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es\Accounting\B805\B805 14.15\"/>
    </mc:Choice>
  </mc:AlternateContent>
  <bookViews>
    <workbookView xWindow="0" yWindow="135" windowWidth="19035" windowHeight="12210"/>
  </bookViews>
  <sheets>
    <sheet name="BA-A203XL" sheetId="1" r:id="rId1"/>
    <sheet name="Crosswalk" sheetId="3" r:id="rId2"/>
    <sheet name="A203" sheetId="2" r:id="rId3"/>
    <sheet name="Tax Admin 1" sheetId="4" r:id="rId4"/>
    <sheet name="Tax Admin 2" sheetId="5" r:id="rId5"/>
  </sheets>
  <definedNames>
    <definedName name="_xlnm._FilterDatabase" localSheetId="2" hidden="1">'A203'!$A$2:$P$1906</definedName>
    <definedName name="_xlnm._FilterDatabase" localSheetId="0" hidden="1">'BA-A203XL'!$A$5:$H$2037</definedName>
    <definedName name="_xlnm.Print_Area" localSheetId="0">'BA-A203XL'!$A$1:$Y$1513</definedName>
    <definedName name="_xlnm.Print_Titles" localSheetId="0">'BA-A203XL'!$B:$H,'BA-A203XL'!$1:$5</definedName>
  </definedNames>
  <calcPr calcId="152511"/>
</workbook>
</file>

<file path=xl/calcChain.xml><?xml version="1.0" encoding="utf-8"?>
<calcChain xmlns="http://schemas.openxmlformats.org/spreadsheetml/2006/main">
  <c r="Q1152" i="1" l="1"/>
  <c r="Q1089" i="1"/>
  <c r="Q1012" i="1"/>
  <c r="Q850" i="1"/>
  <c r="Q721" i="1"/>
  <c r="Q490" i="1"/>
  <c r="Q365" i="1"/>
  <c r="Q2036" i="1"/>
  <c r="P2036" i="1"/>
  <c r="O2036" i="1"/>
  <c r="N2036" i="1"/>
  <c r="M2036" i="1"/>
  <c r="L2036" i="1"/>
  <c r="K2036" i="1"/>
  <c r="J2036" i="1"/>
  <c r="Q2026" i="1"/>
  <c r="P2026" i="1"/>
  <c r="O2026" i="1"/>
  <c r="N2026" i="1"/>
  <c r="M2026" i="1"/>
  <c r="L2026" i="1"/>
  <c r="K2026" i="1"/>
  <c r="J2026" i="1"/>
  <c r="Q2016" i="1"/>
  <c r="P2016" i="1"/>
  <c r="O2016" i="1"/>
  <c r="N2016" i="1"/>
  <c r="M2016" i="1"/>
  <c r="L2016" i="1"/>
  <c r="K2016" i="1"/>
  <c r="J2016" i="1"/>
  <c r="Q2007" i="1"/>
  <c r="P2007" i="1"/>
  <c r="O2007" i="1"/>
  <c r="N2007" i="1"/>
  <c r="M2007" i="1"/>
  <c r="L2007" i="1"/>
  <c r="K2007" i="1"/>
  <c r="J2007" i="1"/>
  <c r="Q1997" i="1"/>
  <c r="P1997" i="1"/>
  <c r="O1997" i="1"/>
  <c r="N1997" i="1"/>
  <c r="M1997" i="1"/>
  <c r="L1997" i="1"/>
  <c r="K1997" i="1"/>
  <c r="J1997" i="1"/>
  <c r="Q1987" i="1"/>
  <c r="P1987" i="1"/>
  <c r="O1987" i="1"/>
  <c r="N1987" i="1"/>
  <c r="M1987" i="1"/>
  <c r="L1987" i="1"/>
  <c r="K1987" i="1"/>
  <c r="J1987" i="1"/>
  <c r="Q1977" i="1"/>
  <c r="P1977" i="1"/>
  <c r="O1977" i="1"/>
  <c r="N1977" i="1"/>
  <c r="M1977" i="1"/>
  <c r="L1977" i="1"/>
  <c r="K1977" i="1"/>
  <c r="J1977" i="1"/>
  <c r="Q1967" i="1"/>
  <c r="P1967" i="1"/>
  <c r="O1967" i="1"/>
  <c r="N1967" i="1"/>
  <c r="M1967" i="1"/>
  <c r="L1967" i="1"/>
  <c r="K1967" i="1"/>
  <c r="J1967" i="1"/>
  <c r="Q1957" i="1"/>
  <c r="P1957" i="1"/>
  <c r="O1957" i="1"/>
  <c r="N1957" i="1"/>
  <c r="M1957" i="1"/>
  <c r="L1957" i="1"/>
  <c r="K1957" i="1"/>
  <c r="J1957" i="1"/>
  <c r="Q1947" i="1"/>
  <c r="P1947" i="1"/>
  <c r="O1947" i="1"/>
  <c r="N1947" i="1"/>
  <c r="M1947" i="1"/>
  <c r="L1947" i="1"/>
  <c r="K1947" i="1"/>
  <c r="J1947" i="1"/>
  <c r="Q1937" i="1"/>
  <c r="P1937" i="1"/>
  <c r="O1937" i="1"/>
  <c r="N1937" i="1"/>
  <c r="M1937" i="1"/>
  <c r="L1937" i="1"/>
  <c r="K1937" i="1"/>
  <c r="J1937" i="1"/>
  <c r="Q1927" i="1"/>
  <c r="P1927" i="1"/>
  <c r="O1927" i="1"/>
  <c r="N1927" i="1"/>
  <c r="M1927" i="1"/>
  <c r="L1927" i="1"/>
  <c r="K1927" i="1"/>
  <c r="J1927" i="1"/>
  <c r="Q1917" i="1"/>
  <c r="P1917" i="1"/>
  <c r="O1917" i="1"/>
  <c r="N1917" i="1"/>
  <c r="M1917" i="1"/>
  <c r="L1917" i="1"/>
  <c r="K1917" i="1"/>
  <c r="J1917" i="1"/>
  <c r="Q1907" i="1"/>
  <c r="P1907" i="1"/>
  <c r="O1907" i="1"/>
  <c r="N1907" i="1"/>
  <c r="M1907" i="1"/>
  <c r="L1907" i="1"/>
  <c r="K1907" i="1"/>
  <c r="J1907" i="1"/>
  <c r="Q1897" i="1"/>
  <c r="P1897" i="1"/>
  <c r="O1897" i="1"/>
  <c r="N1897" i="1"/>
  <c r="M1897" i="1"/>
  <c r="L1897" i="1"/>
  <c r="K1897" i="1"/>
  <c r="J1897" i="1"/>
  <c r="Q1888" i="1"/>
  <c r="P1888" i="1"/>
  <c r="O1888" i="1"/>
  <c r="N1888" i="1"/>
  <c r="M1888" i="1"/>
  <c r="L1888" i="1"/>
  <c r="K1888" i="1"/>
  <c r="J1888" i="1"/>
  <c r="Q1878" i="1"/>
  <c r="P1878" i="1"/>
  <c r="O1878" i="1"/>
  <c r="N1878" i="1"/>
  <c r="M1878" i="1"/>
  <c r="L1878" i="1"/>
  <c r="K1878" i="1"/>
  <c r="J1878" i="1"/>
  <c r="Q1868" i="1"/>
  <c r="P1868" i="1"/>
  <c r="O1868" i="1"/>
  <c r="N1868" i="1"/>
  <c r="M1868" i="1"/>
  <c r="L1868" i="1"/>
  <c r="K1868" i="1"/>
  <c r="J1868" i="1"/>
  <c r="Q1858" i="1"/>
  <c r="P1858" i="1"/>
  <c r="O1858" i="1"/>
  <c r="N1858" i="1"/>
  <c r="M1858" i="1"/>
  <c r="L1858" i="1"/>
  <c r="K1858" i="1"/>
  <c r="J1858" i="1"/>
  <c r="Q1848" i="1"/>
  <c r="P1848" i="1"/>
  <c r="O1848" i="1"/>
  <c r="N1848" i="1"/>
  <c r="M1848" i="1"/>
  <c r="L1848" i="1"/>
  <c r="K1848" i="1"/>
  <c r="J1848" i="1"/>
  <c r="Q1838" i="1"/>
  <c r="P1838" i="1"/>
  <c r="O1838" i="1"/>
  <c r="N1838" i="1"/>
  <c r="M1838" i="1"/>
  <c r="L1838" i="1"/>
  <c r="K1838" i="1"/>
  <c r="J1838" i="1"/>
  <c r="Q1828" i="1"/>
  <c r="P1828" i="1"/>
  <c r="O1828" i="1"/>
  <c r="N1828" i="1"/>
  <c r="M1828" i="1"/>
  <c r="L1828" i="1"/>
  <c r="K1828" i="1"/>
  <c r="J1828" i="1"/>
  <c r="Q1818" i="1"/>
  <c r="P1818" i="1"/>
  <c r="O1818" i="1"/>
  <c r="N1818" i="1"/>
  <c r="M1818" i="1"/>
  <c r="L1818" i="1"/>
  <c r="K1818" i="1"/>
  <c r="J1818" i="1"/>
  <c r="Q1808" i="1"/>
  <c r="P1808" i="1"/>
  <c r="O1808" i="1"/>
  <c r="N1808" i="1"/>
  <c r="M1808" i="1"/>
  <c r="L1808" i="1"/>
  <c r="K1808" i="1"/>
  <c r="J1808" i="1"/>
  <c r="Q1798" i="1"/>
  <c r="P1798" i="1"/>
  <c r="O1798" i="1"/>
  <c r="N1798" i="1"/>
  <c r="M1798" i="1"/>
  <c r="L1798" i="1"/>
  <c r="K1798" i="1"/>
  <c r="J1798" i="1"/>
  <c r="Q1788" i="1"/>
  <c r="P1788" i="1"/>
  <c r="O1788" i="1"/>
  <c r="N1788" i="1"/>
  <c r="M1788" i="1"/>
  <c r="L1788" i="1"/>
  <c r="K1788" i="1"/>
  <c r="J1788" i="1"/>
  <c r="Q1778" i="1"/>
  <c r="P1778" i="1"/>
  <c r="O1778" i="1"/>
  <c r="N1778" i="1"/>
  <c r="M1778" i="1"/>
  <c r="L1778" i="1"/>
  <c r="K1778" i="1"/>
  <c r="J1778" i="1"/>
  <c r="Q1768" i="1"/>
  <c r="P1768" i="1"/>
  <c r="O1768" i="1"/>
  <c r="N1768" i="1"/>
  <c r="M1768" i="1"/>
  <c r="L1768" i="1"/>
  <c r="K1768" i="1"/>
  <c r="J1768" i="1"/>
  <c r="Q1758" i="1"/>
  <c r="P1758" i="1"/>
  <c r="O1758" i="1"/>
  <c r="N1758" i="1"/>
  <c r="M1758" i="1"/>
  <c r="L1758" i="1"/>
  <c r="K1758" i="1"/>
  <c r="J1758" i="1"/>
  <c r="Q1748" i="1"/>
  <c r="P1748" i="1"/>
  <c r="O1748" i="1"/>
  <c r="N1748" i="1"/>
  <c r="M1748" i="1"/>
  <c r="L1748" i="1"/>
  <c r="K1748" i="1"/>
  <c r="J1748" i="1"/>
  <c r="Q1738" i="1"/>
  <c r="P1738" i="1"/>
  <c r="O1738" i="1"/>
  <c r="N1738" i="1"/>
  <c r="M1738" i="1"/>
  <c r="L1738" i="1"/>
  <c r="K1738" i="1"/>
  <c r="J1738" i="1"/>
  <c r="Q1728" i="1"/>
  <c r="P1728" i="1"/>
  <c r="O1728" i="1"/>
  <c r="N1728" i="1"/>
  <c r="M1728" i="1"/>
  <c r="L1728" i="1"/>
  <c r="K1728" i="1"/>
  <c r="J1728" i="1"/>
  <c r="Q1718" i="1"/>
  <c r="P1718" i="1"/>
  <c r="O1718" i="1"/>
  <c r="N1718" i="1"/>
  <c r="M1718" i="1"/>
  <c r="L1718" i="1"/>
  <c r="K1718" i="1"/>
  <c r="J1718" i="1"/>
  <c r="Q1708" i="1"/>
  <c r="P1708" i="1"/>
  <c r="O1708" i="1"/>
  <c r="N1708" i="1"/>
  <c r="M1708" i="1"/>
  <c r="L1708" i="1"/>
  <c r="K1708" i="1"/>
  <c r="J1708" i="1"/>
  <c r="Q1698" i="1"/>
  <c r="P1698" i="1"/>
  <c r="O1698" i="1"/>
  <c r="N1698" i="1"/>
  <c r="M1698" i="1"/>
  <c r="L1698" i="1"/>
  <c r="K1698" i="1"/>
  <c r="J1698" i="1"/>
  <c r="Q1688" i="1"/>
  <c r="P1688" i="1"/>
  <c r="O1688" i="1"/>
  <c r="N1688" i="1"/>
  <c r="M1688" i="1"/>
  <c r="L1688" i="1"/>
  <c r="K1688" i="1"/>
  <c r="J1688" i="1"/>
  <c r="Q1678" i="1"/>
  <c r="P1678" i="1"/>
  <c r="O1678" i="1"/>
  <c r="N1678" i="1"/>
  <c r="M1678" i="1"/>
  <c r="L1678" i="1"/>
  <c r="K1678" i="1"/>
  <c r="J1678" i="1"/>
  <c r="Q1668" i="1"/>
  <c r="P1668" i="1"/>
  <c r="O1668" i="1"/>
  <c r="N1668" i="1"/>
  <c r="M1668" i="1"/>
  <c r="L1668" i="1"/>
  <c r="K1668" i="1"/>
  <c r="J1668" i="1"/>
  <c r="Q1658" i="1"/>
  <c r="P1658" i="1"/>
  <c r="O1658" i="1"/>
  <c r="N1658" i="1"/>
  <c r="M1658" i="1"/>
  <c r="L1658" i="1"/>
  <c r="K1658" i="1"/>
  <c r="J1658" i="1"/>
  <c r="Q1648" i="1"/>
  <c r="P1648" i="1"/>
  <c r="O1648" i="1"/>
  <c r="N1648" i="1"/>
  <c r="M1648" i="1"/>
  <c r="L1648" i="1"/>
  <c r="K1648" i="1"/>
  <c r="J1648" i="1"/>
  <c r="Q1638" i="1"/>
  <c r="P1638" i="1"/>
  <c r="O1638" i="1"/>
  <c r="N1638" i="1"/>
  <c r="M1638" i="1"/>
  <c r="L1638" i="1"/>
  <c r="K1638" i="1"/>
  <c r="J1638" i="1"/>
  <c r="Q1633" i="1"/>
  <c r="P1633" i="1"/>
  <c r="O1633" i="1"/>
  <c r="N1633" i="1"/>
  <c r="M1633" i="1"/>
  <c r="L1633" i="1"/>
  <c r="K1633" i="1"/>
  <c r="J1633" i="1"/>
  <c r="Q1628" i="1"/>
  <c r="P1628" i="1"/>
  <c r="O1628" i="1"/>
  <c r="N1628" i="1"/>
  <c r="M1628" i="1"/>
  <c r="L1628" i="1"/>
  <c r="K1628" i="1"/>
  <c r="J1628" i="1"/>
  <c r="Q1620" i="1"/>
  <c r="P1620" i="1"/>
  <c r="O1620" i="1"/>
  <c r="N1620" i="1"/>
  <c r="M1620" i="1"/>
  <c r="L1620" i="1"/>
  <c r="K1620" i="1"/>
  <c r="J1620" i="1"/>
  <c r="Q1611" i="1"/>
  <c r="P1611" i="1"/>
  <c r="O1611" i="1"/>
  <c r="N1611" i="1"/>
  <c r="M1611" i="1"/>
  <c r="L1611" i="1"/>
  <c r="K1611" i="1"/>
  <c r="J1611" i="1"/>
  <c r="Q1602" i="1"/>
  <c r="P1602" i="1"/>
  <c r="O1602" i="1"/>
  <c r="N1602" i="1"/>
  <c r="M1602" i="1"/>
  <c r="L1602" i="1"/>
  <c r="K1602" i="1"/>
  <c r="J1602" i="1"/>
  <c r="Q1594" i="1"/>
  <c r="P1594" i="1"/>
  <c r="O1594" i="1"/>
  <c r="N1594" i="1"/>
  <c r="M1594" i="1"/>
  <c r="L1594" i="1"/>
  <c r="K1594" i="1"/>
  <c r="J1594" i="1"/>
  <c r="Q1585" i="1"/>
  <c r="P1585" i="1"/>
  <c r="O1585" i="1"/>
  <c r="N1585" i="1"/>
  <c r="M1585" i="1"/>
  <c r="L1585" i="1"/>
  <c r="K1585" i="1"/>
  <c r="J1585" i="1"/>
  <c r="Q1576" i="1"/>
  <c r="P1576" i="1"/>
  <c r="O1576" i="1"/>
  <c r="N1576" i="1"/>
  <c r="M1576" i="1"/>
  <c r="L1576" i="1"/>
  <c r="K1576" i="1"/>
  <c r="J1576" i="1"/>
  <c r="Q1570" i="1"/>
  <c r="P1570" i="1"/>
  <c r="O1570" i="1"/>
  <c r="N1570" i="1"/>
  <c r="M1570" i="1"/>
  <c r="L1570" i="1"/>
  <c r="K1570" i="1"/>
  <c r="J1570" i="1"/>
  <c r="Q1565" i="1"/>
  <c r="P1565" i="1"/>
  <c r="O1565" i="1"/>
  <c r="N1565" i="1"/>
  <c r="M1565" i="1"/>
  <c r="L1565" i="1"/>
  <c r="K1565" i="1"/>
  <c r="J1565" i="1"/>
  <c r="Q1556" i="1"/>
  <c r="P1556" i="1"/>
  <c r="O1556" i="1"/>
  <c r="N1556" i="1"/>
  <c r="M1556" i="1"/>
  <c r="L1556" i="1"/>
  <c r="K1556" i="1"/>
  <c r="J1556" i="1"/>
  <c r="Q1547" i="1"/>
  <c r="P1547" i="1"/>
  <c r="O1547" i="1"/>
  <c r="N1547" i="1"/>
  <c r="M1547" i="1"/>
  <c r="L1547" i="1"/>
  <c r="K1547" i="1"/>
  <c r="J1547" i="1"/>
  <c r="Q1538" i="1"/>
  <c r="P1538" i="1"/>
  <c r="O1538" i="1"/>
  <c r="N1538" i="1"/>
  <c r="M1538" i="1"/>
  <c r="L1538" i="1"/>
  <c r="K1538" i="1"/>
  <c r="J1538" i="1"/>
  <c r="Q1524" i="1"/>
  <c r="P1524" i="1"/>
  <c r="O1524" i="1"/>
  <c r="N1524" i="1"/>
  <c r="M1524" i="1"/>
  <c r="L1524" i="1"/>
  <c r="K1524" i="1"/>
  <c r="J1524" i="1"/>
  <c r="Q1515" i="1"/>
  <c r="P1515" i="1"/>
  <c r="O1515" i="1"/>
  <c r="N1515" i="1"/>
  <c r="M1515" i="1"/>
  <c r="L1515" i="1"/>
  <c r="K1515" i="1"/>
  <c r="J1515" i="1"/>
  <c r="Q1506" i="1"/>
  <c r="P1506" i="1"/>
  <c r="O1506" i="1"/>
  <c r="N1506" i="1"/>
  <c r="M1506" i="1"/>
  <c r="L1506" i="1"/>
  <c r="K1506" i="1"/>
  <c r="J1506" i="1"/>
  <c r="Q1497" i="1"/>
  <c r="P1497" i="1"/>
  <c r="O1497" i="1"/>
  <c r="N1497" i="1"/>
  <c r="M1497" i="1"/>
  <c r="L1497" i="1"/>
  <c r="K1497" i="1"/>
  <c r="J1497" i="1"/>
  <c r="Q1488" i="1"/>
  <c r="P1488" i="1"/>
  <c r="O1488" i="1"/>
  <c r="N1488" i="1"/>
  <c r="M1488" i="1"/>
  <c r="L1488" i="1"/>
  <c r="K1488" i="1"/>
  <c r="J1488" i="1"/>
  <c r="Q1479" i="1"/>
  <c r="P1479" i="1"/>
  <c r="O1479" i="1"/>
  <c r="N1479" i="1"/>
  <c r="M1479" i="1"/>
  <c r="L1479" i="1"/>
  <c r="K1479" i="1"/>
  <c r="J1479" i="1"/>
  <c r="Q1469" i="1"/>
  <c r="P1469" i="1"/>
  <c r="O1469" i="1"/>
  <c r="N1469" i="1"/>
  <c r="M1469" i="1"/>
  <c r="L1469" i="1"/>
  <c r="K1469" i="1"/>
  <c r="J1469" i="1"/>
  <c r="Q1461" i="1"/>
  <c r="P1461" i="1"/>
  <c r="O1461" i="1"/>
  <c r="N1461" i="1"/>
  <c r="M1461" i="1"/>
  <c r="L1461" i="1"/>
  <c r="K1461" i="1"/>
  <c r="J1461" i="1"/>
  <c r="Q1447" i="1"/>
  <c r="P1447" i="1"/>
  <c r="O1447" i="1"/>
  <c r="N1447" i="1"/>
  <c r="M1447" i="1"/>
  <c r="L1447" i="1"/>
  <c r="K1447" i="1"/>
  <c r="J1447" i="1"/>
  <c r="Q1444" i="1"/>
  <c r="P1444" i="1"/>
  <c r="O1444" i="1"/>
  <c r="N1444" i="1"/>
  <c r="M1444" i="1"/>
  <c r="L1444" i="1"/>
  <c r="K1444" i="1"/>
  <c r="J1444" i="1"/>
  <c r="Q1430" i="1"/>
  <c r="P1430" i="1"/>
  <c r="O1430" i="1"/>
  <c r="N1430" i="1"/>
  <c r="M1430" i="1"/>
  <c r="L1430" i="1"/>
  <c r="K1430" i="1"/>
  <c r="J1430" i="1"/>
  <c r="Q1416" i="1"/>
  <c r="P1416" i="1"/>
  <c r="O1416" i="1"/>
  <c r="N1416" i="1"/>
  <c r="M1416" i="1"/>
  <c r="L1416" i="1"/>
  <c r="K1416" i="1"/>
  <c r="J1416" i="1"/>
  <c r="Q1401" i="1"/>
  <c r="P1401" i="1"/>
  <c r="O1401" i="1"/>
  <c r="N1401" i="1"/>
  <c r="M1401" i="1"/>
  <c r="L1401" i="1"/>
  <c r="K1401" i="1"/>
  <c r="J1401" i="1"/>
  <c r="Q1391" i="1"/>
  <c r="P1391" i="1"/>
  <c r="O1391" i="1"/>
  <c r="N1391" i="1"/>
  <c r="M1391" i="1"/>
  <c r="L1391" i="1"/>
  <c r="K1391" i="1"/>
  <c r="J1391" i="1"/>
  <c r="Q1377" i="1"/>
  <c r="P1377" i="1"/>
  <c r="O1377" i="1"/>
  <c r="N1377" i="1"/>
  <c r="M1377" i="1"/>
  <c r="L1377" i="1"/>
  <c r="K1377" i="1"/>
  <c r="J1377" i="1"/>
  <c r="Q1363" i="1"/>
  <c r="P1363" i="1"/>
  <c r="O1363" i="1"/>
  <c r="N1363" i="1"/>
  <c r="M1363" i="1"/>
  <c r="L1363" i="1"/>
  <c r="K1363" i="1"/>
  <c r="J1363" i="1"/>
  <c r="Q1349" i="1"/>
  <c r="P1349" i="1"/>
  <c r="O1349" i="1"/>
  <c r="N1349" i="1"/>
  <c r="M1349" i="1"/>
  <c r="L1349" i="1"/>
  <c r="K1349" i="1"/>
  <c r="J1349" i="1"/>
  <c r="Q1335" i="1"/>
  <c r="P1335" i="1"/>
  <c r="O1335" i="1"/>
  <c r="N1335" i="1"/>
  <c r="M1335" i="1"/>
  <c r="L1335" i="1"/>
  <c r="K1335" i="1"/>
  <c r="J1335" i="1"/>
  <c r="Q1321" i="1"/>
  <c r="P1321" i="1"/>
  <c r="O1321" i="1"/>
  <c r="N1321" i="1"/>
  <c r="M1321" i="1"/>
  <c r="L1321" i="1"/>
  <c r="K1321" i="1"/>
  <c r="J1321" i="1"/>
  <c r="Q1307" i="1"/>
  <c r="P1307" i="1"/>
  <c r="O1307" i="1"/>
  <c r="N1307" i="1"/>
  <c r="M1307" i="1"/>
  <c r="L1307" i="1"/>
  <c r="K1307" i="1"/>
  <c r="J1307" i="1"/>
  <c r="Q1293" i="1"/>
  <c r="P1293" i="1"/>
  <c r="O1293" i="1"/>
  <c r="N1293" i="1"/>
  <c r="M1293" i="1"/>
  <c r="L1293" i="1"/>
  <c r="K1293" i="1"/>
  <c r="J1293" i="1"/>
  <c r="Q1279" i="1"/>
  <c r="P1279" i="1"/>
  <c r="O1279" i="1"/>
  <c r="N1279" i="1"/>
  <c r="M1279" i="1"/>
  <c r="L1279" i="1"/>
  <c r="K1279" i="1"/>
  <c r="J1279" i="1"/>
  <c r="Q1264" i="1"/>
  <c r="P1264" i="1"/>
  <c r="O1264" i="1"/>
  <c r="N1264" i="1"/>
  <c r="M1264" i="1"/>
  <c r="L1264" i="1"/>
  <c r="K1264" i="1"/>
  <c r="J1264" i="1"/>
  <c r="Q1260" i="1"/>
  <c r="P1260" i="1"/>
  <c r="O1260" i="1"/>
  <c r="N1260" i="1"/>
  <c r="M1260" i="1"/>
  <c r="L1260" i="1"/>
  <c r="K1260" i="1"/>
  <c r="J1260" i="1"/>
  <c r="Q1246" i="1"/>
  <c r="P1246" i="1"/>
  <c r="O1246" i="1"/>
  <c r="N1246" i="1"/>
  <c r="M1246" i="1"/>
  <c r="L1246" i="1"/>
  <c r="K1246" i="1"/>
  <c r="J1246" i="1"/>
  <c r="Q1227" i="1"/>
  <c r="P1227" i="1"/>
  <c r="O1227" i="1"/>
  <c r="N1227" i="1"/>
  <c r="M1227" i="1"/>
  <c r="L1227" i="1"/>
  <c r="K1227" i="1"/>
  <c r="J1227" i="1"/>
  <c r="Q1203" i="1"/>
  <c r="P1203" i="1"/>
  <c r="O1203" i="1"/>
  <c r="N1203" i="1"/>
  <c r="M1203" i="1"/>
  <c r="L1203" i="1"/>
  <c r="K1203" i="1"/>
  <c r="J1203" i="1"/>
  <c r="Q1200" i="1"/>
  <c r="P1200" i="1"/>
  <c r="O1200" i="1"/>
  <c r="N1200" i="1"/>
  <c r="M1200" i="1"/>
  <c r="L1200" i="1"/>
  <c r="K1200" i="1"/>
  <c r="J1200" i="1"/>
  <c r="Q1196" i="1"/>
  <c r="P1196" i="1"/>
  <c r="O1196" i="1"/>
  <c r="N1196" i="1"/>
  <c r="M1196" i="1"/>
  <c r="L1196" i="1"/>
  <c r="K1196" i="1"/>
  <c r="J1196" i="1"/>
  <c r="Q1193" i="1"/>
  <c r="P1193" i="1"/>
  <c r="O1193" i="1"/>
  <c r="N1193" i="1"/>
  <c r="M1193" i="1"/>
  <c r="L1193" i="1"/>
  <c r="K1193" i="1"/>
  <c r="J1193" i="1"/>
  <c r="Q1176" i="1"/>
  <c r="P1176" i="1"/>
  <c r="O1176" i="1"/>
  <c r="N1176" i="1"/>
  <c r="M1176" i="1"/>
  <c r="L1176" i="1"/>
  <c r="K1176" i="1"/>
  <c r="J1176" i="1"/>
  <c r="Q1129" i="1"/>
  <c r="P1129" i="1"/>
  <c r="O1129" i="1"/>
  <c r="N1129" i="1"/>
  <c r="M1129" i="1"/>
  <c r="L1129" i="1"/>
  <c r="K1129" i="1"/>
  <c r="J1129" i="1"/>
  <c r="Q1066" i="1"/>
  <c r="P1066" i="1"/>
  <c r="O1066" i="1"/>
  <c r="N1066" i="1"/>
  <c r="M1066" i="1"/>
  <c r="L1066" i="1"/>
  <c r="K1066" i="1"/>
  <c r="J1066" i="1"/>
  <c r="Q1050" i="1"/>
  <c r="P1050" i="1"/>
  <c r="O1050" i="1"/>
  <c r="N1050" i="1"/>
  <c r="M1050" i="1"/>
  <c r="L1050" i="1"/>
  <c r="K1050" i="1"/>
  <c r="J1050" i="1"/>
  <c r="Q990" i="1"/>
  <c r="P990" i="1"/>
  <c r="O990" i="1"/>
  <c r="N990" i="1"/>
  <c r="M990" i="1"/>
  <c r="L990" i="1"/>
  <c r="K990" i="1"/>
  <c r="J990" i="1"/>
  <c r="Q967" i="1"/>
  <c r="P967" i="1"/>
  <c r="O967" i="1"/>
  <c r="N967" i="1"/>
  <c r="M967" i="1"/>
  <c r="L967" i="1"/>
  <c r="K967" i="1"/>
  <c r="J967" i="1"/>
  <c r="Q951" i="1"/>
  <c r="P951" i="1"/>
  <c r="O951" i="1"/>
  <c r="N951" i="1"/>
  <c r="M951" i="1"/>
  <c r="L951" i="1"/>
  <c r="K951" i="1"/>
  <c r="J951" i="1"/>
  <c r="Q937" i="1"/>
  <c r="P937" i="1"/>
  <c r="O937" i="1"/>
  <c r="N937" i="1"/>
  <c r="M937" i="1"/>
  <c r="L937" i="1"/>
  <c r="K937" i="1"/>
  <c r="J937" i="1"/>
  <c r="Q920" i="1"/>
  <c r="P920" i="1"/>
  <c r="O920" i="1"/>
  <c r="N920" i="1"/>
  <c r="M920" i="1"/>
  <c r="L920" i="1"/>
  <c r="K920" i="1"/>
  <c r="J920" i="1"/>
  <c r="Q896" i="1"/>
  <c r="P896" i="1"/>
  <c r="O896" i="1"/>
  <c r="N896" i="1"/>
  <c r="M896" i="1"/>
  <c r="L896" i="1"/>
  <c r="K896" i="1"/>
  <c r="J896" i="1"/>
  <c r="Q882" i="1"/>
  <c r="P882" i="1"/>
  <c r="O882" i="1"/>
  <c r="N882" i="1"/>
  <c r="M882" i="1"/>
  <c r="L882" i="1"/>
  <c r="K882" i="1"/>
  <c r="J882" i="1"/>
  <c r="Q828" i="1"/>
  <c r="P828" i="1"/>
  <c r="O828" i="1"/>
  <c r="N828" i="1"/>
  <c r="M828" i="1"/>
  <c r="L828" i="1"/>
  <c r="K828" i="1"/>
  <c r="J828" i="1"/>
  <c r="Q807" i="1"/>
  <c r="P807" i="1"/>
  <c r="O807" i="1"/>
  <c r="N807" i="1"/>
  <c r="M807" i="1"/>
  <c r="L807" i="1"/>
  <c r="K807" i="1"/>
  <c r="J807" i="1"/>
  <c r="Q793" i="1"/>
  <c r="P793" i="1"/>
  <c r="O793" i="1"/>
  <c r="N793" i="1"/>
  <c r="M793" i="1"/>
  <c r="L793" i="1"/>
  <c r="K793" i="1"/>
  <c r="J793" i="1"/>
  <c r="Q779" i="1"/>
  <c r="P779" i="1"/>
  <c r="O779" i="1"/>
  <c r="N779" i="1"/>
  <c r="M779" i="1"/>
  <c r="L779" i="1"/>
  <c r="K779" i="1"/>
  <c r="J779" i="1"/>
  <c r="Q757" i="1"/>
  <c r="P757" i="1"/>
  <c r="O757" i="1"/>
  <c r="N757" i="1"/>
  <c r="M757" i="1"/>
  <c r="L757" i="1"/>
  <c r="K757" i="1"/>
  <c r="J757" i="1"/>
  <c r="Q702" i="1"/>
  <c r="P702" i="1"/>
  <c r="O702" i="1"/>
  <c r="N702" i="1"/>
  <c r="M702" i="1"/>
  <c r="L702" i="1"/>
  <c r="K702" i="1"/>
  <c r="J702" i="1"/>
  <c r="Q679" i="1"/>
  <c r="P679" i="1"/>
  <c r="O679" i="1"/>
  <c r="N679" i="1"/>
  <c r="M679" i="1"/>
  <c r="L679" i="1"/>
  <c r="K679" i="1"/>
  <c r="J679" i="1"/>
  <c r="Q662" i="1"/>
  <c r="P662" i="1"/>
  <c r="O662" i="1"/>
  <c r="N662" i="1"/>
  <c r="M662" i="1"/>
  <c r="L662" i="1"/>
  <c r="K662" i="1"/>
  <c r="J662" i="1"/>
  <c r="Q641" i="1"/>
  <c r="P641" i="1"/>
  <c r="O641" i="1"/>
  <c r="N641" i="1"/>
  <c r="M641" i="1"/>
  <c r="L641" i="1"/>
  <c r="K641" i="1"/>
  <c r="J641" i="1"/>
  <c r="Q627" i="1"/>
  <c r="P627" i="1"/>
  <c r="O627" i="1"/>
  <c r="N627" i="1"/>
  <c r="M627" i="1"/>
  <c r="L627" i="1"/>
  <c r="K627" i="1"/>
  <c r="J627" i="1"/>
  <c r="Q605" i="1"/>
  <c r="P605" i="1"/>
  <c r="O605" i="1"/>
  <c r="N605" i="1"/>
  <c r="M605" i="1"/>
  <c r="L605" i="1"/>
  <c r="K605" i="1"/>
  <c r="J605" i="1"/>
  <c r="Q583" i="1"/>
  <c r="P583" i="1"/>
  <c r="O583" i="1"/>
  <c r="N583" i="1"/>
  <c r="M583" i="1"/>
  <c r="L583" i="1"/>
  <c r="K583" i="1"/>
  <c r="J583" i="1"/>
  <c r="Q562" i="1"/>
  <c r="P562" i="1"/>
  <c r="O562" i="1"/>
  <c r="N562" i="1"/>
  <c r="M562" i="1"/>
  <c r="L562" i="1"/>
  <c r="K562" i="1"/>
  <c r="J562" i="1"/>
  <c r="Q539" i="1"/>
  <c r="P539" i="1"/>
  <c r="O539" i="1"/>
  <c r="N539" i="1"/>
  <c r="M539" i="1"/>
  <c r="L539" i="1"/>
  <c r="K539" i="1"/>
  <c r="J539" i="1"/>
  <c r="Q518" i="1"/>
  <c r="P518" i="1"/>
  <c r="O518" i="1"/>
  <c r="N518" i="1"/>
  <c r="M518" i="1"/>
  <c r="L518" i="1"/>
  <c r="K518" i="1"/>
  <c r="J518" i="1"/>
  <c r="Q470" i="1"/>
  <c r="P470" i="1"/>
  <c r="O470" i="1"/>
  <c r="N470" i="1"/>
  <c r="M470" i="1"/>
  <c r="L470" i="1"/>
  <c r="K470" i="1"/>
  <c r="J470" i="1"/>
  <c r="Q451" i="1"/>
  <c r="P451" i="1"/>
  <c r="O451" i="1"/>
  <c r="N451" i="1"/>
  <c r="M451" i="1"/>
  <c r="L451" i="1"/>
  <c r="K451" i="1"/>
  <c r="J451" i="1"/>
  <c r="Q401" i="1"/>
  <c r="P401" i="1"/>
  <c r="O401" i="1"/>
  <c r="N401" i="1"/>
  <c r="M401" i="1"/>
  <c r="L401" i="1"/>
  <c r="K401" i="1"/>
  <c r="J401" i="1"/>
  <c r="Q397" i="1"/>
  <c r="P397" i="1"/>
  <c r="O397" i="1"/>
  <c r="N397" i="1"/>
  <c r="M397" i="1"/>
  <c r="L397" i="1"/>
  <c r="K397" i="1"/>
  <c r="J397" i="1"/>
  <c r="Q343" i="1"/>
  <c r="P343" i="1"/>
  <c r="O343" i="1"/>
  <c r="N343" i="1"/>
  <c r="M343" i="1"/>
  <c r="L343" i="1"/>
  <c r="K343" i="1"/>
  <c r="J343" i="1"/>
  <c r="Q322" i="1"/>
  <c r="P322" i="1"/>
  <c r="O322" i="1"/>
  <c r="N322" i="1"/>
  <c r="M322" i="1"/>
  <c r="L322" i="1"/>
  <c r="K322" i="1"/>
  <c r="J322" i="1"/>
  <c r="Q308" i="1"/>
  <c r="P308" i="1"/>
  <c r="O308" i="1"/>
  <c r="N308" i="1"/>
  <c r="M308" i="1"/>
  <c r="L308" i="1"/>
  <c r="K308" i="1"/>
  <c r="J308" i="1"/>
  <c r="Q304" i="1"/>
  <c r="P304" i="1"/>
  <c r="O304" i="1"/>
  <c r="N304" i="1"/>
  <c r="M304" i="1"/>
  <c r="L304" i="1"/>
  <c r="K304" i="1"/>
  <c r="J304" i="1"/>
  <c r="Q284" i="1"/>
  <c r="P284" i="1"/>
  <c r="O284" i="1"/>
  <c r="N284" i="1"/>
  <c r="M284" i="1"/>
  <c r="L284" i="1"/>
  <c r="K284" i="1"/>
  <c r="J284" i="1"/>
  <c r="Q264" i="1"/>
  <c r="P264" i="1"/>
  <c r="O264" i="1"/>
  <c r="N264" i="1"/>
  <c r="M264" i="1"/>
  <c r="L264" i="1"/>
  <c r="K264" i="1"/>
  <c r="J264" i="1"/>
  <c r="Q250" i="1"/>
  <c r="P250" i="1"/>
  <c r="O250" i="1"/>
  <c r="N250" i="1"/>
  <c r="M250" i="1"/>
  <c r="L250" i="1"/>
  <c r="K250" i="1"/>
  <c r="J250" i="1"/>
  <c r="Q230" i="1"/>
  <c r="P230" i="1"/>
  <c r="O230" i="1"/>
  <c r="N230" i="1"/>
  <c r="M230" i="1"/>
  <c r="L230" i="1"/>
  <c r="K230" i="1"/>
  <c r="J230" i="1"/>
  <c r="Q205" i="1"/>
  <c r="P205" i="1"/>
  <c r="O205" i="1"/>
  <c r="N205" i="1"/>
  <c r="M205" i="1"/>
  <c r="L205" i="1"/>
  <c r="K205" i="1"/>
  <c r="J205" i="1"/>
  <c r="Q186" i="1"/>
  <c r="P186" i="1"/>
  <c r="O186" i="1"/>
  <c r="N186" i="1"/>
  <c r="M186" i="1"/>
  <c r="L186" i="1"/>
  <c r="K186" i="1"/>
  <c r="J186" i="1"/>
  <c r="Q173" i="1"/>
  <c r="P173" i="1"/>
  <c r="O173" i="1"/>
  <c r="N173" i="1"/>
  <c r="M173" i="1"/>
  <c r="L173" i="1"/>
  <c r="K173" i="1"/>
  <c r="J173" i="1"/>
  <c r="Q152" i="1"/>
  <c r="P152" i="1"/>
  <c r="O152" i="1"/>
  <c r="N152" i="1"/>
  <c r="M152" i="1"/>
  <c r="L152" i="1"/>
  <c r="K152" i="1"/>
  <c r="J152" i="1"/>
  <c r="Q132" i="1"/>
  <c r="P132" i="1"/>
  <c r="O132" i="1"/>
  <c r="N132" i="1"/>
  <c r="M132" i="1"/>
  <c r="L132" i="1"/>
  <c r="K132" i="1"/>
  <c r="J132" i="1"/>
  <c r="Q119" i="1"/>
  <c r="P119" i="1"/>
  <c r="O119" i="1"/>
  <c r="N119" i="1"/>
  <c r="M119" i="1"/>
  <c r="L119" i="1"/>
  <c r="K119" i="1"/>
  <c r="J119" i="1"/>
  <c r="Q106" i="1"/>
  <c r="P106" i="1"/>
  <c r="O106" i="1"/>
  <c r="N106" i="1"/>
  <c r="M106" i="1"/>
  <c r="L106" i="1"/>
  <c r="K106" i="1"/>
  <c r="J106" i="1"/>
  <c r="Q96" i="1"/>
  <c r="P96" i="1"/>
  <c r="O96" i="1"/>
  <c r="N96" i="1"/>
  <c r="M96" i="1"/>
  <c r="L96" i="1"/>
  <c r="K96" i="1"/>
  <c r="J96" i="1"/>
  <c r="Q74" i="1"/>
  <c r="P74" i="1"/>
  <c r="O74" i="1"/>
  <c r="N74" i="1"/>
  <c r="M74" i="1"/>
  <c r="L74" i="1"/>
  <c r="K74" i="1"/>
  <c r="J74" i="1"/>
  <c r="Q65" i="1"/>
  <c r="P65" i="1"/>
  <c r="O65" i="1"/>
  <c r="N65" i="1"/>
  <c r="M65" i="1"/>
  <c r="L65" i="1"/>
  <c r="K65" i="1"/>
  <c r="J65" i="1"/>
  <c r="Q42" i="1"/>
  <c r="P42" i="1"/>
  <c r="O42" i="1"/>
  <c r="N42" i="1"/>
  <c r="M42" i="1"/>
  <c r="L42" i="1"/>
  <c r="K42" i="1"/>
  <c r="J42" i="1"/>
  <c r="Q28" i="1"/>
  <c r="P28" i="1"/>
  <c r="O28" i="1"/>
  <c r="N28" i="1"/>
  <c r="M28" i="1"/>
  <c r="L28" i="1"/>
  <c r="K28" i="1"/>
  <c r="J28" i="1"/>
  <c r="Q26" i="1"/>
  <c r="P26" i="1"/>
  <c r="O26" i="1"/>
  <c r="N26" i="1"/>
  <c r="M26" i="1"/>
  <c r="L26" i="1"/>
  <c r="K26" i="1"/>
  <c r="J26" i="1"/>
  <c r="Q23" i="1"/>
  <c r="P23" i="1"/>
  <c r="O23" i="1"/>
  <c r="N23" i="1"/>
  <c r="M23" i="1"/>
  <c r="L23" i="1"/>
  <c r="K23" i="1"/>
  <c r="J23" i="1"/>
  <c r="Q8" i="1"/>
  <c r="P8" i="1"/>
  <c r="O8" i="1"/>
  <c r="N8" i="1"/>
  <c r="M8" i="1"/>
  <c r="L8" i="1"/>
  <c r="K8" i="1"/>
  <c r="J8" i="1"/>
  <c r="Y1883" i="1"/>
  <c r="G1883" i="1"/>
  <c r="H1883" i="1" s="1"/>
  <c r="G1873" i="1"/>
  <c r="H1873" i="1" s="1"/>
  <c r="G1863" i="1"/>
  <c r="Y1863" i="1" s="1"/>
  <c r="G1853" i="1"/>
  <c r="H1853" i="1" s="1"/>
  <c r="G1843" i="1"/>
  <c r="H1843" i="1" s="1"/>
  <c r="G1833" i="1"/>
  <c r="H1833" i="1" s="1"/>
  <c r="G1823" i="1"/>
  <c r="Y1823" i="1" s="1"/>
  <c r="G1813" i="1"/>
  <c r="H1813" i="1" s="1"/>
  <c r="G1803" i="1"/>
  <c r="H1803" i="1" s="1"/>
  <c r="G1793" i="1"/>
  <c r="H1793" i="1" s="1"/>
  <c r="G1783" i="1"/>
  <c r="H1783" i="1" s="1"/>
  <c r="G1773" i="1"/>
  <c r="H1773" i="1" s="1"/>
  <c r="G1763" i="1"/>
  <c r="H1763" i="1" s="1"/>
  <c r="G1753" i="1"/>
  <c r="H1753" i="1" s="1"/>
  <c r="G1743" i="1"/>
  <c r="H1743" i="1" s="1"/>
  <c r="G1733" i="1"/>
  <c r="H1733" i="1" s="1"/>
  <c r="G1723" i="1"/>
  <c r="H1723" i="1" s="1"/>
  <c r="G1713" i="1"/>
  <c r="H1713" i="1" s="1"/>
  <c r="G1703" i="1"/>
  <c r="H1703" i="1" s="1"/>
  <c r="G1693" i="1"/>
  <c r="Y1693" i="1" s="1"/>
  <c r="G1683" i="1"/>
  <c r="H1683" i="1" s="1"/>
  <c r="G1673" i="1"/>
  <c r="H1673" i="1" s="1"/>
  <c r="G1663" i="1"/>
  <c r="H1663" i="1" s="1"/>
  <c r="G1653" i="1"/>
  <c r="H1653" i="1" s="1"/>
  <c r="G1643" i="1"/>
  <c r="H1643" i="1" s="1"/>
  <c r="G1564" i="1"/>
  <c r="Y1564" i="1" s="1"/>
  <c r="Y2013" i="1"/>
  <c r="H2013" i="1"/>
  <c r="G1635" i="1"/>
  <c r="Y1635" i="1" s="1"/>
  <c r="G1630" i="1"/>
  <c r="Y1630" i="1" s="1"/>
  <c r="G1624" i="1"/>
  <c r="Y1624" i="1" s="1"/>
  <c r="G1623" i="1"/>
  <c r="Y1623" i="1" s="1"/>
  <c r="G1622" i="1"/>
  <c r="H1622" i="1" s="1"/>
  <c r="G1619" i="1"/>
  <c r="H1619" i="1" s="1"/>
  <c r="G1617" i="1"/>
  <c r="H1617" i="1" s="1"/>
  <c r="G1616" i="1"/>
  <c r="H1616" i="1" s="1"/>
  <c r="G1614" i="1"/>
  <c r="H1614" i="1" s="1"/>
  <c r="G1625" i="1"/>
  <c r="H1625" i="1" s="1"/>
  <c r="G1610" i="1"/>
  <c r="H1610" i="1" s="1"/>
  <c r="G1608" i="1"/>
  <c r="H1608" i="1" s="1"/>
  <c r="G1607" i="1"/>
  <c r="H1607" i="1" s="1"/>
  <c r="G1606" i="1"/>
  <c r="H1606" i="1" s="1"/>
  <c r="G1605" i="1"/>
  <c r="H1605" i="1" s="1"/>
  <c r="G1600" i="1"/>
  <c r="H1600" i="1" s="1"/>
  <c r="G1599" i="1"/>
  <c r="H1599" i="1" s="1"/>
  <c r="G1597" i="1"/>
  <c r="H1597" i="1" s="1"/>
  <c r="P2078" i="2"/>
  <c r="P2077" i="2"/>
  <c r="P2076" i="2"/>
  <c r="P2075" i="2"/>
  <c r="P2074" i="2"/>
  <c r="P2073" i="2"/>
  <c r="P2072" i="2"/>
  <c r="P2071" i="2"/>
  <c r="P2070" i="2"/>
  <c r="P2069" i="2"/>
  <c r="P2068" i="2"/>
  <c r="P2067" i="2"/>
  <c r="P2066" i="2"/>
  <c r="P2065" i="2"/>
  <c r="P2064" i="2"/>
  <c r="P2063" i="2"/>
  <c r="P2062" i="2"/>
  <c r="P2061" i="2"/>
  <c r="P2060" i="2"/>
  <c r="P2059" i="2"/>
  <c r="P2058" i="2"/>
  <c r="P2057" i="2"/>
  <c r="P2056" i="2"/>
  <c r="P2055" i="2"/>
  <c r="P2054" i="2"/>
  <c r="P2053" i="2"/>
  <c r="P2052" i="2"/>
  <c r="P2051" i="2"/>
  <c r="P2050" i="2"/>
  <c r="P2049" i="2"/>
  <c r="P2048" i="2"/>
  <c r="P2047" i="2"/>
  <c r="P2046" i="2"/>
  <c r="P2045" i="2"/>
  <c r="P2044" i="2"/>
  <c r="P2043" i="2"/>
  <c r="P2042" i="2"/>
  <c r="P2041" i="2"/>
  <c r="P2040" i="2"/>
  <c r="P2039" i="2"/>
  <c r="P2038" i="2"/>
  <c r="P2037" i="2"/>
  <c r="P2036" i="2"/>
  <c r="P2035" i="2"/>
  <c r="P2034" i="2"/>
  <c r="P2033" i="2"/>
  <c r="P2032" i="2"/>
  <c r="P2031" i="2"/>
  <c r="P2030" i="2"/>
  <c r="P2029" i="2"/>
  <c r="P2028" i="2"/>
  <c r="P2027" i="2"/>
  <c r="P2026" i="2"/>
  <c r="P2025" i="2"/>
  <c r="P2024" i="2"/>
  <c r="P2023" i="2"/>
  <c r="P2022" i="2"/>
  <c r="P2021" i="2"/>
  <c r="P2020" i="2"/>
  <c r="P2019" i="2"/>
  <c r="P2018" i="2"/>
  <c r="P2017" i="2"/>
  <c r="P2016" i="2"/>
  <c r="P2015" i="2"/>
  <c r="P2014" i="2"/>
  <c r="P2013" i="2"/>
  <c r="P2012" i="2"/>
  <c r="P2011" i="2"/>
  <c r="P2010" i="2"/>
  <c r="P2009" i="2"/>
  <c r="P2008" i="2"/>
  <c r="P2007" i="2"/>
  <c r="P2006" i="2"/>
  <c r="P2005" i="2"/>
  <c r="P2004" i="2"/>
  <c r="P2003" i="2"/>
  <c r="P2002" i="2"/>
  <c r="P2001" i="2"/>
  <c r="P2000" i="2"/>
  <c r="P1999" i="2"/>
  <c r="P1998" i="2"/>
  <c r="P1997" i="2"/>
  <c r="P1996" i="2"/>
  <c r="P1995" i="2"/>
  <c r="P1994" i="2"/>
  <c r="P1993" i="2"/>
  <c r="P1992" i="2"/>
  <c r="P1991" i="2"/>
  <c r="P1990" i="2"/>
  <c r="P1989" i="2"/>
  <c r="P1988" i="2"/>
  <c r="P1987" i="2"/>
  <c r="P1986" i="2"/>
  <c r="P1985" i="2"/>
  <c r="P1984" i="2"/>
  <c r="P1983" i="2"/>
  <c r="P1982" i="2"/>
  <c r="P1981" i="2"/>
  <c r="P1980" i="2"/>
  <c r="P1979" i="2"/>
  <c r="P1978" i="2"/>
  <c r="P1977" i="2"/>
  <c r="P1976" i="2"/>
  <c r="P1975" i="2"/>
  <c r="P1974" i="2"/>
  <c r="P1973" i="2"/>
  <c r="P1972" i="2"/>
  <c r="P1971" i="2"/>
  <c r="P1970" i="2"/>
  <c r="P1969" i="2"/>
  <c r="P1968" i="2"/>
  <c r="P1967" i="2"/>
  <c r="P1966" i="2"/>
  <c r="P1965" i="2"/>
  <c r="P1964" i="2"/>
  <c r="P1963" i="2"/>
  <c r="P1962" i="2"/>
  <c r="P1961" i="2"/>
  <c r="P1960" i="2"/>
  <c r="P1959" i="2"/>
  <c r="P1958" i="2"/>
  <c r="P1957" i="2"/>
  <c r="P1956" i="2"/>
  <c r="P1955" i="2"/>
  <c r="P1954" i="2"/>
  <c r="P1953" i="2"/>
  <c r="P1952" i="2"/>
  <c r="P1951" i="2"/>
  <c r="P1950" i="2"/>
  <c r="P1949" i="2"/>
  <c r="P1948" i="2"/>
  <c r="P1947" i="2"/>
  <c r="P1946" i="2"/>
  <c r="P1945" i="2"/>
  <c r="P1944" i="2"/>
  <c r="P1943" i="2"/>
  <c r="P1942" i="2"/>
  <c r="P1941" i="2"/>
  <c r="P1940" i="2"/>
  <c r="P1939" i="2"/>
  <c r="P1938" i="2"/>
  <c r="P1937" i="2"/>
  <c r="P1936" i="2"/>
  <c r="P1935" i="2"/>
  <c r="P1934" i="2"/>
  <c r="P1933" i="2"/>
  <c r="P1932" i="2"/>
  <c r="P1931" i="2"/>
  <c r="P1930" i="2"/>
  <c r="P1929" i="2"/>
  <c r="P1928" i="2"/>
  <c r="P1927" i="2"/>
  <c r="P1926" i="2"/>
  <c r="P1925" i="2"/>
  <c r="P1924" i="2"/>
  <c r="P1923" i="2"/>
  <c r="P1922" i="2"/>
  <c r="P1921" i="2"/>
  <c r="P1920" i="2"/>
  <c r="P1919" i="2"/>
  <c r="P1918" i="2"/>
  <c r="P1917" i="2"/>
  <c r="P1916" i="2"/>
  <c r="P1915" i="2"/>
  <c r="P1914" i="2"/>
  <c r="P1913" i="2"/>
  <c r="P1912" i="2"/>
  <c r="P1911" i="2"/>
  <c r="P1910" i="2"/>
  <c r="P1909" i="2"/>
  <c r="P1908" i="2"/>
  <c r="P1907" i="2"/>
  <c r="P1906" i="2"/>
  <c r="P1905" i="2"/>
  <c r="P1904" i="2"/>
  <c r="P1903" i="2"/>
  <c r="P1902" i="2"/>
  <c r="P1901" i="2"/>
  <c r="P1900" i="2"/>
  <c r="P1899" i="2"/>
  <c r="P1898" i="2"/>
  <c r="P1897" i="2"/>
  <c r="P1896" i="2"/>
  <c r="P1895" i="2"/>
  <c r="P1894" i="2"/>
  <c r="P1893" i="2"/>
  <c r="P1892" i="2"/>
  <c r="P1891" i="2"/>
  <c r="P1890" i="2"/>
  <c r="P1889" i="2"/>
  <c r="P1888" i="2"/>
  <c r="P1887" i="2"/>
  <c r="P1886" i="2"/>
  <c r="P1885" i="2"/>
  <c r="P1884" i="2"/>
  <c r="P1883" i="2"/>
  <c r="P1882" i="2"/>
  <c r="P1881" i="2"/>
  <c r="P1880" i="2"/>
  <c r="P1879" i="2"/>
  <c r="P1878" i="2"/>
  <c r="P1877" i="2"/>
  <c r="P1876" i="2"/>
  <c r="P1875" i="2"/>
  <c r="P1874" i="2"/>
  <c r="P1873" i="2"/>
  <c r="P1872" i="2"/>
  <c r="P1871" i="2"/>
  <c r="P1870" i="2"/>
  <c r="P1869" i="2"/>
  <c r="P1868" i="2"/>
  <c r="P1867" i="2"/>
  <c r="P1866" i="2"/>
  <c r="P1865" i="2"/>
  <c r="P1864" i="2"/>
  <c r="P1863" i="2"/>
  <c r="P1862" i="2"/>
  <c r="P1861" i="2"/>
  <c r="P1860" i="2"/>
  <c r="P1859" i="2"/>
  <c r="P1858" i="2"/>
  <c r="P1857" i="2"/>
  <c r="P1856" i="2"/>
  <c r="P1855" i="2"/>
  <c r="P1854" i="2"/>
  <c r="P1853" i="2"/>
  <c r="P1852" i="2"/>
  <c r="P1851" i="2"/>
  <c r="P1850" i="2"/>
  <c r="P1849" i="2"/>
  <c r="P1848" i="2"/>
  <c r="P1847" i="2"/>
  <c r="P1846" i="2"/>
  <c r="P1845" i="2"/>
  <c r="P1844" i="2"/>
  <c r="P1843" i="2"/>
  <c r="P1842" i="2"/>
  <c r="P1841" i="2"/>
  <c r="P1840" i="2"/>
  <c r="P1839" i="2"/>
  <c r="P1838" i="2"/>
  <c r="P1837" i="2"/>
  <c r="P1836" i="2"/>
  <c r="P1835" i="2"/>
  <c r="P1834" i="2"/>
  <c r="P1833" i="2"/>
  <c r="P1832" i="2"/>
  <c r="P1831" i="2"/>
  <c r="P1830" i="2"/>
  <c r="P1829" i="2"/>
  <c r="P1828" i="2"/>
  <c r="P1827" i="2"/>
  <c r="P1826" i="2"/>
  <c r="P1825" i="2"/>
  <c r="P1824" i="2"/>
  <c r="P1823" i="2"/>
  <c r="P1822" i="2"/>
  <c r="P1821" i="2"/>
  <c r="P1820" i="2"/>
  <c r="P1819" i="2"/>
  <c r="P1818" i="2"/>
  <c r="P1817" i="2"/>
  <c r="P1816" i="2"/>
  <c r="P1815" i="2"/>
  <c r="P1814" i="2"/>
  <c r="P1813" i="2"/>
  <c r="P1812" i="2"/>
  <c r="P1811" i="2"/>
  <c r="P1810" i="2"/>
  <c r="P1809" i="2"/>
  <c r="P1808" i="2"/>
  <c r="P1807" i="2"/>
  <c r="P1806" i="2"/>
  <c r="P1805" i="2"/>
  <c r="P1804" i="2"/>
  <c r="P1803" i="2"/>
  <c r="P1802" i="2"/>
  <c r="P1801" i="2"/>
  <c r="P1800" i="2"/>
  <c r="P1799" i="2"/>
  <c r="P1798" i="2"/>
  <c r="P1797" i="2"/>
  <c r="P1796" i="2"/>
  <c r="P1795" i="2"/>
  <c r="P1794" i="2"/>
  <c r="P1793" i="2"/>
  <c r="P1792" i="2"/>
  <c r="P1791" i="2"/>
  <c r="P1790" i="2"/>
  <c r="P1789" i="2"/>
  <c r="P1788" i="2"/>
  <c r="P1787" i="2"/>
  <c r="P1786" i="2"/>
  <c r="P1785" i="2"/>
  <c r="P1784" i="2"/>
  <c r="P1783" i="2"/>
  <c r="P1782" i="2"/>
  <c r="P1781" i="2"/>
  <c r="P1780" i="2"/>
  <c r="P1779" i="2"/>
  <c r="P1778" i="2"/>
  <c r="P1777" i="2"/>
  <c r="P1776" i="2"/>
  <c r="P1775" i="2"/>
  <c r="P1774" i="2"/>
  <c r="P1773" i="2"/>
  <c r="P1772" i="2"/>
  <c r="P1771" i="2"/>
  <c r="P1770" i="2"/>
  <c r="P1769" i="2"/>
  <c r="P1768" i="2"/>
  <c r="P1767" i="2"/>
  <c r="P1766" i="2"/>
  <c r="P1765" i="2"/>
  <c r="P1764" i="2"/>
  <c r="P1763" i="2"/>
  <c r="P1762" i="2"/>
  <c r="P1761" i="2"/>
  <c r="P1760" i="2"/>
  <c r="P1759" i="2"/>
  <c r="P1758" i="2"/>
  <c r="P1757" i="2"/>
  <c r="P1756" i="2"/>
  <c r="P1755" i="2"/>
  <c r="P1754" i="2"/>
  <c r="P1753" i="2"/>
  <c r="P1752" i="2"/>
  <c r="P1751" i="2"/>
  <c r="P1750" i="2"/>
  <c r="P1749" i="2"/>
  <c r="P1748" i="2"/>
  <c r="P1747" i="2"/>
  <c r="P1746" i="2"/>
  <c r="P1745" i="2"/>
  <c r="P1744" i="2"/>
  <c r="P1743" i="2"/>
  <c r="P1742" i="2"/>
  <c r="P1741" i="2"/>
  <c r="P1740" i="2"/>
  <c r="P1739" i="2"/>
  <c r="P1738" i="2"/>
  <c r="P1737" i="2"/>
  <c r="P1736" i="2"/>
  <c r="P1735" i="2"/>
  <c r="P1734" i="2"/>
  <c r="P1733" i="2"/>
  <c r="P1732" i="2"/>
  <c r="P1731" i="2"/>
  <c r="P1730" i="2"/>
  <c r="P1729" i="2"/>
  <c r="P1728" i="2"/>
  <c r="P1727" i="2"/>
  <c r="P1726" i="2"/>
  <c r="P1725" i="2"/>
  <c r="P1724" i="2"/>
  <c r="P1723" i="2"/>
  <c r="P1722" i="2"/>
  <c r="P1721" i="2"/>
  <c r="P1720" i="2"/>
  <c r="P1719" i="2"/>
  <c r="P1718" i="2"/>
  <c r="P1717" i="2"/>
  <c r="P1716" i="2"/>
  <c r="P1715" i="2"/>
  <c r="P1714" i="2"/>
  <c r="P1713" i="2"/>
  <c r="P1712" i="2"/>
  <c r="P1711" i="2"/>
  <c r="P1710" i="2"/>
  <c r="P1709" i="2"/>
  <c r="P1708" i="2"/>
  <c r="P1707" i="2"/>
  <c r="P1706" i="2"/>
  <c r="P1705" i="2"/>
  <c r="P1704" i="2"/>
  <c r="P1703" i="2"/>
  <c r="P1702" i="2"/>
  <c r="P1701" i="2"/>
  <c r="P1700" i="2"/>
  <c r="P1699" i="2"/>
  <c r="P1698" i="2"/>
  <c r="P1697" i="2"/>
  <c r="P1696" i="2"/>
  <c r="P1695" i="2"/>
  <c r="P1694" i="2"/>
  <c r="P1693" i="2"/>
  <c r="P1692" i="2"/>
  <c r="P1691" i="2"/>
  <c r="P1690" i="2"/>
  <c r="P1689" i="2"/>
  <c r="P1688" i="2"/>
  <c r="P1687" i="2"/>
  <c r="P1686" i="2"/>
  <c r="P1685" i="2"/>
  <c r="P1684" i="2"/>
  <c r="P1683" i="2"/>
  <c r="P1682" i="2"/>
  <c r="P1681" i="2"/>
  <c r="P1680" i="2"/>
  <c r="P1679" i="2"/>
  <c r="P1678" i="2"/>
  <c r="P1677" i="2"/>
  <c r="P1676" i="2"/>
  <c r="P1675" i="2"/>
  <c r="P1674" i="2"/>
  <c r="P1673" i="2"/>
  <c r="P1672" i="2"/>
  <c r="P1671" i="2"/>
  <c r="P1670" i="2"/>
  <c r="P1669" i="2"/>
  <c r="P1668" i="2"/>
  <c r="P1667" i="2"/>
  <c r="P1666" i="2"/>
  <c r="P1665" i="2"/>
  <c r="P1664" i="2"/>
  <c r="P1663" i="2"/>
  <c r="P1662" i="2"/>
  <c r="P1661" i="2"/>
  <c r="P1660" i="2"/>
  <c r="P1659" i="2"/>
  <c r="P1658" i="2"/>
  <c r="P1657" i="2"/>
  <c r="P1656" i="2"/>
  <c r="P1655" i="2"/>
  <c r="P1654" i="2"/>
  <c r="P1653" i="2"/>
  <c r="P1652" i="2"/>
  <c r="P1651" i="2"/>
  <c r="P1650" i="2"/>
  <c r="P1649" i="2"/>
  <c r="P1648" i="2"/>
  <c r="P1647" i="2"/>
  <c r="P1646" i="2"/>
  <c r="P1645" i="2"/>
  <c r="P1644" i="2"/>
  <c r="P1643" i="2"/>
  <c r="P1642" i="2"/>
  <c r="P1641" i="2"/>
  <c r="P1640" i="2"/>
  <c r="P1639" i="2"/>
  <c r="P1638" i="2"/>
  <c r="P1637" i="2"/>
  <c r="P1636" i="2"/>
  <c r="P1635" i="2"/>
  <c r="P1634" i="2"/>
  <c r="P1633" i="2"/>
  <c r="P1632" i="2"/>
  <c r="P1631" i="2"/>
  <c r="P1630" i="2"/>
  <c r="P1629" i="2"/>
  <c r="P1628" i="2"/>
  <c r="P1627" i="2"/>
  <c r="P1626" i="2"/>
  <c r="P1625" i="2"/>
  <c r="P1624" i="2"/>
  <c r="P1623" i="2"/>
  <c r="P1622" i="2"/>
  <c r="P1621" i="2"/>
  <c r="P1620" i="2"/>
  <c r="P1619" i="2"/>
  <c r="P1618" i="2"/>
  <c r="P1617" i="2"/>
  <c r="P1616" i="2"/>
  <c r="P1615" i="2"/>
  <c r="P1614" i="2"/>
  <c r="P1613" i="2"/>
  <c r="P1612" i="2"/>
  <c r="P1611" i="2"/>
  <c r="P1610" i="2"/>
  <c r="P1609" i="2"/>
  <c r="P1608" i="2"/>
  <c r="P1607" i="2"/>
  <c r="P1606" i="2"/>
  <c r="P1605" i="2"/>
  <c r="P1604" i="2"/>
  <c r="P1603" i="2"/>
  <c r="P1602" i="2"/>
  <c r="P1601" i="2"/>
  <c r="P1600" i="2"/>
  <c r="P1599" i="2"/>
  <c r="P1598" i="2"/>
  <c r="P1597" i="2"/>
  <c r="P1596" i="2"/>
  <c r="P1595" i="2"/>
  <c r="P1594" i="2"/>
  <c r="P1593" i="2"/>
  <c r="P1592" i="2"/>
  <c r="P1591" i="2"/>
  <c r="P1590" i="2"/>
  <c r="P1589" i="2"/>
  <c r="P1588" i="2"/>
  <c r="P1587" i="2"/>
  <c r="P1586" i="2"/>
  <c r="P1585" i="2"/>
  <c r="P1584" i="2"/>
  <c r="P1583" i="2"/>
  <c r="P1582" i="2"/>
  <c r="P1581" i="2"/>
  <c r="P1580" i="2"/>
  <c r="P1579" i="2"/>
  <c r="P1578" i="2"/>
  <c r="P1577" i="2"/>
  <c r="P1576" i="2"/>
  <c r="P1575" i="2"/>
  <c r="P1574" i="2"/>
  <c r="P1573" i="2"/>
  <c r="P1572" i="2"/>
  <c r="P1571" i="2"/>
  <c r="P1570" i="2"/>
  <c r="P1569" i="2"/>
  <c r="P1568" i="2"/>
  <c r="P1567" i="2"/>
  <c r="P1566" i="2"/>
  <c r="P1565" i="2"/>
  <c r="P1564" i="2"/>
  <c r="P1563" i="2"/>
  <c r="P1562" i="2"/>
  <c r="P1561" i="2"/>
  <c r="P1560" i="2"/>
  <c r="P1559" i="2"/>
  <c r="P1558" i="2"/>
  <c r="P1557" i="2"/>
  <c r="P1556" i="2"/>
  <c r="P1555" i="2"/>
  <c r="P1554" i="2"/>
  <c r="P1553" i="2"/>
  <c r="P1552" i="2"/>
  <c r="P1551" i="2"/>
  <c r="P1550" i="2"/>
  <c r="P1549" i="2"/>
  <c r="P1548" i="2"/>
  <c r="P1547" i="2"/>
  <c r="P1546" i="2"/>
  <c r="P1545" i="2"/>
  <c r="P1544" i="2"/>
  <c r="P1543" i="2"/>
  <c r="P1542" i="2"/>
  <c r="P1541" i="2"/>
  <c r="P1540" i="2"/>
  <c r="P1539" i="2"/>
  <c r="P1538" i="2"/>
  <c r="P1537" i="2"/>
  <c r="P1536" i="2"/>
  <c r="P1535" i="2"/>
  <c r="P1534" i="2"/>
  <c r="P1533" i="2"/>
  <c r="P1532" i="2"/>
  <c r="P1531" i="2"/>
  <c r="P1530" i="2"/>
  <c r="P1529" i="2"/>
  <c r="P1528" i="2"/>
  <c r="P1527" i="2"/>
  <c r="P1526" i="2"/>
  <c r="P1525" i="2"/>
  <c r="P1524" i="2"/>
  <c r="P1523" i="2"/>
  <c r="P1522" i="2"/>
  <c r="P1521" i="2"/>
  <c r="P1520" i="2"/>
  <c r="P1519" i="2"/>
  <c r="P1518" i="2"/>
  <c r="P1517" i="2"/>
  <c r="P1516" i="2"/>
  <c r="P1515" i="2"/>
  <c r="P1514" i="2"/>
  <c r="P1513" i="2"/>
  <c r="P1512" i="2"/>
  <c r="P1511" i="2"/>
  <c r="P1510" i="2"/>
  <c r="P1509" i="2"/>
  <c r="P1508" i="2"/>
  <c r="P1507" i="2"/>
  <c r="P1506" i="2"/>
  <c r="P1505" i="2"/>
  <c r="P1504" i="2"/>
  <c r="P1503" i="2"/>
  <c r="P1502" i="2"/>
  <c r="P1501" i="2"/>
  <c r="P1500" i="2"/>
  <c r="P1499" i="2"/>
  <c r="P1498" i="2"/>
  <c r="P1497" i="2"/>
  <c r="P1496" i="2"/>
  <c r="P1495" i="2"/>
  <c r="P1494" i="2"/>
  <c r="P1493" i="2"/>
  <c r="P1492" i="2"/>
  <c r="P1491" i="2"/>
  <c r="P1490" i="2"/>
  <c r="P1489" i="2"/>
  <c r="P1488" i="2"/>
  <c r="P1487" i="2"/>
  <c r="P1486" i="2"/>
  <c r="P1485" i="2"/>
  <c r="P1484" i="2"/>
  <c r="P1483" i="2"/>
  <c r="P1482" i="2"/>
  <c r="P1481" i="2"/>
  <c r="P1480" i="2"/>
  <c r="P1479" i="2"/>
  <c r="P1478" i="2"/>
  <c r="P1477" i="2"/>
  <c r="P1476" i="2"/>
  <c r="P1475" i="2"/>
  <c r="P1474" i="2"/>
  <c r="P1473" i="2"/>
  <c r="P1472" i="2"/>
  <c r="P1471" i="2"/>
  <c r="P1470" i="2"/>
  <c r="P1469" i="2"/>
  <c r="P1468" i="2"/>
  <c r="P1467" i="2"/>
  <c r="P1466" i="2"/>
  <c r="P1465" i="2"/>
  <c r="P1464" i="2"/>
  <c r="P1463" i="2"/>
  <c r="P1462" i="2"/>
  <c r="P1461" i="2"/>
  <c r="P1460" i="2"/>
  <c r="P1459" i="2"/>
  <c r="P1458" i="2"/>
  <c r="P1457" i="2"/>
  <c r="P1456" i="2"/>
  <c r="P1455" i="2"/>
  <c r="P1454" i="2"/>
  <c r="P1453" i="2"/>
  <c r="P1452" i="2"/>
  <c r="P1451" i="2"/>
  <c r="P1450" i="2"/>
  <c r="P1449" i="2"/>
  <c r="P1448" i="2"/>
  <c r="P1447" i="2"/>
  <c r="P1446" i="2"/>
  <c r="P1445" i="2"/>
  <c r="P1444" i="2"/>
  <c r="P1443" i="2"/>
  <c r="P1442" i="2"/>
  <c r="P1441" i="2"/>
  <c r="P1440" i="2"/>
  <c r="P1439" i="2"/>
  <c r="P1438" i="2"/>
  <c r="P1437" i="2"/>
  <c r="P1436" i="2"/>
  <c r="P1435" i="2"/>
  <c r="P1434" i="2"/>
  <c r="P1433" i="2"/>
  <c r="P1432" i="2"/>
  <c r="P1431" i="2"/>
  <c r="P1430" i="2"/>
  <c r="P1429" i="2"/>
  <c r="P1428" i="2"/>
  <c r="P1427" i="2"/>
  <c r="P1426" i="2"/>
  <c r="P1425" i="2"/>
  <c r="P1424" i="2"/>
  <c r="P1423" i="2"/>
  <c r="P1422" i="2"/>
  <c r="P1421" i="2"/>
  <c r="P1420" i="2"/>
  <c r="P1419" i="2"/>
  <c r="P1418" i="2"/>
  <c r="P1417" i="2"/>
  <c r="P1416" i="2"/>
  <c r="P1415" i="2"/>
  <c r="P1414" i="2"/>
  <c r="P1413" i="2"/>
  <c r="P1412" i="2"/>
  <c r="P1411" i="2"/>
  <c r="P1410" i="2"/>
  <c r="P1409" i="2"/>
  <c r="P1408" i="2"/>
  <c r="P1407" i="2"/>
  <c r="P1406" i="2"/>
  <c r="P1405" i="2"/>
  <c r="P1404" i="2"/>
  <c r="P1403" i="2"/>
  <c r="P1402" i="2"/>
  <c r="P1401" i="2"/>
  <c r="P1400" i="2"/>
  <c r="P1399" i="2"/>
  <c r="P1398" i="2"/>
  <c r="P1397" i="2"/>
  <c r="P1396" i="2"/>
  <c r="P1395" i="2"/>
  <c r="P1394" i="2"/>
  <c r="P1393" i="2"/>
  <c r="P1392" i="2"/>
  <c r="P1391" i="2"/>
  <c r="P1390" i="2"/>
  <c r="P1389" i="2"/>
  <c r="P1388" i="2"/>
  <c r="P1387" i="2"/>
  <c r="P1386" i="2"/>
  <c r="P1385" i="2"/>
  <c r="P1384" i="2"/>
  <c r="P1383" i="2"/>
  <c r="P1382" i="2"/>
  <c r="P1381" i="2"/>
  <c r="P1380" i="2"/>
  <c r="P1379" i="2"/>
  <c r="P1378" i="2"/>
  <c r="P1377" i="2"/>
  <c r="P1376" i="2"/>
  <c r="P1375" i="2"/>
  <c r="P1374" i="2"/>
  <c r="P1373" i="2"/>
  <c r="P1372" i="2"/>
  <c r="P1371" i="2"/>
  <c r="P1370" i="2"/>
  <c r="P1369" i="2"/>
  <c r="P1368" i="2"/>
  <c r="P1367" i="2"/>
  <c r="P1366" i="2"/>
  <c r="P1365" i="2"/>
  <c r="P1364" i="2"/>
  <c r="P1363" i="2"/>
  <c r="P1362" i="2"/>
  <c r="P1361" i="2"/>
  <c r="P1360" i="2"/>
  <c r="P1359" i="2"/>
  <c r="P1358" i="2"/>
  <c r="P1357" i="2"/>
  <c r="P1356" i="2"/>
  <c r="P1355" i="2"/>
  <c r="P1354" i="2"/>
  <c r="P1353" i="2"/>
  <c r="P1352" i="2"/>
  <c r="P1351" i="2"/>
  <c r="P1350" i="2"/>
  <c r="P1349" i="2"/>
  <c r="P1348" i="2"/>
  <c r="P1347" i="2"/>
  <c r="P1346" i="2"/>
  <c r="P1345" i="2"/>
  <c r="P1344" i="2"/>
  <c r="P1343" i="2"/>
  <c r="P1342" i="2"/>
  <c r="P1341" i="2"/>
  <c r="P1340" i="2"/>
  <c r="P1339" i="2"/>
  <c r="P1338" i="2"/>
  <c r="P1337" i="2"/>
  <c r="P1336" i="2"/>
  <c r="P1335" i="2"/>
  <c r="P1334" i="2"/>
  <c r="P1333" i="2"/>
  <c r="P1332" i="2"/>
  <c r="P1331" i="2"/>
  <c r="P1330" i="2"/>
  <c r="P1329" i="2"/>
  <c r="P1328" i="2"/>
  <c r="P1327" i="2"/>
  <c r="P1326" i="2"/>
  <c r="P1325" i="2"/>
  <c r="P1324" i="2"/>
  <c r="P1323" i="2"/>
  <c r="P1322" i="2"/>
  <c r="P1321" i="2"/>
  <c r="P1320" i="2"/>
  <c r="P1319" i="2"/>
  <c r="P1318" i="2"/>
  <c r="P1317" i="2"/>
  <c r="P1316" i="2"/>
  <c r="P1315" i="2"/>
  <c r="P1314" i="2"/>
  <c r="P1313" i="2"/>
  <c r="P1312" i="2"/>
  <c r="P1311" i="2"/>
  <c r="P1310" i="2"/>
  <c r="P1309" i="2"/>
  <c r="P1308" i="2"/>
  <c r="P1307" i="2"/>
  <c r="P1306" i="2"/>
  <c r="P1305" i="2"/>
  <c r="P1304" i="2"/>
  <c r="P1303" i="2"/>
  <c r="P1302" i="2"/>
  <c r="P1301" i="2"/>
  <c r="P1300" i="2"/>
  <c r="P1299" i="2"/>
  <c r="P1298" i="2"/>
  <c r="P1297" i="2"/>
  <c r="P1296" i="2"/>
  <c r="P1295" i="2"/>
  <c r="P1294" i="2"/>
  <c r="P1293" i="2"/>
  <c r="P1292" i="2"/>
  <c r="P1291" i="2"/>
  <c r="P1290" i="2"/>
  <c r="P1289" i="2"/>
  <c r="P1288" i="2"/>
  <c r="P1287" i="2"/>
  <c r="P1286" i="2"/>
  <c r="P1285" i="2"/>
  <c r="P1284" i="2"/>
  <c r="P1283" i="2"/>
  <c r="P1282" i="2"/>
  <c r="P1281" i="2"/>
  <c r="P1280" i="2"/>
  <c r="P1279" i="2"/>
  <c r="P1278" i="2"/>
  <c r="P1277" i="2"/>
  <c r="P1276" i="2"/>
  <c r="P1275" i="2"/>
  <c r="P1274" i="2"/>
  <c r="P1273" i="2"/>
  <c r="P1272" i="2"/>
  <c r="P1271" i="2"/>
  <c r="P1270" i="2"/>
  <c r="P1269" i="2"/>
  <c r="P1268" i="2"/>
  <c r="P1267" i="2"/>
  <c r="P1266" i="2"/>
  <c r="P1265" i="2"/>
  <c r="P1264" i="2"/>
  <c r="P1263" i="2"/>
  <c r="P1262" i="2"/>
  <c r="P1261" i="2"/>
  <c r="P1260" i="2"/>
  <c r="P1259" i="2"/>
  <c r="P1258" i="2"/>
  <c r="P1257" i="2"/>
  <c r="P1256" i="2"/>
  <c r="P1255" i="2"/>
  <c r="P1254" i="2"/>
  <c r="P1253" i="2"/>
  <c r="P1252" i="2"/>
  <c r="P1251" i="2"/>
  <c r="P1250" i="2"/>
  <c r="P1249" i="2"/>
  <c r="P1248" i="2"/>
  <c r="P1247" i="2"/>
  <c r="P1246" i="2"/>
  <c r="P1245" i="2"/>
  <c r="P1244" i="2"/>
  <c r="P1243" i="2"/>
  <c r="P1242" i="2"/>
  <c r="P1241" i="2"/>
  <c r="P1240" i="2"/>
  <c r="P1239" i="2"/>
  <c r="P1238" i="2"/>
  <c r="P1237" i="2"/>
  <c r="P1236" i="2"/>
  <c r="P1235" i="2"/>
  <c r="P1234" i="2"/>
  <c r="P1233" i="2"/>
  <c r="P1232" i="2"/>
  <c r="P1231" i="2"/>
  <c r="P1230" i="2"/>
  <c r="P1229" i="2"/>
  <c r="P1228" i="2"/>
  <c r="P1227" i="2"/>
  <c r="P1226" i="2"/>
  <c r="P1225" i="2"/>
  <c r="P1224" i="2"/>
  <c r="P1223" i="2"/>
  <c r="P1222" i="2"/>
  <c r="P1221" i="2"/>
  <c r="P1220" i="2"/>
  <c r="P1219" i="2"/>
  <c r="P1218" i="2"/>
  <c r="P1217" i="2"/>
  <c r="P1216" i="2"/>
  <c r="P1215" i="2"/>
  <c r="P1214" i="2"/>
  <c r="P1213" i="2"/>
  <c r="P1212" i="2"/>
  <c r="P1211" i="2"/>
  <c r="P1210" i="2"/>
  <c r="P1209" i="2"/>
  <c r="P1208" i="2"/>
  <c r="P1207" i="2"/>
  <c r="P1206" i="2"/>
  <c r="P1205" i="2"/>
  <c r="P1204" i="2"/>
  <c r="P1203" i="2"/>
  <c r="P1202" i="2"/>
  <c r="P1201" i="2"/>
  <c r="P1200" i="2"/>
  <c r="P1199" i="2"/>
  <c r="P1198" i="2"/>
  <c r="P1197" i="2"/>
  <c r="P1196" i="2"/>
  <c r="P1195" i="2"/>
  <c r="P1194" i="2"/>
  <c r="P1193" i="2"/>
  <c r="P1192" i="2"/>
  <c r="P1191" i="2"/>
  <c r="P1190" i="2"/>
  <c r="P1189" i="2"/>
  <c r="P1188" i="2"/>
  <c r="P1187" i="2"/>
  <c r="P1186" i="2"/>
  <c r="P1185" i="2"/>
  <c r="P1184" i="2"/>
  <c r="P1183" i="2"/>
  <c r="P1182" i="2"/>
  <c r="P1181" i="2"/>
  <c r="P1180" i="2"/>
  <c r="P1179" i="2"/>
  <c r="P1178" i="2"/>
  <c r="P1177" i="2"/>
  <c r="P1176" i="2"/>
  <c r="P1175" i="2"/>
  <c r="P1174" i="2"/>
  <c r="P1173" i="2"/>
  <c r="P1172" i="2"/>
  <c r="P1171" i="2"/>
  <c r="P1170" i="2"/>
  <c r="P1169" i="2"/>
  <c r="P1168" i="2"/>
  <c r="P1167" i="2"/>
  <c r="P1166" i="2"/>
  <c r="P1165" i="2"/>
  <c r="P1164" i="2"/>
  <c r="P1163" i="2"/>
  <c r="P1162" i="2"/>
  <c r="P1161" i="2"/>
  <c r="P1160" i="2"/>
  <c r="P1159" i="2"/>
  <c r="P1158" i="2"/>
  <c r="P1157" i="2"/>
  <c r="P1156" i="2"/>
  <c r="P1155" i="2"/>
  <c r="P1154" i="2"/>
  <c r="P1153" i="2"/>
  <c r="P1152" i="2"/>
  <c r="P1151" i="2"/>
  <c r="P1150" i="2"/>
  <c r="P1149" i="2"/>
  <c r="P1148" i="2"/>
  <c r="P1147" i="2"/>
  <c r="P1146" i="2"/>
  <c r="P1145" i="2"/>
  <c r="P1144" i="2"/>
  <c r="P1143" i="2"/>
  <c r="P1142" i="2"/>
  <c r="P1141" i="2"/>
  <c r="P1140" i="2"/>
  <c r="P1139" i="2"/>
  <c r="P1138" i="2"/>
  <c r="P1137" i="2"/>
  <c r="P1136" i="2"/>
  <c r="P1135" i="2"/>
  <c r="P1134" i="2"/>
  <c r="P1133" i="2"/>
  <c r="P1132" i="2"/>
  <c r="P1131" i="2"/>
  <c r="P1130" i="2"/>
  <c r="P1129" i="2"/>
  <c r="P1128" i="2"/>
  <c r="P1127" i="2"/>
  <c r="P1126" i="2"/>
  <c r="P1125" i="2"/>
  <c r="P1124" i="2"/>
  <c r="P1123" i="2"/>
  <c r="P1122" i="2"/>
  <c r="P1121" i="2"/>
  <c r="P1120" i="2"/>
  <c r="P1119" i="2"/>
  <c r="P1118" i="2"/>
  <c r="P1117" i="2"/>
  <c r="P1116" i="2"/>
  <c r="P1115" i="2"/>
  <c r="P1114" i="2"/>
  <c r="P1113" i="2"/>
  <c r="P1112" i="2"/>
  <c r="P1111" i="2"/>
  <c r="P1110" i="2"/>
  <c r="P1109" i="2"/>
  <c r="P1108" i="2"/>
  <c r="P1107" i="2"/>
  <c r="P1106" i="2"/>
  <c r="P1105" i="2"/>
  <c r="P1104" i="2"/>
  <c r="P1103" i="2"/>
  <c r="P1102" i="2"/>
  <c r="P1101" i="2"/>
  <c r="P1100" i="2"/>
  <c r="P1099" i="2"/>
  <c r="P1098" i="2"/>
  <c r="P1097" i="2"/>
  <c r="P1096" i="2"/>
  <c r="P1095" i="2"/>
  <c r="P1094" i="2"/>
  <c r="P1093" i="2"/>
  <c r="P1092" i="2"/>
  <c r="P1091" i="2"/>
  <c r="P1090" i="2"/>
  <c r="P1089" i="2"/>
  <c r="P1088" i="2"/>
  <c r="P1087" i="2"/>
  <c r="P1086" i="2"/>
  <c r="P1085" i="2"/>
  <c r="P1084" i="2"/>
  <c r="P1083" i="2"/>
  <c r="P1082" i="2"/>
  <c r="P1081" i="2"/>
  <c r="P1080" i="2"/>
  <c r="P1079" i="2"/>
  <c r="P1078" i="2"/>
  <c r="P1077" i="2"/>
  <c r="P1076" i="2"/>
  <c r="P1075" i="2"/>
  <c r="P1074" i="2"/>
  <c r="P1073" i="2"/>
  <c r="P1072" i="2"/>
  <c r="P1071" i="2"/>
  <c r="P1070" i="2"/>
  <c r="P1069" i="2"/>
  <c r="P1068" i="2"/>
  <c r="P1067" i="2"/>
  <c r="P1066" i="2"/>
  <c r="P1065" i="2"/>
  <c r="P1064" i="2"/>
  <c r="P1063" i="2"/>
  <c r="P1062" i="2"/>
  <c r="P1061" i="2"/>
  <c r="P1060" i="2"/>
  <c r="P1059" i="2"/>
  <c r="P1058" i="2"/>
  <c r="P1057" i="2"/>
  <c r="P1056" i="2"/>
  <c r="P1055" i="2"/>
  <c r="P1054" i="2"/>
  <c r="P1053" i="2"/>
  <c r="P1052" i="2"/>
  <c r="P1051" i="2"/>
  <c r="P1050" i="2"/>
  <c r="P1049" i="2"/>
  <c r="P1048" i="2"/>
  <c r="P1047" i="2"/>
  <c r="P1046" i="2"/>
  <c r="P1045" i="2"/>
  <c r="P1044" i="2"/>
  <c r="P1043" i="2"/>
  <c r="P1042" i="2"/>
  <c r="P1041" i="2"/>
  <c r="P1040" i="2"/>
  <c r="P1039" i="2"/>
  <c r="P1038" i="2"/>
  <c r="P1037" i="2"/>
  <c r="P1036" i="2"/>
  <c r="P1035" i="2"/>
  <c r="P1034" i="2"/>
  <c r="P1033" i="2"/>
  <c r="P1032" i="2"/>
  <c r="P1031" i="2"/>
  <c r="P1030" i="2"/>
  <c r="P1029" i="2"/>
  <c r="P1028" i="2"/>
  <c r="P1027" i="2"/>
  <c r="P1026" i="2"/>
  <c r="P1025" i="2"/>
  <c r="P1024" i="2"/>
  <c r="P1023" i="2"/>
  <c r="P1022" i="2"/>
  <c r="P1021" i="2"/>
  <c r="P1020" i="2"/>
  <c r="P1019" i="2"/>
  <c r="P1018" i="2"/>
  <c r="P1017" i="2"/>
  <c r="P1016" i="2"/>
  <c r="P1015" i="2"/>
  <c r="P1014" i="2"/>
  <c r="P1013" i="2"/>
  <c r="P1012" i="2"/>
  <c r="P1011" i="2"/>
  <c r="P1010" i="2"/>
  <c r="P1009" i="2"/>
  <c r="P1008" i="2"/>
  <c r="P1007" i="2"/>
  <c r="P1006" i="2"/>
  <c r="P1005" i="2"/>
  <c r="P1004" i="2"/>
  <c r="P1003" i="2"/>
  <c r="P1002" i="2"/>
  <c r="P1001" i="2"/>
  <c r="P1000" i="2"/>
  <c r="P999" i="2"/>
  <c r="P998" i="2"/>
  <c r="P997" i="2"/>
  <c r="P996" i="2"/>
  <c r="P995" i="2"/>
  <c r="P994" i="2"/>
  <c r="P993" i="2"/>
  <c r="P992" i="2"/>
  <c r="P991" i="2"/>
  <c r="P990" i="2"/>
  <c r="P989" i="2"/>
  <c r="P988" i="2"/>
  <c r="P987" i="2"/>
  <c r="P986" i="2"/>
  <c r="P985" i="2"/>
  <c r="P984" i="2"/>
  <c r="P983" i="2"/>
  <c r="P982" i="2"/>
  <c r="P981" i="2"/>
  <c r="P980" i="2"/>
  <c r="P979" i="2"/>
  <c r="P978" i="2"/>
  <c r="P977" i="2"/>
  <c r="P976" i="2"/>
  <c r="P975" i="2"/>
  <c r="P974" i="2"/>
  <c r="P973" i="2"/>
  <c r="P972" i="2"/>
  <c r="P971" i="2"/>
  <c r="P970" i="2"/>
  <c r="P969" i="2"/>
  <c r="P968" i="2"/>
  <c r="P967" i="2"/>
  <c r="P966" i="2"/>
  <c r="P965" i="2"/>
  <c r="P964" i="2"/>
  <c r="P963" i="2"/>
  <c r="P962" i="2"/>
  <c r="P961" i="2"/>
  <c r="P960" i="2"/>
  <c r="P959" i="2"/>
  <c r="P958" i="2"/>
  <c r="P957" i="2"/>
  <c r="P956" i="2"/>
  <c r="P955" i="2"/>
  <c r="P954" i="2"/>
  <c r="P953" i="2"/>
  <c r="P952" i="2"/>
  <c r="P951" i="2"/>
  <c r="P950" i="2"/>
  <c r="P949" i="2"/>
  <c r="P948" i="2"/>
  <c r="P947" i="2"/>
  <c r="P946" i="2"/>
  <c r="P945" i="2"/>
  <c r="P944" i="2"/>
  <c r="P943" i="2"/>
  <c r="P942" i="2"/>
  <c r="P941" i="2"/>
  <c r="P940" i="2"/>
  <c r="P939" i="2"/>
  <c r="P938" i="2"/>
  <c r="P937" i="2"/>
  <c r="P936" i="2"/>
  <c r="P935" i="2"/>
  <c r="P934" i="2"/>
  <c r="P933" i="2"/>
  <c r="P932" i="2"/>
  <c r="P931" i="2"/>
  <c r="P930" i="2"/>
  <c r="P929" i="2"/>
  <c r="P928" i="2"/>
  <c r="P927" i="2"/>
  <c r="P926" i="2"/>
  <c r="P925" i="2"/>
  <c r="P924" i="2"/>
  <c r="P923" i="2"/>
  <c r="P922" i="2"/>
  <c r="P921" i="2"/>
  <c r="P920" i="2"/>
  <c r="P919" i="2"/>
  <c r="P918" i="2"/>
  <c r="P917" i="2"/>
  <c r="P916" i="2"/>
  <c r="P915" i="2"/>
  <c r="P914" i="2"/>
  <c r="P913" i="2"/>
  <c r="P912" i="2"/>
  <c r="P911" i="2"/>
  <c r="P910" i="2"/>
  <c r="P909" i="2"/>
  <c r="P908" i="2"/>
  <c r="P907" i="2"/>
  <c r="P906" i="2"/>
  <c r="P905" i="2"/>
  <c r="P904" i="2"/>
  <c r="P903" i="2"/>
  <c r="P902" i="2"/>
  <c r="P901" i="2"/>
  <c r="P900" i="2"/>
  <c r="P899" i="2"/>
  <c r="P898" i="2"/>
  <c r="P897" i="2"/>
  <c r="P896" i="2"/>
  <c r="P895" i="2"/>
  <c r="P894" i="2"/>
  <c r="P893" i="2"/>
  <c r="P892" i="2"/>
  <c r="P891" i="2"/>
  <c r="P890" i="2"/>
  <c r="P889" i="2"/>
  <c r="P888" i="2"/>
  <c r="P887" i="2"/>
  <c r="P886" i="2"/>
  <c r="P885" i="2"/>
  <c r="P884" i="2"/>
  <c r="P883" i="2"/>
  <c r="P882" i="2"/>
  <c r="P881" i="2"/>
  <c r="P880" i="2"/>
  <c r="P879" i="2"/>
  <c r="P878" i="2"/>
  <c r="P877" i="2"/>
  <c r="P876" i="2"/>
  <c r="P875" i="2"/>
  <c r="P874" i="2"/>
  <c r="P873" i="2"/>
  <c r="P872" i="2"/>
  <c r="P871" i="2"/>
  <c r="P870" i="2"/>
  <c r="P869" i="2"/>
  <c r="P868" i="2"/>
  <c r="P867" i="2"/>
  <c r="P866" i="2"/>
  <c r="P865" i="2"/>
  <c r="P864" i="2"/>
  <c r="P863" i="2"/>
  <c r="P862" i="2"/>
  <c r="P861" i="2"/>
  <c r="P860" i="2"/>
  <c r="P859" i="2"/>
  <c r="P858" i="2"/>
  <c r="P857" i="2"/>
  <c r="P856" i="2"/>
  <c r="P855" i="2"/>
  <c r="P854" i="2"/>
  <c r="P853" i="2"/>
  <c r="P852" i="2"/>
  <c r="P851" i="2"/>
  <c r="P850" i="2"/>
  <c r="P849" i="2"/>
  <c r="P848" i="2"/>
  <c r="P847" i="2"/>
  <c r="P846" i="2"/>
  <c r="P845" i="2"/>
  <c r="P844" i="2"/>
  <c r="P843" i="2"/>
  <c r="P842" i="2"/>
  <c r="P841" i="2"/>
  <c r="P840" i="2"/>
  <c r="P839" i="2"/>
  <c r="P838" i="2"/>
  <c r="P837" i="2"/>
  <c r="P836" i="2"/>
  <c r="P835" i="2"/>
  <c r="P834" i="2"/>
  <c r="P833" i="2"/>
  <c r="P832" i="2"/>
  <c r="P831" i="2"/>
  <c r="P830" i="2"/>
  <c r="P829" i="2"/>
  <c r="P828" i="2"/>
  <c r="P827" i="2"/>
  <c r="P826" i="2"/>
  <c r="P825" i="2"/>
  <c r="P824" i="2"/>
  <c r="P823" i="2"/>
  <c r="P822" i="2"/>
  <c r="P821" i="2"/>
  <c r="P820" i="2"/>
  <c r="P819" i="2"/>
  <c r="P818" i="2"/>
  <c r="P817" i="2"/>
  <c r="P816" i="2"/>
  <c r="P815" i="2"/>
  <c r="P814" i="2"/>
  <c r="P813" i="2"/>
  <c r="P812" i="2"/>
  <c r="P811" i="2"/>
  <c r="P810" i="2"/>
  <c r="P809" i="2"/>
  <c r="P808" i="2"/>
  <c r="P807" i="2"/>
  <c r="P806" i="2"/>
  <c r="P805" i="2"/>
  <c r="P804" i="2"/>
  <c r="P803" i="2"/>
  <c r="P802" i="2"/>
  <c r="P801" i="2"/>
  <c r="P800" i="2"/>
  <c r="P799" i="2"/>
  <c r="P798" i="2"/>
  <c r="P797" i="2"/>
  <c r="P796" i="2"/>
  <c r="P795" i="2"/>
  <c r="P794" i="2"/>
  <c r="P793" i="2"/>
  <c r="P792" i="2"/>
  <c r="P791" i="2"/>
  <c r="P790" i="2"/>
  <c r="P789" i="2"/>
  <c r="P788" i="2"/>
  <c r="P787" i="2"/>
  <c r="P786" i="2"/>
  <c r="P785" i="2"/>
  <c r="P784" i="2"/>
  <c r="P783" i="2"/>
  <c r="P782" i="2"/>
  <c r="P781" i="2"/>
  <c r="P780" i="2"/>
  <c r="P779" i="2"/>
  <c r="P778" i="2"/>
  <c r="P777" i="2"/>
  <c r="P776" i="2"/>
  <c r="P775" i="2"/>
  <c r="P774" i="2"/>
  <c r="P773" i="2"/>
  <c r="P772" i="2"/>
  <c r="P771" i="2"/>
  <c r="P770" i="2"/>
  <c r="P769" i="2"/>
  <c r="P768" i="2"/>
  <c r="P767" i="2"/>
  <c r="P766" i="2"/>
  <c r="P765" i="2"/>
  <c r="P764" i="2"/>
  <c r="P763" i="2"/>
  <c r="P762" i="2"/>
  <c r="P761" i="2"/>
  <c r="P760" i="2"/>
  <c r="P759" i="2"/>
  <c r="P758" i="2"/>
  <c r="P757" i="2"/>
  <c r="P756" i="2"/>
  <c r="P755" i="2"/>
  <c r="P754" i="2"/>
  <c r="P753" i="2"/>
  <c r="P752" i="2"/>
  <c r="P751" i="2"/>
  <c r="P750" i="2"/>
  <c r="P749" i="2"/>
  <c r="P748" i="2"/>
  <c r="P747" i="2"/>
  <c r="P746" i="2"/>
  <c r="P745" i="2"/>
  <c r="P744" i="2"/>
  <c r="P743" i="2"/>
  <c r="P742" i="2"/>
  <c r="P741" i="2"/>
  <c r="P740" i="2"/>
  <c r="P739" i="2"/>
  <c r="P738" i="2"/>
  <c r="P737" i="2"/>
  <c r="P736" i="2"/>
  <c r="P735" i="2"/>
  <c r="P734" i="2"/>
  <c r="P733" i="2"/>
  <c r="P732" i="2"/>
  <c r="P731" i="2"/>
  <c r="P730" i="2"/>
  <c r="P729" i="2"/>
  <c r="P728" i="2"/>
  <c r="P727" i="2"/>
  <c r="P726" i="2"/>
  <c r="P725" i="2"/>
  <c r="P724" i="2"/>
  <c r="P723" i="2"/>
  <c r="P722" i="2"/>
  <c r="P721" i="2"/>
  <c r="P720" i="2"/>
  <c r="P719" i="2"/>
  <c r="P718" i="2"/>
  <c r="P717" i="2"/>
  <c r="P716" i="2"/>
  <c r="P715" i="2"/>
  <c r="P714" i="2"/>
  <c r="P713" i="2"/>
  <c r="P712" i="2"/>
  <c r="P711" i="2"/>
  <c r="P710" i="2"/>
  <c r="P709" i="2"/>
  <c r="P708" i="2"/>
  <c r="P707" i="2"/>
  <c r="P706" i="2"/>
  <c r="P705" i="2"/>
  <c r="P704" i="2"/>
  <c r="P703" i="2"/>
  <c r="P702" i="2"/>
  <c r="P701" i="2"/>
  <c r="P700" i="2"/>
  <c r="P699" i="2"/>
  <c r="P698" i="2"/>
  <c r="P697" i="2"/>
  <c r="P696" i="2"/>
  <c r="P695" i="2"/>
  <c r="P694" i="2"/>
  <c r="P693" i="2"/>
  <c r="P692" i="2"/>
  <c r="P691" i="2"/>
  <c r="P690" i="2"/>
  <c r="P689" i="2"/>
  <c r="P688" i="2"/>
  <c r="P687" i="2"/>
  <c r="P686" i="2"/>
  <c r="P685" i="2"/>
  <c r="P684" i="2"/>
  <c r="P683" i="2"/>
  <c r="P682" i="2"/>
  <c r="P681" i="2"/>
  <c r="P680" i="2"/>
  <c r="P679" i="2"/>
  <c r="P678" i="2"/>
  <c r="P677" i="2"/>
  <c r="P676" i="2"/>
  <c r="P675" i="2"/>
  <c r="P674" i="2"/>
  <c r="P673" i="2"/>
  <c r="P672" i="2"/>
  <c r="P671" i="2"/>
  <c r="P670" i="2"/>
  <c r="P669" i="2"/>
  <c r="P668" i="2"/>
  <c r="P667" i="2"/>
  <c r="P666" i="2"/>
  <c r="P665" i="2"/>
  <c r="P664" i="2"/>
  <c r="P663" i="2"/>
  <c r="P662" i="2"/>
  <c r="P661" i="2"/>
  <c r="P660" i="2"/>
  <c r="P659" i="2"/>
  <c r="P658" i="2"/>
  <c r="P657" i="2"/>
  <c r="P656" i="2"/>
  <c r="P655" i="2"/>
  <c r="P654" i="2"/>
  <c r="P653" i="2"/>
  <c r="P652" i="2"/>
  <c r="P651" i="2"/>
  <c r="P650" i="2"/>
  <c r="P649" i="2"/>
  <c r="P648" i="2"/>
  <c r="P647" i="2"/>
  <c r="P646" i="2"/>
  <c r="P645" i="2"/>
  <c r="P644" i="2"/>
  <c r="P643" i="2"/>
  <c r="P642" i="2"/>
  <c r="P641" i="2"/>
  <c r="P640" i="2"/>
  <c r="P639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16" i="2"/>
  <c r="P615" i="2"/>
  <c r="P614" i="2"/>
  <c r="P613" i="2"/>
  <c r="P612" i="2"/>
  <c r="P611" i="2"/>
  <c r="P610" i="2"/>
  <c r="P609" i="2"/>
  <c r="P608" i="2"/>
  <c r="P607" i="2"/>
  <c r="P606" i="2"/>
  <c r="P605" i="2"/>
  <c r="P604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G1591" i="1"/>
  <c r="G1588" i="1"/>
  <c r="K2037" i="1" l="1"/>
  <c r="L2037" i="1"/>
  <c r="O2037" i="1"/>
  <c r="N2037" i="1"/>
  <c r="P2037" i="1"/>
  <c r="J2037" i="1"/>
  <c r="Q2037" i="1"/>
  <c r="M2037" i="1"/>
  <c r="Y1873" i="1"/>
  <c r="Y1853" i="1"/>
  <c r="H1863" i="1"/>
  <c r="Y1833" i="1"/>
  <c r="Y1843" i="1"/>
  <c r="Y1803" i="1"/>
  <c r="Y1813" i="1"/>
  <c r="H1823" i="1"/>
  <c r="Y1783" i="1"/>
  <c r="Y1773" i="1"/>
  <c r="Y1763" i="1"/>
  <c r="Y1793" i="1"/>
  <c r="Y1753" i="1"/>
  <c r="Y1743" i="1"/>
  <c r="Y1723" i="1"/>
  <c r="Y1733" i="1"/>
  <c r="Y1703" i="1"/>
  <c r="Y1713" i="1"/>
  <c r="Y1683" i="1"/>
  <c r="Y1673" i="1"/>
  <c r="H1693" i="1"/>
  <c r="Y1653" i="1"/>
  <c r="Y1663" i="1"/>
  <c r="Y1643" i="1"/>
  <c r="H1564" i="1"/>
  <c r="H1624" i="1"/>
  <c r="H1635" i="1"/>
  <c r="H1630" i="1"/>
  <c r="H1623" i="1"/>
  <c r="Y1622" i="1"/>
  <c r="Y1616" i="1"/>
  <c r="Y1619" i="1"/>
  <c r="Y1614" i="1"/>
  <c r="Y1617" i="1"/>
  <c r="Y1597" i="1"/>
  <c r="Y1610" i="1"/>
  <c r="Y1625" i="1"/>
  <c r="Y1605" i="1"/>
  <c r="Y1606" i="1"/>
  <c r="Y1607" i="1"/>
  <c r="Y1608" i="1"/>
  <c r="Y1599" i="1"/>
  <c r="Y1600" i="1"/>
  <c r="H1588" i="1"/>
  <c r="Y1588" i="1"/>
  <c r="H1591" i="1"/>
  <c r="Y1591" i="1"/>
  <c r="G368" i="1" l="1"/>
  <c r="H368" i="1" l="1"/>
  <c r="Y368" i="1"/>
  <c r="Y1637" i="1" l="1"/>
  <c r="Y1632" i="1"/>
  <c r="Y1627" i="1"/>
  <c r="P1173" i="1"/>
  <c r="P1172" i="1"/>
  <c r="P1170" i="1"/>
  <c r="P1159" i="1"/>
  <c r="P1156" i="1"/>
  <c r="P1115" i="1"/>
  <c r="P1114" i="1"/>
  <c r="P1113" i="1"/>
  <c r="P1111" i="1"/>
  <c r="P1097" i="1"/>
  <c r="P1096" i="1"/>
  <c r="P1094" i="1"/>
  <c r="P1090" i="1"/>
  <c r="P1086" i="1"/>
  <c r="P1035" i="1"/>
  <c r="P1034" i="1"/>
  <c r="P1033" i="1"/>
  <c r="P1031" i="1"/>
  <c r="P1019" i="1"/>
  <c r="P1018" i="1"/>
  <c r="P1017" i="1"/>
  <c r="P1016" i="1"/>
  <c r="P1013" i="1"/>
  <c r="P1012" i="1"/>
  <c r="P1009" i="1"/>
  <c r="P874" i="1"/>
  <c r="P873" i="1"/>
  <c r="P872" i="1"/>
  <c r="P871" i="1"/>
  <c r="P870" i="1"/>
  <c r="P868" i="1"/>
  <c r="P858" i="1"/>
  <c r="P857" i="1"/>
  <c r="P855" i="1"/>
  <c r="P851" i="1"/>
  <c r="P850" i="1"/>
  <c r="P745" i="1"/>
  <c r="P744" i="1"/>
  <c r="P729" i="1"/>
  <c r="P514" i="1"/>
  <c r="P513" i="1"/>
  <c r="P498" i="1"/>
  <c r="P497" i="1"/>
  <c r="P494" i="1"/>
  <c r="P491" i="1"/>
  <c r="P490" i="1"/>
  <c r="P446" i="1"/>
  <c r="P445" i="1"/>
  <c r="P443" i="1"/>
  <c r="P430" i="1"/>
  <c r="P389" i="1"/>
  <c r="P388" i="1"/>
  <c r="P386" i="1"/>
  <c r="P373" i="1"/>
  <c r="P372" i="1"/>
  <c r="P370" i="1"/>
  <c r="P366" i="1"/>
  <c r="P365" i="1"/>
  <c r="O1152" i="1" l="1"/>
  <c r="O1089" i="1"/>
  <c r="O1012" i="1"/>
  <c r="O850" i="1"/>
  <c r="O721" i="1"/>
  <c r="O490" i="1"/>
  <c r="O365" i="1"/>
  <c r="N1152" i="1" l="1"/>
  <c r="N1089" i="1"/>
  <c r="N1012" i="1"/>
  <c r="N850" i="1"/>
  <c r="N721" i="1"/>
  <c r="N490" i="1"/>
  <c r="N365" i="1"/>
  <c r="H1637" i="1" l="1"/>
  <c r="H1632" i="1"/>
  <c r="H1627" i="1"/>
  <c r="L1152" i="1" l="1"/>
  <c r="L1089" i="1"/>
  <c r="L1012" i="1"/>
  <c r="L850" i="1"/>
  <c r="L721" i="1"/>
  <c r="L490" i="1"/>
  <c r="L365" i="1"/>
  <c r="Y1717" i="1" l="1"/>
  <c r="G1199" i="1"/>
  <c r="Y1877" i="1"/>
  <c r="H1877" i="1"/>
  <c r="Y1876" i="1"/>
  <c r="H1876" i="1"/>
  <c r="Y1875" i="1"/>
  <c r="H1875" i="1"/>
  <c r="Y1874" i="1"/>
  <c r="H1874" i="1"/>
  <c r="Y1872" i="1"/>
  <c r="H1872" i="1"/>
  <c r="Y1871" i="1"/>
  <c r="H1871" i="1"/>
  <c r="Y1870" i="1"/>
  <c r="H1870" i="1"/>
  <c r="Y1869" i="1"/>
  <c r="H1869" i="1"/>
  <c r="Y1867" i="1"/>
  <c r="H1867" i="1"/>
  <c r="Y1866" i="1"/>
  <c r="H1866" i="1"/>
  <c r="Y1865" i="1"/>
  <c r="H1865" i="1"/>
  <c r="Y1864" i="1"/>
  <c r="H1864" i="1"/>
  <c r="Y1862" i="1"/>
  <c r="H1862" i="1"/>
  <c r="Y1861" i="1"/>
  <c r="H1861" i="1"/>
  <c r="Y1860" i="1"/>
  <c r="H1860" i="1"/>
  <c r="Y1859" i="1"/>
  <c r="H1859" i="1"/>
  <c r="Y1857" i="1"/>
  <c r="H1857" i="1"/>
  <c r="Y1856" i="1"/>
  <c r="H1856" i="1"/>
  <c r="Y1855" i="1"/>
  <c r="H1855" i="1"/>
  <c r="Y1854" i="1"/>
  <c r="H1854" i="1"/>
  <c r="Y1852" i="1"/>
  <c r="H1852" i="1"/>
  <c r="Y1851" i="1"/>
  <c r="H1851" i="1"/>
  <c r="Y1850" i="1"/>
  <c r="H1850" i="1"/>
  <c r="Y1849" i="1"/>
  <c r="H1849" i="1"/>
  <c r="Y1847" i="1"/>
  <c r="H1847" i="1"/>
  <c r="Y1846" i="1"/>
  <c r="H1846" i="1"/>
  <c r="Y1845" i="1"/>
  <c r="H1845" i="1"/>
  <c r="Y1844" i="1"/>
  <c r="H1844" i="1"/>
  <c r="Y1842" i="1"/>
  <c r="H1842" i="1"/>
  <c r="Y1841" i="1"/>
  <c r="H1841" i="1"/>
  <c r="Y1840" i="1"/>
  <c r="H1840" i="1"/>
  <c r="Y1839" i="1"/>
  <c r="H1839" i="1"/>
  <c r="Y1837" i="1"/>
  <c r="H1837" i="1"/>
  <c r="Y1836" i="1"/>
  <c r="H1836" i="1"/>
  <c r="Y1835" i="1"/>
  <c r="H1835" i="1"/>
  <c r="Y1834" i="1"/>
  <c r="H1834" i="1"/>
  <c r="Y1832" i="1"/>
  <c r="H1832" i="1"/>
  <c r="Y1831" i="1"/>
  <c r="H1831" i="1"/>
  <c r="Y1830" i="1"/>
  <c r="H1830" i="1"/>
  <c r="Y1829" i="1"/>
  <c r="H1829" i="1"/>
  <c r="Y1827" i="1"/>
  <c r="H1827" i="1"/>
  <c r="Y1826" i="1"/>
  <c r="H1826" i="1"/>
  <c r="Y1825" i="1"/>
  <c r="H1825" i="1"/>
  <c r="Y1824" i="1"/>
  <c r="H1824" i="1"/>
  <c r="Y1822" i="1"/>
  <c r="H1822" i="1"/>
  <c r="Y1821" i="1"/>
  <c r="H1821" i="1"/>
  <c r="Y1820" i="1"/>
  <c r="H1820" i="1"/>
  <c r="Y1819" i="1"/>
  <c r="H1819" i="1"/>
  <c r="Y1817" i="1"/>
  <c r="H1817" i="1"/>
  <c r="Y1816" i="1"/>
  <c r="H1816" i="1"/>
  <c r="Y1815" i="1"/>
  <c r="H1815" i="1"/>
  <c r="Y1814" i="1"/>
  <c r="H1814" i="1"/>
  <c r="Y1812" i="1"/>
  <c r="H1812" i="1"/>
  <c r="Y1811" i="1"/>
  <c r="H1811" i="1"/>
  <c r="Y1810" i="1"/>
  <c r="H1810" i="1"/>
  <c r="Y1809" i="1"/>
  <c r="H1809" i="1"/>
  <c r="Y1807" i="1"/>
  <c r="H1807" i="1"/>
  <c r="Y1806" i="1"/>
  <c r="H1806" i="1"/>
  <c r="Y1805" i="1"/>
  <c r="H1805" i="1"/>
  <c r="Y1804" i="1"/>
  <c r="H1804" i="1"/>
  <c r="Y1802" i="1"/>
  <c r="H1802" i="1"/>
  <c r="Y1801" i="1"/>
  <c r="H1801" i="1"/>
  <c r="Y1800" i="1"/>
  <c r="H1800" i="1"/>
  <c r="Y1799" i="1"/>
  <c r="H1799" i="1"/>
  <c r="Y1797" i="1"/>
  <c r="H1797" i="1"/>
  <c r="Y1796" i="1"/>
  <c r="H1796" i="1"/>
  <c r="Y1795" i="1"/>
  <c r="H1795" i="1"/>
  <c r="Y1794" i="1"/>
  <c r="H1794" i="1"/>
  <c r="Y1792" i="1"/>
  <c r="H1792" i="1"/>
  <c r="Y1791" i="1"/>
  <c r="H1791" i="1"/>
  <c r="Y1790" i="1"/>
  <c r="H1790" i="1"/>
  <c r="Y1789" i="1"/>
  <c r="H1789" i="1"/>
  <c r="Y1787" i="1"/>
  <c r="H1787" i="1"/>
  <c r="Y1786" i="1"/>
  <c r="H1786" i="1"/>
  <c r="Y1785" i="1"/>
  <c r="H1785" i="1"/>
  <c r="Y1784" i="1"/>
  <c r="H1784" i="1"/>
  <c r="Y1782" i="1"/>
  <c r="H1782" i="1"/>
  <c r="Y1781" i="1"/>
  <c r="H1781" i="1"/>
  <c r="Y1780" i="1"/>
  <c r="H1780" i="1"/>
  <c r="Y1779" i="1"/>
  <c r="H1779" i="1"/>
  <c r="Y1777" i="1"/>
  <c r="H1777" i="1"/>
  <c r="Y1776" i="1"/>
  <c r="H1776" i="1"/>
  <c r="Y1775" i="1"/>
  <c r="H1775" i="1"/>
  <c r="Y1774" i="1"/>
  <c r="H1774" i="1"/>
  <c r="Y1772" i="1"/>
  <c r="H1772" i="1"/>
  <c r="Y1771" i="1"/>
  <c r="H1771" i="1"/>
  <c r="Y1770" i="1"/>
  <c r="H1770" i="1"/>
  <c r="Y1769" i="1"/>
  <c r="H1769" i="1"/>
  <c r="Y1767" i="1"/>
  <c r="H1767" i="1"/>
  <c r="Y1766" i="1"/>
  <c r="H1766" i="1"/>
  <c r="Y1765" i="1"/>
  <c r="H1765" i="1"/>
  <c r="Y1764" i="1"/>
  <c r="H1764" i="1"/>
  <c r="Y1762" i="1"/>
  <c r="H1762" i="1"/>
  <c r="Y1761" i="1"/>
  <c r="H1761" i="1"/>
  <c r="Y1760" i="1"/>
  <c r="H1760" i="1"/>
  <c r="Y1759" i="1"/>
  <c r="H1759" i="1"/>
  <c r="Y1757" i="1"/>
  <c r="H1757" i="1"/>
  <c r="Y1756" i="1"/>
  <c r="H1756" i="1"/>
  <c r="Y1755" i="1"/>
  <c r="H1755" i="1"/>
  <c r="Y1754" i="1"/>
  <c r="H1754" i="1"/>
  <c r="Y1752" i="1"/>
  <c r="H1752" i="1"/>
  <c r="Y1751" i="1"/>
  <c r="H1751" i="1"/>
  <c r="Y1750" i="1"/>
  <c r="H1750" i="1"/>
  <c r="Y1749" i="1"/>
  <c r="H1749" i="1"/>
  <c r="H1747" i="1"/>
  <c r="Y1746" i="1"/>
  <c r="H1746" i="1"/>
  <c r="Y1745" i="1"/>
  <c r="H1745" i="1"/>
  <c r="Y1744" i="1"/>
  <c r="H1744" i="1"/>
  <c r="Y1742" i="1"/>
  <c r="H1742" i="1"/>
  <c r="Y1741" i="1"/>
  <c r="H1741" i="1"/>
  <c r="Y1740" i="1"/>
  <c r="H1740" i="1"/>
  <c r="Y1739" i="1"/>
  <c r="H1739" i="1"/>
  <c r="Y1737" i="1"/>
  <c r="H1737" i="1"/>
  <c r="Y1736" i="1"/>
  <c r="H1736" i="1"/>
  <c r="Y1735" i="1"/>
  <c r="H1735" i="1"/>
  <c r="Y1734" i="1"/>
  <c r="H1734" i="1"/>
  <c r="Y1732" i="1"/>
  <c r="H1732" i="1"/>
  <c r="Y1731" i="1"/>
  <c r="H1731" i="1"/>
  <c r="Y1730" i="1"/>
  <c r="H1730" i="1"/>
  <c r="Y1729" i="1"/>
  <c r="Y1738" i="1" s="1"/>
  <c r="H1729" i="1"/>
  <c r="Y1727" i="1"/>
  <c r="H1727" i="1"/>
  <c r="Y1726" i="1"/>
  <c r="H1726" i="1"/>
  <c r="Y1725" i="1"/>
  <c r="H1725" i="1"/>
  <c r="Y1724" i="1"/>
  <c r="H1724" i="1"/>
  <c r="Y1722" i="1"/>
  <c r="H1722" i="1"/>
  <c r="Y1721" i="1"/>
  <c r="H1721" i="1"/>
  <c r="Y1720" i="1"/>
  <c r="H1720" i="1"/>
  <c r="Y1719" i="1"/>
  <c r="Y1728" i="1" s="1"/>
  <c r="H1719" i="1"/>
  <c r="H1717" i="1"/>
  <c r="Y1716" i="1"/>
  <c r="H1716" i="1"/>
  <c r="Y1715" i="1"/>
  <c r="H1715" i="1"/>
  <c r="Y1714" i="1"/>
  <c r="H1714" i="1"/>
  <c r="Y1712" i="1"/>
  <c r="H1712" i="1"/>
  <c r="Y1711" i="1"/>
  <c r="H1711" i="1"/>
  <c r="Y1710" i="1"/>
  <c r="H1710" i="1"/>
  <c r="Y1709" i="1"/>
  <c r="Y1718" i="1" s="1"/>
  <c r="H1709" i="1"/>
  <c r="Y1707" i="1"/>
  <c r="H1707" i="1"/>
  <c r="Y1706" i="1"/>
  <c r="H1706" i="1"/>
  <c r="Y1705" i="1"/>
  <c r="H1705" i="1"/>
  <c r="Y1704" i="1"/>
  <c r="H1704" i="1"/>
  <c r="Y1702" i="1"/>
  <c r="H1702" i="1"/>
  <c r="Y1701" i="1"/>
  <c r="H1701" i="1"/>
  <c r="Y1700" i="1"/>
  <c r="H1700" i="1"/>
  <c r="Y1699" i="1"/>
  <c r="Y1708" i="1" s="1"/>
  <c r="H1699" i="1"/>
  <c r="Y1697" i="1"/>
  <c r="H1697" i="1"/>
  <c r="Y1696" i="1"/>
  <c r="H1696" i="1"/>
  <c r="Y1695" i="1"/>
  <c r="H1695" i="1"/>
  <c r="Y1694" i="1"/>
  <c r="H1694" i="1"/>
  <c r="Y1692" i="1"/>
  <c r="H1692" i="1"/>
  <c r="Y1691" i="1"/>
  <c r="H1691" i="1"/>
  <c r="Y1690" i="1"/>
  <c r="H1690" i="1"/>
  <c r="Y1689" i="1"/>
  <c r="Y1698" i="1" s="1"/>
  <c r="H1689" i="1"/>
  <c r="Y1687" i="1"/>
  <c r="H1687" i="1"/>
  <c r="Y1686" i="1"/>
  <c r="H1686" i="1"/>
  <c r="Y1685" i="1"/>
  <c r="H1685" i="1"/>
  <c r="Y1684" i="1"/>
  <c r="H1684" i="1"/>
  <c r="Y1682" i="1"/>
  <c r="H1682" i="1"/>
  <c r="Y1681" i="1"/>
  <c r="H1681" i="1"/>
  <c r="Y1680" i="1"/>
  <c r="H1680" i="1"/>
  <c r="Y1679" i="1"/>
  <c r="Y1688" i="1" s="1"/>
  <c r="H1679" i="1"/>
  <c r="Y1677" i="1"/>
  <c r="H1677" i="1"/>
  <c r="Y1676" i="1"/>
  <c r="H1676" i="1"/>
  <c r="Y1675" i="1"/>
  <c r="H1675" i="1"/>
  <c r="Y1674" i="1"/>
  <c r="H1674" i="1"/>
  <c r="Y1672" i="1"/>
  <c r="H1672" i="1"/>
  <c r="Y1671" i="1"/>
  <c r="H1671" i="1"/>
  <c r="Y1670" i="1"/>
  <c r="H1670" i="1"/>
  <c r="Y1669" i="1"/>
  <c r="Y1678" i="1" s="1"/>
  <c r="H1669" i="1"/>
  <c r="Y1667" i="1"/>
  <c r="H1667" i="1"/>
  <c r="Y1666" i="1"/>
  <c r="H1666" i="1"/>
  <c r="Y1665" i="1"/>
  <c r="H1665" i="1"/>
  <c r="Y1664" i="1"/>
  <c r="H1664" i="1"/>
  <c r="Y1662" i="1"/>
  <c r="H1662" i="1"/>
  <c r="Y1661" i="1"/>
  <c r="H1661" i="1"/>
  <c r="Y1660" i="1"/>
  <c r="H1660" i="1"/>
  <c r="Y1659" i="1"/>
  <c r="Y1668" i="1" s="1"/>
  <c r="H1659" i="1"/>
  <c r="Y1657" i="1"/>
  <c r="H1657" i="1"/>
  <c r="Y1656" i="1"/>
  <c r="H1656" i="1"/>
  <c r="Y1655" i="1"/>
  <c r="H1655" i="1"/>
  <c r="Y1654" i="1"/>
  <c r="H1654" i="1"/>
  <c r="Y1652" i="1"/>
  <c r="H1652" i="1"/>
  <c r="Y1651" i="1"/>
  <c r="H1651" i="1"/>
  <c r="Y1650" i="1"/>
  <c r="H1650" i="1"/>
  <c r="Y1649" i="1"/>
  <c r="Y1658" i="1" s="1"/>
  <c r="H1649" i="1"/>
  <c r="Y1647" i="1"/>
  <c r="H1647" i="1"/>
  <c r="Y1646" i="1"/>
  <c r="H1646" i="1"/>
  <c r="Y1645" i="1"/>
  <c r="H1645" i="1"/>
  <c r="Y1644" i="1"/>
  <c r="H1644" i="1"/>
  <c r="Y1642" i="1"/>
  <c r="H1642" i="1"/>
  <c r="Y1641" i="1"/>
  <c r="H1641" i="1"/>
  <c r="Y1640" i="1"/>
  <c r="H1640" i="1"/>
  <c r="Y1639" i="1"/>
  <c r="Y1648" i="1" s="1"/>
  <c r="H1639" i="1"/>
  <c r="G1615" i="1"/>
  <c r="G1613" i="1"/>
  <c r="G1604" i="1"/>
  <c r="Y1758" i="1" l="1"/>
  <c r="Y1768" i="1"/>
  <c r="Y1778" i="1"/>
  <c r="Y1788" i="1"/>
  <c r="Y1798" i="1"/>
  <c r="Y1808" i="1"/>
  <c r="Y1818" i="1"/>
  <c r="Y1828" i="1"/>
  <c r="Y1838" i="1"/>
  <c r="Y1848" i="1"/>
  <c r="Y1858" i="1"/>
  <c r="Y1868" i="1"/>
  <c r="Y1878" i="1"/>
  <c r="H1604" i="1"/>
  <c r="Y1604" i="1"/>
  <c r="H1613" i="1"/>
  <c r="Y1613" i="1"/>
  <c r="H1199" i="1"/>
  <c r="H1615" i="1"/>
  <c r="Y1615" i="1"/>
  <c r="Y2035" i="1" l="1"/>
  <c r="H2035" i="1"/>
  <c r="Y2034" i="1"/>
  <c r="H2034" i="1"/>
  <c r="Y2033" i="1"/>
  <c r="H2033" i="1"/>
  <c r="Y2032" i="1"/>
  <c r="H2032" i="1"/>
  <c r="Y2031" i="1"/>
  <c r="H2031" i="1"/>
  <c r="Y2030" i="1"/>
  <c r="H2030" i="1"/>
  <c r="Y2029" i="1"/>
  <c r="H2029" i="1"/>
  <c r="Y2028" i="1"/>
  <c r="H2028" i="1"/>
  <c r="H2027" i="1"/>
  <c r="Y2025" i="1"/>
  <c r="H2025" i="1"/>
  <c r="Y2024" i="1"/>
  <c r="H2024" i="1"/>
  <c r="Y2023" i="1"/>
  <c r="H2023" i="1"/>
  <c r="Y2022" i="1"/>
  <c r="H2022" i="1"/>
  <c r="Y2021" i="1"/>
  <c r="H2021" i="1"/>
  <c r="Y2020" i="1"/>
  <c r="H2020" i="1"/>
  <c r="Y2019" i="1"/>
  <c r="H2019" i="1"/>
  <c r="Y2018" i="1"/>
  <c r="H2018" i="1"/>
  <c r="H2017" i="1"/>
  <c r="Y2015" i="1"/>
  <c r="H2015" i="1"/>
  <c r="Y2014" i="1"/>
  <c r="H2014" i="1"/>
  <c r="Y2012" i="1"/>
  <c r="H2012" i="1"/>
  <c r="Y2011" i="1"/>
  <c r="H2011" i="1"/>
  <c r="Y2010" i="1"/>
  <c r="H2010" i="1"/>
  <c r="Y2009" i="1"/>
  <c r="H2009" i="1"/>
  <c r="Y2008" i="1"/>
  <c r="Y2016" i="1" s="1"/>
  <c r="H2008" i="1"/>
  <c r="H2006" i="1"/>
  <c r="Y2005" i="1"/>
  <c r="H2005" i="1"/>
  <c r="Y2004" i="1"/>
  <c r="H2004" i="1"/>
  <c r="Y2003" i="1"/>
  <c r="H2003" i="1"/>
  <c r="Y2002" i="1"/>
  <c r="H2002" i="1"/>
  <c r="Y2001" i="1"/>
  <c r="H2001" i="1"/>
  <c r="Y2000" i="1"/>
  <c r="H2000" i="1"/>
  <c r="Y1999" i="1"/>
  <c r="H1999" i="1"/>
  <c r="H1998" i="1"/>
  <c r="Y1996" i="1"/>
  <c r="H1996" i="1"/>
  <c r="Y1995" i="1"/>
  <c r="H1995" i="1"/>
  <c r="Y1994" i="1"/>
  <c r="H1994" i="1"/>
  <c r="Y1993" i="1"/>
  <c r="H1993" i="1"/>
  <c r="Y1992" i="1"/>
  <c r="H1992" i="1"/>
  <c r="Y1991" i="1"/>
  <c r="H1991" i="1"/>
  <c r="Y1990" i="1"/>
  <c r="H1990" i="1"/>
  <c r="Y1989" i="1"/>
  <c r="H1989" i="1"/>
  <c r="H1988" i="1"/>
  <c r="Y1986" i="1"/>
  <c r="H1986" i="1"/>
  <c r="Y1985" i="1"/>
  <c r="H1985" i="1"/>
  <c r="Y1984" i="1"/>
  <c r="H1984" i="1"/>
  <c r="Y1983" i="1"/>
  <c r="H1983" i="1"/>
  <c r="Y1982" i="1"/>
  <c r="H1982" i="1"/>
  <c r="Y1981" i="1"/>
  <c r="H1981" i="1"/>
  <c r="Y1980" i="1"/>
  <c r="H1980" i="1"/>
  <c r="Y1979" i="1"/>
  <c r="H1979" i="1"/>
  <c r="H1978" i="1"/>
  <c r="Y1976" i="1"/>
  <c r="H1976" i="1"/>
  <c r="Y1975" i="1"/>
  <c r="H1975" i="1"/>
  <c r="Y1974" i="1"/>
  <c r="H1974" i="1"/>
  <c r="Y1973" i="1"/>
  <c r="H1973" i="1"/>
  <c r="Y1972" i="1"/>
  <c r="H1972" i="1"/>
  <c r="Y1971" i="1"/>
  <c r="H1971" i="1"/>
  <c r="Y1970" i="1"/>
  <c r="H1970" i="1"/>
  <c r="Y1969" i="1"/>
  <c r="H1969" i="1"/>
  <c r="H1968" i="1"/>
  <c r="Y1966" i="1"/>
  <c r="H1966" i="1"/>
  <c r="Y1965" i="1"/>
  <c r="H1965" i="1"/>
  <c r="Y1964" i="1"/>
  <c r="H1964" i="1"/>
  <c r="Y1963" i="1"/>
  <c r="H1963" i="1"/>
  <c r="Y1962" i="1"/>
  <c r="H1962" i="1"/>
  <c r="Y1961" i="1"/>
  <c r="H1961" i="1"/>
  <c r="Y1960" i="1"/>
  <c r="H1960" i="1"/>
  <c r="Y1959" i="1"/>
  <c r="H1959" i="1"/>
  <c r="H1958" i="1"/>
  <c r="Y1956" i="1"/>
  <c r="H1956" i="1"/>
  <c r="Y1955" i="1"/>
  <c r="H1955" i="1"/>
  <c r="Y1954" i="1"/>
  <c r="H1954" i="1"/>
  <c r="Y1953" i="1"/>
  <c r="H1953" i="1"/>
  <c r="Y1952" i="1"/>
  <c r="H1952" i="1"/>
  <c r="Y1951" i="1"/>
  <c r="H1951" i="1"/>
  <c r="Y1950" i="1"/>
  <c r="H1950" i="1"/>
  <c r="Y1949" i="1"/>
  <c r="H1949" i="1"/>
  <c r="H1948" i="1"/>
  <c r="Y1946" i="1"/>
  <c r="H1946" i="1"/>
  <c r="Y1945" i="1"/>
  <c r="H1945" i="1"/>
  <c r="Y1944" i="1"/>
  <c r="H1944" i="1"/>
  <c r="Y1943" i="1"/>
  <c r="H1943" i="1"/>
  <c r="Y1942" i="1"/>
  <c r="H1942" i="1"/>
  <c r="Y1941" i="1"/>
  <c r="H1941" i="1"/>
  <c r="Y1940" i="1"/>
  <c r="H1940" i="1"/>
  <c r="Y1939" i="1"/>
  <c r="H1939" i="1"/>
  <c r="H1938" i="1"/>
  <c r="Y1936" i="1"/>
  <c r="H1936" i="1"/>
  <c r="Y1935" i="1"/>
  <c r="H1935" i="1"/>
  <c r="Y1934" i="1"/>
  <c r="H1934" i="1"/>
  <c r="Y1933" i="1"/>
  <c r="H1933" i="1"/>
  <c r="Y1932" i="1"/>
  <c r="H1932" i="1"/>
  <c r="Y1931" i="1"/>
  <c r="H1931" i="1"/>
  <c r="Y1930" i="1"/>
  <c r="H1930" i="1"/>
  <c r="Y1929" i="1"/>
  <c r="H1929" i="1"/>
  <c r="H1928" i="1"/>
  <c r="Y1926" i="1"/>
  <c r="H1926" i="1"/>
  <c r="Y1925" i="1"/>
  <c r="H1925" i="1"/>
  <c r="Y1924" i="1"/>
  <c r="H1924" i="1"/>
  <c r="Y1923" i="1"/>
  <c r="H1923" i="1"/>
  <c r="Y1922" i="1"/>
  <c r="H1922" i="1"/>
  <c r="Y1921" i="1"/>
  <c r="H1921" i="1"/>
  <c r="Y1920" i="1"/>
  <c r="H1920" i="1"/>
  <c r="Y1919" i="1"/>
  <c r="H1919" i="1"/>
  <c r="H1918" i="1"/>
  <c r="Y1916" i="1"/>
  <c r="H1916" i="1"/>
  <c r="Y1915" i="1"/>
  <c r="H1915" i="1"/>
  <c r="Y1914" i="1"/>
  <c r="H1914" i="1"/>
  <c r="Y1913" i="1"/>
  <c r="H1913" i="1"/>
  <c r="Y1912" i="1"/>
  <c r="H1912" i="1"/>
  <c r="Y1911" i="1"/>
  <c r="H1911" i="1"/>
  <c r="Y1910" i="1"/>
  <c r="H1910" i="1"/>
  <c r="Y1909" i="1"/>
  <c r="H1909" i="1"/>
  <c r="H1908" i="1"/>
  <c r="Y1906" i="1"/>
  <c r="H1906" i="1"/>
  <c r="Y1905" i="1"/>
  <c r="H1905" i="1"/>
  <c r="Y1904" i="1"/>
  <c r="H1904" i="1"/>
  <c r="Y1903" i="1"/>
  <c r="H1903" i="1"/>
  <c r="Y1902" i="1"/>
  <c r="H1902" i="1"/>
  <c r="Y1901" i="1"/>
  <c r="H1901" i="1"/>
  <c r="Y1900" i="1"/>
  <c r="H1900" i="1"/>
  <c r="Y1899" i="1"/>
  <c r="H1899" i="1"/>
  <c r="H1898" i="1"/>
  <c r="Y1896" i="1"/>
  <c r="H1896" i="1"/>
  <c r="Y1895" i="1"/>
  <c r="H1895" i="1"/>
  <c r="Y1894" i="1"/>
  <c r="H1894" i="1"/>
  <c r="Y1893" i="1"/>
  <c r="H1893" i="1"/>
  <c r="Y1892" i="1"/>
  <c r="H1892" i="1"/>
  <c r="Y1891" i="1"/>
  <c r="H1891" i="1"/>
  <c r="Y1890" i="1"/>
  <c r="H1890" i="1"/>
  <c r="H1889" i="1"/>
  <c r="Y1887" i="1"/>
  <c r="Y1886" i="1"/>
  <c r="Y1885" i="1"/>
  <c r="Y1884" i="1"/>
  <c r="Y1882" i="1"/>
  <c r="Y1881" i="1"/>
  <c r="Y1880" i="1"/>
  <c r="H1887" i="1"/>
  <c r="H1886" i="1"/>
  <c r="H1885" i="1"/>
  <c r="H1884" i="1"/>
  <c r="H1882" i="1"/>
  <c r="H1881" i="1"/>
  <c r="H1880" i="1"/>
  <c r="H1879" i="1"/>
  <c r="G1636" i="1"/>
  <c r="G1634" i="1"/>
  <c r="G1631" i="1"/>
  <c r="G1629" i="1"/>
  <c r="G1626" i="1"/>
  <c r="G1621" i="1"/>
  <c r="G1136" i="1"/>
  <c r="G966" i="1"/>
  <c r="G875" i="1"/>
  <c r="G876" i="1"/>
  <c r="G874" i="1"/>
  <c r="G49" i="1"/>
  <c r="Y1631" i="1" l="1"/>
  <c r="H874" i="1"/>
  <c r="H1631" i="1"/>
  <c r="H966" i="1"/>
  <c r="Y966" i="1"/>
  <c r="H1136" i="1"/>
  <c r="Y1136" i="1"/>
  <c r="Y1626" i="1"/>
  <c r="H1629" i="1"/>
  <c r="H876" i="1"/>
  <c r="Y876" i="1"/>
  <c r="H1634" i="1"/>
  <c r="H49" i="1"/>
  <c r="Y49" i="1"/>
  <c r="H875" i="1"/>
  <c r="Y875" i="1"/>
  <c r="H1636" i="1"/>
  <c r="Y1636" i="1"/>
  <c r="Y1938" i="1"/>
  <c r="Y1947" i="1" s="1"/>
  <c r="Y1988" i="1"/>
  <c r="Y1997" i="1" s="1"/>
  <c r="Y1948" i="1"/>
  <c r="Y1957" i="1" s="1"/>
  <c r="Y1918" i="1"/>
  <c r="Y1927" i="1" s="1"/>
  <c r="Y1998" i="1"/>
  <c r="Y2006" i="1"/>
  <c r="Y2017" i="1"/>
  <c r="Y2026" i="1" s="1"/>
  <c r="Y1889" i="1"/>
  <c r="Y1897" i="1" s="1"/>
  <c r="Y1908" i="1"/>
  <c r="Y1917" i="1" s="1"/>
  <c r="Y1958" i="1"/>
  <c r="Y1967" i="1" s="1"/>
  <c r="Y1928" i="1"/>
  <c r="Y1937" i="1" s="1"/>
  <c r="Y1968" i="1"/>
  <c r="Y1977" i="1" s="1"/>
  <c r="Y2027" i="1"/>
  <c r="Y2036" i="1" s="1"/>
  <c r="Y1879" i="1"/>
  <c r="Y1888" i="1" s="1"/>
  <c r="Y1978" i="1"/>
  <c r="Y1987" i="1" s="1"/>
  <c r="Y1621" i="1"/>
  <c r="H1621" i="1"/>
  <c r="H1626" i="1"/>
  <c r="Y874" i="1"/>
  <c r="Y1628" i="1" l="1"/>
  <c r="Y2007" i="1"/>
  <c r="Y1629" i="1"/>
  <c r="Y1633" i="1" s="1"/>
  <c r="Y1634" i="1"/>
  <c r="Y1638" i="1" s="1"/>
  <c r="K1152" i="1" l="1"/>
  <c r="K1089" i="1"/>
  <c r="K1012" i="1"/>
  <c r="K850" i="1"/>
  <c r="K721" i="1"/>
  <c r="K490" i="1"/>
  <c r="K365" i="1"/>
  <c r="H22" i="1" l="1"/>
  <c r="H21" i="1"/>
  <c r="H20" i="1"/>
  <c r="H19" i="1"/>
  <c r="H17" i="1"/>
  <c r="H16" i="1"/>
  <c r="G1618" i="1" l="1"/>
  <c r="G1612" i="1"/>
  <c r="G1609" i="1"/>
  <c r="G1603" i="1"/>
  <c r="G1601" i="1"/>
  <c r="G1598" i="1"/>
  <c r="G1596" i="1"/>
  <c r="G1595" i="1"/>
  <c r="G1593" i="1"/>
  <c r="G1592" i="1"/>
  <c r="G1590" i="1"/>
  <c r="G1589" i="1"/>
  <c r="G1587" i="1"/>
  <c r="G1586" i="1"/>
  <c r="G1584" i="1"/>
  <c r="G1583" i="1"/>
  <c r="G1582" i="1"/>
  <c r="G1581" i="1"/>
  <c r="G1580" i="1"/>
  <c r="G1579" i="1"/>
  <c r="G1578" i="1"/>
  <c r="G1577" i="1"/>
  <c r="G1575" i="1"/>
  <c r="G1574" i="1"/>
  <c r="G1573" i="1"/>
  <c r="G1572" i="1"/>
  <c r="G1571" i="1"/>
  <c r="G1569" i="1"/>
  <c r="G1568" i="1"/>
  <c r="G1567" i="1"/>
  <c r="G1566" i="1"/>
  <c r="G1563" i="1"/>
  <c r="G1562" i="1"/>
  <c r="G1561" i="1"/>
  <c r="G1560" i="1"/>
  <c r="G1559" i="1"/>
  <c r="G1558" i="1"/>
  <c r="G1557" i="1"/>
  <c r="G1555" i="1"/>
  <c r="G1554" i="1"/>
  <c r="G1553" i="1"/>
  <c r="G1552" i="1"/>
  <c r="G1551" i="1"/>
  <c r="G1550" i="1"/>
  <c r="G1549" i="1"/>
  <c r="G1548" i="1"/>
  <c r="G1546" i="1"/>
  <c r="G1545" i="1"/>
  <c r="G1544" i="1"/>
  <c r="G1543" i="1"/>
  <c r="G1542" i="1"/>
  <c r="G1541" i="1"/>
  <c r="G1540" i="1"/>
  <c r="G1539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3" i="1"/>
  <c r="G1522" i="1"/>
  <c r="G1521" i="1"/>
  <c r="G1520" i="1"/>
  <c r="G1519" i="1"/>
  <c r="G1518" i="1"/>
  <c r="G1517" i="1"/>
  <c r="G1516" i="1"/>
  <c r="G1514" i="1"/>
  <c r="G1513" i="1"/>
  <c r="G1512" i="1"/>
  <c r="G1511" i="1"/>
  <c r="G1510" i="1"/>
  <c r="G1509" i="1"/>
  <c r="G1508" i="1"/>
  <c r="G1507" i="1"/>
  <c r="G1505" i="1"/>
  <c r="G1504" i="1"/>
  <c r="G1503" i="1"/>
  <c r="G1502" i="1"/>
  <c r="G1501" i="1"/>
  <c r="G1500" i="1"/>
  <c r="G1499" i="1"/>
  <c r="G1498" i="1"/>
  <c r="G1496" i="1"/>
  <c r="G1495" i="1"/>
  <c r="G1494" i="1"/>
  <c r="G1493" i="1"/>
  <c r="G1492" i="1"/>
  <c r="G1491" i="1"/>
  <c r="G1490" i="1"/>
  <c r="G1489" i="1"/>
  <c r="G1487" i="1"/>
  <c r="G1486" i="1"/>
  <c r="G1485" i="1"/>
  <c r="G1484" i="1"/>
  <c r="G1483" i="1"/>
  <c r="G1482" i="1"/>
  <c r="G1481" i="1"/>
  <c r="G1480" i="1"/>
  <c r="G1478" i="1"/>
  <c r="G1477" i="1"/>
  <c r="G1476" i="1"/>
  <c r="G1475" i="1"/>
  <c r="G1474" i="1"/>
  <c r="G1473" i="1"/>
  <c r="G1472" i="1"/>
  <c r="G1471" i="1"/>
  <c r="G1470" i="1"/>
  <c r="G1468" i="1"/>
  <c r="G1467" i="1"/>
  <c r="G1466" i="1"/>
  <c r="G1465" i="1"/>
  <c r="G1464" i="1"/>
  <c r="G1463" i="1"/>
  <c r="G1462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6" i="1"/>
  <c r="G1445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0" i="1"/>
  <c r="G1399" i="1"/>
  <c r="G1398" i="1"/>
  <c r="G1397" i="1"/>
  <c r="G1396" i="1"/>
  <c r="G1395" i="1"/>
  <c r="G1394" i="1"/>
  <c r="G1393" i="1"/>
  <c r="G1392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3" i="1"/>
  <c r="G1262" i="1"/>
  <c r="G1261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2" i="1"/>
  <c r="G1201" i="1"/>
  <c r="G1198" i="1"/>
  <c r="G1197" i="1"/>
  <c r="G1195" i="1"/>
  <c r="G1194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5" i="1"/>
  <c r="G1134" i="1"/>
  <c r="G1133" i="1"/>
  <c r="G1132" i="1"/>
  <c r="G1131" i="1"/>
  <c r="G1130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1" i="1"/>
  <c r="G880" i="1"/>
  <c r="G879" i="1"/>
  <c r="G878" i="1"/>
  <c r="G877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0" i="1"/>
  <c r="G399" i="1"/>
  <c r="G398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7" i="1"/>
  <c r="G306" i="1"/>
  <c r="G305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5" i="1"/>
  <c r="G104" i="1"/>
  <c r="G103" i="1"/>
  <c r="G102" i="1"/>
  <c r="G101" i="1"/>
  <c r="G100" i="1"/>
  <c r="G99" i="1"/>
  <c r="G98" i="1"/>
  <c r="G97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3" i="1"/>
  <c r="G72" i="1"/>
  <c r="G71" i="1"/>
  <c r="G70" i="1"/>
  <c r="G69" i="1"/>
  <c r="G68" i="1"/>
  <c r="G67" i="1"/>
  <c r="G66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8" i="1"/>
  <c r="G47" i="1"/>
  <c r="G46" i="1"/>
  <c r="G45" i="1"/>
  <c r="G44" i="1"/>
  <c r="G43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7" i="1"/>
  <c r="G25" i="1"/>
  <c r="G24" i="1"/>
  <c r="G18" i="1"/>
  <c r="G15" i="1"/>
  <c r="G14" i="1"/>
  <c r="G13" i="1"/>
  <c r="G12" i="1"/>
  <c r="G11" i="1"/>
  <c r="G10" i="1"/>
  <c r="G9" i="1"/>
  <c r="G7" i="1"/>
  <c r="G6" i="1"/>
  <c r="H1195" i="1" l="1"/>
  <c r="H1595" i="1"/>
  <c r="H1596" i="1"/>
  <c r="H418" i="1"/>
  <c r="H426" i="1"/>
  <c r="H442" i="1"/>
  <c r="H467" i="1"/>
  <c r="H492" i="1"/>
  <c r="H500" i="1"/>
  <c r="H533" i="1"/>
  <c r="H558" i="1"/>
  <c r="H575" i="1"/>
  <c r="H600" i="1"/>
  <c r="H617" i="1"/>
  <c r="H659" i="1"/>
  <c r="H676" i="1"/>
  <c r="H693" i="1"/>
  <c r="H718" i="1"/>
  <c r="H726" i="1"/>
  <c r="H750" i="1"/>
  <c r="H759" i="1"/>
  <c r="H792" i="1"/>
  <c r="H801" i="1"/>
  <c r="H818" i="1"/>
  <c r="H835" i="1"/>
  <c r="H851" i="1"/>
  <c r="H867" i="1"/>
  <c r="H895" i="1"/>
  <c r="H921" i="1"/>
  <c r="H929" i="1"/>
  <c r="H946" i="1"/>
  <c r="H963" i="1"/>
  <c r="H989" i="1"/>
  <c r="H998" i="1"/>
  <c r="H1022" i="1"/>
  <c r="H1038" i="1"/>
  <c r="H1055" i="1"/>
  <c r="H1088" i="1"/>
  <c r="H1104" i="1"/>
  <c r="H1120" i="1"/>
  <c r="H1146" i="1"/>
  <c r="H1154" i="1"/>
  <c r="H1187" i="1"/>
  <c r="H1197" i="1"/>
  <c r="H1215" i="1"/>
  <c r="H1232" i="1"/>
  <c r="H1249" i="1"/>
  <c r="H1275" i="1"/>
  <c r="H1292" i="1"/>
  <c r="H1318" i="1"/>
  <c r="H1336" i="1"/>
  <c r="H1344" i="1"/>
  <c r="H1353" i="1"/>
  <c r="H1370" i="1"/>
  <c r="H1379" i="1"/>
  <c r="H1396" i="1"/>
  <c r="H1405" i="1"/>
  <c r="H1413" i="1"/>
  <c r="H1422" i="1"/>
  <c r="H1431" i="1"/>
  <c r="H1449" i="1"/>
  <c r="H1457" i="1"/>
  <c r="H1466" i="1"/>
  <c r="H1475" i="1"/>
  <c r="H1484" i="1"/>
  <c r="H1493" i="1"/>
  <c r="H1502" i="1"/>
  <c r="H1511" i="1"/>
  <c r="H1520" i="1"/>
  <c r="H1529" i="1"/>
  <c r="H1537" i="1"/>
  <c r="H1546" i="1"/>
  <c r="H1555" i="1"/>
  <c r="H1566" i="1"/>
  <c r="H1575" i="1"/>
  <c r="H1584" i="1"/>
  <c r="H11" i="1"/>
  <c r="H27" i="1"/>
  <c r="H36" i="1"/>
  <c r="H45" i="1"/>
  <c r="H54" i="1"/>
  <c r="H62" i="1"/>
  <c r="H71" i="1"/>
  <c r="H80" i="1"/>
  <c r="H88" i="1"/>
  <c r="H97" i="1"/>
  <c r="H105" i="1"/>
  <c r="H114" i="1"/>
  <c r="H123" i="1"/>
  <c r="H131" i="1"/>
  <c r="H140" i="1"/>
  <c r="H148" i="1"/>
  <c r="H157" i="1"/>
  <c r="H165" i="1"/>
  <c r="H174" i="1"/>
  <c r="H182" i="1"/>
  <c r="H191" i="1"/>
  <c r="H199" i="1"/>
  <c r="H208" i="1"/>
  <c r="H216" i="1"/>
  <c r="H224" i="1"/>
  <c r="H233" i="1"/>
  <c r="H241" i="1"/>
  <c r="H249" i="1"/>
  <c r="H258" i="1"/>
  <c r="H267" i="1"/>
  <c r="H275" i="1"/>
  <c r="H283" i="1"/>
  <c r="H292" i="1"/>
  <c r="H300" i="1"/>
  <c r="H310" i="1"/>
  <c r="H318" i="1"/>
  <c r="H327" i="1"/>
  <c r="H335" i="1"/>
  <c r="H9" i="1"/>
  <c r="H24" i="1"/>
  <c r="H34" i="1"/>
  <c r="H43" i="1"/>
  <c r="H52" i="1"/>
  <c r="H60" i="1"/>
  <c r="H69" i="1"/>
  <c r="H78" i="1"/>
  <c r="H86" i="1"/>
  <c r="H94" i="1"/>
  <c r="H103" i="1"/>
  <c r="H112" i="1"/>
  <c r="H121" i="1"/>
  <c r="H129" i="1"/>
  <c r="H138" i="1"/>
  <c r="H146" i="1"/>
  <c r="H155" i="1"/>
  <c r="H163" i="1"/>
  <c r="H171" i="1"/>
  <c r="H180" i="1"/>
  <c r="H189" i="1"/>
  <c r="H197" i="1"/>
  <c r="H206" i="1"/>
  <c r="H214" i="1"/>
  <c r="H222" i="1"/>
  <c r="H231" i="1"/>
  <c r="H239" i="1"/>
  <c r="H247" i="1"/>
  <c r="H256" i="1"/>
  <c r="H265" i="1"/>
  <c r="H273" i="1"/>
  <c r="H281" i="1"/>
  <c r="H290" i="1"/>
  <c r="H298" i="1"/>
  <c r="H307" i="1"/>
  <c r="H316" i="1"/>
  <c r="H325" i="1"/>
  <c r="H333" i="1"/>
  <c r="H341" i="1"/>
  <c r="H409" i="1"/>
  <c r="H425" i="1"/>
  <c r="H449" i="1"/>
  <c r="H458" i="1"/>
  <c r="H475" i="1"/>
  <c r="H491" i="1"/>
  <c r="H507" i="1"/>
  <c r="H524" i="1"/>
  <c r="H541" i="1"/>
  <c r="H557" i="1"/>
  <c r="H574" i="1"/>
  <c r="H599" i="1"/>
  <c r="H624" i="1"/>
  <c r="H642" i="1"/>
  <c r="H650" i="1"/>
  <c r="H675" i="1"/>
  <c r="H700" i="1"/>
  <c r="H717" i="1"/>
  <c r="H733" i="1"/>
  <c r="H741" i="1"/>
  <c r="H758" i="1"/>
  <c r="H766" i="1"/>
  <c r="H783" i="1"/>
  <c r="H800" i="1"/>
  <c r="H825" i="1"/>
  <c r="H842" i="1"/>
  <c r="H858" i="1"/>
  <c r="H877" i="1"/>
  <c r="H894" i="1"/>
  <c r="H903" i="1"/>
  <c r="H919" i="1"/>
  <c r="H928" i="1"/>
  <c r="H962" i="1"/>
  <c r="H972" i="1"/>
  <c r="H980" i="1"/>
  <c r="H997" i="1"/>
  <c r="H1013" i="1"/>
  <c r="H1029" i="1"/>
  <c r="H1045" i="1"/>
  <c r="H1054" i="1"/>
  <c r="H1071" i="1"/>
  <c r="H1087" i="1"/>
  <c r="H1103" i="1"/>
  <c r="H1119" i="1"/>
  <c r="H1137" i="1"/>
  <c r="H1153" i="1"/>
  <c r="H1169" i="1"/>
  <c r="H1186" i="1"/>
  <c r="H1222" i="1"/>
  <c r="H1239" i="1"/>
  <c r="H1248" i="1"/>
  <c r="H1274" i="1"/>
  <c r="H1283" i="1"/>
  <c r="H1300" i="1"/>
  <c r="H1317" i="1"/>
  <c r="H1326" i="1"/>
  <c r="H1343" i="1"/>
  <c r="H1352" i="1"/>
  <c r="H1369" i="1"/>
  <c r="H1386" i="1"/>
  <c r="H1404" i="1"/>
  <c r="H1429" i="1"/>
  <c r="H1448" i="1"/>
  <c r="H1465" i="1"/>
  <c r="H1483" i="1"/>
  <c r="H1501" i="1"/>
  <c r="H1519" i="1"/>
  <c r="H1536" i="1"/>
  <c r="H1554" i="1"/>
  <c r="H1583" i="1"/>
  <c r="H10" i="1"/>
  <c r="H35" i="1"/>
  <c r="H61" i="1"/>
  <c r="H79" i="1"/>
  <c r="H87" i="1"/>
  <c r="H104" i="1"/>
  <c r="H130" i="1"/>
  <c r="H147" i="1"/>
  <c r="H164" i="1"/>
  <c r="H181" i="1"/>
  <c r="H198" i="1"/>
  <c r="H207" i="1"/>
  <c r="H223" i="1"/>
  <c r="H232" i="1"/>
  <c r="H240" i="1"/>
  <c r="H248" i="1"/>
  <c r="H257" i="1"/>
  <c r="H266" i="1"/>
  <c r="H274" i="1"/>
  <c r="H282" i="1"/>
  <c r="H291" i="1"/>
  <c r="H299" i="1"/>
  <c r="H309" i="1"/>
  <c r="H317" i="1"/>
  <c r="H326" i="1"/>
  <c r="H334" i="1"/>
  <c r="H342" i="1"/>
  <c r="H400" i="1"/>
  <c r="H417" i="1"/>
  <c r="H433" i="1"/>
  <c r="H441" i="1"/>
  <c r="H466" i="1"/>
  <c r="H483" i="1"/>
  <c r="H499" i="1"/>
  <c r="H515" i="1"/>
  <c r="H532" i="1"/>
  <c r="H549" i="1"/>
  <c r="H566" i="1"/>
  <c r="H582" i="1"/>
  <c r="H591" i="1"/>
  <c r="H608" i="1"/>
  <c r="H616" i="1"/>
  <c r="H633" i="1"/>
  <c r="H658" i="1"/>
  <c r="H667" i="1"/>
  <c r="H684" i="1"/>
  <c r="H692" i="1"/>
  <c r="H709" i="1"/>
  <c r="H725" i="1"/>
  <c r="H749" i="1"/>
  <c r="H774" i="1"/>
  <c r="H791" i="1"/>
  <c r="H809" i="1"/>
  <c r="H817" i="1"/>
  <c r="H834" i="1"/>
  <c r="H850" i="1"/>
  <c r="H866" i="1"/>
  <c r="H886" i="1"/>
  <c r="H911" i="1"/>
  <c r="H936" i="1"/>
  <c r="H945" i="1"/>
  <c r="H954" i="1"/>
  <c r="H988" i="1"/>
  <c r="H1005" i="1"/>
  <c r="H1021" i="1"/>
  <c r="H1037" i="1"/>
  <c r="H1062" i="1"/>
  <c r="H1079" i="1"/>
  <c r="H1095" i="1"/>
  <c r="H1111" i="1"/>
  <c r="H1127" i="1"/>
  <c r="H1145" i="1"/>
  <c r="H1161" i="1"/>
  <c r="H1178" i="1"/>
  <c r="H1206" i="1"/>
  <c r="H1214" i="1"/>
  <c r="H1231" i="1"/>
  <c r="H1256" i="1"/>
  <c r="H1266" i="1"/>
  <c r="H1291" i="1"/>
  <c r="H1309" i="1"/>
  <c r="H1334" i="1"/>
  <c r="H1360" i="1"/>
  <c r="H1378" i="1"/>
  <c r="H1395" i="1"/>
  <c r="H1412" i="1"/>
  <c r="H1421" i="1"/>
  <c r="H1438" i="1"/>
  <c r="H1456" i="1"/>
  <c r="H1474" i="1"/>
  <c r="H1492" i="1"/>
  <c r="H1510" i="1"/>
  <c r="H1528" i="1"/>
  <c r="H1545" i="1"/>
  <c r="H1563" i="1"/>
  <c r="H1574" i="1"/>
  <c r="H25" i="1"/>
  <c r="H44" i="1"/>
  <c r="H53" i="1"/>
  <c r="H70" i="1"/>
  <c r="H95" i="1"/>
  <c r="H113" i="1"/>
  <c r="H122" i="1"/>
  <c r="H139" i="1"/>
  <c r="H156" i="1"/>
  <c r="H172" i="1"/>
  <c r="H190" i="1"/>
  <c r="H215" i="1"/>
  <c r="H12" i="1"/>
  <c r="H29" i="1"/>
  <c r="H37" i="1"/>
  <c r="H46" i="1"/>
  <c r="H55" i="1"/>
  <c r="H63" i="1"/>
  <c r="H72" i="1"/>
  <c r="H81" i="1"/>
  <c r="H89" i="1"/>
  <c r="H98" i="1"/>
  <c r="H107" i="1"/>
  <c r="H115" i="1"/>
  <c r="H124" i="1"/>
  <c r="H133" i="1"/>
  <c r="H141" i="1"/>
  <c r="H149" i="1"/>
  <c r="H158" i="1"/>
  <c r="H166" i="1"/>
  <c r="H175" i="1"/>
  <c r="H183" i="1"/>
  <c r="H192" i="1"/>
  <c r="H200" i="1"/>
  <c r="H209" i="1"/>
  <c r="H217" i="1"/>
  <c r="H225" i="1"/>
  <c r="H234" i="1"/>
  <c r="H242" i="1"/>
  <c r="H251" i="1"/>
  <c r="H259" i="1"/>
  <c r="H268" i="1"/>
  <c r="H276" i="1"/>
  <c r="H285" i="1"/>
  <c r="H293" i="1"/>
  <c r="H301" i="1"/>
  <c r="H311" i="1"/>
  <c r="H319" i="1"/>
  <c r="H328" i="1"/>
  <c r="H336" i="1"/>
  <c r="H13" i="1"/>
  <c r="H30" i="1"/>
  <c r="H47" i="1"/>
  <c r="H56" i="1"/>
  <c r="H64" i="1"/>
  <c r="H73" i="1"/>
  <c r="H82" i="1"/>
  <c r="H90" i="1"/>
  <c r="H99" i="1"/>
  <c r="H108" i="1"/>
  <c r="H116" i="1"/>
  <c r="H125" i="1"/>
  <c r="H134" i="1"/>
  <c r="H142" i="1"/>
  <c r="H150" i="1"/>
  <c r="H159" i="1"/>
  <c r="H167" i="1"/>
  <c r="H176" i="1"/>
  <c r="H184" i="1"/>
  <c r="H193" i="1"/>
  <c r="H201" i="1"/>
  <c r="H210" i="1"/>
  <c r="H218" i="1"/>
  <c r="H226" i="1"/>
  <c r="H235" i="1"/>
  <c r="H243" i="1"/>
  <c r="H252" i="1"/>
  <c r="H260" i="1"/>
  <c r="H269" i="1"/>
  <c r="H277" i="1"/>
  <c r="H286" i="1"/>
  <c r="H294" i="1"/>
  <c r="H302" i="1"/>
  <c r="H312" i="1"/>
  <c r="H320" i="1"/>
  <c r="H329" i="1"/>
  <c r="H337" i="1"/>
  <c r="H405" i="1"/>
  <c r="H421" i="1"/>
  <c r="H429" i="1"/>
  <c r="H454" i="1"/>
  <c r="H462" i="1"/>
  <c r="H487" i="1"/>
  <c r="H503" i="1"/>
  <c r="H520" i="1"/>
  <c r="H528" i="1"/>
  <c r="H553" i="1"/>
  <c r="H561" i="1"/>
  <c r="H603" i="1"/>
  <c r="H637" i="1"/>
  <c r="H646" i="1"/>
  <c r="H671" i="1"/>
  <c r="H688" i="1"/>
  <c r="H705" i="1"/>
  <c r="H721" i="1"/>
  <c r="H729" i="1"/>
  <c r="H753" i="1"/>
  <c r="H770" i="1"/>
  <c r="H787" i="1"/>
  <c r="H796" i="1"/>
  <c r="H813" i="1"/>
  <c r="H830" i="1"/>
  <c r="H846" i="1"/>
  <c r="H881" i="1"/>
  <c r="H870" i="1"/>
  <c r="H402" i="1"/>
  <c r="H450" i="1"/>
  <c r="H476" i="1"/>
  <c r="H508" i="1"/>
  <c r="H525" i="1"/>
  <c r="H550" i="1"/>
  <c r="H584" i="1"/>
  <c r="H609" i="1"/>
  <c r="H634" i="1"/>
  <c r="H651" i="1"/>
  <c r="H685" i="1"/>
  <c r="H710" i="1"/>
  <c r="H742" i="1"/>
  <c r="H767" i="1"/>
  <c r="H784" i="1"/>
  <c r="H810" i="1"/>
  <c r="H843" i="1"/>
  <c r="H859" i="1"/>
  <c r="H887" i="1"/>
  <c r="H904" i="1"/>
  <c r="H938" i="1"/>
  <c r="H955" i="1"/>
  <c r="H973" i="1"/>
  <c r="H1006" i="1"/>
  <c r="H1030" i="1"/>
  <c r="H1063" i="1"/>
  <c r="H1080" i="1"/>
  <c r="H1112" i="1"/>
  <c r="H1138" i="1"/>
  <c r="H1162" i="1"/>
  <c r="H1179" i="1"/>
  <c r="H1207" i="1"/>
  <c r="H1240" i="1"/>
  <c r="H1267" i="1"/>
  <c r="H1310" i="1"/>
  <c r="H413" i="1"/>
  <c r="H437" i="1"/>
  <c r="H479" i="1"/>
  <c r="H511" i="1"/>
  <c r="H545" i="1"/>
  <c r="H570" i="1"/>
  <c r="H587" i="1"/>
  <c r="H612" i="1"/>
  <c r="H629" i="1"/>
  <c r="H663" i="1"/>
  <c r="H696" i="1"/>
  <c r="H737" i="1"/>
  <c r="H778" i="1"/>
  <c r="H804" i="1"/>
  <c r="H838" i="1"/>
  <c r="H854" i="1"/>
  <c r="H899" i="1"/>
  <c r="H410" i="1"/>
  <c r="H434" i="1"/>
  <c r="H459" i="1"/>
  <c r="H484" i="1"/>
  <c r="H516" i="1"/>
  <c r="H542" i="1"/>
  <c r="H567" i="1"/>
  <c r="H592" i="1"/>
  <c r="H625" i="1"/>
  <c r="H643" i="1"/>
  <c r="H668" i="1"/>
  <c r="H701" i="1"/>
  <c r="H734" i="1"/>
  <c r="H775" i="1"/>
  <c r="H826" i="1"/>
  <c r="H878" i="1"/>
  <c r="H912" i="1"/>
  <c r="H981" i="1"/>
  <c r="H1014" i="1"/>
  <c r="H1046" i="1"/>
  <c r="H1072" i="1"/>
  <c r="H1096" i="1"/>
  <c r="H1128" i="1"/>
  <c r="H1170" i="1"/>
  <c r="H1223" i="1"/>
  <c r="H1257" i="1"/>
  <c r="H1284" i="1"/>
  <c r="H1301" i="1"/>
  <c r="H1327" i="1"/>
  <c r="H1361" i="1"/>
  <c r="H1387" i="1"/>
  <c r="H1439" i="1"/>
  <c r="H38" i="1"/>
  <c r="H445" i="1"/>
  <c r="H471" i="1"/>
  <c r="H495" i="1"/>
  <c r="H536" i="1"/>
  <c r="H578" i="1"/>
  <c r="H595" i="1"/>
  <c r="H620" i="1"/>
  <c r="H654" i="1"/>
  <c r="H680" i="1"/>
  <c r="H713" i="1"/>
  <c r="H745" i="1"/>
  <c r="H762" i="1"/>
  <c r="H821" i="1"/>
  <c r="H862" i="1"/>
  <c r="H890" i="1"/>
  <c r="H403" i="1"/>
  <c r="H411" i="1"/>
  <c r="H419" i="1"/>
  <c r="H427" i="1"/>
  <c r="H435" i="1"/>
  <c r="H443" i="1"/>
  <c r="H452" i="1"/>
  <c r="H460" i="1"/>
  <c r="H468" i="1"/>
  <c r="H477" i="1"/>
  <c r="H485" i="1"/>
  <c r="H493" i="1"/>
  <c r="H501" i="1"/>
  <c r="H509" i="1"/>
  <c r="H517" i="1"/>
  <c r="H526" i="1"/>
  <c r="H534" i="1"/>
  <c r="H543" i="1"/>
  <c r="H551" i="1"/>
  <c r="H559" i="1"/>
  <c r="H568" i="1"/>
  <c r="H576" i="1"/>
  <c r="H585" i="1"/>
  <c r="H593" i="1"/>
  <c r="H601" i="1"/>
  <c r="H610" i="1"/>
  <c r="H618" i="1"/>
  <c r="H626" i="1"/>
  <c r="H635" i="1"/>
  <c r="H644" i="1"/>
  <c r="H652" i="1"/>
  <c r="H660" i="1"/>
  <c r="H669" i="1"/>
  <c r="H677" i="1"/>
  <c r="H686" i="1"/>
  <c r="H694" i="1"/>
  <c r="H703" i="1"/>
  <c r="H711" i="1"/>
  <c r="H719" i="1"/>
  <c r="H727" i="1"/>
  <c r="H735" i="1"/>
  <c r="H743" i="1"/>
  <c r="H751" i="1"/>
  <c r="H760" i="1"/>
  <c r="H768" i="1"/>
  <c r="H776" i="1"/>
  <c r="H785" i="1"/>
  <c r="H794" i="1"/>
  <c r="H802" i="1"/>
  <c r="H811" i="1"/>
  <c r="H819" i="1"/>
  <c r="H827" i="1"/>
  <c r="H836" i="1"/>
  <c r="H844" i="1"/>
  <c r="H852" i="1"/>
  <c r="H860" i="1"/>
  <c r="H868" i="1"/>
  <c r="H879" i="1"/>
  <c r="H888" i="1"/>
  <c r="H897" i="1"/>
  <c r="H905" i="1"/>
  <c r="H913" i="1"/>
  <c r="H922" i="1"/>
  <c r="H930" i="1"/>
  <c r="H939" i="1"/>
  <c r="H947" i="1"/>
  <c r="H956" i="1"/>
  <c r="H964" i="1"/>
  <c r="H974" i="1"/>
  <c r="H982" i="1"/>
  <c r="H991" i="1"/>
  <c r="H999" i="1"/>
  <c r="H1007" i="1"/>
  <c r="H1015" i="1"/>
  <c r="H1023" i="1"/>
  <c r="H1031" i="1"/>
  <c r="H1039" i="1"/>
  <c r="H1047" i="1"/>
  <c r="H1056" i="1"/>
  <c r="H1064" i="1"/>
  <c r="H1073" i="1"/>
  <c r="H1081" i="1"/>
  <c r="H1089" i="1"/>
  <c r="H1097" i="1"/>
  <c r="H1105" i="1"/>
  <c r="H1113" i="1"/>
  <c r="H1121" i="1"/>
  <c r="H1130" i="1"/>
  <c r="H1139" i="1"/>
  <c r="H1147" i="1"/>
  <c r="H1155" i="1"/>
  <c r="H1163" i="1"/>
  <c r="H1171" i="1"/>
  <c r="H1180" i="1"/>
  <c r="H1188" i="1"/>
  <c r="H1198" i="1"/>
  <c r="H1208" i="1"/>
  <c r="H1216" i="1"/>
  <c r="H1224" i="1"/>
  <c r="H1233" i="1"/>
  <c r="H1241" i="1"/>
  <c r="H1250" i="1"/>
  <c r="H1258" i="1"/>
  <c r="H1268" i="1"/>
  <c r="H1276" i="1"/>
  <c r="H1285" i="1"/>
  <c r="H1294" i="1"/>
  <c r="H1302" i="1"/>
  <c r="H1311" i="1"/>
  <c r="H1319" i="1"/>
  <c r="H1328" i="1"/>
  <c r="H1337" i="1"/>
  <c r="H1345" i="1"/>
  <c r="H1354" i="1"/>
  <c r="H1362" i="1"/>
  <c r="H1371" i="1"/>
  <c r="H1380" i="1"/>
  <c r="H1388" i="1"/>
  <c r="H1397" i="1"/>
  <c r="H1406" i="1"/>
  <c r="H1414" i="1"/>
  <c r="H1423" i="1"/>
  <c r="H1432" i="1"/>
  <c r="H1440" i="1"/>
  <c r="H1450" i="1"/>
  <c r="H1458" i="1"/>
  <c r="H1467" i="1"/>
  <c r="H1476" i="1"/>
  <c r="H1485" i="1"/>
  <c r="H1494" i="1"/>
  <c r="H1503" i="1"/>
  <c r="H1512" i="1"/>
  <c r="H1521" i="1"/>
  <c r="H1530" i="1"/>
  <c r="H1539" i="1"/>
  <c r="H1548" i="1"/>
  <c r="H1557" i="1"/>
  <c r="H1567" i="1"/>
  <c r="H1577" i="1"/>
  <c r="H1586" i="1"/>
  <c r="H1598" i="1"/>
  <c r="H404" i="1"/>
  <c r="H412" i="1"/>
  <c r="H420" i="1"/>
  <c r="H428" i="1"/>
  <c r="H436" i="1"/>
  <c r="H444" i="1"/>
  <c r="H453" i="1"/>
  <c r="H461" i="1"/>
  <c r="H469" i="1"/>
  <c r="H478" i="1"/>
  <c r="H486" i="1"/>
  <c r="H494" i="1"/>
  <c r="H502" i="1"/>
  <c r="H510" i="1"/>
  <c r="H519" i="1"/>
  <c r="H527" i="1"/>
  <c r="H535" i="1"/>
  <c r="H544" i="1"/>
  <c r="H552" i="1"/>
  <c r="H560" i="1"/>
  <c r="H569" i="1"/>
  <c r="H577" i="1"/>
  <c r="H586" i="1"/>
  <c r="H594" i="1"/>
  <c r="H602" i="1"/>
  <c r="H611" i="1"/>
  <c r="H619" i="1"/>
  <c r="H628" i="1"/>
  <c r="H636" i="1"/>
  <c r="H645" i="1"/>
  <c r="H653" i="1"/>
  <c r="H661" i="1"/>
  <c r="H670" i="1"/>
  <c r="H678" i="1"/>
  <c r="H687" i="1"/>
  <c r="H695" i="1"/>
  <c r="H704" i="1"/>
  <c r="H712" i="1"/>
  <c r="H720" i="1"/>
  <c r="H728" i="1"/>
  <c r="H736" i="1"/>
  <c r="H744" i="1"/>
  <c r="H752" i="1"/>
  <c r="H761" i="1"/>
  <c r="H769" i="1"/>
  <c r="H777" i="1"/>
  <c r="H786" i="1"/>
  <c r="H795" i="1"/>
  <c r="H803" i="1"/>
  <c r="H812" i="1"/>
  <c r="H820" i="1"/>
  <c r="H829" i="1"/>
  <c r="H837" i="1"/>
  <c r="H845" i="1"/>
  <c r="H853" i="1"/>
  <c r="H861" i="1"/>
  <c r="H869" i="1"/>
  <c r="H880" i="1"/>
  <c r="H889" i="1"/>
  <c r="H898" i="1"/>
  <c r="H906" i="1"/>
  <c r="H914" i="1"/>
  <c r="H923" i="1"/>
  <c r="H931" i="1"/>
  <c r="H940" i="1"/>
  <c r="H948" i="1"/>
  <c r="H957" i="1"/>
  <c r="H965" i="1"/>
  <c r="H975" i="1"/>
  <c r="H983" i="1"/>
  <c r="H992" i="1"/>
  <c r="H1000" i="1"/>
  <c r="H1008" i="1"/>
  <c r="H1016" i="1"/>
  <c r="H1024" i="1"/>
  <c r="H1032" i="1"/>
  <c r="H1040" i="1"/>
  <c r="H1048" i="1"/>
  <c r="H1057" i="1"/>
  <c r="H1065" i="1"/>
  <c r="H1074" i="1"/>
  <c r="H1082" i="1"/>
  <c r="H1090" i="1"/>
  <c r="H1098" i="1"/>
  <c r="H1106" i="1"/>
  <c r="H1114" i="1"/>
  <c r="H1122" i="1"/>
  <c r="H1131" i="1"/>
  <c r="H1140" i="1"/>
  <c r="H1148" i="1"/>
  <c r="H1156" i="1"/>
  <c r="H1164" i="1"/>
  <c r="H1172" i="1"/>
  <c r="H1181" i="1"/>
  <c r="H1189" i="1"/>
  <c r="H1209" i="1"/>
  <c r="H1217" i="1"/>
  <c r="H1225" i="1"/>
  <c r="H1234" i="1"/>
  <c r="H1242" i="1"/>
  <c r="H1251" i="1"/>
  <c r="H1259" i="1"/>
  <c r="H1269" i="1"/>
  <c r="H1277" i="1"/>
  <c r="H1286" i="1"/>
  <c r="H1295" i="1"/>
  <c r="H1303" i="1"/>
  <c r="H1312" i="1"/>
  <c r="H1320" i="1"/>
  <c r="H1329" i="1"/>
  <c r="H1338" i="1"/>
  <c r="H1346" i="1"/>
  <c r="H1355" i="1"/>
  <c r="H1364" i="1"/>
  <c r="H1372" i="1"/>
  <c r="H1381" i="1"/>
  <c r="H1389" i="1"/>
  <c r="H1398" i="1"/>
  <c r="H1407" i="1"/>
  <c r="H1415" i="1"/>
  <c r="H1424" i="1"/>
  <c r="H1433" i="1"/>
  <c r="H1441" i="1"/>
  <c r="H1451" i="1"/>
  <c r="H1459" i="1"/>
  <c r="H1468" i="1"/>
  <c r="H1477" i="1"/>
  <c r="H1486" i="1"/>
  <c r="H1495" i="1"/>
  <c r="H1504" i="1"/>
  <c r="H1513" i="1"/>
  <c r="H1522" i="1"/>
  <c r="H1531" i="1"/>
  <c r="H1540" i="1"/>
  <c r="H1549" i="1"/>
  <c r="H1558" i="1"/>
  <c r="H1568" i="1"/>
  <c r="H1578" i="1"/>
  <c r="H1587" i="1"/>
  <c r="H1601" i="1"/>
  <c r="H406" i="1"/>
  <c r="H414" i="1"/>
  <c r="H422" i="1"/>
  <c r="H430" i="1"/>
  <c r="H438" i="1"/>
  <c r="H446" i="1"/>
  <c r="H455" i="1"/>
  <c r="H463" i="1"/>
  <c r="H472" i="1"/>
  <c r="H480" i="1"/>
  <c r="H488" i="1"/>
  <c r="H496" i="1"/>
  <c r="H504" i="1"/>
  <c r="H512" i="1"/>
  <c r="H521" i="1"/>
  <c r="H529" i="1"/>
  <c r="H537" i="1"/>
  <c r="H546" i="1"/>
  <c r="H554" i="1"/>
  <c r="H563" i="1"/>
  <c r="H571" i="1"/>
  <c r="H579" i="1"/>
  <c r="H588" i="1"/>
  <c r="H596" i="1"/>
  <c r="H604" i="1"/>
  <c r="H613" i="1"/>
  <c r="H621" i="1"/>
  <c r="H630" i="1"/>
  <c r="H638" i="1"/>
  <c r="H647" i="1"/>
  <c r="H655" i="1"/>
  <c r="H664" i="1"/>
  <c r="H672" i="1"/>
  <c r="H681" i="1"/>
  <c r="H689" i="1"/>
  <c r="H697" i="1"/>
  <c r="H706" i="1"/>
  <c r="H714" i="1"/>
  <c r="H722" i="1"/>
  <c r="H730" i="1"/>
  <c r="H738" i="1"/>
  <c r="H746" i="1"/>
  <c r="H754" i="1"/>
  <c r="H763" i="1"/>
  <c r="H771" i="1"/>
  <c r="H780" i="1"/>
  <c r="H788" i="1"/>
  <c r="H797" i="1"/>
  <c r="H805" i="1"/>
  <c r="H814" i="1"/>
  <c r="H822" i="1"/>
  <c r="H831" i="1"/>
  <c r="H839" i="1"/>
  <c r="H847" i="1"/>
  <c r="H855" i="1"/>
  <c r="H863" i="1"/>
  <c r="H871" i="1"/>
  <c r="H883" i="1"/>
  <c r="H891" i="1"/>
  <c r="H900" i="1"/>
  <c r="H908" i="1"/>
  <c r="H916" i="1"/>
  <c r="H925" i="1"/>
  <c r="H933" i="1"/>
  <c r="H942" i="1"/>
  <c r="H950" i="1"/>
  <c r="H959" i="1"/>
  <c r="H969" i="1"/>
  <c r="H977" i="1"/>
  <c r="H985" i="1"/>
  <c r="H994" i="1"/>
  <c r="H1002" i="1"/>
  <c r="H1010" i="1"/>
  <c r="H1018" i="1"/>
  <c r="H1026" i="1"/>
  <c r="H1034" i="1"/>
  <c r="H1042" i="1"/>
  <c r="H1051" i="1"/>
  <c r="H1059" i="1"/>
  <c r="H1068" i="1"/>
  <c r="H1076" i="1"/>
  <c r="H1084" i="1"/>
  <c r="H1092" i="1"/>
  <c r="H1100" i="1"/>
  <c r="H1108" i="1"/>
  <c r="H1116" i="1"/>
  <c r="H1124" i="1"/>
  <c r="H1133" i="1"/>
  <c r="H1142" i="1"/>
  <c r="H1150" i="1"/>
  <c r="H1158" i="1"/>
  <c r="H1166" i="1"/>
  <c r="H1174" i="1"/>
  <c r="H1183" i="1"/>
  <c r="H1191" i="1"/>
  <c r="H1202" i="1"/>
  <c r="H1211" i="1"/>
  <c r="H1219" i="1"/>
  <c r="H1228" i="1"/>
  <c r="H1236" i="1"/>
  <c r="H1244" i="1"/>
  <c r="H1253" i="1"/>
  <c r="H1262" i="1"/>
  <c r="H1271" i="1"/>
  <c r="H1280" i="1"/>
  <c r="H1288" i="1"/>
  <c r="H1297" i="1"/>
  <c r="H1305" i="1"/>
  <c r="H1314" i="1"/>
  <c r="H1323" i="1"/>
  <c r="H1331" i="1"/>
  <c r="H1340" i="1"/>
  <c r="H1348" i="1"/>
  <c r="H1357" i="1"/>
  <c r="H1366" i="1"/>
  <c r="H1374" i="1"/>
  <c r="H1383" i="1"/>
  <c r="H1392" i="1"/>
  <c r="H1400" i="1"/>
  <c r="H1409" i="1"/>
  <c r="H1418" i="1"/>
  <c r="H1426" i="1"/>
  <c r="H1435" i="1"/>
  <c r="H1443" i="1"/>
  <c r="H1453" i="1"/>
  <c r="H1462" i="1"/>
  <c r="H1471" i="1"/>
  <c r="H1480" i="1"/>
  <c r="H1489" i="1"/>
  <c r="H1498" i="1"/>
  <c r="H1507" i="1"/>
  <c r="H1516" i="1"/>
  <c r="H1525" i="1"/>
  <c r="H1533" i="1"/>
  <c r="H1542" i="1"/>
  <c r="H1551" i="1"/>
  <c r="H1560" i="1"/>
  <c r="H1571" i="1"/>
  <c r="H1580" i="1"/>
  <c r="H1590" i="1"/>
  <c r="H1609" i="1"/>
  <c r="H915" i="1"/>
  <c r="H924" i="1"/>
  <c r="H941" i="1"/>
  <c r="H958" i="1"/>
  <c r="H984" i="1"/>
  <c r="H1001" i="1"/>
  <c r="H1017" i="1"/>
  <c r="H1033" i="1"/>
  <c r="H1049" i="1"/>
  <c r="H1067" i="1"/>
  <c r="H1083" i="1"/>
  <c r="H1099" i="1"/>
  <c r="H1115" i="1"/>
  <c r="H1132" i="1"/>
  <c r="H1149" i="1"/>
  <c r="H1173" i="1"/>
  <c r="H1190" i="1"/>
  <c r="H1210" i="1"/>
  <c r="H1218" i="1"/>
  <c r="H1243" i="1"/>
  <c r="H1261" i="1"/>
  <c r="H1270" i="1"/>
  <c r="H1287" i="1"/>
  <c r="H1304" i="1"/>
  <c r="H1322" i="1"/>
  <c r="H1347" i="1"/>
  <c r="H1365" i="1"/>
  <c r="H1390" i="1"/>
  <c r="H1408" i="1"/>
  <c r="H1425" i="1"/>
  <c r="H1442" i="1"/>
  <c r="H1452" i="1"/>
  <c r="H1478" i="1"/>
  <c r="H1496" i="1"/>
  <c r="H1514" i="1"/>
  <c r="H1532" i="1"/>
  <c r="H1550" i="1"/>
  <c r="H1559" i="1"/>
  <c r="H1579" i="1"/>
  <c r="H1589" i="1"/>
  <c r="H14" i="1"/>
  <c r="H31" i="1"/>
  <c r="H48" i="1"/>
  <c r="H66" i="1"/>
  <c r="H91" i="1"/>
  <c r="H100" i="1"/>
  <c r="H117" i="1"/>
  <c r="H126" i="1"/>
  <c r="H135" i="1"/>
  <c r="H143" i="1"/>
  <c r="H151" i="1"/>
  <c r="H160" i="1"/>
  <c r="H168" i="1"/>
  <c r="H177" i="1"/>
  <c r="H185" i="1"/>
  <c r="H194" i="1"/>
  <c r="H202" i="1"/>
  <c r="H211" i="1"/>
  <c r="H219" i="1"/>
  <c r="H227" i="1"/>
  <c r="H236" i="1"/>
  <c r="H244" i="1"/>
  <c r="H253" i="1"/>
  <c r="H261" i="1"/>
  <c r="H270" i="1"/>
  <c r="H278" i="1"/>
  <c r="H287" i="1"/>
  <c r="H295" i="1"/>
  <c r="H303" i="1"/>
  <c r="H313" i="1"/>
  <c r="H321" i="1"/>
  <c r="H330" i="1"/>
  <c r="H338" i="1"/>
  <c r="H6" i="1"/>
  <c r="H15" i="1"/>
  <c r="H32" i="1"/>
  <c r="H40" i="1"/>
  <c r="H50" i="1"/>
  <c r="H58" i="1"/>
  <c r="H67" i="1"/>
  <c r="H76" i="1"/>
  <c r="H84" i="1"/>
  <c r="H92" i="1"/>
  <c r="H101" i="1"/>
  <c r="H110" i="1"/>
  <c r="H118" i="1"/>
  <c r="H127" i="1"/>
  <c r="H136" i="1"/>
  <c r="H144" i="1"/>
  <c r="H153" i="1"/>
  <c r="H161" i="1"/>
  <c r="H169" i="1"/>
  <c r="H178" i="1"/>
  <c r="H187" i="1"/>
  <c r="H195" i="1"/>
  <c r="H203" i="1"/>
  <c r="H212" i="1"/>
  <c r="H220" i="1"/>
  <c r="H228" i="1"/>
  <c r="H237" i="1"/>
  <c r="H245" i="1"/>
  <c r="H254" i="1"/>
  <c r="H262" i="1"/>
  <c r="H271" i="1"/>
  <c r="H279" i="1"/>
  <c r="H288" i="1"/>
  <c r="H296" i="1"/>
  <c r="H305" i="1"/>
  <c r="H314" i="1"/>
  <c r="H323" i="1"/>
  <c r="H331" i="1"/>
  <c r="H339" i="1"/>
  <c r="H398" i="1"/>
  <c r="H407" i="1"/>
  <c r="H415" i="1"/>
  <c r="H423" i="1"/>
  <c r="H431" i="1"/>
  <c r="H439" i="1"/>
  <c r="H447" i="1"/>
  <c r="H456" i="1"/>
  <c r="H464" i="1"/>
  <c r="H473" i="1"/>
  <c r="H481" i="1"/>
  <c r="H489" i="1"/>
  <c r="H497" i="1"/>
  <c r="H505" i="1"/>
  <c r="H513" i="1"/>
  <c r="H522" i="1"/>
  <c r="H530" i="1"/>
  <c r="H538" i="1"/>
  <c r="H547" i="1"/>
  <c r="H555" i="1"/>
  <c r="H564" i="1"/>
  <c r="H572" i="1"/>
  <c r="H580" i="1"/>
  <c r="H589" i="1"/>
  <c r="H597" i="1"/>
  <c r="H606" i="1"/>
  <c r="H614" i="1"/>
  <c r="H622" i="1"/>
  <c r="H631" i="1"/>
  <c r="H639" i="1"/>
  <c r="H648" i="1"/>
  <c r="H656" i="1"/>
  <c r="H665" i="1"/>
  <c r="H673" i="1"/>
  <c r="H682" i="1"/>
  <c r="H690" i="1"/>
  <c r="H698" i="1"/>
  <c r="H707" i="1"/>
  <c r="H715" i="1"/>
  <c r="H723" i="1"/>
  <c r="H731" i="1"/>
  <c r="H739" i="1"/>
  <c r="H747" i="1"/>
  <c r="H755" i="1"/>
  <c r="H764" i="1"/>
  <c r="H772" i="1"/>
  <c r="H781" i="1"/>
  <c r="H789" i="1"/>
  <c r="H798" i="1"/>
  <c r="H806" i="1"/>
  <c r="H815" i="1"/>
  <c r="H823" i="1"/>
  <c r="H832" i="1"/>
  <c r="H840" i="1"/>
  <c r="H848" i="1"/>
  <c r="H856" i="1"/>
  <c r="H864" i="1"/>
  <c r="H872" i="1"/>
  <c r="H884" i="1"/>
  <c r="H892" i="1"/>
  <c r="H901" i="1"/>
  <c r="H909" i="1"/>
  <c r="H917" i="1"/>
  <c r="H926" i="1"/>
  <c r="H934" i="1"/>
  <c r="H943" i="1"/>
  <c r="H952" i="1"/>
  <c r="H960" i="1"/>
  <c r="H970" i="1"/>
  <c r="H978" i="1"/>
  <c r="H986" i="1"/>
  <c r="H995" i="1"/>
  <c r="H1003" i="1"/>
  <c r="H1011" i="1"/>
  <c r="H1019" i="1"/>
  <c r="H1027" i="1"/>
  <c r="H1035" i="1"/>
  <c r="H1043" i="1"/>
  <c r="H1052" i="1"/>
  <c r="H1060" i="1"/>
  <c r="H1069" i="1"/>
  <c r="H1077" i="1"/>
  <c r="H1085" i="1"/>
  <c r="H1093" i="1"/>
  <c r="H1101" i="1"/>
  <c r="H1109" i="1"/>
  <c r="H1117" i="1"/>
  <c r="H1125" i="1"/>
  <c r="H1134" i="1"/>
  <c r="H1143" i="1"/>
  <c r="H1151" i="1"/>
  <c r="H1159" i="1"/>
  <c r="H1167" i="1"/>
  <c r="H1175" i="1"/>
  <c r="H1184" i="1"/>
  <c r="H1192" i="1"/>
  <c r="H1204" i="1"/>
  <c r="H1212" i="1"/>
  <c r="H1220" i="1"/>
  <c r="H1229" i="1"/>
  <c r="H1237" i="1"/>
  <c r="H1245" i="1"/>
  <c r="H1254" i="1"/>
  <c r="H1263" i="1"/>
  <c r="H1272" i="1"/>
  <c r="H1281" i="1"/>
  <c r="H1289" i="1"/>
  <c r="H1298" i="1"/>
  <c r="H1306" i="1"/>
  <c r="H1315" i="1"/>
  <c r="H1324" i="1"/>
  <c r="H1332" i="1"/>
  <c r="H1341" i="1"/>
  <c r="H1350" i="1"/>
  <c r="H1358" i="1"/>
  <c r="H1367" i="1"/>
  <c r="H1375" i="1"/>
  <c r="H1384" i="1"/>
  <c r="H1393" i="1"/>
  <c r="H1402" i="1"/>
  <c r="H1410" i="1"/>
  <c r="H1419" i="1"/>
  <c r="H1427" i="1"/>
  <c r="H1436" i="1"/>
  <c r="H1445" i="1"/>
  <c r="H1454" i="1"/>
  <c r="H1463" i="1"/>
  <c r="H1472" i="1"/>
  <c r="H1481" i="1"/>
  <c r="H1490" i="1"/>
  <c r="H1499" i="1"/>
  <c r="H1508" i="1"/>
  <c r="H1517" i="1"/>
  <c r="H1526" i="1"/>
  <c r="H1534" i="1"/>
  <c r="H1543" i="1"/>
  <c r="H1552" i="1"/>
  <c r="H1561" i="1"/>
  <c r="H1572" i="1"/>
  <c r="H1581" i="1"/>
  <c r="H1592" i="1"/>
  <c r="H1612" i="1"/>
  <c r="H907" i="1"/>
  <c r="H932" i="1"/>
  <c r="H949" i="1"/>
  <c r="H968" i="1"/>
  <c r="H976" i="1"/>
  <c r="H993" i="1"/>
  <c r="H1009" i="1"/>
  <c r="H1025" i="1"/>
  <c r="H1041" i="1"/>
  <c r="H1058" i="1"/>
  <c r="H1075" i="1"/>
  <c r="H1091" i="1"/>
  <c r="H1107" i="1"/>
  <c r="H1123" i="1"/>
  <c r="H1141" i="1"/>
  <c r="H1157" i="1"/>
  <c r="H1165" i="1"/>
  <c r="H1182" i="1"/>
  <c r="H1201" i="1"/>
  <c r="H1226" i="1"/>
  <c r="H1235" i="1"/>
  <c r="H1252" i="1"/>
  <c r="H1278" i="1"/>
  <c r="H1296" i="1"/>
  <c r="H1313" i="1"/>
  <c r="H1330" i="1"/>
  <c r="H1339" i="1"/>
  <c r="H1356" i="1"/>
  <c r="H1373" i="1"/>
  <c r="H1382" i="1"/>
  <c r="H1399" i="1"/>
  <c r="H1417" i="1"/>
  <c r="H1434" i="1"/>
  <c r="H1460" i="1"/>
  <c r="H1470" i="1"/>
  <c r="H1487" i="1"/>
  <c r="H1505" i="1"/>
  <c r="H1523" i="1"/>
  <c r="H1541" i="1"/>
  <c r="H1569" i="1"/>
  <c r="H1603" i="1"/>
  <c r="H39" i="1"/>
  <c r="H57" i="1"/>
  <c r="H75" i="1"/>
  <c r="H83" i="1"/>
  <c r="H109" i="1"/>
  <c r="H7" i="1"/>
  <c r="H18" i="1"/>
  <c r="H33" i="1"/>
  <c r="H41" i="1"/>
  <c r="H51" i="1"/>
  <c r="H59" i="1"/>
  <c r="H68" i="1"/>
  <c r="H77" i="1"/>
  <c r="H85" i="1"/>
  <c r="H93" i="1"/>
  <c r="H102" i="1"/>
  <c r="H111" i="1"/>
  <c r="H120" i="1"/>
  <c r="H128" i="1"/>
  <c r="H137" i="1"/>
  <c r="H145" i="1"/>
  <c r="H154" i="1"/>
  <c r="H162" i="1"/>
  <c r="H170" i="1"/>
  <c r="H179" i="1"/>
  <c r="H188" i="1"/>
  <c r="H196" i="1"/>
  <c r="H204" i="1"/>
  <c r="H213" i="1"/>
  <c r="H221" i="1"/>
  <c r="H229" i="1"/>
  <c r="H238" i="1"/>
  <c r="H246" i="1"/>
  <c r="H255" i="1"/>
  <c r="H263" i="1"/>
  <c r="H272" i="1"/>
  <c r="H280" i="1"/>
  <c r="H289" i="1"/>
  <c r="H297" i="1"/>
  <c r="H306" i="1"/>
  <c r="H315" i="1"/>
  <c r="H324" i="1"/>
  <c r="H332" i="1"/>
  <c r="H340" i="1"/>
  <c r="H399" i="1"/>
  <c r="H408" i="1"/>
  <c r="H416" i="1"/>
  <c r="H424" i="1"/>
  <c r="H432" i="1"/>
  <c r="H440" i="1"/>
  <c r="H448" i="1"/>
  <c r="H457" i="1"/>
  <c r="H465" i="1"/>
  <c r="H474" i="1"/>
  <c r="H482" i="1"/>
  <c r="H490" i="1"/>
  <c r="H498" i="1"/>
  <c r="H506" i="1"/>
  <c r="H514" i="1"/>
  <c r="H523" i="1"/>
  <c r="H531" i="1"/>
  <c r="H540" i="1"/>
  <c r="H548" i="1"/>
  <c r="H556" i="1"/>
  <c r="H565" i="1"/>
  <c r="H573" i="1"/>
  <c r="H581" i="1"/>
  <c r="H590" i="1"/>
  <c r="H598" i="1"/>
  <c r="H607" i="1"/>
  <c r="H615" i="1"/>
  <c r="H623" i="1"/>
  <c r="H632" i="1"/>
  <c r="H640" i="1"/>
  <c r="H649" i="1"/>
  <c r="H657" i="1"/>
  <c r="H666" i="1"/>
  <c r="H674" i="1"/>
  <c r="H683" i="1"/>
  <c r="H691" i="1"/>
  <c r="H699" i="1"/>
  <c r="H708" i="1"/>
  <c r="H716" i="1"/>
  <c r="H724" i="1"/>
  <c r="H732" i="1"/>
  <c r="H740" i="1"/>
  <c r="H748" i="1"/>
  <c r="H756" i="1"/>
  <c r="H765" i="1"/>
  <c r="H773" i="1"/>
  <c r="H782" i="1"/>
  <c r="H790" i="1"/>
  <c r="H799" i="1"/>
  <c r="H808" i="1"/>
  <c r="H816" i="1"/>
  <c r="H824" i="1"/>
  <c r="H833" i="1"/>
  <c r="H841" i="1"/>
  <c r="H849" i="1"/>
  <c r="H857" i="1"/>
  <c r="H865" i="1"/>
  <c r="H873" i="1"/>
  <c r="H885" i="1"/>
  <c r="H893" i="1"/>
  <c r="H902" i="1"/>
  <c r="H910" i="1"/>
  <c r="H918" i="1"/>
  <c r="H927" i="1"/>
  <c r="H935" i="1"/>
  <c r="H944" i="1"/>
  <c r="H953" i="1"/>
  <c r="H961" i="1"/>
  <c r="H971" i="1"/>
  <c r="H979" i="1"/>
  <c r="H987" i="1"/>
  <c r="H996" i="1"/>
  <c r="H1004" i="1"/>
  <c r="H1012" i="1"/>
  <c r="H1020" i="1"/>
  <c r="H1028" i="1"/>
  <c r="H1036" i="1"/>
  <c r="H1044" i="1"/>
  <c r="H1053" i="1"/>
  <c r="H1061" i="1"/>
  <c r="H1070" i="1"/>
  <c r="H1078" i="1"/>
  <c r="H1086" i="1"/>
  <c r="H1094" i="1"/>
  <c r="H1102" i="1"/>
  <c r="H1110" i="1"/>
  <c r="H1118" i="1"/>
  <c r="H1126" i="1"/>
  <c r="H1135" i="1"/>
  <c r="H1144" i="1"/>
  <c r="H1152" i="1"/>
  <c r="H1160" i="1"/>
  <c r="H1168" i="1"/>
  <c r="H1177" i="1"/>
  <c r="H1185" i="1"/>
  <c r="H1194" i="1"/>
  <c r="H1205" i="1"/>
  <c r="H1213" i="1"/>
  <c r="H1221" i="1"/>
  <c r="H1230" i="1"/>
  <c r="H1238" i="1"/>
  <c r="H1247" i="1"/>
  <c r="H1255" i="1"/>
  <c r="H1265" i="1"/>
  <c r="H1273" i="1"/>
  <c r="H1282" i="1"/>
  <c r="H1290" i="1"/>
  <c r="H1299" i="1"/>
  <c r="H1308" i="1"/>
  <c r="H1316" i="1"/>
  <c r="H1325" i="1"/>
  <c r="H1333" i="1"/>
  <c r="H1342" i="1"/>
  <c r="H1351" i="1"/>
  <c r="H1359" i="1"/>
  <c r="H1368" i="1"/>
  <c r="H1376" i="1"/>
  <c r="H1385" i="1"/>
  <c r="H1394" i="1"/>
  <c r="H1403" i="1"/>
  <c r="H1411" i="1"/>
  <c r="H1420" i="1"/>
  <c r="H1428" i="1"/>
  <c r="H1437" i="1"/>
  <c r="H1446" i="1"/>
  <c r="H1455" i="1"/>
  <c r="H1464" i="1"/>
  <c r="H1473" i="1"/>
  <c r="H1482" i="1"/>
  <c r="H1491" i="1"/>
  <c r="H1500" i="1"/>
  <c r="H1509" i="1"/>
  <c r="H1518" i="1"/>
  <c r="H1527" i="1"/>
  <c r="H1535" i="1"/>
  <c r="H1544" i="1"/>
  <c r="H1553" i="1"/>
  <c r="H1562" i="1"/>
  <c r="H1573" i="1"/>
  <c r="H1582" i="1"/>
  <c r="H1593" i="1"/>
  <c r="H1618" i="1"/>
  <c r="H363" i="1"/>
  <c r="H388" i="1"/>
  <c r="H396" i="1"/>
  <c r="Y396" i="1"/>
  <c r="H373" i="1"/>
  <c r="H350" i="1"/>
  <c r="H358" i="1"/>
  <c r="H366" i="1"/>
  <c r="H375" i="1"/>
  <c r="H383" i="1"/>
  <c r="H391" i="1"/>
  <c r="H359" i="1"/>
  <c r="H352" i="1"/>
  <c r="H385" i="1"/>
  <c r="H393" i="1"/>
  <c r="H345" i="1"/>
  <c r="H353" i="1"/>
  <c r="H361" i="1"/>
  <c r="H370" i="1"/>
  <c r="H378" i="1"/>
  <c r="H386" i="1"/>
  <c r="H394" i="1"/>
  <c r="H351" i="1"/>
  <c r="H379" i="1"/>
  <c r="H384" i="1"/>
  <c r="H360" i="1"/>
  <c r="H362" i="1"/>
  <c r="H387" i="1"/>
  <c r="H355" i="1"/>
  <c r="H372" i="1"/>
  <c r="H392" i="1"/>
  <c r="H369" i="1"/>
  <c r="H354" i="1"/>
  <c r="H348" i="1"/>
  <c r="H389" i="1"/>
  <c r="H367" i="1"/>
  <c r="H376" i="1"/>
  <c r="H344" i="1"/>
  <c r="H377" i="1"/>
  <c r="H346" i="1"/>
  <c r="H371" i="1"/>
  <c r="H395" i="1"/>
  <c r="H347" i="1"/>
  <c r="H380" i="1"/>
  <c r="H364" i="1"/>
  <c r="H381" i="1"/>
  <c r="H349" i="1"/>
  <c r="H357" i="1"/>
  <c r="H365" i="1"/>
  <c r="H374" i="1"/>
  <c r="H382" i="1"/>
  <c r="H390" i="1"/>
  <c r="AI18" i="1" l="1"/>
  <c r="W263" i="1" l="1"/>
  <c r="T263" i="1"/>
  <c r="W262" i="1"/>
  <c r="T262" i="1"/>
  <c r="W261" i="1"/>
  <c r="T261" i="1"/>
  <c r="W260" i="1"/>
  <c r="T260" i="1"/>
  <c r="W259" i="1"/>
  <c r="T259" i="1"/>
  <c r="W258" i="1"/>
  <c r="T258" i="1"/>
  <c r="W257" i="1"/>
  <c r="T257" i="1"/>
  <c r="W256" i="1"/>
  <c r="T256" i="1"/>
  <c r="W255" i="1"/>
  <c r="T255" i="1"/>
  <c r="W254" i="1"/>
  <c r="T254" i="1"/>
  <c r="W253" i="1"/>
  <c r="T253" i="1"/>
  <c r="W252" i="1"/>
  <c r="T252" i="1"/>
  <c r="W251" i="1"/>
  <c r="T251" i="1"/>
  <c r="A141" i="5" l="1"/>
  <c r="A141" i="4"/>
  <c r="AI1598" i="1" l="1"/>
  <c r="AI1587" i="1"/>
  <c r="AI1589" i="1"/>
  <c r="AI1612" i="1"/>
  <c r="AI877" i="1"/>
  <c r="AI1603" i="1"/>
  <c r="AI1596" i="1"/>
  <c r="AI1595" i="1"/>
  <c r="A140" i="5" l="1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140" i="4" l="1"/>
  <c r="A132" i="4"/>
  <c r="A133" i="4"/>
  <c r="A134" i="4"/>
  <c r="A135" i="4"/>
  <c r="A136" i="4"/>
  <c r="A137" i="4"/>
  <c r="A138" i="4"/>
  <c r="A139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96" i="4"/>
  <c r="A97" i="4"/>
  <c r="A98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6" i="4"/>
  <c r="AJ18" i="1" l="1"/>
  <c r="AA18" i="1" s="1"/>
  <c r="AC18" i="1" s="1"/>
  <c r="AI1195" i="1"/>
  <c r="AI1199" i="1"/>
  <c r="Y25" i="1"/>
  <c r="Y24" i="1" l="1"/>
  <c r="Y26" i="1" s="1"/>
  <c r="V256" i="1"/>
  <c r="U257" i="1"/>
  <c r="V263" i="1"/>
  <c r="V255" i="1"/>
  <c r="U258" i="1"/>
  <c r="U256" i="1"/>
  <c r="V262" i="1"/>
  <c r="V254" i="1"/>
  <c r="U263" i="1"/>
  <c r="U255" i="1"/>
  <c r="V261" i="1"/>
  <c r="V253" i="1"/>
  <c r="U262" i="1"/>
  <c r="U254" i="1"/>
  <c r="V260" i="1"/>
  <c r="V252" i="1"/>
  <c r="U261" i="1"/>
  <c r="U253" i="1"/>
  <c r="V259" i="1"/>
  <c r="V251" i="1"/>
  <c r="U260" i="1"/>
  <c r="U252" i="1"/>
  <c r="V258" i="1"/>
  <c r="U259" i="1"/>
  <c r="U251" i="1"/>
  <c r="V257" i="1"/>
  <c r="AI1557" i="1"/>
  <c r="AI1494" i="1"/>
  <c r="AJ1494" i="1" s="1"/>
  <c r="AA1494" i="1" s="1"/>
  <c r="AC1494" i="1" s="1"/>
  <c r="AI1414" i="1"/>
  <c r="AJ1414" i="1" s="1"/>
  <c r="AA1414" i="1" s="1"/>
  <c r="AC1414" i="1" s="1"/>
  <c r="AI1380" i="1"/>
  <c r="AJ1380" i="1" s="1"/>
  <c r="AA1380" i="1" s="1"/>
  <c r="AC1380" i="1" s="1"/>
  <c r="AI1319" i="1"/>
  <c r="AJ1319" i="1" s="1"/>
  <c r="AA1319" i="1" s="1"/>
  <c r="AC1319" i="1" s="1"/>
  <c r="AI1258" i="1"/>
  <c r="AJ1258" i="1" s="1"/>
  <c r="AA1258" i="1" s="1"/>
  <c r="AC1258" i="1" s="1"/>
  <c r="AI1216" i="1"/>
  <c r="AJ1216" i="1" s="1"/>
  <c r="AA1216" i="1" s="1"/>
  <c r="AC1216" i="1" s="1"/>
  <c r="AI1178" i="1"/>
  <c r="AJ1178" i="1" s="1"/>
  <c r="AA1178" i="1" s="1"/>
  <c r="AC1178" i="1" s="1"/>
  <c r="AI1145" i="1"/>
  <c r="AJ1145" i="1" s="1"/>
  <c r="AA1145" i="1" s="1"/>
  <c r="AC1145" i="1" s="1"/>
  <c r="AI1103" i="1"/>
  <c r="AJ1103" i="1" s="1"/>
  <c r="AA1103" i="1" s="1"/>
  <c r="AC1103" i="1" s="1"/>
  <c r="AI1079" i="1"/>
  <c r="AJ1079" i="1" s="1"/>
  <c r="AA1079" i="1" s="1"/>
  <c r="AC1079" i="1" s="1"/>
  <c r="AI1054" i="1"/>
  <c r="AJ1054" i="1" s="1"/>
  <c r="AA1054" i="1" s="1"/>
  <c r="AC1054" i="1" s="1"/>
  <c r="AI1021" i="1"/>
  <c r="AJ1021" i="1" s="1"/>
  <c r="AA1021" i="1" s="1"/>
  <c r="AC1021" i="1" s="1"/>
  <c r="AI997" i="1"/>
  <c r="AJ997" i="1" s="1"/>
  <c r="AA997" i="1" s="1"/>
  <c r="AC997" i="1" s="1"/>
  <c r="AI911" i="1"/>
  <c r="AJ911" i="1" s="1"/>
  <c r="AA911" i="1" s="1"/>
  <c r="AC911" i="1" s="1"/>
  <c r="AI865" i="1"/>
  <c r="AJ865" i="1" s="1"/>
  <c r="AA865" i="1" s="1"/>
  <c r="AC865" i="1" s="1"/>
  <c r="AI841" i="1"/>
  <c r="AJ841" i="1" s="1"/>
  <c r="AA841" i="1" s="1"/>
  <c r="AC841" i="1" s="1"/>
  <c r="AI799" i="1"/>
  <c r="AJ799" i="1" s="1"/>
  <c r="AA799" i="1" s="1"/>
  <c r="AC799" i="1" s="1"/>
  <c r="AI748" i="1"/>
  <c r="AJ748" i="1" s="1"/>
  <c r="AA748" i="1" s="1"/>
  <c r="AC748" i="1" s="1"/>
  <c r="AI716" i="1"/>
  <c r="AJ716" i="1" s="1"/>
  <c r="AA716" i="1" s="1"/>
  <c r="AC716" i="1" s="1"/>
  <c r="AI683" i="1"/>
  <c r="AJ683" i="1" s="1"/>
  <c r="AA683" i="1" s="1"/>
  <c r="AC683" i="1" s="1"/>
  <c r="AI649" i="1"/>
  <c r="AJ649" i="1" s="1"/>
  <c r="AA649" i="1" s="1"/>
  <c r="AC649" i="1" s="1"/>
  <c r="AI1577" i="1"/>
  <c r="AJ1577" i="1" s="1"/>
  <c r="AA1577" i="1" s="1"/>
  <c r="AC1577" i="1" s="1"/>
  <c r="AI1521" i="1"/>
  <c r="AJ1521" i="1" s="1"/>
  <c r="AA1521" i="1" s="1"/>
  <c r="AC1521" i="1" s="1"/>
  <c r="AI1476" i="1"/>
  <c r="AJ1476" i="1" s="1"/>
  <c r="AA1476" i="1" s="1"/>
  <c r="AC1476" i="1" s="1"/>
  <c r="AI1423" i="1"/>
  <c r="AJ1423" i="1" s="1"/>
  <c r="AA1423" i="1" s="1"/>
  <c r="AC1423" i="1" s="1"/>
  <c r="AI1397" i="1"/>
  <c r="AJ1397" i="1" s="1"/>
  <c r="AA1397" i="1" s="1"/>
  <c r="AC1397" i="1" s="1"/>
  <c r="AI1345" i="1"/>
  <c r="AJ1345" i="1" s="1"/>
  <c r="AA1345" i="1" s="1"/>
  <c r="AC1345" i="1" s="1"/>
  <c r="AI1276" i="1"/>
  <c r="AJ1276" i="1" s="1"/>
  <c r="AA1276" i="1" s="1"/>
  <c r="AC1276" i="1" s="1"/>
  <c r="AI1250" i="1"/>
  <c r="AJ1250" i="1" s="1"/>
  <c r="AA1250" i="1" s="1"/>
  <c r="AC1250" i="1" s="1"/>
  <c r="AI1208" i="1"/>
  <c r="AJ1208" i="1" s="1"/>
  <c r="AA1208" i="1" s="1"/>
  <c r="AC1208" i="1" s="1"/>
  <c r="AI1161" i="1"/>
  <c r="AJ1161" i="1" s="1"/>
  <c r="AA1161" i="1" s="1"/>
  <c r="AC1161" i="1" s="1"/>
  <c r="AI1111" i="1"/>
  <c r="AJ1111" i="1" s="1"/>
  <c r="AA1111" i="1" s="1"/>
  <c r="AC1111" i="1" s="1"/>
  <c r="AI1071" i="1"/>
  <c r="AJ1071" i="1" s="1"/>
  <c r="AA1071" i="1" s="1"/>
  <c r="AC1071" i="1" s="1"/>
  <c r="AI1029" i="1"/>
  <c r="AJ1029" i="1" s="1"/>
  <c r="AA1029" i="1" s="1"/>
  <c r="AC1029" i="1" s="1"/>
  <c r="AI1005" i="1"/>
  <c r="AJ1005" i="1" s="1"/>
  <c r="AA1005" i="1" s="1"/>
  <c r="AC1005" i="1" s="1"/>
  <c r="AI972" i="1"/>
  <c r="AJ972" i="1" s="1"/>
  <c r="AA972" i="1" s="1"/>
  <c r="AC972" i="1" s="1"/>
  <c r="AI945" i="1"/>
  <c r="AJ945" i="1" s="1"/>
  <c r="AA945" i="1" s="1"/>
  <c r="AC945" i="1" s="1"/>
  <c r="AI873" i="1"/>
  <c r="AJ873" i="1" s="1"/>
  <c r="AA873" i="1" s="1"/>
  <c r="AC873" i="1" s="1"/>
  <c r="AI833" i="1"/>
  <c r="AJ833" i="1" s="1"/>
  <c r="AA833" i="1" s="1"/>
  <c r="AC833" i="1" s="1"/>
  <c r="AI808" i="1"/>
  <c r="AJ808" i="1" s="1"/>
  <c r="AA808" i="1" s="1"/>
  <c r="AC808" i="1" s="1"/>
  <c r="AI773" i="1"/>
  <c r="AJ773" i="1" s="1"/>
  <c r="AA773" i="1" s="1"/>
  <c r="AC773" i="1" s="1"/>
  <c r="AI732" i="1"/>
  <c r="AJ732" i="1" s="1"/>
  <c r="AA732" i="1" s="1"/>
  <c r="AC732" i="1" s="1"/>
  <c r="AI708" i="1"/>
  <c r="AJ708" i="1" s="1"/>
  <c r="AA708" i="1" s="1"/>
  <c r="AC708" i="1" s="1"/>
  <c r="AI640" i="1"/>
  <c r="AJ640" i="1" s="1"/>
  <c r="AA640" i="1" s="1"/>
  <c r="AC640" i="1" s="1"/>
  <c r="AI1590" i="1"/>
  <c r="AJ1590" i="1" s="1"/>
  <c r="AA1590" i="1" s="1"/>
  <c r="AC1590" i="1" s="1"/>
  <c r="AI1548" i="1"/>
  <c r="AJ1548" i="1" s="1"/>
  <c r="AA1548" i="1" s="1"/>
  <c r="AC1548" i="1" s="1"/>
  <c r="AI1512" i="1"/>
  <c r="AJ1512" i="1" s="1"/>
  <c r="AA1512" i="1" s="1"/>
  <c r="AC1512" i="1" s="1"/>
  <c r="AI1467" i="1"/>
  <c r="AJ1467" i="1" s="1"/>
  <c r="AA1467" i="1" s="1"/>
  <c r="AC1467" i="1" s="1"/>
  <c r="AI1432" i="1"/>
  <c r="AJ1432" i="1" s="1"/>
  <c r="AA1432" i="1" s="1"/>
  <c r="AC1432" i="1" s="1"/>
  <c r="AI1294" i="1"/>
  <c r="AI1530" i="1"/>
  <c r="AJ1530" i="1" s="1"/>
  <c r="AA1530" i="1" s="1"/>
  <c r="AC1530" i="1" s="1"/>
  <c r="AI1458" i="1"/>
  <c r="AJ1458" i="1" s="1"/>
  <c r="AA1458" i="1" s="1"/>
  <c r="AC1458" i="1" s="1"/>
  <c r="AI1406" i="1"/>
  <c r="AJ1406" i="1" s="1"/>
  <c r="AA1406" i="1" s="1"/>
  <c r="AC1406" i="1" s="1"/>
  <c r="AI1371" i="1"/>
  <c r="AJ1371" i="1" s="1"/>
  <c r="AA1371" i="1" s="1"/>
  <c r="AC1371" i="1" s="1"/>
  <c r="AI1337" i="1"/>
  <c r="AJ1337" i="1" s="1"/>
  <c r="AA1337" i="1" s="1"/>
  <c r="AC1337" i="1" s="1"/>
  <c r="AI1311" i="1"/>
  <c r="AJ1311" i="1" s="1"/>
  <c r="AA1311" i="1" s="1"/>
  <c r="AC1311" i="1" s="1"/>
  <c r="AI1241" i="1"/>
  <c r="AJ1241" i="1" s="1"/>
  <c r="AA1241" i="1" s="1"/>
  <c r="AC1241" i="1" s="1"/>
  <c r="AI1186" i="1"/>
  <c r="AJ1186" i="1" s="1"/>
  <c r="AA1186" i="1" s="1"/>
  <c r="AC1186" i="1" s="1"/>
  <c r="AI1153" i="1"/>
  <c r="AJ1153" i="1" s="1"/>
  <c r="AA1153" i="1" s="1"/>
  <c r="AC1153" i="1" s="1"/>
  <c r="AI1137" i="1"/>
  <c r="AJ1137" i="1" s="1"/>
  <c r="AA1137" i="1" s="1"/>
  <c r="AC1137" i="1" s="1"/>
  <c r="AI1062" i="1"/>
  <c r="AJ1062" i="1" s="1"/>
  <c r="AA1062" i="1" s="1"/>
  <c r="AC1062" i="1" s="1"/>
  <c r="AI988" i="1"/>
  <c r="AJ988" i="1" s="1"/>
  <c r="AA988" i="1" s="1"/>
  <c r="AC988" i="1" s="1"/>
  <c r="AI936" i="1"/>
  <c r="AJ936" i="1" s="1"/>
  <c r="AA936" i="1" s="1"/>
  <c r="AC936" i="1" s="1"/>
  <c r="AI903" i="1"/>
  <c r="AJ903" i="1" s="1"/>
  <c r="AA903" i="1" s="1"/>
  <c r="AC903" i="1" s="1"/>
  <c r="AI886" i="1"/>
  <c r="AJ886" i="1" s="1"/>
  <c r="AA886" i="1" s="1"/>
  <c r="AC886" i="1" s="1"/>
  <c r="AI790" i="1"/>
  <c r="AJ790" i="1" s="1"/>
  <c r="AA790" i="1" s="1"/>
  <c r="AC790" i="1" s="1"/>
  <c r="AI765" i="1"/>
  <c r="AJ765" i="1" s="1"/>
  <c r="AA765" i="1" s="1"/>
  <c r="AC765" i="1" s="1"/>
  <c r="AI699" i="1"/>
  <c r="AJ699" i="1" s="1"/>
  <c r="AA699" i="1" s="1"/>
  <c r="AC699" i="1" s="1"/>
  <c r="AI657" i="1"/>
  <c r="AJ657" i="1" s="1"/>
  <c r="AA657" i="1" s="1"/>
  <c r="AC657" i="1" s="1"/>
  <c r="AI1567" i="1"/>
  <c r="AJ1567" i="1" s="1"/>
  <c r="AA1567" i="1" s="1"/>
  <c r="AC1567" i="1" s="1"/>
  <c r="AI1503" i="1"/>
  <c r="AJ1503" i="1" s="1"/>
  <c r="AA1503" i="1" s="1"/>
  <c r="AC1503" i="1" s="1"/>
  <c r="AI1440" i="1"/>
  <c r="AJ1440" i="1" s="1"/>
  <c r="AA1440" i="1" s="1"/>
  <c r="AC1440" i="1" s="1"/>
  <c r="AI1362" i="1"/>
  <c r="AJ1362" i="1" s="1"/>
  <c r="AA1362" i="1" s="1"/>
  <c r="AC1362" i="1" s="1"/>
  <c r="AI1328" i="1"/>
  <c r="AJ1328" i="1" s="1"/>
  <c r="AA1328" i="1" s="1"/>
  <c r="AC1328" i="1" s="1"/>
  <c r="AI1285" i="1"/>
  <c r="AJ1285" i="1" s="1"/>
  <c r="AA1285" i="1" s="1"/>
  <c r="AC1285" i="1" s="1"/>
  <c r="AI1268" i="1"/>
  <c r="AJ1268" i="1" s="1"/>
  <c r="AA1268" i="1" s="1"/>
  <c r="AC1268" i="1" s="1"/>
  <c r="AI1233" i="1"/>
  <c r="AJ1233" i="1" s="1"/>
  <c r="AA1233" i="1" s="1"/>
  <c r="AC1233" i="1" s="1"/>
  <c r="AI1197" i="1"/>
  <c r="AJ1197" i="1" s="1"/>
  <c r="AA1197" i="1" s="1"/>
  <c r="AC1197" i="1" s="1"/>
  <c r="AI1127" i="1"/>
  <c r="AJ1127" i="1" s="1"/>
  <c r="AA1127" i="1" s="1"/>
  <c r="AC1127" i="1" s="1"/>
  <c r="AI1095" i="1"/>
  <c r="AJ1095" i="1" s="1"/>
  <c r="AA1095" i="1" s="1"/>
  <c r="AC1095" i="1" s="1"/>
  <c r="AI1045" i="1"/>
  <c r="AJ1045" i="1" s="1"/>
  <c r="AA1045" i="1" s="1"/>
  <c r="AC1045" i="1" s="1"/>
  <c r="AI1013" i="1"/>
  <c r="AJ1013" i="1" s="1"/>
  <c r="AA1013" i="1" s="1"/>
  <c r="AC1013" i="1" s="1"/>
  <c r="AI980" i="1"/>
  <c r="AJ980" i="1" s="1"/>
  <c r="AA980" i="1" s="1"/>
  <c r="AC980" i="1" s="1"/>
  <c r="AI954" i="1"/>
  <c r="AJ954" i="1" s="1"/>
  <c r="AA954" i="1" s="1"/>
  <c r="AC954" i="1" s="1"/>
  <c r="AI928" i="1"/>
  <c r="AJ928" i="1" s="1"/>
  <c r="AA928" i="1" s="1"/>
  <c r="AC928" i="1" s="1"/>
  <c r="AI894" i="1"/>
  <c r="AJ894" i="1" s="1"/>
  <c r="AA894" i="1" s="1"/>
  <c r="AC894" i="1" s="1"/>
  <c r="AI857" i="1"/>
  <c r="AJ857" i="1" s="1"/>
  <c r="AA857" i="1" s="1"/>
  <c r="AC857" i="1" s="1"/>
  <c r="AI824" i="1"/>
  <c r="AJ824" i="1" s="1"/>
  <c r="AA824" i="1" s="1"/>
  <c r="AC824" i="1" s="1"/>
  <c r="AI782" i="1"/>
  <c r="AJ782" i="1" s="1"/>
  <c r="AA782" i="1" s="1"/>
  <c r="AC782" i="1" s="1"/>
  <c r="AI740" i="1"/>
  <c r="AJ740" i="1" s="1"/>
  <c r="AA740" i="1" s="1"/>
  <c r="AC740" i="1" s="1"/>
  <c r="AI674" i="1"/>
  <c r="AJ674" i="1" s="1"/>
  <c r="AA674" i="1" s="1"/>
  <c r="AC674" i="1" s="1"/>
  <c r="AI1539" i="1"/>
  <c r="AJ1539" i="1" s="1"/>
  <c r="AA1539" i="1" s="1"/>
  <c r="AC1539" i="1" s="1"/>
  <c r="AI1485" i="1"/>
  <c r="AJ1485" i="1" s="1"/>
  <c r="AA1485" i="1" s="1"/>
  <c r="AC1485" i="1" s="1"/>
  <c r="AI1450" i="1"/>
  <c r="AJ1450" i="1" s="1"/>
  <c r="AA1450" i="1" s="1"/>
  <c r="AC1450" i="1" s="1"/>
  <c r="AI1388" i="1"/>
  <c r="AJ1388" i="1" s="1"/>
  <c r="AA1388" i="1" s="1"/>
  <c r="AC1388" i="1" s="1"/>
  <c r="AI1354" i="1"/>
  <c r="AJ1354" i="1" s="1"/>
  <c r="AA1354" i="1" s="1"/>
  <c r="AC1354" i="1" s="1"/>
  <c r="AI1302" i="1"/>
  <c r="AJ1302" i="1" s="1"/>
  <c r="AA1302" i="1" s="1"/>
  <c r="AC1302" i="1" s="1"/>
  <c r="AI1224" i="1"/>
  <c r="AJ1224" i="1" s="1"/>
  <c r="AA1224" i="1" s="1"/>
  <c r="AC1224" i="1" s="1"/>
  <c r="AI1169" i="1"/>
  <c r="AJ1169" i="1" s="1"/>
  <c r="AA1169" i="1" s="1"/>
  <c r="AC1169" i="1" s="1"/>
  <c r="AI1119" i="1"/>
  <c r="AJ1119" i="1" s="1"/>
  <c r="AA1119" i="1" s="1"/>
  <c r="AC1119" i="1" s="1"/>
  <c r="AI1087" i="1"/>
  <c r="AJ1087" i="1" s="1"/>
  <c r="AA1087" i="1" s="1"/>
  <c r="AC1087" i="1" s="1"/>
  <c r="AI1037" i="1"/>
  <c r="AJ1037" i="1" s="1"/>
  <c r="AA1037" i="1" s="1"/>
  <c r="AC1037" i="1" s="1"/>
  <c r="AI962" i="1"/>
  <c r="AJ962" i="1" s="1"/>
  <c r="AA962" i="1" s="1"/>
  <c r="AC962" i="1" s="1"/>
  <c r="AI919" i="1"/>
  <c r="AJ919" i="1" s="1"/>
  <c r="AA919" i="1" s="1"/>
  <c r="AC919" i="1" s="1"/>
  <c r="AI849" i="1"/>
  <c r="AJ849" i="1" s="1"/>
  <c r="AA849" i="1" s="1"/>
  <c r="AC849" i="1" s="1"/>
  <c r="AI816" i="1"/>
  <c r="AJ816" i="1" s="1"/>
  <c r="AA816" i="1" s="1"/>
  <c r="AC816" i="1" s="1"/>
  <c r="AI756" i="1"/>
  <c r="AJ756" i="1" s="1"/>
  <c r="AA756" i="1" s="1"/>
  <c r="AC756" i="1" s="1"/>
  <c r="AI724" i="1"/>
  <c r="AJ724" i="1" s="1"/>
  <c r="AA724" i="1" s="1"/>
  <c r="AC724" i="1" s="1"/>
  <c r="AI691" i="1"/>
  <c r="AJ691" i="1" s="1"/>
  <c r="AA691" i="1" s="1"/>
  <c r="AC691" i="1" s="1"/>
  <c r="AI666" i="1"/>
  <c r="AJ666" i="1" s="1"/>
  <c r="AA666" i="1" s="1"/>
  <c r="AC666" i="1" s="1"/>
  <c r="AI580" i="1"/>
  <c r="AJ580" i="1" s="1"/>
  <c r="AA580" i="1" s="1"/>
  <c r="AC580" i="1" s="1"/>
  <c r="AI538" i="1"/>
  <c r="AJ538" i="1" s="1"/>
  <c r="AA538" i="1" s="1"/>
  <c r="AC538" i="1" s="1"/>
  <c r="AI498" i="1"/>
  <c r="AJ498" i="1" s="1"/>
  <c r="AA498" i="1" s="1"/>
  <c r="AC498" i="1" s="1"/>
  <c r="AI440" i="1"/>
  <c r="AJ440" i="1" s="1"/>
  <c r="AA440" i="1" s="1"/>
  <c r="AC440" i="1" s="1"/>
  <c r="AI408" i="1"/>
  <c r="AJ408" i="1" s="1"/>
  <c r="AA408" i="1" s="1"/>
  <c r="AC408" i="1" s="1"/>
  <c r="AI365" i="1"/>
  <c r="AJ365" i="1" s="1"/>
  <c r="AA365" i="1" s="1"/>
  <c r="AC365" i="1" s="1"/>
  <c r="AI262" i="1"/>
  <c r="AJ262" i="1" s="1"/>
  <c r="AA262" i="1" s="1"/>
  <c r="AC262" i="1" s="1"/>
  <c r="AI228" i="1"/>
  <c r="AJ228" i="1" s="1"/>
  <c r="AA228" i="1" s="1"/>
  <c r="AC228" i="1" s="1"/>
  <c r="AI178" i="1"/>
  <c r="AJ178" i="1" s="1"/>
  <c r="AA178" i="1" s="1"/>
  <c r="AC178" i="1" s="1"/>
  <c r="AI92" i="1"/>
  <c r="AJ92" i="1" s="1"/>
  <c r="AA92" i="1" s="1"/>
  <c r="AC92" i="1" s="1"/>
  <c r="AI1566" i="1"/>
  <c r="AJ1566" i="1" s="1"/>
  <c r="AA1566" i="1" s="1"/>
  <c r="AC1566" i="1" s="1"/>
  <c r="AI1511" i="1"/>
  <c r="AJ1511" i="1" s="1"/>
  <c r="AA1511" i="1" s="1"/>
  <c r="AC1511" i="1" s="1"/>
  <c r="AI1413" i="1"/>
  <c r="AJ1413" i="1" s="1"/>
  <c r="AA1413" i="1" s="1"/>
  <c r="AC1413" i="1" s="1"/>
  <c r="AI1370" i="1"/>
  <c r="AJ1370" i="1" s="1"/>
  <c r="AA1370" i="1" s="1"/>
  <c r="AC1370" i="1" s="1"/>
  <c r="AI1336" i="1"/>
  <c r="AJ1336" i="1" s="1"/>
  <c r="AA1336" i="1" s="1"/>
  <c r="AC1336" i="1" s="1"/>
  <c r="AI1275" i="1"/>
  <c r="AJ1275" i="1" s="1"/>
  <c r="AA1275" i="1" s="1"/>
  <c r="AC1275" i="1" s="1"/>
  <c r="AI1232" i="1"/>
  <c r="AJ1232" i="1" s="1"/>
  <c r="AA1232" i="1" s="1"/>
  <c r="AC1232" i="1" s="1"/>
  <c r="AI1135" i="1"/>
  <c r="AJ1135" i="1" s="1"/>
  <c r="AA1135" i="1" s="1"/>
  <c r="AC1135" i="1" s="1"/>
  <c r="AI1553" i="1"/>
  <c r="AJ1553" i="1" s="1"/>
  <c r="AA1553" i="1" s="1"/>
  <c r="AC1553" i="1" s="1"/>
  <c r="AI1509" i="1"/>
  <c r="AJ1509" i="1" s="1"/>
  <c r="AA1509" i="1" s="1"/>
  <c r="AC1509" i="1" s="1"/>
  <c r="AI1473" i="1"/>
  <c r="AJ1473" i="1" s="1"/>
  <c r="AA1473" i="1" s="1"/>
  <c r="AC1473" i="1" s="1"/>
  <c r="AI1376" i="1"/>
  <c r="AJ1376" i="1" s="1"/>
  <c r="AA1376" i="1" s="1"/>
  <c r="AC1376" i="1" s="1"/>
  <c r="AI1351" i="1"/>
  <c r="AJ1351" i="1" s="1"/>
  <c r="AA1351" i="1" s="1"/>
  <c r="AC1351" i="1" s="1"/>
  <c r="AI1290" i="1"/>
  <c r="AJ1290" i="1" s="1"/>
  <c r="AA1290" i="1" s="1"/>
  <c r="AC1290" i="1" s="1"/>
  <c r="AI1221" i="1"/>
  <c r="AJ1221" i="1" s="1"/>
  <c r="AA1221" i="1" s="1"/>
  <c r="AC1221" i="1" s="1"/>
  <c r="AI1166" i="1"/>
  <c r="AJ1166" i="1" s="1"/>
  <c r="AA1166" i="1" s="1"/>
  <c r="AC1166" i="1" s="1"/>
  <c r="AI1142" i="1"/>
  <c r="AJ1142" i="1" s="1"/>
  <c r="AA1142" i="1" s="1"/>
  <c r="AC1142" i="1" s="1"/>
  <c r="AI1100" i="1"/>
  <c r="AJ1100" i="1" s="1"/>
  <c r="AA1100" i="1" s="1"/>
  <c r="AC1100" i="1" s="1"/>
  <c r="AI1068" i="1"/>
  <c r="AJ1068" i="1" s="1"/>
  <c r="AA1068" i="1" s="1"/>
  <c r="AC1068" i="1" s="1"/>
  <c r="AI1026" i="1"/>
  <c r="AJ1026" i="1" s="1"/>
  <c r="AA1026" i="1" s="1"/>
  <c r="AC1026" i="1" s="1"/>
  <c r="AI994" i="1"/>
  <c r="AJ994" i="1" s="1"/>
  <c r="AA994" i="1" s="1"/>
  <c r="AC994" i="1" s="1"/>
  <c r="AI959" i="1"/>
  <c r="AJ959" i="1" s="1"/>
  <c r="AA959" i="1" s="1"/>
  <c r="AC959" i="1" s="1"/>
  <c r="AI925" i="1"/>
  <c r="AJ925" i="1" s="1"/>
  <c r="AA925" i="1" s="1"/>
  <c r="AC925" i="1" s="1"/>
  <c r="AI891" i="1"/>
  <c r="AJ891" i="1" s="1"/>
  <c r="AA891" i="1" s="1"/>
  <c r="AC891" i="1" s="1"/>
  <c r="AI854" i="1"/>
  <c r="AJ854" i="1" s="1"/>
  <c r="AA854" i="1" s="1"/>
  <c r="AC854" i="1" s="1"/>
  <c r="AI778" i="1"/>
  <c r="AJ778" i="1" s="1"/>
  <c r="AA778" i="1" s="1"/>
  <c r="AC778" i="1" s="1"/>
  <c r="AI762" i="1"/>
  <c r="AJ762" i="1" s="1"/>
  <c r="AA762" i="1" s="1"/>
  <c r="AC762" i="1" s="1"/>
  <c r="AI721" i="1"/>
  <c r="AJ721" i="1" s="1"/>
  <c r="AA721" i="1" s="1"/>
  <c r="AC721" i="1" s="1"/>
  <c r="AI680" i="1"/>
  <c r="AJ680" i="1" s="1"/>
  <c r="AA680" i="1" s="1"/>
  <c r="AC680" i="1" s="1"/>
  <c r="AI646" i="1"/>
  <c r="AJ646" i="1" s="1"/>
  <c r="AA646" i="1" s="1"/>
  <c r="AC646" i="1" s="1"/>
  <c r="AI628" i="1"/>
  <c r="AJ628" i="1" s="1"/>
  <c r="AA628" i="1" s="1"/>
  <c r="AC628" i="1" s="1"/>
  <c r="AI569" i="1"/>
  <c r="AJ569" i="1" s="1"/>
  <c r="AA569" i="1" s="1"/>
  <c r="AC569" i="1" s="1"/>
  <c r="AI1571" i="1"/>
  <c r="AJ1571" i="1" s="1"/>
  <c r="AA1571" i="1" s="1"/>
  <c r="AC1571" i="1" s="1"/>
  <c r="AI1542" i="1"/>
  <c r="AJ1542" i="1" s="1"/>
  <c r="AA1542" i="1" s="1"/>
  <c r="AC1542" i="1" s="1"/>
  <c r="AI1516" i="1"/>
  <c r="AJ1516" i="1" s="1"/>
  <c r="AA1516" i="1" s="1"/>
  <c r="AC1516" i="1" s="1"/>
  <c r="AI1489" i="1"/>
  <c r="AI1443" i="1"/>
  <c r="AJ1443" i="1" s="1"/>
  <c r="AA1443" i="1" s="1"/>
  <c r="AC1443" i="1" s="1"/>
  <c r="AI1400" i="1"/>
  <c r="AJ1400" i="1" s="1"/>
  <c r="AA1400" i="1" s="1"/>
  <c r="AC1400" i="1" s="1"/>
  <c r="AI1383" i="1"/>
  <c r="AJ1383" i="1" s="1"/>
  <c r="AA1383" i="1" s="1"/>
  <c r="AC1383" i="1" s="1"/>
  <c r="AI1366" i="1"/>
  <c r="AJ1366" i="1" s="1"/>
  <c r="AA1366" i="1" s="1"/>
  <c r="AC1366" i="1" s="1"/>
  <c r="AI1331" i="1"/>
  <c r="AJ1331" i="1" s="1"/>
  <c r="AA1331" i="1" s="1"/>
  <c r="AC1331" i="1" s="1"/>
  <c r="AI1314" i="1"/>
  <c r="AJ1314" i="1" s="1"/>
  <c r="AA1314" i="1" s="1"/>
  <c r="AC1314" i="1" s="1"/>
  <c r="AI1297" i="1"/>
  <c r="AJ1297" i="1" s="1"/>
  <c r="AA1297" i="1" s="1"/>
  <c r="AC1297" i="1" s="1"/>
  <c r="AI1271" i="1"/>
  <c r="AJ1271" i="1" s="1"/>
  <c r="AA1271" i="1" s="1"/>
  <c r="AC1271" i="1" s="1"/>
  <c r="AI1253" i="1"/>
  <c r="AJ1253" i="1" s="1"/>
  <c r="AA1253" i="1" s="1"/>
  <c r="AC1253" i="1" s="1"/>
  <c r="AI1236" i="1"/>
  <c r="AJ1236" i="1" s="1"/>
  <c r="AA1236" i="1" s="1"/>
  <c r="AC1236" i="1" s="1"/>
  <c r="AI1228" i="1"/>
  <c r="AJ1228" i="1" s="1"/>
  <c r="AA1228" i="1" s="1"/>
  <c r="AC1228" i="1" s="1"/>
  <c r="AI1189" i="1"/>
  <c r="AJ1189" i="1" s="1"/>
  <c r="AA1189" i="1" s="1"/>
  <c r="AC1189" i="1" s="1"/>
  <c r="AI1164" i="1"/>
  <c r="AJ1164" i="1" s="1"/>
  <c r="AA1164" i="1" s="1"/>
  <c r="AC1164" i="1" s="1"/>
  <c r="AI1122" i="1"/>
  <c r="AJ1122" i="1" s="1"/>
  <c r="AA1122" i="1" s="1"/>
  <c r="AC1122" i="1" s="1"/>
  <c r="AI1098" i="1"/>
  <c r="AJ1098" i="1" s="1"/>
  <c r="AA1098" i="1" s="1"/>
  <c r="AC1098" i="1" s="1"/>
  <c r="AI1065" i="1"/>
  <c r="AJ1065" i="1" s="1"/>
  <c r="AA1065" i="1" s="1"/>
  <c r="AC1065" i="1" s="1"/>
  <c r="AI1040" i="1"/>
  <c r="AJ1040" i="1" s="1"/>
  <c r="AA1040" i="1" s="1"/>
  <c r="AC1040" i="1" s="1"/>
  <c r="AI1016" i="1"/>
  <c r="AJ1016" i="1" s="1"/>
  <c r="AA1016" i="1" s="1"/>
  <c r="AC1016" i="1" s="1"/>
  <c r="AI983" i="1"/>
  <c r="AJ983" i="1" s="1"/>
  <c r="AA983" i="1" s="1"/>
  <c r="AC983" i="1" s="1"/>
  <c r="AI948" i="1"/>
  <c r="AJ948" i="1" s="1"/>
  <c r="AA948" i="1" s="1"/>
  <c r="AC948" i="1" s="1"/>
  <c r="AI931" i="1"/>
  <c r="AJ931" i="1" s="1"/>
  <c r="AA931" i="1" s="1"/>
  <c r="AC931" i="1" s="1"/>
  <c r="AI906" i="1"/>
  <c r="AJ906" i="1" s="1"/>
  <c r="AA906" i="1" s="1"/>
  <c r="AC906" i="1" s="1"/>
  <c r="AI868" i="1"/>
  <c r="AJ868" i="1" s="1"/>
  <c r="AA868" i="1" s="1"/>
  <c r="AC868" i="1" s="1"/>
  <c r="AI844" i="1"/>
  <c r="AJ844" i="1" s="1"/>
  <c r="AA844" i="1" s="1"/>
  <c r="AC844" i="1" s="1"/>
  <c r="AI819" i="1"/>
  <c r="AJ819" i="1" s="1"/>
  <c r="AA819" i="1" s="1"/>
  <c r="AC819" i="1" s="1"/>
  <c r="AI776" i="1"/>
  <c r="AJ776" i="1" s="1"/>
  <c r="AA776" i="1" s="1"/>
  <c r="AC776" i="1" s="1"/>
  <c r="AI760" i="1"/>
  <c r="AJ760" i="1" s="1"/>
  <c r="AA760" i="1" s="1"/>
  <c r="AC760" i="1" s="1"/>
  <c r="AI735" i="1"/>
  <c r="AJ735" i="1" s="1"/>
  <c r="AA735" i="1" s="1"/>
  <c r="AC735" i="1" s="1"/>
  <c r="AI719" i="1"/>
  <c r="AJ719" i="1" s="1"/>
  <c r="AA719" i="1" s="1"/>
  <c r="AC719" i="1" s="1"/>
  <c r="AI703" i="1"/>
  <c r="AJ703" i="1" s="1"/>
  <c r="AA703" i="1" s="1"/>
  <c r="AC703" i="1" s="1"/>
  <c r="AI660" i="1"/>
  <c r="AJ660" i="1" s="1"/>
  <c r="AA660" i="1" s="1"/>
  <c r="AC660" i="1" s="1"/>
  <c r="AI575" i="1"/>
  <c r="AJ575" i="1" s="1"/>
  <c r="AA575" i="1" s="1"/>
  <c r="AC575" i="1" s="1"/>
  <c r="AI555" i="1"/>
  <c r="AJ555" i="1" s="1"/>
  <c r="AA555" i="1" s="1"/>
  <c r="AC555" i="1" s="1"/>
  <c r="AI522" i="1"/>
  <c r="AJ522" i="1" s="1"/>
  <c r="AA522" i="1" s="1"/>
  <c r="AC522" i="1" s="1"/>
  <c r="AI448" i="1"/>
  <c r="AJ448" i="1" s="1"/>
  <c r="AA448" i="1" s="1"/>
  <c r="AC448" i="1" s="1"/>
  <c r="AI382" i="1"/>
  <c r="AJ382" i="1" s="1"/>
  <c r="AA382" i="1" s="1"/>
  <c r="AC382" i="1" s="1"/>
  <c r="AI331" i="1"/>
  <c r="AJ331" i="1" s="1"/>
  <c r="AA331" i="1" s="1"/>
  <c r="AC331" i="1" s="1"/>
  <c r="AI305" i="1"/>
  <c r="AJ305" i="1" s="1"/>
  <c r="AA305" i="1" s="1"/>
  <c r="AC305" i="1" s="1"/>
  <c r="AI245" i="1"/>
  <c r="AJ245" i="1" s="1"/>
  <c r="AA245" i="1" s="1"/>
  <c r="AC245" i="1" s="1"/>
  <c r="AI169" i="1"/>
  <c r="AJ169" i="1" s="1"/>
  <c r="AA169" i="1" s="1"/>
  <c r="AC169" i="1" s="1"/>
  <c r="AI127" i="1"/>
  <c r="AJ127" i="1" s="1"/>
  <c r="AA127" i="1" s="1"/>
  <c r="AC127" i="1" s="1"/>
  <c r="AI76" i="1"/>
  <c r="AJ76" i="1" s="1"/>
  <c r="AA76" i="1" s="1"/>
  <c r="AC76" i="1" s="1"/>
  <c r="AI50" i="1"/>
  <c r="AJ50" i="1" s="1"/>
  <c r="AA50" i="1" s="1"/>
  <c r="AC50" i="1" s="1"/>
  <c r="AI1586" i="1"/>
  <c r="AI1529" i="1"/>
  <c r="AJ1529" i="1" s="1"/>
  <c r="AA1529" i="1" s="1"/>
  <c r="AC1529" i="1" s="1"/>
  <c r="AI1475" i="1"/>
  <c r="AJ1475" i="1" s="1"/>
  <c r="AA1475" i="1" s="1"/>
  <c r="AC1475" i="1" s="1"/>
  <c r="AI1431" i="1"/>
  <c r="AJ1431" i="1" s="1"/>
  <c r="AA1431" i="1" s="1"/>
  <c r="AC1431" i="1" s="1"/>
  <c r="AI1387" i="1"/>
  <c r="AJ1387" i="1" s="1"/>
  <c r="AA1387" i="1" s="1"/>
  <c r="AC1387" i="1" s="1"/>
  <c r="AI1318" i="1"/>
  <c r="AJ1318" i="1" s="1"/>
  <c r="AA1318" i="1" s="1"/>
  <c r="AC1318" i="1" s="1"/>
  <c r="AI1257" i="1"/>
  <c r="AJ1257" i="1" s="1"/>
  <c r="AA1257" i="1" s="1"/>
  <c r="AC1257" i="1" s="1"/>
  <c r="AI1215" i="1"/>
  <c r="AJ1215" i="1" s="1"/>
  <c r="AA1215" i="1" s="1"/>
  <c r="AC1215" i="1" s="1"/>
  <c r="AI1194" i="1"/>
  <c r="AJ1194" i="1" s="1"/>
  <c r="AA1194" i="1" s="1"/>
  <c r="AC1194" i="1" s="1"/>
  <c r="AI1185" i="1"/>
  <c r="AJ1185" i="1" s="1"/>
  <c r="AA1185" i="1" s="1"/>
  <c r="AC1185" i="1" s="1"/>
  <c r="AI1177" i="1"/>
  <c r="AJ1177" i="1" s="1"/>
  <c r="AA1177" i="1" s="1"/>
  <c r="AC1177" i="1" s="1"/>
  <c r="AI1126" i="1"/>
  <c r="AJ1126" i="1" s="1"/>
  <c r="AA1126" i="1" s="1"/>
  <c r="AC1126" i="1" s="1"/>
  <c r="AI1118" i="1"/>
  <c r="AJ1118" i="1" s="1"/>
  <c r="AA1118" i="1" s="1"/>
  <c r="AC1118" i="1" s="1"/>
  <c r="AI1110" i="1"/>
  <c r="AJ1110" i="1" s="1"/>
  <c r="AA1110" i="1" s="1"/>
  <c r="AC1110" i="1" s="1"/>
  <c r="AI1102" i="1"/>
  <c r="AJ1102" i="1" s="1"/>
  <c r="AA1102" i="1" s="1"/>
  <c r="AC1102" i="1" s="1"/>
  <c r="AI1094" i="1"/>
  <c r="AJ1094" i="1" s="1"/>
  <c r="AA1094" i="1" s="1"/>
  <c r="AC1094" i="1" s="1"/>
  <c r="AI1086" i="1"/>
  <c r="AJ1086" i="1" s="1"/>
  <c r="AA1086" i="1" s="1"/>
  <c r="AC1086" i="1" s="1"/>
  <c r="AI1078" i="1"/>
  <c r="AJ1078" i="1" s="1"/>
  <c r="AA1078" i="1" s="1"/>
  <c r="AC1078" i="1" s="1"/>
  <c r="AI1070" i="1"/>
  <c r="AJ1070" i="1" s="1"/>
  <c r="AA1070" i="1" s="1"/>
  <c r="AC1070" i="1" s="1"/>
  <c r="AI1061" i="1"/>
  <c r="AJ1061" i="1" s="1"/>
  <c r="AA1061" i="1" s="1"/>
  <c r="AC1061" i="1" s="1"/>
  <c r="AI1053" i="1"/>
  <c r="AJ1053" i="1" s="1"/>
  <c r="AA1053" i="1" s="1"/>
  <c r="AC1053" i="1" s="1"/>
  <c r="AI1044" i="1"/>
  <c r="AJ1044" i="1" s="1"/>
  <c r="AA1044" i="1" s="1"/>
  <c r="AC1044" i="1" s="1"/>
  <c r="AI1036" i="1"/>
  <c r="AJ1036" i="1" s="1"/>
  <c r="AA1036" i="1" s="1"/>
  <c r="AC1036" i="1" s="1"/>
  <c r="AI1028" i="1"/>
  <c r="AJ1028" i="1" s="1"/>
  <c r="AA1028" i="1" s="1"/>
  <c r="AC1028" i="1" s="1"/>
  <c r="AI1020" i="1"/>
  <c r="AJ1020" i="1" s="1"/>
  <c r="AA1020" i="1" s="1"/>
  <c r="AC1020" i="1" s="1"/>
  <c r="AI1012" i="1"/>
  <c r="AJ1012" i="1" s="1"/>
  <c r="AA1012" i="1" s="1"/>
  <c r="AC1012" i="1" s="1"/>
  <c r="AI1004" i="1"/>
  <c r="AJ1004" i="1" s="1"/>
  <c r="AA1004" i="1" s="1"/>
  <c r="AC1004" i="1" s="1"/>
  <c r="AI996" i="1"/>
  <c r="AJ996" i="1" s="1"/>
  <c r="AA996" i="1" s="1"/>
  <c r="AC996" i="1" s="1"/>
  <c r="AI987" i="1"/>
  <c r="AJ987" i="1" s="1"/>
  <c r="AA987" i="1" s="1"/>
  <c r="AC987" i="1" s="1"/>
  <c r="AI979" i="1"/>
  <c r="AJ979" i="1" s="1"/>
  <c r="AA979" i="1" s="1"/>
  <c r="AC979" i="1" s="1"/>
  <c r="AI971" i="1"/>
  <c r="AJ971" i="1" s="1"/>
  <c r="AA971" i="1" s="1"/>
  <c r="AC971" i="1" s="1"/>
  <c r="AI961" i="1"/>
  <c r="AJ961" i="1" s="1"/>
  <c r="AA961" i="1" s="1"/>
  <c r="AC961" i="1" s="1"/>
  <c r="AI953" i="1"/>
  <c r="AJ953" i="1" s="1"/>
  <c r="AA953" i="1" s="1"/>
  <c r="AC953" i="1" s="1"/>
  <c r="AI944" i="1"/>
  <c r="AJ944" i="1" s="1"/>
  <c r="AA944" i="1" s="1"/>
  <c r="AC944" i="1" s="1"/>
  <c r="AI935" i="1"/>
  <c r="AJ935" i="1" s="1"/>
  <c r="AA935" i="1" s="1"/>
  <c r="AC935" i="1" s="1"/>
  <c r="AI927" i="1"/>
  <c r="AJ927" i="1" s="1"/>
  <c r="AA927" i="1" s="1"/>
  <c r="AC927" i="1" s="1"/>
  <c r="AI918" i="1"/>
  <c r="AJ918" i="1" s="1"/>
  <c r="AA918" i="1" s="1"/>
  <c r="AC918" i="1" s="1"/>
  <c r="AI910" i="1"/>
  <c r="AJ910" i="1" s="1"/>
  <c r="AA910" i="1" s="1"/>
  <c r="AC910" i="1" s="1"/>
  <c r="AI902" i="1"/>
  <c r="AJ902" i="1" s="1"/>
  <c r="AA902" i="1" s="1"/>
  <c r="AC902" i="1" s="1"/>
  <c r="AI893" i="1"/>
  <c r="AJ893" i="1" s="1"/>
  <c r="AA893" i="1" s="1"/>
  <c r="AC893" i="1" s="1"/>
  <c r="AI885" i="1"/>
  <c r="AJ885" i="1" s="1"/>
  <c r="AA885" i="1" s="1"/>
  <c r="AC885" i="1" s="1"/>
  <c r="AI872" i="1"/>
  <c r="AJ872" i="1" s="1"/>
  <c r="AA872" i="1" s="1"/>
  <c r="AC872" i="1" s="1"/>
  <c r="AI864" i="1"/>
  <c r="AJ864" i="1" s="1"/>
  <c r="AA864" i="1" s="1"/>
  <c r="AC864" i="1" s="1"/>
  <c r="AI856" i="1"/>
  <c r="AJ856" i="1" s="1"/>
  <c r="AA856" i="1" s="1"/>
  <c r="AC856" i="1" s="1"/>
  <c r="AI848" i="1"/>
  <c r="AJ848" i="1" s="1"/>
  <c r="AA848" i="1" s="1"/>
  <c r="AC848" i="1" s="1"/>
  <c r="AI840" i="1"/>
  <c r="AJ840" i="1" s="1"/>
  <c r="AA840" i="1" s="1"/>
  <c r="AC840" i="1" s="1"/>
  <c r="AI832" i="1"/>
  <c r="AJ832" i="1" s="1"/>
  <c r="AA832" i="1" s="1"/>
  <c r="AC832" i="1" s="1"/>
  <c r="AI823" i="1"/>
  <c r="AJ823" i="1" s="1"/>
  <c r="AA823" i="1" s="1"/>
  <c r="AC823" i="1" s="1"/>
  <c r="AI815" i="1"/>
  <c r="AJ815" i="1" s="1"/>
  <c r="AA815" i="1" s="1"/>
  <c r="AC815" i="1" s="1"/>
  <c r="AI806" i="1"/>
  <c r="AJ806" i="1" s="1"/>
  <c r="AA806" i="1" s="1"/>
  <c r="AC806" i="1" s="1"/>
  <c r="AI798" i="1"/>
  <c r="AJ798" i="1" s="1"/>
  <c r="AA798" i="1" s="1"/>
  <c r="AC798" i="1" s="1"/>
  <c r="AI789" i="1"/>
  <c r="AJ789" i="1" s="1"/>
  <c r="AA789" i="1" s="1"/>
  <c r="AC789" i="1" s="1"/>
  <c r="AI781" i="1"/>
  <c r="AJ781" i="1" s="1"/>
  <c r="AA781" i="1" s="1"/>
  <c r="AC781" i="1" s="1"/>
  <c r="AI772" i="1"/>
  <c r="AJ772" i="1" s="1"/>
  <c r="AA772" i="1" s="1"/>
  <c r="AC772" i="1" s="1"/>
  <c r="AI764" i="1"/>
  <c r="AJ764" i="1" s="1"/>
  <c r="AA764" i="1" s="1"/>
  <c r="AC764" i="1" s="1"/>
  <c r="AI755" i="1"/>
  <c r="AJ755" i="1" s="1"/>
  <c r="AA755" i="1" s="1"/>
  <c r="AC755" i="1" s="1"/>
  <c r="AI747" i="1"/>
  <c r="AJ747" i="1" s="1"/>
  <c r="AA747" i="1" s="1"/>
  <c r="AC747" i="1" s="1"/>
  <c r="AI739" i="1"/>
  <c r="AJ739" i="1" s="1"/>
  <c r="AA739" i="1" s="1"/>
  <c r="AC739" i="1" s="1"/>
  <c r="AI731" i="1"/>
  <c r="AJ731" i="1" s="1"/>
  <c r="AA731" i="1" s="1"/>
  <c r="AC731" i="1" s="1"/>
  <c r="AI723" i="1"/>
  <c r="AJ723" i="1" s="1"/>
  <c r="AA723" i="1" s="1"/>
  <c r="AC723" i="1" s="1"/>
  <c r="AI715" i="1"/>
  <c r="AJ715" i="1" s="1"/>
  <c r="AA715" i="1" s="1"/>
  <c r="AC715" i="1" s="1"/>
  <c r="AI707" i="1"/>
  <c r="AJ707" i="1" s="1"/>
  <c r="AA707" i="1" s="1"/>
  <c r="AC707" i="1" s="1"/>
  <c r="AI698" i="1"/>
  <c r="AJ698" i="1" s="1"/>
  <c r="AA698" i="1" s="1"/>
  <c r="AC698" i="1" s="1"/>
  <c r="AI690" i="1"/>
  <c r="AJ690" i="1" s="1"/>
  <c r="AA690" i="1" s="1"/>
  <c r="AC690" i="1" s="1"/>
  <c r="AI682" i="1"/>
  <c r="AJ682" i="1" s="1"/>
  <c r="AA682" i="1" s="1"/>
  <c r="AC682" i="1" s="1"/>
  <c r="AI673" i="1"/>
  <c r="AJ673" i="1" s="1"/>
  <c r="AA673" i="1" s="1"/>
  <c r="AC673" i="1" s="1"/>
  <c r="AI665" i="1"/>
  <c r="AJ665" i="1" s="1"/>
  <c r="AA665" i="1" s="1"/>
  <c r="AC665" i="1" s="1"/>
  <c r="AI656" i="1"/>
  <c r="AJ656" i="1" s="1"/>
  <c r="AA656" i="1" s="1"/>
  <c r="AC656" i="1" s="1"/>
  <c r="AI648" i="1"/>
  <c r="AJ648" i="1" s="1"/>
  <c r="AA648" i="1" s="1"/>
  <c r="AC648" i="1" s="1"/>
  <c r="AI639" i="1"/>
  <c r="AJ639" i="1" s="1"/>
  <c r="AA639" i="1" s="1"/>
  <c r="AC639" i="1" s="1"/>
  <c r="AI630" i="1"/>
  <c r="AJ630" i="1" s="1"/>
  <c r="AA630" i="1" s="1"/>
  <c r="AC630" i="1" s="1"/>
  <c r="AI621" i="1"/>
  <c r="AJ621" i="1" s="1"/>
  <c r="AA621" i="1" s="1"/>
  <c r="AC621" i="1" s="1"/>
  <c r="AI613" i="1"/>
  <c r="AJ613" i="1" s="1"/>
  <c r="AA613" i="1" s="1"/>
  <c r="AC613" i="1" s="1"/>
  <c r="AI604" i="1"/>
  <c r="AJ604" i="1" s="1"/>
  <c r="AA604" i="1" s="1"/>
  <c r="AC604" i="1" s="1"/>
  <c r="AI596" i="1"/>
  <c r="AJ596" i="1" s="1"/>
  <c r="AA596" i="1" s="1"/>
  <c r="AC596" i="1" s="1"/>
  <c r="AI588" i="1"/>
  <c r="AJ588" i="1" s="1"/>
  <c r="AA588" i="1" s="1"/>
  <c r="AC588" i="1" s="1"/>
  <c r="AI579" i="1"/>
  <c r="AJ579" i="1" s="1"/>
  <c r="AA579" i="1" s="1"/>
  <c r="AC579" i="1" s="1"/>
  <c r="AI571" i="1"/>
  <c r="AJ571" i="1" s="1"/>
  <c r="AA571" i="1" s="1"/>
  <c r="AC571" i="1" s="1"/>
  <c r="AI563" i="1"/>
  <c r="AJ563" i="1" s="1"/>
  <c r="AA563" i="1" s="1"/>
  <c r="AC563" i="1" s="1"/>
  <c r="AI554" i="1"/>
  <c r="AJ554" i="1" s="1"/>
  <c r="AA554" i="1" s="1"/>
  <c r="AC554" i="1" s="1"/>
  <c r="AI631" i="1"/>
  <c r="AJ631" i="1" s="1"/>
  <c r="AA631" i="1" s="1"/>
  <c r="AC631" i="1" s="1"/>
  <c r="AI606" i="1"/>
  <c r="AJ606" i="1" s="1"/>
  <c r="AA606" i="1" s="1"/>
  <c r="AC606" i="1" s="1"/>
  <c r="AI564" i="1"/>
  <c r="AJ564" i="1" s="1"/>
  <c r="AA564" i="1" s="1"/>
  <c r="AC564" i="1" s="1"/>
  <c r="AI506" i="1"/>
  <c r="AJ506" i="1" s="1"/>
  <c r="AA506" i="1" s="1"/>
  <c r="AC506" i="1" s="1"/>
  <c r="AI482" i="1"/>
  <c r="AJ482" i="1" s="1"/>
  <c r="AA482" i="1" s="1"/>
  <c r="AC482" i="1" s="1"/>
  <c r="AI432" i="1"/>
  <c r="AJ432" i="1" s="1"/>
  <c r="AA432" i="1" s="1"/>
  <c r="AC432" i="1" s="1"/>
  <c r="AI399" i="1"/>
  <c r="AJ399" i="1" s="1"/>
  <c r="AA399" i="1" s="1"/>
  <c r="AC399" i="1" s="1"/>
  <c r="AI348" i="1"/>
  <c r="AJ348" i="1" s="1"/>
  <c r="AA348" i="1" s="1"/>
  <c r="AC348" i="1" s="1"/>
  <c r="AI279" i="1"/>
  <c r="AJ279" i="1" s="1"/>
  <c r="AA279" i="1" s="1"/>
  <c r="AC279" i="1" s="1"/>
  <c r="AI254" i="1"/>
  <c r="AJ254" i="1" s="1"/>
  <c r="AA254" i="1" s="1"/>
  <c r="AC254" i="1" s="1"/>
  <c r="AI212" i="1"/>
  <c r="AJ212" i="1" s="1"/>
  <c r="AA212" i="1" s="1"/>
  <c r="AC212" i="1" s="1"/>
  <c r="AI161" i="1"/>
  <c r="AJ161" i="1" s="1"/>
  <c r="AA161" i="1" s="1"/>
  <c r="AC161" i="1" s="1"/>
  <c r="AI136" i="1"/>
  <c r="AJ136" i="1" s="1"/>
  <c r="AA136" i="1" s="1"/>
  <c r="AC136" i="1" s="1"/>
  <c r="AI84" i="1"/>
  <c r="AJ84" i="1" s="1"/>
  <c r="AA84" i="1" s="1"/>
  <c r="AC84" i="1" s="1"/>
  <c r="AI1555" i="1"/>
  <c r="AJ1555" i="1" s="1"/>
  <c r="AA1555" i="1" s="1"/>
  <c r="AC1555" i="1" s="1"/>
  <c r="AI1502" i="1"/>
  <c r="AJ1502" i="1" s="1"/>
  <c r="AA1502" i="1" s="1"/>
  <c r="AC1502" i="1" s="1"/>
  <c r="AI1457" i="1"/>
  <c r="AJ1457" i="1" s="1"/>
  <c r="AA1457" i="1" s="1"/>
  <c r="AC1457" i="1" s="1"/>
  <c r="AI1405" i="1"/>
  <c r="AJ1405" i="1" s="1"/>
  <c r="AA1405" i="1" s="1"/>
  <c r="AC1405" i="1" s="1"/>
  <c r="AI1353" i="1"/>
  <c r="AJ1353" i="1" s="1"/>
  <c r="AA1353" i="1" s="1"/>
  <c r="AC1353" i="1" s="1"/>
  <c r="AI1310" i="1"/>
  <c r="AJ1310" i="1" s="1"/>
  <c r="AA1310" i="1" s="1"/>
  <c r="AC1310" i="1" s="1"/>
  <c r="AI1223" i="1"/>
  <c r="AJ1223" i="1" s="1"/>
  <c r="AA1223" i="1" s="1"/>
  <c r="AC1223" i="1" s="1"/>
  <c r="AI1152" i="1"/>
  <c r="AJ1152" i="1" s="1"/>
  <c r="AA1152" i="1" s="1"/>
  <c r="AC1152" i="1" s="1"/>
  <c r="AI1573" i="1"/>
  <c r="AJ1573" i="1" s="1"/>
  <c r="AA1573" i="1" s="1"/>
  <c r="AC1573" i="1" s="1"/>
  <c r="AI1527" i="1"/>
  <c r="AJ1527" i="1" s="1"/>
  <c r="AA1527" i="1" s="1"/>
  <c r="AC1527" i="1" s="1"/>
  <c r="AI1491" i="1"/>
  <c r="AJ1491" i="1" s="1"/>
  <c r="AA1491" i="1" s="1"/>
  <c r="AC1491" i="1" s="1"/>
  <c r="AI1428" i="1"/>
  <c r="AJ1428" i="1" s="1"/>
  <c r="AA1428" i="1" s="1"/>
  <c r="AC1428" i="1" s="1"/>
  <c r="AI1394" i="1"/>
  <c r="AJ1394" i="1" s="1"/>
  <c r="AA1394" i="1" s="1"/>
  <c r="AC1394" i="1" s="1"/>
  <c r="AI1368" i="1"/>
  <c r="AJ1368" i="1" s="1"/>
  <c r="AA1368" i="1" s="1"/>
  <c r="AC1368" i="1" s="1"/>
  <c r="AI1316" i="1"/>
  <c r="AJ1316" i="1" s="1"/>
  <c r="AA1316" i="1" s="1"/>
  <c r="AC1316" i="1" s="1"/>
  <c r="AI1273" i="1"/>
  <c r="AJ1273" i="1" s="1"/>
  <c r="AA1273" i="1" s="1"/>
  <c r="AC1273" i="1" s="1"/>
  <c r="AI1238" i="1"/>
  <c r="AJ1238" i="1" s="1"/>
  <c r="AA1238" i="1" s="1"/>
  <c r="AC1238" i="1" s="1"/>
  <c r="AI1213" i="1"/>
  <c r="AJ1213" i="1" s="1"/>
  <c r="AA1213" i="1" s="1"/>
  <c r="AC1213" i="1" s="1"/>
  <c r="AI1183" i="1"/>
  <c r="AJ1183" i="1" s="1"/>
  <c r="AA1183" i="1" s="1"/>
  <c r="AC1183" i="1" s="1"/>
  <c r="AI1124" i="1"/>
  <c r="AJ1124" i="1" s="1"/>
  <c r="AA1124" i="1" s="1"/>
  <c r="AC1124" i="1" s="1"/>
  <c r="AI1042" i="1"/>
  <c r="AJ1042" i="1" s="1"/>
  <c r="AA1042" i="1" s="1"/>
  <c r="AC1042" i="1" s="1"/>
  <c r="AI1010" i="1"/>
  <c r="AJ1010" i="1" s="1"/>
  <c r="AA1010" i="1" s="1"/>
  <c r="AC1010" i="1" s="1"/>
  <c r="AI977" i="1"/>
  <c r="AJ977" i="1" s="1"/>
  <c r="AA977" i="1" s="1"/>
  <c r="AC977" i="1" s="1"/>
  <c r="AI916" i="1"/>
  <c r="AJ916" i="1" s="1"/>
  <c r="AA916" i="1" s="1"/>
  <c r="AC916" i="1" s="1"/>
  <c r="AI883" i="1"/>
  <c r="AJ883" i="1" s="1"/>
  <c r="AA883" i="1" s="1"/>
  <c r="AC883" i="1" s="1"/>
  <c r="AI846" i="1"/>
  <c r="AJ846" i="1" s="1"/>
  <c r="AA846" i="1" s="1"/>
  <c r="AC846" i="1" s="1"/>
  <c r="AI813" i="1"/>
  <c r="AJ813" i="1" s="1"/>
  <c r="AA813" i="1" s="1"/>
  <c r="AC813" i="1" s="1"/>
  <c r="AI753" i="1"/>
  <c r="AJ753" i="1" s="1"/>
  <c r="AA753" i="1" s="1"/>
  <c r="AC753" i="1" s="1"/>
  <c r="AI696" i="1"/>
  <c r="AJ696" i="1" s="1"/>
  <c r="AA696" i="1" s="1"/>
  <c r="AC696" i="1" s="1"/>
  <c r="AI654" i="1"/>
  <c r="AJ654" i="1" s="1"/>
  <c r="AA654" i="1" s="1"/>
  <c r="AC654" i="1" s="1"/>
  <c r="AI602" i="1"/>
  <c r="AJ602" i="1" s="1"/>
  <c r="AA602" i="1" s="1"/>
  <c r="AC602" i="1" s="1"/>
  <c r="AI594" i="1"/>
  <c r="AJ594" i="1" s="1"/>
  <c r="AA594" i="1" s="1"/>
  <c r="AC594" i="1" s="1"/>
  <c r="AI586" i="1"/>
  <c r="AJ586" i="1" s="1"/>
  <c r="AA586" i="1" s="1"/>
  <c r="AC586" i="1" s="1"/>
  <c r="AI535" i="1"/>
  <c r="AJ535" i="1" s="1"/>
  <c r="AA535" i="1" s="1"/>
  <c r="AC535" i="1" s="1"/>
  <c r="AI527" i="1"/>
  <c r="AJ527" i="1" s="1"/>
  <c r="AA527" i="1" s="1"/>
  <c r="AC527" i="1" s="1"/>
  <c r="AI519" i="1"/>
  <c r="AJ519" i="1" s="1"/>
  <c r="AA519" i="1" s="1"/>
  <c r="AC519" i="1" s="1"/>
  <c r="AI503" i="1"/>
  <c r="AJ503" i="1" s="1"/>
  <c r="AA503" i="1" s="1"/>
  <c r="AC503" i="1" s="1"/>
  <c r="AI487" i="1"/>
  <c r="AJ487" i="1" s="1"/>
  <c r="AA487" i="1" s="1"/>
  <c r="AC487" i="1" s="1"/>
  <c r="AI471" i="1"/>
  <c r="AJ471" i="1" s="1"/>
  <c r="AA471" i="1" s="1"/>
  <c r="AC471" i="1" s="1"/>
  <c r="AI454" i="1"/>
  <c r="AJ454" i="1" s="1"/>
  <c r="AA454" i="1" s="1"/>
  <c r="AC454" i="1" s="1"/>
  <c r="AI437" i="1"/>
  <c r="AJ437" i="1" s="1"/>
  <c r="AA437" i="1" s="1"/>
  <c r="AC437" i="1" s="1"/>
  <c r="AI421" i="1"/>
  <c r="AJ421" i="1" s="1"/>
  <c r="AA421" i="1" s="1"/>
  <c r="AC421" i="1" s="1"/>
  <c r="AI395" i="1"/>
  <c r="AJ395" i="1" s="1"/>
  <c r="AA395" i="1" s="1"/>
  <c r="AC395" i="1" s="1"/>
  <c r="AI379" i="1"/>
  <c r="AJ379" i="1" s="1"/>
  <c r="AA379" i="1" s="1"/>
  <c r="AC379" i="1" s="1"/>
  <c r="AI362" i="1"/>
  <c r="AJ362" i="1" s="1"/>
  <c r="AA362" i="1" s="1"/>
  <c r="AC362" i="1" s="1"/>
  <c r="AI336" i="1"/>
  <c r="AJ336" i="1" s="1"/>
  <c r="AA336" i="1" s="1"/>
  <c r="AC336" i="1" s="1"/>
  <c r="AI328" i="1"/>
  <c r="AJ328" i="1" s="1"/>
  <c r="AA328" i="1" s="1"/>
  <c r="AC328" i="1" s="1"/>
  <c r="AI301" i="1"/>
  <c r="AJ301" i="1" s="1"/>
  <c r="AA301" i="1" s="1"/>
  <c r="AC301" i="1" s="1"/>
  <c r="AI285" i="1"/>
  <c r="AJ285" i="1" s="1"/>
  <c r="AA285" i="1" s="1"/>
  <c r="AC285" i="1" s="1"/>
  <c r="AI259" i="1"/>
  <c r="AJ259" i="1" s="1"/>
  <c r="AA259" i="1" s="1"/>
  <c r="AC259" i="1" s="1"/>
  <c r="AI251" i="1"/>
  <c r="AJ251" i="1" s="1"/>
  <c r="AA251" i="1" s="1"/>
  <c r="AC251" i="1" s="1"/>
  <c r="AI225" i="1"/>
  <c r="AJ225" i="1" s="1"/>
  <c r="AA225" i="1" s="1"/>
  <c r="AC225" i="1" s="1"/>
  <c r="AI209" i="1"/>
  <c r="AJ209" i="1" s="1"/>
  <c r="AA209" i="1" s="1"/>
  <c r="AC209" i="1" s="1"/>
  <c r="AI183" i="1"/>
  <c r="AJ183" i="1" s="1"/>
  <c r="AA183" i="1" s="1"/>
  <c r="AC183" i="1" s="1"/>
  <c r="AI175" i="1"/>
  <c r="AJ175" i="1" s="1"/>
  <c r="AA175" i="1" s="1"/>
  <c r="AC175" i="1" s="1"/>
  <c r="AI149" i="1"/>
  <c r="AJ149" i="1" s="1"/>
  <c r="AA149" i="1" s="1"/>
  <c r="AC149" i="1" s="1"/>
  <c r="AI133" i="1"/>
  <c r="AI115" i="1"/>
  <c r="AJ115" i="1" s="1"/>
  <c r="AA115" i="1" s="1"/>
  <c r="AC115" i="1" s="1"/>
  <c r="AI89" i="1"/>
  <c r="AJ89" i="1" s="1"/>
  <c r="AA89" i="1" s="1"/>
  <c r="AC89" i="1" s="1"/>
  <c r="AI81" i="1"/>
  <c r="AJ81" i="1" s="1"/>
  <c r="AA81" i="1" s="1"/>
  <c r="AC81" i="1" s="1"/>
  <c r="AI72" i="1"/>
  <c r="AJ72" i="1" s="1"/>
  <c r="AA72" i="1" s="1"/>
  <c r="AC72" i="1" s="1"/>
  <c r="AI55" i="1"/>
  <c r="AJ55" i="1" s="1"/>
  <c r="AA55" i="1" s="1"/>
  <c r="AC55" i="1" s="1"/>
  <c r="AI37" i="1"/>
  <c r="AJ37" i="1" s="1"/>
  <c r="AA37" i="1" s="1"/>
  <c r="AC37" i="1" s="1"/>
  <c r="AI597" i="1"/>
  <c r="AJ597" i="1" s="1"/>
  <c r="AA597" i="1" s="1"/>
  <c r="AC597" i="1" s="1"/>
  <c r="AI547" i="1"/>
  <c r="AJ547" i="1" s="1"/>
  <c r="AA547" i="1" s="1"/>
  <c r="AC547" i="1" s="1"/>
  <c r="AI465" i="1"/>
  <c r="AJ465" i="1" s="1"/>
  <c r="AA465" i="1" s="1"/>
  <c r="AC465" i="1" s="1"/>
  <c r="AI424" i="1"/>
  <c r="AJ424" i="1" s="1"/>
  <c r="AA424" i="1" s="1"/>
  <c r="AC424" i="1" s="1"/>
  <c r="AI339" i="1"/>
  <c r="AJ339" i="1" s="1"/>
  <c r="AA339" i="1" s="1"/>
  <c r="AC339" i="1" s="1"/>
  <c r="AI296" i="1"/>
  <c r="AJ296" i="1" s="1"/>
  <c r="AA296" i="1" s="1"/>
  <c r="AC296" i="1" s="1"/>
  <c r="AI203" i="1"/>
  <c r="AJ203" i="1" s="1"/>
  <c r="AA203" i="1" s="1"/>
  <c r="AC203" i="1" s="1"/>
  <c r="AI144" i="1"/>
  <c r="AJ144" i="1" s="1"/>
  <c r="AA144" i="1" s="1"/>
  <c r="AC144" i="1" s="1"/>
  <c r="AI110" i="1"/>
  <c r="AJ110" i="1" s="1"/>
  <c r="AA110" i="1" s="1"/>
  <c r="AC110" i="1" s="1"/>
  <c r="AI67" i="1"/>
  <c r="AJ67" i="1" s="1"/>
  <c r="AA67" i="1" s="1"/>
  <c r="AC67" i="1" s="1"/>
  <c r="AI1537" i="1"/>
  <c r="AJ1537" i="1" s="1"/>
  <c r="AA1537" i="1" s="1"/>
  <c r="AC1537" i="1" s="1"/>
  <c r="AI1484" i="1"/>
  <c r="AJ1484" i="1" s="1"/>
  <c r="AA1484" i="1" s="1"/>
  <c r="AC1484" i="1" s="1"/>
  <c r="AI1449" i="1"/>
  <c r="AJ1449" i="1" s="1"/>
  <c r="AA1449" i="1" s="1"/>
  <c r="AC1449" i="1" s="1"/>
  <c r="AI1396" i="1"/>
  <c r="AJ1396" i="1" s="1"/>
  <c r="AA1396" i="1" s="1"/>
  <c r="AC1396" i="1" s="1"/>
  <c r="AI1292" i="1"/>
  <c r="AJ1292" i="1" s="1"/>
  <c r="AA1292" i="1" s="1"/>
  <c r="AC1292" i="1" s="1"/>
  <c r="AI1249" i="1"/>
  <c r="AJ1249" i="1" s="1"/>
  <c r="AA1249" i="1" s="1"/>
  <c r="AC1249" i="1" s="1"/>
  <c r="AI1168" i="1"/>
  <c r="AJ1168" i="1" s="1"/>
  <c r="AA1168" i="1" s="1"/>
  <c r="AC1168" i="1" s="1"/>
  <c r="AI1562" i="1"/>
  <c r="AJ1562" i="1" s="1"/>
  <c r="AA1562" i="1" s="1"/>
  <c r="AC1562" i="1" s="1"/>
  <c r="AI1518" i="1"/>
  <c r="AJ1518" i="1" s="1"/>
  <c r="AA1518" i="1" s="1"/>
  <c r="AC1518" i="1" s="1"/>
  <c r="AI1482" i="1"/>
  <c r="AJ1482" i="1" s="1"/>
  <c r="AA1482" i="1" s="1"/>
  <c r="AC1482" i="1" s="1"/>
  <c r="AI1455" i="1"/>
  <c r="AJ1455" i="1" s="1"/>
  <c r="AA1455" i="1" s="1"/>
  <c r="AC1455" i="1" s="1"/>
  <c r="AI1420" i="1"/>
  <c r="AJ1420" i="1" s="1"/>
  <c r="AA1420" i="1" s="1"/>
  <c r="AC1420" i="1" s="1"/>
  <c r="AI1385" i="1"/>
  <c r="AJ1385" i="1" s="1"/>
  <c r="AA1385" i="1" s="1"/>
  <c r="AC1385" i="1" s="1"/>
  <c r="AI1342" i="1"/>
  <c r="AJ1342" i="1" s="1"/>
  <c r="AA1342" i="1" s="1"/>
  <c r="AC1342" i="1" s="1"/>
  <c r="AI1308" i="1"/>
  <c r="AJ1308" i="1" s="1"/>
  <c r="AA1308" i="1" s="1"/>
  <c r="AC1308" i="1" s="1"/>
  <c r="AI1255" i="1"/>
  <c r="AJ1255" i="1" s="1"/>
  <c r="AA1255" i="1" s="1"/>
  <c r="AC1255" i="1" s="1"/>
  <c r="AI1230" i="1"/>
  <c r="AJ1230" i="1" s="1"/>
  <c r="AA1230" i="1" s="1"/>
  <c r="AC1230" i="1" s="1"/>
  <c r="AI1205" i="1"/>
  <c r="AJ1205" i="1" s="1"/>
  <c r="AA1205" i="1" s="1"/>
  <c r="AC1205" i="1" s="1"/>
  <c r="AI1158" i="1"/>
  <c r="AJ1158" i="1" s="1"/>
  <c r="AA1158" i="1" s="1"/>
  <c r="AC1158" i="1" s="1"/>
  <c r="AI1133" i="1"/>
  <c r="AJ1133" i="1" s="1"/>
  <c r="AA1133" i="1" s="1"/>
  <c r="AC1133" i="1" s="1"/>
  <c r="AI1092" i="1"/>
  <c r="AJ1092" i="1" s="1"/>
  <c r="AA1092" i="1" s="1"/>
  <c r="AC1092" i="1" s="1"/>
  <c r="AI1034" i="1"/>
  <c r="AJ1034" i="1" s="1"/>
  <c r="AA1034" i="1" s="1"/>
  <c r="AC1034" i="1" s="1"/>
  <c r="AI1002" i="1"/>
  <c r="AJ1002" i="1" s="1"/>
  <c r="AA1002" i="1" s="1"/>
  <c r="AC1002" i="1" s="1"/>
  <c r="AI969" i="1"/>
  <c r="AJ969" i="1" s="1"/>
  <c r="AA969" i="1" s="1"/>
  <c r="AC969" i="1" s="1"/>
  <c r="AI942" i="1"/>
  <c r="AJ942" i="1" s="1"/>
  <c r="AA942" i="1" s="1"/>
  <c r="AC942" i="1" s="1"/>
  <c r="AI908" i="1"/>
  <c r="AJ908" i="1" s="1"/>
  <c r="AA908" i="1" s="1"/>
  <c r="AC908" i="1" s="1"/>
  <c r="AI862" i="1"/>
  <c r="AJ862" i="1" s="1"/>
  <c r="AA862" i="1" s="1"/>
  <c r="AC862" i="1" s="1"/>
  <c r="AI804" i="1"/>
  <c r="AJ804" i="1" s="1"/>
  <c r="AA804" i="1" s="1"/>
  <c r="AC804" i="1" s="1"/>
  <c r="AI745" i="1"/>
  <c r="AJ745" i="1" s="1"/>
  <c r="AA745" i="1" s="1"/>
  <c r="AC745" i="1" s="1"/>
  <c r="AI713" i="1"/>
  <c r="AJ713" i="1" s="1"/>
  <c r="AA713" i="1" s="1"/>
  <c r="AC713" i="1" s="1"/>
  <c r="AI619" i="1"/>
  <c r="AJ619" i="1" s="1"/>
  <c r="AA619" i="1" s="1"/>
  <c r="AC619" i="1" s="1"/>
  <c r="AI611" i="1"/>
  <c r="AJ611" i="1" s="1"/>
  <c r="AA611" i="1" s="1"/>
  <c r="AC611" i="1" s="1"/>
  <c r="AI577" i="1"/>
  <c r="AJ577" i="1" s="1"/>
  <c r="AA577" i="1" s="1"/>
  <c r="AC577" i="1" s="1"/>
  <c r="AI544" i="1"/>
  <c r="AJ544" i="1" s="1"/>
  <c r="AA544" i="1" s="1"/>
  <c r="AC544" i="1" s="1"/>
  <c r="AI511" i="1"/>
  <c r="AJ511" i="1" s="1"/>
  <c r="AA511" i="1" s="1"/>
  <c r="AC511" i="1" s="1"/>
  <c r="AI495" i="1"/>
  <c r="AJ495" i="1" s="1"/>
  <c r="AA495" i="1" s="1"/>
  <c r="AC495" i="1" s="1"/>
  <c r="AI479" i="1"/>
  <c r="AJ479" i="1" s="1"/>
  <c r="AA479" i="1" s="1"/>
  <c r="AC479" i="1" s="1"/>
  <c r="AI462" i="1"/>
  <c r="AJ462" i="1" s="1"/>
  <c r="AA462" i="1" s="1"/>
  <c r="AC462" i="1" s="1"/>
  <c r="AI445" i="1"/>
  <c r="AJ445" i="1" s="1"/>
  <c r="AA445" i="1" s="1"/>
  <c r="AC445" i="1" s="1"/>
  <c r="AI429" i="1"/>
  <c r="AJ429" i="1" s="1"/>
  <c r="AA429" i="1" s="1"/>
  <c r="AC429" i="1" s="1"/>
  <c r="AI413" i="1"/>
  <c r="AJ413" i="1" s="1"/>
  <c r="AA413" i="1" s="1"/>
  <c r="AC413" i="1" s="1"/>
  <c r="AI405" i="1"/>
  <c r="AJ405" i="1" s="1"/>
  <c r="AA405" i="1" s="1"/>
  <c r="AC405" i="1" s="1"/>
  <c r="AI387" i="1"/>
  <c r="AJ387" i="1" s="1"/>
  <c r="AA387" i="1" s="1"/>
  <c r="AC387" i="1" s="1"/>
  <c r="AI371" i="1"/>
  <c r="AJ371" i="1" s="1"/>
  <c r="AA371" i="1" s="1"/>
  <c r="AC371" i="1" s="1"/>
  <c r="AI353" i="1"/>
  <c r="AJ353" i="1" s="1"/>
  <c r="AA353" i="1" s="1"/>
  <c r="AC353" i="1" s="1"/>
  <c r="AI345" i="1"/>
  <c r="AJ345" i="1" s="1"/>
  <c r="AA345" i="1" s="1"/>
  <c r="AC345" i="1" s="1"/>
  <c r="AI319" i="1"/>
  <c r="AJ319" i="1" s="1"/>
  <c r="AA319" i="1" s="1"/>
  <c r="AC319" i="1" s="1"/>
  <c r="AI311" i="1"/>
  <c r="AJ311" i="1" s="1"/>
  <c r="AA311" i="1" s="1"/>
  <c r="AC311" i="1" s="1"/>
  <c r="AI293" i="1"/>
  <c r="AJ293" i="1" s="1"/>
  <c r="AA293" i="1" s="1"/>
  <c r="AC293" i="1" s="1"/>
  <c r="AI276" i="1"/>
  <c r="AJ276" i="1" s="1"/>
  <c r="AA276" i="1" s="1"/>
  <c r="AC276" i="1" s="1"/>
  <c r="AI268" i="1"/>
  <c r="AJ268" i="1" s="1"/>
  <c r="AA268" i="1" s="1"/>
  <c r="AC268" i="1" s="1"/>
  <c r="AI242" i="1"/>
  <c r="AJ242" i="1" s="1"/>
  <c r="AA242" i="1" s="1"/>
  <c r="AC242" i="1" s="1"/>
  <c r="AI234" i="1"/>
  <c r="AJ234" i="1" s="1"/>
  <c r="AA234" i="1" s="1"/>
  <c r="AC234" i="1" s="1"/>
  <c r="AI217" i="1"/>
  <c r="AJ217" i="1" s="1"/>
  <c r="AA217" i="1" s="1"/>
  <c r="AC217" i="1" s="1"/>
  <c r="AI200" i="1"/>
  <c r="AJ200" i="1" s="1"/>
  <c r="AA200" i="1" s="1"/>
  <c r="AC200" i="1" s="1"/>
  <c r="AI192" i="1"/>
  <c r="AJ192" i="1" s="1"/>
  <c r="AA192" i="1" s="1"/>
  <c r="AC192" i="1" s="1"/>
  <c r="AI166" i="1"/>
  <c r="AJ166" i="1" s="1"/>
  <c r="AA166" i="1" s="1"/>
  <c r="AC166" i="1" s="1"/>
  <c r="AI158" i="1"/>
  <c r="AJ158" i="1" s="1"/>
  <c r="AA158" i="1" s="1"/>
  <c r="AC158" i="1" s="1"/>
  <c r="AI141" i="1"/>
  <c r="AJ141" i="1" s="1"/>
  <c r="AA141" i="1" s="1"/>
  <c r="AC141" i="1" s="1"/>
  <c r="AI124" i="1"/>
  <c r="AJ124" i="1" s="1"/>
  <c r="AA124" i="1" s="1"/>
  <c r="AC124" i="1" s="1"/>
  <c r="AI107" i="1"/>
  <c r="AJ107" i="1" s="1"/>
  <c r="AA107" i="1" s="1"/>
  <c r="AC107" i="1" s="1"/>
  <c r="AI98" i="1"/>
  <c r="AJ98" i="1" s="1"/>
  <c r="AA98" i="1" s="1"/>
  <c r="AC98" i="1" s="1"/>
  <c r="AI63" i="1"/>
  <c r="AJ63" i="1" s="1"/>
  <c r="AA63" i="1" s="1"/>
  <c r="AC63" i="1" s="1"/>
  <c r="AI46" i="1"/>
  <c r="AJ46" i="1" s="1"/>
  <c r="AA46" i="1" s="1"/>
  <c r="AC46" i="1" s="1"/>
  <c r="AI29" i="1"/>
  <c r="AJ29" i="1" s="1"/>
  <c r="AA29" i="1" s="1"/>
  <c r="AC29" i="1" s="1"/>
  <c r="AI614" i="1"/>
  <c r="AJ614" i="1" s="1"/>
  <c r="AA614" i="1" s="1"/>
  <c r="AC614" i="1" s="1"/>
  <c r="AI572" i="1"/>
  <c r="AJ572" i="1" s="1"/>
  <c r="AA572" i="1" s="1"/>
  <c r="AC572" i="1" s="1"/>
  <c r="AI530" i="1"/>
  <c r="AJ530" i="1" s="1"/>
  <c r="AA530" i="1" s="1"/>
  <c r="AC530" i="1" s="1"/>
  <c r="AI490" i="1"/>
  <c r="AJ490" i="1" s="1"/>
  <c r="AA490" i="1" s="1"/>
  <c r="AC490" i="1" s="1"/>
  <c r="AI457" i="1"/>
  <c r="AJ457" i="1" s="1"/>
  <c r="AA457" i="1" s="1"/>
  <c r="AC457" i="1" s="1"/>
  <c r="AI416" i="1"/>
  <c r="AJ416" i="1" s="1"/>
  <c r="AA416" i="1" s="1"/>
  <c r="AC416" i="1" s="1"/>
  <c r="AI374" i="1"/>
  <c r="AJ374" i="1" s="1"/>
  <c r="AA374" i="1" s="1"/>
  <c r="AC374" i="1" s="1"/>
  <c r="AI323" i="1"/>
  <c r="AJ323" i="1" s="1"/>
  <c r="AA323" i="1" s="1"/>
  <c r="AC323" i="1" s="1"/>
  <c r="AI288" i="1"/>
  <c r="AJ288" i="1" s="1"/>
  <c r="AA288" i="1" s="1"/>
  <c r="AC288" i="1" s="1"/>
  <c r="AI220" i="1"/>
  <c r="AJ220" i="1" s="1"/>
  <c r="AA220" i="1" s="1"/>
  <c r="AC220" i="1" s="1"/>
  <c r="AI187" i="1"/>
  <c r="AJ187" i="1" s="1"/>
  <c r="AA187" i="1" s="1"/>
  <c r="AC187" i="1" s="1"/>
  <c r="AI118" i="1"/>
  <c r="AJ118" i="1" s="1"/>
  <c r="AA118" i="1" s="1"/>
  <c r="AC118" i="1" s="1"/>
  <c r="AI58" i="1"/>
  <c r="AJ58" i="1" s="1"/>
  <c r="AA58" i="1" s="1"/>
  <c r="AC58" i="1" s="1"/>
  <c r="AI32" i="1"/>
  <c r="AJ32" i="1" s="1"/>
  <c r="AA32" i="1" s="1"/>
  <c r="AC32" i="1" s="1"/>
  <c r="AI1546" i="1"/>
  <c r="AJ1546" i="1" s="1"/>
  <c r="AA1546" i="1" s="1"/>
  <c r="AC1546" i="1" s="1"/>
  <c r="AI1493" i="1"/>
  <c r="AJ1493" i="1" s="1"/>
  <c r="AA1493" i="1" s="1"/>
  <c r="AC1493" i="1" s="1"/>
  <c r="AI1439" i="1"/>
  <c r="AJ1439" i="1" s="1"/>
  <c r="AA1439" i="1" s="1"/>
  <c r="AC1439" i="1" s="1"/>
  <c r="AI1361" i="1"/>
  <c r="AJ1361" i="1" s="1"/>
  <c r="AA1361" i="1" s="1"/>
  <c r="AC1361" i="1" s="1"/>
  <c r="AI1327" i="1"/>
  <c r="AJ1327" i="1" s="1"/>
  <c r="AA1327" i="1" s="1"/>
  <c r="AC1327" i="1" s="1"/>
  <c r="AI1284" i="1"/>
  <c r="AJ1284" i="1" s="1"/>
  <c r="AA1284" i="1" s="1"/>
  <c r="AC1284" i="1" s="1"/>
  <c r="AI1240" i="1"/>
  <c r="AJ1240" i="1" s="1"/>
  <c r="AA1240" i="1" s="1"/>
  <c r="AC1240" i="1" s="1"/>
  <c r="AI1160" i="1"/>
  <c r="AJ1160" i="1" s="1"/>
  <c r="AA1160" i="1" s="1"/>
  <c r="AC1160" i="1" s="1"/>
  <c r="AI1535" i="1"/>
  <c r="AJ1535" i="1" s="1"/>
  <c r="AA1535" i="1" s="1"/>
  <c r="AC1535" i="1" s="1"/>
  <c r="AI1446" i="1"/>
  <c r="AJ1446" i="1" s="1"/>
  <c r="AA1446" i="1" s="1"/>
  <c r="AC1446" i="1" s="1"/>
  <c r="AI1411" i="1"/>
  <c r="AJ1411" i="1" s="1"/>
  <c r="AA1411" i="1" s="1"/>
  <c r="AC1411" i="1" s="1"/>
  <c r="AI1333" i="1"/>
  <c r="AJ1333" i="1" s="1"/>
  <c r="AA1333" i="1" s="1"/>
  <c r="AC1333" i="1" s="1"/>
  <c r="AI1299" i="1"/>
  <c r="AJ1299" i="1" s="1"/>
  <c r="AA1299" i="1" s="1"/>
  <c r="AC1299" i="1" s="1"/>
  <c r="AI1265" i="1"/>
  <c r="AJ1265" i="1" s="1"/>
  <c r="AA1265" i="1" s="1"/>
  <c r="AC1265" i="1" s="1"/>
  <c r="AI1191" i="1"/>
  <c r="AJ1191" i="1" s="1"/>
  <c r="AA1191" i="1" s="1"/>
  <c r="AC1191" i="1" s="1"/>
  <c r="AI1150" i="1"/>
  <c r="AJ1150" i="1" s="1"/>
  <c r="AA1150" i="1" s="1"/>
  <c r="AC1150" i="1" s="1"/>
  <c r="AI1108" i="1"/>
  <c r="AJ1108" i="1" s="1"/>
  <c r="AA1108" i="1" s="1"/>
  <c r="AC1108" i="1" s="1"/>
  <c r="AI1076" i="1"/>
  <c r="AJ1076" i="1" s="1"/>
  <c r="AA1076" i="1" s="1"/>
  <c r="AC1076" i="1" s="1"/>
  <c r="AI1051" i="1"/>
  <c r="AJ1051" i="1" s="1"/>
  <c r="AA1051" i="1" s="1"/>
  <c r="AC1051" i="1" s="1"/>
  <c r="AI985" i="1"/>
  <c r="AJ985" i="1" s="1"/>
  <c r="AA985" i="1" s="1"/>
  <c r="AC985" i="1" s="1"/>
  <c r="AI933" i="1"/>
  <c r="AJ933" i="1" s="1"/>
  <c r="AA933" i="1" s="1"/>
  <c r="AC933" i="1" s="1"/>
  <c r="AI900" i="1"/>
  <c r="AJ900" i="1" s="1"/>
  <c r="AA900" i="1" s="1"/>
  <c r="AC900" i="1" s="1"/>
  <c r="AI821" i="1"/>
  <c r="AJ821" i="1" s="1"/>
  <c r="AA821" i="1" s="1"/>
  <c r="AC821" i="1" s="1"/>
  <c r="AI796" i="1"/>
  <c r="AJ796" i="1" s="1"/>
  <c r="AA796" i="1" s="1"/>
  <c r="AC796" i="1" s="1"/>
  <c r="AI770" i="1"/>
  <c r="AJ770" i="1" s="1"/>
  <c r="AA770" i="1" s="1"/>
  <c r="AC770" i="1" s="1"/>
  <c r="AI729" i="1"/>
  <c r="AJ729" i="1" s="1"/>
  <c r="AA729" i="1" s="1"/>
  <c r="AC729" i="1" s="1"/>
  <c r="AI688" i="1"/>
  <c r="AJ688" i="1" s="1"/>
  <c r="AA688" i="1" s="1"/>
  <c r="AC688" i="1" s="1"/>
  <c r="AI663" i="1"/>
  <c r="AJ663" i="1" s="1"/>
  <c r="AA663" i="1" s="1"/>
  <c r="AC663" i="1" s="1"/>
  <c r="AI636" i="1"/>
  <c r="AJ636" i="1" s="1"/>
  <c r="AA636" i="1" s="1"/>
  <c r="AC636" i="1" s="1"/>
  <c r="AI552" i="1"/>
  <c r="AJ552" i="1" s="1"/>
  <c r="AA552" i="1" s="1"/>
  <c r="AC552" i="1" s="1"/>
  <c r="AI6" i="1"/>
  <c r="AI1560" i="1"/>
  <c r="AJ1560" i="1" s="1"/>
  <c r="AA1560" i="1" s="1"/>
  <c r="AC1560" i="1" s="1"/>
  <c r="AI1533" i="1"/>
  <c r="AJ1533" i="1" s="1"/>
  <c r="AA1533" i="1" s="1"/>
  <c r="AC1533" i="1" s="1"/>
  <c r="AI1507" i="1"/>
  <c r="AI1480" i="1"/>
  <c r="AI1462" i="1"/>
  <c r="AJ1462" i="1" s="1"/>
  <c r="AA1462" i="1" s="1"/>
  <c r="AC1462" i="1" s="1"/>
  <c r="AI1426" i="1"/>
  <c r="AJ1426" i="1" s="1"/>
  <c r="AA1426" i="1" s="1"/>
  <c r="AC1426" i="1" s="1"/>
  <c r="AI1409" i="1"/>
  <c r="AJ1409" i="1" s="1"/>
  <c r="AA1409" i="1" s="1"/>
  <c r="AC1409" i="1" s="1"/>
  <c r="AI1374" i="1"/>
  <c r="AJ1374" i="1" s="1"/>
  <c r="AA1374" i="1" s="1"/>
  <c r="AC1374" i="1" s="1"/>
  <c r="AI1357" i="1"/>
  <c r="AJ1357" i="1" s="1"/>
  <c r="AA1357" i="1" s="1"/>
  <c r="AC1357" i="1" s="1"/>
  <c r="AI1340" i="1"/>
  <c r="AJ1340" i="1" s="1"/>
  <c r="AA1340" i="1" s="1"/>
  <c r="AC1340" i="1" s="1"/>
  <c r="AI1323" i="1"/>
  <c r="AJ1323" i="1" s="1"/>
  <c r="AA1323" i="1" s="1"/>
  <c r="AC1323" i="1" s="1"/>
  <c r="AI1288" i="1"/>
  <c r="AJ1288" i="1" s="1"/>
  <c r="AA1288" i="1" s="1"/>
  <c r="AC1288" i="1" s="1"/>
  <c r="AI1262" i="1"/>
  <c r="AJ1262" i="1" s="1"/>
  <c r="AA1262" i="1" s="1"/>
  <c r="AC1262" i="1" s="1"/>
  <c r="AI1219" i="1"/>
  <c r="AJ1219" i="1" s="1"/>
  <c r="AA1219" i="1" s="1"/>
  <c r="AC1219" i="1" s="1"/>
  <c r="AI1211" i="1"/>
  <c r="AJ1211" i="1" s="1"/>
  <c r="AA1211" i="1" s="1"/>
  <c r="AC1211" i="1" s="1"/>
  <c r="AI1172" i="1"/>
  <c r="AJ1172" i="1" s="1"/>
  <c r="AA1172" i="1" s="1"/>
  <c r="AC1172" i="1" s="1"/>
  <c r="AI1148" i="1"/>
  <c r="AJ1148" i="1" s="1"/>
  <c r="AA1148" i="1" s="1"/>
  <c r="AC1148" i="1" s="1"/>
  <c r="AI1114" i="1"/>
  <c r="AJ1114" i="1" s="1"/>
  <c r="AA1114" i="1" s="1"/>
  <c r="AC1114" i="1" s="1"/>
  <c r="AI1090" i="1"/>
  <c r="AJ1090" i="1" s="1"/>
  <c r="AA1090" i="1" s="1"/>
  <c r="AC1090" i="1" s="1"/>
  <c r="AI1074" i="1"/>
  <c r="AJ1074" i="1" s="1"/>
  <c r="AA1074" i="1" s="1"/>
  <c r="AC1074" i="1" s="1"/>
  <c r="AI1057" i="1"/>
  <c r="AJ1057" i="1" s="1"/>
  <c r="AA1057" i="1" s="1"/>
  <c r="AC1057" i="1" s="1"/>
  <c r="AI1032" i="1"/>
  <c r="AJ1032" i="1" s="1"/>
  <c r="AA1032" i="1" s="1"/>
  <c r="AC1032" i="1" s="1"/>
  <c r="AI1008" i="1"/>
  <c r="AJ1008" i="1" s="1"/>
  <c r="AA1008" i="1" s="1"/>
  <c r="AC1008" i="1" s="1"/>
  <c r="AI992" i="1"/>
  <c r="AJ992" i="1" s="1"/>
  <c r="AA992" i="1" s="1"/>
  <c r="AC992" i="1" s="1"/>
  <c r="AI975" i="1"/>
  <c r="AJ975" i="1" s="1"/>
  <c r="AA975" i="1" s="1"/>
  <c r="AC975" i="1" s="1"/>
  <c r="AI957" i="1"/>
  <c r="AJ957" i="1" s="1"/>
  <c r="AA957" i="1" s="1"/>
  <c r="AC957" i="1" s="1"/>
  <c r="AI914" i="1"/>
  <c r="AJ914" i="1" s="1"/>
  <c r="AA914" i="1" s="1"/>
  <c r="AC914" i="1" s="1"/>
  <c r="AI898" i="1"/>
  <c r="AJ898" i="1" s="1"/>
  <c r="AA898" i="1" s="1"/>
  <c r="AC898" i="1" s="1"/>
  <c r="AI889" i="1"/>
  <c r="AJ889" i="1" s="1"/>
  <c r="AA889" i="1" s="1"/>
  <c r="AC889" i="1" s="1"/>
  <c r="AI860" i="1"/>
  <c r="AJ860" i="1" s="1"/>
  <c r="AA860" i="1" s="1"/>
  <c r="AC860" i="1" s="1"/>
  <c r="AI827" i="1"/>
  <c r="AJ827" i="1" s="1"/>
  <c r="AA827" i="1" s="1"/>
  <c r="AC827" i="1" s="1"/>
  <c r="AI802" i="1"/>
  <c r="AJ802" i="1" s="1"/>
  <c r="AA802" i="1" s="1"/>
  <c r="AC802" i="1" s="1"/>
  <c r="AI785" i="1"/>
  <c r="AJ785" i="1" s="1"/>
  <c r="AA785" i="1" s="1"/>
  <c r="AC785" i="1" s="1"/>
  <c r="AI751" i="1"/>
  <c r="AJ751" i="1" s="1"/>
  <c r="AA751" i="1" s="1"/>
  <c r="AC751" i="1" s="1"/>
  <c r="AI727" i="1"/>
  <c r="AJ727" i="1" s="1"/>
  <c r="AA727" i="1" s="1"/>
  <c r="AC727" i="1" s="1"/>
  <c r="AI711" i="1"/>
  <c r="AJ711" i="1" s="1"/>
  <c r="AA711" i="1" s="1"/>
  <c r="AC711" i="1" s="1"/>
  <c r="AI677" i="1"/>
  <c r="AJ677" i="1" s="1"/>
  <c r="AA677" i="1" s="1"/>
  <c r="AC677" i="1" s="1"/>
  <c r="AI652" i="1"/>
  <c r="AJ652" i="1" s="1"/>
  <c r="AA652" i="1" s="1"/>
  <c r="AC652" i="1" s="1"/>
  <c r="AI634" i="1"/>
  <c r="AJ634" i="1" s="1"/>
  <c r="AA634" i="1" s="1"/>
  <c r="AC634" i="1" s="1"/>
  <c r="AI617" i="1"/>
  <c r="AJ617" i="1" s="1"/>
  <c r="AA617" i="1" s="1"/>
  <c r="AC617" i="1" s="1"/>
  <c r="AI600" i="1"/>
  <c r="AJ600" i="1" s="1"/>
  <c r="AA600" i="1" s="1"/>
  <c r="AC600" i="1" s="1"/>
  <c r="AI592" i="1"/>
  <c r="AJ592" i="1" s="1"/>
  <c r="AA592" i="1" s="1"/>
  <c r="AC592" i="1" s="1"/>
  <c r="AI584" i="1"/>
  <c r="AJ584" i="1" s="1"/>
  <c r="AA584" i="1" s="1"/>
  <c r="AC584" i="1" s="1"/>
  <c r="AI567" i="1"/>
  <c r="AJ567" i="1" s="1"/>
  <c r="AA567" i="1" s="1"/>
  <c r="AC567" i="1" s="1"/>
  <c r="AI558" i="1"/>
  <c r="AJ558" i="1" s="1"/>
  <c r="AA558" i="1" s="1"/>
  <c r="AC558" i="1" s="1"/>
  <c r="AI542" i="1"/>
  <c r="AJ542" i="1" s="1"/>
  <c r="AA542" i="1" s="1"/>
  <c r="AC542" i="1" s="1"/>
  <c r="AI533" i="1"/>
  <c r="AJ533" i="1" s="1"/>
  <c r="AA533" i="1" s="1"/>
  <c r="AC533" i="1" s="1"/>
  <c r="AI525" i="1"/>
  <c r="AJ525" i="1" s="1"/>
  <c r="AA525" i="1" s="1"/>
  <c r="AC525" i="1" s="1"/>
  <c r="AI516" i="1"/>
  <c r="AJ516" i="1" s="1"/>
  <c r="AA516" i="1" s="1"/>
  <c r="AC516" i="1" s="1"/>
  <c r="AI509" i="1"/>
  <c r="AJ509" i="1" s="1"/>
  <c r="AA509" i="1" s="1"/>
  <c r="AC509" i="1" s="1"/>
  <c r="AI501" i="1"/>
  <c r="AJ501" i="1" s="1"/>
  <c r="AA501" i="1" s="1"/>
  <c r="AC501" i="1" s="1"/>
  <c r="AI493" i="1"/>
  <c r="AJ493" i="1" s="1"/>
  <c r="AA493" i="1" s="1"/>
  <c r="AC493" i="1" s="1"/>
  <c r="AI485" i="1"/>
  <c r="AJ485" i="1" s="1"/>
  <c r="AA485" i="1" s="1"/>
  <c r="AC485" i="1" s="1"/>
  <c r="AI477" i="1"/>
  <c r="AJ477" i="1" s="1"/>
  <c r="AA477" i="1" s="1"/>
  <c r="AC477" i="1" s="1"/>
  <c r="AI468" i="1"/>
  <c r="AJ468" i="1" s="1"/>
  <c r="AA468" i="1" s="1"/>
  <c r="AC468" i="1" s="1"/>
  <c r="AI460" i="1"/>
  <c r="AJ460" i="1" s="1"/>
  <c r="AA460" i="1" s="1"/>
  <c r="AC460" i="1" s="1"/>
  <c r="AI622" i="1"/>
  <c r="AJ622" i="1" s="1"/>
  <c r="AA622" i="1" s="1"/>
  <c r="AC622" i="1" s="1"/>
  <c r="AI589" i="1"/>
  <c r="AJ589" i="1" s="1"/>
  <c r="AA589" i="1" s="1"/>
  <c r="AC589" i="1" s="1"/>
  <c r="AI514" i="1"/>
  <c r="AJ514" i="1" s="1"/>
  <c r="AA514" i="1" s="1"/>
  <c r="AC514" i="1" s="1"/>
  <c r="AI474" i="1"/>
  <c r="AJ474" i="1" s="1"/>
  <c r="AA474" i="1" s="1"/>
  <c r="AC474" i="1" s="1"/>
  <c r="AI390" i="1"/>
  <c r="AJ390" i="1" s="1"/>
  <c r="AA390" i="1" s="1"/>
  <c r="AC390" i="1" s="1"/>
  <c r="AI357" i="1"/>
  <c r="AJ357" i="1" s="1"/>
  <c r="AA357" i="1" s="1"/>
  <c r="AC357" i="1" s="1"/>
  <c r="AI314" i="1"/>
  <c r="AJ314" i="1" s="1"/>
  <c r="AA314" i="1" s="1"/>
  <c r="AC314" i="1" s="1"/>
  <c r="AI271" i="1"/>
  <c r="AJ271" i="1" s="1"/>
  <c r="AA271" i="1" s="1"/>
  <c r="AC271" i="1" s="1"/>
  <c r="AI237" i="1"/>
  <c r="AJ237" i="1" s="1"/>
  <c r="AA237" i="1" s="1"/>
  <c r="AC237" i="1" s="1"/>
  <c r="AI195" i="1"/>
  <c r="AJ195" i="1" s="1"/>
  <c r="AA195" i="1" s="1"/>
  <c r="AC195" i="1" s="1"/>
  <c r="AI153" i="1"/>
  <c r="AJ153" i="1" s="1"/>
  <c r="AA153" i="1" s="1"/>
  <c r="AC153" i="1" s="1"/>
  <c r="AI101" i="1"/>
  <c r="AJ101" i="1" s="1"/>
  <c r="AA101" i="1" s="1"/>
  <c r="AC101" i="1" s="1"/>
  <c r="AI40" i="1"/>
  <c r="AJ40" i="1" s="1"/>
  <c r="AA40" i="1" s="1"/>
  <c r="AC40" i="1" s="1"/>
  <c r="AI1575" i="1"/>
  <c r="AJ1575" i="1" s="1"/>
  <c r="AA1575" i="1" s="1"/>
  <c r="AC1575" i="1" s="1"/>
  <c r="AI1520" i="1"/>
  <c r="AJ1520" i="1" s="1"/>
  <c r="AA1520" i="1" s="1"/>
  <c r="AC1520" i="1" s="1"/>
  <c r="AI1466" i="1"/>
  <c r="AJ1466" i="1" s="1"/>
  <c r="AA1466" i="1" s="1"/>
  <c r="AC1466" i="1" s="1"/>
  <c r="AI1422" i="1"/>
  <c r="AJ1422" i="1" s="1"/>
  <c r="AA1422" i="1" s="1"/>
  <c r="AC1422" i="1" s="1"/>
  <c r="AI1379" i="1"/>
  <c r="AJ1379" i="1" s="1"/>
  <c r="AA1379" i="1" s="1"/>
  <c r="AC1379" i="1" s="1"/>
  <c r="AI1344" i="1"/>
  <c r="AJ1344" i="1" s="1"/>
  <c r="AA1344" i="1" s="1"/>
  <c r="AC1344" i="1" s="1"/>
  <c r="AI1301" i="1"/>
  <c r="AJ1301" i="1" s="1"/>
  <c r="AA1301" i="1" s="1"/>
  <c r="AC1301" i="1" s="1"/>
  <c r="AI1267" i="1"/>
  <c r="AJ1267" i="1" s="1"/>
  <c r="AA1267" i="1" s="1"/>
  <c r="AC1267" i="1" s="1"/>
  <c r="AI1207" i="1"/>
  <c r="AJ1207" i="1" s="1"/>
  <c r="AA1207" i="1" s="1"/>
  <c r="AC1207" i="1" s="1"/>
  <c r="AI1144" i="1"/>
  <c r="AJ1144" i="1" s="1"/>
  <c r="AA1144" i="1" s="1"/>
  <c r="AC1144" i="1" s="1"/>
  <c r="AI1583" i="1"/>
  <c r="AJ1583" i="1" s="1"/>
  <c r="AA1583" i="1" s="1"/>
  <c r="AC1583" i="1" s="1"/>
  <c r="AI1544" i="1"/>
  <c r="AJ1544" i="1" s="1"/>
  <c r="AA1544" i="1" s="1"/>
  <c r="AC1544" i="1" s="1"/>
  <c r="AI1500" i="1"/>
  <c r="AJ1500" i="1" s="1"/>
  <c r="AA1500" i="1" s="1"/>
  <c r="AC1500" i="1" s="1"/>
  <c r="AI1464" i="1"/>
  <c r="AJ1464" i="1" s="1"/>
  <c r="AA1464" i="1" s="1"/>
  <c r="AC1464" i="1" s="1"/>
  <c r="AI1437" i="1"/>
  <c r="AJ1437" i="1" s="1"/>
  <c r="AA1437" i="1" s="1"/>
  <c r="AC1437" i="1" s="1"/>
  <c r="AI1403" i="1"/>
  <c r="AJ1403" i="1" s="1"/>
  <c r="AA1403" i="1" s="1"/>
  <c r="AC1403" i="1" s="1"/>
  <c r="AI1359" i="1"/>
  <c r="AJ1359" i="1" s="1"/>
  <c r="AA1359" i="1" s="1"/>
  <c r="AC1359" i="1" s="1"/>
  <c r="AI1325" i="1"/>
  <c r="AJ1325" i="1" s="1"/>
  <c r="AA1325" i="1" s="1"/>
  <c r="AC1325" i="1" s="1"/>
  <c r="AI1282" i="1"/>
  <c r="AJ1282" i="1" s="1"/>
  <c r="AA1282" i="1" s="1"/>
  <c r="AC1282" i="1" s="1"/>
  <c r="AI1247" i="1"/>
  <c r="AJ1247" i="1" s="1"/>
  <c r="AA1247" i="1" s="1"/>
  <c r="AC1247" i="1" s="1"/>
  <c r="AI1174" i="1"/>
  <c r="AJ1174" i="1" s="1"/>
  <c r="AA1174" i="1" s="1"/>
  <c r="AC1174" i="1" s="1"/>
  <c r="AI1116" i="1"/>
  <c r="AJ1116" i="1" s="1"/>
  <c r="AA1116" i="1" s="1"/>
  <c r="AC1116" i="1" s="1"/>
  <c r="AI1084" i="1"/>
  <c r="AJ1084" i="1" s="1"/>
  <c r="AA1084" i="1" s="1"/>
  <c r="AC1084" i="1" s="1"/>
  <c r="AI1059" i="1"/>
  <c r="AJ1059" i="1" s="1"/>
  <c r="AA1059" i="1" s="1"/>
  <c r="AC1059" i="1" s="1"/>
  <c r="AI1018" i="1"/>
  <c r="AJ1018" i="1" s="1"/>
  <c r="AA1018" i="1" s="1"/>
  <c r="AC1018" i="1" s="1"/>
  <c r="AI950" i="1"/>
  <c r="AJ950" i="1" s="1"/>
  <c r="AA950" i="1" s="1"/>
  <c r="AC950" i="1" s="1"/>
  <c r="AI870" i="1"/>
  <c r="AJ870" i="1" s="1"/>
  <c r="AA870" i="1" s="1"/>
  <c r="AC870" i="1" s="1"/>
  <c r="AI838" i="1"/>
  <c r="AJ838" i="1" s="1"/>
  <c r="AA838" i="1" s="1"/>
  <c r="AC838" i="1" s="1"/>
  <c r="AI830" i="1"/>
  <c r="AJ830" i="1" s="1"/>
  <c r="AA830" i="1" s="1"/>
  <c r="AC830" i="1" s="1"/>
  <c r="AI787" i="1"/>
  <c r="AJ787" i="1" s="1"/>
  <c r="AA787" i="1" s="1"/>
  <c r="AC787" i="1" s="1"/>
  <c r="AI737" i="1"/>
  <c r="AJ737" i="1" s="1"/>
  <c r="AA737" i="1" s="1"/>
  <c r="AC737" i="1" s="1"/>
  <c r="AI705" i="1"/>
  <c r="AJ705" i="1" s="1"/>
  <c r="AA705" i="1" s="1"/>
  <c r="AC705" i="1" s="1"/>
  <c r="AI671" i="1"/>
  <c r="AJ671" i="1" s="1"/>
  <c r="AA671" i="1" s="1"/>
  <c r="AC671" i="1" s="1"/>
  <c r="AI560" i="1"/>
  <c r="AJ560" i="1" s="1"/>
  <c r="AA560" i="1" s="1"/>
  <c r="AC560" i="1" s="1"/>
  <c r="AI1581" i="1"/>
  <c r="AJ1581" i="1" s="1"/>
  <c r="AA1581" i="1" s="1"/>
  <c r="AC1581" i="1" s="1"/>
  <c r="AI1551" i="1"/>
  <c r="AJ1551" i="1" s="1"/>
  <c r="AA1551" i="1" s="1"/>
  <c r="AC1551" i="1" s="1"/>
  <c r="AI1525" i="1"/>
  <c r="AJ1525" i="1" s="1"/>
  <c r="AA1525" i="1" s="1"/>
  <c r="AC1525" i="1" s="1"/>
  <c r="AI1498" i="1"/>
  <c r="AI1471" i="1"/>
  <c r="AJ1471" i="1" s="1"/>
  <c r="AA1471" i="1" s="1"/>
  <c r="AC1471" i="1" s="1"/>
  <c r="AI1453" i="1"/>
  <c r="AJ1453" i="1" s="1"/>
  <c r="AA1453" i="1" s="1"/>
  <c r="AC1453" i="1" s="1"/>
  <c r="AI1435" i="1"/>
  <c r="AJ1435" i="1" s="1"/>
  <c r="AA1435" i="1" s="1"/>
  <c r="AC1435" i="1" s="1"/>
  <c r="AI1418" i="1"/>
  <c r="AJ1418" i="1" s="1"/>
  <c r="AA1418" i="1" s="1"/>
  <c r="AC1418" i="1" s="1"/>
  <c r="AI1392" i="1"/>
  <c r="AJ1392" i="1" s="1"/>
  <c r="AA1392" i="1" s="1"/>
  <c r="AC1392" i="1" s="1"/>
  <c r="AI1348" i="1"/>
  <c r="AJ1348" i="1" s="1"/>
  <c r="AA1348" i="1" s="1"/>
  <c r="AC1348" i="1" s="1"/>
  <c r="AI1305" i="1"/>
  <c r="AJ1305" i="1" s="1"/>
  <c r="AA1305" i="1" s="1"/>
  <c r="AC1305" i="1" s="1"/>
  <c r="AI1280" i="1"/>
  <c r="AJ1280" i="1" s="1"/>
  <c r="AA1280" i="1" s="1"/>
  <c r="AC1280" i="1" s="1"/>
  <c r="AI1244" i="1"/>
  <c r="AJ1244" i="1" s="1"/>
  <c r="AA1244" i="1" s="1"/>
  <c r="AC1244" i="1" s="1"/>
  <c r="AI1202" i="1"/>
  <c r="AJ1202" i="1" s="1"/>
  <c r="AA1202" i="1" s="1"/>
  <c r="AC1202" i="1" s="1"/>
  <c r="AI1181" i="1"/>
  <c r="AJ1181" i="1" s="1"/>
  <c r="AA1181" i="1" s="1"/>
  <c r="AC1181" i="1" s="1"/>
  <c r="AI1156" i="1"/>
  <c r="AJ1156" i="1" s="1"/>
  <c r="AA1156" i="1" s="1"/>
  <c r="AC1156" i="1" s="1"/>
  <c r="AI1140" i="1"/>
  <c r="AJ1140" i="1" s="1"/>
  <c r="AA1140" i="1" s="1"/>
  <c r="AC1140" i="1" s="1"/>
  <c r="AI1131" i="1"/>
  <c r="AJ1131" i="1" s="1"/>
  <c r="AA1131" i="1" s="1"/>
  <c r="AC1131" i="1" s="1"/>
  <c r="AI1106" i="1"/>
  <c r="AJ1106" i="1" s="1"/>
  <c r="AA1106" i="1" s="1"/>
  <c r="AC1106" i="1" s="1"/>
  <c r="AI1082" i="1"/>
  <c r="AJ1082" i="1" s="1"/>
  <c r="AA1082" i="1" s="1"/>
  <c r="AC1082" i="1" s="1"/>
  <c r="AI1048" i="1"/>
  <c r="AJ1048" i="1" s="1"/>
  <c r="AA1048" i="1" s="1"/>
  <c r="AC1048" i="1" s="1"/>
  <c r="AI1024" i="1"/>
  <c r="AJ1024" i="1" s="1"/>
  <c r="AA1024" i="1" s="1"/>
  <c r="AC1024" i="1" s="1"/>
  <c r="AI1000" i="1"/>
  <c r="AJ1000" i="1" s="1"/>
  <c r="AA1000" i="1" s="1"/>
  <c r="AC1000" i="1" s="1"/>
  <c r="AI965" i="1"/>
  <c r="AJ965" i="1" s="1"/>
  <c r="AA965" i="1" s="1"/>
  <c r="AC965" i="1" s="1"/>
  <c r="AI940" i="1"/>
  <c r="AJ940" i="1" s="1"/>
  <c r="AA940" i="1" s="1"/>
  <c r="AC940" i="1" s="1"/>
  <c r="AI923" i="1"/>
  <c r="AJ923" i="1" s="1"/>
  <c r="AA923" i="1" s="1"/>
  <c r="AC923" i="1" s="1"/>
  <c r="AI880" i="1"/>
  <c r="AJ880" i="1" s="1"/>
  <c r="AA880" i="1" s="1"/>
  <c r="AC880" i="1" s="1"/>
  <c r="AI852" i="1"/>
  <c r="AJ852" i="1" s="1"/>
  <c r="AA852" i="1" s="1"/>
  <c r="AC852" i="1" s="1"/>
  <c r="AI836" i="1"/>
  <c r="AJ836" i="1" s="1"/>
  <c r="AA836" i="1" s="1"/>
  <c r="AC836" i="1" s="1"/>
  <c r="AI811" i="1"/>
  <c r="AJ811" i="1" s="1"/>
  <c r="AA811" i="1" s="1"/>
  <c r="AC811" i="1" s="1"/>
  <c r="AI794" i="1"/>
  <c r="AJ794" i="1" s="1"/>
  <c r="AA794" i="1" s="1"/>
  <c r="AC794" i="1" s="1"/>
  <c r="AI768" i="1"/>
  <c r="AJ768" i="1" s="1"/>
  <c r="AA768" i="1" s="1"/>
  <c r="AC768" i="1" s="1"/>
  <c r="AI743" i="1"/>
  <c r="AJ743" i="1" s="1"/>
  <c r="AA743" i="1" s="1"/>
  <c r="AC743" i="1" s="1"/>
  <c r="AI694" i="1"/>
  <c r="AJ694" i="1" s="1"/>
  <c r="AA694" i="1" s="1"/>
  <c r="AC694" i="1" s="1"/>
  <c r="AI686" i="1"/>
  <c r="AJ686" i="1" s="1"/>
  <c r="AA686" i="1" s="1"/>
  <c r="AC686" i="1" s="1"/>
  <c r="AI669" i="1"/>
  <c r="AJ669" i="1" s="1"/>
  <c r="AA669" i="1" s="1"/>
  <c r="AC669" i="1" s="1"/>
  <c r="AI644" i="1"/>
  <c r="AJ644" i="1" s="1"/>
  <c r="AA644" i="1" s="1"/>
  <c r="AC644" i="1" s="1"/>
  <c r="AI625" i="1"/>
  <c r="AJ625" i="1" s="1"/>
  <c r="AA625" i="1" s="1"/>
  <c r="AC625" i="1" s="1"/>
  <c r="AI609" i="1"/>
  <c r="AJ609" i="1" s="1"/>
  <c r="AA609" i="1" s="1"/>
  <c r="AC609" i="1" s="1"/>
  <c r="AI550" i="1"/>
  <c r="AJ550" i="1" s="1"/>
  <c r="AA550" i="1" s="1"/>
  <c r="AC550" i="1" s="1"/>
  <c r="AI1584" i="1"/>
  <c r="AJ1584" i="1" s="1"/>
  <c r="AA1584" i="1" s="1"/>
  <c r="AC1584" i="1" s="1"/>
  <c r="AI452" i="1"/>
  <c r="AJ452" i="1" s="1"/>
  <c r="AA452" i="1" s="1"/>
  <c r="AC452" i="1" s="1"/>
  <c r="AI443" i="1"/>
  <c r="AJ443" i="1" s="1"/>
  <c r="AA443" i="1" s="1"/>
  <c r="AC443" i="1" s="1"/>
  <c r="AI435" i="1"/>
  <c r="AJ435" i="1" s="1"/>
  <c r="AA435" i="1" s="1"/>
  <c r="AC435" i="1" s="1"/>
  <c r="AI427" i="1"/>
  <c r="AJ427" i="1" s="1"/>
  <c r="AA427" i="1" s="1"/>
  <c r="AC427" i="1" s="1"/>
  <c r="AI419" i="1"/>
  <c r="AJ419" i="1" s="1"/>
  <c r="AA419" i="1" s="1"/>
  <c r="AC419" i="1" s="1"/>
  <c r="AI411" i="1"/>
  <c r="AJ411" i="1" s="1"/>
  <c r="AA411" i="1" s="1"/>
  <c r="AC411" i="1" s="1"/>
  <c r="AI403" i="1"/>
  <c r="AJ403" i="1" s="1"/>
  <c r="AA403" i="1" s="1"/>
  <c r="AC403" i="1" s="1"/>
  <c r="AI393" i="1"/>
  <c r="AJ393" i="1" s="1"/>
  <c r="AA393" i="1" s="1"/>
  <c r="AC393" i="1" s="1"/>
  <c r="AI385" i="1"/>
  <c r="AJ385" i="1" s="1"/>
  <c r="AA385" i="1" s="1"/>
  <c r="AC385" i="1" s="1"/>
  <c r="AI1592" i="1"/>
  <c r="AJ1592" i="1" s="1"/>
  <c r="AA1592" i="1" s="1"/>
  <c r="AC1592" i="1" s="1"/>
  <c r="AI1578" i="1"/>
  <c r="AJ1578" i="1" s="1"/>
  <c r="AA1578" i="1" s="1"/>
  <c r="AC1578" i="1" s="1"/>
  <c r="AI1568" i="1"/>
  <c r="AJ1568" i="1" s="1"/>
  <c r="AA1568" i="1" s="1"/>
  <c r="AC1568" i="1" s="1"/>
  <c r="AI1558" i="1"/>
  <c r="AJ1558" i="1" s="1"/>
  <c r="AA1558" i="1" s="1"/>
  <c r="AC1558" i="1" s="1"/>
  <c r="AI1549" i="1"/>
  <c r="AJ1549" i="1" s="1"/>
  <c r="AA1549" i="1" s="1"/>
  <c r="AC1549" i="1" s="1"/>
  <c r="AI1540" i="1"/>
  <c r="AJ1540" i="1" s="1"/>
  <c r="AA1540" i="1" s="1"/>
  <c r="AC1540" i="1" s="1"/>
  <c r="AI1531" i="1"/>
  <c r="AJ1531" i="1" s="1"/>
  <c r="AA1531" i="1" s="1"/>
  <c r="AC1531" i="1" s="1"/>
  <c r="AI1522" i="1"/>
  <c r="AJ1522" i="1" s="1"/>
  <c r="AA1522" i="1" s="1"/>
  <c r="AC1522" i="1" s="1"/>
  <c r="AI1513" i="1"/>
  <c r="AJ1513" i="1" s="1"/>
  <c r="AA1513" i="1" s="1"/>
  <c r="AC1513" i="1" s="1"/>
  <c r="AI1504" i="1"/>
  <c r="AJ1504" i="1" s="1"/>
  <c r="AA1504" i="1" s="1"/>
  <c r="AC1504" i="1" s="1"/>
  <c r="AI1495" i="1"/>
  <c r="AJ1495" i="1" s="1"/>
  <c r="AA1495" i="1" s="1"/>
  <c r="AC1495" i="1" s="1"/>
  <c r="AI1486" i="1"/>
  <c r="AJ1486" i="1" s="1"/>
  <c r="AA1486" i="1" s="1"/>
  <c r="AC1486" i="1" s="1"/>
  <c r="AI1477" i="1"/>
  <c r="AJ1477" i="1" s="1"/>
  <c r="AA1477" i="1" s="1"/>
  <c r="AC1477" i="1" s="1"/>
  <c r="AI1468" i="1"/>
  <c r="AJ1468" i="1" s="1"/>
  <c r="AA1468" i="1" s="1"/>
  <c r="AC1468" i="1" s="1"/>
  <c r="AI1459" i="1"/>
  <c r="AJ1459" i="1" s="1"/>
  <c r="AA1459" i="1" s="1"/>
  <c r="AC1459" i="1" s="1"/>
  <c r="AI1451" i="1"/>
  <c r="AJ1451" i="1" s="1"/>
  <c r="AA1451" i="1" s="1"/>
  <c r="AC1451" i="1" s="1"/>
  <c r="AI1441" i="1"/>
  <c r="AJ1441" i="1" s="1"/>
  <c r="AA1441" i="1" s="1"/>
  <c r="AC1441" i="1" s="1"/>
  <c r="AI1433" i="1"/>
  <c r="AJ1433" i="1" s="1"/>
  <c r="AA1433" i="1" s="1"/>
  <c r="AC1433" i="1" s="1"/>
  <c r="AI1424" i="1"/>
  <c r="AJ1424" i="1" s="1"/>
  <c r="AA1424" i="1" s="1"/>
  <c r="AC1424" i="1" s="1"/>
  <c r="AI1415" i="1"/>
  <c r="AJ1415" i="1" s="1"/>
  <c r="AA1415" i="1" s="1"/>
  <c r="AC1415" i="1" s="1"/>
  <c r="AI1407" i="1"/>
  <c r="AJ1407" i="1" s="1"/>
  <c r="AA1407" i="1" s="1"/>
  <c r="AC1407" i="1" s="1"/>
  <c r="AI1398" i="1"/>
  <c r="AJ1398" i="1" s="1"/>
  <c r="AA1398" i="1" s="1"/>
  <c r="AC1398" i="1" s="1"/>
  <c r="AI1389" i="1"/>
  <c r="AJ1389" i="1" s="1"/>
  <c r="AA1389" i="1" s="1"/>
  <c r="AC1389" i="1" s="1"/>
  <c r="AI1381" i="1"/>
  <c r="AJ1381" i="1" s="1"/>
  <c r="AA1381" i="1" s="1"/>
  <c r="AC1381" i="1" s="1"/>
  <c r="AI1372" i="1"/>
  <c r="AJ1372" i="1" s="1"/>
  <c r="AA1372" i="1" s="1"/>
  <c r="AC1372" i="1" s="1"/>
  <c r="AI1364" i="1"/>
  <c r="AJ1364" i="1" s="1"/>
  <c r="AA1364" i="1" s="1"/>
  <c r="AC1364" i="1" s="1"/>
  <c r="AI1355" i="1"/>
  <c r="AJ1355" i="1" s="1"/>
  <c r="AA1355" i="1" s="1"/>
  <c r="AC1355" i="1" s="1"/>
  <c r="AI1346" i="1"/>
  <c r="AJ1346" i="1" s="1"/>
  <c r="AA1346" i="1" s="1"/>
  <c r="AC1346" i="1" s="1"/>
  <c r="AI1338" i="1"/>
  <c r="AJ1338" i="1" s="1"/>
  <c r="AA1338" i="1" s="1"/>
  <c r="AC1338" i="1" s="1"/>
  <c r="AI1329" i="1"/>
  <c r="AJ1329" i="1" s="1"/>
  <c r="AA1329" i="1" s="1"/>
  <c r="AC1329" i="1" s="1"/>
  <c r="AI1320" i="1"/>
  <c r="AJ1320" i="1" s="1"/>
  <c r="AA1320" i="1" s="1"/>
  <c r="AC1320" i="1" s="1"/>
  <c r="AI1312" i="1"/>
  <c r="AJ1312" i="1" s="1"/>
  <c r="AA1312" i="1" s="1"/>
  <c r="AC1312" i="1" s="1"/>
  <c r="AI1303" i="1"/>
  <c r="AJ1303" i="1" s="1"/>
  <c r="AA1303" i="1" s="1"/>
  <c r="AC1303" i="1" s="1"/>
  <c r="AI1295" i="1"/>
  <c r="AJ1295" i="1" s="1"/>
  <c r="AA1295" i="1" s="1"/>
  <c r="AC1295" i="1" s="1"/>
  <c r="AI1286" i="1"/>
  <c r="AJ1286" i="1" s="1"/>
  <c r="AA1286" i="1" s="1"/>
  <c r="AC1286" i="1" s="1"/>
  <c r="AI1277" i="1"/>
  <c r="AJ1277" i="1" s="1"/>
  <c r="AA1277" i="1" s="1"/>
  <c r="AC1277" i="1" s="1"/>
  <c r="AI1269" i="1"/>
  <c r="AJ1269" i="1" s="1"/>
  <c r="AA1269" i="1" s="1"/>
  <c r="AC1269" i="1" s="1"/>
  <c r="AI1259" i="1"/>
  <c r="AJ1259" i="1" s="1"/>
  <c r="AA1259" i="1" s="1"/>
  <c r="AC1259" i="1" s="1"/>
  <c r="AI1251" i="1"/>
  <c r="AJ1251" i="1" s="1"/>
  <c r="AA1251" i="1" s="1"/>
  <c r="AC1251" i="1" s="1"/>
  <c r="AI1242" i="1"/>
  <c r="AJ1242" i="1" s="1"/>
  <c r="AA1242" i="1" s="1"/>
  <c r="AC1242" i="1" s="1"/>
  <c r="AI1234" i="1"/>
  <c r="AJ1234" i="1" s="1"/>
  <c r="AA1234" i="1" s="1"/>
  <c r="AC1234" i="1" s="1"/>
  <c r="AI1225" i="1"/>
  <c r="AJ1225" i="1" s="1"/>
  <c r="AA1225" i="1" s="1"/>
  <c r="AC1225" i="1" s="1"/>
  <c r="AI1217" i="1"/>
  <c r="AJ1217" i="1" s="1"/>
  <c r="AA1217" i="1" s="1"/>
  <c r="AC1217" i="1" s="1"/>
  <c r="AI1209" i="1"/>
  <c r="AJ1209" i="1" s="1"/>
  <c r="AA1209" i="1" s="1"/>
  <c r="AC1209" i="1" s="1"/>
  <c r="AI1198" i="1"/>
  <c r="AJ1198" i="1" s="1"/>
  <c r="AA1198" i="1" s="1"/>
  <c r="AC1198" i="1" s="1"/>
  <c r="AI1187" i="1"/>
  <c r="AJ1187" i="1" s="1"/>
  <c r="AA1187" i="1" s="1"/>
  <c r="AC1187" i="1" s="1"/>
  <c r="AI1179" i="1"/>
  <c r="AJ1179" i="1" s="1"/>
  <c r="AA1179" i="1" s="1"/>
  <c r="AC1179" i="1" s="1"/>
  <c r="AI1170" i="1"/>
  <c r="AJ1170" i="1" s="1"/>
  <c r="AA1170" i="1" s="1"/>
  <c r="AC1170" i="1" s="1"/>
  <c r="AI1162" i="1"/>
  <c r="AJ1162" i="1" s="1"/>
  <c r="AA1162" i="1" s="1"/>
  <c r="AC1162" i="1" s="1"/>
  <c r="AI1154" i="1"/>
  <c r="AJ1154" i="1" s="1"/>
  <c r="AA1154" i="1" s="1"/>
  <c r="AC1154" i="1" s="1"/>
  <c r="AI1146" i="1"/>
  <c r="AJ1146" i="1" s="1"/>
  <c r="AA1146" i="1" s="1"/>
  <c r="AC1146" i="1" s="1"/>
  <c r="AI1138" i="1"/>
  <c r="AJ1138" i="1" s="1"/>
  <c r="AA1138" i="1" s="1"/>
  <c r="AC1138" i="1" s="1"/>
  <c r="AI1128" i="1"/>
  <c r="AJ1128" i="1" s="1"/>
  <c r="AA1128" i="1" s="1"/>
  <c r="AC1128" i="1" s="1"/>
  <c r="AI1120" i="1"/>
  <c r="AJ1120" i="1" s="1"/>
  <c r="AA1120" i="1" s="1"/>
  <c r="AC1120" i="1" s="1"/>
  <c r="AI1112" i="1"/>
  <c r="AJ1112" i="1" s="1"/>
  <c r="AA1112" i="1" s="1"/>
  <c r="AC1112" i="1" s="1"/>
  <c r="AI1104" i="1"/>
  <c r="AJ1104" i="1" s="1"/>
  <c r="AA1104" i="1" s="1"/>
  <c r="AC1104" i="1" s="1"/>
  <c r="AI1096" i="1"/>
  <c r="AJ1096" i="1" s="1"/>
  <c r="AA1096" i="1" s="1"/>
  <c r="AC1096" i="1" s="1"/>
  <c r="AI1088" i="1"/>
  <c r="AJ1088" i="1" s="1"/>
  <c r="AA1088" i="1" s="1"/>
  <c r="AC1088" i="1" s="1"/>
  <c r="AI1080" i="1"/>
  <c r="AJ1080" i="1" s="1"/>
  <c r="AA1080" i="1" s="1"/>
  <c r="AC1080" i="1" s="1"/>
  <c r="AI1072" i="1"/>
  <c r="AJ1072" i="1" s="1"/>
  <c r="AA1072" i="1" s="1"/>
  <c r="AC1072" i="1" s="1"/>
  <c r="AI1063" i="1"/>
  <c r="AJ1063" i="1" s="1"/>
  <c r="AA1063" i="1" s="1"/>
  <c r="AC1063" i="1" s="1"/>
  <c r="AI1055" i="1"/>
  <c r="AJ1055" i="1" s="1"/>
  <c r="AA1055" i="1" s="1"/>
  <c r="AC1055" i="1" s="1"/>
  <c r="AI1046" i="1"/>
  <c r="AJ1046" i="1" s="1"/>
  <c r="AA1046" i="1" s="1"/>
  <c r="AC1046" i="1" s="1"/>
  <c r="AI1038" i="1"/>
  <c r="AJ1038" i="1" s="1"/>
  <c r="AA1038" i="1" s="1"/>
  <c r="AC1038" i="1" s="1"/>
  <c r="AI1030" i="1"/>
  <c r="AJ1030" i="1" s="1"/>
  <c r="AA1030" i="1" s="1"/>
  <c r="AC1030" i="1" s="1"/>
  <c r="AI1022" i="1"/>
  <c r="AJ1022" i="1" s="1"/>
  <c r="AA1022" i="1" s="1"/>
  <c r="AC1022" i="1" s="1"/>
  <c r="AI1014" i="1"/>
  <c r="AJ1014" i="1" s="1"/>
  <c r="AA1014" i="1" s="1"/>
  <c r="AC1014" i="1" s="1"/>
  <c r="AI1006" i="1"/>
  <c r="AJ1006" i="1" s="1"/>
  <c r="AA1006" i="1" s="1"/>
  <c r="AC1006" i="1" s="1"/>
  <c r="AI998" i="1"/>
  <c r="AJ998" i="1" s="1"/>
  <c r="AA998" i="1" s="1"/>
  <c r="AC998" i="1" s="1"/>
  <c r="AI989" i="1"/>
  <c r="AJ989" i="1" s="1"/>
  <c r="AA989" i="1" s="1"/>
  <c r="AC989" i="1" s="1"/>
  <c r="AI981" i="1"/>
  <c r="AJ981" i="1" s="1"/>
  <c r="AA981" i="1" s="1"/>
  <c r="AC981" i="1" s="1"/>
  <c r="AI973" i="1"/>
  <c r="AJ973" i="1" s="1"/>
  <c r="AA973" i="1" s="1"/>
  <c r="AC973" i="1" s="1"/>
  <c r="AI963" i="1"/>
  <c r="AJ963" i="1" s="1"/>
  <c r="AA963" i="1" s="1"/>
  <c r="AC963" i="1" s="1"/>
  <c r="AI955" i="1"/>
  <c r="AJ955" i="1" s="1"/>
  <c r="AA955" i="1" s="1"/>
  <c r="AC955" i="1" s="1"/>
  <c r="AI946" i="1"/>
  <c r="AJ946" i="1" s="1"/>
  <c r="AA946" i="1" s="1"/>
  <c r="AC946" i="1" s="1"/>
  <c r="AI938" i="1"/>
  <c r="AJ938" i="1" s="1"/>
  <c r="AA938" i="1" s="1"/>
  <c r="AC938" i="1" s="1"/>
  <c r="AI929" i="1"/>
  <c r="AJ929" i="1" s="1"/>
  <c r="AA929" i="1" s="1"/>
  <c r="AC929" i="1" s="1"/>
  <c r="AI921" i="1"/>
  <c r="AJ921" i="1" s="1"/>
  <c r="AA921" i="1" s="1"/>
  <c r="AC921" i="1" s="1"/>
  <c r="AI912" i="1"/>
  <c r="AJ912" i="1" s="1"/>
  <c r="AA912" i="1" s="1"/>
  <c r="AC912" i="1" s="1"/>
  <c r="AI904" i="1"/>
  <c r="AJ904" i="1" s="1"/>
  <c r="AA904" i="1" s="1"/>
  <c r="AC904" i="1" s="1"/>
  <c r="AI895" i="1"/>
  <c r="AJ895" i="1" s="1"/>
  <c r="AA895" i="1" s="1"/>
  <c r="AC895" i="1" s="1"/>
  <c r="AI887" i="1"/>
  <c r="AJ887" i="1" s="1"/>
  <c r="AA887" i="1" s="1"/>
  <c r="AC887" i="1" s="1"/>
  <c r="AI878" i="1"/>
  <c r="AJ878" i="1" s="1"/>
  <c r="AA878" i="1" s="1"/>
  <c r="AC878" i="1" s="1"/>
  <c r="AI866" i="1"/>
  <c r="AJ866" i="1" s="1"/>
  <c r="AA866" i="1" s="1"/>
  <c r="AC866" i="1" s="1"/>
  <c r="AI858" i="1"/>
  <c r="AJ858" i="1" s="1"/>
  <c r="AA858" i="1" s="1"/>
  <c r="AC858" i="1" s="1"/>
  <c r="AI850" i="1"/>
  <c r="AJ850" i="1" s="1"/>
  <c r="AA850" i="1" s="1"/>
  <c r="AC850" i="1" s="1"/>
  <c r="AI842" i="1"/>
  <c r="AJ842" i="1" s="1"/>
  <c r="AA842" i="1" s="1"/>
  <c r="AC842" i="1" s="1"/>
  <c r="AI834" i="1"/>
  <c r="AJ834" i="1" s="1"/>
  <c r="AA834" i="1" s="1"/>
  <c r="AC834" i="1" s="1"/>
  <c r="AI825" i="1"/>
  <c r="AJ825" i="1" s="1"/>
  <c r="AA825" i="1" s="1"/>
  <c r="AC825" i="1" s="1"/>
  <c r="AI817" i="1"/>
  <c r="AJ817" i="1" s="1"/>
  <c r="AA817" i="1" s="1"/>
  <c r="AC817" i="1" s="1"/>
  <c r="AI809" i="1"/>
  <c r="AJ809" i="1" s="1"/>
  <c r="AA809" i="1" s="1"/>
  <c r="AC809" i="1" s="1"/>
  <c r="AI800" i="1"/>
  <c r="AJ800" i="1" s="1"/>
  <c r="AA800" i="1" s="1"/>
  <c r="AC800" i="1" s="1"/>
  <c r="AI791" i="1"/>
  <c r="AJ791" i="1" s="1"/>
  <c r="AA791" i="1" s="1"/>
  <c r="AC791" i="1" s="1"/>
  <c r="AI783" i="1"/>
  <c r="AJ783" i="1" s="1"/>
  <c r="AA783" i="1" s="1"/>
  <c r="AC783" i="1" s="1"/>
  <c r="AI774" i="1"/>
  <c r="AJ774" i="1" s="1"/>
  <c r="AA774" i="1" s="1"/>
  <c r="AC774" i="1" s="1"/>
  <c r="AI766" i="1"/>
  <c r="AJ766" i="1" s="1"/>
  <c r="AA766" i="1" s="1"/>
  <c r="AC766" i="1" s="1"/>
  <c r="AI758" i="1"/>
  <c r="AJ758" i="1" s="1"/>
  <c r="AA758" i="1" s="1"/>
  <c r="AC758" i="1" s="1"/>
  <c r="AI749" i="1"/>
  <c r="AJ749" i="1" s="1"/>
  <c r="AA749" i="1" s="1"/>
  <c r="AC749" i="1" s="1"/>
  <c r="AI741" i="1"/>
  <c r="AJ741" i="1" s="1"/>
  <c r="AA741" i="1" s="1"/>
  <c r="AC741" i="1" s="1"/>
  <c r="AI733" i="1"/>
  <c r="AJ733" i="1" s="1"/>
  <c r="AA733" i="1" s="1"/>
  <c r="AC733" i="1" s="1"/>
  <c r="AI725" i="1"/>
  <c r="AJ725" i="1" s="1"/>
  <c r="AA725" i="1" s="1"/>
  <c r="AC725" i="1" s="1"/>
  <c r="AI717" i="1"/>
  <c r="AJ717" i="1" s="1"/>
  <c r="AA717" i="1" s="1"/>
  <c r="AC717" i="1" s="1"/>
  <c r="AI709" i="1"/>
  <c r="AJ709" i="1" s="1"/>
  <c r="AA709" i="1" s="1"/>
  <c r="AC709" i="1" s="1"/>
  <c r="AI700" i="1"/>
  <c r="AJ700" i="1" s="1"/>
  <c r="AA700" i="1" s="1"/>
  <c r="AC700" i="1" s="1"/>
  <c r="AI692" i="1"/>
  <c r="AJ692" i="1" s="1"/>
  <c r="AA692" i="1" s="1"/>
  <c r="AC692" i="1" s="1"/>
  <c r="AI684" i="1"/>
  <c r="AJ684" i="1" s="1"/>
  <c r="AA684" i="1" s="1"/>
  <c r="AC684" i="1" s="1"/>
  <c r="AI675" i="1"/>
  <c r="AJ675" i="1" s="1"/>
  <c r="AA675" i="1" s="1"/>
  <c r="AC675" i="1" s="1"/>
  <c r="AI667" i="1"/>
  <c r="AJ667" i="1" s="1"/>
  <c r="AA667" i="1" s="1"/>
  <c r="AC667" i="1" s="1"/>
  <c r="AI658" i="1"/>
  <c r="AJ658" i="1" s="1"/>
  <c r="AA658" i="1" s="1"/>
  <c r="AC658" i="1" s="1"/>
  <c r="AI650" i="1"/>
  <c r="AJ650" i="1" s="1"/>
  <c r="AA650" i="1" s="1"/>
  <c r="AC650" i="1" s="1"/>
  <c r="AI642" i="1"/>
  <c r="AJ642" i="1" s="1"/>
  <c r="AA642" i="1" s="1"/>
  <c r="AC642" i="1" s="1"/>
  <c r="AI632" i="1"/>
  <c r="AJ632" i="1" s="1"/>
  <c r="AA632" i="1" s="1"/>
  <c r="AC632" i="1" s="1"/>
  <c r="AI623" i="1"/>
  <c r="AJ623" i="1" s="1"/>
  <c r="AA623" i="1" s="1"/>
  <c r="AC623" i="1" s="1"/>
  <c r="AI615" i="1"/>
  <c r="AJ615" i="1" s="1"/>
  <c r="AA615" i="1" s="1"/>
  <c r="AC615" i="1" s="1"/>
  <c r="AI607" i="1"/>
  <c r="AJ607" i="1" s="1"/>
  <c r="AA607" i="1" s="1"/>
  <c r="AC607" i="1" s="1"/>
  <c r="AI598" i="1"/>
  <c r="AJ598" i="1" s="1"/>
  <c r="AA598" i="1" s="1"/>
  <c r="AC598" i="1" s="1"/>
  <c r="AI590" i="1"/>
  <c r="AJ590" i="1" s="1"/>
  <c r="AA590" i="1" s="1"/>
  <c r="AC590" i="1" s="1"/>
  <c r="AI581" i="1"/>
  <c r="AJ581" i="1" s="1"/>
  <c r="AA581" i="1" s="1"/>
  <c r="AC581" i="1" s="1"/>
  <c r="AI573" i="1"/>
  <c r="AJ573" i="1" s="1"/>
  <c r="AA573" i="1" s="1"/>
  <c r="AC573" i="1" s="1"/>
  <c r="AI565" i="1"/>
  <c r="AJ565" i="1" s="1"/>
  <c r="AA565" i="1" s="1"/>
  <c r="AC565" i="1" s="1"/>
  <c r="AI556" i="1"/>
  <c r="AJ556" i="1" s="1"/>
  <c r="AA556" i="1" s="1"/>
  <c r="AC556" i="1" s="1"/>
  <c r="AI548" i="1"/>
  <c r="AJ548" i="1" s="1"/>
  <c r="AA548" i="1" s="1"/>
  <c r="AC548" i="1" s="1"/>
  <c r="AI1574" i="1"/>
  <c r="AJ1574" i="1" s="1"/>
  <c r="AA1574" i="1" s="1"/>
  <c r="AC1574" i="1" s="1"/>
  <c r="AI1563" i="1"/>
  <c r="AJ1563" i="1" s="1"/>
  <c r="AA1563" i="1" s="1"/>
  <c r="AC1563" i="1" s="1"/>
  <c r="AI1554" i="1"/>
  <c r="AJ1554" i="1" s="1"/>
  <c r="AA1554" i="1" s="1"/>
  <c r="AC1554" i="1" s="1"/>
  <c r="AI1545" i="1"/>
  <c r="AJ1545" i="1" s="1"/>
  <c r="AA1545" i="1" s="1"/>
  <c r="AC1545" i="1" s="1"/>
  <c r="AI1536" i="1"/>
  <c r="AJ1536" i="1" s="1"/>
  <c r="AA1536" i="1" s="1"/>
  <c r="AC1536" i="1" s="1"/>
  <c r="AI1528" i="1"/>
  <c r="AJ1528" i="1" s="1"/>
  <c r="AA1528" i="1" s="1"/>
  <c r="AC1528" i="1" s="1"/>
  <c r="AI1519" i="1"/>
  <c r="AJ1519" i="1" s="1"/>
  <c r="AA1519" i="1" s="1"/>
  <c r="AC1519" i="1" s="1"/>
  <c r="AI1510" i="1"/>
  <c r="AJ1510" i="1" s="1"/>
  <c r="AA1510" i="1" s="1"/>
  <c r="AC1510" i="1" s="1"/>
  <c r="AI1501" i="1"/>
  <c r="AJ1501" i="1" s="1"/>
  <c r="AA1501" i="1" s="1"/>
  <c r="AC1501" i="1" s="1"/>
  <c r="AI1492" i="1"/>
  <c r="AJ1492" i="1" s="1"/>
  <c r="AA1492" i="1" s="1"/>
  <c r="AC1492" i="1" s="1"/>
  <c r="AI1483" i="1"/>
  <c r="AJ1483" i="1" s="1"/>
  <c r="AA1483" i="1" s="1"/>
  <c r="AC1483" i="1" s="1"/>
  <c r="AI1474" i="1"/>
  <c r="AJ1474" i="1" s="1"/>
  <c r="AA1474" i="1" s="1"/>
  <c r="AC1474" i="1" s="1"/>
  <c r="AI1465" i="1"/>
  <c r="AJ1465" i="1" s="1"/>
  <c r="AA1465" i="1" s="1"/>
  <c r="AC1465" i="1" s="1"/>
  <c r="AI1456" i="1"/>
  <c r="AJ1456" i="1" s="1"/>
  <c r="AA1456" i="1" s="1"/>
  <c r="AC1456" i="1" s="1"/>
  <c r="AI1448" i="1"/>
  <c r="AI1438" i="1"/>
  <c r="AJ1438" i="1" s="1"/>
  <c r="AA1438" i="1" s="1"/>
  <c r="AC1438" i="1" s="1"/>
  <c r="AI1429" i="1"/>
  <c r="AJ1429" i="1" s="1"/>
  <c r="AA1429" i="1" s="1"/>
  <c r="AC1429" i="1" s="1"/>
  <c r="AI1421" i="1"/>
  <c r="AJ1421" i="1" s="1"/>
  <c r="AA1421" i="1" s="1"/>
  <c r="AC1421" i="1" s="1"/>
  <c r="AI1412" i="1"/>
  <c r="AJ1412" i="1" s="1"/>
  <c r="AA1412" i="1" s="1"/>
  <c r="AC1412" i="1" s="1"/>
  <c r="AI1404" i="1"/>
  <c r="AJ1404" i="1" s="1"/>
  <c r="AA1404" i="1" s="1"/>
  <c r="AC1404" i="1" s="1"/>
  <c r="AI1395" i="1"/>
  <c r="AJ1395" i="1" s="1"/>
  <c r="AA1395" i="1" s="1"/>
  <c r="AC1395" i="1" s="1"/>
  <c r="AI1386" i="1"/>
  <c r="AJ1386" i="1" s="1"/>
  <c r="AA1386" i="1" s="1"/>
  <c r="AC1386" i="1" s="1"/>
  <c r="AI1378" i="1"/>
  <c r="AI1369" i="1"/>
  <c r="AJ1369" i="1" s="1"/>
  <c r="AA1369" i="1" s="1"/>
  <c r="AC1369" i="1" s="1"/>
  <c r="AI1360" i="1"/>
  <c r="AJ1360" i="1" s="1"/>
  <c r="AA1360" i="1" s="1"/>
  <c r="AC1360" i="1" s="1"/>
  <c r="AI1352" i="1"/>
  <c r="AJ1352" i="1" s="1"/>
  <c r="AA1352" i="1" s="1"/>
  <c r="AC1352" i="1" s="1"/>
  <c r="AI1343" i="1"/>
  <c r="AJ1343" i="1" s="1"/>
  <c r="AA1343" i="1" s="1"/>
  <c r="AC1343" i="1" s="1"/>
  <c r="AI1334" i="1"/>
  <c r="AJ1334" i="1" s="1"/>
  <c r="AA1334" i="1" s="1"/>
  <c r="AC1334" i="1" s="1"/>
  <c r="AI1326" i="1"/>
  <c r="AJ1326" i="1" s="1"/>
  <c r="AA1326" i="1" s="1"/>
  <c r="AC1326" i="1" s="1"/>
  <c r="AI1317" i="1"/>
  <c r="AJ1317" i="1" s="1"/>
  <c r="AA1317" i="1" s="1"/>
  <c r="AC1317" i="1" s="1"/>
  <c r="AI1309" i="1"/>
  <c r="AJ1309" i="1" s="1"/>
  <c r="AA1309" i="1" s="1"/>
  <c r="AC1309" i="1" s="1"/>
  <c r="AI1300" i="1"/>
  <c r="AJ1300" i="1" s="1"/>
  <c r="AA1300" i="1" s="1"/>
  <c r="AC1300" i="1" s="1"/>
  <c r="AI1291" i="1"/>
  <c r="AJ1291" i="1" s="1"/>
  <c r="AA1291" i="1" s="1"/>
  <c r="AC1291" i="1" s="1"/>
  <c r="AI1283" i="1"/>
  <c r="AJ1283" i="1" s="1"/>
  <c r="AA1283" i="1" s="1"/>
  <c r="AC1283" i="1" s="1"/>
  <c r="AI1274" i="1"/>
  <c r="AJ1274" i="1" s="1"/>
  <c r="AA1274" i="1" s="1"/>
  <c r="AC1274" i="1" s="1"/>
  <c r="AI1266" i="1"/>
  <c r="AJ1266" i="1" s="1"/>
  <c r="AA1266" i="1" s="1"/>
  <c r="AC1266" i="1" s="1"/>
  <c r="AI1256" i="1"/>
  <c r="AJ1256" i="1" s="1"/>
  <c r="AA1256" i="1" s="1"/>
  <c r="AC1256" i="1" s="1"/>
  <c r="AI1248" i="1"/>
  <c r="AJ1248" i="1" s="1"/>
  <c r="AA1248" i="1" s="1"/>
  <c r="AC1248" i="1" s="1"/>
  <c r="AI1239" i="1"/>
  <c r="AJ1239" i="1" s="1"/>
  <c r="AA1239" i="1" s="1"/>
  <c r="AC1239" i="1" s="1"/>
  <c r="AI1231" i="1"/>
  <c r="AJ1231" i="1" s="1"/>
  <c r="AA1231" i="1" s="1"/>
  <c r="AC1231" i="1" s="1"/>
  <c r="AI1222" i="1"/>
  <c r="AJ1222" i="1" s="1"/>
  <c r="AA1222" i="1" s="1"/>
  <c r="AC1222" i="1" s="1"/>
  <c r="AI1214" i="1"/>
  <c r="AJ1214" i="1" s="1"/>
  <c r="AA1214" i="1" s="1"/>
  <c r="AC1214" i="1" s="1"/>
  <c r="AI1206" i="1"/>
  <c r="AJ1206" i="1" s="1"/>
  <c r="AA1206" i="1" s="1"/>
  <c r="AC1206" i="1" s="1"/>
  <c r="AI1192" i="1"/>
  <c r="AJ1192" i="1" s="1"/>
  <c r="AA1192" i="1" s="1"/>
  <c r="AC1192" i="1" s="1"/>
  <c r="AI1184" i="1"/>
  <c r="AJ1184" i="1" s="1"/>
  <c r="AA1184" i="1" s="1"/>
  <c r="AC1184" i="1" s="1"/>
  <c r="AI1175" i="1"/>
  <c r="AJ1175" i="1" s="1"/>
  <c r="AA1175" i="1" s="1"/>
  <c r="AC1175" i="1" s="1"/>
  <c r="AI1167" i="1"/>
  <c r="AJ1167" i="1" s="1"/>
  <c r="AA1167" i="1" s="1"/>
  <c r="AC1167" i="1" s="1"/>
  <c r="AI1159" i="1"/>
  <c r="AJ1159" i="1" s="1"/>
  <c r="AA1159" i="1" s="1"/>
  <c r="AC1159" i="1" s="1"/>
  <c r="AI1151" i="1"/>
  <c r="AJ1151" i="1" s="1"/>
  <c r="AA1151" i="1" s="1"/>
  <c r="AC1151" i="1" s="1"/>
  <c r="AI1143" i="1"/>
  <c r="AJ1143" i="1" s="1"/>
  <c r="AA1143" i="1" s="1"/>
  <c r="AC1143" i="1" s="1"/>
  <c r="AI1134" i="1"/>
  <c r="AJ1134" i="1" s="1"/>
  <c r="AA1134" i="1" s="1"/>
  <c r="AC1134" i="1" s="1"/>
  <c r="AI1125" i="1"/>
  <c r="AJ1125" i="1" s="1"/>
  <c r="AA1125" i="1" s="1"/>
  <c r="AC1125" i="1" s="1"/>
  <c r="AI1117" i="1"/>
  <c r="AJ1117" i="1" s="1"/>
  <c r="AA1117" i="1" s="1"/>
  <c r="AC1117" i="1" s="1"/>
  <c r="AI1109" i="1"/>
  <c r="AJ1109" i="1" s="1"/>
  <c r="AA1109" i="1" s="1"/>
  <c r="AC1109" i="1" s="1"/>
  <c r="AI1101" i="1"/>
  <c r="AJ1101" i="1" s="1"/>
  <c r="AA1101" i="1" s="1"/>
  <c r="AC1101" i="1" s="1"/>
  <c r="AI1093" i="1"/>
  <c r="AJ1093" i="1" s="1"/>
  <c r="AA1093" i="1" s="1"/>
  <c r="AC1093" i="1" s="1"/>
  <c r="AI1085" i="1"/>
  <c r="AJ1085" i="1" s="1"/>
  <c r="AA1085" i="1" s="1"/>
  <c r="AC1085" i="1" s="1"/>
  <c r="AI1077" i="1"/>
  <c r="AJ1077" i="1" s="1"/>
  <c r="AA1077" i="1" s="1"/>
  <c r="AC1077" i="1" s="1"/>
  <c r="AI1069" i="1"/>
  <c r="AJ1069" i="1" s="1"/>
  <c r="AA1069" i="1" s="1"/>
  <c r="AC1069" i="1" s="1"/>
  <c r="AI1060" i="1"/>
  <c r="AJ1060" i="1" s="1"/>
  <c r="AA1060" i="1" s="1"/>
  <c r="AC1060" i="1" s="1"/>
  <c r="AI1052" i="1"/>
  <c r="AJ1052" i="1" s="1"/>
  <c r="AA1052" i="1" s="1"/>
  <c r="AC1052" i="1" s="1"/>
  <c r="AI1043" i="1"/>
  <c r="AJ1043" i="1" s="1"/>
  <c r="AA1043" i="1" s="1"/>
  <c r="AC1043" i="1" s="1"/>
  <c r="AI1035" i="1"/>
  <c r="AJ1035" i="1" s="1"/>
  <c r="AA1035" i="1" s="1"/>
  <c r="AC1035" i="1" s="1"/>
  <c r="AI1027" i="1"/>
  <c r="AJ1027" i="1" s="1"/>
  <c r="AA1027" i="1" s="1"/>
  <c r="AC1027" i="1" s="1"/>
  <c r="AI1019" i="1"/>
  <c r="AJ1019" i="1" s="1"/>
  <c r="AA1019" i="1" s="1"/>
  <c r="AC1019" i="1" s="1"/>
  <c r="AI1011" i="1"/>
  <c r="AJ1011" i="1" s="1"/>
  <c r="AA1011" i="1" s="1"/>
  <c r="AC1011" i="1" s="1"/>
  <c r="AI1003" i="1"/>
  <c r="AJ1003" i="1" s="1"/>
  <c r="AA1003" i="1" s="1"/>
  <c r="AC1003" i="1" s="1"/>
  <c r="AI995" i="1"/>
  <c r="AJ995" i="1" s="1"/>
  <c r="AA995" i="1" s="1"/>
  <c r="AC995" i="1" s="1"/>
  <c r="AI986" i="1"/>
  <c r="AJ986" i="1" s="1"/>
  <c r="AA986" i="1" s="1"/>
  <c r="AC986" i="1" s="1"/>
  <c r="AI978" i="1"/>
  <c r="AJ978" i="1" s="1"/>
  <c r="AA978" i="1" s="1"/>
  <c r="AC978" i="1" s="1"/>
  <c r="AI970" i="1"/>
  <c r="AJ970" i="1" s="1"/>
  <c r="AA970" i="1" s="1"/>
  <c r="AC970" i="1" s="1"/>
  <c r="AI960" i="1"/>
  <c r="AJ960" i="1" s="1"/>
  <c r="AA960" i="1" s="1"/>
  <c r="AC960" i="1" s="1"/>
  <c r="AI952" i="1"/>
  <c r="AJ952" i="1" s="1"/>
  <c r="AA952" i="1" s="1"/>
  <c r="AC952" i="1" s="1"/>
  <c r="AI943" i="1"/>
  <c r="AJ943" i="1" s="1"/>
  <c r="AA943" i="1" s="1"/>
  <c r="AC943" i="1" s="1"/>
  <c r="AI934" i="1"/>
  <c r="AJ934" i="1" s="1"/>
  <c r="AA934" i="1" s="1"/>
  <c r="AC934" i="1" s="1"/>
  <c r="AI926" i="1"/>
  <c r="AJ926" i="1" s="1"/>
  <c r="AA926" i="1" s="1"/>
  <c r="AC926" i="1" s="1"/>
  <c r="AI917" i="1"/>
  <c r="AJ917" i="1" s="1"/>
  <c r="AA917" i="1" s="1"/>
  <c r="AC917" i="1" s="1"/>
  <c r="AI909" i="1"/>
  <c r="AJ909" i="1" s="1"/>
  <c r="AA909" i="1" s="1"/>
  <c r="AC909" i="1" s="1"/>
  <c r="AI901" i="1"/>
  <c r="AJ901" i="1" s="1"/>
  <c r="AA901" i="1" s="1"/>
  <c r="AC901" i="1" s="1"/>
  <c r="AI892" i="1"/>
  <c r="AJ892" i="1" s="1"/>
  <c r="AA892" i="1" s="1"/>
  <c r="AC892" i="1" s="1"/>
  <c r="AI884" i="1"/>
  <c r="AJ884" i="1" s="1"/>
  <c r="AA884" i="1" s="1"/>
  <c r="AC884" i="1" s="1"/>
  <c r="AI871" i="1"/>
  <c r="AJ871" i="1" s="1"/>
  <c r="AA871" i="1" s="1"/>
  <c r="AC871" i="1" s="1"/>
  <c r="AI863" i="1"/>
  <c r="AJ863" i="1" s="1"/>
  <c r="AA863" i="1" s="1"/>
  <c r="AC863" i="1" s="1"/>
  <c r="AI855" i="1"/>
  <c r="AJ855" i="1" s="1"/>
  <c r="AA855" i="1" s="1"/>
  <c r="AC855" i="1" s="1"/>
  <c r="AI847" i="1"/>
  <c r="AJ847" i="1" s="1"/>
  <c r="AA847" i="1" s="1"/>
  <c r="AC847" i="1" s="1"/>
  <c r="AI839" i="1"/>
  <c r="AJ839" i="1" s="1"/>
  <c r="AA839" i="1" s="1"/>
  <c r="AC839" i="1" s="1"/>
  <c r="AI831" i="1"/>
  <c r="AJ831" i="1" s="1"/>
  <c r="AA831" i="1" s="1"/>
  <c r="AC831" i="1" s="1"/>
  <c r="AI822" i="1"/>
  <c r="AJ822" i="1" s="1"/>
  <c r="AA822" i="1" s="1"/>
  <c r="AC822" i="1" s="1"/>
  <c r="AI814" i="1"/>
  <c r="AJ814" i="1" s="1"/>
  <c r="AA814" i="1" s="1"/>
  <c r="AC814" i="1" s="1"/>
  <c r="AI805" i="1"/>
  <c r="AJ805" i="1" s="1"/>
  <c r="AA805" i="1" s="1"/>
  <c r="AC805" i="1" s="1"/>
  <c r="AI797" i="1"/>
  <c r="AJ797" i="1" s="1"/>
  <c r="AA797" i="1" s="1"/>
  <c r="AC797" i="1" s="1"/>
  <c r="AI788" i="1"/>
  <c r="AJ788" i="1" s="1"/>
  <c r="AA788" i="1" s="1"/>
  <c r="AC788" i="1" s="1"/>
  <c r="AI780" i="1"/>
  <c r="AJ780" i="1" s="1"/>
  <c r="AA780" i="1" s="1"/>
  <c r="AC780" i="1" s="1"/>
  <c r="AI771" i="1"/>
  <c r="AJ771" i="1" s="1"/>
  <c r="AA771" i="1" s="1"/>
  <c r="AC771" i="1" s="1"/>
  <c r="AI763" i="1"/>
  <c r="AJ763" i="1" s="1"/>
  <c r="AA763" i="1" s="1"/>
  <c r="AC763" i="1" s="1"/>
  <c r="AI754" i="1"/>
  <c r="AJ754" i="1" s="1"/>
  <c r="AA754" i="1" s="1"/>
  <c r="AC754" i="1" s="1"/>
  <c r="AI746" i="1"/>
  <c r="AJ746" i="1" s="1"/>
  <c r="AA746" i="1" s="1"/>
  <c r="AC746" i="1" s="1"/>
  <c r="AI738" i="1"/>
  <c r="AJ738" i="1" s="1"/>
  <c r="AA738" i="1" s="1"/>
  <c r="AC738" i="1" s="1"/>
  <c r="AI730" i="1"/>
  <c r="AJ730" i="1" s="1"/>
  <c r="AA730" i="1" s="1"/>
  <c r="AC730" i="1" s="1"/>
  <c r="AI722" i="1"/>
  <c r="AJ722" i="1" s="1"/>
  <c r="AA722" i="1" s="1"/>
  <c r="AC722" i="1" s="1"/>
  <c r="AI714" i="1"/>
  <c r="AJ714" i="1" s="1"/>
  <c r="AA714" i="1" s="1"/>
  <c r="AC714" i="1" s="1"/>
  <c r="AI706" i="1"/>
  <c r="AJ706" i="1" s="1"/>
  <c r="AA706" i="1" s="1"/>
  <c r="AC706" i="1" s="1"/>
  <c r="AI697" i="1"/>
  <c r="AJ697" i="1" s="1"/>
  <c r="AA697" i="1" s="1"/>
  <c r="AC697" i="1" s="1"/>
  <c r="AI689" i="1"/>
  <c r="AJ689" i="1" s="1"/>
  <c r="AA689" i="1" s="1"/>
  <c r="AC689" i="1" s="1"/>
  <c r="AI681" i="1"/>
  <c r="AJ681" i="1" s="1"/>
  <c r="AA681" i="1" s="1"/>
  <c r="AC681" i="1" s="1"/>
  <c r="AI672" i="1"/>
  <c r="AJ672" i="1" s="1"/>
  <c r="AA672" i="1" s="1"/>
  <c r="AC672" i="1" s="1"/>
  <c r="AI664" i="1"/>
  <c r="AJ664" i="1" s="1"/>
  <c r="AA664" i="1" s="1"/>
  <c r="AC664" i="1" s="1"/>
  <c r="AI655" i="1"/>
  <c r="AJ655" i="1" s="1"/>
  <c r="AA655" i="1" s="1"/>
  <c r="AC655" i="1" s="1"/>
  <c r="AI647" i="1"/>
  <c r="AJ647" i="1" s="1"/>
  <c r="AA647" i="1" s="1"/>
  <c r="AC647" i="1" s="1"/>
  <c r="AI637" i="1"/>
  <c r="AJ637" i="1" s="1"/>
  <c r="AA637" i="1" s="1"/>
  <c r="AC637" i="1" s="1"/>
  <c r="AI629" i="1"/>
  <c r="AJ629" i="1" s="1"/>
  <c r="AA629" i="1" s="1"/>
  <c r="AC629" i="1" s="1"/>
  <c r="AI620" i="1"/>
  <c r="AJ620" i="1" s="1"/>
  <c r="AA620" i="1" s="1"/>
  <c r="AC620" i="1" s="1"/>
  <c r="AI612" i="1"/>
  <c r="AJ612" i="1" s="1"/>
  <c r="AA612" i="1" s="1"/>
  <c r="AC612" i="1" s="1"/>
  <c r="AI603" i="1"/>
  <c r="AJ603" i="1" s="1"/>
  <c r="AA603" i="1" s="1"/>
  <c r="AC603" i="1" s="1"/>
  <c r="AI595" i="1"/>
  <c r="AJ595" i="1" s="1"/>
  <c r="AA595" i="1" s="1"/>
  <c r="AC595" i="1" s="1"/>
  <c r="AI587" i="1"/>
  <c r="AJ587" i="1" s="1"/>
  <c r="AA587" i="1" s="1"/>
  <c r="AC587" i="1" s="1"/>
  <c r="AI578" i="1"/>
  <c r="AJ578" i="1" s="1"/>
  <c r="AA578" i="1" s="1"/>
  <c r="AC578" i="1" s="1"/>
  <c r="AI570" i="1"/>
  <c r="AJ570" i="1" s="1"/>
  <c r="AA570" i="1" s="1"/>
  <c r="AC570" i="1" s="1"/>
  <c r="AI561" i="1"/>
  <c r="AJ561" i="1" s="1"/>
  <c r="AA561" i="1" s="1"/>
  <c r="AC561" i="1" s="1"/>
  <c r="AI553" i="1"/>
  <c r="AJ553" i="1" s="1"/>
  <c r="AA553" i="1" s="1"/>
  <c r="AC553" i="1" s="1"/>
  <c r="AI545" i="1"/>
  <c r="AJ545" i="1" s="1"/>
  <c r="AA545" i="1" s="1"/>
  <c r="AC545" i="1" s="1"/>
  <c r="AI536" i="1"/>
  <c r="AJ536" i="1" s="1"/>
  <c r="AA536" i="1" s="1"/>
  <c r="AC536" i="1" s="1"/>
  <c r="AI528" i="1"/>
  <c r="AJ528" i="1" s="1"/>
  <c r="AA528" i="1" s="1"/>
  <c r="AC528" i="1" s="1"/>
  <c r="AI520" i="1"/>
  <c r="AJ520" i="1" s="1"/>
  <c r="AA520" i="1" s="1"/>
  <c r="AC520" i="1" s="1"/>
  <c r="AI1582" i="1"/>
  <c r="AJ1582" i="1" s="1"/>
  <c r="AA1582" i="1" s="1"/>
  <c r="AC1582" i="1" s="1"/>
  <c r="AI1572" i="1"/>
  <c r="AJ1572" i="1" s="1"/>
  <c r="AA1572" i="1" s="1"/>
  <c r="AC1572" i="1" s="1"/>
  <c r="AI1561" i="1"/>
  <c r="AJ1561" i="1" s="1"/>
  <c r="AA1561" i="1" s="1"/>
  <c r="AC1561" i="1" s="1"/>
  <c r="AI1552" i="1"/>
  <c r="AJ1552" i="1" s="1"/>
  <c r="AA1552" i="1" s="1"/>
  <c r="AC1552" i="1" s="1"/>
  <c r="AI1543" i="1"/>
  <c r="AJ1543" i="1" s="1"/>
  <c r="AA1543" i="1" s="1"/>
  <c r="AC1543" i="1" s="1"/>
  <c r="AI1534" i="1"/>
  <c r="AJ1534" i="1" s="1"/>
  <c r="AA1534" i="1" s="1"/>
  <c r="AC1534" i="1" s="1"/>
  <c r="AI1526" i="1"/>
  <c r="AJ1526" i="1" s="1"/>
  <c r="AA1526" i="1" s="1"/>
  <c r="AC1526" i="1" s="1"/>
  <c r="AI1517" i="1"/>
  <c r="AJ1517" i="1" s="1"/>
  <c r="AA1517" i="1" s="1"/>
  <c r="AC1517" i="1" s="1"/>
  <c r="AI1508" i="1"/>
  <c r="AJ1508" i="1" s="1"/>
  <c r="AA1508" i="1" s="1"/>
  <c r="AC1508" i="1" s="1"/>
  <c r="AI1499" i="1"/>
  <c r="AJ1499" i="1" s="1"/>
  <c r="AA1499" i="1" s="1"/>
  <c r="AC1499" i="1" s="1"/>
  <c r="AI1490" i="1"/>
  <c r="AJ1490" i="1" s="1"/>
  <c r="AA1490" i="1" s="1"/>
  <c r="AC1490" i="1" s="1"/>
  <c r="AI1481" i="1"/>
  <c r="AJ1481" i="1" s="1"/>
  <c r="AA1481" i="1" s="1"/>
  <c r="AC1481" i="1" s="1"/>
  <c r="AI1472" i="1"/>
  <c r="AJ1472" i="1" s="1"/>
  <c r="AA1472" i="1" s="1"/>
  <c r="AC1472" i="1" s="1"/>
  <c r="AI1463" i="1"/>
  <c r="AJ1463" i="1" s="1"/>
  <c r="AA1463" i="1" s="1"/>
  <c r="AC1463" i="1" s="1"/>
  <c r="AI1454" i="1"/>
  <c r="AJ1454" i="1" s="1"/>
  <c r="AA1454" i="1" s="1"/>
  <c r="AC1454" i="1" s="1"/>
  <c r="AI1445" i="1"/>
  <c r="AJ1445" i="1" s="1"/>
  <c r="AA1445" i="1" s="1"/>
  <c r="AC1445" i="1" s="1"/>
  <c r="AI1436" i="1"/>
  <c r="AJ1436" i="1" s="1"/>
  <c r="AA1436" i="1" s="1"/>
  <c r="AC1436" i="1" s="1"/>
  <c r="AI1427" i="1"/>
  <c r="AJ1427" i="1" s="1"/>
  <c r="AA1427" i="1" s="1"/>
  <c r="AC1427" i="1" s="1"/>
  <c r="AI1419" i="1"/>
  <c r="AJ1419" i="1" s="1"/>
  <c r="AA1419" i="1" s="1"/>
  <c r="AC1419" i="1" s="1"/>
  <c r="AI1410" i="1"/>
  <c r="AJ1410" i="1" s="1"/>
  <c r="AA1410" i="1" s="1"/>
  <c r="AC1410" i="1" s="1"/>
  <c r="AI1402" i="1"/>
  <c r="AI1393" i="1"/>
  <c r="AJ1393" i="1" s="1"/>
  <c r="AA1393" i="1" s="1"/>
  <c r="AC1393" i="1" s="1"/>
  <c r="AI1384" i="1"/>
  <c r="AJ1384" i="1" s="1"/>
  <c r="AA1384" i="1" s="1"/>
  <c r="AC1384" i="1" s="1"/>
  <c r="AI1375" i="1"/>
  <c r="AJ1375" i="1" s="1"/>
  <c r="AA1375" i="1" s="1"/>
  <c r="AC1375" i="1" s="1"/>
  <c r="AI1367" i="1"/>
  <c r="AJ1367" i="1" s="1"/>
  <c r="AA1367" i="1" s="1"/>
  <c r="AC1367" i="1" s="1"/>
  <c r="AI1358" i="1"/>
  <c r="AJ1358" i="1" s="1"/>
  <c r="AA1358" i="1" s="1"/>
  <c r="AC1358" i="1" s="1"/>
  <c r="AI1350" i="1"/>
  <c r="AJ1350" i="1" s="1"/>
  <c r="AA1350" i="1" s="1"/>
  <c r="AC1350" i="1" s="1"/>
  <c r="AI1341" i="1"/>
  <c r="AJ1341" i="1" s="1"/>
  <c r="AA1341" i="1" s="1"/>
  <c r="AC1341" i="1" s="1"/>
  <c r="AI1332" i="1"/>
  <c r="AJ1332" i="1" s="1"/>
  <c r="AA1332" i="1" s="1"/>
  <c r="AC1332" i="1" s="1"/>
  <c r="AI1324" i="1"/>
  <c r="AJ1324" i="1" s="1"/>
  <c r="AA1324" i="1" s="1"/>
  <c r="AC1324" i="1" s="1"/>
  <c r="AI1315" i="1"/>
  <c r="AJ1315" i="1" s="1"/>
  <c r="AA1315" i="1" s="1"/>
  <c r="AC1315" i="1" s="1"/>
  <c r="AI1306" i="1"/>
  <c r="AJ1306" i="1" s="1"/>
  <c r="AA1306" i="1" s="1"/>
  <c r="AC1306" i="1" s="1"/>
  <c r="AI1298" i="1"/>
  <c r="AJ1298" i="1" s="1"/>
  <c r="AA1298" i="1" s="1"/>
  <c r="AC1298" i="1" s="1"/>
  <c r="AI1289" i="1"/>
  <c r="AJ1289" i="1" s="1"/>
  <c r="AA1289" i="1" s="1"/>
  <c r="AC1289" i="1" s="1"/>
  <c r="AI1281" i="1"/>
  <c r="AJ1281" i="1" s="1"/>
  <c r="AA1281" i="1" s="1"/>
  <c r="AC1281" i="1" s="1"/>
  <c r="AI1272" i="1"/>
  <c r="AJ1272" i="1" s="1"/>
  <c r="AA1272" i="1" s="1"/>
  <c r="AC1272" i="1" s="1"/>
  <c r="AI1263" i="1"/>
  <c r="AJ1263" i="1" s="1"/>
  <c r="AA1263" i="1" s="1"/>
  <c r="AC1263" i="1" s="1"/>
  <c r="AI1254" i="1"/>
  <c r="AJ1254" i="1" s="1"/>
  <c r="AA1254" i="1" s="1"/>
  <c r="AC1254" i="1" s="1"/>
  <c r="AI1245" i="1"/>
  <c r="AJ1245" i="1" s="1"/>
  <c r="AA1245" i="1" s="1"/>
  <c r="AC1245" i="1" s="1"/>
  <c r="AI1237" i="1"/>
  <c r="AJ1237" i="1" s="1"/>
  <c r="AA1237" i="1" s="1"/>
  <c r="AC1237" i="1" s="1"/>
  <c r="AI1229" i="1"/>
  <c r="AJ1229" i="1" s="1"/>
  <c r="AA1229" i="1" s="1"/>
  <c r="AC1229" i="1" s="1"/>
  <c r="AI1220" i="1"/>
  <c r="AJ1220" i="1" s="1"/>
  <c r="AA1220" i="1" s="1"/>
  <c r="AC1220" i="1" s="1"/>
  <c r="AI1212" i="1"/>
  <c r="AJ1212" i="1" s="1"/>
  <c r="AA1212" i="1" s="1"/>
  <c r="AC1212" i="1" s="1"/>
  <c r="AI1204" i="1"/>
  <c r="AJ1204" i="1" s="1"/>
  <c r="AA1204" i="1" s="1"/>
  <c r="AC1204" i="1" s="1"/>
  <c r="AI1190" i="1"/>
  <c r="AJ1190" i="1" s="1"/>
  <c r="AA1190" i="1" s="1"/>
  <c r="AC1190" i="1" s="1"/>
  <c r="AI1182" i="1"/>
  <c r="AJ1182" i="1" s="1"/>
  <c r="AA1182" i="1" s="1"/>
  <c r="AC1182" i="1" s="1"/>
  <c r="AI1173" i="1"/>
  <c r="AJ1173" i="1" s="1"/>
  <c r="AA1173" i="1" s="1"/>
  <c r="AC1173" i="1" s="1"/>
  <c r="AI1165" i="1"/>
  <c r="AJ1165" i="1" s="1"/>
  <c r="AA1165" i="1" s="1"/>
  <c r="AC1165" i="1" s="1"/>
  <c r="AI1157" i="1"/>
  <c r="AJ1157" i="1" s="1"/>
  <c r="AA1157" i="1" s="1"/>
  <c r="AC1157" i="1" s="1"/>
  <c r="AI1149" i="1"/>
  <c r="AJ1149" i="1" s="1"/>
  <c r="AA1149" i="1" s="1"/>
  <c r="AC1149" i="1" s="1"/>
  <c r="AI1141" i="1"/>
  <c r="AJ1141" i="1" s="1"/>
  <c r="AA1141" i="1" s="1"/>
  <c r="AC1141" i="1" s="1"/>
  <c r="AI1132" i="1"/>
  <c r="AJ1132" i="1" s="1"/>
  <c r="AA1132" i="1" s="1"/>
  <c r="AC1132" i="1" s="1"/>
  <c r="AI1123" i="1"/>
  <c r="AJ1123" i="1" s="1"/>
  <c r="AA1123" i="1" s="1"/>
  <c r="AC1123" i="1" s="1"/>
  <c r="AI1115" i="1"/>
  <c r="AJ1115" i="1" s="1"/>
  <c r="AA1115" i="1" s="1"/>
  <c r="AC1115" i="1" s="1"/>
  <c r="AI1107" i="1"/>
  <c r="AJ1107" i="1" s="1"/>
  <c r="AA1107" i="1" s="1"/>
  <c r="AC1107" i="1" s="1"/>
  <c r="AI1099" i="1"/>
  <c r="AJ1099" i="1" s="1"/>
  <c r="AA1099" i="1" s="1"/>
  <c r="AC1099" i="1" s="1"/>
  <c r="AI1091" i="1"/>
  <c r="AJ1091" i="1" s="1"/>
  <c r="AA1091" i="1" s="1"/>
  <c r="AC1091" i="1" s="1"/>
  <c r="AI1083" i="1"/>
  <c r="AJ1083" i="1" s="1"/>
  <c r="AA1083" i="1" s="1"/>
  <c r="AC1083" i="1" s="1"/>
  <c r="AI1075" i="1"/>
  <c r="AJ1075" i="1" s="1"/>
  <c r="AA1075" i="1" s="1"/>
  <c r="AC1075" i="1" s="1"/>
  <c r="AI1067" i="1"/>
  <c r="AJ1067" i="1" s="1"/>
  <c r="AA1067" i="1" s="1"/>
  <c r="AC1067" i="1" s="1"/>
  <c r="AI1058" i="1"/>
  <c r="AJ1058" i="1" s="1"/>
  <c r="AA1058" i="1" s="1"/>
  <c r="AC1058" i="1" s="1"/>
  <c r="AI1049" i="1"/>
  <c r="AJ1049" i="1" s="1"/>
  <c r="AA1049" i="1" s="1"/>
  <c r="AC1049" i="1" s="1"/>
  <c r="AI1041" i="1"/>
  <c r="AJ1041" i="1" s="1"/>
  <c r="AA1041" i="1" s="1"/>
  <c r="AC1041" i="1" s="1"/>
  <c r="AI1033" i="1"/>
  <c r="AJ1033" i="1" s="1"/>
  <c r="AA1033" i="1" s="1"/>
  <c r="AC1033" i="1" s="1"/>
  <c r="AI1025" i="1"/>
  <c r="AJ1025" i="1" s="1"/>
  <c r="AA1025" i="1" s="1"/>
  <c r="AC1025" i="1" s="1"/>
  <c r="AI1017" i="1"/>
  <c r="AJ1017" i="1" s="1"/>
  <c r="AA1017" i="1" s="1"/>
  <c r="AC1017" i="1" s="1"/>
  <c r="AI1009" i="1"/>
  <c r="AJ1009" i="1" s="1"/>
  <c r="AA1009" i="1" s="1"/>
  <c r="AC1009" i="1" s="1"/>
  <c r="AI1001" i="1"/>
  <c r="AJ1001" i="1" s="1"/>
  <c r="AA1001" i="1" s="1"/>
  <c r="AC1001" i="1" s="1"/>
  <c r="AI993" i="1"/>
  <c r="AJ993" i="1" s="1"/>
  <c r="AA993" i="1" s="1"/>
  <c r="AC993" i="1" s="1"/>
  <c r="AI984" i="1"/>
  <c r="AJ984" i="1" s="1"/>
  <c r="AA984" i="1" s="1"/>
  <c r="AC984" i="1" s="1"/>
  <c r="AI976" i="1"/>
  <c r="AJ976" i="1" s="1"/>
  <c r="AA976" i="1" s="1"/>
  <c r="AC976" i="1" s="1"/>
  <c r="AI968" i="1"/>
  <c r="AJ968" i="1" s="1"/>
  <c r="AA968" i="1" s="1"/>
  <c r="AC968" i="1" s="1"/>
  <c r="AI958" i="1"/>
  <c r="AJ958" i="1" s="1"/>
  <c r="AA958" i="1" s="1"/>
  <c r="AC958" i="1" s="1"/>
  <c r="AI949" i="1"/>
  <c r="AJ949" i="1" s="1"/>
  <c r="AA949" i="1" s="1"/>
  <c r="AC949" i="1" s="1"/>
  <c r="AI941" i="1"/>
  <c r="AJ941" i="1" s="1"/>
  <c r="AA941" i="1" s="1"/>
  <c r="AC941" i="1" s="1"/>
  <c r="AI932" i="1"/>
  <c r="AJ932" i="1" s="1"/>
  <c r="AA932" i="1" s="1"/>
  <c r="AC932" i="1" s="1"/>
  <c r="AI924" i="1"/>
  <c r="AJ924" i="1" s="1"/>
  <c r="AA924" i="1" s="1"/>
  <c r="AC924" i="1" s="1"/>
  <c r="AI915" i="1"/>
  <c r="AJ915" i="1" s="1"/>
  <c r="AA915" i="1" s="1"/>
  <c r="AC915" i="1" s="1"/>
  <c r="AI907" i="1"/>
  <c r="AJ907" i="1" s="1"/>
  <c r="AA907" i="1" s="1"/>
  <c r="AC907" i="1" s="1"/>
  <c r="AI899" i="1"/>
  <c r="AJ899" i="1" s="1"/>
  <c r="AA899" i="1" s="1"/>
  <c r="AC899" i="1" s="1"/>
  <c r="AI890" i="1"/>
  <c r="AJ890" i="1" s="1"/>
  <c r="AA890" i="1" s="1"/>
  <c r="AC890" i="1" s="1"/>
  <c r="AI881" i="1"/>
  <c r="AJ881" i="1" s="1"/>
  <c r="AA881" i="1" s="1"/>
  <c r="AC881" i="1" s="1"/>
  <c r="AI869" i="1"/>
  <c r="AJ869" i="1" s="1"/>
  <c r="AA869" i="1" s="1"/>
  <c r="AC869" i="1" s="1"/>
  <c r="AI861" i="1"/>
  <c r="AJ861" i="1" s="1"/>
  <c r="AA861" i="1" s="1"/>
  <c r="AC861" i="1" s="1"/>
  <c r="AI853" i="1"/>
  <c r="AJ853" i="1" s="1"/>
  <c r="AA853" i="1" s="1"/>
  <c r="AC853" i="1" s="1"/>
  <c r="AI845" i="1"/>
  <c r="AJ845" i="1" s="1"/>
  <c r="AA845" i="1" s="1"/>
  <c r="AC845" i="1" s="1"/>
  <c r="AI837" i="1"/>
  <c r="AJ837" i="1" s="1"/>
  <c r="AA837" i="1" s="1"/>
  <c r="AC837" i="1" s="1"/>
  <c r="AI829" i="1"/>
  <c r="AJ829" i="1" s="1"/>
  <c r="AA829" i="1" s="1"/>
  <c r="AC829" i="1" s="1"/>
  <c r="AI820" i="1"/>
  <c r="AJ820" i="1" s="1"/>
  <c r="AA820" i="1" s="1"/>
  <c r="AC820" i="1" s="1"/>
  <c r="AI812" i="1"/>
  <c r="AJ812" i="1" s="1"/>
  <c r="AA812" i="1" s="1"/>
  <c r="AC812" i="1" s="1"/>
  <c r="AI803" i="1"/>
  <c r="AJ803" i="1" s="1"/>
  <c r="AA803" i="1" s="1"/>
  <c r="AC803" i="1" s="1"/>
  <c r="AI795" i="1"/>
  <c r="AJ795" i="1" s="1"/>
  <c r="AA795" i="1" s="1"/>
  <c r="AC795" i="1" s="1"/>
  <c r="AI786" i="1"/>
  <c r="AJ786" i="1" s="1"/>
  <c r="AA786" i="1" s="1"/>
  <c r="AC786" i="1" s="1"/>
  <c r="AI777" i="1"/>
  <c r="AJ777" i="1" s="1"/>
  <c r="AA777" i="1" s="1"/>
  <c r="AC777" i="1" s="1"/>
  <c r="AI769" i="1"/>
  <c r="AJ769" i="1" s="1"/>
  <c r="AA769" i="1" s="1"/>
  <c r="AC769" i="1" s="1"/>
  <c r="AI761" i="1"/>
  <c r="AJ761" i="1" s="1"/>
  <c r="AA761" i="1" s="1"/>
  <c r="AC761" i="1" s="1"/>
  <c r="AI752" i="1"/>
  <c r="AJ752" i="1" s="1"/>
  <c r="AA752" i="1" s="1"/>
  <c r="AC752" i="1" s="1"/>
  <c r="AI744" i="1"/>
  <c r="AJ744" i="1" s="1"/>
  <c r="AA744" i="1" s="1"/>
  <c r="AC744" i="1" s="1"/>
  <c r="AI736" i="1"/>
  <c r="AJ736" i="1" s="1"/>
  <c r="AA736" i="1" s="1"/>
  <c r="AC736" i="1" s="1"/>
  <c r="AI728" i="1"/>
  <c r="AJ728" i="1" s="1"/>
  <c r="AA728" i="1" s="1"/>
  <c r="AC728" i="1" s="1"/>
  <c r="AI720" i="1"/>
  <c r="AJ720" i="1" s="1"/>
  <c r="AA720" i="1" s="1"/>
  <c r="AC720" i="1" s="1"/>
  <c r="AI712" i="1"/>
  <c r="AJ712" i="1" s="1"/>
  <c r="AA712" i="1" s="1"/>
  <c r="AC712" i="1" s="1"/>
  <c r="AI704" i="1"/>
  <c r="AJ704" i="1" s="1"/>
  <c r="AA704" i="1" s="1"/>
  <c r="AC704" i="1" s="1"/>
  <c r="AI695" i="1"/>
  <c r="AJ695" i="1" s="1"/>
  <c r="AA695" i="1" s="1"/>
  <c r="AC695" i="1" s="1"/>
  <c r="AI687" i="1"/>
  <c r="AJ687" i="1" s="1"/>
  <c r="AA687" i="1" s="1"/>
  <c r="AC687" i="1" s="1"/>
  <c r="AI678" i="1"/>
  <c r="AJ678" i="1" s="1"/>
  <c r="AA678" i="1" s="1"/>
  <c r="AC678" i="1" s="1"/>
  <c r="AI670" i="1"/>
  <c r="AJ670" i="1" s="1"/>
  <c r="AA670" i="1" s="1"/>
  <c r="AC670" i="1" s="1"/>
  <c r="AI661" i="1"/>
  <c r="AJ661" i="1" s="1"/>
  <c r="AA661" i="1" s="1"/>
  <c r="AC661" i="1" s="1"/>
  <c r="AI653" i="1"/>
  <c r="AJ653" i="1" s="1"/>
  <c r="AA653" i="1" s="1"/>
  <c r="AC653" i="1" s="1"/>
  <c r="AI645" i="1"/>
  <c r="AJ645" i="1" s="1"/>
  <c r="AA645" i="1" s="1"/>
  <c r="AC645" i="1" s="1"/>
  <c r="AI635" i="1"/>
  <c r="AJ635" i="1" s="1"/>
  <c r="AA635" i="1" s="1"/>
  <c r="AC635" i="1" s="1"/>
  <c r="AI626" i="1"/>
  <c r="AJ626" i="1" s="1"/>
  <c r="AA626" i="1" s="1"/>
  <c r="AC626" i="1" s="1"/>
  <c r="AI618" i="1"/>
  <c r="AJ618" i="1" s="1"/>
  <c r="AA618" i="1" s="1"/>
  <c r="AC618" i="1" s="1"/>
  <c r="AI610" i="1"/>
  <c r="AJ610" i="1" s="1"/>
  <c r="AA610" i="1" s="1"/>
  <c r="AC610" i="1" s="1"/>
  <c r="AI601" i="1"/>
  <c r="AJ601" i="1" s="1"/>
  <c r="AA601" i="1" s="1"/>
  <c r="AC601" i="1" s="1"/>
  <c r="AI593" i="1"/>
  <c r="AJ593" i="1" s="1"/>
  <c r="AA593" i="1" s="1"/>
  <c r="AC593" i="1" s="1"/>
  <c r="AI585" i="1"/>
  <c r="AJ585" i="1" s="1"/>
  <c r="AA585" i="1" s="1"/>
  <c r="AC585" i="1" s="1"/>
  <c r="AI576" i="1"/>
  <c r="AJ576" i="1" s="1"/>
  <c r="AA576" i="1" s="1"/>
  <c r="AC576" i="1" s="1"/>
  <c r="AI568" i="1"/>
  <c r="AJ568" i="1" s="1"/>
  <c r="AA568" i="1" s="1"/>
  <c r="AC568" i="1" s="1"/>
  <c r="AI559" i="1"/>
  <c r="AJ559" i="1" s="1"/>
  <c r="AA559" i="1" s="1"/>
  <c r="AC559" i="1" s="1"/>
  <c r="AI551" i="1"/>
  <c r="AJ551" i="1" s="1"/>
  <c r="AA551" i="1" s="1"/>
  <c r="AC551" i="1" s="1"/>
  <c r="AI369" i="1"/>
  <c r="AJ369" i="1" s="1"/>
  <c r="AA369" i="1" s="1"/>
  <c r="AC369" i="1" s="1"/>
  <c r="AI351" i="1"/>
  <c r="AJ351" i="1" s="1"/>
  <c r="AA351" i="1" s="1"/>
  <c r="AC351" i="1" s="1"/>
  <c r="AI334" i="1"/>
  <c r="AJ334" i="1" s="1"/>
  <c r="AA334" i="1" s="1"/>
  <c r="AC334" i="1" s="1"/>
  <c r="AI317" i="1"/>
  <c r="AJ317" i="1" s="1"/>
  <c r="AA317" i="1" s="1"/>
  <c r="AC317" i="1" s="1"/>
  <c r="AI299" i="1"/>
  <c r="AJ299" i="1" s="1"/>
  <c r="AA299" i="1" s="1"/>
  <c r="AC299" i="1" s="1"/>
  <c r="AI282" i="1"/>
  <c r="AJ282" i="1" s="1"/>
  <c r="AA282" i="1" s="1"/>
  <c r="AC282" i="1" s="1"/>
  <c r="AI266" i="1"/>
  <c r="AJ266" i="1" s="1"/>
  <c r="AA266" i="1" s="1"/>
  <c r="AC266" i="1" s="1"/>
  <c r="AI248" i="1"/>
  <c r="AJ248" i="1" s="1"/>
  <c r="AA248" i="1" s="1"/>
  <c r="AC248" i="1" s="1"/>
  <c r="AI223" i="1"/>
  <c r="AJ223" i="1" s="1"/>
  <c r="AA223" i="1" s="1"/>
  <c r="AC223" i="1" s="1"/>
  <c r="AI207" i="1"/>
  <c r="AJ207" i="1" s="1"/>
  <c r="AA207" i="1" s="1"/>
  <c r="AC207" i="1" s="1"/>
  <c r="AI190" i="1"/>
  <c r="AJ190" i="1" s="1"/>
  <c r="AA190" i="1" s="1"/>
  <c r="AC190" i="1" s="1"/>
  <c r="AI172" i="1"/>
  <c r="AJ172" i="1" s="1"/>
  <c r="AA172" i="1" s="1"/>
  <c r="AC172" i="1" s="1"/>
  <c r="AI156" i="1"/>
  <c r="AJ156" i="1" s="1"/>
  <c r="AA156" i="1" s="1"/>
  <c r="AC156" i="1" s="1"/>
  <c r="AI130" i="1"/>
  <c r="AJ130" i="1" s="1"/>
  <c r="AA130" i="1" s="1"/>
  <c r="AC130" i="1" s="1"/>
  <c r="AI113" i="1"/>
  <c r="AJ113" i="1" s="1"/>
  <c r="AA113" i="1" s="1"/>
  <c r="AC113" i="1" s="1"/>
  <c r="AI104" i="1"/>
  <c r="AJ104" i="1" s="1"/>
  <c r="AA104" i="1" s="1"/>
  <c r="AC104" i="1" s="1"/>
  <c r="AI87" i="1"/>
  <c r="AJ87" i="1" s="1"/>
  <c r="AA87" i="1" s="1"/>
  <c r="AC87" i="1" s="1"/>
  <c r="AI61" i="1"/>
  <c r="AJ61" i="1" s="1"/>
  <c r="AA61" i="1" s="1"/>
  <c r="AC61" i="1" s="1"/>
  <c r="AI44" i="1"/>
  <c r="AJ44" i="1" s="1"/>
  <c r="AA44" i="1" s="1"/>
  <c r="AC44" i="1" s="1"/>
  <c r="AI35" i="1"/>
  <c r="AJ35" i="1" s="1"/>
  <c r="AA35" i="1" s="1"/>
  <c r="AC35" i="1" s="1"/>
  <c r="AI377" i="1"/>
  <c r="AJ377" i="1" s="1"/>
  <c r="AA377" i="1" s="1"/>
  <c r="AC377" i="1" s="1"/>
  <c r="AI360" i="1"/>
  <c r="AJ360" i="1" s="1"/>
  <c r="AA360" i="1" s="1"/>
  <c r="AC360" i="1" s="1"/>
  <c r="AI342" i="1"/>
  <c r="AJ342" i="1" s="1"/>
  <c r="AA342" i="1" s="1"/>
  <c r="AC342" i="1" s="1"/>
  <c r="AI326" i="1"/>
  <c r="AJ326" i="1" s="1"/>
  <c r="AA326" i="1" s="1"/>
  <c r="AC326" i="1" s="1"/>
  <c r="AI309" i="1"/>
  <c r="AJ309" i="1" s="1"/>
  <c r="AA309" i="1" s="1"/>
  <c r="AC309" i="1" s="1"/>
  <c r="AI291" i="1"/>
  <c r="AJ291" i="1" s="1"/>
  <c r="AA291" i="1" s="1"/>
  <c r="AC291" i="1" s="1"/>
  <c r="AI274" i="1"/>
  <c r="AJ274" i="1" s="1"/>
  <c r="AA274" i="1" s="1"/>
  <c r="AC274" i="1" s="1"/>
  <c r="AI257" i="1"/>
  <c r="AJ257" i="1" s="1"/>
  <c r="AA257" i="1" s="1"/>
  <c r="AC257" i="1" s="1"/>
  <c r="AI240" i="1"/>
  <c r="AJ240" i="1" s="1"/>
  <c r="AA240" i="1" s="1"/>
  <c r="AC240" i="1" s="1"/>
  <c r="AI232" i="1"/>
  <c r="AJ232" i="1" s="1"/>
  <c r="AA232" i="1" s="1"/>
  <c r="AC232" i="1" s="1"/>
  <c r="AI215" i="1"/>
  <c r="AJ215" i="1" s="1"/>
  <c r="AA215" i="1" s="1"/>
  <c r="AC215" i="1" s="1"/>
  <c r="AI198" i="1"/>
  <c r="AJ198" i="1" s="1"/>
  <c r="AA198" i="1" s="1"/>
  <c r="AC198" i="1" s="1"/>
  <c r="AI181" i="1"/>
  <c r="AJ181" i="1" s="1"/>
  <c r="AA181" i="1" s="1"/>
  <c r="AC181" i="1" s="1"/>
  <c r="AI164" i="1"/>
  <c r="AJ164" i="1" s="1"/>
  <c r="AA164" i="1" s="1"/>
  <c r="AC164" i="1" s="1"/>
  <c r="AI147" i="1"/>
  <c r="AJ147" i="1" s="1"/>
  <c r="AA147" i="1" s="1"/>
  <c r="AC147" i="1" s="1"/>
  <c r="AI139" i="1"/>
  <c r="AJ139" i="1" s="1"/>
  <c r="AA139" i="1" s="1"/>
  <c r="AC139" i="1" s="1"/>
  <c r="AI122" i="1"/>
  <c r="AJ122" i="1" s="1"/>
  <c r="AA122" i="1" s="1"/>
  <c r="AC122" i="1" s="1"/>
  <c r="AI95" i="1"/>
  <c r="AJ95" i="1" s="1"/>
  <c r="AA95" i="1" s="1"/>
  <c r="AC95" i="1" s="1"/>
  <c r="AI79" i="1"/>
  <c r="AJ79" i="1" s="1"/>
  <c r="AA79" i="1" s="1"/>
  <c r="AC79" i="1" s="1"/>
  <c r="AI70" i="1"/>
  <c r="AJ70" i="1" s="1"/>
  <c r="AA70" i="1" s="1"/>
  <c r="AC70" i="1" s="1"/>
  <c r="AI53" i="1"/>
  <c r="AJ53" i="1" s="1"/>
  <c r="AA53" i="1" s="1"/>
  <c r="AC53" i="1" s="1"/>
  <c r="AI25" i="1"/>
  <c r="AJ25" i="1" s="1"/>
  <c r="AA25" i="1" s="1"/>
  <c r="AC25" i="1" s="1"/>
  <c r="AI540" i="1"/>
  <c r="AJ540" i="1" s="1"/>
  <c r="AA540" i="1" s="1"/>
  <c r="AC540" i="1" s="1"/>
  <c r="AI531" i="1"/>
  <c r="AJ531" i="1" s="1"/>
  <c r="AA531" i="1" s="1"/>
  <c r="AC531" i="1" s="1"/>
  <c r="AI523" i="1"/>
  <c r="AJ523" i="1" s="1"/>
  <c r="AA523" i="1" s="1"/>
  <c r="AC523" i="1" s="1"/>
  <c r="AI515" i="1"/>
  <c r="AJ515" i="1" s="1"/>
  <c r="AA515" i="1" s="1"/>
  <c r="AC515" i="1" s="1"/>
  <c r="AI507" i="1"/>
  <c r="AJ507" i="1" s="1"/>
  <c r="AA507" i="1" s="1"/>
  <c r="AC507" i="1" s="1"/>
  <c r="AI499" i="1"/>
  <c r="AJ499" i="1" s="1"/>
  <c r="AA499" i="1" s="1"/>
  <c r="AC499" i="1" s="1"/>
  <c r="AI491" i="1"/>
  <c r="AJ491" i="1" s="1"/>
  <c r="AA491" i="1" s="1"/>
  <c r="AC491" i="1" s="1"/>
  <c r="AI483" i="1"/>
  <c r="AJ483" i="1" s="1"/>
  <c r="AA483" i="1" s="1"/>
  <c r="AC483" i="1" s="1"/>
  <c r="AI475" i="1"/>
  <c r="AJ475" i="1" s="1"/>
  <c r="AA475" i="1" s="1"/>
  <c r="AC475" i="1" s="1"/>
  <c r="AI466" i="1"/>
  <c r="AJ466" i="1" s="1"/>
  <c r="AA466" i="1" s="1"/>
  <c r="AC466" i="1" s="1"/>
  <c r="AI458" i="1"/>
  <c r="AJ458" i="1" s="1"/>
  <c r="AA458" i="1" s="1"/>
  <c r="AC458" i="1" s="1"/>
  <c r="AI449" i="1"/>
  <c r="AJ449" i="1" s="1"/>
  <c r="AA449" i="1" s="1"/>
  <c r="AC449" i="1" s="1"/>
  <c r="AI441" i="1"/>
  <c r="AJ441" i="1" s="1"/>
  <c r="AA441" i="1" s="1"/>
  <c r="AC441" i="1" s="1"/>
  <c r="AI433" i="1"/>
  <c r="AJ433" i="1" s="1"/>
  <c r="AA433" i="1" s="1"/>
  <c r="AC433" i="1" s="1"/>
  <c r="AI425" i="1"/>
  <c r="AJ425" i="1" s="1"/>
  <c r="AA425" i="1" s="1"/>
  <c r="AC425" i="1" s="1"/>
  <c r="AI417" i="1"/>
  <c r="AJ417" i="1" s="1"/>
  <c r="AA417" i="1" s="1"/>
  <c r="AC417" i="1" s="1"/>
  <c r="AI409" i="1"/>
  <c r="AJ409" i="1" s="1"/>
  <c r="AA409" i="1" s="1"/>
  <c r="AC409" i="1" s="1"/>
  <c r="AI400" i="1"/>
  <c r="AJ400" i="1" s="1"/>
  <c r="AA400" i="1" s="1"/>
  <c r="AC400" i="1" s="1"/>
  <c r="AI391" i="1"/>
  <c r="AJ391" i="1" s="1"/>
  <c r="AA391" i="1" s="1"/>
  <c r="AC391" i="1" s="1"/>
  <c r="AI383" i="1"/>
  <c r="AJ383" i="1" s="1"/>
  <c r="AA383" i="1" s="1"/>
  <c r="AC383" i="1" s="1"/>
  <c r="AI375" i="1"/>
  <c r="AJ375" i="1" s="1"/>
  <c r="AA375" i="1" s="1"/>
  <c r="AC375" i="1" s="1"/>
  <c r="AI366" i="1"/>
  <c r="AJ366" i="1" s="1"/>
  <c r="AA366" i="1" s="1"/>
  <c r="AC366" i="1" s="1"/>
  <c r="AI358" i="1"/>
  <c r="AJ358" i="1" s="1"/>
  <c r="AA358" i="1" s="1"/>
  <c r="AC358" i="1" s="1"/>
  <c r="AI349" i="1"/>
  <c r="AJ349" i="1" s="1"/>
  <c r="AA349" i="1" s="1"/>
  <c r="AC349" i="1" s="1"/>
  <c r="AI340" i="1"/>
  <c r="AJ340" i="1" s="1"/>
  <c r="AA340" i="1" s="1"/>
  <c r="AC340" i="1" s="1"/>
  <c r="AI332" i="1"/>
  <c r="AJ332" i="1" s="1"/>
  <c r="AA332" i="1" s="1"/>
  <c r="AC332" i="1" s="1"/>
  <c r="AI324" i="1"/>
  <c r="AJ324" i="1" s="1"/>
  <c r="AA324" i="1" s="1"/>
  <c r="AC324" i="1" s="1"/>
  <c r="AI315" i="1"/>
  <c r="AJ315" i="1" s="1"/>
  <c r="AA315" i="1" s="1"/>
  <c r="AC315" i="1" s="1"/>
  <c r="AI306" i="1"/>
  <c r="AJ306" i="1" s="1"/>
  <c r="AA306" i="1" s="1"/>
  <c r="AC306" i="1" s="1"/>
  <c r="AI297" i="1"/>
  <c r="AJ297" i="1" s="1"/>
  <c r="AA297" i="1" s="1"/>
  <c r="AC297" i="1" s="1"/>
  <c r="AI289" i="1"/>
  <c r="AJ289" i="1" s="1"/>
  <c r="AA289" i="1" s="1"/>
  <c r="AC289" i="1" s="1"/>
  <c r="AI280" i="1"/>
  <c r="AJ280" i="1" s="1"/>
  <c r="AA280" i="1" s="1"/>
  <c r="AC280" i="1" s="1"/>
  <c r="AI272" i="1"/>
  <c r="AJ272" i="1" s="1"/>
  <c r="AA272" i="1" s="1"/>
  <c r="AC272" i="1" s="1"/>
  <c r="AI263" i="1"/>
  <c r="AJ263" i="1" s="1"/>
  <c r="AA263" i="1" s="1"/>
  <c r="AC263" i="1" s="1"/>
  <c r="AI255" i="1"/>
  <c r="AJ255" i="1" s="1"/>
  <c r="AA255" i="1" s="1"/>
  <c r="AC255" i="1" s="1"/>
  <c r="AI246" i="1"/>
  <c r="AJ246" i="1" s="1"/>
  <c r="AA246" i="1" s="1"/>
  <c r="AC246" i="1" s="1"/>
  <c r="AI238" i="1"/>
  <c r="AJ238" i="1" s="1"/>
  <c r="AA238" i="1" s="1"/>
  <c r="AC238" i="1" s="1"/>
  <c r="AI229" i="1"/>
  <c r="AJ229" i="1" s="1"/>
  <c r="AA229" i="1" s="1"/>
  <c r="AC229" i="1" s="1"/>
  <c r="AI221" i="1"/>
  <c r="AJ221" i="1" s="1"/>
  <c r="AA221" i="1" s="1"/>
  <c r="AC221" i="1" s="1"/>
  <c r="AI213" i="1"/>
  <c r="AJ213" i="1" s="1"/>
  <c r="AA213" i="1" s="1"/>
  <c r="AC213" i="1" s="1"/>
  <c r="AI204" i="1"/>
  <c r="AJ204" i="1" s="1"/>
  <c r="AA204" i="1" s="1"/>
  <c r="AC204" i="1" s="1"/>
  <c r="AI196" i="1"/>
  <c r="AJ196" i="1" s="1"/>
  <c r="AA196" i="1" s="1"/>
  <c r="AC196" i="1" s="1"/>
  <c r="AI188" i="1"/>
  <c r="AJ188" i="1" s="1"/>
  <c r="AA188" i="1" s="1"/>
  <c r="AC188" i="1" s="1"/>
  <c r="AI179" i="1"/>
  <c r="AJ179" i="1" s="1"/>
  <c r="AA179" i="1" s="1"/>
  <c r="AC179" i="1" s="1"/>
  <c r="AI170" i="1"/>
  <c r="AJ170" i="1" s="1"/>
  <c r="AA170" i="1" s="1"/>
  <c r="AC170" i="1" s="1"/>
  <c r="AI162" i="1"/>
  <c r="AJ162" i="1" s="1"/>
  <c r="AA162" i="1" s="1"/>
  <c r="AC162" i="1" s="1"/>
  <c r="AI154" i="1"/>
  <c r="AJ154" i="1" s="1"/>
  <c r="AA154" i="1" s="1"/>
  <c r="AC154" i="1" s="1"/>
  <c r="AI145" i="1"/>
  <c r="AJ145" i="1" s="1"/>
  <c r="AA145" i="1" s="1"/>
  <c r="AC145" i="1" s="1"/>
  <c r="AI137" i="1"/>
  <c r="AJ137" i="1" s="1"/>
  <c r="AA137" i="1" s="1"/>
  <c r="AC137" i="1" s="1"/>
  <c r="AI128" i="1"/>
  <c r="AJ128" i="1" s="1"/>
  <c r="AA128" i="1" s="1"/>
  <c r="AC128" i="1" s="1"/>
  <c r="AI120" i="1"/>
  <c r="AJ120" i="1" s="1"/>
  <c r="AA120" i="1" s="1"/>
  <c r="AC120" i="1" s="1"/>
  <c r="AI111" i="1"/>
  <c r="AJ111" i="1" s="1"/>
  <c r="AA111" i="1" s="1"/>
  <c r="AC111" i="1" s="1"/>
  <c r="AI102" i="1"/>
  <c r="AJ102" i="1" s="1"/>
  <c r="AA102" i="1" s="1"/>
  <c r="AC102" i="1" s="1"/>
  <c r="AI93" i="1"/>
  <c r="AJ93" i="1" s="1"/>
  <c r="AA93" i="1" s="1"/>
  <c r="AC93" i="1" s="1"/>
  <c r="AI85" i="1"/>
  <c r="AJ85" i="1" s="1"/>
  <c r="AA85" i="1" s="1"/>
  <c r="AC85" i="1" s="1"/>
  <c r="AI77" i="1"/>
  <c r="AJ77" i="1" s="1"/>
  <c r="AA77" i="1" s="1"/>
  <c r="AC77" i="1" s="1"/>
  <c r="AI68" i="1"/>
  <c r="AJ68" i="1" s="1"/>
  <c r="AA68" i="1" s="1"/>
  <c r="AC68" i="1" s="1"/>
  <c r="AI59" i="1"/>
  <c r="AJ59" i="1" s="1"/>
  <c r="AA59" i="1" s="1"/>
  <c r="AC59" i="1" s="1"/>
  <c r="AI51" i="1"/>
  <c r="AJ51" i="1" s="1"/>
  <c r="AA51" i="1" s="1"/>
  <c r="AC51" i="1" s="1"/>
  <c r="AI41" i="1"/>
  <c r="AJ41" i="1" s="1"/>
  <c r="AA41" i="1" s="1"/>
  <c r="AC41" i="1" s="1"/>
  <c r="AI33" i="1"/>
  <c r="AJ33" i="1" s="1"/>
  <c r="AA33" i="1" s="1"/>
  <c r="AC33" i="1" s="1"/>
  <c r="AI7" i="1"/>
  <c r="AJ7" i="1" s="1"/>
  <c r="AA7" i="1" s="1"/>
  <c r="AC7" i="1" s="1"/>
  <c r="AI546" i="1"/>
  <c r="AJ546" i="1" s="1"/>
  <c r="AA546" i="1" s="1"/>
  <c r="AC546" i="1" s="1"/>
  <c r="AI537" i="1"/>
  <c r="AJ537" i="1" s="1"/>
  <c r="AA537" i="1" s="1"/>
  <c r="AC537" i="1" s="1"/>
  <c r="AI529" i="1"/>
  <c r="AJ529" i="1" s="1"/>
  <c r="AA529" i="1" s="1"/>
  <c r="AC529" i="1" s="1"/>
  <c r="AI521" i="1"/>
  <c r="AJ521" i="1" s="1"/>
  <c r="AA521" i="1" s="1"/>
  <c r="AC521" i="1" s="1"/>
  <c r="AI513" i="1"/>
  <c r="AJ513" i="1" s="1"/>
  <c r="AA513" i="1" s="1"/>
  <c r="AC513" i="1" s="1"/>
  <c r="AI505" i="1"/>
  <c r="AJ505" i="1" s="1"/>
  <c r="AA505" i="1" s="1"/>
  <c r="AC505" i="1" s="1"/>
  <c r="AI497" i="1"/>
  <c r="AJ497" i="1" s="1"/>
  <c r="AA497" i="1" s="1"/>
  <c r="AC497" i="1" s="1"/>
  <c r="AI489" i="1"/>
  <c r="AJ489" i="1" s="1"/>
  <c r="AA489" i="1" s="1"/>
  <c r="AC489" i="1" s="1"/>
  <c r="AI481" i="1"/>
  <c r="AJ481" i="1" s="1"/>
  <c r="AA481" i="1" s="1"/>
  <c r="AC481" i="1" s="1"/>
  <c r="AI473" i="1"/>
  <c r="AJ473" i="1" s="1"/>
  <c r="AA473" i="1" s="1"/>
  <c r="AC473" i="1" s="1"/>
  <c r="AI464" i="1"/>
  <c r="AJ464" i="1" s="1"/>
  <c r="AA464" i="1" s="1"/>
  <c r="AC464" i="1" s="1"/>
  <c r="AI456" i="1"/>
  <c r="AJ456" i="1" s="1"/>
  <c r="AA456" i="1" s="1"/>
  <c r="AC456" i="1" s="1"/>
  <c r="AI447" i="1"/>
  <c r="AJ447" i="1" s="1"/>
  <c r="AA447" i="1" s="1"/>
  <c r="AC447" i="1" s="1"/>
  <c r="AI439" i="1"/>
  <c r="AJ439" i="1" s="1"/>
  <c r="AA439" i="1" s="1"/>
  <c r="AC439" i="1" s="1"/>
  <c r="AI431" i="1"/>
  <c r="AJ431" i="1" s="1"/>
  <c r="AA431" i="1" s="1"/>
  <c r="AC431" i="1" s="1"/>
  <c r="AI423" i="1"/>
  <c r="AJ423" i="1" s="1"/>
  <c r="AA423" i="1" s="1"/>
  <c r="AC423" i="1" s="1"/>
  <c r="AI415" i="1"/>
  <c r="AJ415" i="1" s="1"/>
  <c r="AA415" i="1" s="1"/>
  <c r="AC415" i="1" s="1"/>
  <c r="AI407" i="1"/>
  <c r="AJ407" i="1" s="1"/>
  <c r="AA407" i="1" s="1"/>
  <c r="AC407" i="1" s="1"/>
  <c r="AI398" i="1"/>
  <c r="AJ398" i="1" s="1"/>
  <c r="AA398" i="1" s="1"/>
  <c r="AC398" i="1" s="1"/>
  <c r="AI389" i="1"/>
  <c r="AJ389" i="1" s="1"/>
  <c r="AA389" i="1" s="1"/>
  <c r="AC389" i="1" s="1"/>
  <c r="AI381" i="1"/>
  <c r="AJ381" i="1" s="1"/>
  <c r="AA381" i="1" s="1"/>
  <c r="AC381" i="1" s="1"/>
  <c r="AI373" i="1"/>
  <c r="AJ373" i="1" s="1"/>
  <c r="AA373" i="1" s="1"/>
  <c r="AC373" i="1" s="1"/>
  <c r="AI364" i="1"/>
  <c r="AJ364" i="1" s="1"/>
  <c r="AA364" i="1" s="1"/>
  <c r="AC364" i="1" s="1"/>
  <c r="AI355" i="1"/>
  <c r="AJ355" i="1" s="1"/>
  <c r="AA355" i="1" s="1"/>
  <c r="AC355" i="1" s="1"/>
  <c r="AI347" i="1"/>
  <c r="AJ347" i="1" s="1"/>
  <c r="AA347" i="1" s="1"/>
  <c r="AC347" i="1" s="1"/>
  <c r="AI338" i="1"/>
  <c r="AJ338" i="1" s="1"/>
  <c r="AA338" i="1" s="1"/>
  <c r="AC338" i="1" s="1"/>
  <c r="AI330" i="1"/>
  <c r="AJ330" i="1" s="1"/>
  <c r="AA330" i="1" s="1"/>
  <c r="AC330" i="1" s="1"/>
  <c r="AI321" i="1"/>
  <c r="AJ321" i="1" s="1"/>
  <c r="AA321" i="1" s="1"/>
  <c r="AC321" i="1" s="1"/>
  <c r="AI313" i="1"/>
  <c r="AJ313" i="1" s="1"/>
  <c r="AA313" i="1" s="1"/>
  <c r="AC313" i="1" s="1"/>
  <c r="AI303" i="1"/>
  <c r="AJ303" i="1" s="1"/>
  <c r="AA303" i="1" s="1"/>
  <c r="AC303" i="1" s="1"/>
  <c r="AI295" i="1"/>
  <c r="AJ295" i="1" s="1"/>
  <c r="AA295" i="1" s="1"/>
  <c r="AC295" i="1" s="1"/>
  <c r="AI287" i="1"/>
  <c r="AJ287" i="1" s="1"/>
  <c r="AA287" i="1" s="1"/>
  <c r="AC287" i="1" s="1"/>
  <c r="AI278" i="1"/>
  <c r="AJ278" i="1" s="1"/>
  <c r="AA278" i="1" s="1"/>
  <c r="AC278" i="1" s="1"/>
  <c r="AI270" i="1"/>
  <c r="AJ270" i="1" s="1"/>
  <c r="AA270" i="1" s="1"/>
  <c r="AC270" i="1" s="1"/>
  <c r="AI261" i="1"/>
  <c r="AJ261" i="1" s="1"/>
  <c r="AA261" i="1" s="1"/>
  <c r="AC261" i="1" s="1"/>
  <c r="AI253" i="1"/>
  <c r="AJ253" i="1" s="1"/>
  <c r="AA253" i="1" s="1"/>
  <c r="AC253" i="1" s="1"/>
  <c r="AI244" i="1"/>
  <c r="AJ244" i="1" s="1"/>
  <c r="AA244" i="1" s="1"/>
  <c r="AC244" i="1" s="1"/>
  <c r="AI236" i="1"/>
  <c r="AJ236" i="1" s="1"/>
  <c r="AA236" i="1" s="1"/>
  <c r="AC236" i="1" s="1"/>
  <c r="AI227" i="1"/>
  <c r="AJ227" i="1" s="1"/>
  <c r="AA227" i="1" s="1"/>
  <c r="AC227" i="1" s="1"/>
  <c r="AI219" i="1"/>
  <c r="AJ219" i="1" s="1"/>
  <c r="AA219" i="1" s="1"/>
  <c r="AC219" i="1" s="1"/>
  <c r="AI211" i="1"/>
  <c r="AJ211" i="1" s="1"/>
  <c r="AA211" i="1" s="1"/>
  <c r="AC211" i="1" s="1"/>
  <c r="AI202" i="1"/>
  <c r="AJ202" i="1" s="1"/>
  <c r="AA202" i="1" s="1"/>
  <c r="AC202" i="1" s="1"/>
  <c r="AI194" i="1"/>
  <c r="AJ194" i="1" s="1"/>
  <c r="AA194" i="1" s="1"/>
  <c r="AC194" i="1" s="1"/>
  <c r="AI185" i="1"/>
  <c r="AJ185" i="1" s="1"/>
  <c r="AA185" i="1" s="1"/>
  <c r="AC185" i="1" s="1"/>
  <c r="AI177" i="1"/>
  <c r="AJ177" i="1" s="1"/>
  <c r="AA177" i="1" s="1"/>
  <c r="AC177" i="1" s="1"/>
  <c r="AI168" i="1"/>
  <c r="AJ168" i="1" s="1"/>
  <c r="AA168" i="1" s="1"/>
  <c r="AC168" i="1" s="1"/>
  <c r="AI160" i="1"/>
  <c r="AJ160" i="1" s="1"/>
  <c r="AA160" i="1" s="1"/>
  <c r="AC160" i="1" s="1"/>
  <c r="AI151" i="1"/>
  <c r="AJ151" i="1" s="1"/>
  <c r="AA151" i="1" s="1"/>
  <c r="AC151" i="1" s="1"/>
  <c r="AI143" i="1"/>
  <c r="AJ143" i="1" s="1"/>
  <c r="AA143" i="1" s="1"/>
  <c r="AC143" i="1" s="1"/>
  <c r="AI135" i="1"/>
  <c r="AJ135" i="1" s="1"/>
  <c r="AA135" i="1" s="1"/>
  <c r="AC135" i="1" s="1"/>
  <c r="AI126" i="1"/>
  <c r="AJ126" i="1" s="1"/>
  <c r="AA126" i="1" s="1"/>
  <c r="AC126" i="1" s="1"/>
  <c r="AI117" i="1"/>
  <c r="AJ117" i="1" s="1"/>
  <c r="AA117" i="1" s="1"/>
  <c r="AC117" i="1" s="1"/>
  <c r="AI109" i="1"/>
  <c r="AJ109" i="1" s="1"/>
  <c r="AA109" i="1" s="1"/>
  <c r="AC109" i="1" s="1"/>
  <c r="AI100" i="1"/>
  <c r="AJ100" i="1" s="1"/>
  <c r="AA100" i="1" s="1"/>
  <c r="AC100" i="1" s="1"/>
  <c r="AI91" i="1"/>
  <c r="AJ91" i="1" s="1"/>
  <c r="AA91" i="1" s="1"/>
  <c r="AC91" i="1" s="1"/>
  <c r="AI83" i="1"/>
  <c r="AJ83" i="1" s="1"/>
  <c r="AA83" i="1" s="1"/>
  <c r="AC83" i="1" s="1"/>
  <c r="AI75" i="1"/>
  <c r="AJ75" i="1" s="1"/>
  <c r="AA75" i="1" s="1"/>
  <c r="AC75" i="1" s="1"/>
  <c r="AI66" i="1"/>
  <c r="AJ66" i="1" s="1"/>
  <c r="AA66" i="1" s="1"/>
  <c r="AC66" i="1" s="1"/>
  <c r="AI57" i="1"/>
  <c r="AJ57" i="1" s="1"/>
  <c r="AA57" i="1" s="1"/>
  <c r="AC57" i="1" s="1"/>
  <c r="AI48" i="1"/>
  <c r="AJ48" i="1" s="1"/>
  <c r="AA48" i="1" s="1"/>
  <c r="AC48" i="1" s="1"/>
  <c r="AI39" i="1"/>
  <c r="AJ39" i="1" s="1"/>
  <c r="AA39" i="1" s="1"/>
  <c r="AC39" i="1" s="1"/>
  <c r="AI31" i="1"/>
  <c r="AJ31" i="1" s="1"/>
  <c r="AA31" i="1" s="1"/>
  <c r="AC31" i="1" s="1"/>
  <c r="AI512" i="1"/>
  <c r="AJ512" i="1" s="1"/>
  <c r="AA512" i="1" s="1"/>
  <c r="AC512" i="1" s="1"/>
  <c r="AI504" i="1"/>
  <c r="AJ504" i="1" s="1"/>
  <c r="AA504" i="1" s="1"/>
  <c r="AC504" i="1" s="1"/>
  <c r="AI496" i="1"/>
  <c r="AJ496" i="1" s="1"/>
  <c r="AA496" i="1" s="1"/>
  <c r="AC496" i="1" s="1"/>
  <c r="AI488" i="1"/>
  <c r="AJ488" i="1" s="1"/>
  <c r="AA488" i="1" s="1"/>
  <c r="AC488" i="1" s="1"/>
  <c r="AI480" i="1"/>
  <c r="AJ480" i="1" s="1"/>
  <c r="AA480" i="1" s="1"/>
  <c r="AC480" i="1" s="1"/>
  <c r="AI472" i="1"/>
  <c r="AJ472" i="1" s="1"/>
  <c r="AA472" i="1" s="1"/>
  <c r="AC472" i="1" s="1"/>
  <c r="AI463" i="1"/>
  <c r="AJ463" i="1" s="1"/>
  <c r="AA463" i="1" s="1"/>
  <c r="AC463" i="1" s="1"/>
  <c r="AI455" i="1"/>
  <c r="AJ455" i="1" s="1"/>
  <c r="AA455" i="1" s="1"/>
  <c r="AC455" i="1" s="1"/>
  <c r="AI446" i="1"/>
  <c r="AJ446" i="1" s="1"/>
  <c r="AA446" i="1" s="1"/>
  <c r="AC446" i="1" s="1"/>
  <c r="AI438" i="1"/>
  <c r="AJ438" i="1" s="1"/>
  <c r="AA438" i="1" s="1"/>
  <c r="AC438" i="1" s="1"/>
  <c r="AI430" i="1"/>
  <c r="AJ430" i="1" s="1"/>
  <c r="AA430" i="1" s="1"/>
  <c r="AC430" i="1" s="1"/>
  <c r="AI422" i="1"/>
  <c r="AJ422" i="1" s="1"/>
  <c r="AA422" i="1" s="1"/>
  <c r="AC422" i="1" s="1"/>
  <c r="AI414" i="1"/>
  <c r="AJ414" i="1" s="1"/>
  <c r="AA414" i="1" s="1"/>
  <c r="AC414" i="1" s="1"/>
  <c r="AI406" i="1"/>
  <c r="AJ406" i="1" s="1"/>
  <c r="AA406" i="1" s="1"/>
  <c r="AC406" i="1" s="1"/>
  <c r="AI396" i="1"/>
  <c r="AJ396" i="1" s="1"/>
  <c r="AA396" i="1" s="1"/>
  <c r="AC396" i="1" s="1"/>
  <c r="AI388" i="1"/>
  <c r="AJ388" i="1" s="1"/>
  <c r="AA388" i="1" s="1"/>
  <c r="AC388" i="1" s="1"/>
  <c r="AI380" i="1"/>
  <c r="AJ380" i="1" s="1"/>
  <c r="AA380" i="1" s="1"/>
  <c r="AC380" i="1" s="1"/>
  <c r="AI372" i="1"/>
  <c r="AJ372" i="1" s="1"/>
  <c r="AA372" i="1" s="1"/>
  <c r="AC372" i="1" s="1"/>
  <c r="AI363" i="1"/>
  <c r="AJ363" i="1" s="1"/>
  <c r="AA363" i="1" s="1"/>
  <c r="AC363" i="1" s="1"/>
  <c r="AI354" i="1"/>
  <c r="AJ354" i="1" s="1"/>
  <c r="AA354" i="1" s="1"/>
  <c r="AC354" i="1" s="1"/>
  <c r="AI346" i="1"/>
  <c r="AJ346" i="1" s="1"/>
  <c r="AA346" i="1" s="1"/>
  <c r="AC346" i="1" s="1"/>
  <c r="AI337" i="1"/>
  <c r="AJ337" i="1" s="1"/>
  <c r="AA337" i="1" s="1"/>
  <c r="AC337" i="1" s="1"/>
  <c r="AI329" i="1"/>
  <c r="AJ329" i="1" s="1"/>
  <c r="AA329" i="1" s="1"/>
  <c r="AC329" i="1" s="1"/>
  <c r="AI320" i="1"/>
  <c r="AJ320" i="1" s="1"/>
  <c r="AA320" i="1" s="1"/>
  <c r="AC320" i="1" s="1"/>
  <c r="AI312" i="1"/>
  <c r="AJ312" i="1" s="1"/>
  <c r="AA312" i="1" s="1"/>
  <c r="AC312" i="1" s="1"/>
  <c r="AI302" i="1"/>
  <c r="AJ302" i="1" s="1"/>
  <c r="AA302" i="1" s="1"/>
  <c r="AC302" i="1" s="1"/>
  <c r="AI294" i="1"/>
  <c r="AJ294" i="1" s="1"/>
  <c r="AA294" i="1" s="1"/>
  <c r="AC294" i="1" s="1"/>
  <c r="AI286" i="1"/>
  <c r="AJ286" i="1" s="1"/>
  <c r="AA286" i="1" s="1"/>
  <c r="AC286" i="1" s="1"/>
  <c r="AI277" i="1"/>
  <c r="AJ277" i="1" s="1"/>
  <c r="AA277" i="1" s="1"/>
  <c r="AC277" i="1" s="1"/>
  <c r="AI269" i="1"/>
  <c r="AJ269" i="1" s="1"/>
  <c r="AA269" i="1" s="1"/>
  <c r="AC269" i="1" s="1"/>
  <c r="AI260" i="1"/>
  <c r="AJ260" i="1" s="1"/>
  <c r="AA260" i="1" s="1"/>
  <c r="AC260" i="1" s="1"/>
  <c r="AI252" i="1"/>
  <c r="AJ252" i="1" s="1"/>
  <c r="AA252" i="1" s="1"/>
  <c r="AC252" i="1" s="1"/>
  <c r="AI243" i="1"/>
  <c r="AJ243" i="1" s="1"/>
  <c r="AA243" i="1" s="1"/>
  <c r="AC243" i="1" s="1"/>
  <c r="AI235" i="1"/>
  <c r="AJ235" i="1" s="1"/>
  <c r="AA235" i="1" s="1"/>
  <c r="AC235" i="1" s="1"/>
  <c r="AI226" i="1"/>
  <c r="AJ226" i="1" s="1"/>
  <c r="AA226" i="1" s="1"/>
  <c r="AC226" i="1" s="1"/>
  <c r="AI218" i="1"/>
  <c r="AJ218" i="1" s="1"/>
  <c r="AA218" i="1" s="1"/>
  <c r="AC218" i="1" s="1"/>
  <c r="AI210" i="1"/>
  <c r="AJ210" i="1" s="1"/>
  <c r="AA210" i="1" s="1"/>
  <c r="AC210" i="1" s="1"/>
  <c r="AI201" i="1"/>
  <c r="AJ201" i="1" s="1"/>
  <c r="AA201" i="1" s="1"/>
  <c r="AC201" i="1" s="1"/>
  <c r="AI193" i="1"/>
  <c r="AJ193" i="1" s="1"/>
  <c r="AA193" i="1" s="1"/>
  <c r="AC193" i="1" s="1"/>
  <c r="AI184" i="1"/>
  <c r="AJ184" i="1" s="1"/>
  <c r="AA184" i="1" s="1"/>
  <c r="AC184" i="1" s="1"/>
  <c r="AI176" i="1"/>
  <c r="AJ176" i="1" s="1"/>
  <c r="AA176" i="1" s="1"/>
  <c r="AC176" i="1" s="1"/>
  <c r="AI167" i="1"/>
  <c r="AJ167" i="1" s="1"/>
  <c r="AA167" i="1" s="1"/>
  <c r="AC167" i="1" s="1"/>
  <c r="AI159" i="1"/>
  <c r="AJ159" i="1" s="1"/>
  <c r="AA159" i="1" s="1"/>
  <c r="AC159" i="1" s="1"/>
  <c r="AI150" i="1"/>
  <c r="AJ150" i="1" s="1"/>
  <c r="AA150" i="1" s="1"/>
  <c r="AC150" i="1" s="1"/>
  <c r="AI142" i="1"/>
  <c r="AJ142" i="1" s="1"/>
  <c r="AA142" i="1" s="1"/>
  <c r="AC142" i="1" s="1"/>
  <c r="AI134" i="1"/>
  <c r="AJ134" i="1" s="1"/>
  <c r="AA134" i="1" s="1"/>
  <c r="AC134" i="1" s="1"/>
  <c r="AI125" i="1"/>
  <c r="AJ125" i="1" s="1"/>
  <c r="AA125" i="1" s="1"/>
  <c r="AC125" i="1" s="1"/>
  <c r="AI116" i="1"/>
  <c r="AJ116" i="1" s="1"/>
  <c r="AA116" i="1" s="1"/>
  <c r="AC116" i="1" s="1"/>
  <c r="AI108" i="1"/>
  <c r="AJ108" i="1" s="1"/>
  <c r="AA108" i="1" s="1"/>
  <c r="AC108" i="1" s="1"/>
  <c r="AI99" i="1"/>
  <c r="AJ99" i="1" s="1"/>
  <c r="AA99" i="1" s="1"/>
  <c r="AC99" i="1" s="1"/>
  <c r="AI90" i="1"/>
  <c r="AJ90" i="1" s="1"/>
  <c r="AA90" i="1" s="1"/>
  <c r="AC90" i="1" s="1"/>
  <c r="AI82" i="1"/>
  <c r="AJ82" i="1" s="1"/>
  <c r="AA82" i="1" s="1"/>
  <c r="AC82" i="1" s="1"/>
  <c r="AI73" i="1"/>
  <c r="AJ73" i="1" s="1"/>
  <c r="AA73" i="1" s="1"/>
  <c r="AC73" i="1" s="1"/>
  <c r="AI64" i="1"/>
  <c r="AJ64" i="1" s="1"/>
  <c r="AA64" i="1" s="1"/>
  <c r="AC64" i="1" s="1"/>
  <c r="AI56" i="1"/>
  <c r="AJ56" i="1" s="1"/>
  <c r="AA56" i="1" s="1"/>
  <c r="AC56" i="1" s="1"/>
  <c r="AI47" i="1"/>
  <c r="AJ47" i="1" s="1"/>
  <c r="AA47" i="1" s="1"/>
  <c r="AC47" i="1" s="1"/>
  <c r="AI38" i="1"/>
  <c r="AJ38" i="1" s="1"/>
  <c r="AA38" i="1" s="1"/>
  <c r="AC38" i="1" s="1"/>
  <c r="AI30" i="1"/>
  <c r="AJ30" i="1" s="1"/>
  <c r="AA30" i="1" s="1"/>
  <c r="AC30" i="1" s="1"/>
  <c r="AI543" i="1"/>
  <c r="AJ543" i="1" s="1"/>
  <c r="AA543" i="1" s="1"/>
  <c r="AC543" i="1" s="1"/>
  <c r="AI534" i="1"/>
  <c r="AJ534" i="1" s="1"/>
  <c r="AA534" i="1" s="1"/>
  <c r="AC534" i="1" s="1"/>
  <c r="AI526" i="1"/>
  <c r="AJ526" i="1" s="1"/>
  <c r="AA526" i="1" s="1"/>
  <c r="AC526" i="1" s="1"/>
  <c r="AI517" i="1"/>
  <c r="AJ517" i="1" s="1"/>
  <c r="AA517" i="1" s="1"/>
  <c r="AC517" i="1" s="1"/>
  <c r="AI510" i="1"/>
  <c r="AJ510" i="1" s="1"/>
  <c r="AA510" i="1" s="1"/>
  <c r="AC510" i="1" s="1"/>
  <c r="AI502" i="1"/>
  <c r="AJ502" i="1" s="1"/>
  <c r="AA502" i="1" s="1"/>
  <c r="AC502" i="1" s="1"/>
  <c r="AI494" i="1"/>
  <c r="AJ494" i="1" s="1"/>
  <c r="AA494" i="1" s="1"/>
  <c r="AC494" i="1" s="1"/>
  <c r="AI486" i="1"/>
  <c r="AJ486" i="1" s="1"/>
  <c r="AA486" i="1" s="1"/>
  <c r="AC486" i="1" s="1"/>
  <c r="AI478" i="1"/>
  <c r="AJ478" i="1" s="1"/>
  <c r="AA478" i="1" s="1"/>
  <c r="AC478" i="1" s="1"/>
  <c r="AI469" i="1"/>
  <c r="AJ469" i="1" s="1"/>
  <c r="AA469" i="1" s="1"/>
  <c r="AC469" i="1" s="1"/>
  <c r="AI461" i="1"/>
  <c r="AJ461" i="1" s="1"/>
  <c r="AA461" i="1" s="1"/>
  <c r="AC461" i="1" s="1"/>
  <c r="AI453" i="1"/>
  <c r="AJ453" i="1" s="1"/>
  <c r="AA453" i="1" s="1"/>
  <c r="AC453" i="1" s="1"/>
  <c r="AI444" i="1"/>
  <c r="AJ444" i="1" s="1"/>
  <c r="AA444" i="1" s="1"/>
  <c r="AC444" i="1" s="1"/>
  <c r="AI436" i="1"/>
  <c r="AJ436" i="1" s="1"/>
  <c r="AA436" i="1" s="1"/>
  <c r="AC436" i="1" s="1"/>
  <c r="AI428" i="1"/>
  <c r="AJ428" i="1" s="1"/>
  <c r="AA428" i="1" s="1"/>
  <c r="AC428" i="1" s="1"/>
  <c r="AI420" i="1"/>
  <c r="AJ420" i="1" s="1"/>
  <c r="AA420" i="1" s="1"/>
  <c r="AC420" i="1" s="1"/>
  <c r="AI412" i="1"/>
  <c r="AJ412" i="1" s="1"/>
  <c r="AA412" i="1" s="1"/>
  <c r="AC412" i="1" s="1"/>
  <c r="AI404" i="1"/>
  <c r="AJ404" i="1" s="1"/>
  <c r="AA404" i="1" s="1"/>
  <c r="AC404" i="1" s="1"/>
  <c r="AI394" i="1"/>
  <c r="AJ394" i="1" s="1"/>
  <c r="AA394" i="1" s="1"/>
  <c r="AC394" i="1" s="1"/>
  <c r="AI386" i="1"/>
  <c r="AJ386" i="1" s="1"/>
  <c r="AA386" i="1" s="1"/>
  <c r="AC386" i="1" s="1"/>
  <c r="AI378" i="1"/>
  <c r="AJ378" i="1" s="1"/>
  <c r="AA378" i="1" s="1"/>
  <c r="AC378" i="1" s="1"/>
  <c r="AI370" i="1"/>
  <c r="AJ370" i="1" s="1"/>
  <c r="AA370" i="1" s="1"/>
  <c r="AC370" i="1" s="1"/>
  <c r="AI361" i="1"/>
  <c r="AJ361" i="1" s="1"/>
  <c r="AA361" i="1" s="1"/>
  <c r="AC361" i="1" s="1"/>
  <c r="AI352" i="1"/>
  <c r="AJ352" i="1" s="1"/>
  <c r="AA352" i="1" s="1"/>
  <c r="AC352" i="1" s="1"/>
  <c r="AI344" i="1"/>
  <c r="AJ344" i="1" s="1"/>
  <c r="AA344" i="1" s="1"/>
  <c r="AC344" i="1" s="1"/>
  <c r="AI335" i="1"/>
  <c r="AJ335" i="1" s="1"/>
  <c r="AA335" i="1" s="1"/>
  <c r="AC335" i="1" s="1"/>
  <c r="AI327" i="1"/>
  <c r="AJ327" i="1" s="1"/>
  <c r="AA327" i="1" s="1"/>
  <c r="AC327" i="1" s="1"/>
  <c r="AI318" i="1"/>
  <c r="AJ318" i="1" s="1"/>
  <c r="AA318" i="1" s="1"/>
  <c r="AC318" i="1" s="1"/>
  <c r="AI310" i="1"/>
  <c r="AJ310" i="1" s="1"/>
  <c r="AA310" i="1" s="1"/>
  <c r="AC310" i="1" s="1"/>
  <c r="AI300" i="1"/>
  <c r="AJ300" i="1" s="1"/>
  <c r="AA300" i="1" s="1"/>
  <c r="AC300" i="1" s="1"/>
  <c r="AI292" i="1"/>
  <c r="AJ292" i="1" s="1"/>
  <c r="AA292" i="1" s="1"/>
  <c r="AC292" i="1" s="1"/>
  <c r="AI283" i="1"/>
  <c r="AJ283" i="1" s="1"/>
  <c r="AA283" i="1" s="1"/>
  <c r="AC283" i="1" s="1"/>
  <c r="AI275" i="1"/>
  <c r="AJ275" i="1" s="1"/>
  <c r="AA275" i="1" s="1"/>
  <c r="AC275" i="1" s="1"/>
  <c r="AI267" i="1"/>
  <c r="AJ267" i="1" s="1"/>
  <c r="AA267" i="1" s="1"/>
  <c r="AC267" i="1" s="1"/>
  <c r="AI258" i="1"/>
  <c r="AJ258" i="1" s="1"/>
  <c r="AA258" i="1" s="1"/>
  <c r="AC258" i="1" s="1"/>
  <c r="AI249" i="1"/>
  <c r="AJ249" i="1" s="1"/>
  <c r="AA249" i="1" s="1"/>
  <c r="AC249" i="1" s="1"/>
  <c r="AI241" i="1"/>
  <c r="AJ241" i="1" s="1"/>
  <c r="AA241" i="1" s="1"/>
  <c r="AC241" i="1" s="1"/>
  <c r="AI233" i="1"/>
  <c r="AJ233" i="1" s="1"/>
  <c r="AA233" i="1" s="1"/>
  <c r="AC233" i="1" s="1"/>
  <c r="AI224" i="1"/>
  <c r="AJ224" i="1" s="1"/>
  <c r="AA224" i="1" s="1"/>
  <c r="AC224" i="1" s="1"/>
  <c r="AI216" i="1"/>
  <c r="AJ216" i="1" s="1"/>
  <c r="AA216" i="1" s="1"/>
  <c r="AC216" i="1" s="1"/>
  <c r="AI208" i="1"/>
  <c r="AJ208" i="1" s="1"/>
  <c r="AA208" i="1" s="1"/>
  <c r="AC208" i="1" s="1"/>
  <c r="AI199" i="1"/>
  <c r="AJ199" i="1" s="1"/>
  <c r="AA199" i="1" s="1"/>
  <c r="AC199" i="1" s="1"/>
  <c r="AI191" i="1"/>
  <c r="AJ191" i="1" s="1"/>
  <c r="AA191" i="1" s="1"/>
  <c r="AC191" i="1" s="1"/>
  <c r="AI182" i="1"/>
  <c r="AJ182" i="1" s="1"/>
  <c r="AA182" i="1" s="1"/>
  <c r="AC182" i="1" s="1"/>
  <c r="AI174" i="1"/>
  <c r="AJ174" i="1" s="1"/>
  <c r="AA174" i="1" s="1"/>
  <c r="AC174" i="1" s="1"/>
  <c r="AI165" i="1"/>
  <c r="AJ165" i="1" s="1"/>
  <c r="AA165" i="1" s="1"/>
  <c r="AC165" i="1" s="1"/>
  <c r="AI157" i="1"/>
  <c r="AJ157" i="1" s="1"/>
  <c r="AA157" i="1" s="1"/>
  <c r="AC157" i="1" s="1"/>
  <c r="AI148" i="1"/>
  <c r="AJ148" i="1" s="1"/>
  <c r="AA148" i="1" s="1"/>
  <c r="AC148" i="1" s="1"/>
  <c r="AI140" i="1"/>
  <c r="AJ140" i="1" s="1"/>
  <c r="AA140" i="1" s="1"/>
  <c r="AC140" i="1" s="1"/>
  <c r="AI131" i="1"/>
  <c r="AJ131" i="1" s="1"/>
  <c r="AA131" i="1" s="1"/>
  <c r="AC131" i="1" s="1"/>
  <c r="AI123" i="1"/>
  <c r="AJ123" i="1" s="1"/>
  <c r="AA123" i="1" s="1"/>
  <c r="AC123" i="1" s="1"/>
  <c r="AI114" i="1"/>
  <c r="AJ114" i="1" s="1"/>
  <c r="AA114" i="1" s="1"/>
  <c r="AC114" i="1" s="1"/>
  <c r="AI105" i="1"/>
  <c r="AJ105" i="1" s="1"/>
  <c r="AA105" i="1" s="1"/>
  <c r="AC105" i="1" s="1"/>
  <c r="AI97" i="1"/>
  <c r="AJ97" i="1" s="1"/>
  <c r="AA97" i="1" s="1"/>
  <c r="AC97" i="1" s="1"/>
  <c r="AI88" i="1"/>
  <c r="AJ88" i="1" s="1"/>
  <c r="AA88" i="1" s="1"/>
  <c r="AC88" i="1" s="1"/>
  <c r="AI80" i="1"/>
  <c r="AJ80" i="1" s="1"/>
  <c r="AA80" i="1" s="1"/>
  <c r="AC80" i="1" s="1"/>
  <c r="AI71" i="1"/>
  <c r="AJ71" i="1" s="1"/>
  <c r="AA71" i="1" s="1"/>
  <c r="AC71" i="1" s="1"/>
  <c r="AI62" i="1"/>
  <c r="AJ62" i="1" s="1"/>
  <c r="AA62" i="1" s="1"/>
  <c r="AC62" i="1" s="1"/>
  <c r="AI54" i="1"/>
  <c r="AJ54" i="1" s="1"/>
  <c r="AA54" i="1" s="1"/>
  <c r="AC54" i="1" s="1"/>
  <c r="AI45" i="1"/>
  <c r="AJ45" i="1" s="1"/>
  <c r="AA45" i="1" s="1"/>
  <c r="AC45" i="1" s="1"/>
  <c r="AI36" i="1"/>
  <c r="AJ36" i="1" s="1"/>
  <c r="AA36" i="1" s="1"/>
  <c r="AC36" i="1" s="1"/>
  <c r="AI27" i="1"/>
  <c r="AJ27" i="1" s="1"/>
  <c r="AA27" i="1" s="1"/>
  <c r="AC27" i="1" s="1"/>
  <c r="AI1593" i="1"/>
  <c r="AJ1593" i="1" s="1"/>
  <c r="AA1593" i="1" s="1"/>
  <c r="AC1593" i="1" s="1"/>
  <c r="AI1579" i="1"/>
  <c r="AJ1579" i="1" s="1"/>
  <c r="AA1579" i="1" s="1"/>
  <c r="AC1579" i="1" s="1"/>
  <c r="AI1569" i="1"/>
  <c r="AJ1569" i="1" s="1"/>
  <c r="AA1569" i="1" s="1"/>
  <c r="AC1569" i="1" s="1"/>
  <c r="AI1559" i="1"/>
  <c r="AJ1559" i="1" s="1"/>
  <c r="AA1559" i="1" s="1"/>
  <c r="AC1559" i="1" s="1"/>
  <c r="AI1550" i="1"/>
  <c r="AJ1550" i="1" s="1"/>
  <c r="AA1550" i="1" s="1"/>
  <c r="AC1550" i="1" s="1"/>
  <c r="AI1541" i="1"/>
  <c r="AJ1541" i="1" s="1"/>
  <c r="AA1541" i="1" s="1"/>
  <c r="AC1541" i="1" s="1"/>
  <c r="AI1532" i="1"/>
  <c r="AJ1532" i="1" s="1"/>
  <c r="AA1532" i="1" s="1"/>
  <c r="AC1532" i="1" s="1"/>
  <c r="AI1523" i="1"/>
  <c r="AJ1523" i="1" s="1"/>
  <c r="AA1523" i="1" s="1"/>
  <c r="AC1523" i="1" s="1"/>
  <c r="AI1514" i="1"/>
  <c r="AJ1514" i="1" s="1"/>
  <c r="AA1514" i="1" s="1"/>
  <c r="AC1514" i="1" s="1"/>
  <c r="AI1505" i="1"/>
  <c r="AJ1505" i="1" s="1"/>
  <c r="AA1505" i="1" s="1"/>
  <c r="AC1505" i="1" s="1"/>
  <c r="AI1496" i="1"/>
  <c r="AJ1496" i="1" s="1"/>
  <c r="AA1496" i="1" s="1"/>
  <c r="AC1496" i="1" s="1"/>
  <c r="AI1487" i="1"/>
  <c r="AJ1487" i="1" s="1"/>
  <c r="AA1487" i="1" s="1"/>
  <c r="AC1487" i="1" s="1"/>
  <c r="AI1478" i="1"/>
  <c r="AJ1478" i="1" s="1"/>
  <c r="AA1478" i="1" s="1"/>
  <c r="AC1478" i="1" s="1"/>
  <c r="AI1470" i="1"/>
  <c r="AJ1470" i="1" s="1"/>
  <c r="AA1470" i="1" s="1"/>
  <c r="AC1470" i="1" s="1"/>
  <c r="AI1460" i="1"/>
  <c r="AJ1460" i="1" s="1"/>
  <c r="AA1460" i="1" s="1"/>
  <c r="AC1460" i="1" s="1"/>
  <c r="AI1452" i="1"/>
  <c r="AJ1452" i="1" s="1"/>
  <c r="AA1452" i="1" s="1"/>
  <c r="AC1452" i="1" s="1"/>
  <c r="AI1442" i="1"/>
  <c r="AJ1442" i="1" s="1"/>
  <c r="AA1442" i="1" s="1"/>
  <c r="AC1442" i="1" s="1"/>
  <c r="AI1434" i="1"/>
  <c r="AJ1434" i="1" s="1"/>
  <c r="AA1434" i="1" s="1"/>
  <c r="AC1434" i="1" s="1"/>
  <c r="AI1425" i="1"/>
  <c r="AJ1425" i="1" s="1"/>
  <c r="AA1425" i="1" s="1"/>
  <c r="AC1425" i="1" s="1"/>
  <c r="AI1417" i="1"/>
  <c r="AJ1417" i="1" s="1"/>
  <c r="AA1417" i="1" s="1"/>
  <c r="AC1417" i="1" s="1"/>
  <c r="AI1408" i="1"/>
  <c r="AJ1408" i="1" s="1"/>
  <c r="AA1408" i="1" s="1"/>
  <c r="AC1408" i="1" s="1"/>
  <c r="AI1399" i="1"/>
  <c r="AJ1399" i="1" s="1"/>
  <c r="AA1399" i="1" s="1"/>
  <c r="AC1399" i="1" s="1"/>
  <c r="AI1390" i="1"/>
  <c r="AJ1390" i="1" s="1"/>
  <c r="AA1390" i="1" s="1"/>
  <c r="AC1390" i="1" s="1"/>
  <c r="AI1382" i="1"/>
  <c r="AJ1382" i="1" s="1"/>
  <c r="AA1382" i="1" s="1"/>
  <c r="AC1382" i="1" s="1"/>
  <c r="AI1373" i="1"/>
  <c r="AJ1373" i="1" s="1"/>
  <c r="AA1373" i="1" s="1"/>
  <c r="AC1373" i="1" s="1"/>
  <c r="AI1365" i="1"/>
  <c r="AJ1365" i="1" s="1"/>
  <c r="AA1365" i="1" s="1"/>
  <c r="AC1365" i="1" s="1"/>
  <c r="AI1356" i="1"/>
  <c r="AJ1356" i="1" s="1"/>
  <c r="AA1356" i="1" s="1"/>
  <c r="AC1356" i="1" s="1"/>
  <c r="AI1347" i="1"/>
  <c r="AJ1347" i="1" s="1"/>
  <c r="AA1347" i="1" s="1"/>
  <c r="AC1347" i="1" s="1"/>
  <c r="AI1339" i="1"/>
  <c r="AJ1339" i="1" s="1"/>
  <c r="AA1339" i="1" s="1"/>
  <c r="AC1339" i="1" s="1"/>
  <c r="AI1330" i="1"/>
  <c r="AJ1330" i="1" s="1"/>
  <c r="AA1330" i="1" s="1"/>
  <c r="AC1330" i="1" s="1"/>
  <c r="AI1322" i="1"/>
  <c r="AJ1322" i="1" s="1"/>
  <c r="AA1322" i="1" s="1"/>
  <c r="AC1322" i="1" s="1"/>
  <c r="AI1313" i="1"/>
  <c r="AJ1313" i="1" s="1"/>
  <c r="AA1313" i="1" s="1"/>
  <c r="AC1313" i="1" s="1"/>
  <c r="AI1304" i="1"/>
  <c r="AJ1304" i="1" s="1"/>
  <c r="AA1304" i="1" s="1"/>
  <c r="AC1304" i="1" s="1"/>
  <c r="AI1296" i="1"/>
  <c r="AJ1296" i="1" s="1"/>
  <c r="AA1296" i="1" s="1"/>
  <c r="AC1296" i="1" s="1"/>
  <c r="AI1287" i="1"/>
  <c r="AJ1287" i="1" s="1"/>
  <c r="AA1287" i="1" s="1"/>
  <c r="AC1287" i="1" s="1"/>
  <c r="AI1278" i="1"/>
  <c r="AJ1278" i="1" s="1"/>
  <c r="AA1278" i="1" s="1"/>
  <c r="AC1278" i="1" s="1"/>
  <c r="AI1270" i="1"/>
  <c r="AJ1270" i="1" s="1"/>
  <c r="AA1270" i="1" s="1"/>
  <c r="AC1270" i="1" s="1"/>
  <c r="AI1261" i="1"/>
  <c r="AJ1261" i="1" s="1"/>
  <c r="AA1261" i="1" s="1"/>
  <c r="AC1261" i="1" s="1"/>
  <c r="AI1252" i="1"/>
  <c r="AJ1252" i="1" s="1"/>
  <c r="AA1252" i="1" s="1"/>
  <c r="AC1252" i="1" s="1"/>
  <c r="AI1243" i="1"/>
  <c r="AJ1243" i="1" s="1"/>
  <c r="AA1243" i="1" s="1"/>
  <c r="AC1243" i="1" s="1"/>
  <c r="AI1235" i="1"/>
  <c r="AJ1235" i="1" s="1"/>
  <c r="AA1235" i="1" s="1"/>
  <c r="AC1235" i="1" s="1"/>
  <c r="AI1226" i="1"/>
  <c r="AJ1226" i="1" s="1"/>
  <c r="AA1226" i="1" s="1"/>
  <c r="AC1226" i="1" s="1"/>
  <c r="AI1218" i="1"/>
  <c r="AJ1218" i="1" s="1"/>
  <c r="AA1218" i="1" s="1"/>
  <c r="AC1218" i="1" s="1"/>
  <c r="AI1210" i="1"/>
  <c r="AJ1210" i="1" s="1"/>
  <c r="AA1210" i="1" s="1"/>
  <c r="AC1210" i="1" s="1"/>
  <c r="AI1201" i="1"/>
  <c r="AJ1201" i="1" s="1"/>
  <c r="AA1201" i="1" s="1"/>
  <c r="AC1201" i="1" s="1"/>
  <c r="AI1188" i="1"/>
  <c r="AJ1188" i="1" s="1"/>
  <c r="AA1188" i="1" s="1"/>
  <c r="AC1188" i="1" s="1"/>
  <c r="AI1180" i="1"/>
  <c r="AJ1180" i="1" s="1"/>
  <c r="AA1180" i="1" s="1"/>
  <c r="AC1180" i="1" s="1"/>
  <c r="AI1171" i="1"/>
  <c r="AJ1171" i="1" s="1"/>
  <c r="AA1171" i="1" s="1"/>
  <c r="AC1171" i="1" s="1"/>
  <c r="AI1163" i="1"/>
  <c r="AJ1163" i="1" s="1"/>
  <c r="AA1163" i="1" s="1"/>
  <c r="AC1163" i="1" s="1"/>
  <c r="AI1155" i="1"/>
  <c r="AJ1155" i="1" s="1"/>
  <c r="AA1155" i="1" s="1"/>
  <c r="AC1155" i="1" s="1"/>
  <c r="AI1147" i="1"/>
  <c r="AJ1147" i="1" s="1"/>
  <c r="AA1147" i="1" s="1"/>
  <c r="AC1147" i="1" s="1"/>
  <c r="AI1139" i="1"/>
  <c r="AJ1139" i="1" s="1"/>
  <c r="AA1139" i="1" s="1"/>
  <c r="AC1139" i="1" s="1"/>
  <c r="AI1130" i="1"/>
  <c r="AJ1130" i="1" s="1"/>
  <c r="AA1130" i="1" s="1"/>
  <c r="AC1130" i="1" s="1"/>
  <c r="AI1121" i="1"/>
  <c r="AJ1121" i="1" s="1"/>
  <c r="AA1121" i="1" s="1"/>
  <c r="AC1121" i="1" s="1"/>
  <c r="AI1113" i="1"/>
  <c r="AJ1113" i="1" s="1"/>
  <c r="AA1113" i="1" s="1"/>
  <c r="AC1113" i="1" s="1"/>
  <c r="AI1105" i="1"/>
  <c r="AJ1105" i="1" s="1"/>
  <c r="AA1105" i="1" s="1"/>
  <c r="AC1105" i="1" s="1"/>
  <c r="AI1097" i="1"/>
  <c r="AJ1097" i="1" s="1"/>
  <c r="AA1097" i="1" s="1"/>
  <c r="AC1097" i="1" s="1"/>
  <c r="AI1089" i="1"/>
  <c r="AJ1089" i="1" s="1"/>
  <c r="AA1089" i="1" s="1"/>
  <c r="AC1089" i="1" s="1"/>
  <c r="AI1081" i="1"/>
  <c r="AJ1081" i="1" s="1"/>
  <c r="AA1081" i="1" s="1"/>
  <c r="AC1081" i="1" s="1"/>
  <c r="AI1073" i="1"/>
  <c r="AJ1073" i="1" s="1"/>
  <c r="AA1073" i="1" s="1"/>
  <c r="AC1073" i="1" s="1"/>
  <c r="AI1064" i="1"/>
  <c r="AJ1064" i="1" s="1"/>
  <c r="AA1064" i="1" s="1"/>
  <c r="AC1064" i="1" s="1"/>
  <c r="AI1056" i="1"/>
  <c r="AJ1056" i="1" s="1"/>
  <c r="AA1056" i="1" s="1"/>
  <c r="AC1056" i="1" s="1"/>
  <c r="AI1047" i="1"/>
  <c r="AJ1047" i="1" s="1"/>
  <c r="AA1047" i="1" s="1"/>
  <c r="AC1047" i="1" s="1"/>
  <c r="AI1039" i="1"/>
  <c r="AJ1039" i="1" s="1"/>
  <c r="AA1039" i="1" s="1"/>
  <c r="AC1039" i="1" s="1"/>
  <c r="AI1031" i="1"/>
  <c r="AJ1031" i="1" s="1"/>
  <c r="AA1031" i="1" s="1"/>
  <c r="AC1031" i="1" s="1"/>
  <c r="AI1023" i="1"/>
  <c r="AJ1023" i="1" s="1"/>
  <c r="AA1023" i="1" s="1"/>
  <c r="AC1023" i="1" s="1"/>
  <c r="AI1015" i="1"/>
  <c r="AJ1015" i="1" s="1"/>
  <c r="AA1015" i="1" s="1"/>
  <c r="AC1015" i="1" s="1"/>
  <c r="AI1007" i="1"/>
  <c r="AJ1007" i="1" s="1"/>
  <c r="AA1007" i="1" s="1"/>
  <c r="AC1007" i="1" s="1"/>
  <c r="AI999" i="1"/>
  <c r="AJ999" i="1" s="1"/>
  <c r="AA999" i="1" s="1"/>
  <c r="AC999" i="1" s="1"/>
  <c r="AI991" i="1"/>
  <c r="AJ991" i="1" s="1"/>
  <c r="AA991" i="1" s="1"/>
  <c r="AC991" i="1" s="1"/>
  <c r="AI982" i="1"/>
  <c r="AJ982" i="1" s="1"/>
  <c r="AA982" i="1" s="1"/>
  <c r="AC982" i="1" s="1"/>
  <c r="AI974" i="1"/>
  <c r="AJ974" i="1" s="1"/>
  <c r="AA974" i="1" s="1"/>
  <c r="AC974" i="1" s="1"/>
  <c r="AI964" i="1"/>
  <c r="AJ964" i="1" s="1"/>
  <c r="AA964" i="1" s="1"/>
  <c r="AC964" i="1" s="1"/>
  <c r="AI956" i="1"/>
  <c r="AJ956" i="1" s="1"/>
  <c r="AA956" i="1" s="1"/>
  <c r="AC956" i="1" s="1"/>
  <c r="AI947" i="1"/>
  <c r="AJ947" i="1" s="1"/>
  <c r="AA947" i="1" s="1"/>
  <c r="AC947" i="1" s="1"/>
  <c r="AI939" i="1"/>
  <c r="AJ939" i="1" s="1"/>
  <c r="AA939" i="1" s="1"/>
  <c r="AC939" i="1" s="1"/>
  <c r="AI930" i="1"/>
  <c r="AJ930" i="1" s="1"/>
  <c r="AA930" i="1" s="1"/>
  <c r="AC930" i="1" s="1"/>
  <c r="AI922" i="1"/>
  <c r="AJ922" i="1" s="1"/>
  <c r="AA922" i="1" s="1"/>
  <c r="AC922" i="1" s="1"/>
  <c r="AI913" i="1"/>
  <c r="AJ913" i="1" s="1"/>
  <c r="AA913" i="1" s="1"/>
  <c r="AC913" i="1" s="1"/>
  <c r="AI905" i="1"/>
  <c r="AJ905" i="1" s="1"/>
  <c r="AA905" i="1" s="1"/>
  <c r="AC905" i="1" s="1"/>
  <c r="AI897" i="1"/>
  <c r="AJ897" i="1" s="1"/>
  <c r="AA897" i="1" s="1"/>
  <c r="AC897" i="1" s="1"/>
  <c r="AI888" i="1"/>
  <c r="AJ888" i="1" s="1"/>
  <c r="AA888" i="1" s="1"/>
  <c r="AC888" i="1" s="1"/>
  <c r="AI879" i="1"/>
  <c r="AJ879" i="1" s="1"/>
  <c r="AA879" i="1" s="1"/>
  <c r="AC879" i="1" s="1"/>
  <c r="AI867" i="1"/>
  <c r="AJ867" i="1" s="1"/>
  <c r="AA867" i="1" s="1"/>
  <c r="AC867" i="1" s="1"/>
  <c r="AI859" i="1"/>
  <c r="AJ859" i="1" s="1"/>
  <c r="AA859" i="1" s="1"/>
  <c r="AC859" i="1" s="1"/>
  <c r="AI851" i="1"/>
  <c r="AJ851" i="1" s="1"/>
  <c r="AA851" i="1" s="1"/>
  <c r="AC851" i="1" s="1"/>
  <c r="AI843" i="1"/>
  <c r="AJ843" i="1" s="1"/>
  <c r="AA843" i="1" s="1"/>
  <c r="AC843" i="1" s="1"/>
  <c r="AI835" i="1"/>
  <c r="AJ835" i="1" s="1"/>
  <c r="AA835" i="1" s="1"/>
  <c r="AC835" i="1" s="1"/>
  <c r="AI826" i="1"/>
  <c r="AJ826" i="1" s="1"/>
  <c r="AA826" i="1" s="1"/>
  <c r="AC826" i="1" s="1"/>
  <c r="AI818" i="1"/>
  <c r="AJ818" i="1" s="1"/>
  <c r="AA818" i="1" s="1"/>
  <c r="AC818" i="1" s="1"/>
  <c r="AI810" i="1"/>
  <c r="AJ810" i="1" s="1"/>
  <c r="AA810" i="1" s="1"/>
  <c r="AC810" i="1" s="1"/>
  <c r="AI801" i="1"/>
  <c r="AJ801" i="1" s="1"/>
  <c r="AA801" i="1" s="1"/>
  <c r="AC801" i="1" s="1"/>
  <c r="AI792" i="1"/>
  <c r="AJ792" i="1" s="1"/>
  <c r="AA792" i="1" s="1"/>
  <c r="AC792" i="1" s="1"/>
  <c r="AI784" i="1"/>
  <c r="AJ784" i="1" s="1"/>
  <c r="AA784" i="1" s="1"/>
  <c r="AC784" i="1" s="1"/>
  <c r="AI775" i="1"/>
  <c r="AJ775" i="1" s="1"/>
  <c r="AA775" i="1" s="1"/>
  <c r="AC775" i="1" s="1"/>
  <c r="AI767" i="1"/>
  <c r="AJ767" i="1" s="1"/>
  <c r="AA767" i="1" s="1"/>
  <c r="AC767" i="1" s="1"/>
  <c r="AI759" i="1"/>
  <c r="AJ759" i="1" s="1"/>
  <c r="AA759" i="1" s="1"/>
  <c r="AC759" i="1" s="1"/>
  <c r="AI750" i="1"/>
  <c r="AJ750" i="1" s="1"/>
  <c r="AA750" i="1" s="1"/>
  <c r="AC750" i="1" s="1"/>
  <c r="AI742" i="1"/>
  <c r="AJ742" i="1" s="1"/>
  <c r="AA742" i="1" s="1"/>
  <c r="AC742" i="1" s="1"/>
  <c r="AI734" i="1"/>
  <c r="AJ734" i="1" s="1"/>
  <c r="AA734" i="1" s="1"/>
  <c r="AC734" i="1" s="1"/>
  <c r="AI726" i="1"/>
  <c r="AJ726" i="1" s="1"/>
  <c r="AA726" i="1" s="1"/>
  <c r="AC726" i="1" s="1"/>
  <c r="AI718" i="1"/>
  <c r="AJ718" i="1" s="1"/>
  <c r="AA718" i="1" s="1"/>
  <c r="AC718" i="1" s="1"/>
  <c r="AI710" i="1"/>
  <c r="AJ710" i="1" s="1"/>
  <c r="AA710" i="1" s="1"/>
  <c r="AC710" i="1" s="1"/>
  <c r="AI701" i="1"/>
  <c r="AJ701" i="1" s="1"/>
  <c r="AA701" i="1" s="1"/>
  <c r="AC701" i="1" s="1"/>
  <c r="AI693" i="1"/>
  <c r="AJ693" i="1" s="1"/>
  <c r="AA693" i="1" s="1"/>
  <c r="AC693" i="1" s="1"/>
  <c r="AI685" i="1"/>
  <c r="AJ685" i="1" s="1"/>
  <c r="AA685" i="1" s="1"/>
  <c r="AC685" i="1" s="1"/>
  <c r="AI676" i="1"/>
  <c r="AJ676" i="1" s="1"/>
  <c r="AA676" i="1" s="1"/>
  <c r="AC676" i="1" s="1"/>
  <c r="AI668" i="1"/>
  <c r="AJ668" i="1" s="1"/>
  <c r="AA668" i="1" s="1"/>
  <c r="AC668" i="1" s="1"/>
  <c r="AI659" i="1"/>
  <c r="AJ659" i="1" s="1"/>
  <c r="AA659" i="1" s="1"/>
  <c r="AC659" i="1" s="1"/>
  <c r="AI651" i="1"/>
  <c r="AJ651" i="1" s="1"/>
  <c r="AA651" i="1" s="1"/>
  <c r="AC651" i="1" s="1"/>
  <c r="AI643" i="1"/>
  <c r="AJ643" i="1" s="1"/>
  <c r="AA643" i="1" s="1"/>
  <c r="AC643" i="1" s="1"/>
  <c r="AI633" i="1"/>
  <c r="AJ633" i="1" s="1"/>
  <c r="AA633" i="1" s="1"/>
  <c r="AC633" i="1" s="1"/>
  <c r="AI624" i="1"/>
  <c r="AJ624" i="1" s="1"/>
  <c r="AA624" i="1" s="1"/>
  <c r="AC624" i="1" s="1"/>
  <c r="AI616" i="1"/>
  <c r="AJ616" i="1" s="1"/>
  <c r="AA616" i="1" s="1"/>
  <c r="AC616" i="1" s="1"/>
  <c r="AI608" i="1"/>
  <c r="AJ608" i="1" s="1"/>
  <c r="AA608" i="1" s="1"/>
  <c r="AC608" i="1" s="1"/>
  <c r="AI599" i="1"/>
  <c r="AJ599" i="1" s="1"/>
  <c r="AA599" i="1" s="1"/>
  <c r="AC599" i="1" s="1"/>
  <c r="AI591" i="1"/>
  <c r="AJ591" i="1" s="1"/>
  <c r="AA591" i="1" s="1"/>
  <c r="AC591" i="1" s="1"/>
  <c r="AI582" i="1"/>
  <c r="AJ582" i="1" s="1"/>
  <c r="AA582" i="1" s="1"/>
  <c r="AC582" i="1" s="1"/>
  <c r="AI574" i="1"/>
  <c r="AJ574" i="1" s="1"/>
  <c r="AA574" i="1" s="1"/>
  <c r="AC574" i="1" s="1"/>
  <c r="AI566" i="1"/>
  <c r="AJ566" i="1" s="1"/>
  <c r="AA566" i="1" s="1"/>
  <c r="AC566" i="1" s="1"/>
  <c r="AI557" i="1"/>
  <c r="AJ557" i="1" s="1"/>
  <c r="AA557" i="1" s="1"/>
  <c r="AC557" i="1" s="1"/>
  <c r="AI549" i="1"/>
  <c r="AJ549" i="1" s="1"/>
  <c r="AA549" i="1" s="1"/>
  <c r="AC549" i="1" s="1"/>
  <c r="AI541" i="1"/>
  <c r="AJ541" i="1" s="1"/>
  <c r="AA541" i="1" s="1"/>
  <c r="AC541" i="1" s="1"/>
  <c r="AI532" i="1"/>
  <c r="AJ532" i="1" s="1"/>
  <c r="AA532" i="1" s="1"/>
  <c r="AC532" i="1" s="1"/>
  <c r="AI524" i="1"/>
  <c r="AJ524" i="1" s="1"/>
  <c r="AA524" i="1" s="1"/>
  <c r="AC524" i="1" s="1"/>
  <c r="AI508" i="1"/>
  <c r="AJ508" i="1" s="1"/>
  <c r="AA508" i="1" s="1"/>
  <c r="AC508" i="1" s="1"/>
  <c r="AI500" i="1"/>
  <c r="AJ500" i="1" s="1"/>
  <c r="AA500" i="1" s="1"/>
  <c r="AC500" i="1" s="1"/>
  <c r="AI492" i="1"/>
  <c r="AJ492" i="1" s="1"/>
  <c r="AA492" i="1" s="1"/>
  <c r="AC492" i="1" s="1"/>
  <c r="AI484" i="1"/>
  <c r="AJ484" i="1" s="1"/>
  <c r="AA484" i="1" s="1"/>
  <c r="AC484" i="1" s="1"/>
  <c r="AI476" i="1"/>
  <c r="AJ476" i="1" s="1"/>
  <c r="AA476" i="1" s="1"/>
  <c r="AC476" i="1" s="1"/>
  <c r="AI467" i="1"/>
  <c r="AJ467" i="1" s="1"/>
  <c r="AA467" i="1" s="1"/>
  <c r="AC467" i="1" s="1"/>
  <c r="AI459" i="1"/>
  <c r="AJ459" i="1" s="1"/>
  <c r="AA459" i="1" s="1"/>
  <c r="AC459" i="1" s="1"/>
  <c r="AI450" i="1"/>
  <c r="AJ450" i="1" s="1"/>
  <c r="AA450" i="1" s="1"/>
  <c r="AC450" i="1" s="1"/>
  <c r="AI442" i="1"/>
  <c r="AJ442" i="1" s="1"/>
  <c r="AA442" i="1" s="1"/>
  <c r="AC442" i="1" s="1"/>
  <c r="AI434" i="1"/>
  <c r="AJ434" i="1" s="1"/>
  <c r="AA434" i="1" s="1"/>
  <c r="AC434" i="1" s="1"/>
  <c r="AI426" i="1"/>
  <c r="AJ426" i="1" s="1"/>
  <c r="AA426" i="1" s="1"/>
  <c r="AC426" i="1" s="1"/>
  <c r="AI418" i="1"/>
  <c r="AJ418" i="1" s="1"/>
  <c r="AA418" i="1" s="1"/>
  <c r="AC418" i="1" s="1"/>
  <c r="AI410" i="1"/>
  <c r="AJ410" i="1" s="1"/>
  <c r="AA410" i="1" s="1"/>
  <c r="AC410" i="1" s="1"/>
  <c r="AI402" i="1"/>
  <c r="AJ402" i="1" s="1"/>
  <c r="AA402" i="1" s="1"/>
  <c r="AC402" i="1" s="1"/>
  <c r="AI392" i="1"/>
  <c r="AJ392" i="1" s="1"/>
  <c r="AA392" i="1" s="1"/>
  <c r="AC392" i="1" s="1"/>
  <c r="AI384" i="1"/>
  <c r="AJ384" i="1" s="1"/>
  <c r="AA384" i="1" s="1"/>
  <c r="AC384" i="1" s="1"/>
  <c r="AI376" i="1"/>
  <c r="AJ376" i="1" s="1"/>
  <c r="AA376" i="1" s="1"/>
  <c r="AC376" i="1" s="1"/>
  <c r="AI367" i="1"/>
  <c r="AJ367" i="1" s="1"/>
  <c r="AA367" i="1" s="1"/>
  <c r="AC367" i="1" s="1"/>
  <c r="AI359" i="1"/>
  <c r="AJ359" i="1" s="1"/>
  <c r="AA359" i="1" s="1"/>
  <c r="AC359" i="1" s="1"/>
  <c r="AI350" i="1"/>
  <c r="AJ350" i="1" s="1"/>
  <c r="AA350" i="1" s="1"/>
  <c r="AC350" i="1" s="1"/>
  <c r="AI341" i="1"/>
  <c r="AJ341" i="1" s="1"/>
  <c r="AA341" i="1" s="1"/>
  <c r="AC341" i="1" s="1"/>
  <c r="AI333" i="1"/>
  <c r="AJ333" i="1" s="1"/>
  <c r="AA333" i="1" s="1"/>
  <c r="AC333" i="1" s="1"/>
  <c r="AI325" i="1"/>
  <c r="AJ325" i="1" s="1"/>
  <c r="AA325" i="1" s="1"/>
  <c r="AC325" i="1" s="1"/>
  <c r="AI316" i="1"/>
  <c r="AJ316" i="1" s="1"/>
  <c r="AA316" i="1" s="1"/>
  <c r="AC316" i="1" s="1"/>
  <c r="AI307" i="1"/>
  <c r="AJ307" i="1" s="1"/>
  <c r="AA307" i="1" s="1"/>
  <c r="AC307" i="1" s="1"/>
  <c r="AI298" i="1"/>
  <c r="AJ298" i="1" s="1"/>
  <c r="AA298" i="1" s="1"/>
  <c r="AC298" i="1" s="1"/>
  <c r="AI290" i="1"/>
  <c r="AJ290" i="1" s="1"/>
  <c r="AA290" i="1" s="1"/>
  <c r="AC290" i="1" s="1"/>
  <c r="AI281" i="1"/>
  <c r="AJ281" i="1" s="1"/>
  <c r="AA281" i="1" s="1"/>
  <c r="AC281" i="1" s="1"/>
  <c r="AI273" i="1"/>
  <c r="AJ273" i="1" s="1"/>
  <c r="AA273" i="1" s="1"/>
  <c r="AC273" i="1" s="1"/>
  <c r="AI265" i="1"/>
  <c r="AJ265" i="1" s="1"/>
  <c r="AA265" i="1" s="1"/>
  <c r="AC265" i="1" s="1"/>
  <c r="AI256" i="1"/>
  <c r="AJ256" i="1" s="1"/>
  <c r="AA256" i="1" s="1"/>
  <c r="AC256" i="1" s="1"/>
  <c r="AI247" i="1"/>
  <c r="AJ247" i="1" s="1"/>
  <c r="AA247" i="1" s="1"/>
  <c r="AC247" i="1" s="1"/>
  <c r="AI239" i="1"/>
  <c r="AJ239" i="1" s="1"/>
  <c r="AA239" i="1" s="1"/>
  <c r="AC239" i="1" s="1"/>
  <c r="AI231" i="1"/>
  <c r="AJ231" i="1" s="1"/>
  <c r="AA231" i="1" s="1"/>
  <c r="AC231" i="1" s="1"/>
  <c r="AI222" i="1"/>
  <c r="AJ222" i="1" s="1"/>
  <c r="AA222" i="1" s="1"/>
  <c r="AC222" i="1" s="1"/>
  <c r="AI214" i="1"/>
  <c r="AJ214" i="1" s="1"/>
  <c r="AA214" i="1" s="1"/>
  <c r="AC214" i="1" s="1"/>
  <c r="AI206" i="1"/>
  <c r="AJ206" i="1" s="1"/>
  <c r="AA206" i="1" s="1"/>
  <c r="AC206" i="1" s="1"/>
  <c r="AI197" i="1"/>
  <c r="AJ197" i="1" s="1"/>
  <c r="AA197" i="1" s="1"/>
  <c r="AC197" i="1" s="1"/>
  <c r="AI189" i="1"/>
  <c r="AJ189" i="1" s="1"/>
  <c r="AA189" i="1" s="1"/>
  <c r="AC189" i="1" s="1"/>
  <c r="AI180" i="1"/>
  <c r="AJ180" i="1" s="1"/>
  <c r="AA180" i="1" s="1"/>
  <c r="AC180" i="1" s="1"/>
  <c r="AI171" i="1"/>
  <c r="AJ171" i="1" s="1"/>
  <c r="AA171" i="1" s="1"/>
  <c r="AC171" i="1" s="1"/>
  <c r="AI163" i="1"/>
  <c r="AJ163" i="1" s="1"/>
  <c r="AA163" i="1" s="1"/>
  <c r="AC163" i="1" s="1"/>
  <c r="AI155" i="1"/>
  <c r="AJ155" i="1" s="1"/>
  <c r="AA155" i="1" s="1"/>
  <c r="AC155" i="1" s="1"/>
  <c r="AI146" i="1"/>
  <c r="AJ146" i="1" s="1"/>
  <c r="AA146" i="1" s="1"/>
  <c r="AC146" i="1" s="1"/>
  <c r="AI138" i="1"/>
  <c r="AJ138" i="1" s="1"/>
  <c r="AA138" i="1" s="1"/>
  <c r="AC138" i="1" s="1"/>
  <c r="AI129" i="1"/>
  <c r="AJ129" i="1" s="1"/>
  <c r="AA129" i="1" s="1"/>
  <c r="AC129" i="1" s="1"/>
  <c r="AI121" i="1"/>
  <c r="AJ121" i="1" s="1"/>
  <c r="AA121" i="1" s="1"/>
  <c r="AC121" i="1" s="1"/>
  <c r="AI112" i="1"/>
  <c r="AJ112" i="1" s="1"/>
  <c r="AA112" i="1" s="1"/>
  <c r="AC112" i="1" s="1"/>
  <c r="AI103" i="1"/>
  <c r="AJ103" i="1" s="1"/>
  <c r="AA103" i="1" s="1"/>
  <c r="AC103" i="1" s="1"/>
  <c r="AI94" i="1"/>
  <c r="AJ94" i="1" s="1"/>
  <c r="AA94" i="1" s="1"/>
  <c r="AC94" i="1" s="1"/>
  <c r="AI86" i="1"/>
  <c r="AJ86" i="1" s="1"/>
  <c r="AA86" i="1" s="1"/>
  <c r="AC86" i="1" s="1"/>
  <c r="AI78" i="1"/>
  <c r="AJ78" i="1" s="1"/>
  <c r="AA78" i="1" s="1"/>
  <c r="AC78" i="1" s="1"/>
  <c r="AI69" i="1"/>
  <c r="AJ69" i="1" s="1"/>
  <c r="AA69" i="1" s="1"/>
  <c r="AC69" i="1" s="1"/>
  <c r="AI60" i="1"/>
  <c r="AJ60" i="1" s="1"/>
  <c r="AA60" i="1" s="1"/>
  <c r="AC60" i="1" s="1"/>
  <c r="AI52" i="1"/>
  <c r="AJ52" i="1" s="1"/>
  <c r="AA52" i="1" s="1"/>
  <c r="AC52" i="1" s="1"/>
  <c r="AI43" i="1"/>
  <c r="AJ43" i="1" s="1"/>
  <c r="AA43" i="1" s="1"/>
  <c r="AC43" i="1" s="1"/>
  <c r="AI34" i="1"/>
  <c r="AJ34" i="1" s="1"/>
  <c r="AA34" i="1" s="1"/>
  <c r="AC34" i="1" s="1"/>
  <c r="AI24" i="1"/>
  <c r="AJ1596" i="1"/>
  <c r="AA1596" i="1" s="1"/>
  <c r="AC1596" i="1" s="1"/>
  <c r="AJ1587" i="1"/>
  <c r="AA1587" i="1" s="1"/>
  <c r="AC1587" i="1" s="1"/>
  <c r="AJ1603" i="1"/>
  <c r="AA1603" i="1" s="1"/>
  <c r="AC1603" i="1" s="1"/>
  <c r="AJ1589" i="1"/>
  <c r="AA1589" i="1" s="1"/>
  <c r="AC1589" i="1" s="1"/>
  <c r="AJ1598" i="1"/>
  <c r="AA1598" i="1" s="1"/>
  <c r="AC1598" i="1" s="1"/>
  <c r="AJ1595" i="1"/>
  <c r="AA1595" i="1" s="1"/>
  <c r="AC1595" i="1" s="1"/>
  <c r="AJ1612" i="1"/>
  <c r="AA1612" i="1" s="1"/>
  <c r="AC1612" i="1" s="1"/>
  <c r="AJ877" i="1"/>
  <c r="AA877" i="1" s="1"/>
  <c r="AC877" i="1" s="1"/>
  <c r="AJ1195" i="1"/>
  <c r="AA1195" i="1" s="1"/>
  <c r="AC1195" i="1" s="1"/>
  <c r="AJ1199" i="1"/>
  <c r="AA1199" i="1" s="1"/>
  <c r="AC1199" i="1" s="1"/>
  <c r="Y27" i="1" l="1"/>
  <c r="Y28" i="1" s="1"/>
  <c r="AJ6" i="1"/>
  <c r="AA6" i="1" s="1"/>
  <c r="AC6" i="1" s="1"/>
  <c r="AJ24" i="1"/>
  <c r="AA24" i="1" s="1"/>
  <c r="AC24" i="1" s="1"/>
  <c r="AG25" i="1"/>
  <c r="AG27" i="1" l="1"/>
  <c r="AG24" i="1"/>
  <c r="AJ1489" i="1" l="1"/>
  <c r="AA1489" i="1" s="1"/>
  <c r="AC1489" i="1" s="1"/>
  <c r="AJ1378" i="1"/>
  <c r="AA1378" i="1" s="1"/>
  <c r="AC1378" i="1" s="1"/>
  <c r="AJ1294" i="1"/>
  <c r="AA1294" i="1" s="1"/>
  <c r="AC1294" i="1" s="1"/>
  <c r="AJ1402" i="1"/>
  <c r="AA1402" i="1" s="1"/>
  <c r="AC1402" i="1" s="1"/>
  <c r="AJ1507" i="1"/>
  <c r="AA1507" i="1" s="1"/>
  <c r="AC1507" i="1" s="1"/>
  <c r="AJ133" i="1"/>
  <c r="AA133" i="1" s="1"/>
  <c r="AC133" i="1" s="1"/>
  <c r="AJ1480" i="1"/>
  <c r="AA1480" i="1" s="1"/>
  <c r="AC1480" i="1" s="1"/>
  <c r="AJ1498" i="1"/>
  <c r="AA1498" i="1" s="1"/>
  <c r="AC1498" i="1" s="1"/>
  <c r="AJ1586" i="1"/>
  <c r="AA1586" i="1" s="1"/>
  <c r="AC1586" i="1" s="1"/>
  <c r="AJ1448" i="1"/>
  <c r="AA1448" i="1" s="1"/>
  <c r="AC1448" i="1" s="1"/>
  <c r="AJ1557" i="1"/>
  <c r="AA1557" i="1" s="1"/>
  <c r="AC1557" i="1" s="1"/>
  <c r="Y22" i="1" l="1"/>
  <c r="Y16" i="1"/>
  <c r="Y21" i="1"/>
  <c r="Y17" i="1"/>
  <c r="Y20" i="1"/>
  <c r="Y19" i="1"/>
  <c r="Y18" i="1"/>
  <c r="Y165" i="1"/>
  <c r="AG165" i="1" s="1"/>
  <c r="Y1580" i="1"/>
  <c r="Y12" i="1"/>
  <c r="Y11" i="1"/>
  <c r="Y13" i="1"/>
  <c r="Y14" i="1"/>
  <c r="Y15" i="1"/>
  <c r="Y345" i="1"/>
  <c r="AG345" i="1" s="1"/>
  <c r="Y346" i="1"/>
  <c r="AG346" i="1" s="1"/>
  <c r="Y348" i="1"/>
  <c r="AG348" i="1" s="1"/>
  <c r="Y347" i="1"/>
  <c r="AG347" i="1" s="1"/>
  <c r="Y356" i="1"/>
  <c r="Y638" i="1"/>
  <c r="Y1601" i="1"/>
  <c r="Y1618" i="1"/>
  <c r="Y1609" i="1"/>
  <c r="Y1598" i="1"/>
  <c r="AG1598" i="1" s="1"/>
  <c r="Y877" i="1"/>
  <c r="AG877" i="1" s="1"/>
  <c r="Y1587" i="1"/>
  <c r="AG1587" i="1" s="1"/>
  <c r="Y1589" i="1"/>
  <c r="AG1589" i="1" s="1"/>
  <c r="Y1596" i="1"/>
  <c r="AG1596" i="1" s="1"/>
  <c r="Y1195" i="1"/>
  <c r="AG1195" i="1" s="1"/>
  <c r="Y1199" i="1"/>
  <c r="AG1199" i="1" s="1"/>
  <c r="Y1581" i="1"/>
  <c r="AG1581" i="1" s="1"/>
  <c r="Y1471" i="1"/>
  <c r="AG1471" i="1" s="1"/>
  <c r="Y1400" i="1"/>
  <c r="AG1400" i="1" s="1"/>
  <c r="Y1331" i="1"/>
  <c r="AG1331" i="1" s="1"/>
  <c r="Y1262" i="1"/>
  <c r="AG1262" i="1" s="1"/>
  <c r="Y1189" i="1"/>
  <c r="AG1189" i="1" s="1"/>
  <c r="Y1122" i="1"/>
  <c r="AG1122" i="1" s="1"/>
  <c r="Y1057" i="1"/>
  <c r="AG1057" i="1" s="1"/>
  <c r="Y992" i="1"/>
  <c r="AG992" i="1" s="1"/>
  <c r="Y923" i="1"/>
  <c r="AG923" i="1" s="1"/>
  <c r="Y1592" i="1"/>
  <c r="AG1592" i="1" s="1"/>
  <c r="Y1381" i="1"/>
  <c r="AG1381" i="1" s="1"/>
  <c r="Y1217" i="1"/>
  <c r="AG1217" i="1" s="1"/>
  <c r="Y1146" i="1"/>
  <c r="AG1146" i="1" s="1"/>
  <c r="Y1080" i="1"/>
  <c r="AG1080" i="1" s="1"/>
  <c r="Y1559" i="1"/>
  <c r="AG1559" i="1" s="1"/>
  <c r="Y1243" i="1"/>
  <c r="AG1243" i="1" s="1"/>
  <c r="Y1415" i="1"/>
  <c r="AG1415" i="1" s="1"/>
  <c r="Y1567" i="1"/>
  <c r="AG1567" i="1" s="1"/>
  <c r="Y1414" i="1"/>
  <c r="AG1414" i="1" s="1"/>
  <c r="Y1276" i="1"/>
  <c r="AG1276" i="1" s="1"/>
  <c r="Y1550" i="1"/>
  <c r="AG1550" i="1" s="1"/>
  <c r="Y1252" i="1"/>
  <c r="AG1252" i="1" s="1"/>
  <c r="Y1398" i="1"/>
  <c r="AG1398" i="1" s="1"/>
  <c r="Y1423" i="1"/>
  <c r="AG1423" i="1" s="1"/>
  <c r="Y1285" i="1"/>
  <c r="AG1285" i="1" s="1"/>
  <c r="Y1532" i="1"/>
  <c r="AG1532" i="1" s="1"/>
  <c r="Y1474" i="1"/>
  <c r="AG1474" i="1" s="1"/>
  <c r="Y1266" i="1"/>
  <c r="AG1266" i="1" s="1"/>
  <c r="Y1101" i="1"/>
  <c r="AG1101" i="1" s="1"/>
  <c r="Y1035" i="1"/>
  <c r="AG1035" i="1" s="1"/>
  <c r="Y970" i="1"/>
  <c r="AG970" i="1" s="1"/>
  <c r="Y1551" i="1"/>
  <c r="AG1551" i="1" s="1"/>
  <c r="Y1492" i="1"/>
  <c r="AG1492" i="1" s="1"/>
  <c r="Y1274" i="1"/>
  <c r="AG1274" i="1" s="1"/>
  <c r="Y1544" i="1"/>
  <c r="AG1544" i="1" s="1"/>
  <c r="Y1411" i="1"/>
  <c r="AG1411" i="1" s="1"/>
  <c r="Y1273" i="1"/>
  <c r="AG1273" i="1" s="1"/>
  <c r="Y1560" i="1"/>
  <c r="AG1560" i="1" s="1"/>
  <c r="Y1483" i="1"/>
  <c r="AG1483" i="1" s="1"/>
  <c r="Y1283" i="1"/>
  <c r="AG1283" i="1" s="1"/>
  <c r="Y1553" i="1"/>
  <c r="AG1553" i="1" s="1"/>
  <c r="Y1403" i="1"/>
  <c r="AG1403" i="1" s="1"/>
  <c r="Y880" i="1"/>
  <c r="AG880" i="1" s="1"/>
  <c r="Y811" i="1"/>
  <c r="AG811" i="1" s="1"/>
  <c r="Y743" i="1"/>
  <c r="AG743" i="1" s="1"/>
  <c r="Y989" i="1"/>
  <c r="Y850" i="1"/>
  <c r="AG850" i="1" s="1"/>
  <c r="Y783" i="1"/>
  <c r="AG783" i="1" s="1"/>
  <c r="Y717" i="1"/>
  <c r="AG717" i="1" s="1"/>
  <c r="Y650" i="1"/>
  <c r="AG650" i="1" s="1"/>
  <c r="Y581" i="1"/>
  <c r="AG581" i="1" s="1"/>
  <c r="Y514" i="1"/>
  <c r="AG514" i="1" s="1"/>
  <c r="Y448" i="1"/>
  <c r="AG448" i="1" s="1"/>
  <c r="Y382" i="1"/>
  <c r="AG382" i="1" s="1"/>
  <c r="Y1037" i="1"/>
  <c r="AG1037" i="1" s="1"/>
  <c r="Y903" i="1"/>
  <c r="AG903" i="1" s="1"/>
  <c r="Y1095" i="1"/>
  <c r="AG1095" i="1" s="1"/>
  <c r="Y962" i="1"/>
  <c r="Y841" i="1"/>
  <c r="AG841" i="1" s="1"/>
  <c r="Y773" i="1"/>
  <c r="AG773" i="1" s="1"/>
  <c r="Y708" i="1"/>
  <c r="AG708" i="1" s="1"/>
  <c r="Y1533" i="1"/>
  <c r="AG1533" i="1" s="1"/>
  <c r="Y1323" i="1"/>
  <c r="AG1323" i="1" s="1"/>
  <c r="Y1253" i="1"/>
  <c r="AG1253" i="1" s="1"/>
  <c r="Y1181" i="1"/>
  <c r="AG1181" i="1" s="1"/>
  <c r="Y1114" i="1"/>
  <c r="AG1114" i="1" s="1"/>
  <c r="Y1048" i="1"/>
  <c r="AG1048" i="1" s="1"/>
  <c r="Y983" i="1"/>
  <c r="AG983" i="1" s="1"/>
  <c r="Y914" i="1"/>
  <c r="AG914" i="1" s="1"/>
  <c r="Y1558" i="1"/>
  <c r="AG1558" i="1" s="1"/>
  <c r="Y1209" i="1"/>
  <c r="AG1209" i="1" s="1"/>
  <c r="Y1138" i="1"/>
  <c r="AG1138" i="1" s="1"/>
  <c r="Y1072" i="1"/>
  <c r="AG1072" i="1" s="1"/>
  <c r="Y1487" i="1"/>
  <c r="AG1487" i="1" s="1"/>
  <c r="Y1218" i="1"/>
  <c r="AG1218" i="1" s="1"/>
  <c r="Y1389" i="1"/>
  <c r="AG1389" i="1" s="1"/>
  <c r="Y1397" i="1"/>
  <c r="AG1397" i="1" s="1"/>
  <c r="Y1258" i="1"/>
  <c r="AG1258" i="1" s="1"/>
  <c r="Y1514" i="1"/>
  <c r="AG1514" i="1" s="1"/>
  <c r="Y1226" i="1"/>
  <c r="AG1226" i="1" s="1"/>
  <c r="Y1372" i="1"/>
  <c r="AG1372" i="1" s="1"/>
  <c r="Y1406" i="1"/>
  <c r="AG1406" i="1" s="1"/>
  <c r="Y1268" i="1"/>
  <c r="AG1268" i="1" s="1"/>
  <c r="Y1478" i="1"/>
  <c r="AG1478" i="1" s="1"/>
  <c r="Y1239" i="1"/>
  <c r="Y1093" i="1"/>
  <c r="AG1093" i="1" s="1"/>
  <c r="Y1027" i="1"/>
  <c r="AG1027" i="1" s="1"/>
  <c r="Y960" i="1"/>
  <c r="AG960" i="1" s="1"/>
  <c r="Y1541" i="1"/>
  <c r="AG1541" i="1" s="1"/>
  <c r="Y1465" i="1"/>
  <c r="AG1465" i="1" s="1"/>
  <c r="Y1248" i="1"/>
  <c r="AG1248" i="1" s="1"/>
  <c r="Y1527" i="1"/>
  <c r="AG1527" i="1" s="1"/>
  <c r="Y1394" i="1"/>
  <c r="AG1394" i="1" s="1"/>
  <c r="Y1255" i="1"/>
  <c r="AG1255" i="1" s="1"/>
  <c r="Y1569" i="1"/>
  <c r="AG1569" i="1" s="1"/>
  <c r="Y1456" i="1"/>
  <c r="AG1456" i="1" s="1"/>
  <c r="Y1256" i="1"/>
  <c r="Y1535" i="1"/>
  <c r="AG1535" i="1" s="1"/>
  <c r="Y1385" i="1"/>
  <c r="AG1385" i="1" s="1"/>
  <c r="Y868" i="1"/>
  <c r="AG868" i="1" s="1"/>
  <c r="Y802" i="1"/>
  <c r="AG802" i="1" s="1"/>
  <c r="Y735" i="1"/>
  <c r="AG735" i="1" s="1"/>
  <c r="Y981" i="1"/>
  <c r="Y912" i="1"/>
  <c r="AG912" i="1" s="1"/>
  <c r="Y842" i="1"/>
  <c r="AG842" i="1" s="1"/>
  <c r="Y774" i="1"/>
  <c r="AG774" i="1" s="1"/>
  <c r="Y709" i="1"/>
  <c r="AG709" i="1" s="1"/>
  <c r="Y573" i="1"/>
  <c r="AG573" i="1" s="1"/>
  <c r="Y506" i="1"/>
  <c r="AG506" i="1" s="1"/>
  <c r="Y440" i="1"/>
  <c r="AG440" i="1" s="1"/>
  <c r="Y374" i="1"/>
  <c r="AG374" i="1" s="1"/>
  <c r="Y1153" i="1"/>
  <c r="AG1153" i="1" s="1"/>
  <c r="Y1021" i="1"/>
  <c r="AG1021" i="1" s="1"/>
  <c r="Y886" i="1"/>
  <c r="AG886" i="1" s="1"/>
  <c r="Y1079" i="1"/>
  <c r="AG1079" i="1" s="1"/>
  <c r="Y945" i="1"/>
  <c r="AG945" i="1" s="1"/>
  <c r="Y833" i="1"/>
  <c r="AG833" i="1" s="1"/>
  <c r="Y765" i="1"/>
  <c r="AG765" i="1" s="1"/>
  <c r="Y699" i="1"/>
  <c r="AG699" i="1" s="1"/>
  <c r="Y1575" i="1"/>
  <c r="AG1575" i="1" s="1"/>
  <c r="Y1502" i="1"/>
  <c r="AG1502" i="1" s="1"/>
  <c r="Y847" i="1"/>
  <c r="AG847" i="1" s="1"/>
  <c r="Y714" i="1"/>
  <c r="AG714" i="1" s="1"/>
  <c r="Y647" i="1"/>
  <c r="AG647" i="1" s="1"/>
  <c r="Y578" i="1"/>
  <c r="AG578" i="1" s="1"/>
  <c r="Y511" i="1"/>
  <c r="AG511" i="1" s="1"/>
  <c r="Y445" i="1"/>
  <c r="AG445" i="1" s="1"/>
  <c r="Y379" i="1"/>
  <c r="AG379" i="1" s="1"/>
  <c r="Y1076" i="1"/>
  <c r="AG1076" i="1" s="1"/>
  <c r="Y950" i="1"/>
  <c r="AG950" i="1" s="1"/>
  <c r="Y813" i="1"/>
  <c r="AG813" i="1" s="1"/>
  <c r="Y745" i="1"/>
  <c r="AG745" i="1" s="1"/>
  <c r="Y611" i="1"/>
  <c r="AG611" i="1" s="1"/>
  <c r="Y1453" i="1"/>
  <c r="AG1453" i="1" s="1"/>
  <c r="Y1383" i="1"/>
  <c r="AG1383" i="1" s="1"/>
  <c r="Y1314" i="1"/>
  <c r="AG1314" i="1" s="1"/>
  <c r="Y1244" i="1"/>
  <c r="AG1244" i="1" s="1"/>
  <c r="Y1172" i="1"/>
  <c r="AG1172" i="1" s="1"/>
  <c r="Y1106" i="1"/>
  <c r="AG1106" i="1" s="1"/>
  <c r="Y1040" i="1"/>
  <c r="AG1040" i="1" s="1"/>
  <c r="Y975" i="1"/>
  <c r="AG975" i="1" s="1"/>
  <c r="Y906" i="1"/>
  <c r="AG906" i="1" s="1"/>
  <c r="Y1365" i="1"/>
  <c r="AG1365" i="1" s="1"/>
  <c r="Y1540" i="1"/>
  <c r="AG1540" i="1" s="1"/>
  <c r="Y1338" i="1"/>
  <c r="AG1338" i="1" s="1"/>
  <c r="Y1198" i="1"/>
  <c r="AG1198" i="1" s="1"/>
  <c r="Y1128" i="1"/>
  <c r="AG1128" i="1" s="1"/>
  <c r="Y1063" i="1"/>
  <c r="AG1063" i="1" s="1"/>
  <c r="Y1425" i="1"/>
  <c r="AG1425" i="1" s="1"/>
  <c r="Y1578" i="1"/>
  <c r="AG1578" i="1" s="1"/>
  <c r="Y1355" i="1"/>
  <c r="AG1355" i="1" s="1"/>
  <c r="Y1530" i="1"/>
  <c r="AG1530" i="1" s="1"/>
  <c r="Y1380" i="1"/>
  <c r="AG1380" i="1" s="1"/>
  <c r="Y1241" i="1"/>
  <c r="AG1241" i="1" s="1"/>
  <c r="Y1434" i="1"/>
  <c r="AG1434" i="1" s="1"/>
  <c r="Y1568" i="1"/>
  <c r="AG1568" i="1" s="1"/>
  <c r="Y1346" i="1"/>
  <c r="AG1346" i="1" s="1"/>
  <c r="Y1521" i="1"/>
  <c r="AG1521" i="1" s="1"/>
  <c r="Y1388" i="1"/>
  <c r="AG1388" i="1" s="1"/>
  <c r="Y1250" i="1"/>
  <c r="AG1250" i="1" s="1"/>
  <c r="Y1452" i="1"/>
  <c r="AG1452" i="1" s="1"/>
  <c r="Y1421" i="1"/>
  <c r="AG1421" i="1" s="1"/>
  <c r="Y1214" i="1"/>
  <c r="AG1214" i="1" s="1"/>
  <c r="Y1085" i="1"/>
  <c r="AG1085" i="1" s="1"/>
  <c r="Y1019" i="1"/>
  <c r="AG1019" i="1" s="1"/>
  <c r="Y1505" i="1"/>
  <c r="AG1505" i="1" s="1"/>
  <c r="Y1438" i="1"/>
  <c r="AG1438" i="1" s="1"/>
  <c r="Y1222" i="1"/>
  <c r="AG1222" i="1" s="1"/>
  <c r="Y1509" i="1"/>
  <c r="AG1509" i="1" s="1"/>
  <c r="Y1368" i="1"/>
  <c r="AG1368" i="1" s="1"/>
  <c r="Y1238" i="1"/>
  <c r="AG1238" i="1" s="1"/>
  <c r="Y1496" i="1"/>
  <c r="AG1496" i="1" s="1"/>
  <c r="Y1429" i="1"/>
  <c r="AG1429" i="1" s="1"/>
  <c r="Y1231" i="1"/>
  <c r="AG1231" i="1" s="1"/>
  <c r="Y1518" i="1"/>
  <c r="AG1518" i="1" s="1"/>
  <c r="Y1376" i="1"/>
  <c r="AG1376" i="1" s="1"/>
  <c r="Y1230" i="1"/>
  <c r="AG1230" i="1" s="1"/>
  <c r="Y860" i="1"/>
  <c r="AG860" i="1" s="1"/>
  <c r="Y727" i="1"/>
  <c r="AG727" i="1" s="1"/>
  <c r="Y973" i="1"/>
  <c r="AG973" i="1" s="1"/>
  <c r="Y904" i="1"/>
  <c r="AG904" i="1" s="1"/>
  <c r="Y834" i="1"/>
  <c r="AG834" i="1" s="1"/>
  <c r="Y766" i="1"/>
  <c r="AG766" i="1" s="1"/>
  <c r="Y700" i="1"/>
  <c r="AG700" i="1" s="1"/>
  <c r="Y632" i="1"/>
  <c r="AG632" i="1" s="1"/>
  <c r="Y565" i="1"/>
  <c r="AG565" i="1" s="1"/>
  <c r="Y498" i="1"/>
  <c r="AG498" i="1" s="1"/>
  <c r="Y432" i="1"/>
  <c r="AG432" i="1" s="1"/>
  <c r="Y365" i="1"/>
  <c r="Y1137" i="1"/>
  <c r="AG1137" i="1" s="1"/>
  <c r="Y1005" i="1"/>
  <c r="AG1005" i="1" s="1"/>
  <c r="Y865" i="1"/>
  <c r="AG865" i="1" s="1"/>
  <c r="Y1062" i="1"/>
  <c r="Y928" i="1"/>
  <c r="AG928" i="1" s="1"/>
  <c r="Y824" i="1"/>
  <c r="AG824" i="1" s="1"/>
  <c r="Y756" i="1"/>
  <c r="AG756" i="1" s="1"/>
  <c r="Y691" i="1"/>
  <c r="AG691" i="1" s="1"/>
  <c r="Y1493" i="1"/>
  <c r="AG1493" i="1" s="1"/>
  <c r="Y839" i="1"/>
  <c r="AG839" i="1" s="1"/>
  <c r="Y1443" i="1"/>
  <c r="AG1443" i="1" s="1"/>
  <c r="Y1374" i="1"/>
  <c r="AG1374" i="1" s="1"/>
  <c r="Y1305" i="1"/>
  <c r="AG1305" i="1" s="1"/>
  <c r="Y1236" i="1"/>
  <c r="AG1236" i="1" s="1"/>
  <c r="Y1164" i="1"/>
  <c r="AG1164" i="1" s="1"/>
  <c r="Y1098" i="1"/>
  <c r="AG1098" i="1" s="1"/>
  <c r="Y1032" i="1"/>
  <c r="AG1032" i="1" s="1"/>
  <c r="Y965" i="1"/>
  <c r="AG965" i="1" s="1"/>
  <c r="Y898" i="1"/>
  <c r="AG898" i="1" s="1"/>
  <c r="Y1339" i="1"/>
  <c r="AG1339" i="1" s="1"/>
  <c r="Y1513" i="1"/>
  <c r="AG1513" i="1" s="1"/>
  <c r="Y1312" i="1"/>
  <c r="AG1312" i="1" s="1"/>
  <c r="Y1187" i="1"/>
  <c r="Y1120" i="1"/>
  <c r="AG1120" i="1" s="1"/>
  <c r="Y1055" i="1"/>
  <c r="AG1055" i="1" s="1"/>
  <c r="Y1373" i="1"/>
  <c r="AG1373" i="1" s="1"/>
  <c r="Y1549" i="1"/>
  <c r="AG1549" i="1" s="1"/>
  <c r="Y1329" i="1"/>
  <c r="AG1329" i="1" s="1"/>
  <c r="Y1512" i="1"/>
  <c r="AG1512" i="1" s="1"/>
  <c r="Y1362" i="1"/>
  <c r="AG1362" i="1" s="1"/>
  <c r="Y1224" i="1"/>
  <c r="AG1224" i="1" s="1"/>
  <c r="Y1390" i="1"/>
  <c r="AG1390" i="1" s="1"/>
  <c r="Y1531" i="1"/>
  <c r="AG1531" i="1" s="1"/>
  <c r="Y1320" i="1"/>
  <c r="AG1320" i="1" s="1"/>
  <c r="Y1503" i="1"/>
  <c r="AG1503" i="1" s="1"/>
  <c r="Y1371" i="1"/>
  <c r="AG1371" i="1" s="1"/>
  <c r="Y1233" i="1"/>
  <c r="AG1233" i="1" s="1"/>
  <c r="Y1408" i="1"/>
  <c r="AG1408" i="1" s="1"/>
  <c r="Y1395" i="1"/>
  <c r="AG1395" i="1" s="1"/>
  <c r="Y1184" i="1"/>
  <c r="AG1184" i="1" s="1"/>
  <c r="Y1077" i="1"/>
  <c r="AG1077" i="1" s="1"/>
  <c r="Y1011" i="1"/>
  <c r="Y943" i="1"/>
  <c r="AG943" i="1" s="1"/>
  <c r="Y1460" i="1"/>
  <c r="AG1460" i="1" s="1"/>
  <c r="Y1412" i="1"/>
  <c r="AG1412" i="1" s="1"/>
  <c r="Y1192" i="1"/>
  <c r="AG1192" i="1" s="1"/>
  <c r="Y1500" i="1"/>
  <c r="AG1500" i="1" s="1"/>
  <c r="Y1351" i="1"/>
  <c r="AG1351" i="1" s="1"/>
  <c r="Y1213" i="1"/>
  <c r="AG1213" i="1" s="1"/>
  <c r="Y1442" i="1"/>
  <c r="AG1442" i="1" s="1"/>
  <c r="Y1404" i="1"/>
  <c r="AG1404" i="1" s="1"/>
  <c r="Y1206" i="1"/>
  <c r="AG1206" i="1" s="1"/>
  <c r="Y1491" i="1"/>
  <c r="AG1491" i="1" s="1"/>
  <c r="Y1359" i="1"/>
  <c r="AG1359" i="1" s="1"/>
  <c r="Y1221" i="1"/>
  <c r="AG1221" i="1" s="1"/>
  <c r="Y852" i="1"/>
  <c r="AG852" i="1" s="1"/>
  <c r="Y785" i="1"/>
  <c r="AG785" i="1" s="1"/>
  <c r="Y719" i="1"/>
  <c r="AG719" i="1" s="1"/>
  <c r="Y963" i="1"/>
  <c r="AG963" i="1" s="1"/>
  <c r="Y895" i="1"/>
  <c r="AG895" i="1" s="1"/>
  <c r="Y825" i="1"/>
  <c r="AG825" i="1" s="1"/>
  <c r="Y692" i="1"/>
  <c r="AG692" i="1" s="1"/>
  <c r="Y623" i="1"/>
  <c r="AG623" i="1" s="1"/>
  <c r="Y556" i="1"/>
  <c r="AG556" i="1" s="1"/>
  <c r="Y490" i="1"/>
  <c r="AG490" i="1" s="1"/>
  <c r="Y424" i="1"/>
  <c r="AG424" i="1" s="1"/>
  <c r="Y357" i="1"/>
  <c r="AG357" i="1" s="1"/>
  <c r="Y1119" i="1"/>
  <c r="AG1119" i="1" s="1"/>
  <c r="Y988" i="1"/>
  <c r="AG988" i="1" s="1"/>
  <c r="Y640" i="1"/>
  <c r="AG640" i="1" s="1"/>
  <c r="Y1045" i="1"/>
  <c r="AG1045" i="1" s="1"/>
  <c r="Y911" i="1"/>
  <c r="Y816" i="1"/>
  <c r="AG816" i="1" s="1"/>
  <c r="Y748" i="1"/>
  <c r="AG748" i="1" s="1"/>
  <c r="Y683" i="1"/>
  <c r="AG683" i="1" s="1"/>
  <c r="Y1555" i="1"/>
  <c r="AG1555" i="1" s="1"/>
  <c r="Y901" i="1"/>
  <c r="AG901" i="1" s="1"/>
  <c r="Y1435" i="1"/>
  <c r="AG1435" i="1" s="1"/>
  <c r="Y1366" i="1"/>
  <c r="AG1366" i="1" s="1"/>
  <c r="Y1297" i="1"/>
  <c r="AG1297" i="1" s="1"/>
  <c r="Y1156" i="1"/>
  <c r="AG1156" i="1" s="1"/>
  <c r="Y1090" i="1"/>
  <c r="AG1090" i="1" s="1"/>
  <c r="Y1024" i="1"/>
  <c r="AG1024" i="1" s="1"/>
  <c r="Y957" i="1"/>
  <c r="AG957" i="1" s="1"/>
  <c r="Y889" i="1"/>
  <c r="AG889" i="1" s="1"/>
  <c r="Y1313" i="1"/>
  <c r="AG1313" i="1" s="1"/>
  <c r="Y1486" i="1"/>
  <c r="AG1486" i="1" s="1"/>
  <c r="Y1286" i="1"/>
  <c r="AG1286" i="1" s="1"/>
  <c r="Y1179" i="1"/>
  <c r="AG1179" i="1" s="1"/>
  <c r="Y1112" i="1"/>
  <c r="AG1112" i="1" s="1"/>
  <c r="Y1046" i="1"/>
  <c r="AG1046" i="1" s="1"/>
  <c r="Y1347" i="1"/>
  <c r="AG1347" i="1" s="1"/>
  <c r="Y1522" i="1"/>
  <c r="AG1522" i="1" s="1"/>
  <c r="Y1303" i="1"/>
  <c r="AG1303" i="1" s="1"/>
  <c r="Y1494" i="1"/>
  <c r="AG1494" i="1" s="1"/>
  <c r="Y1345" i="1"/>
  <c r="AG1345" i="1" s="1"/>
  <c r="Y1208" i="1"/>
  <c r="AG1208" i="1" s="1"/>
  <c r="Y1356" i="1"/>
  <c r="AG1356" i="1" s="1"/>
  <c r="Y1504" i="1"/>
  <c r="AG1504" i="1" s="1"/>
  <c r="Y1295" i="1"/>
  <c r="AG1295" i="1" s="1"/>
  <c r="Y1485" i="1"/>
  <c r="AG1485" i="1" s="1"/>
  <c r="Y1354" i="1"/>
  <c r="AG1354" i="1" s="1"/>
  <c r="Y1216" i="1"/>
  <c r="AG1216" i="1" s="1"/>
  <c r="Y1584" i="1"/>
  <c r="AG1584" i="1" s="1"/>
  <c r="Y1369" i="1"/>
  <c r="AG1369" i="1" s="1"/>
  <c r="Y1159" i="1"/>
  <c r="AG1159" i="1" s="1"/>
  <c r="Y1069" i="1"/>
  <c r="AG1069" i="1" s="1"/>
  <c r="Y1003" i="1"/>
  <c r="AG1003" i="1" s="1"/>
  <c r="Y934" i="1"/>
  <c r="AG934" i="1" s="1"/>
  <c r="Y1399" i="1"/>
  <c r="AG1399" i="1" s="1"/>
  <c r="Y1386" i="1"/>
  <c r="AG1386" i="1" s="1"/>
  <c r="Y1167" i="1"/>
  <c r="AG1167" i="1" s="1"/>
  <c r="Y1482" i="1"/>
  <c r="AG1482" i="1" s="1"/>
  <c r="Y1333" i="1"/>
  <c r="AG1333" i="1" s="1"/>
  <c r="Y1191" i="1"/>
  <c r="AG1191" i="1" s="1"/>
  <c r="Y1382" i="1"/>
  <c r="AG1382" i="1" s="1"/>
  <c r="Y1175" i="1"/>
  <c r="AG1175" i="1" s="1"/>
  <c r="Y1473" i="1"/>
  <c r="AG1473" i="1" s="1"/>
  <c r="Y1342" i="1"/>
  <c r="AG1342" i="1" s="1"/>
  <c r="Y1205" i="1"/>
  <c r="AG1205" i="1" s="1"/>
  <c r="Y844" i="1"/>
  <c r="AG844" i="1" s="1"/>
  <c r="Y776" i="1"/>
  <c r="AG776" i="1" s="1"/>
  <c r="Y1022" i="1"/>
  <c r="AG1022" i="1" s="1"/>
  <c r="Y955" i="1"/>
  <c r="AG955" i="1" s="1"/>
  <c r="Y887" i="1"/>
  <c r="AG887" i="1" s="1"/>
  <c r="Y817" i="1"/>
  <c r="AG817" i="1" s="1"/>
  <c r="Y749" i="1"/>
  <c r="AG749" i="1" s="1"/>
  <c r="Y684" i="1"/>
  <c r="AG684" i="1" s="1"/>
  <c r="Y615" i="1"/>
  <c r="AG615" i="1" s="1"/>
  <c r="Y548" i="1"/>
  <c r="AG548" i="1" s="1"/>
  <c r="Y482" i="1"/>
  <c r="AG482" i="1" s="1"/>
  <c r="Y416" i="1"/>
  <c r="AG416" i="1" s="1"/>
  <c r="Y342" i="1"/>
  <c r="Y1103" i="1"/>
  <c r="AG1103" i="1" s="1"/>
  <c r="Y972" i="1"/>
  <c r="AG972" i="1" s="1"/>
  <c r="Y1161" i="1"/>
  <c r="AG1161" i="1" s="1"/>
  <c r="Y1029" i="1"/>
  <c r="AG1029" i="1" s="1"/>
  <c r="Y894" i="1"/>
  <c r="AG894" i="1" s="1"/>
  <c r="Y740" i="1"/>
  <c r="AG740" i="1" s="1"/>
  <c r="Y674" i="1"/>
  <c r="Y1546" i="1"/>
  <c r="AG1546" i="1" s="1"/>
  <c r="Y1426" i="1"/>
  <c r="AG1426" i="1" s="1"/>
  <c r="Y1357" i="1"/>
  <c r="AG1357" i="1" s="1"/>
  <c r="Y1288" i="1"/>
  <c r="AG1288" i="1" s="1"/>
  <c r="Y1219" i="1"/>
  <c r="Y1148" i="1"/>
  <c r="AG1148" i="1" s="1"/>
  <c r="Y1082" i="1"/>
  <c r="AG1082" i="1" s="1"/>
  <c r="Y1016" i="1"/>
  <c r="AG1016" i="1" s="1"/>
  <c r="Y948" i="1"/>
  <c r="AG948" i="1" s="1"/>
  <c r="Y1210" i="1"/>
  <c r="AG1210" i="1" s="1"/>
  <c r="Y1287" i="1"/>
  <c r="AG1287" i="1" s="1"/>
  <c r="Y1459" i="1"/>
  <c r="AG1459" i="1" s="1"/>
  <c r="Y1259" i="1"/>
  <c r="AG1259" i="1" s="1"/>
  <c r="Y1170" i="1"/>
  <c r="AG1170" i="1" s="1"/>
  <c r="Y1104" i="1"/>
  <c r="AG1104" i="1" s="1"/>
  <c r="Y1038" i="1"/>
  <c r="AG1038" i="1" s="1"/>
  <c r="Y1330" i="1"/>
  <c r="AG1330" i="1" s="1"/>
  <c r="Y1495" i="1"/>
  <c r="AG1495" i="1" s="1"/>
  <c r="Y1277" i="1"/>
  <c r="AG1277" i="1" s="1"/>
  <c r="Y1476" i="1"/>
  <c r="AG1476" i="1" s="1"/>
  <c r="Y1328" i="1"/>
  <c r="AG1328" i="1" s="1"/>
  <c r="Y1186" i="1"/>
  <c r="AG1186" i="1" s="1"/>
  <c r="Y1477" i="1"/>
  <c r="AG1477" i="1" s="1"/>
  <c r="Y1269" i="1"/>
  <c r="AG1269" i="1" s="1"/>
  <c r="Y1467" i="1"/>
  <c r="AG1467" i="1" s="1"/>
  <c r="Y1337" i="1"/>
  <c r="AG1337" i="1" s="1"/>
  <c r="Y1554" i="1"/>
  <c r="AG1554" i="1" s="1"/>
  <c r="Y1343" i="1"/>
  <c r="AG1343" i="1" s="1"/>
  <c r="Y1134" i="1"/>
  <c r="AG1134" i="1" s="1"/>
  <c r="Y1060" i="1"/>
  <c r="AG1060" i="1" s="1"/>
  <c r="Y995" i="1"/>
  <c r="AG995" i="1" s="1"/>
  <c r="Y926" i="1"/>
  <c r="AG926" i="1" s="1"/>
  <c r="Y1574" i="1"/>
  <c r="AG1574" i="1" s="1"/>
  <c r="Y1352" i="1"/>
  <c r="AG1352" i="1" s="1"/>
  <c r="Y1143" i="1"/>
  <c r="AG1143" i="1" s="1"/>
  <c r="Y1464" i="1"/>
  <c r="AG1464" i="1" s="1"/>
  <c r="Y1316" i="1"/>
  <c r="AG1316" i="1" s="1"/>
  <c r="Y1174" i="1"/>
  <c r="AG1174" i="1" s="1"/>
  <c r="Y1563" i="1"/>
  <c r="AG1563" i="1" s="1"/>
  <c r="Y1360" i="1"/>
  <c r="AG1360" i="1" s="1"/>
  <c r="Y1151" i="1"/>
  <c r="Y1455" i="1"/>
  <c r="AG1455" i="1" s="1"/>
  <c r="Y1325" i="1"/>
  <c r="AG1325" i="1" s="1"/>
  <c r="Y1183" i="1"/>
  <c r="AG1183" i="1" s="1"/>
  <c r="Y836" i="1"/>
  <c r="AG836" i="1" s="1"/>
  <c r="Y768" i="1"/>
  <c r="AG768" i="1" s="1"/>
  <c r="Y1014" i="1"/>
  <c r="AG1014" i="1" s="1"/>
  <c r="Y946" i="1"/>
  <c r="AG946" i="1" s="1"/>
  <c r="Y878" i="1"/>
  <c r="AG878" i="1" s="1"/>
  <c r="Y809" i="1"/>
  <c r="AG809" i="1" s="1"/>
  <c r="Y741" i="1"/>
  <c r="Y675" i="1"/>
  <c r="AG675" i="1" s="1"/>
  <c r="Y607" i="1"/>
  <c r="AG607" i="1" s="1"/>
  <c r="Y474" i="1"/>
  <c r="AG474" i="1" s="1"/>
  <c r="Y408" i="1"/>
  <c r="AG408" i="1" s="1"/>
  <c r="Y334" i="1"/>
  <c r="AG334" i="1" s="1"/>
  <c r="Y1087" i="1"/>
  <c r="AG1087" i="1" s="1"/>
  <c r="Y954" i="1"/>
  <c r="AG954" i="1" s="1"/>
  <c r="Y1145" i="1"/>
  <c r="AG1145" i="1" s="1"/>
  <c r="Y1013" i="1"/>
  <c r="AG1013" i="1" s="1"/>
  <c r="Y873" i="1"/>
  <c r="AG873" i="1" s="1"/>
  <c r="Y799" i="1"/>
  <c r="AG799" i="1" s="1"/>
  <c r="Y732" i="1"/>
  <c r="AG732" i="1" s="1"/>
  <c r="Y666" i="1"/>
  <c r="AG666" i="1" s="1"/>
  <c r="Y1537" i="1"/>
  <c r="AG1537" i="1" s="1"/>
  <c r="Y884" i="1"/>
  <c r="AG884" i="1" s="1"/>
  <c r="Y1418" i="1"/>
  <c r="AG1418" i="1" s="1"/>
  <c r="Y1348" i="1"/>
  <c r="AG1348" i="1" s="1"/>
  <c r="Y1211" i="1"/>
  <c r="AG1211" i="1" s="1"/>
  <c r="Y1140" i="1"/>
  <c r="AG1140" i="1" s="1"/>
  <c r="Y1074" i="1"/>
  <c r="AG1074" i="1" s="1"/>
  <c r="Y1008" i="1"/>
  <c r="AG1008" i="1" s="1"/>
  <c r="Y940" i="1"/>
  <c r="AG940" i="1" s="1"/>
  <c r="Y1579" i="1"/>
  <c r="AG1579" i="1" s="1"/>
  <c r="Y1441" i="1"/>
  <c r="AG1441" i="1" s="1"/>
  <c r="Y1234" i="1"/>
  <c r="AG1234" i="1" s="1"/>
  <c r="Y1162" i="1"/>
  <c r="AG1162" i="1" s="1"/>
  <c r="Y1096" i="1"/>
  <c r="AG1096" i="1" s="1"/>
  <c r="Y1030" i="1"/>
  <c r="AG1030" i="1" s="1"/>
  <c r="Y1304" i="1"/>
  <c r="AG1304" i="1" s="1"/>
  <c r="Y1468" i="1"/>
  <c r="AG1468" i="1" s="1"/>
  <c r="Y1251" i="1"/>
  <c r="AG1251" i="1" s="1"/>
  <c r="Y1450" i="1"/>
  <c r="AG1450" i="1" s="1"/>
  <c r="Y1311" i="1"/>
  <c r="AG1311" i="1" s="1"/>
  <c r="Y1169" i="1"/>
  <c r="Y1296" i="1"/>
  <c r="AG1296" i="1" s="1"/>
  <c r="Y1451" i="1"/>
  <c r="AG1451" i="1" s="1"/>
  <c r="Y1242" i="1"/>
  <c r="AG1242" i="1" s="1"/>
  <c r="Y1458" i="1"/>
  <c r="AG1458" i="1" s="1"/>
  <c r="Y1319" i="1"/>
  <c r="AG1319" i="1" s="1"/>
  <c r="Y1178" i="1"/>
  <c r="AG1178" i="1" s="1"/>
  <c r="Y1528" i="1"/>
  <c r="AG1528" i="1" s="1"/>
  <c r="Y1317" i="1"/>
  <c r="AG1317" i="1" s="1"/>
  <c r="Y1117" i="1"/>
  <c r="AG1117" i="1" s="1"/>
  <c r="Y1052" i="1"/>
  <c r="AG1052" i="1" s="1"/>
  <c r="Y986" i="1"/>
  <c r="AG986" i="1" s="1"/>
  <c r="Y917" i="1"/>
  <c r="AG917" i="1" s="1"/>
  <c r="Y1545" i="1"/>
  <c r="AG1545" i="1" s="1"/>
  <c r="Y1326" i="1"/>
  <c r="AG1326" i="1" s="1"/>
  <c r="Y1583" i="1"/>
  <c r="AG1583" i="1" s="1"/>
  <c r="Y1437" i="1"/>
  <c r="AG1437" i="1" s="1"/>
  <c r="Y1299" i="1"/>
  <c r="AG1299" i="1" s="1"/>
  <c r="Y1166" i="1"/>
  <c r="AG1166" i="1" s="1"/>
  <c r="Y1536" i="1"/>
  <c r="AG1536" i="1" s="1"/>
  <c r="Y1409" i="1"/>
  <c r="AG1409" i="1" s="1"/>
  <c r="Y1340" i="1"/>
  <c r="AG1340" i="1" s="1"/>
  <c r="Y1271" i="1"/>
  <c r="AG1271" i="1" s="1"/>
  <c r="Y1202" i="1"/>
  <c r="AG1202" i="1" s="1"/>
  <c r="Y1131" i="1"/>
  <c r="AG1131" i="1" s="1"/>
  <c r="Y1065" i="1"/>
  <c r="AG1065" i="1" s="1"/>
  <c r="Y1000" i="1"/>
  <c r="AG1000" i="1" s="1"/>
  <c r="Y931" i="1"/>
  <c r="AG931" i="1" s="1"/>
  <c r="Y1523" i="1"/>
  <c r="AG1523" i="1" s="1"/>
  <c r="Y1235" i="1"/>
  <c r="AG1235" i="1" s="1"/>
  <c r="Y1407" i="1"/>
  <c r="AG1407" i="1" s="1"/>
  <c r="Y1225" i="1"/>
  <c r="Y1154" i="1"/>
  <c r="AG1154" i="1" s="1"/>
  <c r="Y1088" i="1"/>
  <c r="Y1270" i="1"/>
  <c r="AG1270" i="1" s="1"/>
  <c r="Y1433" i="1"/>
  <c r="AG1433" i="1" s="1"/>
  <c r="Y1590" i="1"/>
  <c r="AG1590" i="1" s="1"/>
  <c r="Y1432" i="1"/>
  <c r="AG1432" i="1" s="1"/>
  <c r="Y1542" i="1"/>
  <c r="AG1542" i="1" s="1"/>
  <c r="Y1278" i="1"/>
  <c r="AG1278" i="1" s="1"/>
  <c r="Y1424" i="1"/>
  <c r="AG1424" i="1" s="1"/>
  <c r="Y1440" i="1"/>
  <c r="AG1440" i="1" s="1"/>
  <c r="Y1302" i="1"/>
  <c r="AG1302" i="1" s="1"/>
  <c r="Y1593" i="1"/>
  <c r="AG1593" i="1" s="1"/>
  <c r="Y1501" i="1"/>
  <c r="AG1501" i="1" s="1"/>
  <c r="Y1291" i="1"/>
  <c r="AG1291" i="1" s="1"/>
  <c r="Y1109" i="1"/>
  <c r="AG1109" i="1" s="1"/>
  <c r="Y1043" i="1"/>
  <c r="AG1043" i="1" s="1"/>
  <c r="Y978" i="1"/>
  <c r="AG978" i="1" s="1"/>
  <c r="Y909" i="1"/>
  <c r="AG909" i="1" s="1"/>
  <c r="Y1519" i="1"/>
  <c r="AG1519" i="1" s="1"/>
  <c r="Y1300" i="1"/>
  <c r="AG1300" i="1" s="1"/>
  <c r="Y1562" i="1"/>
  <c r="AG1562" i="1" s="1"/>
  <c r="Y1428" i="1"/>
  <c r="AG1428" i="1" s="1"/>
  <c r="Y1290" i="1"/>
  <c r="AG1290" i="1" s="1"/>
  <c r="Y1142" i="1"/>
  <c r="AG1142" i="1" s="1"/>
  <c r="Y1510" i="1"/>
  <c r="AG1510" i="1" s="1"/>
  <c r="Y1309" i="1"/>
  <c r="AG1309" i="1" s="1"/>
  <c r="Y1573" i="1"/>
  <c r="AG1573" i="1" s="1"/>
  <c r="Y1420" i="1"/>
  <c r="AG1420" i="1" s="1"/>
  <c r="Y1282" i="1"/>
  <c r="AG1282" i="1" s="1"/>
  <c r="Y1150" i="1"/>
  <c r="AG1150" i="1" s="1"/>
  <c r="Y819" i="1"/>
  <c r="AG819" i="1" s="1"/>
  <c r="Y751" i="1"/>
  <c r="AG751" i="1" s="1"/>
  <c r="Y998" i="1"/>
  <c r="AG998" i="1" s="1"/>
  <c r="Y929" i="1"/>
  <c r="AG929" i="1" s="1"/>
  <c r="Y858" i="1"/>
  <c r="AG858" i="1" s="1"/>
  <c r="Y791" i="1"/>
  <c r="AG791" i="1" s="1"/>
  <c r="Y725" i="1"/>
  <c r="AG725" i="1" s="1"/>
  <c r="Y658" i="1"/>
  <c r="AG658" i="1" s="1"/>
  <c r="Y590" i="1"/>
  <c r="AG590" i="1" s="1"/>
  <c r="Y523" i="1"/>
  <c r="AG523" i="1" s="1"/>
  <c r="Y457" i="1"/>
  <c r="AG457" i="1" s="1"/>
  <c r="Y390" i="1"/>
  <c r="AG390" i="1" s="1"/>
  <c r="Y317" i="1"/>
  <c r="AG317" i="1" s="1"/>
  <c r="Y1054" i="1"/>
  <c r="AG1054" i="1" s="1"/>
  <c r="Y919" i="1"/>
  <c r="Y1111" i="1"/>
  <c r="AG1111" i="1" s="1"/>
  <c r="Y980" i="1"/>
  <c r="AG980" i="1" s="1"/>
  <c r="Y849" i="1"/>
  <c r="Y782" i="1"/>
  <c r="AG782" i="1" s="1"/>
  <c r="Y716" i="1"/>
  <c r="AG716" i="1" s="1"/>
  <c r="Y649" i="1"/>
  <c r="AG649" i="1" s="1"/>
  <c r="Y1520" i="1"/>
  <c r="AG1520" i="1" s="1"/>
  <c r="Y863" i="1"/>
  <c r="AG863" i="1" s="1"/>
  <c r="Y1334" i="1"/>
  <c r="AG1334" i="1" s="1"/>
  <c r="Y399" i="1"/>
  <c r="AG399" i="1" s="1"/>
  <c r="Y724" i="1"/>
  <c r="AG724" i="1" s="1"/>
  <c r="Y822" i="1"/>
  <c r="AG822" i="1" s="1"/>
  <c r="Y746" i="1"/>
  <c r="AG746" i="1" s="1"/>
  <c r="Y672" i="1"/>
  <c r="AG672" i="1" s="1"/>
  <c r="Y595" i="1"/>
  <c r="AG595" i="1" s="1"/>
  <c r="Y520" i="1"/>
  <c r="AG520" i="1" s="1"/>
  <c r="Y437" i="1"/>
  <c r="AG437" i="1" s="1"/>
  <c r="Y362" i="1"/>
  <c r="AG362" i="1" s="1"/>
  <c r="Y279" i="1"/>
  <c r="AG279" i="1" s="1"/>
  <c r="Y1010" i="1"/>
  <c r="AG1010" i="1" s="1"/>
  <c r="Y908" i="1"/>
  <c r="AG908" i="1" s="1"/>
  <c r="Y830" i="1"/>
  <c r="AG830" i="1" s="1"/>
  <c r="Y753" i="1"/>
  <c r="AG753" i="1" s="1"/>
  <c r="Y671" i="1"/>
  <c r="AG671" i="1" s="1"/>
  <c r="Y594" i="1"/>
  <c r="AG594" i="1" s="1"/>
  <c r="Y1018" i="1"/>
  <c r="AG1018" i="1" s="1"/>
  <c r="Y1543" i="1"/>
  <c r="AG1543" i="1" s="1"/>
  <c r="Y1472" i="1"/>
  <c r="AG1472" i="1" s="1"/>
  <c r="Y1332" i="1"/>
  <c r="AG1332" i="1" s="1"/>
  <c r="Y1263" i="1"/>
  <c r="AG1263" i="1" s="1"/>
  <c r="Y1190" i="1"/>
  <c r="AG1190" i="1" s="1"/>
  <c r="Y1123" i="1"/>
  <c r="AG1123" i="1" s="1"/>
  <c r="Y1058" i="1"/>
  <c r="AG1058" i="1" s="1"/>
  <c r="Y660" i="1"/>
  <c r="AG660" i="1" s="1"/>
  <c r="Y1139" i="1"/>
  <c r="AG1139" i="1" s="1"/>
  <c r="Y1073" i="1"/>
  <c r="AG1073" i="1" s="1"/>
  <c r="Y1007" i="1"/>
  <c r="AG1007" i="1" s="1"/>
  <c r="Y939" i="1"/>
  <c r="AG939" i="1" s="1"/>
  <c r="Y867" i="1"/>
  <c r="AG867" i="1" s="1"/>
  <c r="Y801" i="1"/>
  <c r="AG801" i="1" s="1"/>
  <c r="Y291" i="1"/>
  <c r="AG291" i="1" s="1"/>
  <c r="Y223" i="1"/>
  <c r="AG223" i="1" s="1"/>
  <c r="Y155" i="1"/>
  <c r="AG155" i="1" s="1"/>
  <c r="Y86" i="1"/>
  <c r="AG86" i="1" s="1"/>
  <c r="Y614" i="1"/>
  <c r="AG614" i="1" s="1"/>
  <c r="Y547" i="1"/>
  <c r="AG547" i="1" s="1"/>
  <c r="Y481" i="1"/>
  <c r="AG481" i="1" s="1"/>
  <c r="Y415" i="1"/>
  <c r="AG415" i="1" s="1"/>
  <c r="Y341" i="1"/>
  <c r="AG341" i="1" s="1"/>
  <c r="Y273" i="1"/>
  <c r="AG273" i="1" s="1"/>
  <c r="Y137" i="1"/>
  <c r="AG137" i="1" s="1"/>
  <c r="Y59" i="1"/>
  <c r="Y1449" i="1"/>
  <c r="AG1449" i="1" s="1"/>
  <c r="Y1379" i="1"/>
  <c r="AG1379" i="1" s="1"/>
  <c r="Y1310" i="1"/>
  <c r="AG1310" i="1" s="1"/>
  <c r="Y1240" i="1"/>
  <c r="AG1240" i="1" s="1"/>
  <c r="Y1160" i="1"/>
  <c r="AG1160" i="1" s="1"/>
  <c r="Y1094" i="1"/>
  <c r="AG1094" i="1" s="1"/>
  <c r="Y1028" i="1"/>
  <c r="Y961" i="1"/>
  <c r="AG961" i="1" s="1"/>
  <c r="Y893" i="1"/>
  <c r="Y823" i="1"/>
  <c r="AG823" i="1" s="1"/>
  <c r="Y755" i="1"/>
  <c r="AG755" i="1" s="1"/>
  <c r="Y527" i="1"/>
  <c r="AG527" i="1" s="1"/>
  <c r="Y461" i="1"/>
  <c r="AG461" i="1" s="1"/>
  <c r="Y394" i="1"/>
  <c r="AG394" i="1" s="1"/>
  <c r="Y321" i="1"/>
  <c r="AG321" i="1" s="1"/>
  <c r="Y253" i="1"/>
  <c r="AG253" i="1" s="1"/>
  <c r="Y185" i="1"/>
  <c r="AG185" i="1" s="1"/>
  <c r="Y1033" i="1"/>
  <c r="AG1033" i="1" s="1"/>
  <c r="Y899" i="1"/>
  <c r="AG899" i="1" s="1"/>
  <c r="Y761" i="1"/>
  <c r="AG761" i="1" s="1"/>
  <c r="Y695" i="1"/>
  <c r="AG695" i="1" s="1"/>
  <c r="Y626" i="1"/>
  <c r="AG626" i="1" s="1"/>
  <c r="Y731" i="1"/>
  <c r="AG731" i="1" s="1"/>
  <c r="Y665" i="1"/>
  <c r="AG665" i="1" s="1"/>
  <c r="Y596" i="1"/>
  <c r="AG596" i="1" s="1"/>
  <c r="Y529" i="1"/>
  <c r="AG529" i="1" s="1"/>
  <c r="Y463" i="1"/>
  <c r="AG463" i="1" s="1"/>
  <c r="AG396" i="1"/>
  <c r="Y324" i="1"/>
  <c r="AG324" i="1" s="1"/>
  <c r="Y255" i="1"/>
  <c r="AG255" i="1" s="1"/>
  <c r="Y188" i="1"/>
  <c r="AG188" i="1" s="1"/>
  <c r="Y118" i="1"/>
  <c r="AG118" i="1" s="1"/>
  <c r="Y40" i="1"/>
  <c r="AG40" i="1" s="1"/>
  <c r="Y212" i="1"/>
  <c r="AG212" i="1" s="1"/>
  <c r="Y143" i="1"/>
  <c r="AG143" i="1" s="1"/>
  <c r="Y1125" i="1"/>
  <c r="AG1125" i="1" s="1"/>
  <c r="Y866" i="1"/>
  <c r="AG866" i="1" s="1"/>
  <c r="Y326" i="1"/>
  <c r="AG326" i="1" s="1"/>
  <c r="Y657" i="1"/>
  <c r="AG657" i="1" s="1"/>
  <c r="Y814" i="1"/>
  <c r="AG814" i="1" s="1"/>
  <c r="Y738" i="1"/>
  <c r="AG738" i="1" s="1"/>
  <c r="Y664" i="1"/>
  <c r="AG664" i="1" s="1"/>
  <c r="Y587" i="1"/>
  <c r="AG587" i="1" s="1"/>
  <c r="Y503" i="1"/>
  <c r="AG503" i="1" s="1"/>
  <c r="Y429" i="1"/>
  <c r="AG429" i="1" s="1"/>
  <c r="Y353" i="1"/>
  <c r="AG353" i="1" s="1"/>
  <c r="Y271" i="1"/>
  <c r="AG271" i="1" s="1"/>
  <c r="Y994" i="1"/>
  <c r="AG994" i="1" s="1"/>
  <c r="Y900" i="1"/>
  <c r="AG900" i="1" s="1"/>
  <c r="Y821" i="1"/>
  <c r="Y737" i="1"/>
  <c r="AG737" i="1" s="1"/>
  <c r="Y1133" i="1"/>
  <c r="AG1133" i="1" s="1"/>
  <c r="Y1002" i="1"/>
  <c r="AG1002" i="1" s="1"/>
  <c r="Y1534" i="1"/>
  <c r="AG1534" i="1" s="1"/>
  <c r="Y1463" i="1"/>
  <c r="AG1463" i="1" s="1"/>
  <c r="Y1393" i="1"/>
  <c r="AG1393" i="1" s="1"/>
  <c r="Y1324" i="1"/>
  <c r="AG1324" i="1" s="1"/>
  <c r="Y1254" i="1"/>
  <c r="AG1254" i="1" s="1"/>
  <c r="Y1182" i="1"/>
  <c r="AG1182" i="1" s="1"/>
  <c r="Y1115" i="1"/>
  <c r="AG1115" i="1" s="1"/>
  <c r="Y1049" i="1"/>
  <c r="AG1049" i="1" s="1"/>
  <c r="Y1201" i="1"/>
  <c r="Y1203" i="1" s="1"/>
  <c r="Y1064" i="1"/>
  <c r="AG1064" i="1" s="1"/>
  <c r="Y999" i="1"/>
  <c r="AG999" i="1" s="1"/>
  <c r="Y930" i="1"/>
  <c r="AG930" i="1" s="1"/>
  <c r="Y859" i="1"/>
  <c r="AG859" i="1" s="1"/>
  <c r="Y792" i="1"/>
  <c r="AG792" i="1" s="1"/>
  <c r="Y282" i="1"/>
  <c r="AG282" i="1" s="1"/>
  <c r="Y215" i="1"/>
  <c r="AG215" i="1" s="1"/>
  <c r="Y146" i="1"/>
  <c r="AG146" i="1" s="1"/>
  <c r="Y69" i="1"/>
  <c r="AG69" i="1" s="1"/>
  <c r="Y538" i="1"/>
  <c r="Y473" i="1"/>
  <c r="AG473" i="1" s="1"/>
  <c r="Y407" i="1"/>
  <c r="AG407" i="1" s="1"/>
  <c r="Y333" i="1"/>
  <c r="AG333" i="1" s="1"/>
  <c r="Y197" i="1"/>
  <c r="AG197" i="1" s="1"/>
  <c r="Y128" i="1"/>
  <c r="AG128" i="1" s="1"/>
  <c r="Y51" i="1"/>
  <c r="AG51" i="1" s="1"/>
  <c r="Y1439" i="1"/>
  <c r="AG1439" i="1" s="1"/>
  <c r="Y1370" i="1"/>
  <c r="AG1370" i="1" s="1"/>
  <c r="Y1301" i="1"/>
  <c r="AG1301" i="1" s="1"/>
  <c r="Y1232" i="1"/>
  <c r="AG1232" i="1" s="1"/>
  <c r="Y1152" i="1"/>
  <c r="AG1152" i="1" s="1"/>
  <c r="Y1086" i="1"/>
  <c r="AG1086" i="1" s="1"/>
  <c r="Y1020" i="1"/>
  <c r="AG1020" i="1" s="1"/>
  <c r="Y953" i="1"/>
  <c r="AG953" i="1" s="1"/>
  <c r="Y885" i="1"/>
  <c r="AG885" i="1" s="1"/>
  <c r="Y815" i="1"/>
  <c r="AG815" i="1" s="1"/>
  <c r="Y586" i="1"/>
  <c r="AG586" i="1" s="1"/>
  <c r="Y453" i="1"/>
  <c r="AG453" i="1" s="1"/>
  <c r="Y386" i="1"/>
  <c r="AG386" i="1" s="1"/>
  <c r="Y313" i="1"/>
  <c r="AG313" i="1" s="1"/>
  <c r="Y244" i="1"/>
  <c r="AG244" i="1" s="1"/>
  <c r="Y177" i="1"/>
  <c r="AG177" i="1" s="1"/>
  <c r="Y1025" i="1"/>
  <c r="AG1025" i="1" s="1"/>
  <c r="Y958" i="1"/>
  <c r="AG958" i="1" s="1"/>
  <c r="Y890" i="1"/>
  <c r="AG890" i="1" s="1"/>
  <c r="Y820" i="1"/>
  <c r="AG820" i="1" s="1"/>
  <c r="Y752" i="1"/>
  <c r="AG752" i="1" s="1"/>
  <c r="Y687" i="1"/>
  <c r="AG687" i="1" s="1"/>
  <c r="Y618" i="1"/>
  <c r="AG618" i="1" s="1"/>
  <c r="Y723" i="1"/>
  <c r="AG723" i="1" s="1"/>
  <c r="Y656" i="1"/>
  <c r="Y588" i="1"/>
  <c r="AG588" i="1" s="1"/>
  <c r="Y521" i="1"/>
  <c r="AG521" i="1" s="1"/>
  <c r="Y455" i="1"/>
  <c r="AG455" i="1" s="1"/>
  <c r="Y388" i="1"/>
  <c r="AG388" i="1" s="1"/>
  <c r="Y315" i="1"/>
  <c r="AG315" i="1" s="1"/>
  <c r="Y246" i="1"/>
  <c r="AG246" i="1" s="1"/>
  <c r="Y179" i="1"/>
  <c r="AG179" i="1" s="1"/>
  <c r="Y110" i="1"/>
  <c r="AG110" i="1" s="1"/>
  <c r="Y32" i="1"/>
  <c r="AG32" i="1" s="1"/>
  <c r="Y203" i="1"/>
  <c r="AG203" i="1" s="1"/>
  <c r="Y135" i="1"/>
  <c r="AG135" i="1" s="1"/>
  <c r="Y57" i="1"/>
  <c r="AG57" i="1" s="1"/>
  <c r="Y800" i="1"/>
  <c r="AG800" i="1" s="1"/>
  <c r="Y1071" i="1"/>
  <c r="AG1071" i="1" s="1"/>
  <c r="Y1529" i="1"/>
  <c r="AG1529" i="1" s="1"/>
  <c r="Y805" i="1"/>
  <c r="AG805" i="1" s="1"/>
  <c r="Y730" i="1"/>
  <c r="AG730" i="1" s="1"/>
  <c r="Y655" i="1"/>
  <c r="AG655" i="1" s="1"/>
  <c r="Y570" i="1"/>
  <c r="AG570" i="1" s="1"/>
  <c r="Y495" i="1"/>
  <c r="AG495" i="1" s="1"/>
  <c r="Y421" i="1"/>
  <c r="AG421" i="1" s="1"/>
  <c r="Y339" i="1"/>
  <c r="AG339" i="1" s="1"/>
  <c r="Y1124" i="1"/>
  <c r="AG1124" i="1" s="1"/>
  <c r="Y977" i="1"/>
  <c r="AG977" i="1" s="1"/>
  <c r="Y891" i="1"/>
  <c r="AG891" i="1" s="1"/>
  <c r="Y804" i="1"/>
  <c r="AG804" i="1" s="1"/>
  <c r="Y729" i="1"/>
  <c r="AG729" i="1" s="1"/>
  <c r="Y654" i="1"/>
  <c r="AG654" i="1" s="1"/>
  <c r="Y1116" i="1"/>
  <c r="AG1116" i="1" s="1"/>
  <c r="Y985" i="1"/>
  <c r="AG985" i="1" s="1"/>
  <c r="Y1526" i="1"/>
  <c r="AG1526" i="1" s="1"/>
  <c r="Y1454" i="1"/>
  <c r="AG1454" i="1" s="1"/>
  <c r="Y1384" i="1"/>
  <c r="AG1384" i="1" s="1"/>
  <c r="Y1315" i="1"/>
  <c r="AG1315" i="1" s="1"/>
  <c r="Y1245" i="1"/>
  <c r="Y1173" i="1"/>
  <c r="AG1173" i="1" s="1"/>
  <c r="Y1107" i="1"/>
  <c r="Y711" i="1"/>
  <c r="AG711" i="1" s="1"/>
  <c r="Y1188" i="1"/>
  <c r="AG1188" i="1" s="1"/>
  <c r="Y1121" i="1"/>
  <c r="AG1121" i="1" s="1"/>
  <c r="Y1056" i="1"/>
  <c r="AG1056" i="1" s="1"/>
  <c r="Y922" i="1"/>
  <c r="AG922" i="1" s="1"/>
  <c r="Y851" i="1"/>
  <c r="AG851" i="1" s="1"/>
  <c r="Y784" i="1"/>
  <c r="AG784" i="1" s="1"/>
  <c r="Y274" i="1"/>
  <c r="AG274" i="1" s="1"/>
  <c r="Y207" i="1"/>
  <c r="AG207" i="1" s="1"/>
  <c r="Y138" i="1"/>
  <c r="AG138" i="1" s="1"/>
  <c r="Y60" i="1"/>
  <c r="AG60" i="1" s="1"/>
  <c r="Y597" i="1"/>
  <c r="Y530" i="1"/>
  <c r="AG530" i="1" s="1"/>
  <c r="Y464" i="1"/>
  <c r="AG464" i="1" s="1"/>
  <c r="Y325" i="1"/>
  <c r="AG325" i="1" s="1"/>
  <c r="Y256" i="1"/>
  <c r="AG256" i="1" s="1"/>
  <c r="Y189" i="1"/>
  <c r="AG189" i="1" s="1"/>
  <c r="Y41" i="1"/>
  <c r="AG41" i="1" s="1"/>
  <c r="Y1361" i="1"/>
  <c r="AG1361" i="1" s="1"/>
  <c r="Y1292" i="1"/>
  <c r="AG1292" i="1" s="1"/>
  <c r="Y1223" i="1"/>
  <c r="AG1223" i="1" s="1"/>
  <c r="Y1144" i="1"/>
  <c r="AG1144" i="1" s="1"/>
  <c r="Y1078" i="1"/>
  <c r="AG1078" i="1" s="1"/>
  <c r="Y1012" i="1"/>
  <c r="AG1012" i="1" s="1"/>
  <c r="Y944" i="1"/>
  <c r="AG944" i="1" s="1"/>
  <c r="Y872" i="1"/>
  <c r="AG872" i="1" s="1"/>
  <c r="Y806" i="1"/>
  <c r="AG806" i="1" s="1"/>
  <c r="Y577" i="1"/>
  <c r="Y510" i="1"/>
  <c r="Y444" i="1"/>
  <c r="AG444" i="1" s="1"/>
  <c r="Y378" i="1"/>
  <c r="AG378" i="1" s="1"/>
  <c r="Y303" i="1"/>
  <c r="Y236" i="1"/>
  <c r="AG236" i="1" s="1"/>
  <c r="Y168" i="1"/>
  <c r="AG168" i="1" s="1"/>
  <c r="Y1017" i="1"/>
  <c r="AG1017" i="1" s="1"/>
  <c r="Y949" i="1"/>
  <c r="AG949" i="1" s="1"/>
  <c r="Y881" i="1"/>
  <c r="AG881" i="1" s="1"/>
  <c r="Y812" i="1"/>
  <c r="AG812" i="1" s="1"/>
  <c r="Y744" i="1"/>
  <c r="AG744" i="1" s="1"/>
  <c r="Y678" i="1"/>
  <c r="Y610" i="1"/>
  <c r="AG610" i="1" s="1"/>
  <c r="Y715" i="1"/>
  <c r="AG715" i="1" s="1"/>
  <c r="Y648" i="1"/>
  <c r="AG648" i="1" s="1"/>
  <c r="Y579" i="1"/>
  <c r="AG579" i="1" s="1"/>
  <c r="Y512" i="1"/>
  <c r="AG512" i="1" s="1"/>
  <c r="Y446" i="1"/>
  <c r="AG446" i="1" s="1"/>
  <c r="Y380" i="1"/>
  <c r="AG380" i="1" s="1"/>
  <c r="Y306" i="1"/>
  <c r="AG306" i="1" s="1"/>
  <c r="Y238" i="1"/>
  <c r="AG238" i="1" s="1"/>
  <c r="Y170" i="1"/>
  <c r="AG170" i="1" s="1"/>
  <c r="Y101" i="1"/>
  <c r="AG101" i="1" s="1"/>
  <c r="Y262" i="1"/>
  <c r="AG262" i="1" s="1"/>
  <c r="Y195" i="1"/>
  <c r="AG195" i="1" s="1"/>
  <c r="Y733" i="1"/>
  <c r="AG733" i="1" s="1"/>
  <c r="Y936" i="1"/>
  <c r="AG936" i="1" s="1"/>
  <c r="Y1511" i="1"/>
  <c r="AG1511" i="1" s="1"/>
  <c r="Y797" i="1"/>
  <c r="AG797" i="1" s="1"/>
  <c r="Y722" i="1"/>
  <c r="AG722" i="1" s="1"/>
  <c r="Y637" i="1"/>
  <c r="Y561" i="1"/>
  <c r="Y487" i="1"/>
  <c r="AG487" i="1" s="1"/>
  <c r="Y413" i="1"/>
  <c r="AG413" i="1" s="1"/>
  <c r="Y331" i="1"/>
  <c r="AG331" i="1" s="1"/>
  <c r="Y1108" i="1"/>
  <c r="AG1108" i="1" s="1"/>
  <c r="Y959" i="1"/>
  <c r="AG959" i="1" s="1"/>
  <c r="Y870" i="1"/>
  <c r="AG870" i="1" s="1"/>
  <c r="Y796" i="1"/>
  <c r="AG796" i="1" s="1"/>
  <c r="Y721" i="1"/>
  <c r="AG721" i="1" s="1"/>
  <c r="Y646" i="1"/>
  <c r="AG646" i="1" s="1"/>
  <c r="Y1100" i="1"/>
  <c r="AG1100" i="1" s="1"/>
  <c r="Y969" i="1"/>
  <c r="AG969" i="1" s="1"/>
  <c r="Y1517" i="1"/>
  <c r="AG1517" i="1" s="1"/>
  <c r="Y1375" i="1"/>
  <c r="AG1375" i="1" s="1"/>
  <c r="Y1306" i="1"/>
  <c r="AG1306" i="1" s="1"/>
  <c r="Y1237" i="1"/>
  <c r="AG1237" i="1" s="1"/>
  <c r="Y1165" i="1"/>
  <c r="AG1165" i="1" s="1"/>
  <c r="Y1099" i="1"/>
  <c r="AG1099" i="1" s="1"/>
  <c r="Y1180" i="1"/>
  <c r="AG1180" i="1" s="1"/>
  <c r="Y1113" i="1"/>
  <c r="AG1113" i="1" s="1"/>
  <c r="Y1047" i="1"/>
  <c r="AG1047" i="1" s="1"/>
  <c r="Y982" i="1"/>
  <c r="AG982" i="1" s="1"/>
  <c r="Y913" i="1"/>
  <c r="AG913" i="1" s="1"/>
  <c r="Y843" i="1"/>
  <c r="AG843" i="1" s="1"/>
  <c r="Y775" i="1"/>
  <c r="AG775" i="1" s="1"/>
  <c r="Y266" i="1"/>
  <c r="AG266" i="1" s="1"/>
  <c r="Y198" i="1"/>
  <c r="AG198" i="1" s="1"/>
  <c r="Y129" i="1"/>
  <c r="AG129" i="1" s="1"/>
  <c r="Y52" i="1"/>
  <c r="AG52" i="1" s="1"/>
  <c r="Y589" i="1"/>
  <c r="AG589" i="1" s="1"/>
  <c r="Y522" i="1"/>
  <c r="AG522" i="1" s="1"/>
  <c r="Y456" i="1"/>
  <c r="AG456" i="1" s="1"/>
  <c r="Y389" i="1"/>
  <c r="AG389" i="1" s="1"/>
  <c r="Y316" i="1"/>
  <c r="AG316" i="1" s="1"/>
  <c r="Y247" i="1"/>
  <c r="AG247" i="1" s="1"/>
  <c r="Y180" i="1"/>
  <c r="AG180" i="1" s="1"/>
  <c r="Y111" i="1"/>
  <c r="AG111" i="1" s="1"/>
  <c r="Y33" i="1"/>
  <c r="AG33" i="1" s="1"/>
  <c r="Y1422" i="1"/>
  <c r="AG1422" i="1" s="1"/>
  <c r="Y1353" i="1"/>
  <c r="AG1353" i="1" s="1"/>
  <c r="Y1284" i="1"/>
  <c r="AG1284" i="1" s="1"/>
  <c r="Y1215" i="1"/>
  <c r="AG1215" i="1" s="1"/>
  <c r="Y1135" i="1"/>
  <c r="AG1135" i="1" s="1"/>
  <c r="Y1070" i="1"/>
  <c r="AG1070" i="1" s="1"/>
  <c r="Y1004" i="1"/>
  <c r="AG1004" i="1" s="1"/>
  <c r="Y935" i="1"/>
  <c r="AG935" i="1" s="1"/>
  <c r="Y864" i="1"/>
  <c r="AG864" i="1" s="1"/>
  <c r="Y798" i="1"/>
  <c r="AG798" i="1" s="1"/>
  <c r="Y569" i="1"/>
  <c r="AG569" i="1" s="1"/>
  <c r="Y502" i="1"/>
  <c r="AG502" i="1" s="1"/>
  <c r="Y436" i="1"/>
  <c r="AG436" i="1" s="1"/>
  <c r="Y370" i="1"/>
  <c r="AG370" i="1" s="1"/>
  <c r="Y295" i="1"/>
  <c r="AG295" i="1" s="1"/>
  <c r="Y227" i="1"/>
  <c r="AG227" i="1" s="1"/>
  <c r="Y159" i="1"/>
  <c r="AG159" i="1" s="1"/>
  <c r="Y1009" i="1"/>
  <c r="AG1009" i="1" s="1"/>
  <c r="Y941" i="1"/>
  <c r="AG941" i="1" s="1"/>
  <c r="Y869" i="1"/>
  <c r="AG869" i="1" s="1"/>
  <c r="Y803" i="1"/>
  <c r="AG803" i="1" s="1"/>
  <c r="Y736" i="1"/>
  <c r="AG736" i="1" s="1"/>
  <c r="Y670" i="1"/>
  <c r="AG670" i="1" s="1"/>
  <c r="Y601" i="1"/>
  <c r="AG601" i="1" s="1"/>
  <c r="Y707" i="1"/>
  <c r="AG707" i="1" s="1"/>
  <c r="Y639" i="1"/>
  <c r="AG639" i="1" s="1"/>
  <c r="Y571" i="1"/>
  <c r="AG571" i="1" s="1"/>
  <c r="Y504" i="1"/>
  <c r="AG504" i="1" s="1"/>
  <c r="Y438" i="1"/>
  <c r="AG438" i="1" s="1"/>
  <c r="Y372" i="1"/>
  <c r="AG372" i="1" s="1"/>
  <c r="Y297" i="1"/>
  <c r="AG297" i="1" s="1"/>
  <c r="Y229" i="1"/>
  <c r="Y161" i="1"/>
  <c r="AG161" i="1" s="1"/>
  <c r="Y92" i="1"/>
  <c r="AG92" i="1" s="1"/>
  <c r="Y254" i="1"/>
  <c r="AG254" i="1" s="1"/>
  <c r="Y1158" i="1"/>
  <c r="AG1158" i="1" s="1"/>
  <c r="Y667" i="1"/>
  <c r="AG667" i="1" s="1"/>
  <c r="Y1127" i="1"/>
  <c r="AG1127" i="1" s="1"/>
  <c r="Y892" i="1"/>
  <c r="AG892" i="1" s="1"/>
  <c r="Y788" i="1"/>
  <c r="AG788" i="1" s="1"/>
  <c r="Y706" i="1"/>
  <c r="AG706" i="1" s="1"/>
  <c r="Y629" i="1"/>
  <c r="AG629" i="1" s="1"/>
  <c r="Y553" i="1"/>
  <c r="AG553" i="1" s="1"/>
  <c r="Y479" i="1"/>
  <c r="AG479" i="1" s="1"/>
  <c r="Y405" i="1"/>
  <c r="AG405" i="1" s="1"/>
  <c r="Y1092" i="1"/>
  <c r="AG1092" i="1" s="1"/>
  <c r="Y942" i="1"/>
  <c r="AG942" i="1" s="1"/>
  <c r="Y862" i="1"/>
  <c r="AG862" i="1" s="1"/>
  <c r="Y787" i="1"/>
  <c r="AG787" i="1" s="1"/>
  <c r="Y713" i="1"/>
  <c r="AG713" i="1" s="1"/>
  <c r="Y636" i="1"/>
  <c r="AG636" i="1" s="1"/>
  <c r="Y1084" i="1"/>
  <c r="AG1084" i="1" s="1"/>
  <c r="Y1582" i="1"/>
  <c r="AG1582" i="1" s="1"/>
  <c r="Y1508" i="1"/>
  <c r="AG1508" i="1" s="1"/>
  <c r="Y1436" i="1"/>
  <c r="AG1436" i="1" s="1"/>
  <c r="Y1367" i="1"/>
  <c r="AG1367" i="1" s="1"/>
  <c r="Y1298" i="1"/>
  <c r="AG1298" i="1" s="1"/>
  <c r="Y1229" i="1"/>
  <c r="AG1229" i="1" s="1"/>
  <c r="Y1157" i="1"/>
  <c r="AG1157" i="1" s="1"/>
  <c r="Y1091" i="1"/>
  <c r="AG1091" i="1" s="1"/>
  <c r="Y694" i="1"/>
  <c r="Y1171" i="1"/>
  <c r="AG1171" i="1" s="1"/>
  <c r="Y1105" i="1"/>
  <c r="AG1105" i="1" s="1"/>
  <c r="Y1039" i="1"/>
  <c r="AG1039" i="1" s="1"/>
  <c r="Y974" i="1"/>
  <c r="AG974" i="1" s="1"/>
  <c r="Y905" i="1"/>
  <c r="AG905" i="1" s="1"/>
  <c r="Y835" i="1"/>
  <c r="AG835" i="1" s="1"/>
  <c r="Y767" i="1"/>
  <c r="AG767" i="1" s="1"/>
  <c r="Y257" i="1"/>
  <c r="AG257" i="1" s="1"/>
  <c r="Y190" i="1"/>
  <c r="AG190" i="1" s="1"/>
  <c r="Y121" i="1"/>
  <c r="AG121" i="1" s="1"/>
  <c r="Y580" i="1"/>
  <c r="AG580" i="1" s="1"/>
  <c r="Y513" i="1"/>
  <c r="AG513" i="1" s="1"/>
  <c r="Y447" i="1"/>
  <c r="AG447" i="1" s="1"/>
  <c r="Y381" i="1"/>
  <c r="AG381" i="1" s="1"/>
  <c r="Y307" i="1"/>
  <c r="AG307" i="1" s="1"/>
  <c r="Y239" i="1"/>
  <c r="AG239" i="1" s="1"/>
  <c r="Y171" i="1"/>
  <c r="AG171" i="1" s="1"/>
  <c r="Y102" i="1"/>
  <c r="AG102" i="1" s="1"/>
  <c r="Y1484" i="1"/>
  <c r="AG1484" i="1" s="1"/>
  <c r="Y1413" i="1"/>
  <c r="AG1413" i="1" s="1"/>
  <c r="Y1344" i="1"/>
  <c r="AG1344" i="1" s="1"/>
  <c r="Y1275" i="1"/>
  <c r="AG1275" i="1" s="1"/>
  <c r="Y1207" i="1"/>
  <c r="AG1207" i="1" s="1"/>
  <c r="Y1126" i="1"/>
  <c r="AG1126" i="1" s="1"/>
  <c r="Y1061" i="1"/>
  <c r="AG1061" i="1" s="1"/>
  <c r="Y996" i="1"/>
  <c r="AG996" i="1" s="1"/>
  <c r="Y927" i="1"/>
  <c r="AG927" i="1" s="1"/>
  <c r="Y856" i="1"/>
  <c r="AG856" i="1" s="1"/>
  <c r="Y789" i="1"/>
  <c r="AG789" i="1" s="1"/>
  <c r="Y560" i="1"/>
  <c r="AG560" i="1" s="1"/>
  <c r="Y494" i="1"/>
  <c r="AG494" i="1" s="1"/>
  <c r="Y428" i="1"/>
  <c r="AG428" i="1" s="1"/>
  <c r="Y361" i="1"/>
  <c r="AG361" i="1" s="1"/>
  <c r="Y287" i="1"/>
  <c r="AG287" i="1" s="1"/>
  <c r="Y219" i="1"/>
  <c r="AG219" i="1" s="1"/>
  <c r="Y150" i="1"/>
  <c r="AG150" i="1" s="1"/>
  <c r="Y1001" i="1"/>
  <c r="AG1001" i="1" s="1"/>
  <c r="Y932" i="1"/>
  <c r="Y861" i="1"/>
  <c r="AG861" i="1" s="1"/>
  <c r="Y795" i="1"/>
  <c r="AG795" i="1" s="1"/>
  <c r="Y728" i="1"/>
  <c r="AG728" i="1" s="1"/>
  <c r="Y661" i="1"/>
  <c r="Y593" i="1"/>
  <c r="AG593" i="1" s="1"/>
  <c r="Y698" i="1"/>
  <c r="AG698" i="1" s="1"/>
  <c r="Y630" i="1"/>
  <c r="AG630" i="1" s="1"/>
  <c r="Y496" i="1"/>
  <c r="AG496" i="1" s="1"/>
  <c r="Y430" i="1"/>
  <c r="AG430" i="1" s="1"/>
  <c r="Y363" i="1"/>
  <c r="AG363" i="1" s="1"/>
  <c r="Y289" i="1"/>
  <c r="AG289" i="1" s="1"/>
  <c r="Y221" i="1"/>
  <c r="AG221" i="1" s="1"/>
  <c r="Y84" i="1"/>
  <c r="AG84" i="1" s="1"/>
  <c r="Y245" i="1"/>
  <c r="AG245" i="1" s="1"/>
  <c r="Y178" i="1"/>
  <c r="AG178" i="1" s="1"/>
  <c r="Y109" i="1"/>
  <c r="AG109" i="1" s="1"/>
  <c r="Y31" i="1"/>
  <c r="AG31" i="1" s="1"/>
  <c r="Y827" i="1"/>
  <c r="Y598" i="1"/>
  <c r="AG598" i="1" s="1"/>
  <c r="Y997" i="1"/>
  <c r="AG997" i="1" s="1"/>
  <c r="Y871" i="1"/>
  <c r="AG871" i="1" s="1"/>
  <c r="Y771" i="1"/>
  <c r="AG771" i="1" s="1"/>
  <c r="Y697" i="1"/>
  <c r="AG697" i="1" s="1"/>
  <c r="Y620" i="1"/>
  <c r="AG620" i="1" s="1"/>
  <c r="Y545" i="1"/>
  <c r="AG545" i="1" s="1"/>
  <c r="Y395" i="1"/>
  <c r="AG395" i="1" s="1"/>
  <c r="Y314" i="1"/>
  <c r="AG314" i="1" s="1"/>
  <c r="Y1059" i="1"/>
  <c r="AG1059" i="1" s="1"/>
  <c r="Y933" i="1"/>
  <c r="AG933" i="1" s="1"/>
  <c r="Y854" i="1"/>
  <c r="AG854" i="1" s="1"/>
  <c r="Y778" i="1"/>
  <c r="AG778" i="1" s="1"/>
  <c r="Y705" i="1"/>
  <c r="AG705" i="1" s="1"/>
  <c r="Y1068" i="1"/>
  <c r="AG1068" i="1" s="1"/>
  <c r="Y1572" i="1"/>
  <c r="AG1572" i="1" s="1"/>
  <c r="Y1499" i="1"/>
  <c r="AG1499" i="1" s="1"/>
  <c r="Y1427" i="1"/>
  <c r="AG1427" i="1" s="1"/>
  <c r="Y1358" i="1"/>
  <c r="AG1358" i="1" s="1"/>
  <c r="Y1289" i="1"/>
  <c r="AG1289" i="1" s="1"/>
  <c r="Y1220" i="1"/>
  <c r="AG1220" i="1" s="1"/>
  <c r="Y1149" i="1"/>
  <c r="AG1149" i="1" s="1"/>
  <c r="Y1083" i="1"/>
  <c r="AG1083" i="1" s="1"/>
  <c r="Y686" i="1"/>
  <c r="AG686" i="1" s="1"/>
  <c r="Y1163" i="1"/>
  <c r="AG1163" i="1" s="1"/>
  <c r="Y1097" i="1"/>
  <c r="AG1097" i="1" s="1"/>
  <c r="Y1031" i="1"/>
  <c r="AG1031" i="1" s="1"/>
  <c r="Y964" i="1"/>
  <c r="AG964" i="1" s="1"/>
  <c r="Y826" i="1"/>
  <c r="AG826" i="1" s="1"/>
  <c r="Y759" i="1"/>
  <c r="AG759" i="1" s="1"/>
  <c r="Y248" i="1"/>
  <c r="AG248" i="1" s="1"/>
  <c r="Y181" i="1"/>
  <c r="AG181" i="1" s="1"/>
  <c r="Y112" i="1"/>
  <c r="AG112" i="1" s="1"/>
  <c r="Y34" i="1"/>
  <c r="AG34" i="1" s="1"/>
  <c r="Y572" i="1"/>
  <c r="AG572" i="1" s="1"/>
  <c r="Y505" i="1"/>
  <c r="AG505" i="1" s="1"/>
  <c r="Y439" i="1"/>
  <c r="AG439" i="1" s="1"/>
  <c r="Y373" i="1"/>
  <c r="AG373" i="1" s="1"/>
  <c r="Y298" i="1"/>
  <c r="Y162" i="1"/>
  <c r="AG162" i="1" s="1"/>
  <c r="Y93" i="1"/>
  <c r="AG93" i="1" s="1"/>
  <c r="Y1475" i="1"/>
  <c r="AG1475" i="1" s="1"/>
  <c r="Y1405" i="1"/>
  <c r="AG1405" i="1" s="1"/>
  <c r="Y1267" i="1"/>
  <c r="AG1267" i="1" s="1"/>
  <c r="Y1185" i="1"/>
  <c r="AG1185" i="1" s="1"/>
  <c r="Y1118" i="1"/>
  <c r="AG1118" i="1" s="1"/>
  <c r="Y1053" i="1"/>
  <c r="AG1053" i="1" s="1"/>
  <c r="Y987" i="1"/>
  <c r="AG987" i="1" s="1"/>
  <c r="Y918" i="1"/>
  <c r="AG918" i="1" s="1"/>
  <c r="Y848" i="1"/>
  <c r="AG848" i="1" s="1"/>
  <c r="Y781" i="1"/>
  <c r="AG781" i="1" s="1"/>
  <c r="Y552" i="1"/>
  <c r="AG552" i="1" s="1"/>
  <c r="Y486" i="1"/>
  <c r="AG486" i="1" s="1"/>
  <c r="Y420" i="1"/>
  <c r="AG420" i="1" s="1"/>
  <c r="Y352" i="1"/>
  <c r="AG352" i="1" s="1"/>
  <c r="Y278" i="1"/>
  <c r="AG278" i="1" s="1"/>
  <c r="Y211" i="1"/>
  <c r="AG211" i="1" s="1"/>
  <c r="Y142" i="1"/>
  <c r="AG142" i="1" s="1"/>
  <c r="Y993" i="1"/>
  <c r="AG993" i="1" s="1"/>
  <c r="Y924" i="1"/>
  <c r="AG924" i="1" s="1"/>
  <c r="Y853" i="1"/>
  <c r="AG853" i="1" s="1"/>
  <c r="Y786" i="1"/>
  <c r="AG786" i="1" s="1"/>
  <c r="Y720" i="1"/>
  <c r="Y653" i="1"/>
  <c r="AG653" i="1" s="1"/>
  <c r="Y585" i="1"/>
  <c r="AG585" i="1" s="1"/>
  <c r="Y690" i="1"/>
  <c r="AG690" i="1" s="1"/>
  <c r="Y621" i="1"/>
  <c r="AG621" i="1" s="1"/>
  <c r="Y554" i="1"/>
  <c r="AG554" i="1" s="1"/>
  <c r="Y488" i="1"/>
  <c r="AG488" i="1" s="1"/>
  <c r="Y422" i="1"/>
  <c r="Y354" i="1"/>
  <c r="AG354" i="1" s="1"/>
  <c r="Y280" i="1"/>
  <c r="AG280" i="1" s="1"/>
  <c r="Y213" i="1"/>
  <c r="AG213" i="1" s="1"/>
  <c r="Y144" i="1"/>
  <c r="AG144" i="1" s="1"/>
  <c r="Y67" i="1"/>
  <c r="AG67" i="1" s="1"/>
  <c r="Y237" i="1"/>
  <c r="AG237" i="1" s="1"/>
  <c r="Y169" i="1"/>
  <c r="AG169" i="1" s="1"/>
  <c r="Y100" i="1"/>
  <c r="AG100" i="1" s="1"/>
  <c r="Y125" i="1"/>
  <c r="AG125" i="1" s="1"/>
  <c r="Y56" i="1"/>
  <c r="AG56" i="1" s="1"/>
  <c r="Y760" i="1"/>
  <c r="AG760" i="1" s="1"/>
  <c r="Y531" i="1"/>
  <c r="AG531" i="1" s="1"/>
  <c r="Y857" i="1"/>
  <c r="AG857" i="1" s="1"/>
  <c r="Y855" i="1"/>
  <c r="AG855" i="1" s="1"/>
  <c r="Y763" i="1"/>
  <c r="AG763" i="1" s="1"/>
  <c r="Y689" i="1"/>
  <c r="AG689" i="1" s="1"/>
  <c r="Y612" i="1"/>
  <c r="AG612" i="1" s="1"/>
  <c r="Y536" i="1"/>
  <c r="AG536" i="1" s="1"/>
  <c r="Y462" i="1"/>
  <c r="AG462" i="1" s="1"/>
  <c r="Y387" i="1"/>
  <c r="AG387" i="1" s="1"/>
  <c r="Y296" i="1"/>
  <c r="AG296" i="1" s="1"/>
  <c r="Y1042" i="1"/>
  <c r="AG1042" i="1" s="1"/>
  <c r="Y925" i="1"/>
  <c r="AG925" i="1" s="1"/>
  <c r="Y846" i="1"/>
  <c r="AG846" i="1" s="1"/>
  <c r="Y770" i="1"/>
  <c r="AG770" i="1" s="1"/>
  <c r="Y696" i="1"/>
  <c r="AG696" i="1" s="1"/>
  <c r="Y619" i="1"/>
  <c r="Y1561" i="1"/>
  <c r="AG1561" i="1" s="1"/>
  <c r="Y1490" i="1"/>
  <c r="AG1490" i="1" s="1"/>
  <c r="Y1419" i="1"/>
  <c r="AG1419" i="1" s="1"/>
  <c r="Y1281" i="1"/>
  <c r="AG1281" i="1" s="1"/>
  <c r="Y1212" i="1"/>
  <c r="AG1212" i="1" s="1"/>
  <c r="Y1141" i="1"/>
  <c r="AG1141" i="1" s="1"/>
  <c r="Y1075" i="1"/>
  <c r="AG1075" i="1" s="1"/>
  <c r="Y677" i="1"/>
  <c r="AG677" i="1" s="1"/>
  <c r="Y1155" i="1"/>
  <c r="AG1155" i="1" s="1"/>
  <c r="Y1089" i="1"/>
  <c r="AG1089" i="1" s="1"/>
  <c r="Y1023" i="1"/>
  <c r="AG1023" i="1" s="1"/>
  <c r="Y956" i="1"/>
  <c r="AG956" i="1" s="1"/>
  <c r="Y888" i="1"/>
  <c r="AG888" i="1" s="1"/>
  <c r="Y818" i="1"/>
  <c r="AG818" i="1" s="1"/>
  <c r="Y750" i="1"/>
  <c r="AG750" i="1" s="1"/>
  <c r="Y240" i="1"/>
  <c r="AG240" i="1" s="1"/>
  <c r="Y172" i="1"/>
  <c r="Y103" i="1"/>
  <c r="AG103" i="1" s="1"/>
  <c r="Y631" i="1"/>
  <c r="AG631" i="1" s="1"/>
  <c r="Y564" i="1"/>
  <c r="AG564" i="1" s="1"/>
  <c r="Y497" i="1"/>
  <c r="AG497" i="1" s="1"/>
  <c r="Y431" i="1"/>
  <c r="AG431" i="1" s="1"/>
  <c r="Y364" i="1"/>
  <c r="Y290" i="1"/>
  <c r="AG290" i="1" s="1"/>
  <c r="Y222" i="1"/>
  <c r="AG222" i="1" s="1"/>
  <c r="Y154" i="1"/>
  <c r="AG154" i="1" s="1"/>
  <c r="Y85" i="1"/>
  <c r="AG85" i="1" s="1"/>
  <c r="Y1466" i="1"/>
  <c r="Y1396" i="1"/>
  <c r="AG1396" i="1" s="1"/>
  <c r="Y1327" i="1"/>
  <c r="AG1327" i="1" s="1"/>
  <c r="Y1257" i="1"/>
  <c r="AG1257" i="1" s="1"/>
  <c r="Y1110" i="1"/>
  <c r="AG1110" i="1" s="1"/>
  <c r="Y1044" i="1"/>
  <c r="AG1044" i="1" s="1"/>
  <c r="Y979" i="1"/>
  <c r="AG979" i="1" s="1"/>
  <c r="Y910" i="1"/>
  <c r="AG910" i="1" s="1"/>
  <c r="Y840" i="1"/>
  <c r="AG840" i="1" s="1"/>
  <c r="Y772" i="1"/>
  <c r="Y544" i="1"/>
  <c r="AG544" i="1" s="1"/>
  <c r="Y478" i="1"/>
  <c r="AG478" i="1" s="1"/>
  <c r="Y412" i="1"/>
  <c r="AG412" i="1" s="1"/>
  <c r="Y338" i="1"/>
  <c r="AG338" i="1" s="1"/>
  <c r="Y270" i="1"/>
  <c r="AG270" i="1" s="1"/>
  <c r="Y202" i="1"/>
  <c r="AG202" i="1" s="1"/>
  <c r="Y134" i="1"/>
  <c r="AG134" i="1" s="1"/>
  <c r="Y984" i="1"/>
  <c r="AG984" i="1" s="1"/>
  <c r="Y915" i="1"/>
  <c r="AG915" i="1" s="1"/>
  <c r="Y845" i="1"/>
  <c r="AG845" i="1" s="1"/>
  <c r="Y777" i="1"/>
  <c r="Y712" i="1"/>
  <c r="AG712" i="1" s="1"/>
  <c r="Y645" i="1"/>
  <c r="AG645" i="1" s="1"/>
  <c r="Y747" i="1"/>
  <c r="AG747" i="1" s="1"/>
  <c r="Y682" i="1"/>
  <c r="AG682" i="1" s="1"/>
  <c r="Y613" i="1"/>
  <c r="AG613" i="1" s="1"/>
  <c r="Y546" i="1"/>
  <c r="AG546" i="1" s="1"/>
  <c r="Y480" i="1"/>
  <c r="AG480" i="1" s="1"/>
  <c r="Y414" i="1"/>
  <c r="AG414" i="1" s="1"/>
  <c r="Y340" i="1"/>
  <c r="AG340" i="1" s="1"/>
  <c r="Y272" i="1"/>
  <c r="AG272" i="1" s="1"/>
  <c r="Y204" i="1"/>
  <c r="Y136" i="1"/>
  <c r="AG136" i="1" s="1"/>
  <c r="Y58" i="1"/>
  <c r="AG58" i="1" s="1"/>
  <c r="Y228" i="1"/>
  <c r="AG228" i="1" s="1"/>
  <c r="Y160" i="1"/>
  <c r="AG160" i="1" s="1"/>
  <c r="Y91" i="1"/>
  <c r="AG91" i="1" s="1"/>
  <c r="Y1006" i="1"/>
  <c r="AG1006" i="1" s="1"/>
  <c r="Y465" i="1"/>
  <c r="Y790" i="1"/>
  <c r="Y831" i="1"/>
  <c r="AG831" i="1" s="1"/>
  <c r="Y754" i="1"/>
  <c r="AG754" i="1" s="1"/>
  <c r="Y681" i="1"/>
  <c r="AG681" i="1" s="1"/>
  <c r="Y603" i="1"/>
  <c r="AG603" i="1" s="1"/>
  <c r="Y528" i="1"/>
  <c r="AG528" i="1" s="1"/>
  <c r="Y454" i="1"/>
  <c r="AG454" i="1" s="1"/>
  <c r="Y371" i="1"/>
  <c r="AG371" i="1" s="1"/>
  <c r="Y288" i="1"/>
  <c r="AG288" i="1" s="1"/>
  <c r="Y1026" i="1"/>
  <c r="AG1026" i="1" s="1"/>
  <c r="Y916" i="1"/>
  <c r="AG916" i="1" s="1"/>
  <c r="Y838" i="1"/>
  <c r="AG838" i="1" s="1"/>
  <c r="Y762" i="1"/>
  <c r="AG762" i="1" s="1"/>
  <c r="Y688" i="1"/>
  <c r="AG688" i="1" s="1"/>
  <c r="Y602" i="1"/>
  <c r="AG602" i="1" s="1"/>
  <c r="Y1034" i="1"/>
  <c r="AG1034" i="1" s="1"/>
  <c r="Y1552" i="1"/>
  <c r="AG1552" i="1" s="1"/>
  <c r="Y1481" i="1"/>
  <c r="AG1481" i="1" s="1"/>
  <c r="Y1410" i="1"/>
  <c r="AG1410" i="1" s="1"/>
  <c r="Y1341" i="1"/>
  <c r="AG1341" i="1" s="1"/>
  <c r="Y1272" i="1"/>
  <c r="AG1272" i="1" s="1"/>
  <c r="Y1132" i="1"/>
  <c r="AG1132" i="1" s="1"/>
  <c r="Y669" i="1"/>
  <c r="AG669" i="1" s="1"/>
  <c r="Y1147" i="1"/>
  <c r="AG1147" i="1" s="1"/>
  <c r="Y1081" i="1"/>
  <c r="AG1081" i="1" s="1"/>
  <c r="Y1015" i="1"/>
  <c r="AG1015" i="1" s="1"/>
  <c r="Y947" i="1"/>
  <c r="Y879" i="1"/>
  <c r="AG879" i="1" s="1"/>
  <c r="Y810" i="1"/>
  <c r="AG810" i="1" s="1"/>
  <c r="Y299" i="1"/>
  <c r="AG299" i="1" s="1"/>
  <c r="Y232" i="1"/>
  <c r="AG232" i="1" s="1"/>
  <c r="Y163" i="1"/>
  <c r="AG163" i="1" s="1"/>
  <c r="Y94" i="1"/>
  <c r="Y622" i="1"/>
  <c r="AG622" i="1" s="1"/>
  <c r="Y555" i="1"/>
  <c r="Y489" i="1"/>
  <c r="Y423" i="1"/>
  <c r="AG423" i="1" s="1"/>
  <c r="Y355" i="1"/>
  <c r="AG355" i="1" s="1"/>
  <c r="Y281" i="1"/>
  <c r="AG281" i="1" s="1"/>
  <c r="Y214" i="1"/>
  <c r="AG214" i="1" s="1"/>
  <c r="Y145" i="1"/>
  <c r="AG145" i="1" s="1"/>
  <c r="Y68" i="1"/>
  <c r="AG68" i="1" s="1"/>
  <c r="Y1457" i="1"/>
  <c r="AG1457" i="1" s="1"/>
  <c r="Y1387" i="1"/>
  <c r="AG1387" i="1" s="1"/>
  <c r="Y1318" i="1"/>
  <c r="AG1318" i="1" s="1"/>
  <c r="Y1249" i="1"/>
  <c r="AG1249" i="1" s="1"/>
  <c r="Y1168" i="1"/>
  <c r="AG1168" i="1" s="1"/>
  <c r="Y1102" i="1"/>
  <c r="AG1102" i="1" s="1"/>
  <c r="Y1036" i="1"/>
  <c r="AG1036" i="1" s="1"/>
  <c r="Y971" i="1"/>
  <c r="AG971" i="1" s="1"/>
  <c r="Y902" i="1"/>
  <c r="AG902" i="1" s="1"/>
  <c r="Y832" i="1"/>
  <c r="AG832" i="1" s="1"/>
  <c r="Y764" i="1"/>
  <c r="AG764" i="1" s="1"/>
  <c r="Y535" i="1"/>
  <c r="AG535" i="1" s="1"/>
  <c r="Y469" i="1"/>
  <c r="AG469" i="1" s="1"/>
  <c r="Y404" i="1"/>
  <c r="AG404" i="1" s="1"/>
  <c r="Y330" i="1"/>
  <c r="AG330" i="1" s="1"/>
  <c r="Y261" i="1"/>
  <c r="AG261" i="1" s="1"/>
  <c r="Y194" i="1"/>
  <c r="AG194" i="1" s="1"/>
  <c r="Y1041" i="1"/>
  <c r="AG1041" i="1" s="1"/>
  <c r="Y976" i="1"/>
  <c r="AG976" i="1" s="1"/>
  <c r="Y907" i="1"/>
  <c r="AG907" i="1" s="1"/>
  <c r="Y837" i="1"/>
  <c r="AG837" i="1" s="1"/>
  <c r="Y769" i="1"/>
  <c r="AG769" i="1" s="1"/>
  <c r="Y704" i="1"/>
  <c r="AG704" i="1" s="1"/>
  <c r="Y635" i="1"/>
  <c r="AG635" i="1" s="1"/>
  <c r="Y739" i="1"/>
  <c r="AG739" i="1" s="1"/>
  <c r="Y673" i="1"/>
  <c r="AG673" i="1" s="1"/>
  <c r="Y604" i="1"/>
  <c r="Y537" i="1"/>
  <c r="AG537" i="1" s="1"/>
  <c r="Y472" i="1"/>
  <c r="AG472" i="1" s="1"/>
  <c r="Y406" i="1"/>
  <c r="AG406" i="1" s="1"/>
  <c r="Y332" i="1"/>
  <c r="AG332" i="1" s="1"/>
  <c r="Y263" i="1"/>
  <c r="AG263" i="1" s="1"/>
  <c r="Y196" i="1"/>
  <c r="AG196" i="1" s="1"/>
  <c r="Y127" i="1"/>
  <c r="AG127" i="1" s="1"/>
  <c r="Y50" i="1"/>
  <c r="AG50" i="1" s="1"/>
  <c r="Y220" i="1"/>
  <c r="AG220" i="1" s="1"/>
  <c r="Y151" i="1"/>
  <c r="AG151" i="1" s="1"/>
  <c r="Y83" i="1"/>
  <c r="AG83" i="1" s="1"/>
  <c r="Y108" i="1"/>
  <c r="AG108" i="1" s="1"/>
  <c r="Y126" i="1"/>
  <c r="AG126" i="1" s="1"/>
  <c r="Y73" i="1"/>
  <c r="AG73" i="1" s="1"/>
  <c r="Y551" i="1"/>
  <c r="AG551" i="1" s="1"/>
  <c r="Y485" i="1"/>
  <c r="AG485" i="1" s="1"/>
  <c r="Y419" i="1"/>
  <c r="AG419" i="1" s="1"/>
  <c r="Y351" i="1"/>
  <c r="AG351" i="1" s="1"/>
  <c r="Y277" i="1"/>
  <c r="AG277" i="1" s="1"/>
  <c r="Y210" i="1"/>
  <c r="AG210" i="1" s="1"/>
  <c r="Y141" i="1"/>
  <c r="AG141" i="1" s="1"/>
  <c r="Y72" i="1"/>
  <c r="AG72" i="1" s="1"/>
  <c r="Y634" i="1"/>
  <c r="AG634" i="1" s="1"/>
  <c r="Y567" i="1"/>
  <c r="AG567" i="1" s="1"/>
  <c r="Y500" i="1"/>
  <c r="AG500" i="1" s="1"/>
  <c r="Y434" i="1"/>
  <c r="AG434" i="1" s="1"/>
  <c r="Y367" i="1"/>
  <c r="AG367" i="1" s="1"/>
  <c r="Y293" i="1"/>
  <c r="AG293" i="1" s="1"/>
  <c r="Y225" i="1"/>
  <c r="AG225" i="1" s="1"/>
  <c r="Y157" i="1"/>
  <c r="AG157" i="1" s="1"/>
  <c r="Y88" i="1"/>
  <c r="Y734" i="1"/>
  <c r="AG734" i="1" s="1"/>
  <c r="Y668" i="1"/>
  <c r="AG668" i="1" s="1"/>
  <c r="Y599" i="1"/>
  <c r="AG599" i="1" s="1"/>
  <c r="Y532" i="1"/>
  <c r="AG532" i="1" s="1"/>
  <c r="Y466" i="1"/>
  <c r="AG466" i="1" s="1"/>
  <c r="Y400" i="1"/>
  <c r="AG400" i="1" s="1"/>
  <c r="Y327" i="1"/>
  <c r="AG327" i="1" s="1"/>
  <c r="Y258" i="1"/>
  <c r="AG258" i="1" s="1"/>
  <c r="Y191" i="1"/>
  <c r="AG191" i="1" s="1"/>
  <c r="Y122" i="1"/>
  <c r="AG122" i="1" s="1"/>
  <c r="Y117" i="1"/>
  <c r="AG117" i="1" s="1"/>
  <c r="Y64" i="1"/>
  <c r="Y543" i="1"/>
  <c r="AG543" i="1" s="1"/>
  <c r="Y477" i="1"/>
  <c r="AG477" i="1" s="1"/>
  <c r="Y411" i="1"/>
  <c r="AG411" i="1" s="1"/>
  <c r="Y337" i="1"/>
  <c r="AG337" i="1" s="1"/>
  <c r="Y269" i="1"/>
  <c r="AG269" i="1" s="1"/>
  <c r="Y201" i="1"/>
  <c r="AG201" i="1" s="1"/>
  <c r="Y63" i="1"/>
  <c r="AG63" i="1" s="1"/>
  <c r="Y625" i="1"/>
  <c r="Y558" i="1"/>
  <c r="AG558" i="1" s="1"/>
  <c r="Y492" i="1"/>
  <c r="AG492" i="1" s="1"/>
  <c r="Y426" i="1"/>
  <c r="AG426" i="1" s="1"/>
  <c r="Y359" i="1"/>
  <c r="AG359" i="1" s="1"/>
  <c r="Y217" i="1"/>
  <c r="AG217" i="1" s="1"/>
  <c r="Y148" i="1"/>
  <c r="AG148" i="1" s="1"/>
  <c r="Y80" i="1"/>
  <c r="AG80" i="1" s="1"/>
  <c r="Y726" i="1"/>
  <c r="AG726" i="1" s="1"/>
  <c r="Y659" i="1"/>
  <c r="AG659" i="1" s="1"/>
  <c r="Y591" i="1"/>
  <c r="AG591" i="1" s="1"/>
  <c r="Y524" i="1"/>
  <c r="AG524" i="1" s="1"/>
  <c r="Y458" i="1"/>
  <c r="AG458" i="1" s="1"/>
  <c r="Y391" i="1"/>
  <c r="AG391" i="1" s="1"/>
  <c r="Y318" i="1"/>
  <c r="AG318" i="1" s="1"/>
  <c r="Y249" i="1"/>
  <c r="Y182" i="1"/>
  <c r="AG182" i="1" s="1"/>
  <c r="Y113" i="1"/>
  <c r="AG113" i="1" s="1"/>
  <c r="Y44" i="1"/>
  <c r="AG44" i="1" s="1"/>
  <c r="Y77" i="1"/>
  <c r="AG77" i="1" s="1"/>
  <c r="Y48" i="1"/>
  <c r="AG48" i="1" s="1"/>
  <c r="Y47" i="1"/>
  <c r="AG47" i="1" s="1"/>
  <c r="Y534" i="1"/>
  <c r="AG534" i="1" s="1"/>
  <c r="Y468" i="1"/>
  <c r="Y403" i="1"/>
  <c r="AG403" i="1" s="1"/>
  <c r="Y329" i="1"/>
  <c r="AG329" i="1" s="1"/>
  <c r="Y260" i="1"/>
  <c r="AG260" i="1" s="1"/>
  <c r="Y193" i="1"/>
  <c r="AG193" i="1" s="1"/>
  <c r="Y124" i="1"/>
  <c r="AG124" i="1" s="1"/>
  <c r="Y55" i="1"/>
  <c r="AG55" i="1" s="1"/>
  <c r="Y617" i="1"/>
  <c r="AG617" i="1" s="1"/>
  <c r="Y550" i="1"/>
  <c r="AG550" i="1" s="1"/>
  <c r="Y484" i="1"/>
  <c r="AG484" i="1" s="1"/>
  <c r="Y418" i="1"/>
  <c r="AG418" i="1" s="1"/>
  <c r="Y350" i="1"/>
  <c r="AG350" i="1" s="1"/>
  <c r="Y276" i="1"/>
  <c r="AG276" i="1" s="1"/>
  <c r="Y209" i="1"/>
  <c r="AG209" i="1" s="1"/>
  <c r="Y140" i="1"/>
  <c r="AG140" i="1" s="1"/>
  <c r="Y71" i="1"/>
  <c r="AG71" i="1" s="1"/>
  <c r="Y718" i="1"/>
  <c r="AG718" i="1" s="1"/>
  <c r="Y651" i="1"/>
  <c r="AG651" i="1" s="1"/>
  <c r="Y582" i="1"/>
  <c r="Y515" i="1"/>
  <c r="AG515" i="1" s="1"/>
  <c r="Y449" i="1"/>
  <c r="AG449" i="1" s="1"/>
  <c r="Y383" i="1"/>
  <c r="AG383" i="1" s="1"/>
  <c r="Y310" i="1"/>
  <c r="AG310" i="1" s="1"/>
  <c r="Y241" i="1"/>
  <c r="AG241" i="1" s="1"/>
  <c r="Y104" i="1"/>
  <c r="AG104" i="1" s="1"/>
  <c r="Y35" i="1"/>
  <c r="AG35" i="1" s="1"/>
  <c r="Y39" i="1"/>
  <c r="AG39" i="1" s="1"/>
  <c r="Y38" i="1"/>
  <c r="Y526" i="1"/>
  <c r="AG526" i="1" s="1"/>
  <c r="Y460" i="1"/>
  <c r="AG460" i="1" s="1"/>
  <c r="Y393" i="1"/>
  <c r="AG393" i="1" s="1"/>
  <c r="Y320" i="1"/>
  <c r="AG320" i="1" s="1"/>
  <c r="Y252" i="1"/>
  <c r="AG252" i="1" s="1"/>
  <c r="Y184" i="1"/>
  <c r="AG184" i="1" s="1"/>
  <c r="Y115" i="1"/>
  <c r="AG115" i="1" s="1"/>
  <c r="Y46" i="1"/>
  <c r="AG46" i="1" s="1"/>
  <c r="Y609" i="1"/>
  <c r="AG609" i="1" s="1"/>
  <c r="Y542" i="1"/>
  <c r="AG542" i="1" s="1"/>
  <c r="Y476" i="1"/>
  <c r="AG476" i="1" s="1"/>
  <c r="Y410" i="1"/>
  <c r="AG410" i="1" s="1"/>
  <c r="Y336" i="1"/>
  <c r="Y268" i="1"/>
  <c r="AG268" i="1" s="1"/>
  <c r="Y200" i="1"/>
  <c r="AG200" i="1" s="1"/>
  <c r="Y131" i="1"/>
  <c r="AG131" i="1" s="1"/>
  <c r="Y62" i="1"/>
  <c r="AG62" i="1" s="1"/>
  <c r="Y710" i="1"/>
  <c r="AG710" i="1" s="1"/>
  <c r="Y643" i="1"/>
  <c r="AG643" i="1" s="1"/>
  <c r="Y574" i="1"/>
  <c r="AG574" i="1" s="1"/>
  <c r="Y507" i="1"/>
  <c r="AG507" i="1" s="1"/>
  <c r="Y441" i="1"/>
  <c r="AG441" i="1" s="1"/>
  <c r="Y375" i="1"/>
  <c r="AG375" i="1" s="1"/>
  <c r="Y300" i="1"/>
  <c r="AG300" i="1" s="1"/>
  <c r="Y233" i="1"/>
  <c r="AG233" i="1" s="1"/>
  <c r="Y164" i="1"/>
  <c r="AG164" i="1" s="1"/>
  <c r="Y95" i="1"/>
  <c r="AG95" i="1" s="1"/>
  <c r="Y76" i="1"/>
  <c r="AG76" i="1" s="1"/>
  <c r="Y116" i="1"/>
  <c r="AG116" i="1" s="1"/>
  <c r="Y30" i="1"/>
  <c r="AG30" i="1" s="1"/>
  <c r="Y517" i="1"/>
  <c r="AG517" i="1" s="1"/>
  <c r="Y385" i="1"/>
  <c r="Y312" i="1"/>
  <c r="AG312" i="1" s="1"/>
  <c r="Y243" i="1"/>
  <c r="AG243" i="1" s="1"/>
  <c r="Y176" i="1"/>
  <c r="AG176" i="1" s="1"/>
  <c r="Y37" i="1"/>
  <c r="AG37" i="1" s="1"/>
  <c r="Y600" i="1"/>
  <c r="AG600" i="1" s="1"/>
  <c r="Y533" i="1"/>
  <c r="Y467" i="1"/>
  <c r="AG467" i="1" s="1"/>
  <c r="Y328" i="1"/>
  <c r="AG328" i="1" s="1"/>
  <c r="Y259" i="1"/>
  <c r="AG259" i="1" s="1"/>
  <c r="Y192" i="1"/>
  <c r="AG192" i="1" s="1"/>
  <c r="Y123" i="1"/>
  <c r="AG123" i="1" s="1"/>
  <c r="Y54" i="1"/>
  <c r="AG54" i="1" s="1"/>
  <c r="Y701" i="1"/>
  <c r="Y633" i="1"/>
  <c r="AG633" i="1" s="1"/>
  <c r="Y566" i="1"/>
  <c r="AG566" i="1" s="1"/>
  <c r="Y499" i="1"/>
  <c r="AG499" i="1" s="1"/>
  <c r="Y433" i="1"/>
  <c r="AG433" i="1" s="1"/>
  <c r="Y366" i="1"/>
  <c r="AG366" i="1" s="1"/>
  <c r="Y292" i="1"/>
  <c r="AG292" i="1" s="1"/>
  <c r="Y224" i="1"/>
  <c r="AG224" i="1" s="1"/>
  <c r="Y156" i="1"/>
  <c r="AG156" i="1" s="1"/>
  <c r="Y87" i="1"/>
  <c r="AG87" i="1" s="1"/>
  <c r="Y99" i="1"/>
  <c r="AG99" i="1" s="1"/>
  <c r="Y576" i="1"/>
  <c r="AG576" i="1" s="1"/>
  <c r="Y509" i="1"/>
  <c r="AG509" i="1" s="1"/>
  <c r="Y443" i="1"/>
  <c r="AG443" i="1" s="1"/>
  <c r="Y377" i="1"/>
  <c r="AG377" i="1" s="1"/>
  <c r="Y302" i="1"/>
  <c r="AG302" i="1" s="1"/>
  <c r="Y235" i="1"/>
  <c r="AG235" i="1" s="1"/>
  <c r="Y167" i="1"/>
  <c r="AG167" i="1" s="1"/>
  <c r="Y98" i="1"/>
  <c r="AG98" i="1" s="1"/>
  <c r="Y592" i="1"/>
  <c r="AG592" i="1" s="1"/>
  <c r="Y525" i="1"/>
  <c r="AG525" i="1" s="1"/>
  <c r="Y459" i="1"/>
  <c r="AG459" i="1" s="1"/>
  <c r="Y392" i="1"/>
  <c r="AG392" i="1" s="1"/>
  <c r="Y319" i="1"/>
  <c r="Y183" i="1"/>
  <c r="AG183" i="1" s="1"/>
  <c r="Y114" i="1"/>
  <c r="AG114" i="1" s="1"/>
  <c r="Y45" i="1"/>
  <c r="AG45" i="1" s="1"/>
  <c r="Y693" i="1"/>
  <c r="AG693" i="1" s="1"/>
  <c r="Y624" i="1"/>
  <c r="AG624" i="1" s="1"/>
  <c r="Y557" i="1"/>
  <c r="AG557" i="1" s="1"/>
  <c r="Y491" i="1"/>
  <c r="AG491" i="1" s="1"/>
  <c r="Y425" i="1"/>
  <c r="AG425" i="1" s="1"/>
  <c r="Y358" i="1"/>
  <c r="AG358" i="1" s="1"/>
  <c r="Y283" i="1"/>
  <c r="Y216" i="1"/>
  <c r="AG216" i="1" s="1"/>
  <c r="Y147" i="1"/>
  <c r="AG147" i="1" s="1"/>
  <c r="Y79" i="1"/>
  <c r="AG79" i="1" s="1"/>
  <c r="Y78" i="1"/>
  <c r="AG78" i="1" s="1"/>
  <c r="Y90" i="1"/>
  <c r="AG90" i="1" s="1"/>
  <c r="Y568" i="1"/>
  <c r="AG568" i="1" s="1"/>
  <c r="Y501" i="1"/>
  <c r="AG501" i="1" s="1"/>
  <c r="Y435" i="1"/>
  <c r="AG435" i="1" s="1"/>
  <c r="Y369" i="1"/>
  <c r="AG369" i="1" s="1"/>
  <c r="Y294" i="1"/>
  <c r="AG294" i="1" s="1"/>
  <c r="Y226" i="1"/>
  <c r="AG226" i="1" s="1"/>
  <c r="Y158" i="1"/>
  <c r="AG158" i="1" s="1"/>
  <c r="Y89" i="1"/>
  <c r="AG89" i="1" s="1"/>
  <c r="Y652" i="1"/>
  <c r="AG652" i="1" s="1"/>
  <c r="Y516" i="1"/>
  <c r="AG516" i="1" s="1"/>
  <c r="Y450" i="1"/>
  <c r="AG450" i="1" s="1"/>
  <c r="Y384" i="1"/>
  <c r="AG384" i="1" s="1"/>
  <c r="Y311" i="1"/>
  <c r="AG311" i="1" s="1"/>
  <c r="Y242" i="1"/>
  <c r="AG242" i="1" s="1"/>
  <c r="Y175" i="1"/>
  <c r="AG175" i="1" s="1"/>
  <c r="Y105" i="1"/>
  <c r="AG105" i="1" s="1"/>
  <c r="Y36" i="1"/>
  <c r="AG36" i="1" s="1"/>
  <c r="Y685" i="1"/>
  <c r="AG685" i="1" s="1"/>
  <c r="Y616" i="1"/>
  <c r="AG616" i="1" s="1"/>
  <c r="Y549" i="1"/>
  <c r="AG549" i="1" s="1"/>
  <c r="Y483" i="1"/>
  <c r="AG483" i="1" s="1"/>
  <c r="Y417" i="1"/>
  <c r="AG417" i="1" s="1"/>
  <c r="Y349" i="1"/>
  <c r="AG349" i="1" s="1"/>
  <c r="Y275" i="1"/>
  <c r="AG275" i="1" s="1"/>
  <c r="Y208" i="1"/>
  <c r="AG208" i="1" s="1"/>
  <c r="Y139" i="1"/>
  <c r="AG139" i="1" s="1"/>
  <c r="Y70" i="1"/>
  <c r="AG70" i="1" s="1"/>
  <c r="Y82" i="1"/>
  <c r="AG82" i="1" s="1"/>
  <c r="Y559" i="1"/>
  <c r="AG559" i="1" s="1"/>
  <c r="Y493" i="1"/>
  <c r="AG493" i="1" s="1"/>
  <c r="Y427" i="1"/>
  <c r="AG427" i="1" s="1"/>
  <c r="Y360" i="1"/>
  <c r="AG360" i="1" s="1"/>
  <c r="Y286" i="1"/>
  <c r="AG286" i="1" s="1"/>
  <c r="Y218" i="1"/>
  <c r="AG218" i="1" s="1"/>
  <c r="Y149" i="1"/>
  <c r="AG149" i="1" s="1"/>
  <c r="Y81" i="1"/>
  <c r="AG81" i="1" s="1"/>
  <c r="Y644" i="1"/>
  <c r="AG644" i="1" s="1"/>
  <c r="Y575" i="1"/>
  <c r="AG575" i="1" s="1"/>
  <c r="Y508" i="1"/>
  <c r="AG508" i="1" s="1"/>
  <c r="Y442" i="1"/>
  <c r="Y376" i="1"/>
  <c r="AG376" i="1" s="1"/>
  <c r="Y301" i="1"/>
  <c r="AG301" i="1" s="1"/>
  <c r="Y234" i="1"/>
  <c r="AG234" i="1" s="1"/>
  <c r="Y166" i="1"/>
  <c r="AG166" i="1" s="1"/>
  <c r="Y742" i="1"/>
  <c r="AG742" i="1" s="1"/>
  <c r="Y676" i="1"/>
  <c r="AG676" i="1" s="1"/>
  <c r="Y608" i="1"/>
  <c r="AG608" i="1" s="1"/>
  <c r="Y541" i="1"/>
  <c r="AG541" i="1" s="1"/>
  <c r="Y475" i="1"/>
  <c r="AG475" i="1" s="1"/>
  <c r="Y409" i="1"/>
  <c r="AG409" i="1" s="1"/>
  <c r="Y335" i="1"/>
  <c r="AG335" i="1" s="1"/>
  <c r="Y267" i="1"/>
  <c r="AG267" i="1" s="1"/>
  <c r="Y199" i="1"/>
  <c r="AG199" i="1" s="1"/>
  <c r="Y130" i="1"/>
  <c r="AG130" i="1" s="1"/>
  <c r="Y61" i="1"/>
  <c r="AG61" i="1" s="1"/>
  <c r="Y53" i="1"/>
  <c r="AG53" i="1" s="1"/>
  <c r="AG1466" i="1" l="1"/>
  <c r="AG365" i="1"/>
  <c r="AG364" i="1"/>
  <c r="AG720" i="1"/>
  <c r="AG298" i="1"/>
  <c r="AG893" i="1"/>
  <c r="AG1088" i="1"/>
  <c r="AG1011" i="1"/>
  <c r="AG981" i="1"/>
  <c r="AG555" i="1"/>
  <c r="AG947" i="1"/>
  <c r="AG772" i="1"/>
  <c r="AG422" i="1"/>
  <c r="AG932" i="1"/>
  <c r="AG577" i="1"/>
  <c r="AG597" i="1"/>
  <c r="AG1219" i="1"/>
  <c r="AG694" i="1"/>
  <c r="AG849" i="1"/>
  <c r="AG911" i="1"/>
  <c r="AG1239" i="1"/>
  <c r="AG533" i="1"/>
  <c r="AG465" i="1"/>
  <c r="AG637" i="1"/>
  <c r="AG656" i="1"/>
  <c r="AG1187" i="1"/>
  <c r="AG336" i="1"/>
  <c r="AG1151" i="1"/>
  <c r="AG962" i="1"/>
  <c r="AG821" i="1"/>
  <c r="AG790" i="1"/>
  <c r="AG319" i="1"/>
  <c r="AG619" i="1"/>
  <c r="AG674" i="1"/>
  <c r="AG1062" i="1"/>
  <c r="AG1256" i="1"/>
  <c r="AG385" i="1"/>
  <c r="AG442" i="1"/>
  <c r="AG604" i="1"/>
  <c r="AG827" i="1"/>
  <c r="AG1245" i="1"/>
  <c r="AG510" i="1"/>
  <c r="AG561" i="1"/>
  <c r="AG538" i="1"/>
  <c r="AG1169" i="1"/>
  <c r="AG989" i="1"/>
  <c r="AG94" i="1"/>
  <c r="AG283" i="1"/>
  <c r="AG625" i="1"/>
  <c r="AG64" i="1"/>
  <c r="AG229" i="1"/>
  <c r="AG1028" i="1"/>
  <c r="AG582" i="1"/>
  <c r="AG204" i="1"/>
  <c r="AG741" i="1"/>
  <c r="AG249" i="1"/>
  <c r="AG172" i="1"/>
  <c r="AG661" i="1"/>
  <c r="AG678" i="1"/>
  <c r="AG303" i="1"/>
  <c r="AG1107" i="1"/>
  <c r="AG919" i="1"/>
  <c r="AG342" i="1"/>
  <c r="AG1225" i="1"/>
  <c r="AG701" i="1"/>
  <c r="AG468" i="1"/>
  <c r="AG777" i="1"/>
  <c r="AG88" i="1"/>
  <c r="AG59" i="1"/>
  <c r="AG38" i="1"/>
  <c r="AG18" i="1"/>
  <c r="AG489" i="1"/>
  <c r="AG1201" i="1"/>
  <c r="Y452" i="1"/>
  <c r="Y470" i="1" s="1"/>
  <c r="Y285" i="1"/>
  <c r="Y304" i="1" s="1"/>
  <c r="Y1067" i="1"/>
  <c r="Y1129" i="1" s="1"/>
  <c r="Y1350" i="1"/>
  <c r="Y1363" i="1" s="1"/>
  <c r="Y231" i="1"/>
  <c r="Y250" i="1" s="1"/>
  <c r="Y991" i="1"/>
  <c r="Y1050" i="1" s="1"/>
  <c r="Y265" i="1"/>
  <c r="Y284" i="1" s="1"/>
  <c r="Y1197" i="1"/>
  <c r="Y1200" i="1" s="1"/>
  <c r="Y758" i="1"/>
  <c r="Y779" i="1" s="1"/>
  <c r="Y1586" i="1"/>
  <c r="Y1594" i="1" s="1"/>
  <c r="Y309" i="1"/>
  <c r="Y322" i="1" s="1"/>
  <c r="Y1603" i="1"/>
  <c r="Y1611" i="1" s="1"/>
  <c r="Y97" i="1"/>
  <c r="Y106" i="1" s="1"/>
  <c r="Y153" i="1"/>
  <c r="Y173" i="1" s="1"/>
  <c r="Y187" i="1"/>
  <c r="Y205" i="1" s="1"/>
  <c r="Y703" i="1"/>
  <c r="Y757" i="1" s="1"/>
  <c r="Y120" i="1"/>
  <c r="Y132" i="1" s="1"/>
  <c r="Y519" i="1"/>
  <c r="Y539" i="1" s="1"/>
  <c r="Y1294" i="1"/>
  <c r="Y1307" i="1" s="1"/>
  <c r="Y952" i="1"/>
  <c r="Y967" i="1" s="1"/>
  <c r="Y780" i="1"/>
  <c r="Y793" i="1" s="1"/>
  <c r="Y642" i="1"/>
  <c r="Y662" i="1" s="1"/>
  <c r="Y921" i="1"/>
  <c r="Y937" i="1" s="1"/>
  <c r="Y1470" i="1"/>
  <c r="Y1479" i="1" s="1"/>
  <c r="Y1204" i="1"/>
  <c r="Y1227" i="1" s="1"/>
  <c r="Y1525" i="1"/>
  <c r="Y1538" i="1" s="1"/>
  <c r="Y305" i="1"/>
  <c r="Y308" i="1" s="1"/>
  <c r="Y1247" i="1"/>
  <c r="Y1260" i="1" s="1"/>
  <c r="Y1448" i="1"/>
  <c r="Y1461" i="1" s="1"/>
  <c r="Y1557" i="1"/>
  <c r="Y1565" i="1" s="1"/>
  <c r="Y107" i="1"/>
  <c r="Y119" i="1" s="1"/>
  <c r="Y1177" i="1"/>
  <c r="Y1193" i="1" s="1"/>
  <c r="Y1336" i="1"/>
  <c r="Y1349" i="1" s="1"/>
  <c r="Y628" i="1"/>
  <c r="Y641" i="1" s="1"/>
  <c r="Y471" i="1"/>
  <c r="Y518" i="1" s="1"/>
  <c r="Y43" i="1"/>
  <c r="Y65" i="1" s="1"/>
  <c r="Y1308" i="1"/>
  <c r="Y1321" i="1" s="1"/>
  <c r="Y663" i="1"/>
  <c r="Y679" i="1" s="1"/>
  <c r="Y1402" i="1"/>
  <c r="Y1416" i="1" s="1"/>
  <c r="Y1280" i="1"/>
  <c r="Y1293" i="1" s="1"/>
  <c r="Y1498" i="1"/>
  <c r="Y1506" i="1" s="1"/>
  <c r="Y1228" i="1"/>
  <c r="Y1246" i="1" s="1"/>
  <c r="Y794" i="1"/>
  <c r="Y807" i="1" s="1"/>
  <c r="Y1364" i="1"/>
  <c r="Y1377" i="1" s="1"/>
  <c r="Y29" i="1"/>
  <c r="Y42" i="1" s="1"/>
  <c r="Y1051" i="1"/>
  <c r="Y1066" i="1" s="1"/>
  <c r="Y897" i="1"/>
  <c r="Y920" i="1" s="1"/>
  <c r="Y66" i="1"/>
  <c r="Y74" i="1" s="1"/>
  <c r="Y206" i="1"/>
  <c r="Y230" i="1" s="1"/>
  <c r="Y1261" i="1"/>
  <c r="Y1264" i="1" s="1"/>
  <c r="Y540" i="1"/>
  <c r="Y562" i="1" s="1"/>
  <c r="Y1516" i="1"/>
  <c r="Y1524" i="1" s="1"/>
  <c r="Y680" i="1"/>
  <c r="Y702" i="1" s="1"/>
  <c r="Y1548" i="1"/>
  <c r="Y1556" i="1" s="1"/>
  <c r="Y584" i="1"/>
  <c r="Y605" i="1" s="1"/>
  <c r="Y75" i="1"/>
  <c r="Y96" i="1" s="1"/>
  <c r="Y174" i="1"/>
  <c r="Y186" i="1" s="1"/>
  <c r="Y398" i="1"/>
  <c r="Y401" i="1" s="1"/>
  <c r="Y606" i="1"/>
  <c r="Y627" i="1" s="1"/>
  <c r="Y829" i="1"/>
  <c r="Y882" i="1" s="1"/>
  <c r="Y1577" i="1"/>
  <c r="Y1585" i="1" s="1"/>
  <c r="Y1480" i="1"/>
  <c r="Y1488" i="1" s="1"/>
  <c r="Y1322" i="1"/>
  <c r="Y1335" i="1" s="1"/>
  <c r="Y1417" i="1"/>
  <c r="Y1430" i="1" s="1"/>
  <c r="Y1392" i="1"/>
  <c r="Y1401" i="1" s="1"/>
  <c r="Y1612" i="1"/>
  <c r="Y1620" i="1" s="1"/>
  <c r="Y251" i="1"/>
  <c r="Y264" i="1" s="1"/>
  <c r="Y1194" i="1"/>
  <c r="Y1196" i="1" s="1"/>
  <c r="Y402" i="1"/>
  <c r="Y451" i="1" s="1"/>
  <c r="Y323" i="1"/>
  <c r="Y343" i="1" s="1"/>
  <c r="Y1571" i="1"/>
  <c r="Y1576" i="1" s="1"/>
  <c r="Y1489" i="1"/>
  <c r="Y1497" i="1" s="1"/>
  <c r="Y1378" i="1"/>
  <c r="Y1391" i="1" s="1"/>
  <c r="Y1539" i="1"/>
  <c r="Y1547" i="1" s="1"/>
  <c r="Y1462" i="1"/>
  <c r="Y1469" i="1" s="1"/>
  <c r="Y1265" i="1"/>
  <c r="Y1279" i="1" s="1"/>
  <c r="Y1595" i="1"/>
  <c r="Y1602" i="1" s="1"/>
  <c r="Y344" i="1"/>
  <c r="Y133" i="1"/>
  <c r="Y152" i="1" s="1"/>
  <c r="Y563" i="1"/>
  <c r="Y583" i="1" s="1"/>
  <c r="Y1431" i="1"/>
  <c r="Y1444" i="1" s="1"/>
  <c r="Y1130" i="1"/>
  <c r="Y1176" i="1" s="1"/>
  <c r="Y968" i="1"/>
  <c r="Y990" i="1" s="1"/>
  <c r="Y938" i="1"/>
  <c r="Y951" i="1" s="1"/>
  <c r="Y808" i="1"/>
  <c r="Y828" i="1" s="1"/>
  <c r="Y1507" i="1"/>
  <c r="Y1515" i="1" s="1"/>
  <c r="Y1566" i="1"/>
  <c r="Y1570" i="1" s="1"/>
  <c r="Y883" i="1"/>
  <c r="Y896" i="1" s="1"/>
  <c r="Y397" i="1" l="1"/>
  <c r="AG1612" i="1"/>
  <c r="AG1603" i="1"/>
  <c r="AG1595" i="1"/>
  <c r="AG1586" i="1"/>
  <c r="AG1577" i="1"/>
  <c r="AG1571" i="1"/>
  <c r="AG1566" i="1"/>
  <c r="AG1557" i="1"/>
  <c r="AG1548" i="1"/>
  <c r="AG1539" i="1"/>
  <c r="AG1525" i="1"/>
  <c r="AG1516" i="1"/>
  <c r="AG1507" i="1"/>
  <c r="AG1498" i="1"/>
  <c r="AG1489" i="1"/>
  <c r="AG1480" i="1"/>
  <c r="AG1470" i="1"/>
  <c r="AG1462" i="1"/>
  <c r="AG1448" i="1"/>
  <c r="AG1431" i="1"/>
  <c r="AG1417" i="1"/>
  <c r="AG1402" i="1"/>
  <c r="AG1392" i="1"/>
  <c r="AG1378" i="1"/>
  <c r="AG1364" i="1"/>
  <c r="AG1350" i="1"/>
  <c r="AG1336" i="1"/>
  <c r="AG1322" i="1"/>
  <c r="AG1308" i="1"/>
  <c r="AG1294" i="1"/>
  <c r="AG1280" i="1"/>
  <c r="AG1265" i="1"/>
  <c r="AG1261" i="1"/>
  <c r="AG1247" i="1"/>
  <c r="AG1228" i="1"/>
  <c r="AG1204" i="1"/>
  <c r="AG1197" i="1"/>
  <c r="AG1194" i="1"/>
  <c r="AG1177" i="1"/>
  <c r="AG1130" i="1"/>
  <c r="AG1067" i="1"/>
  <c r="AG1051" i="1"/>
  <c r="AG991" i="1"/>
  <c r="AG968" i="1"/>
  <c r="AG952" i="1"/>
  <c r="AG938" i="1"/>
  <c r="AG921" i="1"/>
  <c r="AG897" i="1"/>
  <c r="AG883" i="1"/>
  <c r="AG829" i="1"/>
  <c r="AG808" i="1"/>
  <c r="AG794" i="1"/>
  <c r="AG780" i="1"/>
  <c r="AG758" i="1"/>
  <c r="AG703" i="1"/>
  <c r="AG680" i="1"/>
  <c r="AG663" i="1"/>
  <c r="AG642" i="1"/>
  <c r="AG628" i="1"/>
  <c r="AG606" i="1"/>
  <c r="AG584" i="1"/>
  <c r="AG563" i="1"/>
  <c r="AG540" i="1"/>
  <c r="AG519" i="1"/>
  <c r="AG471" i="1"/>
  <c r="AG452" i="1"/>
  <c r="AG402" i="1"/>
  <c r="AG398" i="1"/>
  <c r="AG344" i="1"/>
  <c r="AG323" i="1"/>
  <c r="AG309" i="1"/>
  <c r="AG305" i="1"/>
  <c r="AG285" i="1"/>
  <c r="AG265" i="1"/>
  <c r="AG231" i="1"/>
  <c r="AG206" i="1"/>
  <c r="AG187" i="1"/>
  <c r="AG174" i="1"/>
  <c r="AG153" i="1"/>
  <c r="AG133" i="1"/>
  <c r="AG120" i="1"/>
  <c r="AG107" i="1"/>
  <c r="AG97" i="1"/>
  <c r="AG75" i="1"/>
  <c r="AG66" i="1"/>
  <c r="AG43" i="1"/>
  <c r="AG29" i="1"/>
  <c r="AG251" i="1"/>
  <c r="Y1445" i="1" l="1"/>
  <c r="AG1445" i="1" l="1"/>
  <c r="Y1446" i="1"/>
  <c r="Y1447" i="1" s="1"/>
  <c r="AG1446" i="1" l="1"/>
  <c r="Y1747" i="1" l="1"/>
  <c r="Y1748" i="1" s="1"/>
  <c r="Y1898" i="1"/>
  <c r="Y1907" i="1" s="1"/>
  <c r="Y10" i="1" l="1"/>
  <c r="Y9" i="1"/>
  <c r="Y23" i="1" s="1"/>
  <c r="Y7" i="1"/>
  <c r="AG7" i="1" s="1"/>
  <c r="Y6" i="1"/>
  <c r="Y8" i="1" l="1"/>
  <c r="Y2037" i="1"/>
  <c r="AG6" i="1"/>
</calcChain>
</file>

<file path=xl/sharedStrings.xml><?xml version="1.0" encoding="utf-8"?>
<sst xmlns="http://schemas.openxmlformats.org/spreadsheetml/2006/main" count="30305" uniqueCount="3648">
  <si>
    <t>FUND</t>
  </si>
  <si>
    <t>CODE</t>
  </si>
  <si>
    <t>TOTAL APPORT</t>
  </si>
  <si>
    <t>CURRENT</t>
  </si>
  <si>
    <t>ADOPTED</t>
  </si>
  <si>
    <t>FY</t>
  </si>
  <si>
    <t>DESCRIPTION</t>
  </si>
  <si>
    <t>DEPT</t>
  </si>
  <si>
    <t>UNIT</t>
  </si>
  <si>
    <t>TO DATE</t>
  </si>
  <si>
    <t>RECOGNIZED</t>
  </si>
  <si>
    <t>BUDGET</t>
  </si>
  <si>
    <t>308</t>
  </si>
  <si>
    <t>1000</t>
  </si>
  <si>
    <t>1010</t>
  </si>
  <si>
    <t>1050</t>
  </si>
  <si>
    <t>4010</t>
  </si>
  <si>
    <t>Interest</t>
  </si>
  <si>
    <t>309</t>
  </si>
  <si>
    <t>SALES &amp; USE TAX COMP FUND</t>
  </si>
  <si>
    <t>310</t>
  </si>
  <si>
    <t>VLF PROP TAX COMP FUND</t>
  </si>
  <si>
    <t>311</t>
  </si>
  <si>
    <t>DEER CREEK STORM WATER</t>
  </si>
  <si>
    <t>312</t>
  </si>
  <si>
    <t>313</t>
  </si>
  <si>
    <t>314</t>
  </si>
  <si>
    <t>Other Taxes</t>
  </si>
  <si>
    <t>315</t>
  </si>
  <si>
    <t>KAWEAH DELTA WTR CONSERVATION</t>
  </si>
  <si>
    <t>316</t>
  </si>
  <si>
    <t>Timber Yield</t>
  </si>
  <si>
    <t>5900</t>
  </si>
  <si>
    <t xml:space="preserve">KAWEAH DELTA WCD SP TX LEVY </t>
  </si>
  <si>
    <t>317</t>
  </si>
  <si>
    <t>318</t>
  </si>
  <si>
    <t>319</t>
  </si>
  <si>
    <t>320</t>
  </si>
  <si>
    <t>Aircraft</t>
  </si>
  <si>
    <t>Fed-Other</t>
  </si>
  <si>
    <t>OROSI PUD</t>
  </si>
  <si>
    <t>321</t>
  </si>
  <si>
    <t>5400</t>
  </si>
  <si>
    <t>322</t>
  </si>
  <si>
    <t>323</t>
  </si>
  <si>
    <t>324</t>
  </si>
  <si>
    <t>325</t>
  </si>
  <si>
    <t>326</t>
  </si>
  <si>
    <t>327</t>
  </si>
  <si>
    <t>328</t>
  </si>
  <si>
    <t>329</t>
  </si>
  <si>
    <t>LINNS VALLEY POSO-FLATS JT ELEM</t>
  </si>
  <si>
    <t>330</t>
  </si>
  <si>
    <t>331</t>
  </si>
  <si>
    <t>332</t>
  </si>
  <si>
    <t>CLAY JT ELEM</t>
  </si>
  <si>
    <t>333</t>
  </si>
  <si>
    <t>334</t>
  </si>
  <si>
    <t>KINGSBURG UN JT ELEM</t>
  </si>
  <si>
    <t>335</t>
  </si>
  <si>
    <t>DELANO JOINT HIGH</t>
  </si>
  <si>
    <t>336</t>
  </si>
  <si>
    <t>HANFORD JOINT HIGH</t>
  </si>
  <si>
    <t>337</t>
  </si>
  <si>
    <t>KINGSBURG UN JT HIGH</t>
  </si>
  <si>
    <t>338</t>
  </si>
  <si>
    <t>KERN COMMUNITY COLLEGE</t>
  </si>
  <si>
    <t>339</t>
  </si>
  <si>
    <t>ST CNTR COMM COL (JT)  BD 2002</t>
  </si>
  <si>
    <t>33A</t>
  </si>
  <si>
    <t>LINNS VLY PS-FLT EL JT BD 2002</t>
  </si>
  <si>
    <t>33B</t>
  </si>
  <si>
    <t>KINGSBURG UN JT EL BD 2004 A</t>
  </si>
  <si>
    <t>33C</t>
  </si>
  <si>
    <t>DELANO HI JT 2003A</t>
  </si>
  <si>
    <t>33D</t>
  </si>
  <si>
    <t>HANFORD HI JT BD 1998C</t>
  </si>
  <si>
    <t>33E</t>
  </si>
  <si>
    <t>HANFORD HI JT BD 1998A</t>
  </si>
  <si>
    <t>33F</t>
  </si>
  <si>
    <t>HANFORD HI JT BD 1998B</t>
  </si>
  <si>
    <t>33G</t>
  </si>
  <si>
    <t>HANFORD HI JT BD 2004A</t>
  </si>
  <si>
    <t>33H</t>
  </si>
  <si>
    <t>KINGSBURG UN JT HI BD 1998B</t>
  </si>
  <si>
    <t>33J</t>
  </si>
  <si>
    <t>KAWEAH DELTA HOSP BD 2004</t>
  </si>
  <si>
    <t>33K</t>
  </si>
  <si>
    <t>ST CNTR COMM COL (JT)  BD 2004A</t>
  </si>
  <si>
    <t>33L</t>
  </si>
  <si>
    <t>DELANO JT HI BD 2005 A</t>
  </si>
  <si>
    <t>33M</t>
  </si>
  <si>
    <t>KERN CC SFID (JT) BD 2002B</t>
  </si>
  <si>
    <t>33N</t>
  </si>
  <si>
    <t>TABLE GRAPE DISEASE &amp; PEST CONTROL</t>
  </si>
  <si>
    <t>33P</t>
  </si>
  <si>
    <t>KINGSBURG UN JT HI BD 2006</t>
  </si>
  <si>
    <t>33Q</t>
  </si>
  <si>
    <t>HANFORD HI JT BD 2004B</t>
  </si>
  <si>
    <t>33R</t>
  </si>
  <si>
    <t>33S</t>
  </si>
  <si>
    <t xml:space="preserve">KINGSBURG UN JT EL BD 2006 (REFUNDING) </t>
  </si>
  <si>
    <t>33T</t>
  </si>
  <si>
    <t>ST CNTR COMM COL (JT)  BD 2007 A</t>
  </si>
  <si>
    <t>33U</t>
  </si>
  <si>
    <t>STATE CENTER COMMUNITY COLLEGE</t>
  </si>
  <si>
    <t>340</t>
  </si>
  <si>
    <t>CORCORAN JOINT UNIFIED</t>
  </si>
  <si>
    <t>341</t>
  </si>
  <si>
    <t>KINGS CANYON JOINT UNIFIED</t>
  </si>
  <si>
    <t>342</t>
  </si>
  <si>
    <t>ALTA HOSPITAL</t>
  </si>
  <si>
    <t>343</t>
  </si>
  <si>
    <t>ALTA IRRIGATION</t>
  </si>
  <si>
    <t>344</t>
  </si>
  <si>
    <t>ALPAUGH IRRIGATION</t>
  </si>
  <si>
    <t>345</t>
  </si>
  <si>
    <t>DELANO JOINT MOSQUITO</t>
  </si>
  <si>
    <t>346</t>
  </si>
  <si>
    <t>DINUBA CITY</t>
  </si>
  <si>
    <t>347</t>
  </si>
  <si>
    <t>Dui Lab Fees</t>
  </si>
  <si>
    <t>1055</t>
  </si>
  <si>
    <t>1060</t>
  </si>
  <si>
    <t>1070</t>
  </si>
  <si>
    <t>DUCOR CSD</t>
  </si>
  <si>
    <t>348</t>
  </si>
  <si>
    <t>EXETER CITY</t>
  </si>
  <si>
    <t>349</t>
  </si>
  <si>
    <t>KINGS CANYON UN JT 2002A BD</t>
  </si>
  <si>
    <t>34A</t>
  </si>
  <si>
    <t>KINGS CANYON UNIF JT BD 2006A</t>
  </si>
  <si>
    <t>34B</t>
  </si>
  <si>
    <t>KINGS CANYON UNIF JT BD 2006B</t>
  </si>
  <si>
    <t>34C</t>
  </si>
  <si>
    <t>KINGSBURG HI JT BD 2006B</t>
  </si>
  <si>
    <t>34D</t>
  </si>
  <si>
    <t>TULARE HEALTHCARE BD 2005B</t>
  </si>
  <si>
    <t>34E</t>
  </si>
  <si>
    <t>KINGS MOSQUITO ABATEMENT</t>
  </si>
  <si>
    <t>34F</t>
  </si>
  <si>
    <t>EXETER AMBULANCE DIST (HOSP)</t>
  </si>
  <si>
    <t>350</t>
  </si>
  <si>
    <t>FARMERSVILLE CITY</t>
  </si>
  <si>
    <t>351</t>
  </si>
  <si>
    <t>1090</t>
  </si>
  <si>
    <t>IVANHOE IRRIGATION</t>
  </si>
  <si>
    <t>352</t>
  </si>
  <si>
    <t>IVANHOE PUD</t>
  </si>
  <si>
    <t>353</t>
  </si>
  <si>
    <t>KINGS RIVER JT WTR CONSERVATION</t>
  </si>
  <si>
    <t>354</t>
  </si>
  <si>
    <t>KAWEAH DELTA HOSPITAL</t>
  </si>
  <si>
    <t>355</t>
  </si>
  <si>
    <t>KINGSBURG JOINT HOSPITAL</t>
  </si>
  <si>
    <t>356</t>
  </si>
  <si>
    <t>5800</t>
  </si>
  <si>
    <t>KINGS JOINT MOSQUITO</t>
  </si>
  <si>
    <t>357</t>
  </si>
  <si>
    <t>KINGSBURG JOINT CEMETERY</t>
  </si>
  <si>
    <t>358</t>
  </si>
  <si>
    <t>LINDSAY LOCAL HOSPITAL</t>
  </si>
  <si>
    <t>359</t>
  </si>
  <si>
    <t>LOWER TULE RIVER IRRIGATION</t>
  </si>
  <si>
    <t>360</t>
  </si>
  <si>
    <t>LINDSAY CITY</t>
  </si>
  <si>
    <t>361</t>
  </si>
  <si>
    <t>1080</t>
  </si>
  <si>
    <t>1081</t>
  </si>
  <si>
    <t>1082</t>
  </si>
  <si>
    <t>1083</t>
  </si>
  <si>
    <t>1084</t>
  </si>
  <si>
    <t>1085</t>
  </si>
  <si>
    <t>1086</t>
  </si>
  <si>
    <t>1087</t>
  </si>
  <si>
    <t>NO. KERN-SO. TULARE COUNTIES HOSP.</t>
  </si>
  <si>
    <t>362</t>
  </si>
  <si>
    <t>ORANGE COVE JOINT FIRE</t>
  </si>
  <si>
    <t>363</t>
  </si>
  <si>
    <t>KERN CC SFID (JT) BD 2002A</t>
  </si>
  <si>
    <t>364</t>
  </si>
  <si>
    <t>PIXLEY IRRIGATION</t>
  </si>
  <si>
    <t>365</t>
  </si>
  <si>
    <t>PORTERVILLE CITY</t>
  </si>
  <si>
    <t>366</t>
  </si>
  <si>
    <t>REEDLEY JOINT CEMETERY</t>
  </si>
  <si>
    <t>367</t>
  </si>
  <si>
    <t>368</t>
  </si>
  <si>
    <t>369</t>
  </si>
  <si>
    <t>370</t>
  </si>
  <si>
    <t>371</t>
  </si>
  <si>
    <t>372</t>
  </si>
  <si>
    <t>373</t>
  </si>
  <si>
    <t>SIERRA VIEW HOSPITAL</t>
  </si>
  <si>
    <t>374</t>
  </si>
  <si>
    <t>STRATHMORE PUD</t>
  </si>
  <si>
    <t>375</t>
  </si>
  <si>
    <t>TULARE LAKE DRAINAGE</t>
  </si>
  <si>
    <t>376</t>
  </si>
  <si>
    <t>TULARE IRRIGATION</t>
  </si>
  <si>
    <t>377</t>
  </si>
  <si>
    <t>TULARE DISTRICT HOSPITAL</t>
  </si>
  <si>
    <t>378</t>
  </si>
  <si>
    <t>TULARE CITY</t>
  </si>
  <si>
    <t>379</t>
  </si>
  <si>
    <t>1091</t>
  </si>
  <si>
    <t>1092</t>
  </si>
  <si>
    <t>1093</t>
  </si>
  <si>
    <t>1094</t>
  </si>
  <si>
    <t>1095</t>
  </si>
  <si>
    <t>1096</t>
  </si>
  <si>
    <t>1097</t>
  </si>
  <si>
    <t>VANDALIA IRRIGATION</t>
  </si>
  <si>
    <t>380</t>
  </si>
  <si>
    <t>VISALIA CITY</t>
  </si>
  <si>
    <t>381</t>
  </si>
  <si>
    <t>1001</t>
  </si>
  <si>
    <t>1035</t>
  </si>
  <si>
    <t>1075</t>
  </si>
  <si>
    <t>WOODLAKE CITY</t>
  </si>
  <si>
    <t>382</t>
  </si>
  <si>
    <t>THREE RIVERS CSD</t>
  </si>
  <si>
    <t>383</t>
  </si>
  <si>
    <t>2000</t>
  </si>
  <si>
    <t>384</t>
  </si>
  <si>
    <t>385</t>
  </si>
  <si>
    <t xml:space="preserve">TULARE LAKE BASIN WATER </t>
  </si>
  <si>
    <t>386</t>
  </si>
  <si>
    <t>387</t>
  </si>
  <si>
    <t>TULARE LAKE BASIN 80 BD</t>
  </si>
  <si>
    <t>388</t>
  </si>
  <si>
    <t>THREE RIVERS CSD ID #1</t>
  </si>
  <si>
    <t>389</t>
  </si>
  <si>
    <t>RICHGROVE CSD</t>
  </si>
  <si>
    <t>390</t>
  </si>
  <si>
    <t>391</t>
  </si>
  <si>
    <t>392</t>
  </si>
  <si>
    <t>394</t>
  </si>
  <si>
    <t>CUTLER PUD</t>
  </si>
  <si>
    <t>395</t>
  </si>
  <si>
    <t>TIPTON CSD</t>
  </si>
  <si>
    <t>396</t>
  </si>
  <si>
    <t>398</t>
  </si>
  <si>
    <t>399</t>
  </si>
  <si>
    <t>ST CNTR COMM COL (JT)  BD 2009 A</t>
  </si>
  <si>
    <t>33V</t>
  </si>
  <si>
    <t>ST CNTR COMM COL (JT)  BD 2009 B</t>
  </si>
  <si>
    <t>33W</t>
  </si>
  <si>
    <t>PR YR REV</t>
  </si>
  <si>
    <t>PAID IN CURR YR</t>
  </si>
  <si>
    <t>TOTAL REV</t>
  </si>
  <si>
    <t>Fed-ARRA Grants</t>
  </si>
  <si>
    <t>33X</t>
  </si>
  <si>
    <t>DELANO JT HI BD 2005 B</t>
  </si>
  <si>
    <t>KIT CARSON UNION JT ELEM</t>
  </si>
  <si>
    <t>Sta-Transit 99314.3</t>
  </si>
  <si>
    <t>RDA Pass Thru</t>
  </si>
  <si>
    <t>34G</t>
  </si>
  <si>
    <t>KINGS CANYON UNIF JT BD 2010R</t>
  </si>
  <si>
    <t>ABX1 26 Residual</t>
  </si>
  <si>
    <t>CP COLLECTED</t>
  </si>
  <si>
    <t>CP REVENUE</t>
  </si>
  <si>
    <t>YTD COLLECTED</t>
  </si>
  <si>
    <t>YTD REVENUE</t>
  </si>
  <si>
    <t>APD</t>
  </si>
  <si>
    <t>ACTV</t>
  </si>
  <si>
    <t>RSRC</t>
  </si>
  <si>
    <t>RSRC DESCRIPTION</t>
  </si>
  <si>
    <t>REVENUE</t>
  </si>
  <si>
    <t>32A</t>
  </si>
  <si>
    <t>1088</t>
  </si>
  <si>
    <t>37S</t>
  </si>
  <si>
    <t>38A</t>
  </si>
  <si>
    <t>38B</t>
  </si>
  <si>
    <t>38C</t>
  </si>
  <si>
    <t>38D</t>
  </si>
  <si>
    <t>38E</t>
  </si>
  <si>
    <t>38F</t>
  </si>
  <si>
    <t>38G</t>
  </si>
  <si>
    <t>38H</t>
  </si>
  <si>
    <t>38J</t>
  </si>
  <si>
    <t>38K</t>
  </si>
  <si>
    <t>38M</t>
  </si>
  <si>
    <t>38N</t>
  </si>
  <si>
    <t>38P</t>
  </si>
  <si>
    <t>37A</t>
  </si>
  <si>
    <t>37B</t>
  </si>
  <si>
    <t>37C</t>
  </si>
  <si>
    <t>37D</t>
  </si>
  <si>
    <t>37E</t>
  </si>
  <si>
    <t>37F</t>
  </si>
  <si>
    <t>37G</t>
  </si>
  <si>
    <t>37H</t>
  </si>
  <si>
    <t>37J</t>
  </si>
  <si>
    <t>37K</t>
  </si>
  <si>
    <t>37L</t>
  </si>
  <si>
    <t>37M</t>
  </si>
  <si>
    <t>37N</t>
  </si>
  <si>
    <t>37P</t>
  </si>
  <si>
    <t>37Q</t>
  </si>
  <si>
    <t>37R</t>
  </si>
  <si>
    <t>37T</t>
  </si>
  <si>
    <t>37U</t>
  </si>
  <si>
    <t>37V</t>
  </si>
  <si>
    <t>37W</t>
  </si>
  <si>
    <t>37X</t>
  </si>
  <si>
    <t>37Y</t>
  </si>
  <si>
    <t>37Z</t>
  </si>
  <si>
    <t>38L</t>
  </si>
  <si>
    <t>38Q</t>
  </si>
  <si>
    <t>38R</t>
  </si>
  <si>
    <t>304</t>
  </si>
  <si>
    <t>34H</t>
  </si>
  <si>
    <t>ST CNTR COMM COL (JT)  BD 2012R</t>
  </si>
  <si>
    <t>PHFA CA PACE</t>
  </si>
  <si>
    <t>Include Tax Admin?</t>
  </si>
  <si>
    <t>N</t>
  </si>
  <si>
    <t>Prop 1A Reimbursement</t>
  </si>
  <si>
    <t>Other Services</t>
  </si>
  <si>
    <t>Property Taxes-Current Secured</t>
  </si>
  <si>
    <t>Property Tax-Current Unsecured</t>
  </si>
  <si>
    <t>Property Taxes-Prior Secured</t>
  </si>
  <si>
    <t>Property Taxes-Prior Unsecured</t>
  </si>
  <si>
    <t>St-Homeowners Prop Tax Relief</t>
  </si>
  <si>
    <t>Pass through - Facilities Portion</t>
  </si>
  <si>
    <t>In Lieu Local Sales &amp; Use Tax</t>
  </si>
  <si>
    <t>Property Tax In-Lieu Of Vlf</t>
  </si>
  <si>
    <t>Prop Tax Rev- School Pass Thru</t>
  </si>
  <si>
    <t>Trailor Coach-In Lieu Tax</t>
  </si>
  <si>
    <t>State- Other</t>
  </si>
  <si>
    <t>Other Revenue-Prior Year</t>
  </si>
  <si>
    <t>Parking Fines</t>
  </si>
  <si>
    <t>Construction Permits</t>
  </si>
  <si>
    <t>State Other-In Lieu Tax</t>
  </si>
  <si>
    <t>Fed-Forest Reserve Revenue</t>
  </si>
  <si>
    <t>Fed-In Lieu Taxes</t>
  </si>
  <si>
    <t>Pass Through - Tax Portion</t>
  </si>
  <si>
    <t>Traffic School Fees</t>
  </si>
  <si>
    <t>Ltf-Article 4 Transit 99260(A)</t>
  </si>
  <si>
    <t>Ltf-Article 8 Planning Contrib</t>
  </si>
  <si>
    <t>Ltf-Art 8 Streets &amp; Roads</t>
  </si>
  <si>
    <t>Sta-Transit 99313.3</t>
  </si>
  <si>
    <t>Stp-Surface Transp Program</t>
  </si>
  <si>
    <t>Property Transfer Tax</t>
  </si>
  <si>
    <t>Vehicle Code Fines</t>
  </si>
  <si>
    <t>Red Light Violations</t>
  </si>
  <si>
    <t>Other Court Fines</t>
  </si>
  <si>
    <t>Child Passenger Seat Violation</t>
  </si>
  <si>
    <t>Bicycle Helmet Violations</t>
  </si>
  <si>
    <t>Crime Prevention Fines</t>
  </si>
  <si>
    <t>General Base Fine Distribution</t>
  </si>
  <si>
    <t>Base Fine Distribution-Realign</t>
  </si>
  <si>
    <t>Pc 1463.001 Traffic Safety Fd</t>
  </si>
  <si>
    <t>Controlled Substance Violation</t>
  </si>
  <si>
    <t>Prop 172 Pub Safety Fund</t>
  </si>
  <si>
    <t>Traffic School Realignment Fee</t>
  </si>
  <si>
    <t>Law Enforcement Services</t>
  </si>
  <si>
    <t>Proof Of Correction</t>
  </si>
  <si>
    <t>Litter Fines - Courts</t>
  </si>
  <si>
    <t>Other Revenue</t>
  </si>
  <si>
    <t>Graduated Bail Fees</t>
  </si>
  <si>
    <t>Assessments &amp; Tax Collect Fees</t>
  </si>
  <si>
    <t>Trial Court Improvement Trust</t>
  </si>
  <si>
    <t>Special District Augmentation</t>
  </si>
  <si>
    <t>Other-In Lieu Taxes</t>
  </si>
  <si>
    <t>Unattended Child</t>
  </si>
  <si>
    <t>Sanitation Services</t>
  </si>
  <si>
    <t>ROPS Surplus - AB1484</t>
  </si>
  <si>
    <t>Charges For Current Services</t>
  </si>
  <si>
    <t>Sales &amp; Use Taxes</t>
  </si>
  <si>
    <t>Transient Lodging-Room Occup</t>
  </si>
  <si>
    <t>Old</t>
  </si>
  <si>
    <t>Description</t>
  </si>
  <si>
    <t>New</t>
  </si>
  <si>
    <t>1xxx</t>
  </si>
  <si>
    <t>Asset</t>
  </si>
  <si>
    <t>2xxx</t>
  </si>
  <si>
    <t>Liability</t>
  </si>
  <si>
    <t>3xxx</t>
  </si>
  <si>
    <t>Net Assets / Fund Balance / Encumbrances</t>
  </si>
  <si>
    <t>Property Taxes</t>
  </si>
  <si>
    <t>40xx - 41xx</t>
  </si>
  <si>
    <t>Licenses</t>
  </si>
  <si>
    <t>42xx - 43xx</t>
  </si>
  <si>
    <t>Fines</t>
  </si>
  <si>
    <t>44xx - 47xx</t>
  </si>
  <si>
    <t>4xxx</t>
  </si>
  <si>
    <t>Use of Money</t>
  </si>
  <si>
    <t>48xx - 49xx</t>
  </si>
  <si>
    <t>50xx - 55xx</t>
  </si>
  <si>
    <t>State Aid</t>
  </si>
  <si>
    <t>50xx - 51xx</t>
  </si>
  <si>
    <t>56xx - 57xx</t>
  </si>
  <si>
    <t>Federal Aid</t>
  </si>
  <si>
    <t>52xx - 53xx</t>
  </si>
  <si>
    <t>6xxx, 99xx</t>
  </si>
  <si>
    <t>Services</t>
  </si>
  <si>
    <t>54xx - 57xx</t>
  </si>
  <si>
    <t>58xx, 59xx, 7xxx - 8199, 83xx</t>
  </si>
  <si>
    <t>Other Revenues</t>
  </si>
  <si>
    <t>58xx - 59xx</t>
  </si>
  <si>
    <t>Salaries &amp; Benefits</t>
  </si>
  <si>
    <t>6xxx</t>
  </si>
  <si>
    <t>2xxx, 3092, 33xx-37xx</t>
  </si>
  <si>
    <t>Services &amp; Supplies</t>
  </si>
  <si>
    <t>70xx - 73xx</t>
  </si>
  <si>
    <t>3000-3027, 3070-3090</t>
  </si>
  <si>
    <t>Other Charges</t>
  </si>
  <si>
    <t>74xx</t>
  </si>
  <si>
    <t>31xx, 32xx</t>
  </si>
  <si>
    <t>Welfare &amp; WID</t>
  </si>
  <si>
    <t>75xx</t>
  </si>
  <si>
    <t>38xx</t>
  </si>
  <si>
    <t>Contingency</t>
  </si>
  <si>
    <t>76xx</t>
  </si>
  <si>
    <t>24xx</t>
  </si>
  <si>
    <t>Other Charges - Property Tax</t>
  </si>
  <si>
    <t>77xx</t>
  </si>
  <si>
    <t>Capital Outlay - Land</t>
  </si>
  <si>
    <t>80xx</t>
  </si>
  <si>
    <t>5xxx</t>
  </si>
  <si>
    <t>Capital Outlay - Buildings &amp; Improvements</t>
  </si>
  <si>
    <t>81xx - 82xx</t>
  </si>
  <si>
    <t>7xxx</t>
  </si>
  <si>
    <t>Captial Outlay - Fixed Assets</t>
  </si>
  <si>
    <t>83xx - 84xx</t>
  </si>
  <si>
    <t>81xx</t>
  </si>
  <si>
    <t>Operating Transfers Out  [Expense]</t>
  </si>
  <si>
    <t>91xx</t>
  </si>
  <si>
    <t>82xx</t>
  </si>
  <si>
    <t>Operating Transfers In    [Revenue]</t>
  </si>
  <si>
    <t>92xx</t>
  </si>
  <si>
    <t>33xx, 35xx</t>
  </si>
  <si>
    <t>Interfund Charges           [Expense]</t>
  </si>
  <si>
    <t>93xx</t>
  </si>
  <si>
    <t>67xx, 68xx</t>
  </si>
  <si>
    <t>Interfund Revenue          [Revenue]</t>
  </si>
  <si>
    <t>94xx</t>
  </si>
  <si>
    <t>36xx</t>
  </si>
  <si>
    <t>Intrafund Charges          [Expense]</t>
  </si>
  <si>
    <t>95xx</t>
  </si>
  <si>
    <t>39xx</t>
  </si>
  <si>
    <t>Intrafund Services          [Contra-Expense]</t>
  </si>
  <si>
    <t>96xx</t>
  </si>
  <si>
    <t>3795, 3099</t>
  </si>
  <si>
    <t>IntraDept Charges          [Expense]</t>
  </si>
  <si>
    <t>97xx</t>
  </si>
  <si>
    <t>3975, 3999</t>
  </si>
  <si>
    <t>IntraDept Services          [Contra-Expense]</t>
  </si>
  <si>
    <t>98xx</t>
  </si>
  <si>
    <t>Revenues to be Inactivated</t>
  </si>
  <si>
    <t>Inactived 03_10_11</t>
  </si>
  <si>
    <t>0010</t>
  </si>
  <si>
    <t>0011</t>
  </si>
  <si>
    <t>Invensys Energy System</t>
  </si>
  <si>
    <t>0012</t>
  </si>
  <si>
    <t>Eletronic Data Processing</t>
  </si>
  <si>
    <t>0013</t>
  </si>
  <si>
    <t>Building Maintenance Charges</t>
  </si>
  <si>
    <t>0014</t>
  </si>
  <si>
    <t>Motor Pool Operations</t>
  </si>
  <si>
    <t>0015</t>
  </si>
  <si>
    <t>Radio Operations</t>
  </si>
  <si>
    <t>0016</t>
  </si>
  <si>
    <t>Radio Usage</t>
  </si>
  <si>
    <t>0017</t>
  </si>
  <si>
    <t>Printing Services</t>
  </si>
  <si>
    <t>0018</t>
  </si>
  <si>
    <t>Do Not Use - Use 6742</t>
  </si>
  <si>
    <t>0019</t>
  </si>
  <si>
    <t>Groundskeeping Services</t>
  </si>
  <si>
    <t>0020</t>
  </si>
  <si>
    <t>Da Family Support-Co Share</t>
  </si>
  <si>
    <t>0021</t>
  </si>
  <si>
    <t>Outside Mail Service</t>
  </si>
  <si>
    <t>0022</t>
  </si>
  <si>
    <t>Isf Rev Cowcap Billed</t>
  </si>
  <si>
    <t>0023</t>
  </si>
  <si>
    <t>Co Services For Trial Courts</t>
  </si>
  <si>
    <t>0024</t>
  </si>
  <si>
    <t>Cowcap To Trial Courts</t>
  </si>
  <si>
    <t>0025</t>
  </si>
  <si>
    <t>Cowcap Rebate</t>
  </si>
  <si>
    <t>0026</t>
  </si>
  <si>
    <t>Questas Project</t>
  </si>
  <si>
    <t>0027</t>
  </si>
  <si>
    <t>Data Process Serv-Oth Gov Agcy</t>
  </si>
  <si>
    <t>0028</t>
  </si>
  <si>
    <t>Interfund Rev-Prop Insurance</t>
  </si>
  <si>
    <t>0029</t>
  </si>
  <si>
    <t>Interfund Rev-Data Processing</t>
  </si>
  <si>
    <t>0030</t>
  </si>
  <si>
    <t>Interfund Revenue-Major Maint</t>
  </si>
  <si>
    <t>0031</t>
  </si>
  <si>
    <t>Interfund Revenue-Cap Projects</t>
  </si>
  <si>
    <t>0032</t>
  </si>
  <si>
    <t>I/F Rev-Telephone Repairs</t>
  </si>
  <si>
    <t>0033</t>
  </si>
  <si>
    <t>I/F Rev-Invensys Energy System</t>
  </si>
  <si>
    <t>0034</t>
  </si>
  <si>
    <t>I/F Rev-Bldg Maintenance Chrgs</t>
  </si>
  <si>
    <t>0035</t>
  </si>
  <si>
    <t>I/F Rev:Major Maint - Hhs</t>
  </si>
  <si>
    <t>0036</t>
  </si>
  <si>
    <t>I/F Rev:Utilities</t>
  </si>
  <si>
    <t>0037</t>
  </si>
  <si>
    <t>I/F Rev-Custodial Services</t>
  </si>
  <si>
    <t>0038</t>
  </si>
  <si>
    <t>Interfund Rev-Custodial Servic</t>
  </si>
  <si>
    <t>0039</t>
  </si>
  <si>
    <t>I/F Rev-Radio Communications</t>
  </si>
  <si>
    <t>0040</t>
  </si>
  <si>
    <t>Interfund Rev-Vehicle Debt Ser</t>
  </si>
  <si>
    <t>0042</t>
  </si>
  <si>
    <t>Interfund Rev-Groundskeeping</t>
  </si>
  <si>
    <t>0043</t>
  </si>
  <si>
    <t>I/F Rev-Duplicating</t>
  </si>
  <si>
    <t>0044</t>
  </si>
  <si>
    <t>I/F Rev-Mail</t>
  </si>
  <si>
    <t>0045</t>
  </si>
  <si>
    <t>I/F Rev-GSA-Copiers</t>
  </si>
  <si>
    <t>0046</t>
  </si>
  <si>
    <t>I/F Rev: Debt Service</t>
  </si>
  <si>
    <t>0047</t>
  </si>
  <si>
    <t>Interfund Rev-Vehicle Oper</t>
  </si>
  <si>
    <t>0048</t>
  </si>
  <si>
    <t>I/F Rev:Debt Service-Equipment</t>
  </si>
  <si>
    <t>0049</t>
  </si>
  <si>
    <t>Interfund Rev-Cowcap Rebate</t>
  </si>
  <si>
    <t>0050</t>
  </si>
  <si>
    <t>Interfund Rev-Jtpa Pic Grant</t>
  </si>
  <si>
    <t>0051</t>
  </si>
  <si>
    <t>I/F Questas Project</t>
  </si>
  <si>
    <t>0052</t>
  </si>
  <si>
    <t>Interfund Rev-Uncompens Care</t>
  </si>
  <si>
    <t>0053</t>
  </si>
  <si>
    <t>Deleted - Use 7323</t>
  </si>
  <si>
    <t>0054</t>
  </si>
  <si>
    <t>Do Not Use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</si>
  <si>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</si>
  <si>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</si>
  <si>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</si>
  <si>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</si>
  <si>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</si>
  <si>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</si>
  <si>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</si>
  <si>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</si>
  <si>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</si>
  <si>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Do Not Use - Use 6713</t>
  </si>
  <si>
    <t>0064</t>
  </si>
  <si>
    <t>0065</t>
  </si>
  <si>
    <t>0066</t>
  </si>
  <si>
    <t>0067</t>
  </si>
  <si>
    <t>0068</t>
  </si>
  <si>
    <t>Inactive</t>
  </si>
  <si>
    <t>0069</t>
  </si>
  <si>
    <t>Not In Use</t>
  </si>
  <si>
    <t>0070</t>
  </si>
  <si>
    <t>Use 5150</t>
  </si>
  <si>
    <t>0071</t>
  </si>
  <si>
    <t>Investigation Fees</t>
  </si>
  <si>
    <t>0072</t>
  </si>
  <si>
    <t>Expenses to be Inactivated</t>
  </si>
  <si>
    <t>De-activated - Do Not Use</t>
  </si>
  <si>
    <t>0110</t>
  </si>
  <si>
    <t>0111</t>
  </si>
  <si>
    <t>Interfd Exp-Enterprise Funds</t>
  </si>
  <si>
    <t>0112</t>
  </si>
  <si>
    <t>Interfd Exp-Auto Insurance</t>
  </si>
  <si>
    <t>0113</t>
  </si>
  <si>
    <t>I/F Exp-Insurance Civil Lit</t>
  </si>
  <si>
    <t>0114</t>
  </si>
  <si>
    <t>Interfd Exp-Invensys Energy</t>
  </si>
  <si>
    <t>0115</t>
  </si>
  <si>
    <t>Interfd Exp-Electronic Dp</t>
  </si>
  <si>
    <t>0116</t>
  </si>
  <si>
    <t>Interfd Exp-Mt Bld,Impr</t>
  </si>
  <si>
    <t>0117</t>
  </si>
  <si>
    <t>I/F Exp-Co Serv To Trial Court</t>
  </si>
  <si>
    <t>0118</t>
  </si>
  <si>
    <t>I/F Exp-</t>
  </si>
  <si>
    <t>0119</t>
  </si>
  <si>
    <t>Interfd Exp-Vehicle Debt Serv</t>
  </si>
  <si>
    <t>0120</t>
  </si>
  <si>
    <t>Interfd Exp-Cowcap Rebate</t>
  </si>
  <si>
    <t>0121</t>
  </si>
  <si>
    <t>Interfd Exp-Parking Lot Usage</t>
  </si>
  <si>
    <t>0122</t>
  </si>
  <si>
    <t>I/F Exp: Debt Service</t>
  </si>
  <si>
    <t>0123</t>
  </si>
  <si>
    <t>Isf Exp-Cowcap Charged</t>
  </si>
  <si>
    <t>0124</t>
  </si>
  <si>
    <t>I/F Exp: Debt Service Equip</t>
  </si>
  <si>
    <t>0125</t>
  </si>
  <si>
    <t>I/F Exp: Questas Project</t>
  </si>
  <si>
    <t>0126</t>
  </si>
  <si>
    <t>I/F Exp: Distributed Admin</t>
  </si>
  <si>
    <t>0127</t>
  </si>
  <si>
    <t>De-activated - Use Use 2080</t>
  </si>
  <si>
    <t>0128</t>
  </si>
  <si>
    <t>Interfd Exp-Gov'L Funds</t>
  </si>
  <si>
    <t>0129</t>
  </si>
  <si>
    <t>Interfd Exp-Professional Liab</t>
  </si>
  <si>
    <t>0130</t>
  </si>
  <si>
    <t>0131</t>
  </si>
  <si>
    <t>Interfd Exp-Property Insurance</t>
  </si>
  <si>
    <t>0132</t>
  </si>
  <si>
    <t>Interfd Exp-Gen Liab Insurance</t>
  </si>
  <si>
    <t>0133</t>
  </si>
  <si>
    <t>Interfd Exp-Insurance Civil Lt</t>
  </si>
  <si>
    <t>0134</t>
  </si>
  <si>
    <t>Interfd Exp-Telephone Repair</t>
  </si>
  <si>
    <t>0135</t>
  </si>
  <si>
    <t>0136</t>
  </si>
  <si>
    <t>Interfd Exp-Data Processing</t>
  </si>
  <si>
    <t>0137</t>
  </si>
  <si>
    <t>0138</t>
  </si>
  <si>
    <t>Interfd Exp-Utilities</t>
  </si>
  <si>
    <t>0139</t>
  </si>
  <si>
    <t>Interfd Exp-Custodial Services</t>
  </si>
  <si>
    <t>0140</t>
  </si>
  <si>
    <t>Interfd Exp-Grounds</t>
  </si>
  <si>
    <t>0141</t>
  </si>
  <si>
    <t>I/F Exp-Radio Communications</t>
  </si>
  <si>
    <t>0142</t>
  </si>
  <si>
    <t>Interfd Exp-Motor Pool Oper</t>
  </si>
  <si>
    <t>0144</t>
  </si>
  <si>
    <t>0145</t>
  </si>
  <si>
    <t>Interfd Exp. - Cowcap Rebate</t>
  </si>
  <si>
    <t>0146</t>
  </si>
  <si>
    <t>I/F Exp-GSA-Duplicating</t>
  </si>
  <si>
    <t>0147</t>
  </si>
  <si>
    <t>I/F Exp-GSA-Mail</t>
  </si>
  <si>
    <t>0148</t>
  </si>
  <si>
    <t>I/F Exp-GSA-Copiers</t>
  </si>
  <si>
    <t>0149</t>
  </si>
  <si>
    <t>I/F Exp-Parking Lot Usage</t>
  </si>
  <si>
    <t>0150</t>
  </si>
  <si>
    <t>I/F Exp:Debt Service-Equipment</t>
  </si>
  <si>
    <t>0151</t>
  </si>
  <si>
    <t>0152</t>
  </si>
  <si>
    <t>Interfd Exp-General Fund</t>
  </si>
  <si>
    <t>0153</t>
  </si>
  <si>
    <t>Property Insurance</t>
  </si>
  <si>
    <t>0155</t>
  </si>
  <si>
    <t>Insurance</t>
  </si>
  <si>
    <t>0156</t>
  </si>
  <si>
    <t>Insurance Civil Litigation</t>
  </si>
  <si>
    <t>0157</t>
  </si>
  <si>
    <t>Data Processing-Jalan</t>
  </si>
  <si>
    <t>0158</t>
  </si>
  <si>
    <t>Co Services To Trail Court</t>
  </si>
  <si>
    <t>0159</t>
  </si>
  <si>
    <t>0160</t>
  </si>
  <si>
    <t>Vehicle Debt Service</t>
  </si>
  <si>
    <t>0161</t>
  </si>
  <si>
    <t>0162</t>
  </si>
  <si>
    <t>Rent &amp; Lease-Equipment</t>
  </si>
  <si>
    <t>0163</t>
  </si>
  <si>
    <t>GSA-Copiers</t>
  </si>
  <si>
    <t>0164</t>
  </si>
  <si>
    <t>Parking Lot Usage</t>
  </si>
  <si>
    <t>0165</t>
  </si>
  <si>
    <t>Debt Service</t>
  </si>
  <si>
    <t>0166</t>
  </si>
  <si>
    <t>Debt Service-Equipment</t>
  </si>
  <si>
    <t>0167</t>
  </si>
  <si>
    <t>Intra-Fund Transfers</t>
  </si>
  <si>
    <t>0168</t>
  </si>
  <si>
    <t>Ift-Property Insurance</t>
  </si>
  <si>
    <t>0170</t>
  </si>
  <si>
    <t>Ift-Insurance</t>
  </si>
  <si>
    <t>0171</t>
  </si>
  <si>
    <t>Ift-Insurance Civil Lt</t>
  </si>
  <si>
    <t>0172</t>
  </si>
  <si>
    <t>Ift-Data Processing-Jalan</t>
  </si>
  <si>
    <t>0173</t>
  </si>
  <si>
    <t>Ift-Co Services Fm Trial Court</t>
  </si>
  <si>
    <t>0174</t>
  </si>
  <si>
    <t>Ift-Vehicle Debt Service</t>
  </si>
  <si>
    <t>0175</t>
  </si>
  <si>
    <t>Ift-Cowcap Rebate</t>
  </si>
  <si>
    <t>0176</t>
  </si>
  <si>
    <t>Ift-Rent &amp; Lease-Equipment</t>
  </si>
  <si>
    <t>0177</t>
  </si>
  <si>
    <t>Ift-GSA-Copiers</t>
  </si>
  <si>
    <t>0178</t>
  </si>
  <si>
    <t>Ift-Debt Service</t>
  </si>
  <si>
    <t>0179</t>
  </si>
  <si>
    <t>Ift-Debt Service-Equipment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</si>
  <si>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</si>
  <si>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</si>
  <si>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</si>
  <si>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</si>
  <si>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</si>
  <si>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</si>
  <si>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</si>
  <si>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</si>
  <si>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</si>
  <si>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</si>
  <si>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</si>
  <si>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</si>
  <si>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</si>
  <si>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</si>
  <si>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</si>
  <si>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</si>
  <si>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</si>
  <si>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</si>
  <si>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</si>
  <si>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</si>
  <si>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</si>
  <si>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</si>
  <si>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</si>
  <si>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</si>
  <si>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</si>
  <si>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</si>
  <si>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</si>
  <si>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</si>
  <si>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</si>
  <si>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</si>
  <si>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</si>
  <si>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</si>
  <si>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</si>
  <si>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</si>
  <si>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</si>
  <si>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</si>
  <si>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</si>
  <si>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</si>
  <si>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</si>
  <si>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</si>
  <si>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</si>
  <si>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</si>
  <si>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</si>
  <si>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</si>
  <si>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</si>
  <si>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</si>
  <si>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</si>
  <si>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</si>
  <si>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</si>
  <si>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</si>
  <si>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Deleted Use 3421</t>
  </si>
  <si>
    <t>0230</t>
  </si>
  <si>
    <t>Doyle Colony Fire Station</t>
  </si>
  <si>
    <t>0231</t>
  </si>
  <si>
    <t>Pville Rd Yd Modular Structure</t>
  </si>
  <si>
    <t>0232</t>
  </si>
  <si>
    <t>Energy Conservation Project</t>
  </si>
  <si>
    <t>0233</t>
  </si>
  <si>
    <t>New Juvenile Detention Fac</t>
  </si>
  <si>
    <t>0234</t>
  </si>
  <si>
    <t>Repeater Station</t>
  </si>
  <si>
    <t>0235</t>
  </si>
  <si>
    <t>Ag/Co-Op Building</t>
  </si>
  <si>
    <t>0236</t>
  </si>
  <si>
    <t>Ball Park Lighting</t>
  </si>
  <si>
    <t>0237</t>
  </si>
  <si>
    <t>Video Arraignment</t>
  </si>
  <si>
    <t>0238</t>
  </si>
  <si>
    <t>Network Infastructure</t>
  </si>
  <si>
    <t>0239</t>
  </si>
  <si>
    <t>Sustain</t>
  </si>
  <si>
    <t>0240</t>
  </si>
  <si>
    <t>Rpl Fuel Tank Mooney Grove  95</t>
  </si>
  <si>
    <t>0241</t>
  </si>
  <si>
    <t>Dinuba Fs Tank</t>
  </si>
  <si>
    <t>0242</t>
  </si>
  <si>
    <t>Tulare Foster Fs Tank</t>
  </si>
  <si>
    <t>0243</t>
  </si>
  <si>
    <t>Pesticide Clean Up</t>
  </si>
  <si>
    <t>0244</t>
  </si>
  <si>
    <t>Storm Drain Installation     3</t>
  </si>
  <si>
    <t>0245</t>
  </si>
  <si>
    <t>Surface Marking</t>
  </si>
  <si>
    <t>0246</t>
  </si>
  <si>
    <t>Airport Layout Plan</t>
  </si>
  <si>
    <t>0247</t>
  </si>
  <si>
    <t>Construction Seg Circle</t>
  </si>
  <si>
    <t>0248</t>
  </si>
  <si>
    <t>Sequoia Field Tank</t>
  </si>
  <si>
    <t>0249</t>
  </si>
  <si>
    <t>Richgrove Fs Tank</t>
  </si>
  <si>
    <t>0250</t>
  </si>
  <si>
    <t>Richgrove Fire Stn Park Struct</t>
  </si>
  <si>
    <t>0251</t>
  </si>
  <si>
    <t>West Olive Fs Tank</t>
  </si>
  <si>
    <t>0252</t>
  </si>
  <si>
    <t>Pixley Motor Pool Tank</t>
  </si>
  <si>
    <t>0253</t>
  </si>
  <si>
    <t>Boot Camp-Series A 1996</t>
  </si>
  <si>
    <t>0254</t>
  </si>
  <si>
    <t>Fire Station Modifications</t>
  </si>
  <si>
    <t>0255</t>
  </si>
  <si>
    <t>Courthouse Shells-Ser A 1992</t>
  </si>
  <si>
    <t>0256</t>
  </si>
  <si>
    <t>Fire Dept Capital Project</t>
  </si>
  <si>
    <t>0257</t>
  </si>
  <si>
    <t>Storage Bldg-Series A 1996</t>
  </si>
  <si>
    <t>0258</t>
  </si>
  <si>
    <t>Adult Jail-Series A 1996</t>
  </si>
  <si>
    <t>0259</t>
  </si>
  <si>
    <t>Dinuba Court/Police-Ser A 1996</t>
  </si>
  <si>
    <t>0260</t>
  </si>
  <si>
    <t>Main Motor Pool Tank</t>
  </si>
  <si>
    <t>0261</t>
  </si>
  <si>
    <t>Main Jail Tank</t>
  </si>
  <si>
    <t>0262</t>
  </si>
  <si>
    <t>Women'S Correctional Facility</t>
  </si>
  <si>
    <t>0263</t>
  </si>
  <si>
    <t>Adult Correctional Kitchen</t>
  </si>
  <si>
    <t>0264</t>
  </si>
  <si>
    <t>Rma Remodel</t>
  </si>
  <si>
    <t>0265</t>
  </si>
  <si>
    <t>Major Maintenance - Hhs</t>
  </si>
  <si>
    <t>0266</t>
  </si>
  <si>
    <t>Three Rivers Rest Stop</t>
  </si>
  <si>
    <t>0267</t>
  </si>
  <si>
    <t>Mooney Grove Ampitheater</t>
  </si>
  <si>
    <t>0268</t>
  </si>
  <si>
    <t>Unit 2 Modifications</t>
  </si>
  <si>
    <t>0269</t>
  </si>
  <si>
    <t>Mtrpool Modification</t>
  </si>
  <si>
    <t>0270</t>
  </si>
  <si>
    <t>Courthouse Holding</t>
  </si>
  <si>
    <t>0271</t>
  </si>
  <si>
    <t>Tccc Classroom</t>
  </si>
  <si>
    <t>0272</t>
  </si>
  <si>
    <t>Pretrial Courtroom</t>
  </si>
  <si>
    <t>0273</t>
  </si>
  <si>
    <t>Major Maintenance Projects</t>
  </si>
  <si>
    <t>0274</t>
  </si>
  <si>
    <t>Fac Connectivity</t>
  </si>
  <si>
    <t>0275</t>
  </si>
  <si>
    <t>Animal Shelter</t>
  </si>
  <si>
    <t>0276</t>
  </si>
  <si>
    <t>Courthouse Window Caulking</t>
  </si>
  <si>
    <t>0277</t>
  </si>
  <si>
    <t>Cutler/Orosi Sr Ctr Improvemnt</t>
  </si>
  <si>
    <t>0278</t>
  </si>
  <si>
    <t>Museum Building Project</t>
  </si>
  <si>
    <t>0279</t>
  </si>
  <si>
    <t>Environmental Enhancement Grnt</t>
  </si>
  <si>
    <t>0280</t>
  </si>
  <si>
    <t>Recreation Trails Grant</t>
  </si>
  <si>
    <t>0281</t>
  </si>
  <si>
    <t>Prop 40 Historical Preserv.</t>
  </si>
  <si>
    <t>0282</t>
  </si>
  <si>
    <t>Prop 120 Urban Forest Grant</t>
  </si>
  <si>
    <t>0283</t>
  </si>
  <si>
    <t>Coytac Lodge Repairs</t>
  </si>
  <si>
    <t>0284</t>
  </si>
  <si>
    <t>Bio-Lab Remodel</t>
  </si>
  <si>
    <t>0285</t>
  </si>
  <si>
    <t>It Infrastructure Upgrade-Rma</t>
  </si>
  <si>
    <t>0286</t>
  </si>
  <si>
    <t>It Infrastructure Upgrade-Cc</t>
  </si>
  <si>
    <t>0287</t>
  </si>
  <si>
    <t>South County Justice Facility</t>
  </si>
  <si>
    <t>0288</t>
  </si>
  <si>
    <t>Bldg Improvements-Courts Major</t>
  </si>
  <si>
    <t>0289</t>
  </si>
  <si>
    <t>Bldg Improvements-Courts Minor</t>
  </si>
  <si>
    <t>0290</t>
  </si>
  <si>
    <t>Office Aso Ii</t>
  </si>
  <si>
    <t>0291</t>
  </si>
  <si>
    <t>A/C At P'Ville Clinic</t>
  </si>
  <si>
    <t>0292</t>
  </si>
  <si>
    <t>Less Than C/W-Current Secured</t>
  </si>
  <si>
    <t>Property Taxes-Del Secured</t>
  </si>
  <si>
    <t>Property Taxes-Teeter Incentiv</t>
  </si>
  <si>
    <t>Less Than C/W Curr Unsecured</t>
  </si>
  <si>
    <t>Vlf 04/05 True Up</t>
  </si>
  <si>
    <t>Excess Proceeds - Unclaimed</t>
  </si>
  <si>
    <t>H&amp;S 33401 County</t>
  </si>
  <si>
    <t>H&amp;S 33401 Spec Dist</t>
  </si>
  <si>
    <t>H&amp;S 33607 Sch Tax P/T</t>
  </si>
  <si>
    <t>H&amp;S 33607 Coll Tax P/T</t>
  </si>
  <si>
    <t>H&amp;S 33607 School Bldg</t>
  </si>
  <si>
    <t>H&amp;S 33607 College Bldg</t>
  </si>
  <si>
    <t>Set-A-Side</t>
  </si>
  <si>
    <t>H&amp;S 33676 School 2%</t>
  </si>
  <si>
    <t>H&amp;S 33676 College 2%</t>
  </si>
  <si>
    <t>H&amp;S 33681.7 Rda Eraf</t>
  </si>
  <si>
    <t>Lmi 20% Housing Setaside</t>
  </si>
  <si>
    <t>Lmi 20% Setaside-Contra-Rma Us</t>
  </si>
  <si>
    <t>SERAF Revenue</t>
  </si>
  <si>
    <t>Penalty On Delinquent Tax</t>
  </si>
  <si>
    <t>Cost For Preparing Delinq List</t>
  </si>
  <si>
    <t>Suppl Less Then C/W Tx Secured</t>
  </si>
  <si>
    <t>Property Tax Admin Cost</t>
  </si>
  <si>
    <t>Sales &amp; Use Tx-Compensation Fd</t>
  </si>
  <si>
    <t>1/2 Cent Pub Safety Sales Tax</t>
  </si>
  <si>
    <t>Measure J Sales Tax Proceeds</t>
  </si>
  <si>
    <t>Adjustment Of Partnership Prog</t>
  </si>
  <si>
    <t>Measure R Sales Tax Proceeds</t>
  </si>
  <si>
    <t>Transportation Tax-Transit</t>
  </si>
  <si>
    <t>Transportation Tax-Non Transit</t>
  </si>
  <si>
    <t>Ltf-Article 4 Planning Contrib</t>
  </si>
  <si>
    <t>Ltf-Art 8 Contract Transit</t>
  </si>
  <si>
    <t>Williamson Act Local (AB 1265)</t>
  </si>
  <si>
    <t>County Successor Agency ROPS Obligations</t>
  </si>
  <si>
    <t>County Successor Agency Admin Fee</t>
  </si>
  <si>
    <t>Lndsy Tax Increment Jul-Dec 2011</t>
  </si>
  <si>
    <t>Only on revenue source table - no GL lines</t>
  </si>
  <si>
    <t>ROPS Enforceable Obligations Revenue HS34183</t>
  </si>
  <si>
    <t>RDA PT ADMIN [H&amp;S 34182(a)(3)]</t>
  </si>
  <si>
    <t>Unitary Property Tax Increment</t>
  </si>
  <si>
    <t>Miscellaneous Revenues</t>
  </si>
  <si>
    <t>Residual Distribution H&amp;S 34188</t>
  </si>
  <si>
    <t>RPTTF ADMIN [H&amp;S 34182(a)(3)]</t>
  </si>
  <si>
    <t>4077</t>
  </si>
  <si>
    <t>Licenses,Permits, Franchises</t>
  </si>
  <si>
    <t>Animal Licenses</t>
  </si>
  <si>
    <t>Registration fees</t>
  </si>
  <si>
    <t>Business Licenses</t>
  </si>
  <si>
    <t>Road Privleges &amp; Permits</t>
  </si>
  <si>
    <t>Dbl Fee For Use Permits</t>
  </si>
  <si>
    <t>Dbl Fee For Illegal Constr</t>
  </si>
  <si>
    <t>Dairy Compliance Invest Fees</t>
  </si>
  <si>
    <t>Zoning Permits</t>
  </si>
  <si>
    <t>Ag Preserve Application Fees</t>
  </si>
  <si>
    <t>Franchises</t>
  </si>
  <si>
    <t>Other Licenses &amp; Permits</t>
  </si>
  <si>
    <t>Fire Licenses &amp; Permits</t>
  </si>
  <si>
    <t>Birth Certificates</t>
  </si>
  <si>
    <t>Marriage Licenses</t>
  </si>
  <si>
    <t>Ehf Reinspection</t>
  </si>
  <si>
    <t>Automation Surcharge</t>
  </si>
  <si>
    <t>E.E. Housing Permits</t>
  </si>
  <si>
    <t>Reinspection Fees</t>
  </si>
  <si>
    <t>E.E. Housing Fines</t>
  </si>
  <si>
    <t>Housing Certificate Of Non-Op</t>
  </si>
  <si>
    <t>Housing Verification Of Us Cit</t>
  </si>
  <si>
    <t>Ee Housing Penalty</t>
  </si>
  <si>
    <t>Fines, Forfeitures, Penalties</t>
  </si>
  <si>
    <t>Administrative Fines</t>
  </si>
  <si>
    <t>Proof Of Insurance Violations</t>
  </si>
  <si>
    <t>Proof of Insurance-State Gf</t>
  </si>
  <si>
    <t>Penalty On Delinquent Taxes</t>
  </si>
  <si>
    <t>Penalty On Current Taxes</t>
  </si>
  <si>
    <t>Cost Of Preparing Delinq Taxes</t>
  </si>
  <si>
    <t>Prior Yr - Delinquent Costs</t>
  </si>
  <si>
    <t>Umbilical Cord Blood Collectn</t>
  </si>
  <si>
    <t>Financial Responsibilty - Adm</t>
  </si>
  <si>
    <t>Auto Warrant Sys (Fta/Ftp)</t>
  </si>
  <si>
    <t>State Trial Court Trust Fund</t>
  </si>
  <si>
    <t>City General Fund</t>
  </si>
  <si>
    <t>State Penalty Assessment</t>
  </si>
  <si>
    <t>State Family Law</t>
  </si>
  <si>
    <t>County Penalty Assessment</t>
  </si>
  <si>
    <t>Moe Set-Side</t>
  </si>
  <si>
    <t>DNA Addition Penalty Assessmnt</t>
  </si>
  <si>
    <t>Off-Highway Vehicle Fines</t>
  </si>
  <si>
    <t>Civil Assessment</t>
  </si>
  <si>
    <t>Pc 1463.07 $25 Admin Scrn</t>
  </si>
  <si>
    <t>P/C 1463.07 $10 Citation</t>
  </si>
  <si>
    <t>Statham Fines-Drunken Driving</t>
  </si>
  <si>
    <t>Hs 11379.6(A) Cldstn Drg Lb Cu</t>
  </si>
  <si>
    <t>Dispute Resolution Fees</t>
  </si>
  <si>
    <t>Special District 802 Cal-Id</t>
  </si>
  <si>
    <t>2% Automation Gc68090.8</t>
  </si>
  <si>
    <t>Auto/Micrographics Gc 26863</t>
  </si>
  <si>
    <t>Alcohol And Drug Programs</t>
  </si>
  <si>
    <t>Dui Restitution Fund</t>
  </si>
  <si>
    <t>Ab3000 Civil Surcharge</t>
  </si>
  <si>
    <t>Ab3000 Criminal Surcharge</t>
  </si>
  <si>
    <t>Pc294 Restitution Fine-Sex Off</t>
  </si>
  <si>
    <t>Probation Revocation Rest Fine</t>
  </si>
  <si>
    <t>Sb1732 Surcharge-Civil</t>
  </si>
  <si>
    <t>Sb1732 Surcharge-Criminal</t>
  </si>
  <si>
    <t>Sb1732 Surcharge-Civil Respons</t>
  </si>
  <si>
    <t>Sb1732 Surcharge-Civil Probate</t>
  </si>
  <si>
    <t>Sb1732 Surcharge-Civil Limited</t>
  </si>
  <si>
    <t>Sb1732 Surcharge-Civ Lmt Resp</t>
  </si>
  <si>
    <t>Sanctions/Contempt Fines</t>
  </si>
  <si>
    <t>Sanctions - Ccp 177.5(A)</t>
  </si>
  <si>
    <t>Sanctions - Ccp 177.5(B)</t>
  </si>
  <si>
    <t>Sanctions - Ccp 1218</t>
  </si>
  <si>
    <t>Civil Jury Fees</t>
  </si>
  <si>
    <t>Court Reporter Fees</t>
  </si>
  <si>
    <t>Ctsi Services Revenue</t>
  </si>
  <si>
    <t>B&amp;P 4337 Pharmacy Proh &amp; Off</t>
  </si>
  <si>
    <t>AG Cd 31662 Vicious Dog</t>
  </si>
  <si>
    <t>Criminal Conviction Assess Fee</t>
  </si>
  <si>
    <t>Penalty &amp; Assessments</t>
  </si>
  <si>
    <t>Master Closing Revenue</t>
  </si>
  <si>
    <t>Bail Enhancement</t>
  </si>
  <si>
    <t>Seized Asset Proceeds</t>
  </si>
  <si>
    <t>Aids Education</t>
  </si>
  <si>
    <t>Criminalistics Lab Fees</t>
  </si>
  <si>
    <t>Superior Court Filing Fees-Lmt</t>
  </si>
  <si>
    <t>Superior Ct File Fees &lt;$10,000</t>
  </si>
  <si>
    <t>Superior Court Filing Fees</t>
  </si>
  <si>
    <t>Complex Case Fees</t>
  </si>
  <si>
    <t>Continuance Fees</t>
  </si>
  <si>
    <t>Postponement Fees</t>
  </si>
  <si>
    <t>Pettitin To Establish Records</t>
  </si>
  <si>
    <t>Probate/Guardian/Cons Filings</t>
  </si>
  <si>
    <t>Security Surcharge-Probate</t>
  </si>
  <si>
    <t>Security Surcharge-Unlimited</t>
  </si>
  <si>
    <t>Security Surcharge-Response</t>
  </si>
  <si>
    <t>Security Surcharge-Limited</t>
  </si>
  <si>
    <t>Security Surcharge-Criminal</t>
  </si>
  <si>
    <t>Security Charge-Ab296</t>
  </si>
  <si>
    <t>Security Charge-Ab296(Limited)</t>
  </si>
  <si>
    <t>Court Reporter Surcharge</t>
  </si>
  <si>
    <t>Professional Conservatorship</t>
  </si>
  <si>
    <t>Amended Complaint Fees</t>
  </si>
  <si>
    <t>Amended Complaint Fees - Lmt</t>
  </si>
  <si>
    <t>Non-Plantiff Filing Fees</t>
  </si>
  <si>
    <t>Non-Plantiff File Fees&lt;$10,000</t>
  </si>
  <si>
    <t>Non-Plantiff Filing Fees - Lmt</t>
  </si>
  <si>
    <t>Change In Venue Fees</t>
  </si>
  <si>
    <t>Confession Of Judgement Fees</t>
  </si>
  <si>
    <t>Judges' Retirement Fund</t>
  </si>
  <si>
    <t>Motion Filing Fees</t>
  </si>
  <si>
    <t>Subsequent Probate Filing Fees</t>
  </si>
  <si>
    <t>Summary Judgment</t>
  </si>
  <si>
    <t>Affidavit Fees</t>
  </si>
  <si>
    <t>Probate Affidavit Fees</t>
  </si>
  <si>
    <t>Cert Of Official Capacity Fees</t>
  </si>
  <si>
    <t>Acknowledgment Fees</t>
  </si>
  <si>
    <t>Notice Of Appeal Fees-Limited</t>
  </si>
  <si>
    <t>Appeal Transmittal Fees</t>
  </si>
  <si>
    <t>Notice Of Appeal - Small Fees</t>
  </si>
  <si>
    <t>Recording/Registering Lic Fees</t>
  </si>
  <si>
    <t>Filing And Indexing Fees</t>
  </si>
  <si>
    <t>Motion Prior To Appeal Fees</t>
  </si>
  <si>
    <t>Copy/Comparison Fees</t>
  </si>
  <si>
    <t>Authenticated Document Fees</t>
  </si>
  <si>
    <t>Issuing Abstract Fees</t>
  </si>
  <si>
    <t>Filing Abstract Fees</t>
  </si>
  <si>
    <t>Order Of Sale Application Fees</t>
  </si>
  <si>
    <t>Writ Issuance Fees</t>
  </si>
  <si>
    <t>Filing Abstract - Small Clim</t>
  </si>
  <si>
    <t>Judgement Debtor - Small Claim</t>
  </si>
  <si>
    <t>Probate Document Storing</t>
  </si>
  <si>
    <t>Marriage Dissolution Fees</t>
  </si>
  <si>
    <t>Law Library</t>
  </si>
  <si>
    <t>Custody/Visitation Hearing Fee</t>
  </si>
  <si>
    <t>Fish &amp; Game Penalty Assessment</t>
  </si>
  <si>
    <t>Fish &amp; Game Preservation Fines</t>
  </si>
  <si>
    <t>Fish &amp; Game Additional Penalty</t>
  </si>
  <si>
    <t>Revenue -Use of Money and Prop</t>
  </si>
  <si>
    <t>Interest On Delinquent Account</t>
  </si>
  <si>
    <t>Interest-Measure J</t>
  </si>
  <si>
    <t>Interest-Registered Warrants</t>
  </si>
  <si>
    <t>Interest-Teeter</t>
  </si>
  <si>
    <t>Interest On Tran</t>
  </si>
  <si>
    <t>Facility Rent</t>
  </si>
  <si>
    <t>Equipment Rent</t>
  </si>
  <si>
    <t>Concessions</t>
  </si>
  <si>
    <t>Advertising Space</t>
  </si>
  <si>
    <t>Investment Revenue</t>
  </si>
  <si>
    <t>Insurance and recovery</t>
  </si>
  <si>
    <t>Court Security Services</t>
  </si>
  <si>
    <t>Prem Collect-Active Ee</t>
  </si>
  <si>
    <t>Prem Collect-Retirees</t>
  </si>
  <si>
    <t>Prem Collect-Spec Dist</t>
  </si>
  <si>
    <t>Insurance Prem-Unemployment</t>
  </si>
  <si>
    <t>Insurance Prem-Life</t>
  </si>
  <si>
    <t>Insurance Prem-Ltd</t>
  </si>
  <si>
    <t>Insurance Prem-Property Casual</t>
  </si>
  <si>
    <t>Rpa Fees For Hhsa</t>
  </si>
  <si>
    <t>Cobra</t>
  </si>
  <si>
    <t>Leaves</t>
  </si>
  <si>
    <t>Ret-Over 64</t>
  </si>
  <si>
    <t>Pfc-Rent 93COP'S</t>
  </si>
  <si>
    <t>Intergovernmental Revenue</t>
  </si>
  <si>
    <t>State-Aviation</t>
  </si>
  <si>
    <t>State-Highway User Tax</t>
  </si>
  <si>
    <t>State-Highway User Tax-2104A</t>
  </si>
  <si>
    <t>State-Highway User Tax-2104B</t>
  </si>
  <si>
    <t>State-Highway User Tax-2103A</t>
  </si>
  <si>
    <t>State-Highway User Tax-2104D</t>
  </si>
  <si>
    <t>State-Highway User Tax-2104E</t>
  </si>
  <si>
    <t>State-Highway User Tax-2104F</t>
  </si>
  <si>
    <t>State-Highway User Tax-2105</t>
  </si>
  <si>
    <t>State-Highway User Tax-2106A</t>
  </si>
  <si>
    <t>State-Highway User Tax-2106B</t>
  </si>
  <si>
    <t>State Motor Vehicl-In Lieu Tax</t>
  </si>
  <si>
    <t>State-Off Road Vehicle Fee/Tax</t>
  </si>
  <si>
    <t>State Motor Vehicle-Supplement</t>
  </si>
  <si>
    <t>State-Public Assistance Admin</t>
  </si>
  <si>
    <t>State Aid For Blind &amp; Disabled</t>
  </si>
  <si>
    <t>School Nutrition Program</t>
  </si>
  <si>
    <t>State Aid For Children</t>
  </si>
  <si>
    <t>State Aid Vlf Realignment</t>
  </si>
  <si>
    <t>State Aid For Homemakers</t>
  </si>
  <si>
    <t>St Pub Asst Prog Realignment</t>
  </si>
  <si>
    <t>St Aid Mntl Hlth Realignment</t>
  </si>
  <si>
    <t>State-Medical Managed Care</t>
  </si>
  <si>
    <t>State-Mental Health</t>
  </si>
  <si>
    <t>Aid For Tuberculosis Control</t>
  </si>
  <si>
    <t>State Health Programs-Other</t>
  </si>
  <si>
    <t>St Health Prog-West Nile Virus</t>
  </si>
  <si>
    <t>State Health Program-Mia</t>
  </si>
  <si>
    <t>State Health Program-Ab8</t>
  </si>
  <si>
    <t>State Health Program-Ab75</t>
  </si>
  <si>
    <t>State-Drug &amp; Alcohol Abuse</t>
  </si>
  <si>
    <t>Roll-Over Hmi</t>
  </si>
  <si>
    <t>State Aid Health Realignment</t>
  </si>
  <si>
    <t>California Children Services</t>
  </si>
  <si>
    <t>State Health Administration</t>
  </si>
  <si>
    <t>State-Agriculture</t>
  </si>
  <si>
    <t>State-Weights &amp; Measures</t>
  </si>
  <si>
    <t>State-Construction</t>
  </si>
  <si>
    <t>State-Maintenance</t>
  </si>
  <si>
    <t>State Aid For Correction 84/85</t>
  </si>
  <si>
    <t>Aid For Trng On Corrections</t>
  </si>
  <si>
    <t>Aid For Trng Post</t>
  </si>
  <si>
    <t>State-Disaster Relief</t>
  </si>
  <si>
    <t>State-Oes Reimbursement</t>
  </si>
  <si>
    <t>State-Veterans Affairs</t>
  </si>
  <si>
    <t>Busi Inventory Prop Tax Relief</t>
  </si>
  <si>
    <t>State Aid-Suppl Subvention-Sd</t>
  </si>
  <si>
    <t>State Aid-Elections</t>
  </si>
  <si>
    <t>Rd Exchange Funds</t>
  </si>
  <si>
    <t>State Subvn For Co Library</t>
  </si>
  <si>
    <t>State- Child Support Admin</t>
  </si>
  <si>
    <t>P5O-5403023-050 Delft Col Wtr</t>
  </si>
  <si>
    <t>State- Sb933 Reimbursement</t>
  </si>
  <si>
    <t>State- Ab719</t>
  </si>
  <si>
    <t>State- Capit</t>
  </si>
  <si>
    <t>Ab1058 Commissioner</t>
  </si>
  <si>
    <t>Ab1058 Flf</t>
  </si>
  <si>
    <t>Other State Grants</t>
  </si>
  <si>
    <t>Other State Contracts</t>
  </si>
  <si>
    <t>State Fingerprint Id Program</t>
  </si>
  <si>
    <t>State-Highway Projects</t>
  </si>
  <si>
    <t>State-Traffic Congestion Relf</t>
  </si>
  <si>
    <t>Property Tax Admin-Ab818</t>
  </si>
  <si>
    <t>Jjcpa</t>
  </si>
  <si>
    <t>State- Cops</t>
  </si>
  <si>
    <t>Local Detention Fac Revenue</t>
  </si>
  <si>
    <t>Juv Prob &amp; Camps Funding(Jpcf)</t>
  </si>
  <si>
    <t>State - VLF</t>
  </si>
  <si>
    <t>State Realignment 2011</t>
  </si>
  <si>
    <t>State Capital Grants</t>
  </si>
  <si>
    <t>State Aid For Sb90</t>
  </si>
  <si>
    <t>State Trial Court</t>
  </si>
  <si>
    <t>Trial Court Funding-Supplement</t>
  </si>
  <si>
    <t>Automation</t>
  </si>
  <si>
    <t>Trial Court Improvement Fund</t>
  </si>
  <si>
    <t>Judicial Admin Efficiency &amp;Mod</t>
  </si>
  <si>
    <t>Court Interpreter Program</t>
  </si>
  <si>
    <t>Cigarette Tax</t>
  </si>
  <si>
    <t>State - Tobacco Tax Prop 10</t>
  </si>
  <si>
    <t>Aid For Williamson Tax Relief</t>
  </si>
  <si>
    <t>Aid For Williamson Tax Super</t>
  </si>
  <si>
    <t>Prop 84 Calif Dept Pub Health - Water Feasibility Study</t>
  </si>
  <si>
    <t>Fed-Prob Title Iv-A</t>
  </si>
  <si>
    <t>Fed-Public Assistance Administ</t>
  </si>
  <si>
    <t>Fed-Prob Title Iv-E</t>
  </si>
  <si>
    <t>Fed-Da Fam Support Admin Seif</t>
  </si>
  <si>
    <t>Fed-Title Iv-D Trust Return</t>
  </si>
  <si>
    <t>Fed-Pub-Assistance-Children</t>
  </si>
  <si>
    <t>Fed-Wic</t>
  </si>
  <si>
    <t>Fed-Pub Assist-Indo/Chinese Rf</t>
  </si>
  <si>
    <t>Fed Alcohol &amp; Drug Programs</t>
  </si>
  <si>
    <t>Fed-Health Administration</t>
  </si>
  <si>
    <t>Fed-Temp Assist For Needy Fam</t>
  </si>
  <si>
    <t>Fed-Construction</t>
  </si>
  <si>
    <t>Fed-Department Of Commerce</t>
  </si>
  <si>
    <t>Fed-Disaster Relief</t>
  </si>
  <si>
    <t>Fed-Usda</t>
  </si>
  <si>
    <t>Fed-Revenue Sharing</t>
  </si>
  <si>
    <t>Fed-Aid Elections</t>
  </si>
  <si>
    <t>Fed-Child Supp Enfrcmt Incent</t>
  </si>
  <si>
    <t>Fed-Ins Rental Revenue</t>
  </si>
  <si>
    <t>Other Federal Grants</t>
  </si>
  <si>
    <t>Other Federal Contracts</t>
  </si>
  <si>
    <t>Fed-Homeland Security</t>
  </si>
  <si>
    <t>Fed-Highway Projects</t>
  </si>
  <si>
    <t>Fed-Bioterrorism Preparedness</t>
  </si>
  <si>
    <t>Fed-Glassywing Sharpshooter</t>
  </si>
  <si>
    <t>Food &amp; Nutrition Services</t>
  </si>
  <si>
    <t>Fema Grants</t>
  </si>
  <si>
    <t>Fed-Workforce Investment Act</t>
  </si>
  <si>
    <t>20% Housing Rehab Revenue</t>
  </si>
  <si>
    <t>Community Develop Block Grant</t>
  </si>
  <si>
    <t>Home Grant</t>
  </si>
  <si>
    <t>Workforce Housing Grant</t>
  </si>
  <si>
    <t>Cdbg-Rehab Program Income</t>
  </si>
  <si>
    <t>Cal Home</t>
  </si>
  <si>
    <t>Home Rehab Program Income</t>
  </si>
  <si>
    <t>Redip Revenues</t>
  </si>
  <si>
    <t>Fed-Grazing Fees</t>
  </si>
  <si>
    <t>Federal Capital Grants</t>
  </si>
  <si>
    <t>Federal Offset Recovery</t>
  </si>
  <si>
    <t>Formation Fees</t>
  </si>
  <si>
    <t>UnS Redemption Fees</t>
  </si>
  <si>
    <t>Admin Fees</t>
  </si>
  <si>
    <t>Hr&amp;D Admin Fees</t>
  </si>
  <si>
    <t>Deferred Comp Admin</t>
  </si>
  <si>
    <t>Prop Tax Adm-SB2557</t>
  </si>
  <si>
    <t>Prop Tax Adm-SB2557-Pr Yr</t>
  </si>
  <si>
    <t>Property Tx Admin Fees-Schools</t>
  </si>
  <si>
    <t>Auditing &amp; Accounting Fees</t>
  </si>
  <si>
    <t>Bond Processing Fees</t>
  </si>
  <si>
    <t>Services Of Risk Management</t>
  </si>
  <si>
    <t>Election Services</t>
  </si>
  <si>
    <t>Filing Fees</t>
  </si>
  <si>
    <t>Legal Services</t>
  </si>
  <si>
    <t>Court Appointed Attorney Fees</t>
  </si>
  <si>
    <t>Reg Fees - Appointed counsel</t>
  </si>
  <si>
    <t>Contract Detention Services</t>
  </si>
  <si>
    <t>Personnel Services</t>
  </si>
  <si>
    <t>Compliance Rep/Monitoring Fees</t>
  </si>
  <si>
    <t>Planning &amp; Engineering Serv</t>
  </si>
  <si>
    <t>Planning Fee Waivers</t>
  </si>
  <si>
    <t>Fire Inspection Fees</t>
  </si>
  <si>
    <t>Board Appeal Admin Hear Income</t>
  </si>
  <si>
    <t>Agricultural Services</t>
  </si>
  <si>
    <t>Ag Inspection Fees</t>
  </si>
  <si>
    <t>Automation 501/507</t>
  </si>
  <si>
    <t>Fleet Replacement 501/507</t>
  </si>
  <si>
    <t>Civil Process Fees-Designated</t>
  </si>
  <si>
    <t>Small Claims Filing Fees (&gt;12)</t>
  </si>
  <si>
    <t>Civil Process Services</t>
  </si>
  <si>
    <t>Small Claims Advisory Service</t>
  </si>
  <si>
    <t>Restitution Collection Fees</t>
  </si>
  <si>
    <t>Handbook Fees</t>
  </si>
  <si>
    <t>Ccp 724.100 Satis Cert</t>
  </si>
  <si>
    <t>Packet Fees</t>
  </si>
  <si>
    <t>Juv Dep Trust Reimb</t>
  </si>
  <si>
    <t>Divsersion Restitution Fees</t>
  </si>
  <si>
    <t>Board Of Pharmacy Fines</t>
  </si>
  <si>
    <t>Small Claims Filing Fees</t>
  </si>
  <si>
    <t>Court Fees &amp; Costs</t>
  </si>
  <si>
    <t>Telephone Appearance Fees</t>
  </si>
  <si>
    <t>Reporters Filing Fee</t>
  </si>
  <si>
    <t>Labor Code Fines</t>
  </si>
  <si>
    <t>Statisfaction Of Judgement Fee</t>
  </si>
  <si>
    <t>Installment Account Fees</t>
  </si>
  <si>
    <t>Seat Belt Penalty Assessment</t>
  </si>
  <si>
    <t>Accounts Receivable Fee</t>
  </si>
  <si>
    <t>Citation Processing Fees</t>
  </si>
  <si>
    <t>Administrative Screening</t>
  </si>
  <si>
    <t>Diversion Fees</t>
  </si>
  <si>
    <t>Reclassification Fee</t>
  </si>
  <si>
    <t>Sex Offender Fines-1ST Convict</t>
  </si>
  <si>
    <t>Sex Offender Fines-2ND Convict</t>
  </si>
  <si>
    <t>Domestic Violence Fee</t>
  </si>
  <si>
    <t>Domestic Violence-Restraining</t>
  </si>
  <si>
    <t>Restitution Fines(Gc23964)</t>
  </si>
  <si>
    <t>Juvenile Rest Fines(W&amp;I729.6)</t>
  </si>
  <si>
    <t>Traffic School Fees #24</t>
  </si>
  <si>
    <t>Vehicle Repossession Fees</t>
  </si>
  <si>
    <t>Towing Fee Charge</t>
  </si>
  <si>
    <t>Estate Fees</t>
  </si>
  <si>
    <t>Humane Services</t>
  </si>
  <si>
    <t>Family Court Services</t>
  </si>
  <si>
    <t>Inmate Services</t>
  </si>
  <si>
    <t>Booking Fees For Jail</t>
  </si>
  <si>
    <t>Booking Fees</t>
  </si>
  <si>
    <t>Outside DA Contracts</t>
  </si>
  <si>
    <t>Weekender Administration Fees</t>
  </si>
  <si>
    <t>Return To Custody</t>
  </si>
  <si>
    <t>Swap Fees</t>
  </si>
  <si>
    <t>Fire Protection Services</t>
  </si>
  <si>
    <t>Fingerprint Fees</t>
  </si>
  <si>
    <t>Dispatch Service</t>
  </si>
  <si>
    <t>Suppression Cost Reimbursement</t>
  </si>
  <si>
    <t>Research Fees</t>
  </si>
  <si>
    <t>Recording Fees-Micrographics</t>
  </si>
  <si>
    <t>Local Agency Formation (Lafco)</t>
  </si>
  <si>
    <t>Filed Prop Tax Document Fees</t>
  </si>
  <si>
    <t>Dmv Search Fees</t>
  </si>
  <si>
    <t>Tax Estimates Fee</t>
  </si>
  <si>
    <t>Dmv-Auto Theft Assessment Fees</t>
  </si>
  <si>
    <t>Real Estate Recording Fee</t>
  </si>
  <si>
    <t>Recording Fees</t>
  </si>
  <si>
    <t>SSN Truncation Program</t>
  </si>
  <si>
    <t>Other Court Clerk Fees</t>
  </si>
  <si>
    <t>Court Certified Copies Fees</t>
  </si>
  <si>
    <t>Certification Fees-Not Fixed</t>
  </si>
  <si>
    <t>Search Fees</t>
  </si>
  <si>
    <t>Copy Fees-Marriage Dissolution</t>
  </si>
  <si>
    <t>Jury Fees-Dismissals</t>
  </si>
  <si>
    <t>Birth Cert Fees-Child Developm</t>
  </si>
  <si>
    <t>Births, Deaths &amp; Marriage Cert</t>
  </si>
  <si>
    <t>Missing Persons Dna Data Base</t>
  </si>
  <si>
    <t>Blood Test Recoup Title Iv-D</t>
  </si>
  <si>
    <t>Road &amp; Street Services</t>
  </si>
  <si>
    <t>Health Fees</t>
  </si>
  <si>
    <t>Health/Tipping Fees</t>
  </si>
  <si>
    <t>Health Fees - Medi-Cal</t>
  </si>
  <si>
    <t>Medi-Cal-Blue Cross/Mngd Care</t>
  </si>
  <si>
    <t>Medi-Cal-Healthnet/Mngd Care</t>
  </si>
  <si>
    <t>Medi-Cal-Eds Managed Care Diff</t>
  </si>
  <si>
    <t>Healthy Families-Bc/Mngd Care</t>
  </si>
  <si>
    <t>Healthy Families-Hn/Mngd Care</t>
  </si>
  <si>
    <t>Workers Compensation-Hn/Epo</t>
  </si>
  <si>
    <t>Healthy Family Sed</t>
  </si>
  <si>
    <t>Capitation - Key Medical</t>
  </si>
  <si>
    <t>Health Fees - Medicare</t>
  </si>
  <si>
    <t>Health Fees - Private Pay</t>
  </si>
  <si>
    <t>Health Fees - Patient Insur</t>
  </si>
  <si>
    <t>Health Fees - Non Fed Medi-Cal</t>
  </si>
  <si>
    <t>Health Fees - Fed Inmates</t>
  </si>
  <si>
    <t>Health Fees - Milk Testing</t>
  </si>
  <si>
    <t>Health Fees - Well Testing</t>
  </si>
  <si>
    <t>Medi-Cal Premium</t>
  </si>
  <si>
    <t>County Premium</t>
  </si>
  <si>
    <t>Private Pay Premium</t>
  </si>
  <si>
    <t>Mental Health Services</t>
  </si>
  <si>
    <t>Drug Abuse Fees</t>
  </si>
  <si>
    <t>Alcohol Abuse Fees</t>
  </si>
  <si>
    <t>Alcohol Preventive Fees</t>
  </si>
  <si>
    <t>Calif Children Services</t>
  </si>
  <si>
    <t>Adoption Services</t>
  </si>
  <si>
    <t>Institutional Care &amp; Services</t>
  </si>
  <si>
    <t>Library Services</t>
  </si>
  <si>
    <t>Chgs For Serv-Water &amp; Sewer</t>
  </si>
  <si>
    <t>Water Reconnection Charges</t>
  </si>
  <si>
    <t>Museum Entrance Fees</t>
  </si>
  <si>
    <t>Camping Fees</t>
  </si>
  <si>
    <t>Park Entrance Fees</t>
  </si>
  <si>
    <t>Reservation Fees</t>
  </si>
  <si>
    <t>Ktaaa Admin</t>
  </si>
  <si>
    <t>Supplemental P Tax 5% Fees</t>
  </si>
  <si>
    <t>Services Of The Treasurer</t>
  </si>
  <si>
    <t>Billed Svcs to Court</t>
  </si>
  <si>
    <t>Burial Service Fee</t>
  </si>
  <si>
    <t>RDA Pass Thru PY</t>
  </si>
  <si>
    <t>Oth-Gov Agy Indian Gaming Grnt</t>
  </si>
  <si>
    <t>In Kind-Other Gov. Aencies</t>
  </si>
  <si>
    <t>Misc Revenue (Spec Dist)</t>
  </si>
  <si>
    <t>Welfare Repayments</t>
  </si>
  <si>
    <t>Food Stamp Repayments</t>
  </si>
  <si>
    <t>Absent Parent Contributions</t>
  </si>
  <si>
    <t>Welfare Repayments &amp; Refunds</t>
  </si>
  <si>
    <t>Retirement Refunds</t>
  </si>
  <si>
    <t>Restitution Payments</t>
  </si>
  <si>
    <t>Da Restitution</t>
  </si>
  <si>
    <t>Vendor Rebates</t>
  </si>
  <si>
    <t>Asset Forfeitures</t>
  </si>
  <si>
    <t>Comsumer Fraud Seizures</t>
  </si>
  <si>
    <t>Other Sales-Taxable (UI 8.75)</t>
  </si>
  <si>
    <t>Other Sales-Taxable (Vis 9.00)</t>
  </si>
  <si>
    <t>Other Sales-Taxable (Tul 9.25)</t>
  </si>
  <si>
    <t>Other Sales-Taxable (Far 9.25)</t>
  </si>
  <si>
    <t>Other Sales-Taxable (Din 9.50)</t>
  </si>
  <si>
    <t>Other Sales-Taxable (Pvl 9.25)</t>
  </si>
  <si>
    <t>Other Sales-Non Taxable</t>
  </si>
  <si>
    <t>Less Consignment Sales</t>
  </si>
  <si>
    <t>Commissary Profits</t>
  </si>
  <si>
    <t>Phone Commissions</t>
  </si>
  <si>
    <t>Utility Refunds</t>
  </si>
  <si>
    <t>Prior Year Adjustments</t>
  </si>
  <si>
    <t>Vehicle Use Reimbursement</t>
  </si>
  <si>
    <t>Public Adm Reimbursements</t>
  </si>
  <si>
    <t>Recovered Bad Debts</t>
  </si>
  <si>
    <t>Disaster Cost Recovered</t>
  </si>
  <si>
    <t>Cafeteria Plan Foreitures</t>
  </si>
  <si>
    <t>Ab3028 Rounding</t>
  </si>
  <si>
    <t>Program Repayments</t>
  </si>
  <si>
    <t>Public Facilities Corp Reimb</t>
  </si>
  <si>
    <t>Insurance Proceeds/Recoveries</t>
  </si>
  <si>
    <t>Worker'S Comp Reimbursement</t>
  </si>
  <si>
    <t>Oth Rev 10% Rebate Victim Rest</t>
  </si>
  <si>
    <t>Outlawed Warrants</t>
  </si>
  <si>
    <t>Conference Registrations</t>
  </si>
  <si>
    <t>Pro-Per Phones</t>
  </si>
  <si>
    <t>WIB 3rd Party Reimbursement</t>
  </si>
  <si>
    <t>Other Revenue-Cash Overage</t>
  </si>
  <si>
    <t>Other Revenue-Pr A/R, A/P Adj</t>
  </si>
  <si>
    <t>Other Revenue-Plan Fees</t>
  </si>
  <si>
    <t>Retirement 4% Discount</t>
  </si>
  <si>
    <t>Lease Revenue-Non Taxable</t>
  </si>
  <si>
    <t>Private Grants/Donations</t>
  </si>
  <si>
    <t>Nsf Checks</t>
  </si>
  <si>
    <t>Ihss Fiscal Year 96</t>
  </si>
  <si>
    <t>Gain Fiscal Year 96</t>
  </si>
  <si>
    <t>Harmon Field Revenue</t>
  </si>
  <si>
    <t>Fire Truck Revenue</t>
  </si>
  <si>
    <t>D.S. Health Ins.. Premium</t>
  </si>
  <si>
    <t>D.S. Retirement- Pob</t>
  </si>
  <si>
    <t>Crts Retirement- Pob</t>
  </si>
  <si>
    <t>Other Financing Sources</t>
  </si>
  <si>
    <t>Net Inc/Dec Fair Value - Insp</t>
  </si>
  <si>
    <t>Offset For Conv To F.V. - Insp</t>
  </si>
  <si>
    <t>Sale Of Taxable Fixed Assets</t>
  </si>
  <si>
    <t>Sale Of Fixed Assets-Non Tax</t>
  </si>
  <si>
    <t>Lease Principal Payments</t>
  </si>
  <si>
    <t>Premium &amp; Accrued Int On Bonds</t>
  </si>
  <si>
    <t>Tobacco Settlement Proceeds</t>
  </si>
  <si>
    <t>Litigation Proceeds</t>
  </si>
  <si>
    <t>Other Long-Term Debt Proceeds</t>
  </si>
  <si>
    <t>Internal Financing Proceeds</t>
  </si>
  <si>
    <t>Capital Leases</t>
  </si>
  <si>
    <t>Sale Of Vlf Receivable</t>
  </si>
  <si>
    <t>Enterprise Services</t>
  </si>
  <si>
    <t>5872</t>
  </si>
  <si>
    <t>Public Transit Passenger Fares</t>
  </si>
  <si>
    <t>Water Standby/Connection Chrgs</t>
  </si>
  <si>
    <t>Special Transit Fares-Sr Citiz</t>
  </si>
  <si>
    <t>Sewer Connection Fees</t>
  </si>
  <si>
    <t>Sewer Standby Chrgs</t>
  </si>
  <si>
    <t>Wood Waste Revenue</t>
  </si>
  <si>
    <t>Refuse Disposal Fee-Commercial</t>
  </si>
  <si>
    <t>Refuse Disposal Fee-Liter Ctrl</t>
  </si>
  <si>
    <t>Refuse Disposal Fee-Public</t>
  </si>
  <si>
    <t>Recycling Revenue</t>
  </si>
  <si>
    <t>Construction &amp;Demolition Waste</t>
  </si>
  <si>
    <t>WASTEWORKS TIRES</t>
  </si>
  <si>
    <t>Extraordinary Gain or Loss</t>
  </si>
  <si>
    <t>Prior A/P Accruals Adjustment</t>
  </si>
  <si>
    <t>Allocated Salaries</t>
  </si>
  <si>
    <t>Overtime</t>
  </si>
  <si>
    <t>Other Pay Types</t>
  </si>
  <si>
    <t>Benefits</t>
  </si>
  <si>
    <t>Extra Help</t>
  </si>
  <si>
    <t>Sick Leave Buy Back</t>
  </si>
  <si>
    <t>Straight Time Adjustment</t>
  </si>
  <si>
    <t>Board Director'S Fees</t>
  </si>
  <si>
    <t>Intern Full Pay</t>
  </si>
  <si>
    <t>Intern Partial Pay</t>
  </si>
  <si>
    <t>Retirement-County Portion</t>
  </si>
  <si>
    <t>Social Security</t>
  </si>
  <si>
    <t>Golden Handshake Retirement</t>
  </si>
  <si>
    <t>Retirement-Pob</t>
  </si>
  <si>
    <t>Workers Comp Ins-Co Contrib</t>
  </si>
  <si>
    <t>Positions Added</t>
  </si>
  <si>
    <t>Positions Deleted</t>
  </si>
  <si>
    <t>Salary Savings</t>
  </si>
  <si>
    <t>Budget Balancing</t>
  </si>
  <si>
    <t>Salary Savings - W/C</t>
  </si>
  <si>
    <t>Salary Savings - Pob</t>
  </si>
  <si>
    <t>Departmental Savings</t>
  </si>
  <si>
    <t>Agriculture</t>
  </si>
  <si>
    <t>Prof. Develop. Pay-Sup.Judges</t>
  </si>
  <si>
    <t>Clothing &amp; Personal Supplies</t>
  </si>
  <si>
    <t>Communications</t>
  </si>
  <si>
    <t>Cost Of Supplies-Reissued</t>
  </si>
  <si>
    <t>Food</t>
  </si>
  <si>
    <t>Inmate Recreation Expense</t>
  </si>
  <si>
    <t>Household Expense</t>
  </si>
  <si>
    <t>Unemployment Insurance</t>
  </si>
  <si>
    <t>Board Per Diem</t>
  </si>
  <si>
    <t>Board Mileage</t>
  </si>
  <si>
    <t>Jury Per Diem</t>
  </si>
  <si>
    <t>Jury Mileage</t>
  </si>
  <si>
    <t>Jury Meals And Lodging</t>
  </si>
  <si>
    <t>Interpreters, Per Diem</t>
  </si>
  <si>
    <t>Interpreters, Mileage</t>
  </si>
  <si>
    <t>Transcripts, Per Diem Rptrs</t>
  </si>
  <si>
    <t>Ctsi Services</t>
  </si>
  <si>
    <t>Maintenance-Equipment</t>
  </si>
  <si>
    <t>Maint-Mobile Equipment</t>
  </si>
  <si>
    <t>Maint-Me/E Station</t>
  </si>
  <si>
    <t>Maintenance-Buildings &amp; Improv</t>
  </si>
  <si>
    <t>Medical, Dental &amp; Lab Supplies</t>
  </si>
  <si>
    <t>Master Closing Object</t>
  </si>
  <si>
    <t>Memberships</t>
  </si>
  <si>
    <t>Miscellaneous Expense</t>
  </si>
  <si>
    <t>Cash Differences/Shortages</t>
  </si>
  <si>
    <t>Due Diligence Expense</t>
  </si>
  <si>
    <t>Investment Expense</t>
  </si>
  <si>
    <t>Investment Pool Expenses</t>
  </si>
  <si>
    <t>Loss On Investment Value</t>
  </si>
  <si>
    <t>Banking Charges</t>
  </si>
  <si>
    <t>Account Analysis Earnings</t>
  </si>
  <si>
    <t>Office Expense</t>
  </si>
  <si>
    <t>Court Furniture</t>
  </si>
  <si>
    <t>Court Equipment</t>
  </si>
  <si>
    <t>Minor Security Equipment</t>
  </si>
  <si>
    <t>Courier</t>
  </si>
  <si>
    <t>987 Case Expenditures</t>
  </si>
  <si>
    <t>987 Case Reimbursements</t>
  </si>
  <si>
    <t>Professional &amp; Specialized Exp</t>
  </si>
  <si>
    <t>Data Processing-Outside</t>
  </si>
  <si>
    <t>Court Security</t>
  </si>
  <si>
    <t>Attorney Payments</t>
  </si>
  <si>
    <t>Conflict Defender Support Serv</t>
  </si>
  <si>
    <t>Court Appointed Counsel</t>
  </si>
  <si>
    <t>Professional Expenses-Other</t>
  </si>
  <si>
    <t>Janitorial Services-Courts</t>
  </si>
  <si>
    <t>Substandard Bldg-Demol/Repair</t>
  </si>
  <si>
    <t>Medical Providers</t>
  </si>
  <si>
    <t>Inmate Program Expenses</t>
  </si>
  <si>
    <t>Professional Expenses-W/C</t>
  </si>
  <si>
    <t>Medical Resolution Prof Srvcs</t>
  </si>
  <si>
    <t>Tree Maintenance</t>
  </si>
  <si>
    <t>Native American History</t>
  </si>
  <si>
    <t>Subscription And Publications</t>
  </si>
  <si>
    <t>Publications &amp; Legal Notices</t>
  </si>
  <si>
    <t>Background Checks</t>
  </si>
  <si>
    <t>Rent &amp; Lease-Building &amp; Improv</t>
  </si>
  <si>
    <t>SERAF Shift H&amp;S 33690</t>
  </si>
  <si>
    <t>Small Tools &amp; Instruments</t>
  </si>
  <si>
    <t>Special Departmental Expense</t>
  </si>
  <si>
    <t>Special Investigative Expense</t>
  </si>
  <si>
    <t>Participant Support Services</t>
  </si>
  <si>
    <t>Boat Storage-Lake Patrol</t>
  </si>
  <si>
    <t>Judgements, Damages &amp; Pnlties</t>
  </si>
  <si>
    <t>Food Stamp Processing</t>
  </si>
  <si>
    <t>Weed Management Ag Comm</t>
  </si>
  <si>
    <t>Training</t>
  </si>
  <si>
    <t>Transportation &amp; Travel</t>
  </si>
  <si>
    <t>Tuition Reimbursement</t>
  </si>
  <si>
    <t>Customized Training</t>
  </si>
  <si>
    <t>Transp Of Prisoners &amp; Ct Wards</t>
  </si>
  <si>
    <t>Deleted Use 3450</t>
  </si>
  <si>
    <t>ITA - V</t>
  </si>
  <si>
    <t>Utilities</t>
  </si>
  <si>
    <t>Highway Lighting</t>
  </si>
  <si>
    <t>Propane</t>
  </si>
  <si>
    <t>Election Outside Services</t>
  </si>
  <si>
    <t>Election Answering Services</t>
  </si>
  <si>
    <t>Election Day Help</t>
  </si>
  <si>
    <t>Election Employment Agencies</t>
  </si>
  <si>
    <t>Election Misc</t>
  </si>
  <si>
    <t>Election Postage/Mail</t>
  </si>
  <si>
    <t>Election Precinct Supplies</t>
  </si>
  <si>
    <t>Election Outside Printing</t>
  </si>
  <si>
    <t>Distribute Admin Cost Inkind</t>
  </si>
  <si>
    <t>Prem Paid-Active Ee</t>
  </si>
  <si>
    <t>Prem Paid-Retirees</t>
  </si>
  <si>
    <t>Prem Paid-Spec Dist</t>
  </si>
  <si>
    <t>Active Medical Costs</t>
  </si>
  <si>
    <t>Ret-Over 65</t>
  </si>
  <si>
    <t>Auto Parts-Motor Pool Purchase</t>
  </si>
  <si>
    <t>W/C,Property Insurance</t>
  </si>
  <si>
    <t>General Liability Premiums</t>
  </si>
  <si>
    <t>Outside Telephone (GSA Only)</t>
  </si>
  <si>
    <t>Life Insurance</t>
  </si>
  <si>
    <t>Long-Term Disability Insurance</t>
  </si>
  <si>
    <t>Gas &amp; Oil(Bulk) Motor Pool Pur</t>
  </si>
  <si>
    <t>General Liability Claims</t>
  </si>
  <si>
    <t>Workers Comp Claims</t>
  </si>
  <si>
    <t>Maintenance-Automotive</t>
  </si>
  <si>
    <t>Malpractice Beneficiary Pr Yr</t>
  </si>
  <si>
    <t>Malpractice Claims Pr Yr</t>
  </si>
  <si>
    <t>Print Supply-Print Purch Only</t>
  </si>
  <si>
    <t>Pre-Employment Examination</t>
  </si>
  <si>
    <t>Pre-Emp Psychological Exam</t>
  </si>
  <si>
    <t>Credit Card Gasoline Purchases</t>
  </si>
  <si>
    <t>Postage-Mailroom Purchase Only</t>
  </si>
  <si>
    <t>Copier Maintenance Contracts</t>
  </si>
  <si>
    <t>Radio Maintenance Supp/Invent</t>
  </si>
  <si>
    <t>Retiree Dental Costs</t>
  </si>
  <si>
    <t>Retiree Medical Costs</t>
  </si>
  <si>
    <t>Shop Expense</t>
  </si>
  <si>
    <t>Special District Dental Costs</t>
  </si>
  <si>
    <t>Special District Medical Costs</t>
  </si>
  <si>
    <t>Telecommunications Materials</t>
  </si>
  <si>
    <t>Unemployment Benefits</t>
  </si>
  <si>
    <t>Vision Care Benefits</t>
  </si>
  <si>
    <t>Witness Fees</t>
  </si>
  <si>
    <t>Workers Comp-Professional Serv</t>
  </si>
  <si>
    <t xml:space="preserve">Acct Analysis E </t>
  </si>
  <si>
    <t>Employee Appreciation Expense</t>
  </si>
  <si>
    <t>ROPS Enforceable Obligations Payable HS34183</t>
  </si>
  <si>
    <t>General Passthrough Payments</t>
  </si>
  <si>
    <t>Successor Agency Admin Cost Allowance (ROPS)</t>
  </si>
  <si>
    <t>SCO Invoices for Audit and Oversight</t>
  </si>
  <si>
    <t>ROPS Enforceable Obligations</t>
  </si>
  <si>
    <t>Residual Balance - H&amp;S 34183</t>
  </si>
  <si>
    <t xml:space="preserve">Deprec Exp Grant Cap Assets </t>
  </si>
  <si>
    <t>Depreciation Expense</t>
  </si>
  <si>
    <t>LWIA</t>
  </si>
  <si>
    <t>COA - SP -Proteus</t>
  </si>
  <si>
    <t>COA - SP -REAP</t>
  </si>
  <si>
    <t>COA - SP -TCOE/SEE</t>
  </si>
  <si>
    <t>Contributions To Oth Agencies</t>
  </si>
  <si>
    <t>Co Trl Crt Moe Paymt-St Base</t>
  </si>
  <si>
    <t>Co Trl Crt Moe Paymt-St Add'Nl</t>
  </si>
  <si>
    <t>Undesignated Fees - St</t>
  </si>
  <si>
    <t>cfp/ct fac payment</t>
  </si>
  <si>
    <t>Pension Obligation Bond</t>
  </si>
  <si>
    <t>Bond Redemptions</t>
  </si>
  <si>
    <t>Tulare Court Maintenance</t>
  </si>
  <si>
    <t>Interest On Bonds</t>
  </si>
  <si>
    <t>Retirement Of Long-Term Debt</t>
  </si>
  <si>
    <t>Interest On Oth Long-Term Debt</t>
  </si>
  <si>
    <t>Interest On Notes</t>
  </si>
  <si>
    <t>Audit Exceptions</t>
  </si>
  <si>
    <t>Interest On Late Payments</t>
  </si>
  <si>
    <t>Landfill Closure/Post Closure</t>
  </si>
  <si>
    <t>Rights Of Way</t>
  </si>
  <si>
    <t>ICNA</t>
  </si>
  <si>
    <t>Taxes &amp; Assessments</t>
  </si>
  <si>
    <t>Casualty Losses</t>
  </si>
  <si>
    <t>Bad Debts</t>
  </si>
  <si>
    <t>Arbitrage Rebate</t>
  </si>
  <si>
    <t>School Pass Throughs- Rda Use</t>
  </si>
  <si>
    <t>Disburse L T Debt Proceeds</t>
  </si>
  <si>
    <t>Approp For Conting-S/D</t>
  </si>
  <si>
    <t>Residual Equity Transfer Out</t>
  </si>
  <si>
    <t>Purchased Insurance</t>
  </si>
  <si>
    <t>Purchased Transportation Serv</t>
  </si>
  <si>
    <t>Transit-99260(A) Article 4</t>
  </si>
  <si>
    <t>Planning Contr-99260(A) Art.4</t>
  </si>
  <si>
    <t>Contract Trans-99400(C)Art.8</t>
  </si>
  <si>
    <t>Planning Contr-99400(A) Art.8</t>
  </si>
  <si>
    <t>Street &amp; Roads-99400(A) Art.8</t>
  </si>
  <si>
    <t>T.P.A. Admin Charge</t>
  </si>
  <si>
    <t>ARRA/LTF Exchange</t>
  </si>
  <si>
    <t>O/T-Out</t>
  </si>
  <si>
    <t>Supp &amp; Care Of Persons-Co Shar</t>
  </si>
  <si>
    <t>Supp Care 5/6/7</t>
  </si>
  <si>
    <t>Supp &amp; Care Of Persons-St Shar</t>
  </si>
  <si>
    <t>Supp &amp; Care Of Persons-Fed Shr</t>
  </si>
  <si>
    <t>Supp &amp; Care Of Persons-Ach Rej</t>
  </si>
  <si>
    <t>SP - Prot Core</t>
  </si>
  <si>
    <t>SP - Prot Int</t>
  </si>
  <si>
    <t>SP - Prot Osy</t>
  </si>
  <si>
    <t>SP - Prot Trng</t>
  </si>
  <si>
    <t>SP - Prot Wtw</t>
  </si>
  <si>
    <t>SP - Prot ISY</t>
  </si>
  <si>
    <t>SP - Reap Bus</t>
  </si>
  <si>
    <t>SP - Reap Core</t>
  </si>
  <si>
    <t>SP - Reap Int</t>
  </si>
  <si>
    <t>SP - Reap Trng</t>
  </si>
  <si>
    <t>Group Size Training</t>
  </si>
  <si>
    <t>SP - Able Bus</t>
  </si>
  <si>
    <t>SP - Able Core</t>
  </si>
  <si>
    <t>SP - Able Int</t>
  </si>
  <si>
    <t>SP - Able Trng</t>
  </si>
  <si>
    <t>SP Dinuba OSO</t>
  </si>
  <si>
    <t>SP Tulare OSO</t>
  </si>
  <si>
    <t>SP Visalia OS</t>
  </si>
  <si>
    <t>SP Pville OSO</t>
  </si>
  <si>
    <t>ITA Dinuba</t>
  </si>
  <si>
    <t>ITA Tulare</t>
  </si>
  <si>
    <t>SP - See Isy</t>
  </si>
  <si>
    <t>SP - See Osy</t>
  </si>
  <si>
    <t>SP - See</t>
  </si>
  <si>
    <t>SP - Cset Bus</t>
  </si>
  <si>
    <t>SP - Cset Core</t>
  </si>
  <si>
    <t>SP - Cset Int</t>
  </si>
  <si>
    <t>SP - Cset Isy</t>
  </si>
  <si>
    <t>SP - Cset Osy</t>
  </si>
  <si>
    <t>SP - Cset Trng</t>
  </si>
  <si>
    <t>SP - Cset</t>
  </si>
  <si>
    <t>ITA - P</t>
  </si>
  <si>
    <t>HC COS</t>
  </si>
  <si>
    <t>HC PC</t>
  </si>
  <si>
    <t>HC DAS</t>
  </si>
  <si>
    <t>HC PAS</t>
  </si>
  <si>
    <t>HC VAS</t>
  </si>
  <si>
    <t>HC TAS</t>
  </si>
  <si>
    <t>Contingencies</t>
  </si>
  <si>
    <t>Approp For Conting-Fire</t>
  </si>
  <si>
    <t>Approp For Conting</t>
  </si>
  <si>
    <t>Approp For Conting-Retirement</t>
  </si>
  <si>
    <t>App/Cont - Teeter</t>
  </si>
  <si>
    <t>App/Cont - Res Juv Gang</t>
  </si>
  <si>
    <t>App/Cont - G F Res #3</t>
  </si>
  <si>
    <t>Approp For Conting-Cap Exp</t>
  </si>
  <si>
    <t>Approp For Conting-Communicati</t>
  </si>
  <si>
    <t>App/Cont-G/F #2</t>
  </si>
  <si>
    <t>App/Cont-G/F</t>
  </si>
  <si>
    <t>Approp For Conting-Projects</t>
  </si>
  <si>
    <t>Approp For Conting-Legis Fd/St</t>
  </si>
  <si>
    <t>Approp For Conting-Debt Serv</t>
  </si>
  <si>
    <t>Approp For Conting-Health Ins</t>
  </si>
  <si>
    <t>Approp For Conting-Res For Prg</t>
  </si>
  <si>
    <t>Approp For Conting-Gf Resv #4</t>
  </si>
  <si>
    <t>Approp For Conting-Futr Arbitr</t>
  </si>
  <si>
    <t>County Passthrough Payments</t>
  </si>
  <si>
    <t>Special District Passthrough Payments</t>
  </si>
  <si>
    <t>K-12 School Passthrough Payments - Tax Portion (Reportable)</t>
  </si>
  <si>
    <t>K-12 School Passthrough Payments - Facilities Portion</t>
  </si>
  <si>
    <t>Community College PThrough Pmts - Tax Portion (Reportable)</t>
  </si>
  <si>
    <t>Community College Passthrough Payments - Facilities Portion</t>
  </si>
  <si>
    <t>County Office of Education - Tax Portion (Reportable)</t>
  </si>
  <si>
    <t>County Office of Education - Facilities Portion</t>
  </si>
  <si>
    <t>Residual Balance to K-12 Schools - H&amp;S 34183</t>
  </si>
  <si>
    <t>Residual Balance to Community Colleges - H&amp;S 34183</t>
  </si>
  <si>
    <t>Residual Balance to County Office of Ed - H&amp;S 34183</t>
  </si>
  <si>
    <t>Residual Balance to Cities H&amp;S 34188</t>
  </si>
  <si>
    <t>Residual Balance to County - H&amp;S 34188</t>
  </si>
  <si>
    <t>Residual Balance to Special Districts - H&amp;S 34188</t>
  </si>
  <si>
    <t>Residual Balance to K-12 Schools - H&amp;S 34188</t>
  </si>
  <si>
    <t>Residual Balance to Community Colleges - H&amp;S 34188</t>
  </si>
  <si>
    <t>Residual Balance to County Office of Ed - H&amp;S 34188</t>
  </si>
  <si>
    <t>Admin Fees to County</t>
  </si>
  <si>
    <t>Admin Fees to County Auditor - Legal Services</t>
  </si>
  <si>
    <t>Admin Fees to County Auditor - Audit Services</t>
  </si>
  <si>
    <t>Admin Fees to County Auditor - PThrough Pmts(PTA)</t>
  </si>
  <si>
    <t>Admin Fees to County Auditor - Other County Agencies</t>
  </si>
  <si>
    <t>Land</t>
  </si>
  <si>
    <t>Cemetery Plots</t>
  </si>
  <si>
    <t>Woodville Tank</t>
  </si>
  <si>
    <t>Lake Kaweah Tank</t>
  </si>
  <si>
    <t>Courthouse Ramp</t>
  </si>
  <si>
    <t>Sep Elect Feed Cvc</t>
  </si>
  <si>
    <t>Lemon Cove Fire-Replacement</t>
  </si>
  <si>
    <t>Lindsay Fire-Major Maint Remov</t>
  </si>
  <si>
    <t>Pine Mt Fire Replacement</t>
  </si>
  <si>
    <t>3 Rivers Fire-Maj Maint-Remo</t>
  </si>
  <si>
    <t>Court Remodeling</t>
  </si>
  <si>
    <t>Sub Station Remodeling</t>
  </si>
  <si>
    <t>Porterville Court Remodel</t>
  </si>
  <si>
    <t>Rda Land</t>
  </si>
  <si>
    <t>Buildings &amp; Improvements</t>
  </si>
  <si>
    <t>8100</t>
  </si>
  <si>
    <t>New Mental Health Facility</t>
  </si>
  <si>
    <t>8101</t>
  </si>
  <si>
    <t>Visalia WIC Relocation</t>
  </si>
  <si>
    <t>8102</t>
  </si>
  <si>
    <t>New TB Clinic</t>
  </si>
  <si>
    <t>8103</t>
  </si>
  <si>
    <t>Visalia Health HVAC Controls</t>
  </si>
  <si>
    <t>8104</t>
  </si>
  <si>
    <t>Hanger Repair</t>
  </si>
  <si>
    <t>8105</t>
  </si>
  <si>
    <t>Runway Reconstruction</t>
  </si>
  <si>
    <t>8106</t>
  </si>
  <si>
    <t>Taxiway Rehabilitation</t>
  </si>
  <si>
    <t>8107</t>
  </si>
  <si>
    <t>Badger Fire Station</t>
  </si>
  <si>
    <t>8108</t>
  </si>
  <si>
    <t>Motor Pool Relocation Project</t>
  </si>
  <si>
    <t>8109</t>
  </si>
  <si>
    <t>Undesignated Major Maintenance</t>
  </si>
  <si>
    <t>8110</t>
  </si>
  <si>
    <t>Security Upgrade</t>
  </si>
  <si>
    <t>8111</t>
  </si>
  <si>
    <t>Tank Monitor Maintenance</t>
  </si>
  <si>
    <t>8112</t>
  </si>
  <si>
    <t>Library Projects</t>
  </si>
  <si>
    <t>8113</t>
  </si>
  <si>
    <t>Hvac Projects</t>
  </si>
  <si>
    <t>8114</t>
  </si>
  <si>
    <t>Roofing Projects</t>
  </si>
  <si>
    <t>8115</t>
  </si>
  <si>
    <t>Electrical Projects</t>
  </si>
  <si>
    <t>8116</t>
  </si>
  <si>
    <t>Plumbing Projects</t>
  </si>
  <si>
    <t>8117</t>
  </si>
  <si>
    <t>Flooring Projects</t>
  </si>
  <si>
    <t>8118</t>
  </si>
  <si>
    <t>Paving Projects</t>
  </si>
  <si>
    <t>8119</t>
  </si>
  <si>
    <t>Ada Projects</t>
  </si>
  <si>
    <t>8120</t>
  </si>
  <si>
    <t>Highway 198 Restoration</t>
  </si>
  <si>
    <t>8121</t>
  </si>
  <si>
    <t>Energy Projects</t>
  </si>
  <si>
    <t>8122</t>
  </si>
  <si>
    <t>Visalia Library Remodel And Ex</t>
  </si>
  <si>
    <t>8123</t>
  </si>
  <si>
    <t>Park Plygrnd Improvements</t>
  </si>
  <si>
    <t>8124</t>
  </si>
  <si>
    <t>Park Improvements</t>
  </si>
  <si>
    <t>8125</t>
  </si>
  <si>
    <t>Cutler/Orosi Substation</t>
  </si>
  <si>
    <t>8126</t>
  </si>
  <si>
    <t>Hillman Lab Remodel</t>
  </si>
  <si>
    <t>8127</t>
  </si>
  <si>
    <t>It Upgrade Projects</t>
  </si>
  <si>
    <t>8128</t>
  </si>
  <si>
    <t>Fire Transition Project</t>
  </si>
  <si>
    <t>8129</t>
  </si>
  <si>
    <t>Library Project</t>
  </si>
  <si>
    <t>8130</t>
  </si>
  <si>
    <t>Fire Station 1</t>
  </si>
  <si>
    <t>8131</t>
  </si>
  <si>
    <t>County Expansion Project</t>
  </si>
  <si>
    <t>8132</t>
  </si>
  <si>
    <t>Alpaugh Fire Station</t>
  </si>
  <si>
    <t>8133</t>
  </si>
  <si>
    <t>Downtown Annex Remodel</t>
  </si>
  <si>
    <t>8134</t>
  </si>
  <si>
    <t>Ivanhoe Community Center</t>
  </si>
  <si>
    <t>8135</t>
  </si>
  <si>
    <t>New Balch Park Restrooms</t>
  </si>
  <si>
    <t>8136</t>
  </si>
  <si>
    <t>Facility Projects</t>
  </si>
  <si>
    <t>8137</t>
  </si>
  <si>
    <t>Rda Buildings</t>
  </si>
  <si>
    <t>8138</t>
  </si>
  <si>
    <t>Harmon Field/Pixley Airport</t>
  </si>
  <si>
    <t>8139</t>
  </si>
  <si>
    <t>Lindsay Library</t>
  </si>
  <si>
    <t>8140</t>
  </si>
  <si>
    <t>Painting Projects</t>
  </si>
  <si>
    <t>8141</t>
  </si>
  <si>
    <t>Ivanhoe Branch Library Remodel</t>
  </si>
  <si>
    <t>8142</t>
  </si>
  <si>
    <t>Earlimart Library Remodel</t>
  </si>
  <si>
    <t>8143</t>
  </si>
  <si>
    <t>Tulare County Farm Museum</t>
  </si>
  <si>
    <t>8144</t>
  </si>
  <si>
    <t>Donated Building/Improvements</t>
  </si>
  <si>
    <t>8145</t>
  </si>
  <si>
    <t>Improvements To Land And Bldgs</t>
  </si>
  <si>
    <t>8146</t>
  </si>
  <si>
    <t>Rehab/Reloc</t>
  </si>
  <si>
    <t>8147</t>
  </si>
  <si>
    <t>So Co Detention Fac</t>
  </si>
  <si>
    <t>8148</t>
  </si>
  <si>
    <t>Large Ani Control Fac</t>
  </si>
  <si>
    <t>8149</t>
  </si>
  <si>
    <t>Civic Ctr Secured Pkg</t>
  </si>
  <si>
    <t>8150</t>
  </si>
  <si>
    <t>Emergency Generators</t>
  </si>
  <si>
    <t>8151</t>
  </si>
  <si>
    <t>MCF Unit</t>
  </si>
  <si>
    <t>8152</t>
  </si>
  <si>
    <t>Capital Outlay - Fixed Assets</t>
  </si>
  <si>
    <t>New Fixed Assets</t>
  </si>
  <si>
    <t>8300</t>
  </si>
  <si>
    <t>Ac,Heat,Ventilating Equip</t>
  </si>
  <si>
    <t>8301</t>
  </si>
  <si>
    <t>Agricultural Equipment</t>
  </si>
  <si>
    <t>8302</t>
  </si>
  <si>
    <t>Air Compressors</t>
  </si>
  <si>
    <t>8303</t>
  </si>
  <si>
    <t>Automotive Shop Equipment</t>
  </si>
  <si>
    <t>8304</t>
  </si>
  <si>
    <t>Cafeteria Equip-Commercial</t>
  </si>
  <si>
    <t>8305</t>
  </si>
  <si>
    <t>Computers/Data Process Equip</t>
  </si>
  <si>
    <t>8306</t>
  </si>
  <si>
    <t>Criminal Justice Equipment</t>
  </si>
  <si>
    <t>8307</t>
  </si>
  <si>
    <t>Dental &amp; Optical Equipment</t>
  </si>
  <si>
    <t>8308</t>
  </si>
  <si>
    <t>Engineer/Survey Equipment</t>
  </si>
  <si>
    <t>8309</t>
  </si>
  <si>
    <t>Facsimile MacHine</t>
  </si>
  <si>
    <t>8310</t>
  </si>
  <si>
    <t>Fire Protection Equipment</t>
  </si>
  <si>
    <t>8311</t>
  </si>
  <si>
    <t>First Aid/Safety Equipment</t>
  </si>
  <si>
    <t>8312</t>
  </si>
  <si>
    <t>Floor Maintenance Equipment</t>
  </si>
  <si>
    <t>8313</t>
  </si>
  <si>
    <t>Furniture, Hospital &amp; Lab</t>
  </si>
  <si>
    <t>8314</t>
  </si>
  <si>
    <t>Furniture, Miscellaneous</t>
  </si>
  <si>
    <t>8315</t>
  </si>
  <si>
    <t>Furniture,Office</t>
  </si>
  <si>
    <t>8316</t>
  </si>
  <si>
    <t>Hospital &amp; Lab Equipment</t>
  </si>
  <si>
    <t>8317</t>
  </si>
  <si>
    <t>Laundry Equipment-Commerical</t>
  </si>
  <si>
    <t>8318</t>
  </si>
  <si>
    <t>Lawn/Grounds Equipment</t>
  </si>
  <si>
    <t>8319</t>
  </si>
  <si>
    <t>Internal Borrowing Equipment</t>
  </si>
  <si>
    <t>8320</t>
  </si>
  <si>
    <t>Lease Purchase</t>
  </si>
  <si>
    <t>8321</t>
  </si>
  <si>
    <t>Media Equipment</t>
  </si>
  <si>
    <t>8322</t>
  </si>
  <si>
    <t>Microfiche/Microfilm Equipment</t>
  </si>
  <si>
    <t>8323</t>
  </si>
  <si>
    <t>Office MacHine-Copy MacHine</t>
  </si>
  <si>
    <t>8324</t>
  </si>
  <si>
    <t>Office MacHines/Equipment</t>
  </si>
  <si>
    <t>8325</t>
  </si>
  <si>
    <t>Other Equipment</t>
  </si>
  <si>
    <t>8326</t>
  </si>
  <si>
    <t>Park/Playground Equipment</t>
  </si>
  <si>
    <t>8327</t>
  </si>
  <si>
    <t>Plumbing &amp; Electrical Equip</t>
  </si>
  <si>
    <t>8328</t>
  </si>
  <si>
    <t>Print Shop Equipment</t>
  </si>
  <si>
    <t>8329</t>
  </si>
  <si>
    <t>Pumps &amp; Pump Equipment</t>
  </si>
  <si>
    <t>8330</t>
  </si>
  <si>
    <t>Radios</t>
  </si>
  <si>
    <t>8331</t>
  </si>
  <si>
    <t>Refrigeration Equipment</t>
  </si>
  <si>
    <t>8332</t>
  </si>
  <si>
    <t>Scales/Weighing Equipment</t>
  </si>
  <si>
    <t>8333</t>
  </si>
  <si>
    <t>School/Education Equipment</t>
  </si>
  <si>
    <t>8334</t>
  </si>
  <si>
    <t>Security Equipment</t>
  </si>
  <si>
    <t>8335</t>
  </si>
  <si>
    <t>Sporting/Athletic Equipment</t>
  </si>
  <si>
    <t>8336</t>
  </si>
  <si>
    <t>Stockman Equipment</t>
  </si>
  <si>
    <t>8337</t>
  </si>
  <si>
    <t>Tanks, Storage</t>
  </si>
  <si>
    <t>8338</t>
  </si>
  <si>
    <t>Telecommunication Equipment</t>
  </si>
  <si>
    <t>8339</t>
  </si>
  <si>
    <t>New-Vehicles To Gsa C/O</t>
  </si>
  <si>
    <t>8340</t>
  </si>
  <si>
    <t>Ambulances/Rescue Vehicles</t>
  </si>
  <si>
    <t>8341</t>
  </si>
  <si>
    <t>Automobiles &amp; Station Wagons</t>
  </si>
  <si>
    <t>8342</t>
  </si>
  <si>
    <t>Auto/Truck Special Accessories</t>
  </si>
  <si>
    <t>8343</t>
  </si>
  <si>
    <t>Boats</t>
  </si>
  <si>
    <t>8344</t>
  </si>
  <si>
    <t>Buses/Vans</t>
  </si>
  <si>
    <t>8345</t>
  </si>
  <si>
    <t>Heavy Vehilces/Equipment</t>
  </si>
  <si>
    <t>8346</t>
  </si>
  <si>
    <t>Other Vehicles</t>
  </si>
  <si>
    <t>8347</t>
  </si>
  <si>
    <t>Trailers</t>
  </si>
  <si>
    <t>8348</t>
  </si>
  <si>
    <t>Trucks</t>
  </si>
  <si>
    <t>8349</t>
  </si>
  <si>
    <t>Trucks, Fire Protection</t>
  </si>
  <si>
    <t>8350</t>
  </si>
  <si>
    <t>8351</t>
  </si>
  <si>
    <t>Sampling Equipment</t>
  </si>
  <si>
    <t>8352</t>
  </si>
  <si>
    <t>Intangibles -Computer Software</t>
  </si>
  <si>
    <t>8353</t>
  </si>
  <si>
    <t>Intangibles - Right of Way</t>
  </si>
  <si>
    <t>8354</t>
  </si>
  <si>
    <t>Intangibles - Easements</t>
  </si>
  <si>
    <t>8355</t>
  </si>
  <si>
    <t>Intangibles - Water Rights</t>
  </si>
  <si>
    <t>8356</t>
  </si>
  <si>
    <t>Intangibles - Patents</t>
  </si>
  <si>
    <t>8357</t>
  </si>
  <si>
    <t>Intangibles - Trademarks</t>
  </si>
  <si>
    <t>8358</t>
  </si>
  <si>
    <t>Intangibles - Other</t>
  </si>
  <si>
    <t>8359</t>
  </si>
  <si>
    <t>Donated Equipment/Vehicle</t>
  </si>
  <si>
    <t>8360</t>
  </si>
  <si>
    <t>Pass-Thru Eq/Vehicle Purchase</t>
  </si>
  <si>
    <t>8361</t>
  </si>
  <si>
    <t>Gain/Loss F/A</t>
  </si>
  <si>
    <t>8362</t>
  </si>
  <si>
    <t>Gain/Loss Tax Sales</t>
  </si>
  <si>
    <t>8363</t>
  </si>
  <si>
    <t>Operating Transfers Out [Expense]</t>
  </si>
  <si>
    <t>Operating Transfers Out</t>
  </si>
  <si>
    <t>O/T-Out:Capital Proj-Health</t>
  </si>
  <si>
    <t>O/T-Out:Other Capital Projects</t>
  </si>
  <si>
    <t>O/T-Out:Mental Health Transfer</t>
  </si>
  <si>
    <t>O/T-Out:Juv Detention</t>
  </si>
  <si>
    <t>O/T-Out:10% Trt</t>
  </si>
  <si>
    <t>O/T-Out:Building Loans</t>
  </si>
  <si>
    <t>Debt Srvc - Vehicles</t>
  </si>
  <si>
    <t>Debt Srvc - Equipment</t>
  </si>
  <si>
    <t>Debt Srvc - Building</t>
  </si>
  <si>
    <t>O/T-Out:Library</t>
  </si>
  <si>
    <t>O/T-Out:10% Hlth</t>
  </si>
  <si>
    <t>O/T-Out:Inmate Welfare Trust</t>
  </si>
  <si>
    <t>O/T-Out:Fire</t>
  </si>
  <si>
    <t>O/T-Out:To Roads</t>
  </si>
  <si>
    <t>O/T-Out:Information Technology</t>
  </si>
  <si>
    <t>O/T-Out:Vehicle Acquistion</t>
  </si>
  <si>
    <t>O/T-Out Mh Transfer</t>
  </si>
  <si>
    <t>O/T-Out:Health Transfer</t>
  </si>
  <si>
    <t>O/T-Out:Ss Realignment</t>
  </si>
  <si>
    <t>O/T-Out:Cap/Proj</t>
  </si>
  <si>
    <t>O/T-Out:Invensys</t>
  </si>
  <si>
    <t>O/T-Out:Energy Conservation St</t>
  </si>
  <si>
    <t>O/T-Out:Teeter</t>
  </si>
  <si>
    <t>O/T-Out:Harmon Field</t>
  </si>
  <si>
    <t>O/T-Out:Tanks</t>
  </si>
  <si>
    <t>O/T-Out: Veh Acquisition 05/06</t>
  </si>
  <si>
    <t>O/T-Out:Transit</t>
  </si>
  <si>
    <t>O/T-Out:Maintenance</t>
  </si>
  <si>
    <t>O/T-Out:Swap</t>
  </si>
  <si>
    <t>O/T-Out:Rma Household Haz Wast</t>
  </si>
  <si>
    <t>O/T-Out:Veh Acquisition 07/08</t>
  </si>
  <si>
    <t>O/T-Out:Veh Acquisition 08/09</t>
  </si>
  <si>
    <t>O/T-Out:W/C</t>
  </si>
  <si>
    <t>O/T-Out:Public Liability</t>
  </si>
  <si>
    <t>O/T-Out:Property Insurance</t>
  </si>
  <si>
    <t>O/T-Out:Hlth, Dental</t>
  </si>
  <si>
    <t>O/T-Out:Veh Acquisition 09/10</t>
  </si>
  <si>
    <t>O/T-Out:Flood Control</t>
  </si>
  <si>
    <t>O/T-Out:Pfa</t>
  </si>
  <si>
    <t>O/T-Out:Pfc</t>
  </si>
  <si>
    <t>O/T-Out:Veh Acquisition 06/07</t>
  </si>
  <si>
    <t>O/T-Out:Afin Upgrade</t>
  </si>
  <si>
    <t>Available For Use</t>
  </si>
  <si>
    <t>Operating Transfers-Out HHSA Trust Funds</t>
  </si>
  <si>
    <t>9182</t>
  </si>
  <si>
    <t>O/T Teeter Reserve Out</t>
  </si>
  <si>
    <t>O/T-Out:50% Savings</t>
  </si>
  <si>
    <t>O/T-Out:95/96 Lease</t>
  </si>
  <si>
    <t>O/T-Out:96/97 Lease</t>
  </si>
  <si>
    <t>O/T-Out:97/98 Lease</t>
  </si>
  <si>
    <t>O/T-Out:98/99 Lease</t>
  </si>
  <si>
    <t>Operating Transfers In [Revenue]</t>
  </si>
  <si>
    <t>Operating Transfers-In</t>
  </si>
  <si>
    <t>9200</t>
  </si>
  <si>
    <t>O/T-In:Capital Proj.-Health</t>
  </si>
  <si>
    <t>9201</t>
  </si>
  <si>
    <t>O/T-In:Oth Cap Projects</t>
  </si>
  <si>
    <t>9202</t>
  </si>
  <si>
    <t>O/T-In:Mental Health Transfer</t>
  </si>
  <si>
    <t>9203</t>
  </si>
  <si>
    <t>O/T-In:Juv Detention</t>
  </si>
  <si>
    <t>9204</t>
  </si>
  <si>
    <t>Operating Transfers-In 10% Trt</t>
  </si>
  <si>
    <t>9205</t>
  </si>
  <si>
    <t>O/T In:Building Loans</t>
  </si>
  <si>
    <t>9206</t>
  </si>
  <si>
    <t>9207</t>
  </si>
  <si>
    <t>9208</t>
  </si>
  <si>
    <t>9209</t>
  </si>
  <si>
    <t>O/T-In:Library</t>
  </si>
  <si>
    <t>9210</t>
  </si>
  <si>
    <t>Operating Transfers-In 10% Hlt</t>
  </si>
  <si>
    <t>9211</t>
  </si>
  <si>
    <t>O/T-In:Inmate Welfare Trust</t>
  </si>
  <si>
    <t>9212</t>
  </si>
  <si>
    <t>O/T-In:Fire</t>
  </si>
  <si>
    <t>9213</t>
  </si>
  <si>
    <t>O/T-In:From Gl Fd To Roads</t>
  </si>
  <si>
    <t>9214</t>
  </si>
  <si>
    <t>O/T-In:Information Technology</t>
  </si>
  <si>
    <t>9215</t>
  </si>
  <si>
    <t>O/T-In:Veh. Acq.</t>
  </si>
  <si>
    <t>9217</t>
  </si>
  <si>
    <t>O/T-In:Mh Transfer</t>
  </si>
  <si>
    <t>9220</t>
  </si>
  <si>
    <t>O/T-In:Health Transfer</t>
  </si>
  <si>
    <t>9221</t>
  </si>
  <si>
    <t>O/T-In:Ss Realignment</t>
  </si>
  <si>
    <t>9222</t>
  </si>
  <si>
    <t>O/T-In:Cap/Proj</t>
  </si>
  <si>
    <t>9223</t>
  </si>
  <si>
    <t>O/T-In:From Invensys Trust</t>
  </si>
  <si>
    <t>9225</t>
  </si>
  <si>
    <t>O/T-In:For Energy Conservation</t>
  </si>
  <si>
    <t>9226</t>
  </si>
  <si>
    <t>Teeter Revenues</t>
  </si>
  <si>
    <t>9230</t>
  </si>
  <si>
    <t>O/T-In:Harmon Field</t>
  </si>
  <si>
    <t>9232</t>
  </si>
  <si>
    <t>O/T-In:Tanks</t>
  </si>
  <si>
    <t>9234</t>
  </si>
  <si>
    <t>O/T-In: Veh Acquisition 05/06</t>
  </si>
  <si>
    <t>9236</t>
  </si>
  <si>
    <t>O/T-In:Transit</t>
  </si>
  <si>
    <t>9240</t>
  </si>
  <si>
    <t>O/T-In:Maintenance</t>
  </si>
  <si>
    <t>9243</t>
  </si>
  <si>
    <t>O/T-In:Swap</t>
  </si>
  <si>
    <t>9245</t>
  </si>
  <si>
    <t>O/T-In:Rma Household Haz Waste</t>
  </si>
  <si>
    <t>9246</t>
  </si>
  <si>
    <t>O/T-In:Veh Acquisition 07/08</t>
  </si>
  <si>
    <t>9247</t>
  </si>
  <si>
    <t>O/T-In:Veh Acquisition 08/09</t>
  </si>
  <si>
    <t>9248</t>
  </si>
  <si>
    <t>O/T-In:Veh Acquisition 09/10</t>
  </si>
  <si>
    <t>9249</t>
  </si>
  <si>
    <t>O/T-In:Veh Acquisition 10/11</t>
  </si>
  <si>
    <t>9250</t>
  </si>
  <si>
    <t>O/T-In Vehicle Acquisition 12/13</t>
  </si>
  <si>
    <t>O/T-In:W/C</t>
  </si>
  <si>
    <t>9261</t>
  </si>
  <si>
    <t>O/T-In:Public Liability</t>
  </si>
  <si>
    <t>9262</t>
  </si>
  <si>
    <t>O/T-In:Property Insurance</t>
  </si>
  <si>
    <t>9263</t>
  </si>
  <si>
    <t>O/T-In:Hlth,Dental</t>
  </si>
  <si>
    <t>9265</t>
  </si>
  <si>
    <t>O/T-In:Flood Control</t>
  </si>
  <si>
    <t>9271</t>
  </si>
  <si>
    <t>O/T-In:Pfa</t>
  </si>
  <si>
    <t>9272</t>
  </si>
  <si>
    <t>O/T-In:Pfc</t>
  </si>
  <si>
    <t>9273</t>
  </si>
  <si>
    <t>O/T-In:Veh Acquisition 06/07</t>
  </si>
  <si>
    <t>9276</t>
  </si>
  <si>
    <t>O/T-In:Afin Upgrade</t>
  </si>
  <si>
    <t>9280</t>
  </si>
  <si>
    <t>O/T-In:Invensys</t>
  </si>
  <si>
    <t>9281</t>
  </si>
  <si>
    <t>Operating Transfers-In HHSA Trust Funds</t>
  </si>
  <si>
    <t>9282</t>
  </si>
  <si>
    <t>O/T Teeter Reserve In</t>
  </si>
  <si>
    <t>9285</t>
  </si>
  <si>
    <t>O/T-In:50% Savings</t>
  </si>
  <si>
    <t>9289</t>
  </si>
  <si>
    <t>O/T-In:95/96 Lease</t>
  </si>
  <si>
    <t>9296</t>
  </si>
  <si>
    <t>O/T-In:96/97 Lease</t>
  </si>
  <si>
    <t>9297</t>
  </si>
  <si>
    <t>O/T-In:97/98 Lease</t>
  </si>
  <si>
    <t>9298</t>
  </si>
  <si>
    <t>O/T-In:98/99 Lease</t>
  </si>
  <si>
    <t>9299</t>
  </si>
  <si>
    <t>Interfund Charges [Expense]</t>
  </si>
  <si>
    <t>Interfd Exp-Workers Comp Ins</t>
  </si>
  <si>
    <t>Interfd Exp-Telecommunications</t>
  </si>
  <si>
    <t>I/F Exp-Admin Charge Billing</t>
  </si>
  <si>
    <t>Interfd Exp-Data Process-Jalan</t>
  </si>
  <si>
    <t>Interfd Exp-Design Services</t>
  </si>
  <si>
    <t>Interfd Exp-Adp Pr/Hr</t>
  </si>
  <si>
    <t>Interfd Exp-Maintenance</t>
  </si>
  <si>
    <t>Interfd Exp-Co Counsel Charges</t>
  </si>
  <si>
    <t>Interfd Exp-Serv Fm Other Dept</t>
  </si>
  <si>
    <t>Interfd Exp-Cowcap Charged</t>
  </si>
  <si>
    <t>I/F Exp-Services Fm Risk Mngmt</t>
  </si>
  <si>
    <t>I/F Exp-Print</t>
  </si>
  <si>
    <t>I/F Exp-Mail</t>
  </si>
  <si>
    <t>Interfd Exp-GSA-Copiers</t>
  </si>
  <si>
    <t>Interfd Exp-Gis Services</t>
  </si>
  <si>
    <t>I/F Exp-GSA-Courier</t>
  </si>
  <si>
    <t>Interfd Exp-Property Managem'T</t>
  </si>
  <si>
    <t>I/F Exp-Road Yard Billing</t>
  </si>
  <si>
    <t>Interfd Exp-Admin Charged</t>
  </si>
  <si>
    <t>9329</t>
  </si>
  <si>
    <t>Interfd Exp-Design Charges</t>
  </si>
  <si>
    <t>I/F Exp-Gis Services</t>
  </si>
  <si>
    <t>I/F Exp-Property Managem'T</t>
  </si>
  <si>
    <t>I/F Exp: Ppty Tax Services</t>
  </si>
  <si>
    <t>I/F Exp: Road Yard Billings</t>
  </si>
  <si>
    <t>Interfd Exp-Program Admin Cost</t>
  </si>
  <si>
    <t>I/F Exp Sheriff Engraving Shop</t>
  </si>
  <si>
    <t>Interfund Revenue [Revenue]</t>
  </si>
  <si>
    <t>Workers Comp Insurance</t>
  </si>
  <si>
    <t>9400</t>
  </si>
  <si>
    <t>Collections Services</t>
  </si>
  <si>
    <t>9401</t>
  </si>
  <si>
    <t>9402</t>
  </si>
  <si>
    <t>General Liability Insurance</t>
  </si>
  <si>
    <t>9403</t>
  </si>
  <si>
    <t>Billed Phone Revenue</t>
  </si>
  <si>
    <t>9404</t>
  </si>
  <si>
    <t>Telephone Repair</t>
  </si>
  <si>
    <t>9405</t>
  </si>
  <si>
    <t>Admin Charged</t>
  </si>
  <si>
    <t>9406</t>
  </si>
  <si>
    <t>Data Processing Services</t>
  </si>
  <si>
    <t>9407</t>
  </si>
  <si>
    <t>Jalan Charges</t>
  </si>
  <si>
    <t>9408</t>
  </si>
  <si>
    <t>Design Services</t>
  </si>
  <si>
    <t>9409</t>
  </si>
  <si>
    <t>Adp Pr/Hr-Charges To Enter Fds</t>
  </si>
  <si>
    <t>9410</t>
  </si>
  <si>
    <t>Maintenance</t>
  </si>
  <si>
    <t>9411</t>
  </si>
  <si>
    <t>9412</t>
  </si>
  <si>
    <t>Custodial Services</t>
  </si>
  <si>
    <t>9413</t>
  </si>
  <si>
    <t>Grounds</t>
  </si>
  <si>
    <t>9414</t>
  </si>
  <si>
    <t>Co Counsel Charges</t>
  </si>
  <si>
    <t>9415</t>
  </si>
  <si>
    <t>Services To Other Depts</t>
  </si>
  <si>
    <t>9416</t>
  </si>
  <si>
    <t>Cost Plan Recovered</t>
  </si>
  <si>
    <t>9417</t>
  </si>
  <si>
    <t>Radio</t>
  </si>
  <si>
    <t>9418</t>
  </si>
  <si>
    <t>Motor Pool</t>
  </si>
  <si>
    <t>9419</t>
  </si>
  <si>
    <t>Services To Risk Management</t>
  </si>
  <si>
    <t>9420</t>
  </si>
  <si>
    <t>Printing</t>
  </si>
  <si>
    <t>9421</t>
  </si>
  <si>
    <t>GSA-Mail</t>
  </si>
  <si>
    <t>9422</t>
  </si>
  <si>
    <t>9423</t>
  </si>
  <si>
    <t>Gis Services</t>
  </si>
  <si>
    <t>9424</t>
  </si>
  <si>
    <t>GSA-Courier</t>
  </si>
  <si>
    <t>9425</t>
  </si>
  <si>
    <t>Property Management</t>
  </si>
  <si>
    <t>9426</t>
  </si>
  <si>
    <t>Road Yard Billing (Incl Fuel)</t>
  </si>
  <si>
    <t>9427</t>
  </si>
  <si>
    <t>I/F Rev-Billed Phone Revenue</t>
  </si>
  <si>
    <t>9428</t>
  </si>
  <si>
    <t>I/F Rev-Admin Charged</t>
  </si>
  <si>
    <t>9429</t>
  </si>
  <si>
    <t>I/F Rev-Design Services</t>
  </si>
  <si>
    <t>9430</t>
  </si>
  <si>
    <t>Adp Pr/Hr-Interfd Revenue</t>
  </si>
  <si>
    <t>9431</t>
  </si>
  <si>
    <t>I/F Rev-County Counsel Charges</t>
  </si>
  <si>
    <t>9432</t>
  </si>
  <si>
    <t>Interfund Rev-Serv To Oth Dept</t>
  </si>
  <si>
    <t>9433</t>
  </si>
  <si>
    <t>Interfund Rev-Cowcap Billed</t>
  </si>
  <si>
    <t>9434</t>
  </si>
  <si>
    <t>I/F Rev-Gis Services</t>
  </si>
  <si>
    <t>9435</t>
  </si>
  <si>
    <t>I/F Rev-Courier</t>
  </si>
  <si>
    <t>9436</t>
  </si>
  <si>
    <t>I/F Rev-Property Management</t>
  </si>
  <si>
    <t>9437</t>
  </si>
  <si>
    <t>I/F Rev - Prop Tax Adm-SB2557</t>
  </si>
  <si>
    <t>9438</t>
  </si>
  <si>
    <t>Interfund Rev-Ppty Tax Service</t>
  </si>
  <si>
    <t>9439</t>
  </si>
  <si>
    <t>I/F-Rd Yd Billing (Incl Fuel)</t>
  </si>
  <si>
    <t>9440</t>
  </si>
  <si>
    <t>Interfund Rev-Prog Admin Costs</t>
  </si>
  <si>
    <t>9441</t>
  </si>
  <si>
    <t>I/F Rev Sheriff Engraving Shop</t>
  </si>
  <si>
    <t>9442</t>
  </si>
  <si>
    <t>Intrafund Charges [Expense]</t>
  </si>
  <si>
    <t>Telecommunications</t>
  </si>
  <si>
    <t>Data Processing</t>
  </si>
  <si>
    <t>Adp Pr/Hr Charges</t>
  </si>
  <si>
    <t>Maint. Bldg Improv</t>
  </si>
  <si>
    <t>Serv Fm Other Dept</t>
  </si>
  <si>
    <t>Cowcap Charged</t>
  </si>
  <si>
    <t>Radio Communications</t>
  </si>
  <si>
    <t>GSA-Duplicating</t>
  </si>
  <si>
    <t>District Attorney Services</t>
  </si>
  <si>
    <t>Sheriff's Engraving Shop</t>
  </si>
  <si>
    <t>9520</t>
  </si>
  <si>
    <t>Intrafund Services [Contra-Expense]</t>
  </si>
  <si>
    <t>Ift-Telecommunications</t>
  </si>
  <si>
    <t>9601</t>
  </si>
  <si>
    <t>Ift-Telephone Repairs</t>
  </si>
  <si>
    <t>9602</t>
  </si>
  <si>
    <t>Ift-Data Processing</t>
  </si>
  <si>
    <t>9603</t>
  </si>
  <si>
    <t>Ift-Adp Pr/Hr Intra Fund Billg</t>
  </si>
  <si>
    <t>9604</t>
  </si>
  <si>
    <t>Ift-Maint. Bldg Improv</t>
  </si>
  <si>
    <t>9605</t>
  </si>
  <si>
    <t>Ift-Utilities</t>
  </si>
  <si>
    <t>9606</t>
  </si>
  <si>
    <t>Ift-Custodial Services</t>
  </si>
  <si>
    <t>9607</t>
  </si>
  <si>
    <t>Ift-Grounds</t>
  </si>
  <si>
    <t>9608</t>
  </si>
  <si>
    <t>Ift-Co Counsel Charges</t>
  </si>
  <si>
    <t>9609</t>
  </si>
  <si>
    <t>Ift-Serv To Other Dept</t>
  </si>
  <si>
    <t>9610</t>
  </si>
  <si>
    <t>Ift-Cowcap Charged</t>
  </si>
  <si>
    <t>9611</t>
  </si>
  <si>
    <t>Ift-Radio Communications</t>
  </si>
  <si>
    <t>9612</t>
  </si>
  <si>
    <t>Ift-Motor Pool Oper</t>
  </si>
  <si>
    <t>9613</t>
  </si>
  <si>
    <t>Ift-Gen'L Serv-Dup &amp; Cpr</t>
  </si>
  <si>
    <t>9614</t>
  </si>
  <si>
    <t>Ift-Gen'L Serv-Mail &amp; Crr</t>
  </si>
  <si>
    <t>9615</t>
  </si>
  <si>
    <t>Ift-Gis Services</t>
  </si>
  <si>
    <t>9616</t>
  </si>
  <si>
    <t>Ift-GSA-Courier</t>
  </si>
  <si>
    <t>9617</t>
  </si>
  <si>
    <t>Ift-Property Management</t>
  </si>
  <si>
    <t>9618</t>
  </si>
  <si>
    <t>Ift-District Attorney Services</t>
  </si>
  <si>
    <t>9619</t>
  </si>
  <si>
    <t>9620</t>
  </si>
  <si>
    <t>IntraDept Charges [Expense]</t>
  </si>
  <si>
    <t>Intra-Agcy Serv Received</t>
  </si>
  <si>
    <t>Distributed Admin Cost</t>
  </si>
  <si>
    <t>IntraDept Services [Contra-Expense]</t>
  </si>
  <si>
    <t>Intra-Agcy Serv Billed</t>
  </si>
  <si>
    <t>9800</t>
  </si>
  <si>
    <t>Ift-Distributed Admin</t>
  </si>
  <si>
    <t>AFIN or Web Budget Use Only</t>
  </si>
  <si>
    <t>Residual Equity Transfers</t>
  </si>
  <si>
    <t>9900</t>
  </si>
  <si>
    <t>Residual Equity Transfers In</t>
  </si>
  <si>
    <t>9901</t>
  </si>
  <si>
    <t>0001</t>
  </si>
  <si>
    <t>Fund Balance</t>
  </si>
  <si>
    <t>9910</t>
  </si>
  <si>
    <t>0002</t>
  </si>
  <si>
    <t>Designated Reserve</t>
  </si>
  <si>
    <t>9911</t>
  </si>
  <si>
    <t>OLD</t>
  </si>
  <si>
    <t>NEW</t>
  </si>
  <si>
    <t>Property Taxes-Eraf III</t>
  </si>
  <si>
    <t>Supp Property Taxes-Prior Secured</t>
  </si>
  <si>
    <t>Supp Prop Tax-Current Unsecured</t>
  </si>
  <si>
    <t>Supp Prop Tax-Current Secured</t>
  </si>
  <si>
    <t>SB2557 Tax Admin Fees (Expense)</t>
  </si>
  <si>
    <t>ABx1 26 Other Assets - H&amp;S 34188</t>
  </si>
  <si>
    <t>ABx1 26 L&amp;M Housing - H&amp;S 34188</t>
  </si>
  <si>
    <t>ERAF</t>
  </si>
  <si>
    <t>4001</t>
  </si>
  <si>
    <t>Pr Tx-Cur Se</t>
  </si>
  <si>
    <t>4006</t>
  </si>
  <si>
    <t>Pr Tx-Cr Uns</t>
  </si>
  <si>
    <t>4008</t>
  </si>
  <si>
    <t>Pr Tx-Pr Sec</t>
  </si>
  <si>
    <t>4009</t>
  </si>
  <si>
    <t>Pr Tx-Pr Usc</t>
  </si>
  <si>
    <t>4030</t>
  </si>
  <si>
    <t>Suppl Tx Cs</t>
  </si>
  <si>
    <t>4060</t>
  </si>
  <si>
    <t>Residual Dist</t>
  </si>
  <si>
    <t>4069</t>
  </si>
  <si>
    <t>PT Facilities</t>
  </si>
  <si>
    <t>4801</t>
  </si>
  <si>
    <t>5050</t>
  </si>
  <si>
    <t>Prop Tax Rel</t>
  </si>
  <si>
    <t>4038</t>
  </si>
  <si>
    <t>SALESTXIL</t>
  </si>
  <si>
    <t>4011</t>
  </si>
  <si>
    <t>Prop Tax Vlf</t>
  </si>
  <si>
    <t>4004</t>
  </si>
  <si>
    <t>Pr Tx-Eraf 3</t>
  </si>
  <si>
    <t>4033</t>
  </si>
  <si>
    <t>Suppl Prior</t>
  </si>
  <si>
    <t>5537</t>
  </si>
  <si>
    <t>Other Serv</t>
  </si>
  <si>
    <t>4052</t>
  </si>
  <si>
    <t>Pr Tx-Schl</t>
  </si>
  <si>
    <t>4055</t>
  </si>
  <si>
    <t>5801</t>
  </si>
  <si>
    <t>4056</t>
  </si>
  <si>
    <t>5017</t>
  </si>
  <si>
    <t>Trailor Coac</t>
  </si>
  <si>
    <t>5220</t>
  </si>
  <si>
    <t>5054</t>
  </si>
  <si>
    <t>State-Other</t>
  </si>
  <si>
    <t>4058</t>
  </si>
  <si>
    <t>Eraf</t>
  </si>
  <si>
    <t>5827</t>
  </si>
  <si>
    <t>Oth Rev Prio</t>
  </si>
  <si>
    <t>4406</t>
  </si>
  <si>
    <t>Parking Fine</t>
  </si>
  <si>
    <t>4204</t>
  </si>
  <si>
    <t>Const Permit</t>
  </si>
  <si>
    <t>4068</t>
  </si>
  <si>
    <t>PT Tax Portion</t>
  </si>
  <si>
    <t>5018</t>
  </si>
  <si>
    <t>S Oth N-Lieu</t>
  </si>
  <si>
    <t>5215</t>
  </si>
  <si>
    <t>Forest Reser</t>
  </si>
  <si>
    <t>5218</t>
  </si>
  <si>
    <t>Fed In Lieu</t>
  </si>
  <si>
    <t>5459</t>
  </si>
  <si>
    <t>Traffic Sch</t>
  </si>
  <si>
    <t>4044</t>
  </si>
  <si>
    <t>Ltf-99260(A)</t>
  </si>
  <si>
    <t>4047</t>
  </si>
  <si>
    <t>Ltf-Art 8 Pc</t>
  </si>
  <si>
    <t>4048</t>
  </si>
  <si>
    <t>Ltf-Art8 Str</t>
  </si>
  <si>
    <t>4049</t>
  </si>
  <si>
    <t>Sta-Transit</t>
  </si>
  <si>
    <t>4051</t>
  </si>
  <si>
    <t>Stp</t>
  </si>
  <si>
    <t>4054</t>
  </si>
  <si>
    <t>Prop Transf</t>
  </si>
  <si>
    <t>4402</t>
  </si>
  <si>
    <t>Veh Code Fin</t>
  </si>
  <si>
    <t>4403</t>
  </si>
  <si>
    <t>Red Light V</t>
  </si>
  <si>
    <t>4413</t>
  </si>
  <si>
    <t>Oth Ct Fines</t>
  </si>
  <si>
    <t>4414</t>
  </si>
  <si>
    <t>Chd Pass Sea</t>
  </si>
  <si>
    <t>4417</t>
  </si>
  <si>
    <t>Bicycle Hlmt</t>
  </si>
  <si>
    <t>4423</t>
  </si>
  <si>
    <t>Crime Preven</t>
  </si>
  <si>
    <t>4429</t>
  </si>
  <si>
    <t>Gl Base Fine</t>
  </si>
  <si>
    <t>4430</t>
  </si>
  <si>
    <t>Bas Fn Realn</t>
  </si>
  <si>
    <t>4434</t>
  </si>
  <si>
    <t>Pc1463.001TS</t>
  </si>
  <si>
    <t>4442</t>
  </si>
  <si>
    <t>4470</t>
  </si>
  <si>
    <t>Cntl Sub Vln</t>
  </si>
  <si>
    <t>5084</t>
  </si>
  <si>
    <t>Prop 172 Ps</t>
  </si>
  <si>
    <t>5461</t>
  </si>
  <si>
    <t>Trf Sch Real</t>
  </si>
  <si>
    <t>5467</t>
  </si>
  <si>
    <t>Law Enforcem</t>
  </si>
  <si>
    <t>5474</t>
  </si>
  <si>
    <t>Prf Of Corr.</t>
  </si>
  <si>
    <t>5500</t>
  </si>
  <si>
    <t>Litter Fines</t>
  </si>
  <si>
    <t>5835</t>
  </si>
  <si>
    <t>Oth Revenue</t>
  </si>
  <si>
    <t>4465</t>
  </si>
  <si>
    <t>Grad Bail Fe</t>
  </si>
  <si>
    <t>5401</t>
  </si>
  <si>
    <t>Assnt Fee</t>
  </si>
  <si>
    <t>4420</t>
  </si>
  <si>
    <t>Tr Ct Imp Tr</t>
  </si>
  <si>
    <t>4057</t>
  </si>
  <si>
    <t>S/D Augment</t>
  </si>
  <si>
    <t>Oth In Lieu</t>
  </si>
  <si>
    <t>4411</t>
  </si>
  <si>
    <t>Unatend Chld</t>
  </si>
  <si>
    <t>4050</t>
  </si>
  <si>
    <t>5878</t>
  </si>
  <si>
    <t>Sanitation</t>
  </si>
  <si>
    <t>4036</t>
  </si>
  <si>
    <t>Sales &amp; Use</t>
  </si>
  <si>
    <t>4053</t>
  </si>
  <si>
    <t>Transient Lo</t>
  </si>
  <si>
    <t>CITIES ONLY</t>
  </si>
  <si>
    <t>4078</t>
  </si>
  <si>
    <t>ABx1 26 Sale of Assets - H&amp;S 34188</t>
  </si>
  <si>
    <t>SO</t>
  </si>
  <si>
    <t>BS AC</t>
  </si>
  <si>
    <t>A001</t>
  </si>
  <si>
    <t>1100</t>
  </si>
  <si>
    <t>031</t>
  </si>
  <si>
    <t>December or April?</t>
  </si>
  <si>
    <t>April</t>
  </si>
  <si>
    <t>AC</t>
  </si>
  <si>
    <t>Object</t>
  </si>
  <si>
    <t xml:space="preserve">DEBIT </t>
  </si>
  <si>
    <t>D014</t>
  </si>
  <si>
    <t>705</t>
  </si>
  <si>
    <t>703</t>
  </si>
  <si>
    <t>712</t>
  </si>
  <si>
    <t>713</t>
  </si>
  <si>
    <t>714</t>
  </si>
  <si>
    <t>716</t>
  </si>
  <si>
    <t>717</t>
  </si>
  <si>
    <t>718</t>
  </si>
  <si>
    <t>720</t>
  </si>
  <si>
    <t>721</t>
  </si>
  <si>
    <t>723</t>
  </si>
  <si>
    <t>733</t>
  </si>
  <si>
    <t>729</t>
  </si>
  <si>
    <t>731</t>
  </si>
  <si>
    <t>732</t>
  </si>
  <si>
    <t>734</t>
  </si>
  <si>
    <t>740</t>
  </si>
  <si>
    <t>742</t>
  </si>
  <si>
    <t>746</t>
  </si>
  <si>
    <t>739</t>
  </si>
  <si>
    <t>743</t>
  </si>
  <si>
    <t>745</t>
  </si>
  <si>
    <t>750</t>
  </si>
  <si>
    <t>752</t>
  </si>
  <si>
    <t>709</t>
  </si>
  <si>
    <t>753</t>
  </si>
  <si>
    <t>756</t>
  </si>
  <si>
    <t>758</t>
  </si>
  <si>
    <t>760</t>
  </si>
  <si>
    <t>761</t>
  </si>
  <si>
    <t>763</t>
  </si>
  <si>
    <t>764</t>
  </si>
  <si>
    <t>766</t>
  </si>
  <si>
    <t>001</t>
  </si>
  <si>
    <t>769</t>
  </si>
  <si>
    <t>772</t>
  </si>
  <si>
    <t>771</t>
  </si>
  <si>
    <t>796</t>
  </si>
  <si>
    <t>2031</t>
  </si>
  <si>
    <t>777</t>
  </si>
  <si>
    <t>778</t>
  </si>
  <si>
    <t>782</t>
  </si>
  <si>
    <t>785</t>
  </si>
  <si>
    <t>787</t>
  </si>
  <si>
    <t>788</t>
  </si>
  <si>
    <t>789</t>
  </si>
  <si>
    <t>792</t>
  </si>
  <si>
    <t>Y</t>
  </si>
  <si>
    <t>Cities Only?</t>
  </si>
  <si>
    <t>4076</t>
  </si>
  <si>
    <t>RD H&amp;S 34188 LM</t>
  </si>
  <si>
    <t>1089</t>
  </si>
  <si>
    <t>1041</t>
  </si>
  <si>
    <t>DELANO CITY</t>
  </si>
  <si>
    <t>December</t>
  </si>
  <si>
    <t>4075</t>
  </si>
  <si>
    <t>RD H&amp;S 34188 OA</t>
  </si>
  <si>
    <t>34J</t>
  </si>
  <si>
    <t>34K</t>
  </si>
  <si>
    <t>34L</t>
  </si>
  <si>
    <t>KINGS CANYON UNIF JT BD 2013A</t>
  </si>
  <si>
    <t>KERN CC SFID (JT) BD 2002A (Jt w/ Kern co)</t>
  </si>
  <si>
    <t xml:space="preserve">KINGSBURG UN JT EL BD 1991 (REFUNDING) </t>
  </si>
  <si>
    <t>4046</t>
  </si>
  <si>
    <t>Ltf-Art 8 Ct</t>
  </si>
  <si>
    <t>4000</t>
  </si>
  <si>
    <t>4002</t>
  </si>
  <si>
    <t>4003</t>
  </si>
  <si>
    <t>4005</t>
  </si>
  <si>
    <t>4007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</si>
  <si>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</si>
  <si>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</si>
  <si>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</si>
  <si>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</si>
  <si>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</si>
  <si>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</si>
  <si>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</si>
  <si>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</si>
  <si>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</si>
  <si>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</si>
  <si>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</si>
  <si>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</si>
  <si>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</si>
  <si>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</si>
  <si>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</si>
  <si>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</si>
  <si>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</si>
  <si>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</si>
  <si>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4031</t>
  </si>
  <si>
    <t>4032</t>
  </si>
  <si>
    <t>4034</t>
  </si>
  <si>
    <t>4035</t>
  </si>
  <si>
    <t>4037</t>
  </si>
  <si>
    <t>4039</t>
  </si>
  <si>
    <t>4040</t>
  </si>
  <si>
    <t>4041</t>
  </si>
  <si>
    <t>4042</t>
  </si>
  <si>
    <t>4043</t>
  </si>
  <si>
    <t>4045</t>
  </si>
  <si>
    <t>4059</t>
  </si>
  <si>
    <t>4061</t>
  </si>
  <si>
    <t>4062</t>
  </si>
  <si>
    <t>4063</t>
  </si>
  <si>
    <t>4064</t>
  </si>
  <si>
    <t>4065</t>
  </si>
  <si>
    <t>4066</t>
  </si>
  <si>
    <t>4070</t>
  </si>
  <si>
    <t>4071</t>
  </si>
  <si>
    <t>4072</t>
  </si>
  <si>
    <t>4073</t>
  </si>
  <si>
    <t>4074</t>
  </si>
  <si>
    <t>4200</t>
  </si>
  <si>
    <t>4201</t>
  </si>
  <si>
    <t>4202</t>
  </si>
  <si>
    <t>4203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</si>
  <si>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</si>
  <si>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</si>
  <si>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</si>
  <si>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</si>
  <si>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</si>
  <si>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</si>
  <si>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</si>
  <si>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</si>
  <si>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</si>
  <si>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</si>
  <si>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</si>
  <si>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4217</t>
  </si>
  <si>
    <t>4218</t>
  </si>
  <si>
    <t>4219</t>
  </si>
  <si>
    <t>4220</t>
  </si>
  <si>
    <t>4221</t>
  </si>
  <si>
    <t>4222</t>
  </si>
  <si>
    <t>4223</t>
  </si>
  <si>
    <t>4224</t>
  </si>
  <si>
    <t>4400</t>
  </si>
  <si>
    <t>4401</t>
  </si>
  <si>
    <t>4404</t>
  </si>
  <si>
    <t>4405</t>
  </si>
  <si>
    <t>4407</t>
  </si>
  <si>
    <t>4408</t>
  </si>
  <si>
    <t>4409</t>
  </si>
  <si>
    <t>4410</t>
  </si>
  <si>
    <t>4412</t>
  </si>
  <si>
    <t>4415</t>
  </si>
  <si>
    <t>4416</t>
  </si>
  <si>
    <t>4418</t>
  </si>
  <si>
    <t>4419</t>
  </si>
  <si>
    <t>4421</t>
  </si>
  <si>
    <t>4422</t>
  </si>
  <si>
    <t>4424</t>
  </si>
  <si>
    <t>4425</t>
  </si>
  <si>
    <t>4426</t>
  </si>
  <si>
    <t>4427</t>
  </si>
  <si>
    <t>4428</t>
  </si>
  <si>
    <t>4431</t>
  </si>
  <si>
    <t>4432</t>
  </si>
  <si>
    <t>4433</t>
  </si>
  <si>
    <t>4435</t>
  </si>
  <si>
    <t>4436</t>
  </si>
  <si>
    <t>4437</t>
  </si>
  <si>
    <t>4438</t>
  </si>
  <si>
    <t>4439</t>
  </si>
  <si>
    <t>4440</t>
  </si>
  <si>
    <t>4441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</si>
  <si>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</si>
  <si>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</si>
  <si>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</si>
  <si>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</si>
  <si>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</si>
  <si>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</si>
  <si>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</si>
  <si>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</si>
  <si>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</si>
  <si>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</si>
  <si>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</si>
  <si>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</si>
  <si>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</si>
  <si>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</si>
  <si>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</si>
  <si>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</si>
  <si>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</si>
  <si>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</si>
  <si>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</si>
  <si>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</si>
  <si>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</si>
  <si>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</si>
  <si>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4466</t>
  </si>
  <si>
    <t>4467</t>
  </si>
  <si>
    <t>4468</t>
  </si>
  <si>
    <t>4469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</si>
  <si>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</si>
  <si>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</si>
  <si>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</si>
  <si>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</si>
  <si>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</si>
  <si>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</si>
  <si>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</si>
  <si>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</si>
  <si>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</si>
  <si>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</si>
  <si>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</si>
  <si>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</si>
  <si>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</si>
  <si>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</si>
  <si>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</si>
  <si>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</si>
  <si>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</si>
  <si>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</si>
  <si>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</si>
  <si>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</si>
  <si>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</si>
  <si>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</si>
  <si>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</si>
  <si>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</si>
  <si>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</si>
  <si>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</si>
  <si>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</si>
  <si>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</si>
  <si>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</si>
  <si>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</si>
  <si>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</si>
  <si>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</si>
  <si>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</si>
  <si>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</si>
  <si>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</si>
  <si>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</si>
  <si>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</si>
  <si>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</si>
  <si>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</si>
  <si>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</si>
  <si>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</si>
  <si>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</si>
  <si>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</si>
  <si>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</si>
  <si>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</si>
  <si>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</si>
  <si>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</si>
  <si>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</si>
  <si>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</si>
  <si>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</si>
  <si>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</si>
  <si>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</si>
  <si>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</si>
  <si>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</si>
  <si>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</si>
  <si>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4800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</si>
  <si>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</si>
  <si>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</si>
  <si>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</si>
  <si>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</si>
  <si>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</si>
  <si>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</si>
  <si>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</si>
  <si>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</si>
  <si>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</si>
  <si>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</si>
  <si>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</si>
  <si>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</si>
  <si>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</si>
  <si>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</si>
  <si>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</si>
  <si>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</si>
  <si>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</si>
  <si>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</si>
  <si>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</si>
  <si>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</si>
  <si>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</si>
  <si>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</si>
  <si>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</si>
  <si>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</si>
  <si>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</si>
  <si>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</si>
  <si>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</si>
  <si>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</si>
  <si>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</si>
  <si>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</si>
  <si>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</si>
  <si>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</si>
  <si>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</si>
  <si>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</si>
  <si>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</si>
  <si>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</si>
  <si>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</si>
  <si>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5014</t>
  </si>
  <si>
    <t>5015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</si>
  <si>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</si>
  <si>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</si>
  <si>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</si>
  <si>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</si>
  <si>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</si>
  <si>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</si>
  <si>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</si>
  <si>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</si>
  <si>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</si>
  <si>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</si>
  <si>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</si>
  <si>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</si>
  <si>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</si>
  <si>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</si>
  <si>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</si>
  <si>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</si>
  <si>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</si>
  <si>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</si>
  <si>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</si>
  <si>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</si>
  <si>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</si>
  <si>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</si>
  <si>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</si>
  <si>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</si>
  <si>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</si>
  <si>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</si>
  <si>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</si>
  <si>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</si>
  <si>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</si>
  <si>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</si>
  <si>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</si>
  <si>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5051</t>
  </si>
  <si>
    <t>5052</t>
  </si>
  <si>
    <t>5053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</si>
  <si>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</si>
  <si>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</si>
  <si>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</si>
  <si>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</si>
  <si>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</si>
  <si>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</si>
  <si>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</si>
  <si>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</si>
  <si>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</si>
  <si>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</si>
  <si>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</si>
  <si>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</si>
  <si>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</si>
  <si>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</si>
  <si>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</si>
  <si>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</si>
  <si>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</si>
  <si>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</si>
  <si>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</si>
  <si>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</si>
  <si>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</si>
  <si>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</si>
  <si>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</si>
  <si>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</si>
  <si>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</si>
  <si>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</si>
  <si>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</si>
  <si>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</si>
  <si>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</si>
  <si>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5085</t>
  </si>
  <si>
    <t>5086</t>
  </si>
  <si>
    <t>5087</t>
  </si>
  <si>
    <t>5088</t>
  </si>
  <si>
    <t>5089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</si>
  <si>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</si>
  <si>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</si>
  <si>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</si>
  <si>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</si>
  <si>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</si>
  <si>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</si>
  <si>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</si>
  <si>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</si>
  <si>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</si>
  <si>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</si>
  <si>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</si>
  <si>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</si>
  <si>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</si>
  <si>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</si>
  <si>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</si>
  <si>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5216</t>
  </si>
  <si>
    <t>5217</t>
  </si>
  <si>
    <t>5219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</si>
  <si>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</si>
  <si>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</si>
  <si>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</si>
  <si>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</si>
  <si>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</si>
  <si>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</si>
  <si>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</si>
  <si>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</si>
  <si>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</si>
  <si>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</si>
  <si>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</si>
  <si>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</si>
  <si>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</si>
  <si>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</si>
  <si>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</si>
  <si>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</si>
  <si>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</si>
  <si>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</si>
  <si>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</si>
  <si>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</si>
  <si>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</si>
  <si>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</si>
  <si>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</si>
  <si>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</si>
  <si>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</si>
  <si>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</si>
  <si>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</si>
  <si>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</si>
  <si>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</si>
  <si>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</si>
  <si>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</si>
  <si>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</si>
  <si>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</si>
  <si>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</si>
  <si>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</si>
  <si>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</si>
  <si>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</si>
  <si>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</si>
  <si>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</si>
  <si>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</si>
  <si>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</si>
  <si>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</si>
  <si>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</si>
  <si>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</si>
  <si>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</si>
  <si>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</si>
  <si>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</si>
  <si>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</si>
  <si>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</si>
  <si>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</si>
  <si>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</si>
  <si>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</si>
  <si>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</si>
  <si>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</si>
  <si>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</si>
  <si>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</si>
  <si>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</si>
  <si>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</si>
  <si>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</si>
  <si>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</si>
  <si>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</si>
  <si>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</si>
  <si>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</si>
  <si>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</si>
  <si>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</si>
  <si>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</si>
  <si>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</si>
  <si>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</si>
  <si>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</si>
  <si>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</si>
  <si>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</si>
  <si>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</si>
  <si>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</si>
  <si>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</si>
  <si>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</si>
  <si>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</si>
  <si>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</si>
  <si>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</si>
  <si>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</si>
  <si>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5460</t>
  </si>
  <si>
    <t>5462</t>
  </si>
  <si>
    <t>5463</t>
  </si>
  <si>
    <t>5464</t>
  </si>
  <si>
    <t>5465</t>
  </si>
  <si>
    <t>5466</t>
  </si>
  <si>
    <t>5468</t>
  </si>
  <si>
    <t>5469</t>
  </si>
  <si>
    <t>5470</t>
  </si>
  <si>
    <t>5471</t>
  </si>
  <si>
    <t>5472</t>
  </si>
  <si>
    <t>5473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</si>
  <si>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</si>
  <si>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</si>
  <si>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</si>
  <si>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</si>
  <si>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</si>
  <si>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</si>
  <si>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</si>
  <si>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</si>
  <si>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</si>
  <si>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</si>
  <si>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</si>
  <si>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</si>
  <si>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</si>
  <si>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</si>
  <si>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</si>
  <si>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</si>
  <si>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</si>
  <si>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</si>
  <si>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</si>
  <si>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</si>
  <si>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</si>
  <si>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</si>
  <si>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</si>
  <si>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</si>
  <si>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</si>
  <si>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</si>
  <si>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</si>
  <si>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</si>
  <si>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</si>
  <si>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</si>
  <si>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</si>
  <si>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</si>
  <si>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</si>
  <si>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</si>
  <si>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</si>
  <si>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</si>
  <si>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</si>
  <si>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</si>
  <si>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</si>
  <si>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</si>
  <si>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</si>
  <si>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</si>
  <si>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</si>
  <si>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</si>
  <si>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</si>
  <si>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</si>
  <si>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</si>
  <si>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</si>
  <si>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</si>
  <si>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</si>
  <si>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</si>
  <si>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</si>
  <si>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</si>
  <si>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</si>
  <si>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</si>
  <si>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</si>
  <si>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</si>
  <si>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</si>
  <si>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</si>
  <si>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</si>
  <si>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</si>
  <si>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5538</t>
  </si>
  <si>
    <t>5539</t>
  </si>
  <si>
    <t>5540</t>
  </si>
  <si>
    <t>5541</t>
  </si>
  <si>
    <t>5542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</si>
  <si>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</si>
  <si>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</si>
  <si>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</si>
  <si>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</si>
  <si>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</si>
  <si>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</si>
  <si>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</si>
  <si>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</si>
  <si>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</si>
  <si>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</si>
  <si>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</si>
  <si>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</si>
  <si>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</si>
  <si>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</si>
  <si>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</si>
  <si>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</si>
  <si>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</si>
  <si>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</si>
  <si>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</si>
  <si>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</si>
  <si>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</si>
  <si>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</si>
  <si>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</si>
  <si>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</si>
  <si>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</si>
  <si>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5828</t>
  </si>
  <si>
    <t>5829</t>
  </si>
  <si>
    <t>5830</t>
  </si>
  <si>
    <t>5831</t>
  </si>
  <si>
    <t>5832</t>
  </si>
  <si>
    <t>5833</t>
  </si>
  <si>
    <t>5834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</si>
  <si>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</si>
  <si>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</si>
  <si>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</si>
  <si>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</si>
  <si>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</si>
  <si>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</si>
  <si>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</si>
  <si>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</si>
  <si>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</si>
  <si>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</si>
  <si>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</si>
  <si>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</si>
  <si>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</si>
  <si>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</si>
  <si>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</si>
  <si>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</si>
  <si>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</si>
  <si>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</si>
  <si>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</si>
  <si>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</si>
  <si>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</si>
  <si>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</si>
  <si>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</si>
  <si>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</si>
  <si>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</si>
  <si>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</si>
  <si>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</si>
  <si>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</si>
  <si>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</si>
  <si>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</si>
  <si>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</si>
  <si>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</si>
  <si>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</si>
  <si>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</si>
  <si>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</si>
  <si>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</si>
  <si>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5873</t>
  </si>
  <si>
    <t>5874</t>
  </si>
  <si>
    <t>5875</t>
  </si>
  <si>
    <t>5876</t>
  </si>
  <si>
    <t>5877</t>
  </si>
  <si>
    <t>5879</t>
  </si>
  <si>
    <t>5880</t>
  </si>
  <si>
    <t>5881</t>
  </si>
  <si>
    <t>5882</t>
  </si>
  <si>
    <t>5883</t>
  </si>
  <si>
    <t>5884</t>
  </si>
  <si>
    <t>5885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</si>
  <si>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</si>
  <si>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</si>
  <si>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</si>
  <si>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</si>
  <si>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</si>
  <si>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</si>
  <si>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</si>
  <si>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</si>
  <si>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</si>
  <si>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</si>
  <si>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</si>
  <si>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</si>
  <si>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</si>
  <si>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</si>
  <si>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</si>
  <si>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</si>
  <si>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</si>
  <si>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</si>
  <si>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</si>
  <si>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</si>
  <si>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</si>
  <si>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</si>
  <si>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</si>
  <si>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</si>
  <si>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</si>
  <si>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</si>
  <si>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</si>
  <si>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</si>
  <si>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</si>
  <si>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</si>
  <si>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</si>
  <si>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</si>
  <si>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</si>
  <si>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</si>
  <si>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</si>
  <si>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</si>
  <si>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</si>
  <si>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</si>
  <si>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</si>
  <si>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</si>
  <si>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</si>
  <si>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</si>
  <si>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</si>
  <si>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</si>
  <si>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</si>
  <si>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</si>
  <si>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</si>
  <si>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</si>
  <si>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</si>
  <si>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</si>
  <si>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</si>
  <si>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</si>
  <si>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</si>
  <si>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</si>
  <si>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</si>
  <si>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</si>
  <si>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</si>
  <si>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</si>
  <si>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</si>
  <si>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</si>
  <si>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</si>
  <si>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</si>
  <si>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</si>
  <si>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</si>
  <si>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</si>
  <si>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</si>
  <si>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</si>
  <si>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</si>
  <si>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</si>
  <si>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</si>
  <si>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</si>
  <si>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</si>
  <si>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</si>
  <si>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</si>
  <si>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</si>
  <si>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</si>
  <si>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</si>
  <si>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</si>
  <si>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</si>
  <si>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</si>
  <si>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</si>
  <si>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</si>
  <si>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</si>
  <si>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</si>
  <si>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</si>
  <si>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</si>
  <si>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</si>
  <si>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</si>
  <si>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</si>
  <si>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</si>
  <si>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</si>
  <si>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</si>
  <si>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</si>
  <si>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</si>
  <si>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</si>
  <si>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</si>
  <si>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</si>
  <si>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</si>
  <si>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</si>
  <si>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</si>
  <si>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</si>
  <si>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</si>
  <si>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</si>
  <si>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</si>
  <si>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</si>
  <si>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</si>
  <si>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</si>
  <si>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</si>
  <si>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</si>
  <si>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</si>
  <si>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</si>
  <si>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</si>
  <si>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</si>
  <si>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</si>
  <si>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</si>
  <si>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</si>
  <si>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</si>
  <si>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</si>
  <si>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</si>
  <si>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</si>
  <si>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</si>
  <si>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</si>
  <si>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</si>
  <si>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</si>
  <si>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</si>
  <si>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</si>
  <si>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</si>
  <si>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</si>
  <si>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</si>
  <si>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</si>
  <si>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</si>
  <si>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</si>
  <si>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</si>
  <si>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</si>
  <si>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</si>
  <si>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</si>
  <si>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</si>
  <si>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</si>
  <si>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</si>
  <si>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</si>
  <si>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</si>
  <si>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</si>
  <si>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</si>
  <si>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</si>
  <si>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</si>
  <si>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</si>
  <si>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</si>
  <si>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</si>
  <si>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</si>
  <si>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</si>
  <si>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</si>
  <si>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</si>
  <si>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</si>
  <si>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</si>
  <si>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</si>
  <si>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</si>
  <si>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</si>
  <si>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</si>
  <si>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</si>
  <si>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</si>
  <si>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</si>
  <si>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</si>
  <si>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</si>
  <si>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</si>
  <si>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</si>
  <si>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</si>
  <si>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</si>
  <si>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</si>
  <si>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</si>
  <si>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</si>
  <si>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</si>
  <si>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</si>
  <si>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</si>
  <si>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</si>
  <si>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</si>
  <si>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</si>
  <si>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</si>
  <si>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</si>
  <si>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</si>
  <si>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</si>
  <si>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</si>
  <si>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</si>
  <si>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</si>
  <si>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</si>
  <si>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</si>
  <si>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</si>
  <si>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</si>
  <si>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</si>
  <si>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</si>
  <si>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</si>
  <si>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</si>
  <si>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</si>
  <si>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</si>
  <si>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</si>
  <si>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</si>
  <si>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</si>
  <si>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</si>
  <si>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</si>
  <si>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</si>
  <si>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</si>
  <si>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</si>
  <si>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</si>
  <si>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</si>
  <si>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</si>
  <si>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</si>
  <si>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</si>
  <si>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</si>
  <si>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</si>
  <si>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</si>
  <si>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</si>
  <si>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</si>
  <si>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</si>
  <si>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</si>
  <si>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</si>
  <si>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</si>
  <si>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</si>
  <si>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</si>
  <si>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</si>
  <si>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</si>
  <si>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</si>
  <si>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</si>
  <si>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</si>
  <si>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</si>
  <si>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</si>
  <si>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</si>
  <si>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</si>
  <si>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</si>
  <si>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</si>
  <si>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</si>
  <si>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</si>
  <si>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</si>
  <si>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</si>
  <si>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</si>
  <si>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</si>
  <si>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</si>
  <si>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</si>
  <si>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</si>
  <si>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</si>
  <si>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</si>
  <si>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</si>
  <si>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</si>
  <si>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</si>
  <si>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</si>
  <si>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</si>
  <si>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</si>
  <si>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</si>
  <si>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</si>
  <si>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</si>
  <si>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</si>
  <si>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</si>
  <si>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</si>
  <si>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</si>
  <si>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</si>
  <si>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</si>
  <si>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7600</t>
  </si>
  <si>
    <t>7601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</si>
  <si>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</si>
  <si>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</si>
  <si>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</si>
  <si>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</si>
  <si>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</si>
  <si>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</si>
  <si>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</si>
  <si>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</si>
  <si>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</si>
  <si>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</si>
  <si>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</si>
  <si>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</si>
  <si>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</si>
  <si>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</si>
  <si>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</si>
  <si>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</si>
  <si>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</si>
  <si>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7700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</si>
  <si>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</si>
  <si>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</si>
  <si>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</si>
  <si>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</si>
  <si>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</si>
  <si>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</si>
  <si>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</si>
  <si>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</si>
  <si>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</si>
  <si>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</si>
  <si>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</si>
  <si>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</si>
  <si>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</si>
  <si>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</si>
  <si>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</si>
  <si>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</si>
  <si>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</si>
  <si>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</si>
  <si>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</si>
  <si>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</si>
  <si>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</si>
  <si>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</si>
  <si>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</si>
  <si>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</si>
  <si>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</si>
  <si>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</si>
  <si>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</si>
  <si>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</si>
  <si>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</si>
  <si>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</si>
  <si>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</si>
  <si>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</si>
  <si>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</si>
  <si>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</si>
  <si>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</si>
  <si>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</si>
  <si>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</si>
  <si>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9100</t>
  </si>
  <si>
    <t>9101</t>
  </si>
  <si>
    <t>9102</t>
  </si>
  <si>
    <t>9103</t>
  </si>
  <si>
    <t>9104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</si>
  <si>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</si>
  <si>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</si>
  <si>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</si>
  <si>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</si>
  <si>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</si>
  <si>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</si>
  <si>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</si>
  <si>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</si>
  <si>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</si>
  <si>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</si>
  <si>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9117</t>
  </si>
  <si>
    <t>9120</t>
  </si>
  <si>
    <t>9121</t>
  </si>
  <si>
    <t>9122</t>
  </si>
  <si>
    <t>9123</t>
  </si>
  <si>
    <t>9126</t>
  </si>
  <si>
    <t>9130</t>
  </si>
  <si>
    <t>9132</t>
  </si>
  <si>
    <t>9134</t>
  </si>
  <si>
    <t>9136</t>
  </si>
  <si>
    <t>9143</t>
  </si>
  <si>
    <t>9145</t>
  </si>
  <si>
    <t>9146</t>
  </si>
  <si>
    <t>9147</t>
  </si>
  <si>
    <t>9148</t>
  </si>
  <si>
    <t>9161</t>
  </si>
  <si>
    <t>9162</t>
  </si>
  <si>
    <t>9163</t>
  </si>
  <si>
    <t>9165</t>
  </si>
  <si>
    <t>9167</t>
  </si>
  <si>
    <t>9171</t>
  </si>
  <si>
    <t>9172</t>
  </si>
  <si>
    <t>9173</t>
  </si>
  <si>
    <t>9176</t>
  </si>
  <si>
    <t>9180</t>
  </si>
  <si>
    <t>9181</t>
  </si>
  <si>
    <t>9185</t>
  </si>
  <si>
    <t>9189</t>
  </si>
  <si>
    <t>9196</t>
  </si>
  <si>
    <t>9197</t>
  </si>
  <si>
    <t>9198</t>
  </si>
  <si>
    <t>9199</t>
  </si>
  <si>
    <t>9251</t>
  </si>
  <si>
    <t>9300</t>
  </si>
  <si>
    <t>9301</t>
  </si>
  <si>
    <t>9302</t>
  </si>
  <si>
    <t>9303</t>
  </si>
  <si>
    <t>9305</t>
  </si>
  <si>
    <t>9306</t>
  </si>
  <si>
    <t>9307</t>
  </si>
  <si>
    <t>9308</t>
  </si>
  <si>
    <t>9309</t>
  </si>
  <si>
    <t>9310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</si>
  <si>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</si>
  <si>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</si>
  <si>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</si>
  <si>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</si>
  <si>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</si>
  <si>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</si>
  <si>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</si>
  <si>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</si>
  <si>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</si>
  <si>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</si>
  <si>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</si>
  <si>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</si>
  <si>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</si>
  <si>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</si>
  <si>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</si>
  <si>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</si>
  <si>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</si>
  <si>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</si>
  <si>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</si>
  <si>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</si>
  <si>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</si>
  <si>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</si>
  <si>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</si>
  <si>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</si>
  <si>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</si>
  <si>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</si>
  <si>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</si>
  <si>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</si>
  <si>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</si>
  <si>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</si>
  <si>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</si>
  <si>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</si>
  <si>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</si>
  <si>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</si>
  <si>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</si>
  <si>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</si>
  <si>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</si>
  <si>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</si>
  <si>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</si>
  <si>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</si>
  <si>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</si>
  <si>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</si>
  <si>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</si>
  <si>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</si>
  <si>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</si>
  <si>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</si>
  <si>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</si>
  <si>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</si>
  <si>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9700</t>
  </si>
  <si>
    <t>9701</t>
  </si>
  <si>
    <t>9801</t>
  </si>
  <si>
    <t>9925</t>
  </si>
  <si>
    <t>307</t>
  </si>
  <si>
    <t>VISALIA CEMETERY</t>
  </si>
  <si>
    <t>0.00</t>
  </si>
  <si>
    <t>2015</t>
  </si>
  <si>
    <t>1ST APPORT -  8/29/14</t>
  </si>
  <si>
    <t>2014/15 All Distributions Summary - A203 Revenue Detail Report</t>
  </si>
  <si>
    <t>34M</t>
  </si>
  <si>
    <t>34N</t>
  </si>
  <si>
    <t>PREVIOUSLY PAID</t>
  </si>
  <si>
    <t>2ND APPORT -  11/5/14</t>
  </si>
  <si>
    <t>ALL</t>
  </si>
  <si>
    <t>RD H&amp;S 34188 SA</t>
  </si>
  <si>
    <t>34P</t>
  </si>
  <si>
    <t>1030</t>
  </si>
  <si>
    <t>1040</t>
  </si>
  <si>
    <t>3RD APPORT - 12/16/14</t>
  </si>
  <si>
    <t>KERN CCOLLEGE SFID BOND 2002C</t>
  </si>
  <si>
    <t>KINGSBURG HI 2014A</t>
  </si>
  <si>
    <t>KERN CC SFID JT BD 2005A</t>
  </si>
  <si>
    <t>KINGS CANYON UNIF JT BD 2014B</t>
  </si>
  <si>
    <t>RPPTF-PORTERVILLE RDA</t>
  </si>
  <si>
    <t>RPPTF-PVILLE RDA #1 AMEND  2010</t>
  </si>
  <si>
    <t>RPPTF-TULARE RDA ALPINE I</t>
  </si>
  <si>
    <t>RPPTF-TULARE RDA ALPINE II</t>
  </si>
  <si>
    <t>RPPTF-TULARE RDA DOWNTOWN</t>
  </si>
  <si>
    <t>RPPTF-TULARE RDA DOWNTOWN 90 ANNEX</t>
  </si>
  <si>
    <t>RPPTF-TULARE RDA SOUTH "K" ST AMD # 1</t>
  </si>
  <si>
    <t>RPPTF-TULARE RDA-DOWNTOWN AMD #1</t>
  </si>
  <si>
    <t>RPPTF-TULARE RDA-SOUTH K ST</t>
  </si>
  <si>
    <t>RPPTF-TULARE RDA-WEST TULARE</t>
  </si>
  <si>
    <t>RPPTF-VISALIA RDA</t>
  </si>
  <si>
    <t>RPPTF-VISALIA RDA CENTRAL</t>
  </si>
  <si>
    <t>RPPTF-VISALIA RDA EAST</t>
  </si>
  <si>
    <t>RPPTF-VISALIA RDA MOONEY</t>
  </si>
  <si>
    <t>RPPTF-VISALIA RDA MOONEY AMD #1</t>
  </si>
  <si>
    <t>RPPTF-WOODLKE RDA</t>
  </si>
  <si>
    <t>RPPTF-CNTY-CUTLER-OROSI RDA</t>
  </si>
  <si>
    <t>RPPTF-CNTY-EARLIMART RDA</t>
  </si>
  <si>
    <t>RPPTF-CNTY-GOSHEN RDA</t>
  </si>
  <si>
    <t>RPPTF-CNTY-IVANHOE RDA</t>
  </si>
  <si>
    <t>RPPTF-CNTY-PIXLEY RDA</t>
  </si>
  <si>
    <t>RPPTF-CNTY-POPLAR COTTON CNTR RDA</t>
  </si>
  <si>
    <t>RPPTF-CNTY-RICHGROVE RDA</t>
  </si>
  <si>
    <t>RPPTF-CNTY-TRAVER RDA</t>
  </si>
  <si>
    <t>RPPTF-DINUBA RDA</t>
  </si>
  <si>
    <t>RPPTF-DINUBA RDA #1, AMD #1</t>
  </si>
  <si>
    <t>RPPTF-DINUBA RDA #2</t>
  </si>
  <si>
    <t>RPPTF-DINUBA RDA #2 AMD #5</t>
  </si>
  <si>
    <t>RPPTF-DINUBA RDA #2, AMD #1</t>
  </si>
  <si>
    <t>RPPTF-DINUBA RDA #2, AMD #2</t>
  </si>
  <si>
    <t>RPPTF-DINUBA RDA #2, AMD #3</t>
  </si>
  <si>
    <t>RPPTF-DINUBA RDA #2, AMD #4</t>
  </si>
  <si>
    <t>RPPTF-EXETER RDA</t>
  </si>
  <si>
    <t>RPPTF-FARMERSVILLE  RDA 1B &amp; 1C</t>
  </si>
  <si>
    <t>RPPTF-FARMERSVILLE  RDA 3</t>
  </si>
  <si>
    <t>RPPTF-FARMERSVILLE RDA</t>
  </si>
  <si>
    <t>RPPTF-LINDSAY RDA</t>
  </si>
  <si>
    <t>RPPTF-LINDSAY RDA  AMD #1</t>
  </si>
  <si>
    <t>RPPTF-LINDSAY RDA AMD #2</t>
  </si>
  <si>
    <t>RPPTF-LINDSAY RDA AMD #3</t>
  </si>
  <si>
    <t>4th APPORT - 12/23/14</t>
  </si>
  <si>
    <t>ROPS ONLY</t>
  </si>
  <si>
    <t>6TH APPORT - 4/10/15</t>
  </si>
  <si>
    <t>5TH APPORT - 1/9/15</t>
  </si>
  <si>
    <t>Current Activity Collected</t>
  </si>
  <si>
    <t>Curr Serv</t>
  </si>
  <si>
    <t>304 Total</t>
  </si>
  <si>
    <t>307 Total</t>
  </si>
  <si>
    <t>310 Total</t>
  </si>
  <si>
    <t>311 Total</t>
  </si>
  <si>
    <t>312 Total</t>
  </si>
  <si>
    <t>316 Total</t>
  </si>
  <si>
    <t>317 Total</t>
  </si>
  <si>
    <t>321 Total</t>
  </si>
  <si>
    <t>330 Total</t>
  </si>
  <si>
    <t>333 Total</t>
  </si>
  <si>
    <t>334 Total</t>
  </si>
  <si>
    <t>335 Total</t>
  </si>
  <si>
    <t>336 Total</t>
  </si>
  <si>
    <t>337 Total</t>
  </si>
  <si>
    <t>338 Total</t>
  </si>
  <si>
    <t>339 Total</t>
  </si>
  <si>
    <t>340 Total</t>
  </si>
  <si>
    <t>341 Total</t>
  </si>
  <si>
    <t>342 Total</t>
  </si>
  <si>
    <t>343 Total</t>
  </si>
  <si>
    <t>344 Total</t>
  </si>
  <si>
    <t>345 Total</t>
  </si>
  <si>
    <t>346 Total</t>
  </si>
  <si>
    <t>347 Total</t>
  </si>
  <si>
    <t>348 Total</t>
  </si>
  <si>
    <t>349 Total</t>
  </si>
  <si>
    <t>350 Total</t>
  </si>
  <si>
    <t>351 Total</t>
  </si>
  <si>
    <t>352 Total</t>
  </si>
  <si>
    <t>353 Total</t>
  </si>
  <si>
    <t>354 Total</t>
  </si>
  <si>
    <t>355 Total</t>
  </si>
  <si>
    <t>356 Total</t>
  </si>
  <si>
    <t>357 Total</t>
  </si>
  <si>
    <t>358 Total</t>
  </si>
  <si>
    <t>359 Total</t>
  </si>
  <si>
    <t>360 Total</t>
  </si>
  <si>
    <t>361 Total</t>
  </si>
  <si>
    <t>362 Total</t>
  </si>
  <si>
    <t>363 Total</t>
  </si>
  <si>
    <t>364 Total</t>
  </si>
  <si>
    <t>365 Total</t>
  </si>
  <si>
    <t>366 Total</t>
  </si>
  <si>
    <t>367 Total</t>
  </si>
  <si>
    <t>374 Total</t>
  </si>
  <si>
    <t>375 Total</t>
  </si>
  <si>
    <t>376 Total</t>
  </si>
  <si>
    <t>377 Total</t>
  </si>
  <si>
    <t>378 Total</t>
  </si>
  <si>
    <t>379 Total</t>
  </si>
  <si>
    <t>380 Total</t>
  </si>
  <si>
    <t>381 Total</t>
  </si>
  <si>
    <t>382 Total</t>
  </si>
  <si>
    <t>383 Total</t>
  </si>
  <si>
    <t>386 Total</t>
  </si>
  <si>
    <t>388 Total</t>
  </si>
  <si>
    <t>389 Total</t>
  </si>
  <si>
    <t>390 Total</t>
  </si>
  <si>
    <t>395 Total</t>
  </si>
  <si>
    <t>396 Total</t>
  </si>
  <si>
    <t>398 Total</t>
  </si>
  <si>
    <t>33A Total</t>
  </si>
  <si>
    <t>33B Total</t>
  </si>
  <si>
    <t>33C Total</t>
  </si>
  <si>
    <t>33D Total</t>
  </si>
  <si>
    <t>33E Total</t>
  </si>
  <si>
    <t>33F Total</t>
  </si>
  <si>
    <t>33G Total</t>
  </si>
  <si>
    <t>33H Total</t>
  </si>
  <si>
    <t>33J Total</t>
  </si>
  <si>
    <t>33K Total</t>
  </si>
  <si>
    <t>33L Total</t>
  </si>
  <si>
    <t>33M Total</t>
  </si>
  <si>
    <t>33N Total</t>
  </si>
  <si>
    <t>33P Total</t>
  </si>
  <si>
    <t>33Q Total</t>
  </si>
  <si>
    <t>33R Total</t>
  </si>
  <si>
    <t>33S Total</t>
  </si>
  <si>
    <t>33T Total</t>
  </si>
  <si>
    <t>33U Total</t>
  </si>
  <si>
    <t>33V Total</t>
  </si>
  <si>
    <t>33W Total</t>
  </si>
  <si>
    <t>33X Total</t>
  </si>
  <si>
    <t>34A Total</t>
  </si>
  <si>
    <t>34B Total</t>
  </si>
  <si>
    <t>34C Total</t>
  </si>
  <si>
    <t>34D Total</t>
  </si>
  <si>
    <t>34E Total</t>
  </si>
  <si>
    <t>34F Total</t>
  </si>
  <si>
    <t>34G Total</t>
  </si>
  <si>
    <t>34H Total</t>
  </si>
  <si>
    <t>34J Total</t>
  </si>
  <si>
    <t>34K Total</t>
  </si>
  <si>
    <t>34L Total</t>
  </si>
  <si>
    <t>34M Total</t>
  </si>
  <si>
    <t>34N Total</t>
  </si>
  <si>
    <t>34P Total</t>
  </si>
  <si>
    <t>37A Total</t>
  </si>
  <si>
    <t>37B Total</t>
  </si>
  <si>
    <t>37C Total</t>
  </si>
  <si>
    <t>37D Total</t>
  </si>
  <si>
    <t>37E Total</t>
  </si>
  <si>
    <t>37F Total</t>
  </si>
  <si>
    <t>37G Total</t>
  </si>
  <si>
    <t>37H Total</t>
  </si>
  <si>
    <t>37J Total</t>
  </si>
  <si>
    <t>37K Total</t>
  </si>
  <si>
    <t>37L Total</t>
  </si>
  <si>
    <t>37M Total</t>
  </si>
  <si>
    <t>37N Total</t>
  </si>
  <si>
    <t>37P Total</t>
  </si>
  <si>
    <t>37Q Total</t>
  </si>
  <si>
    <t>37R Total</t>
  </si>
  <si>
    <t>37S Total</t>
  </si>
  <si>
    <t>37T Total</t>
  </si>
  <si>
    <t>37U Total</t>
  </si>
  <si>
    <t>37V Total</t>
  </si>
  <si>
    <t>37W Total</t>
  </si>
  <si>
    <t>37X Total</t>
  </si>
  <si>
    <t>37Y Total</t>
  </si>
  <si>
    <t>37Z Total</t>
  </si>
  <si>
    <t>38A Total</t>
  </si>
  <si>
    <t>38B Total</t>
  </si>
  <si>
    <t>38C Total</t>
  </si>
  <si>
    <t>38D Total</t>
  </si>
  <si>
    <t>38E Total</t>
  </si>
  <si>
    <t>38F Total</t>
  </si>
  <si>
    <t>38G Total</t>
  </si>
  <si>
    <t>38H Total</t>
  </si>
  <si>
    <t>38J Total</t>
  </si>
  <si>
    <t>38K Total</t>
  </si>
  <si>
    <t>38L Total</t>
  </si>
  <si>
    <t>38M Total</t>
  </si>
  <si>
    <t>38N Total</t>
  </si>
  <si>
    <t>38P Total</t>
  </si>
  <si>
    <t>38Q Total</t>
  </si>
  <si>
    <t>38R Total</t>
  </si>
  <si>
    <t>Grand Total</t>
  </si>
  <si>
    <t>7TH APPORT - 5/29/15</t>
  </si>
  <si>
    <t xml:space="preserve">  </t>
  </si>
  <si>
    <t>12</t>
  </si>
  <si>
    <t>8TH APPORT - 7/13/15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</si>
</sst>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,##0.00;&quot;-$&quot;#,##0.00;\$0.00"/>
    <numFmt numFmtId="165" formatCode="#,##0.00;\-#,##0.00;0.00"/>
    <numFmt numFmtId="166" formatCode="#,##0.00;\(#,##0.00\);0.00"/>
  </numFmts>
  <fonts count="20">
    <font>
      <sz val="10"/>
      <name val="Arial"/>
    </font>
    <font>
      <sz val="10"/>
      <name val="Arial"/>
      <family val="2"/>
    </font>
    <font>
      <sz val="10"/>
      <name val="Arial 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 "/>
    </font>
    <font>
      <sz val="10"/>
      <name val="Arial"/>
      <family val="2"/>
    </font>
    <font>
      <b/>
      <sz val="12"/>
      <name val="Arial "/>
    </font>
    <font>
      <b/>
      <sz val="9"/>
      <color indexed="9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0"/>
      <color theme="1" tint="0.249977111117893"/>
      <name val="Tahoma"/>
      <family val="2"/>
    </font>
    <font>
      <b/>
      <sz val="10"/>
      <color rgb="FF0070C0"/>
      <name val="Tahoma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53"/>
        <bgColor indexed="11"/>
      </patternFill>
    </fill>
    <fill>
      <patternFill patternType="solid">
        <fgColor indexed="65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9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/>
    <xf numFmtId="165" fontId="1" fillId="4" borderId="1" xfId="0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3" borderId="4" xfId="0" applyNumberFormat="1" applyFont="1" applyFill="1" applyBorder="1" applyAlignment="1">
      <alignment horizontal="center" vertical="center"/>
    </xf>
    <xf numFmtId="0" fontId="1" fillId="4" borderId="10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0" fontId="0" fillId="4" borderId="1" xfId="0" applyNumberFormat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center"/>
    </xf>
    <xf numFmtId="0" fontId="1" fillId="4" borderId="0" xfId="0" applyNumberFormat="1" applyFont="1" applyFill="1" applyBorder="1" applyAlignment="1">
      <alignment horizontal="left" vertical="center"/>
    </xf>
    <xf numFmtId="0" fontId="2" fillId="0" borderId="11" xfId="0" applyFont="1" applyBorder="1"/>
    <xf numFmtId="0" fontId="3" fillId="3" borderId="12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2" fillId="5" borderId="13" xfId="0" quotePrefix="1" applyNumberFormat="1" applyFont="1" applyFill="1" applyBorder="1" applyAlignment="1">
      <alignment horizontal="left" vertical="center"/>
    </xf>
    <xf numFmtId="0" fontId="12" fillId="5" borderId="14" xfId="0" applyNumberFormat="1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left" vertical="center"/>
    </xf>
    <xf numFmtId="0" fontId="11" fillId="6" borderId="16" xfId="0" applyNumberFormat="1" applyFont="1" applyFill="1" applyBorder="1" applyAlignment="1">
      <alignment horizontal="left" vertical="top"/>
    </xf>
    <xf numFmtId="0" fontId="11" fillId="6" borderId="0" xfId="0" applyNumberFormat="1" applyFont="1" applyFill="1" applyBorder="1" applyAlignment="1">
      <alignment horizontal="left" vertical="top"/>
    </xf>
    <xf numFmtId="0" fontId="11" fillId="6" borderId="17" xfId="0" applyNumberFormat="1" applyFont="1" applyFill="1" applyBorder="1" applyAlignment="1">
      <alignment horizontal="left" vertical="top"/>
    </xf>
    <xf numFmtId="0" fontId="11" fillId="0" borderId="16" xfId="0" applyNumberFormat="1" applyFont="1" applyFill="1" applyBorder="1" applyAlignment="1">
      <alignment horizontal="left" vertical="top"/>
    </xf>
    <xf numFmtId="0" fontId="11" fillId="0" borderId="0" xfId="0" applyNumberFormat="1" applyFont="1" applyFill="1" applyBorder="1" applyAlignment="1">
      <alignment horizontal="left" vertical="top"/>
    </xf>
    <xf numFmtId="0" fontId="11" fillId="0" borderId="17" xfId="0" applyNumberFormat="1" applyFont="1" applyFill="1" applyBorder="1" applyAlignment="1">
      <alignment horizontal="left" vertical="top"/>
    </xf>
    <xf numFmtId="0" fontId="11" fillId="6" borderId="18" xfId="0" applyNumberFormat="1" applyFont="1" applyFill="1" applyBorder="1" applyAlignment="1">
      <alignment horizontal="left" vertical="top"/>
    </xf>
    <xf numFmtId="0" fontId="11" fillId="6" borderId="19" xfId="0" applyNumberFormat="1" applyFont="1" applyFill="1" applyBorder="1" applyAlignment="1">
      <alignment horizontal="left" vertical="top"/>
    </xf>
    <xf numFmtId="0" fontId="11" fillId="6" borderId="20" xfId="0" applyNumberFormat="1" applyFont="1" applyFill="1" applyBorder="1" applyAlignment="1">
      <alignment horizontal="left" vertical="top"/>
    </xf>
    <xf numFmtId="0" fontId="11" fillId="0" borderId="16" xfId="0" applyFont="1" applyFill="1" applyBorder="1" applyAlignment="1">
      <alignment horizontal="left" vertical="top"/>
    </xf>
    <xf numFmtId="0" fontId="11" fillId="0" borderId="0" xfId="0" applyFont="1" applyFill="1" applyBorder="1"/>
    <xf numFmtId="0" fontId="11" fillId="0" borderId="17" xfId="0" applyFont="1" applyFill="1" applyBorder="1" applyAlignment="1">
      <alignment horizontal="left"/>
    </xf>
    <xf numFmtId="0" fontId="11" fillId="6" borderId="16" xfId="0" applyFont="1" applyFill="1" applyBorder="1" applyAlignment="1">
      <alignment horizontal="left" vertical="top"/>
    </xf>
    <xf numFmtId="0" fontId="11" fillId="6" borderId="0" xfId="0" applyFont="1" applyFill="1" applyBorder="1"/>
    <xf numFmtId="0" fontId="11" fillId="6" borderId="17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 vertical="top"/>
    </xf>
    <xf numFmtId="0" fontId="11" fillId="6" borderId="19" xfId="0" applyFont="1" applyFill="1" applyBorder="1"/>
    <xf numFmtId="0" fontId="11" fillId="6" borderId="20" xfId="0" applyFont="1" applyFill="1" applyBorder="1" applyAlignment="1">
      <alignment horizontal="left"/>
    </xf>
    <xf numFmtId="0" fontId="11" fillId="0" borderId="16" xfId="0" applyFont="1" applyBorder="1" applyAlignment="1">
      <alignment horizontal="left" vertical="top"/>
    </xf>
    <xf numFmtId="0" fontId="11" fillId="0" borderId="0" xfId="0" applyFont="1" applyBorder="1"/>
    <xf numFmtId="0" fontId="11" fillId="0" borderId="16" xfId="0" applyFont="1" applyBorder="1"/>
    <xf numFmtId="0" fontId="11" fillId="0" borderId="17" xfId="0" applyFont="1" applyFill="1" applyBorder="1"/>
    <xf numFmtId="0" fontId="11" fillId="0" borderId="18" xfId="0" applyFont="1" applyBorder="1" applyAlignment="1">
      <alignment horizontal="left" vertical="top"/>
    </xf>
    <xf numFmtId="0" fontId="11" fillId="0" borderId="19" xfId="0" applyFont="1" applyBorder="1"/>
    <xf numFmtId="0" fontId="11" fillId="0" borderId="20" xfId="0" applyFont="1" applyFill="1" applyBorder="1" applyAlignment="1">
      <alignment horizontal="left"/>
    </xf>
    <xf numFmtId="0" fontId="11" fillId="0" borderId="18" xfId="0" applyFont="1" applyFill="1" applyBorder="1" applyAlignment="1">
      <alignment horizontal="left" vertical="top"/>
    </xf>
    <xf numFmtId="0" fontId="11" fillId="0" borderId="19" xfId="0" applyFont="1" applyFill="1" applyBorder="1"/>
    <xf numFmtId="0" fontId="11" fillId="0" borderId="16" xfId="0" quotePrefix="1" applyNumberFormat="1" applyFont="1" applyFill="1" applyBorder="1" applyAlignment="1">
      <alignment horizontal="left" vertical="top"/>
    </xf>
    <xf numFmtId="0" fontId="11" fillId="0" borderId="0" xfId="0" quotePrefix="1" applyNumberFormat="1" applyFont="1" applyFill="1" applyBorder="1" applyAlignment="1">
      <alignment horizontal="left" vertical="top"/>
    </xf>
    <xf numFmtId="49" fontId="11" fillId="0" borderId="17" xfId="0" applyNumberFormat="1" applyFont="1" applyFill="1" applyBorder="1" applyAlignment="1">
      <alignment horizontal="left"/>
    </xf>
    <xf numFmtId="0" fontId="11" fillId="6" borderId="16" xfId="0" quotePrefix="1" applyNumberFormat="1" applyFont="1" applyFill="1" applyBorder="1" applyAlignment="1">
      <alignment horizontal="left" vertical="top"/>
    </xf>
    <xf numFmtId="0" fontId="11" fillId="6" borderId="0" xfId="0" quotePrefix="1" applyNumberFormat="1" applyFont="1" applyFill="1" applyBorder="1" applyAlignment="1">
      <alignment horizontal="left" vertical="top"/>
    </xf>
    <xf numFmtId="49" fontId="11" fillId="6" borderId="17" xfId="0" applyNumberFormat="1" applyFont="1" applyFill="1" applyBorder="1" applyAlignment="1">
      <alignment horizontal="left"/>
    </xf>
    <xf numFmtId="0" fontId="11" fillId="0" borderId="16" xfId="0" applyNumberFormat="1" applyFont="1" applyFill="1" applyBorder="1" applyAlignment="1">
      <alignment horizontal="left"/>
    </xf>
    <xf numFmtId="0" fontId="11" fillId="6" borderId="18" xfId="0" quotePrefix="1" applyNumberFormat="1" applyFont="1" applyFill="1" applyBorder="1" applyAlignment="1">
      <alignment horizontal="left" vertical="top"/>
    </xf>
    <xf numFmtId="0" fontId="11" fillId="6" borderId="19" xfId="0" quotePrefix="1" applyNumberFormat="1" applyFont="1" applyFill="1" applyBorder="1" applyAlignment="1">
      <alignment horizontal="left" vertical="top"/>
    </xf>
    <xf numFmtId="49" fontId="11" fillId="6" borderId="20" xfId="0" applyNumberFormat="1" applyFont="1" applyFill="1" applyBorder="1" applyAlignment="1">
      <alignment horizontal="left"/>
    </xf>
    <xf numFmtId="1" fontId="11" fillId="0" borderId="16" xfId="0" quotePrefix="1" applyNumberFormat="1" applyFont="1" applyFill="1" applyBorder="1" applyAlignment="1">
      <alignment horizontal="left" vertical="top"/>
    </xf>
    <xf numFmtId="1" fontId="11" fillId="6" borderId="16" xfId="0" quotePrefix="1" applyNumberFormat="1" applyFont="1" applyFill="1" applyBorder="1" applyAlignment="1">
      <alignment horizontal="left" vertical="top"/>
    </xf>
    <xf numFmtId="1" fontId="11" fillId="6" borderId="18" xfId="0" quotePrefix="1" applyNumberFormat="1" applyFont="1" applyFill="1" applyBorder="1" applyAlignment="1">
      <alignment horizontal="left" vertical="top"/>
    </xf>
    <xf numFmtId="49" fontId="11" fillId="0" borderId="16" xfId="0" applyNumberFormat="1" applyFont="1" applyFill="1" applyBorder="1" applyAlignment="1">
      <alignment wrapText="1"/>
    </xf>
    <xf numFmtId="49" fontId="11" fillId="0" borderId="17" xfId="0" applyNumberFormat="1" applyFont="1" applyFill="1" applyBorder="1" applyAlignment="1">
      <alignment wrapText="1"/>
    </xf>
    <xf numFmtId="49" fontId="11" fillId="6" borderId="16" xfId="0" applyNumberFormat="1" applyFont="1" applyFill="1" applyBorder="1" applyAlignment="1">
      <alignment wrapText="1"/>
    </xf>
    <xf numFmtId="49" fontId="11" fillId="6" borderId="17" xfId="0" applyNumberFormat="1" applyFont="1" applyFill="1" applyBorder="1" applyAlignment="1">
      <alignment wrapText="1"/>
    </xf>
    <xf numFmtId="0" fontId="11" fillId="0" borderId="16" xfId="0" applyNumberFormat="1" applyFont="1" applyFill="1" applyBorder="1" applyAlignment="1">
      <alignment horizontal="left" wrapText="1"/>
    </xf>
    <xf numFmtId="0" fontId="11" fillId="6" borderId="16" xfId="0" applyNumberFormat="1" applyFont="1" applyFill="1" applyBorder="1" applyAlignment="1">
      <alignment horizontal="left" wrapText="1"/>
    </xf>
    <xf numFmtId="0" fontId="11" fillId="0" borderId="18" xfId="0" quotePrefix="1" applyNumberFormat="1" applyFont="1" applyFill="1" applyBorder="1" applyAlignment="1">
      <alignment horizontal="left" vertical="top"/>
    </xf>
    <xf numFmtId="0" fontId="11" fillId="0" borderId="19" xfId="0" quotePrefix="1" applyNumberFormat="1" applyFont="1" applyFill="1" applyBorder="1" applyAlignment="1">
      <alignment horizontal="left" vertical="top"/>
    </xf>
    <xf numFmtId="49" fontId="11" fillId="0" borderId="20" xfId="0" applyNumberFormat="1" applyFont="1" applyFill="1" applyBorder="1" applyAlignment="1">
      <alignment horizontal="left"/>
    </xf>
    <xf numFmtId="0" fontId="11" fillId="0" borderId="20" xfId="0" applyNumberFormat="1" applyFont="1" applyFill="1" applyBorder="1" applyAlignment="1">
      <alignment horizontal="left"/>
    </xf>
    <xf numFmtId="49" fontId="11" fillId="0" borderId="16" xfId="0" applyNumberFormat="1" applyFont="1" applyFill="1" applyBorder="1"/>
    <xf numFmtId="0" fontId="11" fillId="0" borderId="0" xfId="0" applyFont="1" applyFill="1" applyBorder="1" applyAlignment="1"/>
    <xf numFmtId="49" fontId="11" fillId="6" borderId="18" xfId="0" applyNumberFormat="1" applyFont="1" applyFill="1" applyBorder="1" applyAlignment="1">
      <alignment wrapText="1"/>
    </xf>
    <xf numFmtId="49" fontId="11" fillId="6" borderId="20" xfId="0" applyNumberFormat="1" applyFont="1" applyFill="1" applyBorder="1" applyAlignment="1">
      <alignment wrapText="1"/>
    </xf>
    <xf numFmtId="49" fontId="11" fillId="6" borderId="0" xfId="0" quotePrefix="1" applyNumberFormat="1" applyFont="1" applyFill="1" applyBorder="1" applyAlignment="1">
      <alignment horizontal="left"/>
    </xf>
    <xf numFmtId="0" fontId="10" fillId="4" borderId="1" xfId="0" applyNumberFormat="1" applyFont="1" applyFill="1" applyBorder="1" applyAlignment="1">
      <alignment horizontal="left" vertical="center"/>
    </xf>
    <xf numFmtId="0" fontId="11" fillId="0" borderId="0" xfId="0" quotePrefix="1" applyFont="1" applyFill="1" applyBorder="1"/>
    <xf numFmtId="164" fontId="4" fillId="4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left" vertical="center"/>
    </xf>
    <xf numFmtId="165" fontId="1" fillId="4" borderId="0" xfId="1" applyNumberFormat="1" applyFont="1" applyFill="1" applyBorder="1" applyAlignment="1">
      <alignment horizontal="right" vertical="center"/>
    </xf>
    <xf numFmtId="165" fontId="1" fillId="4" borderId="0" xfId="0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NumberFormat="1" applyFont="1" applyAlignment="1">
      <alignment horizontal="right"/>
    </xf>
    <xf numFmtId="0" fontId="15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right"/>
    </xf>
    <xf numFmtId="0" fontId="15" fillId="0" borderId="11" xfId="0" applyNumberFormat="1" applyFont="1" applyBorder="1" applyAlignment="1">
      <alignment horizontal="center"/>
    </xf>
    <xf numFmtId="0" fontId="15" fillId="0" borderId="11" xfId="0" applyNumberFormat="1" applyFont="1" applyBorder="1" applyAlignment="1" applyProtection="1">
      <alignment horizontal="center"/>
      <protection locked="0"/>
    </xf>
    <xf numFmtId="0" fontId="16" fillId="0" borderId="23" xfId="0" applyNumberFormat="1" applyFont="1" applyBorder="1" applyAlignment="1">
      <alignment horizontal="center"/>
    </xf>
    <xf numFmtId="4" fontId="16" fillId="0" borderId="11" xfId="0" applyNumberFormat="1" applyFont="1" applyBorder="1" applyAlignment="1">
      <alignment horizontal="right"/>
    </xf>
    <xf numFmtId="0" fontId="16" fillId="0" borderId="24" xfId="0" applyNumberFormat="1" applyFont="1" applyBorder="1" applyAlignment="1">
      <alignment horizontal="center"/>
    </xf>
    <xf numFmtId="0" fontId="16" fillId="0" borderId="24" xfId="0" applyNumberFormat="1" applyFont="1" applyFill="1" applyBorder="1" applyAlignment="1">
      <alignment horizontal="center"/>
    </xf>
    <xf numFmtId="4" fontId="16" fillId="0" borderId="11" xfId="0" applyNumberFormat="1" applyFont="1" applyFill="1" applyBorder="1" applyAlignment="1">
      <alignment horizontal="right"/>
    </xf>
    <xf numFmtId="0" fontId="16" fillId="8" borderId="24" xfId="0" applyNumberFormat="1" applyFont="1" applyFill="1" applyBorder="1" applyAlignment="1">
      <alignment horizontal="center"/>
    </xf>
    <xf numFmtId="4" fontId="16" fillId="8" borderId="11" xfId="0" applyNumberFormat="1" applyFont="1" applyFill="1" applyBorder="1" applyAlignment="1">
      <alignment horizontal="right"/>
    </xf>
    <xf numFmtId="4" fontId="16" fillId="9" borderId="11" xfId="0" applyNumberFormat="1" applyFont="1" applyFill="1" applyBorder="1" applyAlignment="1">
      <alignment horizontal="right"/>
    </xf>
    <xf numFmtId="0" fontId="16" fillId="0" borderId="25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Border="1" applyAlignment="1">
      <alignment horizontal="left"/>
    </xf>
    <xf numFmtId="0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right"/>
    </xf>
    <xf numFmtId="9" fontId="0" fillId="7" borderId="26" xfId="0" applyNumberFormat="1" applyFont="1" applyFill="1" applyBorder="1" applyAlignment="1">
      <alignment horizontal="left"/>
    </xf>
    <xf numFmtId="0" fontId="0" fillId="7" borderId="26" xfId="0" applyNumberFormat="1" applyFont="1" applyFill="1" applyBorder="1" applyAlignment="1">
      <alignment horizontal="left"/>
    </xf>
    <xf numFmtId="0" fontId="15" fillId="0" borderId="0" xfId="0" applyNumberFormat="1" applyFont="1" applyBorder="1" applyAlignment="1" applyProtection="1">
      <alignment horizontal="center"/>
      <protection locked="0"/>
    </xf>
    <xf numFmtId="0" fontId="15" fillId="0" borderId="27" xfId="0" applyNumberFormat="1" applyFont="1" applyBorder="1" applyAlignment="1" applyProtection="1">
      <alignment horizontal="center"/>
      <protection locked="0"/>
    </xf>
    <xf numFmtId="0" fontId="15" fillId="0" borderId="22" xfId="0" applyNumberFormat="1" applyFont="1" applyBorder="1" applyAlignment="1" applyProtection="1">
      <alignment horizontal="center"/>
      <protection locked="0"/>
    </xf>
    <xf numFmtId="0" fontId="16" fillId="0" borderId="11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6" fillId="0" borderId="23" xfId="0" applyNumberFormat="1" applyFont="1" applyBorder="1" applyAlignment="1">
      <alignment horizontal="left"/>
    </xf>
    <xf numFmtId="0" fontId="16" fillId="0" borderId="0" xfId="0" applyNumberFormat="1" applyFont="1" applyBorder="1" applyAlignment="1">
      <alignment horizontal="left"/>
    </xf>
    <xf numFmtId="0" fontId="16" fillId="0" borderId="24" xfId="0" applyNumberFormat="1" applyFont="1" applyBorder="1" applyAlignment="1">
      <alignment horizontal="left"/>
    </xf>
    <xf numFmtId="0" fontId="16" fillId="0" borderId="25" xfId="0" applyNumberFormat="1" applyFont="1" applyBorder="1" applyAlignment="1">
      <alignment horizontal="left"/>
    </xf>
    <xf numFmtId="0" fontId="16" fillId="0" borderId="25" xfId="0" applyNumberFormat="1" applyFont="1" applyFill="1" applyBorder="1" applyAlignment="1">
      <alignment horizontal="center"/>
    </xf>
    <xf numFmtId="0" fontId="16" fillId="0" borderId="11" xfId="0" applyNumberFormat="1" applyFont="1" applyFill="1" applyBorder="1" applyAlignment="1">
      <alignment horizontal="center"/>
    </xf>
    <xf numFmtId="0" fontId="16" fillId="0" borderId="24" xfId="0" applyNumberFormat="1" applyFont="1" applyFill="1" applyBorder="1" applyAlignment="1">
      <alignment horizontal="left"/>
    </xf>
    <xf numFmtId="0" fontId="16" fillId="0" borderId="25" xfId="0" applyNumberFormat="1" applyFont="1" applyFill="1" applyBorder="1" applyAlignment="1">
      <alignment horizontal="left"/>
    </xf>
    <xf numFmtId="0" fontId="16" fillId="8" borderId="11" xfId="0" applyNumberFormat="1" applyFont="1" applyFill="1" applyBorder="1" applyAlignment="1">
      <alignment horizontal="center"/>
    </xf>
    <xf numFmtId="0" fontId="16" fillId="8" borderId="25" xfId="0" applyNumberFormat="1" applyFont="1" applyFill="1" applyBorder="1" applyAlignment="1">
      <alignment horizontal="center"/>
    </xf>
    <xf numFmtId="0" fontId="16" fillId="8" borderId="24" xfId="0" applyNumberFormat="1" applyFont="1" applyFill="1" applyBorder="1" applyAlignment="1">
      <alignment horizontal="left"/>
    </xf>
    <xf numFmtId="0" fontId="16" fillId="8" borderId="25" xfId="0" applyNumberFormat="1" applyFont="1" applyFill="1" applyBorder="1" applyAlignment="1">
      <alignment horizontal="left"/>
    </xf>
    <xf numFmtId="0" fontId="16" fillId="7" borderId="24" xfId="0" applyNumberFormat="1" applyFont="1" applyFill="1" applyBorder="1" applyAlignment="1">
      <alignment horizontal="center"/>
    </xf>
    <xf numFmtId="3" fontId="16" fillId="0" borderId="11" xfId="0" applyNumberFormat="1" applyFont="1" applyBorder="1" applyAlignment="1">
      <alignment horizontal="center"/>
    </xf>
    <xf numFmtId="3" fontId="16" fillId="0" borderId="25" xfId="0" applyNumberFormat="1" applyFont="1" applyBorder="1" applyAlignment="1">
      <alignment horizontal="center"/>
    </xf>
    <xf numFmtId="3" fontId="16" fillId="0" borderId="24" xfId="0" applyNumberFormat="1" applyFont="1" applyBorder="1" applyAlignment="1">
      <alignment horizontal="left"/>
    </xf>
    <xf numFmtId="3" fontId="16" fillId="0" borderId="11" xfId="0" applyNumberFormat="1" applyFont="1" applyBorder="1" applyAlignment="1">
      <alignment horizontal="left"/>
    </xf>
    <xf numFmtId="4" fontId="0" fillId="0" borderId="0" xfId="0" applyNumberFormat="1" applyFont="1" applyAlignment="1"/>
    <xf numFmtId="2" fontId="1" fillId="4" borderId="1" xfId="1" applyNumberFormat="1" applyFont="1" applyFill="1" applyBorder="1" applyAlignment="1">
      <alignment horizontal="right" vertical="center"/>
    </xf>
    <xf numFmtId="2" fontId="1" fillId="4" borderId="0" xfId="1" applyNumberFormat="1" applyFont="1" applyFill="1" applyBorder="1" applyAlignment="1">
      <alignment horizontal="right" vertical="center"/>
    </xf>
    <xf numFmtId="0" fontId="16" fillId="0" borderId="28" xfId="0" applyNumberFormat="1" applyFont="1" applyBorder="1" applyAlignment="1">
      <alignment horizontal="center"/>
    </xf>
    <xf numFmtId="0" fontId="16" fillId="0" borderId="29" xfId="0" applyNumberFormat="1" applyFont="1" applyBorder="1" applyAlignment="1">
      <alignment horizontal="center"/>
    </xf>
    <xf numFmtId="0" fontId="16" fillId="0" borderId="29" xfId="0" applyNumberFormat="1" applyFont="1" applyBorder="1" applyAlignment="1">
      <alignment horizontal="left"/>
    </xf>
    <xf numFmtId="0" fontId="16" fillId="0" borderId="30" xfId="0" applyNumberFormat="1" applyFont="1" applyBorder="1" applyAlignment="1">
      <alignment horizontal="left"/>
    </xf>
    <xf numFmtId="0" fontId="16" fillId="0" borderId="3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4" borderId="2" xfId="0" applyNumberFormat="1" applyFont="1" applyFill="1" applyBorder="1" applyAlignment="1">
      <alignment horizontal="left" vertical="center"/>
    </xf>
    <xf numFmtId="0" fontId="1" fillId="4" borderId="4" xfId="0" applyNumberFormat="1" applyFont="1" applyFill="1" applyBorder="1" applyAlignment="1">
      <alignment horizontal="left" vertical="center"/>
    </xf>
    <xf numFmtId="0" fontId="0" fillId="4" borderId="4" xfId="0" applyNumberFormat="1" applyFont="1" applyFill="1" applyBorder="1" applyAlignment="1">
      <alignment horizontal="left" vertical="center"/>
    </xf>
    <xf numFmtId="49" fontId="10" fillId="4" borderId="1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164" fontId="2" fillId="0" borderId="0" xfId="0" applyNumberFormat="1" applyFont="1"/>
    <xf numFmtId="0" fontId="12" fillId="5" borderId="14" xfId="0" quotePrefix="1" applyNumberFormat="1" applyFont="1" applyFill="1" applyBorder="1" applyAlignment="1">
      <alignment horizontal="left" vertical="center"/>
    </xf>
    <xf numFmtId="49" fontId="14" fillId="4" borderId="0" xfId="0" applyNumberFormat="1" applyFont="1" applyFill="1" applyAlignment="1">
      <alignment horizontal="center" vertical="center"/>
    </xf>
    <xf numFmtId="49" fontId="14" fillId="4" borderId="0" xfId="0" applyNumberFormat="1" applyFont="1" applyFill="1" applyAlignment="1">
      <alignment horizontal="right" vertical="center"/>
    </xf>
    <xf numFmtId="49" fontId="14" fillId="4" borderId="21" xfId="0" applyNumberFormat="1" applyFont="1" applyFill="1" applyBorder="1" applyAlignment="1">
      <alignment horizontal="left" vertical="center"/>
    </xf>
    <xf numFmtId="49" fontId="14" fillId="4" borderId="21" xfId="0" applyNumberFormat="1" applyFont="1" applyFill="1" applyBorder="1" applyAlignment="1">
      <alignment horizontal="right" vertical="center"/>
    </xf>
    <xf numFmtId="166" fontId="17" fillId="4" borderId="0" xfId="0" applyNumberFormat="1" applyFont="1" applyFill="1" applyAlignment="1">
      <alignment horizontal="right" vertical="center"/>
    </xf>
    <xf numFmtId="49" fontId="4" fillId="4" borderId="1" xfId="0" applyNumberFormat="1" applyFont="1" applyFill="1" applyBorder="1" applyAlignment="1">
      <alignment horizontal="left" vertical="center"/>
    </xf>
    <xf numFmtId="49" fontId="6" fillId="4" borderId="0" xfId="0" applyNumberFormat="1" applyFont="1" applyFill="1" applyBorder="1" applyAlignment="1">
      <alignment horizontal="left" vertical="center"/>
    </xf>
    <xf numFmtId="49" fontId="4" fillId="4" borderId="0" xfId="0" applyNumberFormat="1" applyFont="1" applyFill="1" applyBorder="1" applyAlignment="1">
      <alignment horizontal="left" vertical="center"/>
    </xf>
    <xf numFmtId="49" fontId="18" fillId="4" borderId="0" xfId="0" applyNumberFormat="1" applyFont="1" applyFill="1" applyBorder="1" applyAlignment="1">
      <alignment horizontal="left" vertical="center"/>
    </xf>
    <xf numFmtId="0" fontId="6" fillId="4" borderId="0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/>
    </xf>
    <xf numFmtId="49" fontId="19" fillId="4" borderId="0" xfId="0" applyNumberFormat="1" applyFont="1" applyFill="1" applyAlignment="1">
      <alignment horizontal="left" vertical="center"/>
    </xf>
    <xf numFmtId="166" fontId="19" fillId="4" borderId="0" xfId="0" applyNumberFormat="1" applyFont="1" applyFill="1" applyAlignment="1">
      <alignment horizontal="right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</cellXfs>
  <cellStyles count="2">
    <cellStyle name="Normal" xfId="0" builtinId="0"/>
    <cellStyle name="Normal_BA-A203X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37"/>
  <sheetViews>
    <sheetView tabSelected="1" zoomScaleNormal="100" workbookViewId="0">
      <pane xSplit="8" ySplit="5" topLeftCell="M6" activePane="bottomRight" state="frozen"/>
      <selection activeCell="A6" sqref="A6"/>
      <selection pane="topRight" activeCell="A6" sqref="A6"/>
      <selection pane="bottomLeft" activeCell="A6" sqref="A6"/>
      <selection pane="bottomRight" activeCell="Q2" sqref="Q2"/>
    </sheetView>
  </sheetViews>
  <sheetFormatPr defaultColWidth="9.140625" defaultRowHeight="12.75" outlineLevelRow="2"/>
  <cols>
    <col min="1" max="1" width="5" style="1" customWidth="1"/>
    <col min="2" max="2" width="31" style="1" customWidth="1"/>
    <col min="3" max="4" width="6" style="1" customWidth="1"/>
    <col min="5" max="5" width="5" style="1" customWidth="1"/>
    <col min="6" max="7" width="6" style="1" customWidth="1"/>
    <col min="8" max="8" width="31" style="1" bestFit="1" customWidth="1"/>
    <col min="9" max="9" width="2.140625" style="1" customWidth="1"/>
    <col min="10" max="10" width="25.28515625" style="1" customWidth="1"/>
    <col min="11" max="11" width="20.7109375" style="1" customWidth="1"/>
    <col min="12" max="12" width="22.140625" style="1" bestFit="1" customWidth="1"/>
    <col min="13" max="17" width="20.7109375" style="1" customWidth="1"/>
    <col min="18" max="18" width="20.140625" style="1" hidden="1" customWidth="1"/>
    <col min="19" max="19" width="21.140625" style="1" hidden="1" customWidth="1"/>
    <col min="20" max="23" width="5.5703125" style="1" hidden="1" customWidth="1"/>
    <col min="24" max="24" width="1.140625" style="1" hidden="1" customWidth="1"/>
    <col min="25" max="25" width="22" style="1" customWidth="1"/>
    <col min="26" max="26" width="2.140625" style="11" hidden="1" customWidth="1"/>
    <col min="27" max="30" width="18" style="1" hidden="1" customWidth="1"/>
    <col min="31" max="31" width="13" style="1" hidden="1" customWidth="1"/>
    <col min="32" max="32" width="9.140625" style="1" hidden="1" customWidth="1"/>
    <col min="33" max="33" width="11.5703125" style="1" hidden="1" customWidth="1"/>
    <col min="34" max="34" width="9.140625" style="1" hidden="1" customWidth="1"/>
    <col min="35" max="35" width="16.85546875" style="1" hidden="1" customWidth="1"/>
    <col min="36" max="36" width="11.5703125" style="1" hidden="1" customWidth="1"/>
    <col min="37" max="38" width="9.140625" style="1" hidden="1" customWidth="1"/>
    <col min="39" max="16384" width="9.140625" style="1"/>
  </cols>
  <sheetData>
    <row r="1" spans="1:38" ht="15.75" customHeight="1">
      <c r="AG1" s="1" t="s">
        <v>2459</v>
      </c>
    </row>
    <row r="2" spans="1:38" ht="15.75">
      <c r="B2" s="18" t="s">
        <v>3445</v>
      </c>
      <c r="AG2" s="25" t="s">
        <v>316</v>
      </c>
    </row>
    <row r="3" spans="1:38">
      <c r="O3" s="150"/>
      <c r="AG3" s="1" t="s">
        <v>315</v>
      </c>
      <c r="AK3" s="143">
        <v>1</v>
      </c>
    </row>
    <row r="4" spans="1:38" ht="13.5" customHeight="1">
      <c r="A4" s="2"/>
      <c r="B4" s="2" t="s">
        <v>0</v>
      </c>
      <c r="C4" s="2"/>
      <c r="D4" s="2"/>
      <c r="E4" s="2"/>
      <c r="F4" s="2" t="s">
        <v>2269</v>
      </c>
      <c r="G4" s="2" t="s">
        <v>2270</v>
      </c>
      <c r="H4" s="3" t="s">
        <v>1</v>
      </c>
      <c r="I4" s="4"/>
      <c r="J4" s="5" t="s">
        <v>3444</v>
      </c>
      <c r="K4" s="5" t="s">
        <v>3449</v>
      </c>
      <c r="L4" s="5" t="s">
        <v>3455</v>
      </c>
      <c r="M4" s="5" t="s">
        <v>3500</v>
      </c>
      <c r="N4" s="5" t="s">
        <v>3503</v>
      </c>
      <c r="O4" s="5" t="s">
        <v>3502</v>
      </c>
      <c r="P4" s="5" t="s">
        <v>3644</v>
      </c>
      <c r="Q4" s="5" t="s">
        <v>3647</v>
      </c>
      <c r="R4" s="5"/>
      <c r="S4" s="5"/>
      <c r="T4" s="17"/>
      <c r="U4" s="26"/>
      <c r="V4" s="26"/>
      <c r="W4" s="26"/>
      <c r="X4" s="5"/>
      <c r="Y4" s="15" t="s">
        <v>2</v>
      </c>
      <c r="Z4" s="4"/>
      <c r="AA4" s="2"/>
      <c r="AB4" s="2" t="s">
        <v>248</v>
      </c>
      <c r="AC4" s="2" t="s">
        <v>250</v>
      </c>
      <c r="AD4" s="2" t="s">
        <v>3</v>
      </c>
      <c r="AE4" s="2" t="s">
        <v>4</v>
      </c>
      <c r="AG4" s="25">
        <v>1</v>
      </c>
      <c r="AK4" s="143">
        <v>2</v>
      </c>
      <c r="AL4" s="1" t="s">
        <v>2458</v>
      </c>
    </row>
    <row r="5" spans="1:38" ht="13.5" customHeight="1">
      <c r="A5" s="2" t="s">
        <v>5</v>
      </c>
      <c r="B5" s="2" t="s">
        <v>6</v>
      </c>
      <c r="C5" s="2" t="s">
        <v>0</v>
      </c>
      <c r="D5" s="2" t="s">
        <v>7</v>
      </c>
      <c r="E5" s="2" t="s">
        <v>8</v>
      </c>
      <c r="F5" s="2" t="s">
        <v>1</v>
      </c>
      <c r="G5" s="2" t="s">
        <v>1</v>
      </c>
      <c r="H5" s="3" t="s">
        <v>6</v>
      </c>
      <c r="I5" s="6"/>
      <c r="J5" s="5" t="s">
        <v>2397</v>
      </c>
      <c r="K5" s="5" t="s">
        <v>2397</v>
      </c>
      <c r="L5" s="5" t="s">
        <v>3450</v>
      </c>
      <c r="M5" s="5" t="s">
        <v>3501</v>
      </c>
      <c r="N5" s="5" t="s">
        <v>3450</v>
      </c>
      <c r="O5" s="5" t="s">
        <v>3450</v>
      </c>
      <c r="P5" s="5" t="s">
        <v>3450</v>
      </c>
      <c r="Q5" s="5" t="s">
        <v>3450</v>
      </c>
      <c r="R5" s="19"/>
      <c r="S5" s="19"/>
      <c r="T5" s="5"/>
      <c r="U5" s="5"/>
      <c r="V5" s="5"/>
      <c r="W5" s="5"/>
      <c r="X5" s="19"/>
      <c r="Y5" s="16" t="s">
        <v>9</v>
      </c>
      <c r="Z5" s="6"/>
      <c r="AA5" s="2"/>
      <c r="AB5" s="2" t="s">
        <v>249</v>
      </c>
      <c r="AC5" s="2" t="s">
        <v>10</v>
      </c>
      <c r="AD5" s="2" t="s">
        <v>11</v>
      </c>
      <c r="AE5" s="2" t="s">
        <v>11</v>
      </c>
      <c r="AK5" s="1" t="s">
        <v>316</v>
      </c>
      <c r="AL5" s="1" t="s">
        <v>316</v>
      </c>
    </row>
    <row r="6" spans="1:38" ht="15" customHeight="1" outlineLevel="2">
      <c r="A6" s="7">
        <v>2015</v>
      </c>
      <c r="B6" s="7" t="s">
        <v>314</v>
      </c>
      <c r="C6" s="149" t="s">
        <v>311</v>
      </c>
      <c r="D6" s="7" t="s">
        <v>311</v>
      </c>
      <c r="E6" s="7" t="s">
        <v>13</v>
      </c>
      <c r="F6" s="7">
        <v>4010</v>
      </c>
      <c r="G6" s="7" t="str">
        <f>VLOOKUP(F6,Crosswalk!A:D,2,0)</f>
        <v>4801</v>
      </c>
      <c r="H6" s="7" t="str">
        <f>VLOOKUP(G6,Crosswalk!B:D,2,0)</f>
        <v>Interest</v>
      </c>
      <c r="I6" s="7"/>
      <c r="J6" s="8">
        <v>0</v>
      </c>
      <c r="K6" s="8">
        <v>0</v>
      </c>
      <c r="L6" s="8">
        <v>0</v>
      </c>
      <c r="M6" s="8">
        <v>0</v>
      </c>
      <c r="N6" s="8">
        <v>1.1299999999999999</v>
      </c>
      <c r="O6" s="8">
        <v>0</v>
      </c>
      <c r="P6" s="8"/>
      <c r="Q6" s="8">
        <v>8.1900000000000013</v>
      </c>
      <c r="R6" s="8"/>
      <c r="S6" s="8"/>
      <c r="T6" s="8"/>
      <c r="U6" s="8"/>
      <c r="V6" s="8"/>
      <c r="W6" s="8"/>
      <c r="X6" s="8"/>
      <c r="Y6" s="14">
        <f t="shared" ref="Y6:Y70" si="0">SUM(J6:X6)</f>
        <v>9.32</v>
      </c>
      <c r="Z6" s="10"/>
      <c r="AA6" s="136">
        <f>IF(AG$2="Y",IF(RIGHT(B6,4)="CITY",AJ6,0),AJ6)</f>
        <v>0</v>
      </c>
      <c r="AB6" s="13"/>
      <c r="AC6" s="13">
        <f t="shared" ref="AC6:AC37" si="1">AA6+AB6</f>
        <v>0</v>
      </c>
      <c r="AD6" s="12"/>
      <c r="AE6" s="12"/>
      <c r="AG6" s="9">
        <f>AC6-Y6</f>
        <v>-9.32</v>
      </c>
      <c r="AI6" s="1" t="str">
        <f>C6&amp;D6&amp;E6&amp;G6</f>
        <v>30430410004801</v>
      </c>
      <c r="AJ6" s="9">
        <f>IF(AND(F6=2015,AG$4=1),-IFERROR(VLOOKUP(AI6,'Tax Admin 1'!A:I,9,0),0),IF(AND(F6=2015,AG$4=2),-IFERROR(VLOOKUP(AI6,'Tax Admin 2'!A:I,9,0),0),IFERROR(VLOOKUP(AI6,'A203'!A:L,12,0),0)))</f>
        <v>0</v>
      </c>
    </row>
    <row r="7" spans="1:38" ht="15" customHeight="1" outlineLevel="2">
      <c r="A7" s="7">
        <v>2015</v>
      </c>
      <c r="B7" s="7" t="s">
        <v>314</v>
      </c>
      <c r="C7" s="149" t="s">
        <v>311</v>
      </c>
      <c r="D7" s="7" t="s">
        <v>311</v>
      </c>
      <c r="E7" s="7" t="s">
        <v>13</v>
      </c>
      <c r="F7" s="7">
        <v>6700</v>
      </c>
      <c r="G7" s="7" t="str">
        <f>VLOOKUP(F7,Crosswalk!A:D,2,0)</f>
        <v>5537</v>
      </c>
      <c r="H7" s="7" t="str">
        <f>VLOOKUP(G7,Crosswalk!B:D,2,0)</f>
        <v>Other Services</v>
      </c>
      <c r="I7" s="7"/>
      <c r="J7" s="8">
        <v>0</v>
      </c>
      <c r="K7" s="8">
        <v>0</v>
      </c>
      <c r="L7" s="8">
        <v>12519.4</v>
      </c>
      <c r="M7" s="8">
        <v>0</v>
      </c>
      <c r="N7" s="8">
        <v>0</v>
      </c>
      <c r="O7" s="8">
        <v>-100.5</v>
      </c>
      <c r="P7" s="8">
        <v>12520.53</v>
      </c>
      <c r="Q7" s="8">
        <v>99.369999999998981</v>
      </c>
      <c r="R7" s="8"/>
      <c r="S7" s="8"/>
      <c r="T7" s="8"/>
      <c r="U7" s="8"/>
      <c r="V7" s="8"/>
      <c r="W7" s="8"/>
      <c r="X7" s="8"/>
      <c r="Y7" s="14">
        <f t="shared" si="0"/>
        <v>25038.799999999999</v>
      </c>
      <c r="Z7" s="10"/>
      <c r="AA7" s="136">
        <f>IF(AG$2="Y",IF(RIGHT(B7,4)="CITY",AJ7,0),AJ7)</f>
        <v>0</v>
      </c>
      <c r="AB7" s="13"/>
      <c r="AC7" s="13">
        <f t="shared" si="1"/>
        <v>0</v>
      </c>
      <c r="AD7" s="12"/>
      <c r="AE7" s="12"/>
      <c r="AG7" s="9">
        <f t="shared" ref="AG7:AG92" si="2">AC7-Y7</f>
        <v>-25038.799999999999</v>
      </c>
      <c r="AI7" s="1" t="str">
        <f>C7&amp;D7&amp;E7&amp;G7</f>
        <v>30430410005537</v>
      </c>
      <c r="AJ7" s="9">
        <f>IF(AND(F7=2015,AG$4=1),-IFERROR(VLOOKUP(AI7,'Tax Admin 1'!A:I,9,0),0),IF(AND(F7=2015,AG$4=2),-IFERROR(VLOOKUP(AI7,'Tax Admin 2'!A:I,9,0),0),IFERROR(VLOOKUP(AI7,'A203'!A:L,12,0),0)))</f>
        <v>0</v>
      </c>
    </row>
    <row r="8" spans="1:38" ht="15" customHeight="1" outlineLevel="1">
      <c r="A8" s="7"/>
      <c r="B8" s="7"/>
      <c r="C8" s="162" t="s">
        <v>3506</v>
      </c>
      <c r="D8" s="7"/>
      <c r="E8" s="7"/>
      <c r="F8" s="7"/>
      <c r="G8" s="7"/>
      <c r="H8" s="7"/>
      <c r="I8" s="7"/>
      <c r="J8" s="8">
        <f>SUBTOTAL(9,J6:J7)</f>
        <v>0</v>
      </c>
      <c r="K8" s="8">
        <f>SUBTOTAL(9,K6:K7)</f>
        <v>0</v>
      </c>
      <c r="L8" s="8">
        <f>SUBTOTAL(9,L6:L7)</f>
        <v>12519.4</v>
      </c>
      <c r="M8" s="8">
        <f>SUBTOTAL(9,M6:M7)</f>
        <v>0</v>
      </c>
      <c r="N8" s="8">
        <f>SUBTOTAL(9,N6:N7)</f>
        <v>1.1299999999999999</v>
      </c>
      <c r="O8" s="8">
        <f>SUBTOTAL(9,O6:O7)</f>
        <v>-100.5</v>
      </c>
      <c r="P8" s="8">
        <f>SUBTOTAL(9,P6:P7)</f>
        <v>12520.53</v>
      </c>
      <c r="Q8" s="8">
        <f>SUBTOTAL(9,Q6:Q7)</f>
        <v>107.55999999999898</v>
      </c>
      <c r="R8" s="8"/>
      <c r="S8" s="8"/>
      <c r="T8" s="8"/>
      <c r="U8" s="8"/>
      <c r="V8" s="8"/>
      <c r="W8" s="8"/>
      <c r="X8" s="8"/>
      <c r="Y8" s="14">
        <f>SUBTOTAL(9,Y6:Y7)</f>
        <v>25048.12</v>
      </c>
      <c r="Z8" s="10"/>
      <c r="AA8" s="136"/>
      <c r="AB8" s="13"/>
      <c r="AC8" s="13"/>
      <c r="AD8" s="12"/>
      <c r="AE8" s="12"/>
      <c r="AG8" s="9"/>
      <c r="AJ8" s="9"/>
    </row>
    <row r="9" spans="1:38" ht="15" customHeight="1" outlineLevel="2">
      <c r="A9" s="7">
        <v>2015</v>
      </c>
      <c r="B9" s="7" t="s">
        <v>3441</v>
      </c>
      <c r="C9" s="148" t="s">
        <v>3440</v>
      </c>
      <c r="D9" s="148" t="s">
        <v>3440</v>
      </c>
      <c r="E9" s="7" t="s">
        <v>13</v>
      </c>
      <c r="F9" s="7">
        <v>1010</v>
      </c>
      <c r="G9" s="7" t="str">
        <f>VLOOKUP(F9,Crosswalk!A:D,2,0)</f>
        <v>4001</v>
      </c>
      <c r="H9" s="7" t="str">
        <f>VLOOKUP(G9,Crosswalk!B:D,2,0)</f>
        <v>Property Taxes-Current Secured</v>
      </c>
      <c r="I9" s="7"/>
      <c r="J9" s="8">
        <v>0</v>
      </c>
      <c r="K9" s="8">
        <v>0</v>
      </c>
      <c r="L9" s="8">
        <v>52141.8</v>
      </c>
      <c r="M9" s="8">
        <v>0</v>
      </c>
      <c r="N9" s="8">
        <v>9178.9699999999939</v>
      </c>
      <c r="O9" s="8">
        <v>32951.05000000001</v>
      </c>
      <c r="P9" s="8">
        <v>11488.18</v>
      </c>
      <c r="Q9" s="8">
        <v>1105.8300000000017</v>
      </c>
      <c r="R9" s="8"/>
      <c r="S9" s="8"/>
      <c r="T9" s="8"/>
      <c r="U9" s="8"/>
      <c r="V9" s="8"/>
      <c r="W9" s="8"/>
      <c r="X9" s="8"/>
      <c r="Y9" s="14">
        <f t="shared" si="0"/>
        <v>106865.83</v>
      </c>
      <c r="Z9" s="10"/>
      <c r="AA9" s="136"/>
      <c r="AB9" s="13"/>
      <c r="AC9" s="13"/>
      <c r="AD9" s="12"/>
      <c r="AE9" s="12"/>
      <c r="AG9" s="9"/>
      <c r="AJ9" s="9"/>
    </row>
    <row r="10" spans="1:38" ht="15" customHeight="1" outlineLevel="2">
      <c r="A10" s="7">
        <v>2015</v>
      </c>
      <c r="B10" s="7" t="s">
        <v>3441</v>
      </c>
      <c r="C10" s="148" t="s">
        <v>3440</v>
      </c>
      <c r="D10" s="148" t="s">
        <v>3440</v>
      </c>
      <c r="E10" s="7" t="s">
        <v>13</v>
      </c>
      <c r="F10" s="7">
        <v>1050</v>
      </c>
      <c r="G10" s="7" t="str">
        <f>VLOOKUP(F10,Crosswalk!A:D,2,0)</f>
        <v>4006</v>
      </c>
      <c r="H10" s="7" t="str">
        <f>VLOOKUP(G10,Crosswalk!B:D,2,0)</f>
        <v>Property Tax-Current Unsecured</v>
      </c>
      <c r="I10" s="7"/>
      <c r="J10" s="8">
        <v>0</v>
      </c>
      <c r="K10" s="8">
        <v>0</v>
      </c>
      <c r="L10" s="8">
        <v>5774.87</v>
      </c>
      <c r="M10" s="8">
        <v>0</v>
      </c>
      <c r="N10" s="8">
        <v>33.220000000000255</v>
      </c>
      <c r="O10" s="8">
        <v>293.34999999999945</v>
      </c>
      <c r="P10" s="8">
        <v>-18.21</v>
      </c>
      <c r="Q10" s="8">
        <v>211.26000000000113</v>
      </c>
      <c r="R10" s="8"/>
      <c r="S10" s="8"/>
      <c r="T10" s="8"/>
      <c r="U10" s="8"/>
      <c r="V10" s="8"/>
      <c r="W10" s="8"/>
      <c r="X10" s="8"/>
      <c r="Y10" s="14">
        <f t="shared" si="0"/>
        <v>6294.4900000000007</v>
      </c>
      <c r="Z10" s="10"/>
      <c r="AA10" s="136"/>
      <c r="AB10" s="13"/>
      <c r="AC10" s="13"/>
      <c r="AD10" s="12"/>
      <c r="AE10" s="12"/>
      <c r="AG10" s="9"/>
      <c r="AJ10" s="9"/>
    </row>
    <row r="11" spans="1:38" ht="15" customHeight="1" outlineLevel="2">
      <c r="A11" s="7">
        <v>2015</v>
      </c>
      <c r="B11" s="7" t="s">
        <v>3441</v>
      </c>
      <c r="C11" s="148" t="s">
        <v>3440</v>
      </c>
      <c r="D11" s="148" t="s">
        <v>3440</v>
      </c>
      <c r="E11" s="7" t="s">
        <v>13</v>
      </c>
      <c r="F11" s="7">
        <v>1110</v>
      </c>
      <c r="G11" s="7" t="str">
        <f>VLOOKUP(F11,Crosswalk!A:D,2,0)</f>
        <v>4008</v>
      </c>
      <c r="H11" s="7" t="str">
        <f>VLOOKUP(G11,Crosswalk!B:D,2,0)</f>
        <v>Property Taxes-Prior Secured</v>
      </c>
      <c r="I11" s="7"/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/>
      <c r="Q11" s="8">
        <v>3335.94</v>
      </c>
      <c r="R11" s="8"/>
      <c r="S11" s="8"/>
      <c r="T11" s="8"/>
      <c r="U11" s="8"/>
      <c r="V11" s="8"/>
      <c r="W11" s="8"/>
      <c r="X11" s="8"/>
      <c r="Y11" s="14">
        <f t="shared" si="0"/>
        <v>3335.94</v>
      </c>
      <c r="Z11" s="10"/>
      <c r="AA11" s="136"/>
      <c r="AB11" s="13"/>
      <c r="AC11" s="13"/>
      <c r="AD11" s="12"/>
      <c r="AE11" s="12"/>
      <c r="AG11" s="9"/>
      <c r="AJ11" s="9"/>
    </row>
    <row r="12" spans="1:38" ht="15" customHeight="1" outlineLevel="2">
      <c r="A12" s="7">
        <v>2015</v>
      </c>
      <c r="B12" s="7" t="s">
        <v>3441</v>
      </c>
      <c r="C12" s="148" t="s">
        <v>3440</v>
      </c>
      <c r="D12" s="148" t="s">
        <v>3440</v>
      </c>
      <c r="E12" s="7" t="s">
        <v>13</v>
      </c>
      <c r="F12" s="7">
        <v>1150</v>
      </c>
      <c r="G12" s="7" t="str">
        <f>VLOOKUP(F12,Crosswalk!A:D,2,0)</f>
        <v>4009</v>
      </c>
      <c r="H12" s="7" t="str">
        <f>VLOOKUP(G12,Crosswalk!B:D,2,0)</f>
        <v>Property Taxes-Prior Unsecured</v>
      </c>
      <c r="I12" s="7"/>
      <c r="J12" s="8">
        <v>0</v>
      </c>
      <c r="K12" s="8">
        <v>0</v>
      </c>
      <c r="L12" s="8">
        <v>54.16</v>
      </c>
      <c r="M12" s="8">
        <v>0</v>
      </c>
      <c r="N12" s="8">
        <v>8.31</v>
      </c>
      <c r="O12" s="8">
        <v>78.72999999999999</v>
      </c>
      <c r="P12" s="8">
        <v>8.48</v>
      </c>
      <c r="Q12" s="8">
        <v>49.810000000000031</v>
      </c>
      <c r="R12" s="8"/>
      <c r="S12" s="8"/>
      <c r="T12" s="8"/>
      <c r="U12" s="8"/>
      <c r="V12" s="8"/>
      <c r="W12" s="8"/>
      <c r="X12" s="8"/>
      <c r="Y12" s="14">
        <f t="shared" si="0"/>
        <v>199.49</v>
      </c>
      <c r="Z12" s="10"/>
      <c r="AA12" s="136"/>
      <c r="AB12" s="13"/>
      <c r="AC12" s="13"/>
      <c r="AD12" s="12"/>
      <c r="AE12" s="12"/>
      <c r="AG12" s="9"/>
      <c r="AJ12" s="9"/>
    </row>
    <row r="13" spans="1:38" ht="15" customHeight="1" outlineLevel="2">
      <c r="A13" s="7">
        <v>2015</v>
      </c>
      <c r="B13" s="7" t="s">
        <v>3441</v>
      </c>
      <c r="C13" s="148" t="s">
        <v>3440</v>
      </c>
      <c r="D13" s="148" t="s">
        <v>3440</v>
      </c>
      <c r="E13" s="7" t="s">
        <v>13</v>
      </c>
      <c r="F13" s="7">
        <v>1260</v>
      </c>
      <c r="G13" s="7" t="str">
        <f>VLOOKUP(F13,Crosswalk!A:D,2,0)</f>
        <v>4030</v>
      </c>
      <c r="H13" s="7" t="str">
        <f>VLOOKUP(G13,Crosswalk!B:D,2,0)</f>
        <v>Supp Prop Tax-Current Secured</v>
      </c>
      <c r="I13" s="7"/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/>
      <c r="Q13" s="8">
        <v>1178.4000000000001</v>
      </c>
      <c r="R13" s="8"/>
      <c r="S13" s="8"/>
      <c r="T13" s="8"/>
      <c r="U13" s="8"/>
      <c r="V13" s="8"/>
      <c r="W13" s="8"/>
      <c r="X13" s="8"/>
      <c r="Y13" s="14">
        <f t="shared" si="0"/>
        <v>1178.4000000000001</v>
      </c>
      <c r="Z13" s="10"/>
      <c r="AA13" s="136"/>
      <c r="AB13" s="13"/>
      <c r="AC13" s="13"/>
      <c r="AD13" s="12"/>
      <c r="AE13" s="12"/>
      <c r="AG13" s="9"/>
      <c r="AJ13" s="9"/>
    </row>
    <row r="14" spans="1:38" ht="15" customHeight="1" outlineLevel="2">
      <c r="A14" s="7">
        <v>2015</v>
      </c>
      <c r="B14" s="7" t="s">
        <v>3441</v>
      </c>
      <c r="C14" s="148" t="s">
        <v>3440</v>
      </c>
      <c r="D14" s="148" t="s">
        <v>3440</v>
      </c>
      <c r="E14" s="7" t="s">
        <v>13</v>
      </c>
      <c r="F14" s="7">
        <v>1270</v>
      </c>
      <c r="G14" s="7" t="str">
        <f>VLOOKUP(F14,Crosswalk!A:D,2,0)</f>
        <v>4033</v>
      </c>
      <c r="H14" s="7" t="str">
        <f>VLOOKUP(G14,Crosswalk!B:D,2,0)</f>
        <v>Supp Property Taxes-Prior Secured</v>
      </c>
      <c r="I14" s="7"/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/>
      <c r="Q14" s="8">
        <v>248.28</v>
      </c>
      <c r="R14" s="8"/>
      <c r="S14" s="8"/>
      <c r="T14" s="8"/>
      <c r="U14" s="8"/>
      <c r="V14" s="8"/>
      <c r="W14" s="8"/>
      <c r="X14" s="8"/>
      <c r="Y14" s="14">
        <f t="shared" si="0"/>
        <v>248.28</v>
      </c>
      <c r="Z14" s="10"/>
      <c r="AA14" s="136"/>
      <c r="AB14" s="13"/>
      <c r="AC14" s="13"/>
      <c r="AD14" s="12"/>
      <c r="AE14" s="12"/>
      <c r="AG14" s="9"/>
      <c r="AJ14" s="9"/>
    </row>
    <row r="15" spans="1:38" ht="15" customHeight="1" outlineLevel="2">
      <c r="A15" s="7">
        <v>2015</v>
      </c>
      <c r="B15" s="7" t="s">
        <v>3441</v>
      </c>
      <c r="C15" s="148" t="s">
        <v>3440</v>
      </c>
      <c r="D15" s="148" t="s">
        <v>3440</v>
      </c>
      <c r="E15" s="7" t="s">
        <v>13</v>
      </c>
      <c r="F15" s="7">
        <v>1450</v>
      </c>
      <c r="G15" s="7" t="str">
        <f>VLOOKUP(F15,Crosswalk!A:D,2,0)</f>
        <v>4056</v>
      </c>
      <c r="H15" s="7" t="str">
        <f>VLOOKUP(G15,Crosswalk!B:D,2,0)</f>
        <v>Aircraft</v>
      </c>
      <c r="I15" s="7"/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/>
      <c r="Q15" s="8">
        <v>0</v>
      </c>
      <c r="R15" s="8"/>
      <c r="S15" s="8"/>
      <c r="T15" s="8"/>
      <c r="U15" s="8"/>
      <c r="V15" s="8"/>
      <c r="W15" s="8"/>
      <c r="X15" s="8"/>
      <c r="Y15" s="14">
        <f t="shared" si="0"/>
        <v>0</v>
      </c>
      <c r="Z15" s="10"/>
      <c r="AA15" s="136"/>
      <c r="AB15" s="13"/>
      <c r="AC15" s="13"/>
      <c r="AD15" s="12"/>
      <c r="AE15" s="12"/>
      <c r="AG15" s="9"/>
      <c r="AJ15" s="9"/>
    </row>
    <row r="16" spans="1:38" ht="15" customHeight="1" outlineLevel="2">
      <c r="A16" s="7">
        <v>2015</v>
      </c>
      <c r="B16" s="7" t="s">
        <v>3441</v>
      </c>
      <c r="C16" s="148" t="s">
        <v>3440</v>
      </c>
      <c r="D16" s="148" t="s">
        <v>3440</v>
      </c>
      <c r="E16" s="7" t="s">
        <v>13</v>
      </c>
      <c r="F16" s="7">
        <v>1461</v>
      </c>
      <c r="G16" s="148" t="s">
        <v>2316</v>
      </c>
      <c r="H16" s="7" t="str">
        <f>VLOOKUP(G16,Crosswalk!B:D,2,0)</f>
        <v>ERAF</v>
      </c>
      <c r="I16" s="7"/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/>
      <c r="Q16" s="8">
        <v>0</v>
      </c>
      <c r="R16" s="8"/>
      <c r="S16" s="8"/>
      <c r="T16" s="8"/>
      <c r="U16" s="8"/>
      <c r="V16" s="8"/>
      <c r="W16" s="8"/>
      <c r="X16" s="8"/>
      <c r="Y16" s="14">
        <f t="shared" si="0"/>
        <v>0</v>
      </c>
      <c r="Z16" s="10"/>
      <c r="AA16" s="136"/>
      <c r="AB16" s="13"/>
      <c r="AC16" s="13"/>
      <c r="AD16" s="12"/>
      <c r="AE16" s="12"/>
      <c r="AG16" s="9"/>
      <c r="AJ16" s="9"/>
    </row>
    <row r="17" spans="1:36" ht="15" customHeight="1" outlineLevel="2">
      <c r="A17" s="7">
        <v>2015</v>
      </c>
      <c r="B17" s="7" t="s">
        <v>3441</v>
      </c>
      <c r="C17" s="148" t="s">
        <v>3440</v>
      </c>
      <c r="D17" s="148" t="s">
        <v>3440</v>
      </c>
      <c r="E17" s="7" t="s">
        <v>13</v>
      </c>
      <c r="F17" s="24">
        <v>1070</v>
      </c>
      <c r="G17" s="148" t="s">
        <v>2289</v>
      </c>
      <c r="H17" s="7" t="str">
        <f>VLOOKUP(G17,Crosswalk!B:D,2,0)</f>
        <v>ABX1 26 Residual</v>
      </c>
      <c r="I17" s="7"/>
      <c r="J17" s="8">
        <v>0</v>
      </c>
      <c r="K17" s="8">
        <v>0</v>
      </c>
      <c r="L17" s="8">
        <v>0</v>
      </c>
      <c r="M17" s="8">
        <v>1748</v>
      </c>
      <c r="N17" s="8">
        <v>0</v>
      </c>
      <c r="O17" s="8">
        <v>0</v>
      </c>
      <c r="P17" s="8">
        <v>948</v>
      </c>
      <c r="Q17" s="8">
        <v>42</v>
      </c>
      <c r="R17" s="8"/>
      <c r="S17" s="8"/>
      <c r="T17" s="8"/>
      <c r="U17" s="8"/>
      <c r="V17" s="8"/>
      <c r="W17" s="8"/>
      <c r="X17" s="8"/>
      <c r="Y17" s="14">
        <f t="shared" si="0"/>
        <v>2738</v>
      </c>
      <c r="Z17" s="10"/>
      <c r="AA17" s="136"/>
      <c r="AB17" s="13"/>
      <c r="AC17" s="13"/>
      <c r="AD17" s="12"/>
      <c r="AE17" s="12"/>
      <c r="AG17" s="9"/>
      <c r="AJ17" s="9"/>
    </row>
    <row r="18" spans="1:36" ht="15" customHeight="1" outlineLevel="2">
      <c r="A18" s="7">
        <v>2015</v>
      </c>
      <c r="B18" s="7" t="s">
        <v>3441</v>
      </c>
      <c r="C18" s="148" t="s">
        <v>3440</v>
      </c>
      <c r="D18" s="7">
        <v>307</v>
      </c>
      <c r="E18" s="7" t="s">
        <v>13</v>
      </c>
      <c r="F18" s="7">
        <v>2015</v>
      </c>
      <c r="G18" s="7" t="str">
        <f>VLOOKUP(F18,Crosswalk!A:D,2,0)</f>
        <v>7003</v>
      </c>
      <c r="H18" s="7" t="str">
        <f>VLOOKUP(G18,Crosswalk!B:D,2,0)</f>
        <v>SB2557 Tax Admin Fees (Expense)</v>
      </c>
      <c r="I18" s="7"/>
      <c r="J18" s="8">
        <v>0</v>
      </c>
      <c r="K18" s="8">
        <v>0</v>
      </c>
      <c r="L18" s="8">
        <v>-1447.66</v>
      </c>
      <c r="M18" s="8">
        <v>0</v>
      </c>
      <c r="N18" s="8">
        <v>0</v>
      </c>
      <c r="O18" s="8">
        <v>-1447.66</v>
      </c>
      <c r="P18" s="8"/>
      <c r="Q18" s="8">
        <v>0</v>
      </c>
      <c r="R18" s="8"/>
      <c r="S18" s="8"/>
      <c r="T18" s="8"/>
      <c r="U18" s="8"/>
      <c r="V18" s="8"/>
      <c r="W18" s="8"/>
      <c r="X18" s="8"/>
      <c r="Y18" s="14">
        <f t="shared" si="0"/>
        <v>-2895.32</v>
      </c>
      <c r="Z18" s="10"/>
      <c r="AA18" s="136">
        <f t="shared" ref="AA18" si="3">IF(AG$2="Y",IF(RIGHT(B18,4)="CITY",AJ18,0),AJ18)</f>
        <v>-1447.66</v>
      </c>
      <c r="AB18" s="13"/>
      <c r="AC18" s="13">
        <f t="shared" ref="AC18" si="4">AA18+AB18</f>
        <v>-1447.66</v>
      </c>
      <c r="AD18" s="12"/>
      <c r="AE18" s="12"/>
      <c r="AG18" s="9">
        <f t="shared" ref="AG18" si="5">AC18-Y18</f>
        <v>1447.66</v>
      </c>
      <c r="AI18" s="1" t="str">
        <f t="shared" ref="AI18" si="6">C18&amp;D18&amp;E18&amp;G18</f>
        <v>30730710007003</v>
      </c>
      <c r="AJ18" s="9">
        <f>IF(AND(F18=2015,AG$4=1),-IFERROR(VLOOKUP(AI18,'Tax Admin 1'!A:I,9,0),0),IF(AND(F18=2015,AG$4=2),-IFERROR(VLOOKUP(AI18,'Tax Admin 2'!A:I,9,0),0),IFERROR(VLOOKUP(AI18,'A203'!A:L,12,0),0)))</f>
        <v>-1447.66</v>
      </c>
    </row>
    <row r="19" spans="1:36" ht="15" customHeight="1" outlineLevel="2">
      <c r="A19" s="7">
        <v>2015</v>
      </c>
      <c r="B19" s="7" t="s">
        <v>3441</v>
      </c>
      <c r="C19" s="148" t="s">
        <v>3440</v>
      </c>
      <c r="D19" s="148" t="s">
        <v>3440</v>
      </c>
      <c r="E19" s="7" t="s">
        <v>13</v>
      </c>
      <c r="F19" s="7">
        <v>5910</v>
      </c>
      <c r="G19" s="148" t="s">
        <v>2324</v>
      </c>
      <c r="H19" s="7" t="str">
        <f>VLOOKUP(G19,Crosswalk!B:D,2,0)</f>
        <v>Pass Through - Tax Portion</v>
      </c>
      <c r="I19" s="7"/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/>
      <c r="Q19" s="8">
        <v>0</v>
      </c>
      <c r="R19" s="8"/>
      <c r="S19" s="8"/>
      <c r="T19" s="8"/>
      <c r="U19" s="8"/>
      <c r="V19" s="8"/>
      <c r="W19" s="8"/>
      <c r="X19" s="8"/>
      <c r="Y19" s="14">
        <f t="shared" si="0"/>
        <v>0</v>
      </c>
      <c r="Z19" s="10"/>
      <c r="AA19" s="136"/>
      <c r="AB19" s="13"/>
      <c r="AC19" s="13"/>
      <c r="AD19" s="12"/>
      <c r="AE19" s="12"/>
      <c r="AG19" s="9"/>
      <c r="AJ19" s="9"/>
    </row>
    <row r="20" spans="1:36" ht="15" customHeight="1" outlineLevel="2">
      <c r="A20" s="7">
        <v>2015</v>
      </c>
      <c r="B20" s="7" t="s">
        <v>3441</v>
      </c>
      <c r="C20" s="148" t="s">
        <v>3440</v>
      </c>
      <c r="D20" s="148" t="s">
        <v>3440</v>
      </c>
      <c r="E20" s="7" t="s">
        <v>13</v>
      </c>
      <c r="F20" s="7">
        <v>5915</v>
      </c>
      <c r="G20" s="148" t="s">
        <v>2291</v>
      </c>
      <c r="H20" s="7" t="str">
        <f>VLOOKUP(G20,Crosswalk!B:D,2,0)</f>
        <v>Pass through - Facilities Portion</v>
      </c>
      <c r="I20" s="7"/>
      <c r="J20" s="8">
        <v>0</v>
      </c>
      <c r="K20" s="8">
        <v>0</v>
      </c>
      <c r="L20" s="8">
        <v>0</v>
      </c>
      <c r="M20" s="8">
        <v>6040</v>
      </c>
      <c r="N20" s="8">
        <v>0</v>
      </c>
      <c r="O20" s="8">
        <v>0</v>
      </c>
      <c r="P20" s="8">
        <v>5038</v>
      </c>
      <c r="Q20" s="8">
        <v>0</v>
      </c>
      <c r="R20" s="8"/>
      <c r="S20" s="8"/>
      <c r="T20" s="8"/>
      <c r="U20" s="8"/>
      <c r="V20" s="8"/>
      <c r="W20" s="8"/>
      <c r="X20" s="8"/>
      <c r="Y20" s="14">
        <f t="shared" si="0"/>
        <v>11078</v>
      </c>
      <c r="Z20" s="10"/>
      <c r="AA20" s="136"/>
      <c r="AB20" s="13"/>
      <c r="AC20" s="13"/>
      <c r="AD20" s="12"/>
      <c r="AE20" s="12"/>
      <c r="AG20" s="9"/>
      <c r="AJ20" s="9"/>
    </row>
    <row r="21" spans="1:36" ht="15" customHeight="1" outlineLevel="2">
      <c r="A21" s="7">
        <v>2015</v>
      </c>
      <c r="B21" s="7" t="s">
        <v>3441</v>
      </c>
      <c r="C21" s="148" t="s">
        <v>3440</v>
      </c>
      <c r="D21" s="148" t="s">
        <v>3440</v>
      </c>
      <c r="E21" s="7" t="s">
        <v>13</v>
      </c>
      <c r="F21" s="7">
        <v>4010</v>
      </c>
      <c r="G21" s="148" t="s">
        <v>2293</v>
      </c>
      <c r="H21" s="7" t="str">
        <f>VLOOKUP(G21,Crosswalk!B:D,2,0)</f>
        <v>Interest</v>
      </c>
      <c r="I21" s="7"/>
      <c r="J21" s="8">
        <v>0</v>
      </c>
      <c r="K21" s="8">
        <v>0</v>
      </c>
      <c r="L21" s="8">
        <v>5.46</v>
      </c>
      <c r="M21" s="8">
        <v>0</v>
      </c>
      <c r="N21" s="8">
        <v>28.31</v>
      </c>
      <c r="O21" s="8">
        <v>6.1700000000000017</v>
      </c>
      <c r="P21" s="8"/>
      <c r="Q21" s="8">
        <v>119.69</v>
      </c>
      <c r="R21" s="8"/>
      <c r="S21" s="8"/>
      <c r="T21" s="8"/>
      <c r="U21" s="8"/>
      <c r="V21" s="8"/>
      <c r="W21" s="8"/>
      <c r="X21" s="8"/>
      <c r="Y21" s="14">
        <f t="shared" si="0"/>
        <v>159.63</v>
      </c>
      <c r="Z21" s="10"/>
      <c r="AA21" s="136"/>
      <c r="AB21" s="13"/>
      <c r="AC21" s="13"/>
      <c r="AD21" s="12"/>
      <c r="AE21" s="12"/>
      <c r="AG21" s="9"/>
      <c r="AJ21" s="9"/>
    </row>
    <row r="22" spans="1:36" ht="15" customHeight="1" outlineLevel="2">
      <c r="A22" s="7">
        <v>2015</v>
      </c>
      <c r="B22" s="7" t="s">
        <v>3441</v>
      </c>
      <c r="C22" s="148" t="s">
        <v>3440</v>
      </c>
      <c r="D22" s="148" t="s">
        <v>3440</v>
      </c>
      <c r="E22" s="7" t="s">
        <v>13</v>
      </c>
      <c r="F22" s="7">
        <v>5380</v>
      </c>
      <c r="G22" s="148" t="s">
        <v>2294</v>
      </c>
      <c r="H22" s="7" t="str">
        <f>VLOOKUP(G22,Crosswalk!B:D,2,0)</f>
        <v>St-Homeowners Prop Tax Relief</v>
      </c>
      <c r="I22" s="7"/>
      <c r="J22" s="8">
        <v>0</v>
      </c>
      <c r="K22" s="8">
        <v>0</v>
      </c>
      <c r="L22" s="8">
        <v>0</v>
      </c>
      <c r="M22" s="8">
        <v>0</v>
      </c>
      <c r="N22" s="8">
        <v>632</v>
      </c>
      <c r="O22" s="8">
        <v>0</v>
      </c>
      <c r="P22" s="8"/>
      <c r="Q22" s="8">
        <v>632</v>
      </c>
      <c r="R22" s="8"/>
      <c r="S22" s="8"/>
      <c r="T22" s="8"/>
      <c r="U22" s="8"/>
      <c r="V22" s="8"/>
      <c r="W22" s="8"/>
      <c r="X22" s="8"/>
      <c r="Y22" s="14">
        <f t="shared" si="0"/>
        <v>1264</v>
      </c>
      <c r="Z22" s="10"/>
      <c r="AA22" s="136"/>
      <c r="AB22" s="13"/>
      <c r="AC22" s="13"/>
      <c r="AD22" s="12"/>
      <c r="AE22" s="12"/>
      <c r="AG22" s="9"/>
      <c r="AJ22" s="9"/>
    </row>
    <row r="23" spans="1:36" ht="15" customHeight="1" outlineLevel="1">
      <c r="A23" s="7"/>
      <c r="B23" s="7"/>
      <c r="C23" s="157" t="s">
        <v>3507</v>
      </c>
      <c r="D23" s="148"/>
      <c r="E23" s="7"/>
      <c r="F23" s="7"/>
      <c r="G23" s="148"/>
      <c r="H23" s="7"/>
      <c r="I23" s="7"/>
      <c r="J23" s="8">
        <f>SUBTOTAL(9,J9:J22)</f>
        <v>0</v>
      </c>
      <c r="K23" s="8">
        <f>SUBTOTAL(9,K9:K22)</f>
        <v>0</v>
      </c>
      <c r="L23" s="8">
        <f>SUBTOTAL(9,L9:L22)</f>
        <v>56528.630000000005</v>
      </c>
      <c r="M23" s="8">
        <f>SUBTOTAL(9,M9:M22)</f>
        <v>7788</v>
      </c>
      <c r="N23" s="8">
        <f>SUBTOTAL(9,N9:N22)</f>
        <v>9880.809999999994</v>
      </c>
      <c r="O23" s="8">
        <f>SUBTOTAL(9,O9:O22)</f>
        <v>31881.64000000001</v>
      </c>
      <c r="P23" s="8">
        <f>SUBTOTAL(9,P9:P22)</f>
        <v>17464.45</v>
      </c>
      <c r="Q23" s="8">
        <f>SUBTOTAL(9,Q9:Q22)</f>
        <v>6923.2100000000028</v>
      </c>
      <c r="R23" s="8"/>
      <c r="S23" s="8"/>
      <c r="T23" s="8"/>
      <c r="U23" s="8"/>
      <c r="V23" s="8"/>
      <c r="W23" s="8"/>
      <c r="X23" s="8"/>
      <c r="Y23" s="14">
        <f>SUBTOTAL(9,Y9:Y22)</f>
        <v>130466.74</v>
      </c>
      <c r="Z23" s="10"/>
      <c r="AA23" s="136"/>
      <c r="AB23" s="13"/>
      <c r="AC23" s="13"/>
      <c r="AD23" s="12"/>
      <c r="AE23" s="12"/>
      <c r="AG23" s="9"/>
      <c r="AJ23" s="9"/>
    </row>
    <row r="24" spans="1:36" ht="15" customHeight="1" outlineLevel="2">
      <c r="A24" s="7">
        <v>2015</v>
      </c>
      <c r="B24" s="7" t="s">
        <v>19</v>
      </c>
      <c r="C24" s="149" t="s">
        <v>20</v>
      </c>
      <c r="D24" s="7" t="s">
        <v>20</v>
      </c>
      <c r="E24" s="7" t="s">
        <v>13</v>
      </c>
      <c r="F24" s="7">
        <v>1312</v>
      </c>
      <c r="G24" s="7" t="str">
        <f>VLOOKUP(F24,Crosswalk!A:D,2,0)</f>
        <v>4038</v>
      </c>
      <c r="H24" s="7" t="str">
        <f>VLOOKUP(G24,Crosswalk!B:D,2,0)</f>
        <v>In Lieu Local Sales &amp; Use Tax</v>
      </c>
      <c r="I24" s="7"/>
      <c r="J24" s="8">
        <v>0</v>
      </c>
      <c r="K24" s="8">
        <v>0</v>
      </c>
      <c r="L24" s="8">
        <v>7484306.25</v>
      </c>
      <c r="M24" s="8">
        <v>0</v>
      </c>
      <c r="N24" s="8">
        <v>0</v>
      </c>
      <c r="O24" s="8">
        <v>7469363.5</v>
      </c>
      <c r="P24" s="8"/>
      <c r="Q24" s="8">
        <v>0</v>
      </c>
      <c r="R24" s="8"/>
      <c r="S24" s="8"/>
      <c r="T24" s="8"/>
      <c r="U24" s="8"/>
      <c r="V24" s="8"/>
      <c r="W24" s="8"/>
      <c r="X24" s="8"/>
      <c r="Y24" s="14">
        <f t="shared" si="0"/>
        <v>14953669.75</v>
      </c>
      <c r="Z24" s="10"/>
      <c r="AA24" s="136">
        <f>IF(AG$2="Y",IF(RIGHT(B24,4)="CITY",AJ24,0),AJ24)</f>
        <v>0</v>
      </c>
      <c r="AB24" s="13"/>
      <c r="AC24" s="13">
        <f t="shared" si="1"/>
        <v>0</v>
      </c>
      <c r="AD24" s="12">
        <v>1</v>
      </c>
      <c r="AE24" s="12">
        <v>1</v>
      </c>
      <c r="AG24" s="9">
        <f t="shared" si="2"/>
        <v>-14953669.75</v>
      </c>
      <c r="AI24" s="1" t="str">
        <f>C24&amp;D24&amp;E24&amp;G24</f>
        <v>31031010004038</v>
      </c>
      <c r="AJ24" s="9">
        <f>IF(AND(F24=2015,AG$4=1),-IFERROR(VLOOKUP(AI24,'Tax Admin 1'!A:I,9,0),0),IF(AND(F24=2015,AG$4=2),-IFERROR(VLOOKUP(AI24,'Tax Admin 2'!A:I,9,0),0),IFERROR(VLOOKUP(AI24,'A203'!A:L,12,0),0)))</f>
        <v>0</v>
      </c>
    </row>
    <row r="25" spans="1:36" ht="15" customHeight="1" outlineLevel="2">
      <c r="A25" s="7">
        <v>2015</v>
      </c>
      <c r="B25" s="7" t="s">
        <v>19</v>
      </c>
      <c r="C25" s="149" t="s">
        <v>20</v>
      </c>
      <c r="D25" s="7" t="s">
        <v>20</v>
      </c>
      <c r="E25" s="7" t="s">
        <v>13</v>
      </c>
      <c r="F25" s="7">
        <v>4010</v>
      </c>
      <c r="G25" s="7" t="str">
        <f>VLOOKUP(F25,Crosswalk!A:D,2,0)</f>
        <v>4801</v>
      </c>
      <c r="H25" s="7" t="str">
        <f>VLOOKUP(G25,Crosswalk!B:D,2,0)</f>
        <v>Interest</v>
      </c>
      <c r="I25" s="7"/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/>
      <c r="Q25" s="8">
        <v>0</v>
      </c>
      <c r="R25" s="8"/>
      <c r="S25" s="8"/>
      <c r="T25" s="8"/>
      <c r="U25" s="8"/>
      <c r="V25" s="8"/>
      <c r="W25" s="8"/>
      <c r="X25" s="8"/>
      <c r="Y25" s="14">
        <f t="shared" si="0"/>
        <v>0</v>
      </c>
      <c r="Z25" s="10"/>
      <c r="AA25" s="136">
        <f>IF(AG$2="Y",IF(RIGHT(B25,4)="CITY",AJ25,0),AJ25)</f>
        <v>0</v>
      </c>
      <c r="AB25" s="13"/>
      <c r="AC25" s="13">
        <f t="shared" si="1"/>
        <v>0</v>
      </c>
      <c r="AD25" s="12">
        <v>1</v>
      </c>
      <c r="AE25" s="12">
        <v>1</v>
      </c>
      <c r="AG25" s="9">
        <f t="shared" si="2"/>
        <v>0</v>
      </c>
      <c r="AI25" s="1" t="str">
        <f>C25&amp;D25&amp;E25&amp;G25</f>
        <v>31031010004801</v>
      </c>
      <c r="AJ25" s="9">
        <f>IF(AND(F25=2015,AG$4=1),-IFERROR(VLOOKUP(AI25,'Tax Admin 1'!A:I,9,0),0),IF(AND(F25=2015,AG$4=2),-IFERROR(VLOOKUP(AI25,'Tax Admin 2'!A:I,9,0),0),IFERROR(VLOOKUP(AI25,'A203'!A:L,12,0),0)))</f>
        <v>0</v>
      </c>
    </row>
    <row r="26" spans="1:36" ht="15" customHeight="1" outlineLevel="1">
      <c r="A26" s="7"/>
      <c r="B26" s="7"/>
      <c r="C26" s="157" t="s">
        <v>3508</v>
      </c>
      <c r="D26" s="7"/>
      <c r="E26" s="7"/>
      <c r="F26" s="7"/>
      <c r="G26" s="7"/>
      <c r="H26" s="7"/>
      <c r="I26" s="7"/>
      <c r="J26" s="8">
        <f>SUBTOTAL(9,J24:J25)</f>
        <v>0</v>
      </c>
      <c r="K26" s="8">
        <f>SUBTOTAL(9,K24:K25)</f>
        <v>0</v>
      </c>
      <c r="L26" s="8">
        <f>SUBTOTAL(9,L24:L25)</f>
        <v>7484306.25</v>
      </c>
      <c r="M26" s="8">
        <f>SUBTOTAL(9,M24:M25)</f>
        <v>0</v>
      </c>
      <c r="N26" s="8">
        <f>SUBTOTAL(9,N24:N25)</f>
        <v>0</v>
      </c>
      <c r="O26" s="8">
        <f>SUBTOTAL(9,O24:O25)</f>
        <v>7469363.5</v>
      </c>
      <c r="P26" s="8">
        <f>SUBTOTAL(9,P24:P25)</f>
        <v>0</v>
      </c>
      <c r="Q26" s="8">
        <f>SUBTOTAL(9,Q24:Q25)</f>
        <v>0</v>
      </c>
      <c r="R26" s="8"/>
      <c r="S26" s="8"/>
      <c r="T26" s="8"/>
      <c r="U26" s="8"/>
      <c r="V26" s="8"/>
      <c r="W26" s="8"/>
      <c r="X26" s="8"/>
      <c r="Y26" s="14">
        <f>SUBTOTAL(9,Y24:Y25)</f>
        <v>14953669.75</v>
      </c>
      <c r="Z26" s="10"/>
      <c r="AA26" s="136"/>
      <c r="AB26" s="13"/>
      <c r="AC26" s="13"/>
      <c r="AD26" s="12"/>
      <c r="AE26" s="12"/>
      <c r="AG26" s="9"/>
      <c r="AJ26" s="9"/>
    </row>
    <row r="27" spans="1:36" ht="15" customHeight="1" outlineLevel="2">
      <c r="A27" s="7">
        <v>2015</v>
      </c>
      <c r="B27" s="7" t="s">
        <v>21</v>
      </c>
      <c r="C27" s="149" t="s">
        <v>22</v>
      </c>
      <c r="D27" s="7" t="s">
        <v>22</v>
      </c>
      <c r="E27" s="7" t="s">
        <v>13</v>
      </c>
      <c r="F27" s="7">
        <v>1165</v>
      </c>
      <c r="G27" s="7" t="str">
        <f>VLOOKUP(F27,Crosswalk!A:D,2,0)</f>
        <v>4011</v>
      </c>
      <c r="H27" s="7" t="str">
        <f>VLOOKUP(G27,Crosswalk!B:D,2,0)</f>
        <v>Property Tax In-Lieu Of Vlf</v>
      </c>
      <c r="I27" s="7"/>
      <c r="J27" s="8">
        <v>0</v>
      </c>
      <c r="K27" s="8">
        <v>0</v>
      </c>
      <c r="L27" s="8">
        <v>35377305</v>
      </c>
      <c r="M27" s="8">
        <v>0</v>
      </c>
      <c r="N27" s="8">
        <v>0</v>
      </c>
      <c r="O27" s="8">
        <v>35377305</v>
      </c>
      <c r="P27" s="8"/>
      <c r="Q27" s="8">
        <v>0</v>
      </c>
      <c r="R27" s="8"/>
      <c r="S27" s="8"/>
      <c r="T27" s="8"/>
      <c r="U27" s="8"/>
      <c r="V27" s="8"/>
      <c r="W27" s="8"/>
      <c r="X27" s="8"/>
      <c r="Y27" s="14">
        <f t="shared" si="0"/>
        <v>70754610</v>
      </c>
      <c r="Z27" s="10"/>
      <c r="AA27" s="136">
        <f>IF(AG$2="Y",IF(RIGHT(B27,4)="CITY",AJ27,0),AJ27)</f>
        <v>0</v>
      </c>
      <c r="AB27" s="13"/>
      <c r="AC27" s="13">
        <f t="shared" si="1"/>
        <v>0</v>
      </c>
      <c r="AD27" s="12">
        <v>1</v>
      </c>
      <c r="AE27" s="12">
        <v>1</v>
      </c>
      <c r="AG27" s="9">
        <f t="shared" si="2"/>
        <v>-70754610</v>
      </c>
      <c r="AI27" s="1" t="str">
        <f>C27&amp;D27&amp;E27&amp;G27</f>
        <v>31131110004011</v>
      </c>
      <c r="AJ27" s="9">
        <f>IF(AND(F27=2015,AG$4=1),-IFERROR(VLOOKUP(AI27,'Tax Admin 1'!A:I,9,0),0),IF(AND(F27=2015,AG$4=2),-IFERROR(VLOOKUP(AI27,'Tax Admin 2'!A:I,9,0),0),IFERROR(VLOOKUP(AI27,'A203'!A:L,12,0),0)))</f>
        <v>0</v>
      </c>
    </row>
    <row r="28" spans="1:36" ht="15" customHeight="1" outlineLevel="1">
      <c r="A28" s="7"/>
      <c r="B28" s="7"/>
      <c r="C28" s="157" t="s">
        <v>3509</v>
      </c>
      <c r="D28" s="7"/>
      <c r="E28" s="7"/>
      <c r="F28" s="7"/>
      <c r="G28" s="7"/>
      <c r="H28" s="7"/>
      <c r="I28" s="7"/>
      <c r="J28" s="8">
        <f>SUBTOTAL(9,J27:J27)</f>
        <v>0</v>
      </c>
      <c r="K28" s="8">
        <f>SUBTOTAL(9,K27:K27)</f>
        <v>0</v>
      </c>
      <c r="L28" s="8">
        <f>SUBTOTAL(9,L27:L27)</f>
        <v>35377305</v>
      </c>
      <c r="M28" s="8">
        <f>SUBTOTAL(9,M27:M27)</f>
        <v>0</v>
      </c>
      <c r="N28" s="8">
        <f>SUBTOTAL(9,N27:N27)</f>
        <v>0</v>
      </c>
      <c r="O28" s="8">
        <f>SUBTOTAL(9,O27:O27)</f>
        <v>35377305</v>
      </c>
      <c r="P28" s="8">
        <f>SUBTOTAL(9,P27:P27)</f>
        <v>0</v>
      </c>
      <c r="Q28" s="8">
        <f>SUBTOTAL(9,Q27:Q27)</f>
        <v>0</v>
      </c>
      <c r="R28" s="8"/>
      <c r="S28" s="8"/>
      <c r="T28" s="8"/>
      <c r="U28" s="8"/>
      <c r="V28" s="8"/>
      <c r="W28" s="8"/>
      <c r="X28" s="8"/>
      <c r="Y28" s="14">
        <f>SUBTOTAL(9,Y27:Y27)</f>
        <v>70754610</v>
      </c>
      <c r="Z28" s="10"/>
      <c r="AA28" s="136"/>
      <c r="AB28" s="13"/>
      <c r="AC28" s="13"/>
      <c r="AD28" s="12"/>
      <c r="AE28" s="12"/>
      <c r="AG28" s="9"/>
      <c r="AJ28" s="9"/>
    </row>
    <row r="29" spans="1:36" ht="15" customHeight="1" outlineLevel="2">
      <c r="A29" s="7">
        <v>2015</v>
      </c>
      <c r="B29" s="7" t="s">
        <v>23</v>
      </c>
      <c r="C29" s="149" t="s">
        <v>24</v>
      </c>
      <c r="D29" s="7" t="s">
        <v>24</v>
      </c>
      <c r="E29" s="7" t="s">
        <v>13</v>
      </c>
      <c r="F29" s="7">
        <v>1010</v>
      </c>
      <c r="G29" s="7" t="str">
        <f>VLOOKUP(F29,Crosswalk!A:D,2,0)</f>
        <v>4001</v>
      </c>
      <c r="H29" s="7" t="str">
        <f>VLOOKUP(G29,Crosswalk!B:D,2,0)</f>
        <v>Property Taxes-Current Secured</v>
      </c>
      <c r="I29" s="7"/>
      <c r="J29" s="8">
        <v>0</v>
      </c>
      <c r="K29" s="8">
        <v>0</v>
      </c>
      <c r="L29" s="8">
        <v>22769.95</v>
      </c>
      <c r="M29" s="8">
        <v>0</v>
      </c>
      <c r="N29" s="8">
        <v>4710.0099999999984</v>
      </c>
      <c r="O29" s="8">
        <v>14389.480000000003</v>
      </c>
      <c r="P29" s="8">
        <v>5533.46</v>
      </c>
      <c r="Q29" s="8">
        <v>482.86000000000058</v>
      </c>
      <c r="R29" s="8"/>
      <c r="S29" s="8"/>
      <c r="T29" s="8"/>
      <c r="U29" s="8"/>
      <c r="V29" s="8"/>
      <c r="W29" s="8"/>
      <c r="X29" s="8"/>
      <c r="Y29" s="14">
        <f t="shared" si="0"/>
        <v>47885.760000000002</v>
      </c>
      <c r="Z29" s="10"/>
      <c r="AA29" s="136">
        <f t="shared" ref="AA29:AA41" si="7">IF(AG$2="Y",IF(RIGHT(B29,4)="CITY",AJ29,0),AJ29)</f>
        <v>0</v>
      </c>
      <c r="AB29" s="13"/>
      <c r="AC29" s="13">
        <f t="shared" si="1"/>
        <v>0</v>
      </c>
      <c r="AD29" s="12">
        <v>1</v>
      </c>
      <c r="AE29" s="12">
        <v>1</v>
      </c>
      <c r="AG29" s="9">
        <f t="shared" si="2"/>
        <v>-47885.760000000002</v>
      </c>
      <c r="AI29" s="1" t="str">
        <f t="shared" ref="AI29:AI41" si="8">C29&amp;D29&amp;E29&amp;G29</f>
        <v>31231210004001</v>
      </c>
      <c r="AJ29" s="9">
        <f>IF(AND(F29=2015,AG$4=1),-IFERROR(VLOOKUP(AI29,'Tax Admin 1'!A:I,9,0),0),IF(AND(F29=2015,AG$4=2),-IFERROR(VLOOKUP(AI29,'Tax Admin 2'!A:I,9,0),0),IFERROR(VLOOKUP(AI29,'A203'!A:L,12,0),0)))</f>
        <v>0</v>
      </c>
    </row>
    <row r="30" spans="1:36" ht="15" customHeight="1" outlineLevel="2">
      <c r="A30" s="7">
        <v>2015</v>
      </c>
      <c r="B30" s="7" t="s">
        <v>23</v>
      </c>
      <c r="C30" s="149" t="s">
        <v>24</v>
      </c>
      <c r="D30" s="7" t="s">
        <v>24</v>
      </c>
      <c r="E30" s="7" t="s">
        <v>13</v>
      </c>
      <c r="F30" s="7">
        <v>1020</v>
      </c>
      <c r="G30" s="7" t="str">
        <f>VLOOKUP(F30,Crosswalk!A:D,2,0)</f>
        <v>4004</v>
      </c>
      <c r="H30" s="7" t="str">
        <f>VLOOKUP(G30,Crosswalk!B:D,2,0)</f>
        <v>Property Taxes-Eraf III</v>
      </c>
      <c r="I30" s="7"/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/>
      <c r="Q30" s="8">
        <v>0</v>
      </c>
      <c r="R30" s="8"/>
      <c r="S30" s="8"/>
      <c r="T30" s="8"/>
      <c r="U30" s="8"/>
      <c r="V30" s="8"/>
      <c r="W30" s="8"/>
      <c r="X30" s="8"/>
      <c r="Y30" s="14">
        <f t="shared" si="0"/>
        <v>0</v>
      </c>
      <c r="Z30" s="10"/>
      <c r="AA30" s="136">
        <f t="shared" si="7"/>
        <v>0</v>
      </c>
      <c r="AB30" s="13"/>
      <c r="AC30" s="13">
        <f t="shared" si="1"/>
        <v>0</v>
      </c>
      <c r="AD30" s="12">
        <v>1</v>
      </c>
      <c r="AE30" s="12">
        <v>1</v>
      </c>
      <c r="AG30" s="9">
        <f t="shared" si="2"/>
        <v>0</v>
      </c>
      <c r="AI30" s="1" t="str">
        <f t="shared" si="8"/>
        <v>31231210004004</v>
      </c>
      <c r="AJ30" s="9">
        <f>IF(AND(F30=2015,AG$4=1),-IFERROR(VLOOKUP(AI30,'Tax Admin 1'!A:I,9,0),0),IF(AND(F30=2015,AG$4=2),-IFERROR(VLOOKUP(AI30,'Tax Admin 2'!A:I,9,0),0),IFERROR(VLOOKUP(AI30,'A203'!A:L,12,0),0)))</f>
        <v>0</v>
      </c>
    </row>
    <row r="31" spans="1:36" ht="15" customHeight="1" outlineLevel="2">
      <c r="A31" s="7">
        <v>2015</v>
      </c>
      <c r="B31" s="7" t="s">
        <v>23</v>
      </c>
      <c r="C31" s="149" t="s">
        <v>24</v>
      </c>
      <c r="D31" s="7" t="s">
        <v>24</v>
      </c>
      <c r="E31" s="7" t="s">
        <v>13</v>
      </c>
      <c r="F31" s="7">
        <v>1050</v>
      </c>
      <c r="G31" s="7" t="str">
        <f>VLOOKUP(F31,Crosswalk!A:D,2,0)</f>
        <v>4006</v>
      </c>
      <c r="H31" s="7" t="str">
        <f>VLOOKUP(G31,Crosswalk!B:D,2,0)</f>
        <v>Property Tax-Current Unsecured</v>
      </c>
      <c r="I31" s="7"/>
      <c r="J31" s="8">
        <v>0</v>
      </c>
      <c r="K31" s="8">
        <v>0</v>
      </c>
      <c r="L31" s="8">
        <v>2521.84</v>
      </c>
      <c r="M31" s="8">
        <v>0</v>
      </c>
      <c r="N31" s="8">
        <v>14.510000000000218</v>
      </c>
      <c r="O31" s="8">
        <v>128.09999999999945</v>
      </c>
      <c r="P31" s="8">
        <v>-7.95</v>
      </c>
      <c r="Q31" s="8">
        <v>92.260000000000218</v>
      </c>
      <c r="R31" s="8"/>
      <c r="S31" s="8"/>
      <c r="T31" s="8"/>
      <c r="U31" s="8"/>
      <c r="V31" s="8"/>
      <c r="W31" s="8"/>
      <c r="X31" s="8"/>
      <c r="Y31" s="14">
        <f t="shared" si="0"/>
        <v>2748.76</v>
      </c>
      <c r="Z31" s="10"/>
      <c r="AA31" s="136">
        <f t="shared" si="7"/>
        <v>0</v>
      </c>
      <c r="AB31" s="13"/>
      <c r="AC31" s="13">
        <f t="shared" si="1"/>
        <v>0</v>
      </c>
      <c r="AD31" s="12">
        <v>1</v>
      </c>
      <c r="AE31" s="12">
        <v>1</v>
      </c>
      <c r="AG31" s="9">
        <f t="shared" si="2"/>
        <v>-2748.76</v>
      </c>
      <c r="AI31" s="1" t="str">
        <f t="shared" si="8"/>
        <v>31231210004006</v>
      </c>
      <c r="AJ31" s="9">
        <f>IF(AND(F31=2015,AG$4=1),-IFERROR(VLOOKUP(AI31,'Tax Admin 1'!A:I,9,0),0),IF(AND(F31=2015,AG$4=2),-IFERROR(VLOOKUP(AI31,'Tax Admin 2'!A:I,9,0),0),IFERROR(VLOOKUP(AI31,'A203'!A:L,12,0),0)))</f>
        <v>0</v>
      </c>
    </row>
    <row r="32" spans="1:36" ht="15" customHeight="1" outlineLevel="2">
      <c r="A32" s="7">
        <v>2015</v>
      </c>
      <c r="B32" s="7" t="s">
        <v>23</v>
      </c>
      <c r="C32" s="149" t="s">
        <v>24</v>
      </c>
      <c r="D32" s="7" t="s">
        <v>24</v>
      </c>
      <c r="E32" s="7" t="s">
        <v>13</v>
      </c>
      <c r="F32" s="7">
        <v>1110</v>
      </c>
      <c r="G32" s="7" t="str">
        <f>VLOOKUP(F32,Crosswalk!A:D,2,0)</f>
        <v>4008</v>
      </c>
      <c r="H32" s="7" t="str">
        <f>VLOOKUP(G32,Crosswalk!B:D,2,0)</f>
        <v>Property Taxes-Prior Secured</v>
      </c>
      <c r="I32" s="7"/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/>
      <c r="Q32" s="8">
        <v>1471.99</v>
      </c>
      <c r="R32" s="8"/>
      <c r="S32" s="8"/>
      <c r="T32" s="8"/>
      <c r="U32" s="8"/>
      <c r="V32" s="8"/>
      <c r="W32" s="8"/>
      <c r="X32" s="8"/>
      <c r="Y32" s="14">
        <f t="shared" si="0"/>
        <v>1471.99</v>
      </c>
      <c r="Z32" s="10"/>
      <c r="AA32" s="136">
        <f t="shared" si="7"/>
        <v>0</v>
      </c>
      <c r="AB32" s="13"/>
      <c r="AC32" s="13">
        <f t="shared" si="1"/>
        <v>0</v>
      </c>
      <c r="AD32" s="12">
        <v>1</v>
      </c>
      <c r="AE32" s="12">
        <v>1</v>
      </c>
      <c r="AG32" s="9">
        <f t="shared" si="2"/>
        <v>-1471.99</v>
      </c>
      <c r="AI32" s="1" t="str">
        <f t="shared" si="8"/>
        <v>31231210004008</v>
      </c>
      <c r="AJ32" s="9">
        <f>IF(AND(F32=2015,AG$4=1),-IFERROR(VLOOKUP(AI32,'Tax Admin 1'!A:I,9,0),0),IF(AND(F32=2015,AG$4=2),-IFERROR(VLOOKUP(AI32,'Tax Admin 2'!A:I,9,0),0),IFERROR(VLOOKUP(AI32,'A203'!A:L,12,0),0)))</f>
        <v>0</v>
      </c>
    </row>
    <row r="33" spans="1:36" ht="15" customHeight="1" outlineLevel="2">
      <c r="A33" s="7">
        <v>2015</v>
      </c>
      <c r="B33" s="7" t="s">
        <v>23</v>
      </c>
      <c r="C33" s="149" t="s">
        <v>24</v>
      </c>
      <c r="D33" s="7" t="s">
        <v>24</v>
      </c>
      <c r="E33" s="7" t="s">
        <v>13</v>
      </c>
      <c r="F33" s="7">
        <v>1150</v>
      </c>
      <c r="G33" s="7" t="str">
        <f>VLOOKUP(F33,Crosswalk!A:D,2,0)</f>
        <v>4009</v>
      </c>
      <c r="H33" s="7" t="str">
        <f>VLOOKUP(G33,Crosswalk!B:D,2,0)</f>
        <v>Property Taxes-Prior Unsecured</v>
      </c>
      <c r="I33" s="7"/>
      <c r="J33" s="8">
        <v>0</v>
      </c>
      <c r="K33" s="8">
        <v>0</v>
      </c>
      <c r="L33" s="8">
        <v>23.9</v>
      </c>
      <c r="M33" s="8">
        <v>0</v>
      </c>
      <c r="N33" s="8">
        <v>3.6700000000000017</v>
      </c>
      <c r="O33" s="8">
        <v>34.74</v>
      </c>
      <c r="P33" s="8">
        <v>3.74</v>
      </c>
      <c r="Q33" s="8">
        <v>21.980000000000004</v>
      </c>
      <c r="R33" s="8"/>
      <c r="S33" s="8"/>
      <c r="T33" s="8"/>
      <c r="U33" s="8"/>
      <c r="V33" s="8"/>
      <c r="W33" s="8"/>
      <c r="X33" s="8"/>
      <c r="Y33" s="14">
        <f t="shared" si="0"/>
        <v>88.03</v>
      </c>
      <c r="Z33" s="10"/>
      <c r="AA33" s="136">
        <f t="shared" si="7"/>
        <v>0</v>
      </c>
      <c r="AB33" s="13"/>
      <c r="AC33" s="13">
        <f t="shared" si="1"/>
        <v>0</v>
      </c>
      <c r="AD33" s="12">
        <v>1</v>
      </c>
      <c r="AE33" s="12">
        <v>1</v>
      </c>
      <c r="AG33" s="9">
        <f t="shared" si="2"/>
        <v>-88.03</v>
      </c>
      <c r="AI33" s="1" t="str">
        <f t="shared" si="8"/>
        <v>31231210004009</v>
      </c>
      <c r="AJ33" s="9">
        <f>IF(AND(F33=2015,AG$4=1),-IFERROR(VLOOKUP(AI33,'Tax Admin 1'!A:I,9,0),0),IF(AND(F33=2015,AG$4=2),-IFERROR(VLOOKUP(AI33,'Tax Admin 2'!A:I,9,0),0),IFERROR(VLOOKUP(AI33,'A203'!A:L,12,0),0)))</f>
        <v>0</v>
      </c>
    </row>
    <row r="34" spans="1:36" ht="15" customHeight="1" outlineLevel="2">
      <c r="A34" s="7">
        <v>2015</v>
      </c>
      <c r="B34" s="7" t="s">
        <v>23</v>
      </c>
      <c r="C34" s="149" t="s">
        <v>24</v>
      </c>
      <c r="D34" s="7" t="s">
        <v>24</v>
      </c>
      <c r="E34" s="7" t="s">
        <v>13</v>
      </c>
      <c r="F34" s="7">
        <v>1175</v>
      </c>
      <c r="G34" s="7" t="str">
        <f>VLOOKUP(F34,Crosswalk!A:D,2,0)</f>
        <v>4014</v>
      </c>
      <c r="H34" s="7" t="str">
        <f>VLOOKUP(G34,Crosswalk!B:D,2,0)</f>
        <v>Prop 1A Reimbursement</v>
      </c>
      <c r="I34" s="7"/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/>
      <c r="Q34" s="8">
        <v>0</v>
      </c>
      <c r="R34" s="8"/>
      <c r="S34" s="8"/>
      <c r="T34" s="8"/>
      <c r="U34" s="8"/>
      <c r="V34" s="8"/>
      <c r="W34" s="8"/>
      <c r="X34" s="8"/>
      <c r="Y34" s="14">
        <f t="shared" si="0"/>
        <v>0</v>
      </c>
      <c r="Z34" s="10"/>
      <c r="AA34" s="136">
        <f t="shared" si="7"/>
        <v>0</v>
      </c>
      <c r="AB34" s="13"/>
      <c r="AC34" s="13">
        <f t="shared" si="1"/>
        <v>0</v>
      </c>
      <c r="AD34" s="12"/>
      <c r="AE34" s="12"/>
      <c r="AG34" s="9">
        <f t="shared" si="2"/>
        <v>0</v>
      </c>
      <c r="AI34" s="1" t="str">
        <f t="shared" si="8"/>
        <v>31231210004014</v>
      </c>
      <c r="AJ34" s="9">
        <f>IF(AND(F34=2015,AG$4=1),-IFERROR(VLOOKUP(AI34,'Tax Admin 1'!A:I,9,0),0),IF(AND(F34=2015,AG$4=2),-IFERROR(VLOOKUP(AI34,'Tax Admin 2'!A:I,9,0),0),IFERROR(VLOOKUP(AI34,'A203'!A:L,12,0),0)))</f>
        <v>0</v>
      </c>
    </row>
    <row r="35" spans="1:36" ht="15" customHeight="1" outlineLevel="2">
      <c r="A35" s="7">
        <v>2015</v>
      </c>
      <c r="B35" s="7" t="s">
        <v>23</v>
      </c>
      <c r="C35" s="149" t="s">
        <v>24</v>
      </c>
      <c r="D35" s="7" t="s">
        <v>24</v>
      </c>
      <c r="E35" s="7" t="s">
        <v>13</v>
      </c>
      <c r="F35" s="7">
        <v>1260</v>
      </c>
      <c r="G35" s="7" t="str">
        <f>VLOOKUP(F35,Crosswalk!A:D,2,0)</f>
        <v>4030</v>
      </c>
      <c r="H35" s="7" t="str">
        <f>VLOOKUP(G35,Crosswalk!B:D,2,0)</f>
        <v>Supp Prop Tax-Current Secured</v>
      </c>
      <c r="I35" s="7"/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/>
      <c r="Q35" s="8">
        <v>449.7</v>
      </c>
      <c r="R35" s="8"/>
      <c r="S35" s="8"/>
      <c r="T35" s="8"/>
      <c r="U35" s="8"/>
      <c r="V35" s="8"/>
      <c r="W35" s="8"/>
      <c r="X35" s="8"/>
      <c r="Y35" s="14">
        <f t="shared" si="0"/>
        <v>449.7</v>
      </c>
      <c r="Z35" s="10"/>
      <c r="AA35" s="136">
        <f t="shared" si="7"/>
        <v>0</v>
      </c>
      <c r="AB35" s="13"/>
      <c r="AC35" s="13">
        <f t="shared" si="1"/>
        <v>0</v>
      </c>
      <c r="AD35" s="12">
        <v>1</v>
      </c>
      <c r="AE35" s="12">
        <v>1</v>
      </c>
      <c r="AG35" s="9">
        <f t="shared" si="2"/>
        <v>-449.7</v>
      </c>
      <c r="AI35" s="1" t="str">
        <f t="shared" si="8"/>
        <v>31231210004030</v>
      </c>
      <c r="AJ35" s="9">
        <f>IF(AND(F35=2015,AG$4=1),-IFERROR(VLOOKUP(AI35,'Tax Admin 1'!A:I,9,0),0),IF(AND(F35=2015,AG$4=2),-IFERROR(VLOOKUP(AI35,'Tax Admin 2'!A:I,9,0),0),IFERROR(VLOOKUP(AI35,'A203'!A:L,12,0),0)))</f>
        <v>0</v>
      </c>
    </row>
    <row r="36" spans="1:36" ht="15" customHeight="1" outlineLevel="2">
      <c r="A36" s="7">
        <v>2015</v>
      </c>
      <c r="B36" s="7" t="s">
        <v>23</v>
      </c>
      <c r="C36" s="149" t="s">
        <v>24</v>
      </c>
      <c r="D36" s="7" t="s">
        <v>24</v>
      </c>
      <c r="E36" s="7" t="s">
        <v>13</v>
      </c>
      <c r="F36" s="7">
        <v>1270</v>
      </c>
      <c r="G36" s="7" t="str">
        <f>VLOOKUP(F36,Crosswalk!A:D,2,0)</f>
        <v>4033</v>
      </c>
      <c r="H36" s="7" t="str">
        <f>VLOOKUP(G36,Crosswalk!B:D,2,0)</f>
        <v>Supp Property Taxes-Prior Secured</v>
      </c>
      <c r="I36" s="7"/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/>
      <c r="Q36" s="8">
        <v>80.73</v>
      </c>
      <c r="R36" s="8"/>
      <c r="S36" s="8"/>
      <c r="T36" s="8"/>
      <c r="U36" s="8"/>
      <c r="V36" s="8"/>
      <c r="W36" s="8"/>
      <c r="X36" s="8"/>
      <c r="Y36" s="14">
        <f t="shared" si="0"/>
        <v>80.73</v>
      </c>
      <c r="Z36" s="10"/>
      <c r="AA36" s="136">
        <f t="shared" si="7"/>
        <v>0</v>
      </c>
      <c r="AB36" s="13"/>
      <c r="AC36" s="13">
        <f t="shared" si="1"/>
        <v>0</v>
      </c>
      <c r="AD36" s="12">
        <v>1</v>
      </c>
      <c r="AE36" s="12">
        <v>1</v>
      </c>
      <c r="AG36" s="9">
        <f t="shared" si="2"/>
        <v>-80.73</v>
      </c>
      <c r="AI36" s="1" t="str">
        <f t="shared" si="8"/>
        <v>31231210004033</v>
      </c>
      <c r="AJ36" s="9">
        <f>IF(AND(F36=2015,AG$4=1),-IFERROR(VLOOKUP(AI36,'Tax Admin 1'!A:I,9,0),0),IF(AND(F36=2015,AG$4=2),-IFERROR(VLOOKUP(AI36,'Tax Admin 2'!A:I,9,0),0),IFERROR(VLOOKUP(AI36,'A203'!A:L,12,0),0)))</f>
        <v>0</v>
      </c>
    </row>
    <row r="37" spans="1:36" ht="15" customHeight="1" outlineLevel="2">
      <c r="A37" s="7">
        <v>2015</v>
      </c>
      <c r="B37" s="7" t="s">
        <v>23</v>
      </c>
      <c r="C37" s="149" t="s">
        <v>24</v>
      </c>
      <c r="D37" s="22" t="s">
        <v>24</v>
      </c>
      <c r="E37" s="7" t="s">
        <v>13</v>
      </c>
      <c r="F37" s="7">
        <v>1450</v>
      </c>
      <c r="G37" s="7" t="str">
        <f>VLOOKUP(F37,Crosswalk!A:D,2,0)</f>
        <v>4056</v>
      </c>
      <c r="H37" s="7" t="str">
        <f>VLOOKUP(G37,Crosswalk!B:D,2,0)</f>
        <v>Aircraft</v>
      </c>
      <c r="I37" s="7"/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/>
      <c r="Q37" s="8">
        <v>0</v>
      </c>
      <c r="R37" s="8"/>
      <c r="S37" s="8"/>
      <c r="T37" s="8"/>
      <c r="U37" s="8"/>
      <c r="V37" s="8"/>
      <c r="W37" s="8"/>
      <c r="X37" s="8"/>
      <c r="Y37" s="14">
        <f t="shared" si="0"/>
        <v>0</v>
      </c>
      <c r="Z37" s="10"/>
      <c r="AA37" s="136">
        <f t="shared" si="7"/>
        <v>0</v>
      </c>
      <c r="AB37" s="13"/>
      <c r="AC37" s="13">
        <f t="shared" si="1"/>
        <v>0</v>
      </c>
      <c r="AD37" s="12"/>
      <c r="AE37" s="12"/>
      <c r="AG37" s="9">
        <f t="shared" si="2"/>
        <v>0</v>
      </c>
      <c r="AI37" s="1" t="str">
        <f t="shared" si="8"/>
        <v>31231210004056</v>
      </c>
      <c r="AJ37" s="9">
        <f>IF(AND(F37=2015,AG$4=1),-IFERROR(VLOOKUP(AI37,'Tax Admin 1'!A:I,9,0),0),IF(AND(F37=2015,AG$4=2),-IFERROR(VLOOKUP(AI37,'Tax Admin 2'!A:I,9,0),0),IFERROR(VLOOKUP(AI37,'A203'!A:L,12,0),0)))</f>
        <v>0</v>
      </c>
    </row>
    <row r="38" spans="1:36" ht="15" customHeight="1" outlineLevel="2">
      <c r="A38" s="7">
        <v>2015</v>
      </c>
      <c r="B38" s="7" t="s">
        <v>23</v>
      </c>
      <c r="C38" s="149" t="s">
        <v>24</v>
      </c>
      <c r="D38" s="7" t="s">
        <v>24</v>
      </c>
      <c r="E38" s="7" t="s">
        <v>13</v>
      </c>
      <c r="F38" s="7">
        <v>2015</v>
      </c>
      <c r="G38" s="7" t="str">
        <f>VLOOKUP(F38,Crosswalk!A:D,2,0)</f>
        <v>7003</v>
      </c>
      <c r="H38" s="7" t="str">
        <f>VLOOKUP(G38,Crosswalk!B:D,2,0)</f>
        <v>SB2557 Tax Admin Fees (Expense)</v>
      </c>
      <c r="I38" s="7"/>
      <c r="J38" s="8">
        <v>0</v>
      </c>
      <c r="K38" s="8">
        <v>0</v>
      </c>
      <c r="L38" s="8">
        <v>-647.54</v>
      </c>
      <c r="M38" s="8">
        <v>0</v>
      </c>
      <c r="N38" s="8">
        <v>0</v>
      </c>
      <c r="O38" s="8">
        <v>-647.54</v>
      </c>
      <c r="P38" s="8"/>
      <c r="Q38" s="8">
        <v>0</v>
      </c>
      <c r="R38" s="8"/>
      <c r="S38" s="8"/>
      <c r="T38" s="8"/>
      <c r="U38" s="8"/>
      <c r="V38" s="8"/>
      <c r="W38" s="8"/>
      <c r="X38" s="8"/>
      <c r="Y38" s="14">
        <f t="shared" si="0"/>
        <v>-1295.08</v>
      </c>
      <c r="Z38" s="10"/>
      <c r="AA38" s="136">
        <f t="shared" si="7"/>
        <v>-647.54</v>
      </c>
      <c r="AB38" s="13"/>
      <c r="AC38" s="13">
        <f t="shared" ref="AC38:AC58" si="9">AA38+AB38</f>
        <v>-647.54</v>
      </c>
      <c r="AD38" s="12"/>
      <c r="AE38" s="12"/>
      <c r="AG38" s="9">
        <f t="shared" si="2"/>
        <v>647.54</v>
      </c>
      <c r="AI38" s="1" t="str">
        <f t="shared" si="8"/>
        <v>31231210007003</v>
      </c>
      <c r="AJ38" s="9">
        <f>IF(AND(F38=2015,AG$4=1),-IFERROR(VLOOKUP(AI38,'Tax Admin 1'!A:I,9,0),0),IF(AND(F38=2015,AG$4=2),-IFERROR(VLOOKUP(AI38,'Tax Admin 2'!A:I,9,0),0),IFERROR(VLOOKUP(AI38,'A203'!A:L,12,0),0)))</f>
        <v>-647.54</v>
      </c>
    </row>
    <row r="39" spans="1:36" ht="15" customHeight="1" outlineLevel="2">
      <c r="A39" s="7">
        <v>2015</v>
      </c>
      <c r="B39" s="7" t="s">
        <v>23</v>
      </c>
      <c r="C39" s="149" t="s">
        <v>24</v>
      </c>
      <c r="D39" s="7" t="s">
        <v>24</v>
      </c>
      <c r="E39" s="7" t="s">
        <v>13</v>
      </c>
      <c r="F39" s="7">
        <v>4010</v>
      </c>
      <c r="G39" s="7" t="str">
        <f>VLOOKUP(F39,Crosswalk!A:D,2,0)</f>
        <v>4801</v>
      </c>
      <c r="H39" s="7" t="str">
        <f>VLOOKUP(G39,Crosswalk!B:D,2,0)</f>
        <v>Interest</v>
      </c>
      <c r="I39" s="7"/>
      <c r="J39" s="8">
        <v>0</v>
      </c>
      <c r="K39" s="8">
        <v>0</v>
      </c>
      <c r="L39" s="8">
        <v>17.73</v>
      </c>
      <c r="M39" s="8">
        <v>0</v>
      </c>
      <c r="N39" s="8">
        <v>5.23</v>
      </c>
      <c r="O39" s="8">
        <v>2.8299999999999983</v>
      </c>
      <c r="P39" s="8"/>
      <c r="Q39" s="8">
        <v>51.98</v>
      </c>
      <c r="R39" s="8"/>
      <c r="S39" s="8"/>
      <c r="T39" s="8"/>
      <c r="U39" s="8"/>
      <c r="V39" s="8"/>
      <c r="W39" s="8"/>
      <c r="X39" s="8"/>
      <c r="Y39" s="14">
        <f t="shared" si="0"/>
        <v>77.77</v>
      </c>
      <c r="Z39" s="10"/>
      <c r="AA39" s="136">
        <f t="shared" si="7"/>
        <v>0</v>
      </c>
      <c r="AB39" s="13"/>
      <c r="AC39" s="13">
        <f t="shared" si="9"/>
        <v>0</v>
      </c>
      <c r="AD39" s="12">
        <v>1</v>
      </c>
      <c r="AE39" s="12">
        <v>1</v>
      </c>
      <c r="AG39" s="9">
        <f t="shared" si="2"/>
        <v>-77.77</v>
      </c>
      <c r="AI39" s="1" t="str">
        <f t="shared" si="8"/>
        <v>31231210004801</v>
      </c>
      <c r="AJ39" s="9">
        <f>IF(AND(F39=2015,AG$4=1),-IFERROR(VLOOKUP(AI39,'Tax Admin 1'!A:I,9,0),0),IF(AND(F39=2015,AG$4=2),-IFERROR(VLOOKUP(AI39,'Tax Admin 2'!A:I,9,0),0),IFERROR(VLOOKUP(AI39,'A203'!A:L,12,0),0)))</f>
        <v>0</v>
      </c>
    </row>
    <row r="40" spans="1:36" ht="15" customHeight="1" outlineLevel="2">
      <c r="A40" s="7">
        <v>2015</v>
      </c>
      <c r="B40" s="7" t="s">
        <v>23</v>
      </c>
      <c r="C40" s="149" t="s">
        <v>24</v>
      </c>
      <c r="D40" s="7" t="s">
        <v>24</v>
      </c>
      <c r="E40" s="7" t="s">
        <v>13</v>
      </c>
      <c r="F40" s="7">
        <v>5380</v>
      </c>
      <c r="G40" s="7" t="str">
        <f>VLOOKUP(F40,Crosswalk!A:D,2,0)</f>
        <v>5050</v>
      </c>
      <c r="H40" s="7" t="str">
        <f>VLOOKUP(G40,Crosswalk!B:D,2,0)</f>
        <v>St-Homeowners Prop Tax Relief</v>
      </c>
      <c r="I40" s="7"/>
      <c r="J40" s="8">
        <v>0</v>
      </c>
      <c r="K40" s="8">
        <v>0</v>
      </c>
      <c r="L40" s="8">
        <v>0</v>
      </c>
      <c r="M40" s="8">
        <v>0</v>
      </c>
      <c r="N40" s="8">
        <v>275.27999999999997</v>
      </c>
      <c r="O40" s="8">
        <v>0</v>
      </c>
      <c r="P40" s="8"/>
      <c r="Q40" s="8">
        <v>275.27999999999997</v>
      </c>
      <c r="R40" s="8"/>
      <c r="S40" s="8"/>
      <c r="T40" s="8"/>
      <c r="U40" s="8"/>
      <c r="V40" s="8"/>
      <c r="W40" s="8"/>
      <c r="X40" s="8"/>
      <c r="Y40" s="14">
        <f t="shared" si="0"/>
        <v>550.55999999999995</v>
      </c>
      <c r="Z40" s="10"/>
      <c r="AA40" s="136">
        <f t="shared" si="7"/>
        <v>0</v>
      </c>
      <c r="AB40" s="13"/>
      <c r="AC40" s="13">
        <f t="shared" si="9"/>
        <v>0</v>
      </c>
      <c r="AD40" s="12">
        <v>1</v>
      </c>
      <c r="AE40" s="12">
        <v>1</v>
      </c>
      <c r="AG40" s="9">
        <f t="shared" si="2"/>
        <v>-550.55999999999995</v>
      </c>
      <c r="AI40" s="1" t="str">
        <f t="shared" si="8"/>
        <v>31231210005050</v>
      </c>
      <c r="AJ40" s="9">
        <f>IF(AND(F40=2015,AG$4=1),-IFERROR(VLOOKUP(AI40,'Tax Admin 1'!A:I,9,0),0),IF(AND(F40=2015,AG$4=2),-IFERROR(VLOOKUP(AI40,'Tax Admin 2'!A:I,9,0),0),IFERROR(VLOOKUP(AI40,'A203'!A:L,12,0),0)))</f>
        <v>0</v>
      </c>
    </row>
    <row r="41" spans="1:36" ht="15" customHeight="1" outlineLevel="2">
      <c r="A41" s="7">
        <v>2015</v>
      </c>
      <c r="B41" s="7" t="s">
        <v>23</v>
      </c>
      <c r="C41" s="149" t="s">
        <v>24</v>
      </c>
      <c r="D41" s="7" t="s">
        <v>24</v>
      </c>
      <c r="E41" s="7" t="s">
        <v>13</v>
      </c>
      <c r="F41" s="7">
        <v>6700</v>
      </c>
      <c r="G41" s="7" t="str">
        <f>VLOOKUP(F41,Crosswalk!A:D,2,0)</f>
        <v>5537</v>
      </c>
      <c r="H41" s="7" t="str">
        <f>VLOOKUP(G41,Crosswalk!B:D,2,0)</f>
        <v>Other Services</v>
      </c>
      <c r="I41" s="7"/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/>
      <c r="Q41" s="8">
        <v>0</v>
      </c>
      <c r="R41" s="8"/>
      <c r="S41" s="8"/>
      <c r="T41" s="8"/>
      <c r="U41" s="8"/>
      <c r="V41" s="8"/>
      <c r="W41" s="8"/>
      <c r="X41" s="8"/>
      <c r="Y41" s="14">
        <f t="shared" si="0"/>
        <v>0</v>
      </c>
      <c r="Z41" s="10"/>
      <c r="AA41" s="136">
        <f t="shared" si="7"/>
        <v>0</v>
      </c>
      <c r="AB41" s="13"/>
      <c r="AC41" s="13">
        <f t="shared" si="9"/>
        <v>0</v>
      </c>
      <c r="AD41" s="12">
        <v>1</v>
      </c>
      <c r="AE41" s="12">
        <v>1</v>
      </c>
      <c r="AG41" s="9">
        <f t="shared" si="2"/>
        <v>0</v>
      </c>
      <c r="AI41" s="1" t="str">
        <f t="shared" si="8"/>
        <v>31231210005537</v>
      </c>
      <c r="AJ41" s="9">
        <f>IF(AND(F41=2015,AG$4=1),-IFERROR(VLOOKUP(AI41,'Tax Admin 1'!A:I,9,0),0),IF(AND(F41=2015,AG$4=2),-IFERROR(VLOOKUP(AI41,'Tax Admin 2'!A:I,9,0),0),IFERROR(VLOOKUP(AI41,'A203'!A:L,12,0),0)))</f>
        <v>0</v>
      </c>
    </row>
    <row r="42" spans="1:36" ht="15" customHeight="1" outlineLevel="1">
      <c r="A42" s="7"/>
      <c r="B42" s="144"/>
      <c r="C42" s="159" t="s">
        <v>3510</v>
      </c>
      <c r="D42" s="145"/>
      <c r="E42" s="7"/>
      <c r="F42" s="7"/>
      <c r="G42" s="7"/>
      <c r="H42" s="7"/>
      <c r="I42" s="7"/>
      <c r="J42" s="8">
        <f>SUBTOTAL(9,J29:J41)</f>
        <v>0</v>
      </c>
      <c r="K42" s="8">
        <f>SUBTOTAL(9,K29:K41)</f>
        <v>0</v>
      </c>
      <c r="L42" s="8">
        <f>SUBTOTAL(9,L29:L41)</f>
        <v>24685.88</v>
      </c>
      <c r="M42" s="8">
        <f>SUBTOTAL(9,M29:M41)</f>
        <v>0</v>
      </c>
      <c r="N42" s="8">
        <f>SUBTOTAL(9,N29:N41)</f>
        <v>5008.699999999998</v>
      </c>
      <c r="O42" s="8">
        <f>SUBTOTAL(9,O29:O41)</f>
        <v>13907.610000000002</v>
      </c>
      <c r="P42" s="8">
        <f>SUBTOTAL(9,P29:P41)</f>
        <v>5529.25</v>
      </c>
      <c r="Q42" s="8">
        <f>SUBTOTAL(9,Q29:Q41)</f>
        <v>2926.7800000000007</v>
      </c>
      <c r="R42" s="8"/>
      <c r="S42" s="8"/>
      <c r="T42" s="8"/>
      <c r="U42" s="8"/>
      <c r="V42" s="8"/>
      <c r="W42" s="8"/>
      <c r="X42" s="8"/>
      <c r="Y42" s="14">
        <f>SUBTOTAL(9,Y29:Y41)</f>
        <v>52058.219999999994</v>
      </c>
      <c r="Z42" s="10"/>
      <c r="AA42" s="136"/>
      <c r="AB42" s="13"/>
      <c r="AC42" s="13"/>
      <c r="AD42" s="12"/>
      <c r="AE42" s="12"/>
      <c r="AG42" s="9"/>
      <c r="AJ42" s="9"/>
    </row>
    <row r="43" spans="1:36" ht="15" customHeight="1" outlineLevel="2">
      <c r="A43" s="7">
        <v>2015</v>
      </c>
      <c r="B43" s="144" t="s">
        <v>29</v>
      </c>
      <c r="C43" s="147" t="s">
        <v>30</v>
      </c>
      <c r="D43" s="145" t="s">
        <v>30</v>
      </c>
      <c r="E43" s="7" t="s">
        <v>13</v>
      </c>
      <c r="F43" s="7">
        <v>1010</v>
      </c>
      <c r="G43" s="7" t="str">
        <f>VLOOKUP(F43,Crosswalk!A:D,2,0)</f>
        <v>4001</v>
      </c>
      <c r="H43" s="7" t="str">
        <f>VLOOKUP(G43,Crosswalk!B:D,2,0)</f>
        <v>Property Taxes-Current Secured</v>
      </c>
      <c r="I43" s="7"/>
      <c r="J43" s="8">
        <v>0</v>
      </c>
      <c r="K43" s="8">
        <v>0</v>
      </c>
      <c r="L43" s="8">
        <v>1676082.84</v>
      </c>
      <c r="M43" s="8">
        <v>0</v>
      </c>
      <c r="N43" s="8">
        <v>278560.1100000001</v>
      </c>
      <c r="O43" s="8">
        <v>1059201.67</v>
      </c>
      <c r="P43" s="8">
        <v>353489.52</v>
      </c>
      <c r="Q43" s="8">
        <v>35545.950000000186</v>
      </c>
      <c r="R43" s="8"/>
      <c r="S43" s="8"/>
      <c r="T43" s="8"/>
      <c r="U43" s="8"/>
      <c r="V43" s="8"/>
      <c r="W43" s="8"/>
      <c r="X43" s="8"/>
      <c r="Y43" s="14">
        <f t="shared" si="0"/>
        <v>3402880.0900000003</v>
      </c>
      <c r="Z43" s="10"/>
      <c r="AA43" s="136">
        <f t="shared" ref="AA43:AA64" si="10">IF(AG$2="Y",IF(RIGHT(B43,4)="CITY",AJ43,0),AJ43)</f>
        <v>0</v>
      </c>
      <c r="AB43" s="13"/>
      <c r="AC43" s="13">
        <f t="shared" si="9"/>
        <v>0</v>
      </c>
      <c r="AD43" s="12">
        <v>1</v>
      </c>
      <c r="AE43" s="12">
        <v>1</v>
      </c>
      <c r="AG43" s="9">
        <f t="shared" si="2"/>
        <v>-3402880.0900000003</v>
      </c>
      <c r="AI43" s="1" t="str">
        <f t="shared" ref="AI43:AI64" si="11">C43&amp;D43&amp;E43&amp;G43</f>
        <v>31631610004001</v>
      </c>
      <c r="AJ43" s="9">
        <f>IF(AND(F43=2015,AG$4=1),-IFERROR(VLOOKUP(AI43,'Tax Admin 1'!A:I,9,0),0),IF(AND(F43=2015,AG$4=2),-IFERROR(VLOOKUP(AI43,'Tax Admin 2'!A:I,9,0),0),IFERROR(VLOOKUP(AI43,'A203'!A:L,12,0),0)))</f>
        <v>0</v>
      </c>
    </row>
    <row r="44" spans="1:36" ht="15" customHeight="1" outlineLevel="2">
      <c r="A44" s="7">
        <v>2015</v>
      </c>
      <c r="B44" s="144" t="s">
        <v>29</v>
      </c>
      <c r="C44" s="147" t="s">
        <v>30</v>
      </c>
      <c r="D44" s="145" t="s">
        <v>30</v>
      </c>
      <c r="E44" s="7" t="s">
        <v>13</v>
      </c>
      <c r="F44" s="7">
        <v>1020</v>
      </c>
      <c r="G44" s="7" t="str">
        <f>VLOOKUP(F44,Crosswalk!A:D,2,0)</f>
        <v>4004</v>
      </c>
      <c r="H44" s="7" t="str">
        <f>VLOOKUP(G44,Crosswalk!B:D,2,0)</f>
        <v>Property Taxes-Eraf III</v>
      </c>
      <c r="I44" s="7"/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/>
      <c r="Q44" s="8">
        <v>0</v>
      </c>
      <c r="R44" s="8"/>
      <c r="S44" s="8"/>
      <c r="T44" s="8"/>
      <c r="U44" s="8"/>
      <c r="V44" s="8"/>
      <c r="W44" s="8"/>
      <c r="X44" s="8"/>
      <c r="Y44" s="14">
        <f t="shared" si="0"/>
        <v>0</v>
      </c>
      <c r="Z44" s="10"/>
      <c r="AA44" s="136">
        <f t="shared" si="10"/>
        <v>0</v>
      </c>
      <c r="AB44" s="13"/>
      <c r="AC44" s="13">
        <f t="shared" si="9"/>
        <v>0</v>
      </c>
      <c r="AD44" s="12">
        <v>1</v>
      </c>
      <c r="AE44" s="12">
        <v>1</v>
      </c>
      <c r="AG44" s="9">
        <f t="shared" si="2"/>
        <v>0</v>
      </c>
      <c r="AI44" s="1" t="str">
        <f t="shared" si="11"/>
        <v>31631610004004</v>
      </c>
      <c r="AJ44" s="9">
        <f>IF(AND(F44=2015,AG$4=1),-IFERROR(VLOOKUP(AI44,'Tax Admin 1'!A:I,9,0),0),IF(AND(F44=2015,AG$4=2),-IFERROR(VLOOKUP(AI44,'Tax Admin 2'!A:I,9,0),0),IFERROR(VLOOKUP(AI44,'A203'!A:L,12,0),0)))</f>
        <v>0</v>
      </c>
    </row>
    <row r="45" spans="1:36" ht="15" customHeight="1" outlineLevel="2">
      <c r="A45" s="7">
        <v>2015</v>
      </c>
      <c r="B45" s="144" t="s">
        <v>29</v>
      </c>
      <c r="C45" s="147" t="s">
        <v>30</v>
      </c>
      <c r="D45" s="145" t="s">
        <v>30</v>
      </c>
      <c r="E45" s="7" t="s">
        <v>13</v>
      </c>
      <c r="F45" s="20">
        <v>1050</v>
      </c>
      <c r="G45" s="7" t="str">
        <f>VLOOKUP(F45,Crosswalk!A:D,2,0)</f>
        <v>4006</v>
      </c>
      <c r="H45" s="7" t="str">
        <f>VLOOKUP(G45,Crosswalk!B:D,2,0)</f>
        <v>Property Tax-Current Unsecured</v>
      </c>
      <c r="I45" s="7"/>
      <c r="J45" s="8">
        <v>0</v>
      </c>
      <c r="K45" s="8">
        <v>0</v>
      </c>
      <c r="L45" s="8">
        <v>185631.33</v>
      </c>
      <c r="M45" s="8">
        <v>0</v>
      </c>
      <c r="N45" s="8">
        <v>1067.8700000000244</v>
      </c>
      <c r="O45" s="8">
        <v>9429.5799999999581</v>
      </c>
      <c r="P45" s="8">
        <v>-585.24</v>
      </c>
      <c r="Q45" s="8">
        <v>6790.75</v>
      </c>
      <c r="R45" s="8"/>
      <c r="S45" s="8"/>
      <c r="T45" s="8"/>
      <c r="U45" s="8"/>
      <c r="V45" s="8"/>
      <c r="W45" s="8"/>
      <c r="X45" s="8"/>
      <c r="Y45" s="14">
        <f t="shared" si="0"/>
        <v>202334.28999999998</v>
      </c>
      <c r="Z45" s="10"/>
      <c r="AA45" s="136">
        <f t="shared" si="10"/>
        <v>0</v>
      </c>
      <c r="AB45" s="13"/>
      <c r="AC45" s="13">
        <f t="shared" si="9"/>
        <v>0</v>
      </c>
      <c r="AD45" s="12">
        <v>1</v>
      </c>
      <c r="AE45" s="12">
        <v>1</v>
      </c>
      <c r="AG45" s="9">
        <f t="shared" si="2"/>
        <v>-202334.28999999998</v>
      </c>
      <c r="AI45" s="1" t="str">
        <f t="shared" si="11"/>
        <v>31631610004006</v>
      </c>
      <c r="AJ45" s="9">
        <f>IF(AND(F45=2015,AG$4=1),-IFERROR(VLOOKUP(AI45,'Tax Admin 1'!A:I,9,0),0),IF(AND(F45=2015,AG$4=2),-IFERROR(VLOOKUP(AI45,'Tax Admin 2'!A:I,9,0),0),IFERROR(VLOOKUP(AI45,'A203'!A:L,12,0),0)))</f>
        <v>0</v>
      </c>
    </row>
    <row r="46" spans="1:36" ht="15" customHeight="1" outlineLevel="2">
      <c r="A46" s="7">
        <v>2015</v>
      </c>
      <c r="B46" s="144" t="s">
        <v>29</v>
      </c>
      <c r="C46" s="147" t="s">
        <v>30</v>
      </c>
      <c r="D46" s="145">
        <v>316</v>
      </c>
      <c r="E46" s="7" t="s">
        <v>13</v>
      </c>
      <c r="F46" s="24">
        <v>1070</v>
      </c>
      <c r="G46" s="7" t="str">
        <f>VLOOKUP(F46,Crosswalk!A:D,2,0)</f>
        <v>4060</v>
      </c>
      <c r="H46" s="7" t="str">
        <f>VLOOKUP(G46,Crosswalk!B:D,2,0)</f>
        <v>ABX1 26 Residual</v>
      </c>
      <c r="I46" s="7"/>
      <c r="J46" s="8">
        <v>0</v>
      </c>
      <c r="K46" s="8">
        <v>0</v>
      </c>
      <c r="L46" s="8">
        <v>0</v>
      </c>
      <c r="M46" s="8">
        <v>100794</v>
      </c>
      <c r="N46" s="8">
        <v>0</v>
      </c>
      <c r="O46" s="8">
        <v>0</v>
      </c>
      <c r="P46" s="8">
        <v>53990</v>
      </c>
      <c r="Q46" s="8">
        <v>-562</v>
      </c>
      <c r="R46" s="8"/>
      <c r="S46" s="8"/>
      <c r="T46" s="8"/>
      <c r="U46" s="8"/>
      <c r="V46" s="8"/>
      <c r="W46" s="8"/>
      <c r="X46" s="8"/>
      <c r="Y46" s="14">
        <f t="shared" si="0"/>
        <v>154222</v>
      </c>
      <c r="Z46" s="10"/>
      <c r="AA46" s="136">
        <f t="shared" si="10"/>
        <v>0</v>
      </c>
      <c r="AB46" s="13"/>
      <c r="AC46" s="13">
        <f t="shared" si="9"/>
        <v>0</v>
      </c>
      <c r="AD46" s="12"/>
      <c r="AE46" s="12"/>
      <c r="AG46" s="9">
        <f t="shared" si="2"/>
        <v>-154222</v>
      </c>
      <c r="AI46" s="1" t="str">
        <f t="shared" si="11"/>
        <v>31631610004060</v>
      </c>
      <c r="AJ46" s="9">
        <f>IF(AND(F46=2015,AG$4=1),-IFERROR(VLOOKUP(AI46,'Tax Admin 1'!A:I,9,0),0),IF(AND(F46=2015,AG$4=2),-IFERROR(VLOOKUP(AI46,'Tax Admin 2'!A:I,9,0),0),IFERROR(VLOOKUP(AI46,'A203'!A:L,12,0),0)))</f>
        <v>0</v>
      </c>
    </row>
    <row r="47" spans="1:36" ht="15" customHeight="1" outlineLevel="2">
      <c r="A47" s="7">
        <v>2015</v>
      </c>
      <c r="B47" s="144" t="s">
        <v>29</v>
      </c>
      <c r="C47" s="147" t="s">
        <v>30</v>
      </c>
      <c r="D47" s="145">
        <v>316</v>
      </c>
      <c r="E47" s="7" t="s">
        <v>13</v>
      </c>
      <c r="F47" s="27">
        <v>1081</v>
      </c>
      <c r="G47" s="7" t="str">
        <f>VLOOKUP(F47,Crosswalk!A:D,2,0)</f>
        <v>4075</v>
      </c>
      <c r="H47" s="7" t="str">
        <f>VLOOKUP(G47,Crosswalk!B:D,2,0)</f>
        <v>ABx1 26 Other Assets - H&amp;S 34188</v>
      </c>
      <c r="I47" s="7"/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/>
      <c r="Q47" s="8">
        <v>0</v>
      </c>
      <c r="R47" s="8"/>
      <c r="S47" s="8"/>
      <c r="T47" s="8"/>
      <c r="U47" s="8"/>
      <c r="V47" s="8"/>
      <c r="W47" s="8"/>
      <c r="X47" s="8"/>
      <c r="Y47" s="14">
        <f t="shared" si="0"/>
        <v>0</v>
      </c>
      <c r="Z47" s="10"/>
      <c r="AA47" s="136">
        <f t="shared" si="10"/>
        <v>0</v>
      </c>
      <c r="AB47" s="13"/>
      <c r="AC47" s="13">
        <f t="shared" si="9"/>
        <v>0</v>
      </c>
      <c r="AD47" s="12"/>
      <c r="AE47" s="12"/>
      <c r="AG47" s="9">
        <f t="shared" si="2"/>
        <v>0</v>
      </c>
      <c r="AI47" s="1" t="str">
        <f t="shared" si="11"/>
        <v>31631610004075</v>
      </c>
      <c r="AJ47" s="9">
        <f>IF(AND(F47=2015,AG$4=1),-IFERROR(VLOOKUP(AI47,'Tax Admin 1'!A:I,9,0),0),IF(AND(F47=2015,AG$4=2),-IFERROR(VLOOKUP(AI47,'Tax Admin 2'!A:I,9,0),0),IFERROR(VLOOKUP(AI47,'A203'!A:L,12,0),0)))</f>
        <v>0</v>
      </c>
    </row>
    <row r="48" spans="1:36" ht="15" customHeight="1" outlineLevel="2">
      <c r="A48" s="7">
        <v>2015</v>
      </c>
      <c r="B48" s="144" t="s">
        <v>29</v>
      </c>
      <c r="C48" s="147" t="s">
        <v>30</v>
      </c>
      <c r="D48" s="145">
        <v>316</v>
      </c>
      <c r="E48" s="7" t="s">
        <v>13</v>
      </c>
      <c r="F48" s="86">
        <v>1082</v>
      </c>
      <c r="G48" s="7" t="str">
        <f>VLOOKUP(F48,Crosswalk!A:D,2,0)</f>
        <v>4076</v>
      </c>
      <c r="H48" s="7" t="str">
        <f>VLOOKUP(G48,Crosswalk!B:D,2,0)</f>
        <v>ABx1 26 L&amp;M Housing - H&amp;S 34188</v>
      </c>
      <c r="I48" s="7"/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/>
      <c r="Q48" s="8">
        <v>0</v>
      </c>
      <c r="R48" s="8"/>
      <c r="S48" s="8"/>
      <c r="T48" s="8"/>
      <c r="U48" s="8"/>
      <c r="V48" s="8"/>
      <c r="W48" s="8"/>
      <c r="X48" s="8"/>
      <c r="Y48" s="14">
        <f t="shared" si="0"/>
        <v>0</v>
      </c>
      <c r="Z48" s="10"/>
      <c r="AA48" s="136">
        <f t="shared" si="10"/>
        <v>0</v>
      </c>
      <c r="AB48" s="13"/>
      <c r="AC48" s="13">
        <f t="shared" si="9"/>
        <v>0</v>
      </c>
      <c r="AD48" s="12"/>
      <c r="AE48" s="12"/>
      <c r="AG48" s="9">
        <f t="shared" si="2"/>
        <v>0</v>
      </c>
      <c r="AI48" s="1" t="str">
        <f t="shared" si="11"/>
        <v>31631610004076</v>
      </c>
      <c r="AJ48" s="9">
        <f>IF(AND(F48=2015,AG$4=1),-IFERROR(VLOOKUP(AI48,'Tax Admin 1'!A:I,9,0),0),IF(AND(F48=2015,AG$4=2),-IFERROR(VLOOKUP(AI48,'Tax Admin 2'!A:I,9,0),0),IFERROR(VLOOKUP(AI48,'A203'!A:L,12,0),0)))</f>
        <v>0</v>
      </c>
    </row>
    <row r="49" spans="1:36" ht="15" customHeight="1" outlineLevel="2">
      <c r="A49" s="7">
        <v>2015</v>
      </c>
      <c r="B49" s="144" t="s">
        <v>29</v>
      </c>
      <c r="C49" s="147" t="s">
        <v>30</v>
      </c>
      <c r="D49" s="145">
        <v>316</v>
      </c>
      <c r="E49" s="7" t="s">
        <v>13</v>
      </c>
      <c r="F49" s="86">
        <v>1083</v>
      </c>
      <c r="G49" s="7" t="str">
        <f>VLOOKUP(F49,Crosswalk!A:D,2,0)</f>
        <v>4078</v>
      </c>
      <c r="H49" s="7" t="str">
        <f>VLOOKUP(G49,Crosswalk!B:D,2,0)</f>
        <v>ABx1 26 Sale of Assets - H&amp;S 34188</v>
      </c>
      <c r="I49" s="7"/>
      <c r="J49" s="8">
        <v>0</v>
      </c>
      <c r="K49" s="8">
        <v>0</v>
      </c>
      <c r="L49" s="8">
        <v>16</v>
      </c>
      <c r="M49" s="8">
        <v>0</v>
      </c>
      <c r="N49" s="8">
        <v>12</v>
      </c>
      <c r="O49" s="8">
        <v>0</v>
      </c>
      <c r="P49" s="8"/>
      <c r="Q49" s="8">
        <v>0</v>
      </c>
      <c r="R49" s="8"/>
      <c r="S49" s="8"/>
      <c r="T49" s="8"/>
      <c r="U49" s="8"/>
      <c r="V49" s="8"/>
      <c r="W49" s="8"/>
      <c r="X49" s="8"/>
      <c r="Y49" s="14">
        <f t="shared" si="0"/>
        <v>28</v>
      </c>
      <c r="Z49" s="10"/>
      <c r="AA49" s="136"/>
      <c r="AB49" s="13"/>
      <c r="AC49" s="13"/>
      <c r="AD49" s="12"/>
      <c r="AE49" s="12"/>
      <c r="AG49" s="9"/>
      <c r="AJ49" s="9"/>
    </row>
    <row r="50" spans="1:36" ht="15" customHeight="1" outlineLevel="2">
      <c r="A50" s="7">
        <v>2015</v>
      </c>
      <c r="B50" s="144" t="s">
        <v>29</v>
      </c>
      <c r="C50" s="147" t="s">
        <v>30</v>
      </c>
      <c r="D50" s="145" t="s">
        <v>30</v>
      </c>
      <c r="E50" s="7" t="s">
        <v>13</v>
      </c>
      <c r="F50" s="7">
        <v>1110</v>
      </c>
      <c r="G50" s="7" t="str">
        <f>VLOOKUP(F50,Crosswalk!A:D,2,0)</f>
        <v>4008</v>
      </c>
      <c r="H50" s="7" t="str">
        <f>VLOOKUP(G50,Crosswalk!B:D,2,0)</f>
        <v>Property Taxes-Prior Secured</v>
      </c>
      <c r="I50" s="7"/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/>
      <c r="Q50" s="8">
        <v>107350.92</v>
      </c>
      <c r="R50" s="8"/>
      <c r="S50" s="8"/>
      <c r="T50" s="8"/>
      <c r="U50" s="8"/>
      <c r="V50" s="8"/>
      <c r="W50" s="8"/>
      <c r="X50" s="8"/>
      <c r="Y50" s="14">
        <f t="shared" si="0"/>
        <v>107350.92</v>
      </c>
      <c r="Z50" s="10"/>
      <c r="AA50" s="136">
        <f t="shared" si="10"/>
        <v>0</v>
      </c>
      <c r="AB50" s="13"/>
      <c r="AC50" s="13">
        <f t="shared" si="9"/>
        <v>0</v>
      </c>
      <c r="AD50" s="12">
        <v>1</v>
      </c>
      <c r="AE50" s="12">
        <v>1</v>
      </c>
      <c r="AG50" s="9">
        <f t="shared" si="2"/>
        <v>-107350.92</v>
      </c>
      <c r="AI50" s="1" t="str">
        <f t="shared" si="11"/>
        <v>31631610004008</v>
      </c>
      <c r="AJ50" s="9">
        <f>IF(AND(F50=2015,AG$4=1),-IFERROR(VLOOKUP(AI50,'Tax Admin 1'!A:I,9,0),0),IF(AND(F50=2015,AG$4=2),-IFERROR(VLOOKUP(AI50,'Tax Admin 2'!A:I,9,0),0),IFERROR(VLOOKUP(AI50,'A203'!A:L,12,0),0)))</f>
        <v>0</v>
      </c>
    </row>
    <row r="51" spans="1:36" ht="15" customHeight="1" outlineLevel="2">
      <c r="A51" s="7">
        <v>2015</v>
      </c>
      <c r="B51" s="144" t="s">
        <v>29</v>
      </c>
      <c r="C51" s="147" t="s">
        <v>30</v>
      </c>
      <c r="D51" s="145" t="s">
        <v>30</v>
      </c>
      <c r="E51" s="7" t="s">
        <v>13</v>
      </c>
      <c r="F51" s="7">
        <v>1150</v>
      </c>
      <c r="G51" s="7" t="str">
        <f>VLOOKUP(F51,Crosswalk!A:D,2,0)</f>
        <v>4009</v>
      </c>
      <c r="H51" s="7" t="str">
        <f>VLOOKUP(G51,Crosswalk!B:D,2,0)</f>
        <v>Property Taxes-Prior Unsecured</v>
      </c>
      <c r="I51" s="7"/>
      <c r="J51" s="8">
        <v>0</v>
      </c>
      <c r="K51" s="8">
        <v>0</v>
      </c>
      <c r="L51" s="8">
        <v>1742.83</v>
      </c>
      <c r="M51" s="8">
        <v>0</v>
      </c>
      <c r="N51" s="8">
        <v>267.44000000000005</v>
      </c>
      <c r="O51" s="8">
        <v>2533.4100000000003</v>
      </c>
      <c r="P51" s="8">
        <v>273</v>
      </c>
      <c r="Q51" s="8">
        <v>1603.1400000000003</v>
      </c>
      <c r="R51" s="8"/>
      <c r="S51" s="8"/>
      <c r="T51" s="8"/>
      <c r="U51" s="8"/>
      <c r="V51" s="8"/>
      <c r="W51" s="8"/>
      <c r="X51" s="8"/>
      <c r="Y51" s="14">
        <f t="shared" si="0"/>
        <v>6419.8200000000006</v>
      </c>
      <c r="Z51" s="10"/>
      <c r="AA51" s="136">
        <f t="shared" si="10"/>
        <v>0</v>
      </c>
      <c r="AB51" s="13"/>
      <c r="AC51" s="13">
        <f t="shared" si="9"/>
        <v>0</v>
      </c>
      <c r="AD51" s="12">
        <v>1</v>
      </c>
      <c r="AE51" s="12">
        <v>1</v>
      </c>
      <c r="AG51" s="9">
        <f t="shared" si="2"/>
        <v>-6419.8200000000006</v>
      </c>
      <c r="AI51" s="1" t="str">
        <f t="shared" si="11"/>
        <v>31631610004009</v>
      </c>
      <c r="AJ51" s="9">
        <f>IF(AND(F51=2015,AG$4=1),-IFERROR(VLOOKUP(AI51,'Tax Admin 1'!A:I,9,0),0),IF(AND(F51=2015,AG$4=2),-IFERROR(VLOOKUP(AI51,'Tax Admin 2'!A:I,9,0),0),IFERROR(VLOOKUP(AI51,'A203'!A:L,12,0),0)))</f>
        <v>0</v>
      </c>
    </row>
    <row r="52" spans="1:36" ht="15" customHeight="1" outlineLevel="2">
      <c r="A52" s="7">
        <v>2015</v>
      </c>
      <c r="B52" s="144" t="s">
        <v>29</v>
      </c>
      <c r="C52" s="147" t="s">
        <v>30</v>
      </c>
      <c r="D52" s="145" t="s">
        <v>30</v>
      </c>
      <c r="E52" s="7" t="s">
        <v>13</v>
      </c>
      <c r="F52" s="7">
        <v>1160</v>
      </c>
      <c r="G52" s="7" t="str">
        <f>VLOOKUP(F52,Crosswalk!A:D,2,0)</f>
        <v>4010</v>
      </c>
      <c r="H52" s="7" t="str">
        <f>VLOOKUP(G52,Crosswalk!B:D,2,0)</f>
        <v>Prop Tax Rev- School Pass Thru</v>
      </c>
      <c r="I52" s="7"/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/>
      <c r="Q52" s="8">
        <v>0</v>
      </c>
      <c r="R52" s="8"/>
      <c r="S52" s="8"/>
      <c r="T52" s="8"/>
      <c r="U52" s="8"/>
      <c r="V52" s="8"/>
      <c r="W52" s="8"/>
      <c r="X52" s="8"/>
      <c r="Y52" s="14">
        <f t="shared" si="0"/>
        <v>0</v>
      </c>
      <c r="Z52" s="10"/>
      <c r="AA52" s="136">
        <f t="shared" si="10"/>
        <v>0</v>
      </c>
      <c r="AB52" s="13"/>
      <c r="AC52" s="13">
        <f t="shared" si="9"/>
        <v>0</v>
      </c>
      <c r="AD52" s="12">
        <v>1</v>
      </c>
      <c r="AE52" s="12">
        <v>1</v>
      </c>
      <c r="AG52" s="9">
        <f t="shared" si="2"/>
        <v>0</v>
      </c>
      <c r="AI52" s="1" t="str">
        <f t="shared" si="11"/>
        <v>31631610004010</v>
      </c>
      <c r="AJ52" s="9">
        <f>IF(AND(F52=2015,AG$4=1),-IFERROR(VLOOKUP(AI52,'Tax Admin 1'!A:I,9,0),0),IF(AND(F52=2015,AG$4=2),-IFERROR(VLOOKUP(AI52,'Tax Admin 2'!A:I,9,0),0),IFERROR(VLOOKUP(AI52,'A203'!A:L,12,0),0)))</f>
        <v>0</v>
      </c>
    </row>
    <row r="53" spans="1:36" ht="15" customHeight="1" outlineLevel="2">
      <c r="A53" s="7">
        <v>2015</v>
      </c>
      <c r="B53" s="144" t="s">
        <v>29</v>
      </c>
      <c r="C53" s="147" t="s">
        <v>30</v>
      </c>
      <c r="D53" s="145" t="s">
        <v>30</v>
      </c>
      <c r="E53" s="7" t="s">
        <v>13</v>
      </c>
      <c r="F53" s="7">
        <v>1175</v>
      </c>
      <c r="G53" s="7" t="str">
        <f>VLOOKUP(F53,Crosswalk!A:D,2,0)</f>
        <v>4014</v>
      </c>
      <c r="H53" s="7" t="str">
        <f>VLOOKUP(G53,Crosswalk!B:D,2,0)</f>
        <v>Prop 1A Reimbursement</v>
      </c>
      <c r="I53" s="7"/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/>
      <c r="Q53" s="8">
        <v>0</v>
      </c>
      <c r="R53" s="8"/>
      <c r="S53" s="8"/>
      <c r="T53" s="8"/>
      <c r="U53" s="8"/>
      <c r="V53" s="8"/>
      <c r="W53" s="8"/>
      <c r="X53" s="8"/>
      <c r="Y53" s="14">
        <f t="shared" si="0"/>
        <v>0</v>
      </c>
      <c r="Z53" s="10"/>
      <c r="AA53" s="136">
        <f t="shared" si="10"/>
        <v>0</v>
      </c>
      <c r="AB53" s="13"/>
      <c r="AC53" s="13">
        <f t="shared" si="9"/>
        <v>0</v>
      </c>
      <c r="AD53" s="12"/>
      <c r="AE53" s="12"/>
      <c r="AG53" s="9">
        <f t="shared" si="2"/>
        <v>0</v>
      </c>
      <c r="AI53" s="1" t="str">
        <f t="shared" si="11"/>
        <v>31631610004014</v>
      </c>
      <c r="AJ53" s="9">
        <f>IF(AND(F53=2015,AG$4=1),-IFERROR(VLOOKUP(AI53,'Tax Admin 1'!A:I,9,0),0),IF(AND(F53=2015,AG$4=2),-IFERROR(VLOOKUP(AI53,'Tax Admin 2'!A:I,9,0),0),IFERROR(VLOOKUP(AI53,'A203'!A:L,12,0),0)))</f>
        <v>0</v>
      </c>
    </row>
    <row r="54" spans="1:36" ht="15" customHeight="1" outlineLevel="2">
      <c r="A54" s="7">
        <v>2015</v>
      </c>
      <c r="B54" s="144" t="s">
        <v>29</v>
      </c>
      <c r="C54" s="147" t="s">
        <v>30</v>
      </c>
      <c r="D54" s="145" t="s">
        <v>30</v>
      </c>
      <c r="E54" s="7" t="s">
        <v>13</v>
      </c>
      <c r="F54" s="7">
        <v>1260</v>
      </c>
      <c r="G54" s="7" t="str">
        <f>VLOOKUP(F54,Crosswalk!A:D,2,0)</f>
        <v>4030</v>
      </c>
      <c r="H54" s="7" t="str">
        <f>VLOOKUP(G54,Crosswalk!B:D,2,0)</f>
        <v>Supp Prop Tax-Current Secured</v>
      </c>
      <c r="I54" s="7"/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/>
      <c r="Q54" s="8">
        <v>36442.400000000001</v>
      </c>
      <c r="R54" s="8"/>
      <c r="S54" s="8"/>
      <c r="T54" s="8"/>
      <c r="U54" s="8"/>
      <c r="V54" s="8"/>
      <c r="W54" s="8"/>
      <c r="X54" s="8"/>
      <c r="Y54" s="14">
        <f t="shared" si="0"/>
        <v>36442.400000000001</v>
      </c>
      <c r="Z54" s="10"/>
      <c r="AA54" s="136">
        <f t="shared" si="10"/>
        <v>0</v>
      </c>
      <c r="AB54" s="13"/>
      <c r="AC54" s="13">
        <f t="shared" si="9"/>
        <v>0</v>
      </c>
      <c r="AD54" s="12">
        <v>1</v>
      </c>
      <c r="AE54" s="12">
        <v>1</v>
      </c>
      <c r="AG54" s="9">
        <f t="shared" si="2"/>
        <v>-36442.400000000001</v>
      </c>
      <c r="AI54" s="1" t="str">
        <f t="shared" si="11"/>
        <v>31631610004030</v>
      </c>
      <c r="AJ54" s="9">
        <f>IF(AND(F54=2015,AG$4=1),-IFERROR(VLOOKUP(AI54,'Tax Admin 1'!A:I,9,0),0),IF(AND(F54=2015,AG$4=2),-IFERROR(VLOOKUP(AI54,'Tax Admin 2'!A:I,9,0),0),IFERROR(VLOOKUP(AI54,'A203'!A:L,12,0),0)))</f>
        <v>0</v>
      </c>
    </row>
    <row r="55" spans="1:36" ht="15" customHeight="1" outlineLevel="2">
      <c r="A55" s="7">
        <v>2015</v>
      </c>
      <c r="B55" s="144" t="s">
        <v>29</v>
      </c>
      <c r="C55" s="147" t="s">
        <v>30</v>
      </c>
      <c r="D55" s="145" t="s">
        <v>30</v>
      </c>
      <c r="E55" s="7" t="s">
        <v>13</v>
      </c>
      <c r="F55" s="7">
        <v>1270</v>
      </c>
      <c r="G55" s="7" t="str">
        <f>VLOOKUP(F55,Crosswalk!A:D,2,0)</f>
        <v>4033</v>
      </c>
      <c r="H55" s="7" t="str">
        <f>VLOOKUP(G55,Crosswalk!B:D,2,0)</f>
        <v>Supp Property Taxes-Prior Secured</v>
      </c>
      <c r="I55" s="7"/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/>
      <c r="Q55" s="8">
        <v>7737.21</v>
      </c>
      <c r="R55" s="8"/>
      <c r="S55" s="8"/>
      <c r="T55" s="8"/>
      <c r="U55" s="8"/>
      <c r="V55" s="8"/>
      <c r="W55" s="8"/>
      <c r="X55" s="8"/>
      <c r="Y55" s="14">
        <f t="shared" si="0"/>
        <v>7737.21</v>
      </c>
      <c r="Z55" s="10"/>
      <c r="AA55" s="136">
        <f t="shared" si="10"/>
        <v>0</v>
      </c>
      <c r="AB55" s="13"/>
      <c r="AC55" s="13">
        <f t="shared" si="9"/>
        <v>0</v>
      </c>
      <c r="AD55" s="12">
        <v>1</v>
      </c>
      <c r="AE55" s="12">
        <v>1</v>
      </c>
      <c r="AG55" s="9">
        <f t="shared" si="2"/>
        <v>-7737.21</v>
      </c>
      <c r="AI55" s="1" t="str">
        <f t="shared" si="11"/>
        <v>31631610004033</v>
      </c>
      <c r="AJ55" s="9">
        <f>IF(AND(F55=2015,AG$4=1),-IFERROR(VLOOKUP(AI55,'Tax Admin 1'!A:I,9,0),0),IF(AND(F55=2015,AG$4=2),-IFERROR(VLOOKUP(AI55,'Tax Admin 2'!A:I,9,0),0),IFERROR(VLOOKUP(AI55,'A203'!A:L,12,0),0)))</f>
        <v>0</v>
      </c>
    </row>
    <row r="56" spans="1:36" ht="15" customHeight="1" outlineLevel="2">
      <c r="A56" s="7">
        <v>2015</v>
      </c>
      <c r="B56" s="144" t="s">
        <v>29</v>
      </c>
      <c r="C56" s="147" t="s">
        <v>30</v>
      </c>
      <c r="D56" s="145" t="s">
        <v>30</v>
      </c>
      <c r="E56" s="7" t="s">
        <v>13</v>
      </c>
      <c r="F56" s="7">
        <v>1410</v>
      </c>
      <c r="G56" s="7" t="str">
        <f>VLOOKUP(F56,Crosswalk!A:D,2,0)</f>
        <v>4052</v>
      </c>
      <c r="H56" s="7" t="str">
        <f>VLOOKUP(G56,Crosswalk!B:D,2,0)</f>
        <v>Other Taxes</v>
      </c>
      <c r="I56" s="7"/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/>
      <c r="Q56" s="8">
        <v>0</v>
      </c>
      <c r="R56" s="8"/>
      <c r="S56" s="8"/>
      <c r="T56" s="8"/>
      <c r="U56" s="8"/>
      <c r="V56" s="8"/>
      <c r="W56" s="8"/>
      <c r="X56" s="8"/>
      <c r="Y56" s="14">
        <f t="shared" si="0"/>
        <v>0</v>
      </c>
      <c r="Z56" s="10"/>
      <c r="AA56" s="136">
        <f t="shared" si="10"/>
        <v>0</v>
      </c>
      <c r="AB56" s="13"/>
      <c r="AC56" s="13">
        <f t="shared" si="9"/>
        <v>0</v>
      </c>
      <c r="AD56" s="12">
        <v>1</v>
      </c>
      <c r="AE56" s="12">
        <v>1</v>
      </c>
      <c r="AG56" s="9">
        <f t="shared" si="2"/>
        <v>0</v>
      </c>
      <c r="AI56" s="1" t="str">
        <f t="shared" si="11"/>
        <v>31631610004052</v>
      </c>
      <c r="AJ56" s="9">
        <f>IF(AND(F56=2015,AG$4=1),-IFERROR(VLOOKUP(AI56,'Tax Admin 1'!A:I,9,0),0),IF(AND(F56=2015,AG$4=2),-IFERROR(VLOOKUP(AI56,'Tax Admin 2'!A:I,9,0),0),IFERROR(VLOOKUP(AI56,'A203'!A:L,12,0),0)))</f>
        <v>0</v>
      </c>
    </row>
    <row r="57" spans="1:36" ht="15" customHeight="1" outlineLevel="2">
      <c r="A57" s="7">
        <v>2015</v>
      </c>
      <c r="B57" s="144" t="s">
        <v>29</v>
      </c>
      <c r="C57" s="147" t="s">
        <v>30</v>
      </c>
      <c r="D57" s="145" t="s">
        <v>30</v>
      </c>
      <c r="E57" s="7" t="s">
        <v>13</v>
      </c>
      <c r="F57" s="7">
        <v>1440</v>
      </c>
      <c r="G57" s="7" t="str">
        <f>VLOOKUP(F57,Crosswalk!A:D,2,0)</f>
        <v>4055</v>
      </c>
      <c r="H57" s="7" t="str">
        <f>VLOOKUP(G57,Crosswalk!B:D,2,0)</f>
        <v>Timber Yield</v>
      </c>
      <c r="I57" s="7"/>
      <c r="J57" s="8">
        <v>0</v>
      </c>
      <c r="K57" s="8">
        <v>0</v>
      </c>
      <c r="L57" s="8">
        <v>0.01</v>
      </c>
      <c r="M57" s="8">
        <v>0</v>
      </c>
      <c r="N57" s="8">
        <v>0</v>
      </c>
      <c r="O57" s="8">
        <v>0</v>
      </c>
      <c r="P57" s="8"/>
      <c r="Q57" s="8">
        <v>0.01</v>
      </c>
      <c r="R57" s="8"/>
      <c r="S57" s="8"/>
      <c r="T57" s="8"/>
      <c r="U57" s="8"/>
      <c r="V57" s="8"/>
      <c r="W57" s="8"/>
      <c r="X57" s="8"/>
      <c r="Y57" s="14">
        <f t="shared" si="0"/>
        <v>0.02</v>
      </c>
      <c r="Z57" s="10"/>
      <c r="AA57" s="136">
        <f t="shared" si="10"/>
        <v>0</v>
      </c>
      <c r="AB57" s="13"/>
      <c r="AC57" s="13">
        <f t="shared" si="9"/>
        <v>0</v>
      </c>
      <c r="AD57" s="12">
        <v>1</v>
      </c>
      <c r="AE57" s="12">
        <v>1</v>
      </c>
      <c r="AG57" s="9">
        <f t="shared" si="2"/>
        <v>-0.02</v>
      </c>
      <c r="AI57" s="1" t="str">
        <f t="shared" si="11"/>
        <v>31631610004055</v>
      </c>
      <c r="AJ57" s="9">
        <f>IF(AND(F57=2015,AG$4=1),-IFERROR(VLOOKUP(AI57,'Tax Admin 1'!A:I,9,0),0),IF(AND(F57=2015,AG$4=2),-IFERROR(VLOOKUP(AI57,'Tax Admin 2'!A:I,9,0),0),IFERROR(VLOOKUP(AI57,'A203'!A:L,12,0),0)))</f>
        <v>0</v>
      </c>
    </row>
    <row r="58" spans="1:36" ht="15" customHeight="1" outlineLevel="2">
      <c r="A58" s="7">
        <v>2015</v>
      </c>
      <c r="B58" s="144" t="s">
        <v>29</v>
      </c>
      <c r="C58" s="147" t="s">
        <v>30</v>
      </c>
      <c r="D58" s="146" t="s">
        <v>30</v>
      </c>
      <c r="E58" s="7" t="s">
        <v>13</v>
      </c>
      <c r="F58" s="7">
        <v>1450</v>
      </c>
      <c r="G58" s="7" t="str">
        <f>VLOOKUP(F58,Crosswalk!A:D,2,0)</f>
        <v>4056</v>
      </c>
      <c r="H58" s="7" t="str">
        <f>VLOOKUP(G58,Crosswalk!B:D,2,0)</f>
        <v>Aircraft</v>
      </c>
      <c r="I58" s="7"/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/>
      <c r="Q58" s="8">
        <v>0</v>
      </c>
      <c r="R58" s="8"/>
      <c r="S58" s="8"/>
      <c r="T58" s="8"/>
      <c r="U58" s="8"/>
      <c r="V58" s="8"/>
      <c r="W58" s="8"/>
      <c r="X58" s="8"/>
      <c r="Y58" s="14">
        <f t="shared" si="0"/>
        <v>0</v>
      </c>
      <c r="Z58" s="10"/>
      <c r="AA58" s="136">
        <f t="shared" si="10"/>
        <v>0</v>
      </c>
      <c r="AB58" s="13"/>
      <c r="AC58" s="13">
        <f t="shared" si="9"/>
        <v>0</v>
      </c>
      <c r="AD58" s="12"/>
      <c r="AE58" s="12"/>
      <c r="AG58" s="9">
        <f t="shared" si="2"/>
        <v>0</v>
      </c>
      <c r="AI58" s="1" t="str">
        <f t="shared" si="11"/>
        <v>31631610004056</v>
      </c>
      <c r="AJ58" s="9">
        <f>IF(AND(F58=2015,AG$4=1),-IFERROR(VLOOKUP(AI58,'Tax Admin 1'!A:I,9,0),0),IF(AND(F58=2015,AG$4=2),-IFERROR(VLOOKUP(AI58,'Tax Admin 2'!A:I,9,0),0),IFERROR(VLOOKUP(AI58,'A203'!A:L,12,0),0)))</f>
        <v>0</v>
      </c>
    </row>
    <row r="59" spans="1:36" ht="15" customHeight="1" outlineLevel="2">
      <c r="A59" s="7">
        <v>2015</v>
      </c>
      <c r="B59" s="144" t="s">
        <v>29</v>
      </c>
      <c r="C59" s="147" t="s">
        <v>30</v>
      </c>
      <c r="D59" s="145" t="s">
        <v>30</v>
      </c>
      <c r="E59" s="7" t="s">
        <v>13</v>
      </c>
      <c r="F59" s="7">
        <v>2015</v>
      </c>
      <c r="G59" s="7" t="str">
        <f>VLOOKUP(F59,Crosswalk!A:D,2,0)</f>
        <v>7003</v>
      </c>
      <c r="H59" s="7" t="str">
        <f>VLOOKUP(G59,Crosswalk!B:D,2,0)</f>
        <v>SB2557 Tax Admin Fees (Expense)</v>
      </c>
      <c r="I59" s="7"/>
      <c r="J59" s="8">
        <v>0</v>
      </c>
      <c r="K59" s="8">
        <v>0</v>
      </c>
      <c r="L59" s="8">
        <v>-46165.120000000003</v>
      </c>
      <c r="M59" s="8">
        <v>0</v>
      </c>
      <c r="N59" s="8">
        <v>0</v>
      </c>
      <c r="O59" s="8">
        <v>-46165.11</v>
      </c>
      <c r="P59" s="8"/>
      <c r="Q59" s="8">
        <v>0</v>
      </c>
      <c r="R59" s="8"/>
      <c r="S59" s="8"/>
      <c r="T59" s="8"/>
      <c r="U59" s="8"/>
      <c r="V59" s="8"/>
      <c r="W59" s="8"/>
      <c r="X59" s="8"/>
      <c r="Y59" s="14">
        <f t="shared" si="0"/>
        <v>-92330.23000000001</v>
      </c>
      <c r="Z59" s="10"/>
      <c r="AA59" s="136">
        <f t="shared" si="10"/>
        <v>-46165.120000000003</v>
      </c>
      <c r="AB59" s="13"/>
      <c r="AC59" s="13">
        <f t="shared" ref="AC59:AC87" si="12">AA59+AB59</f>
        <v>-46165.120000000003</v>
      </c>
      <c r="AD59" s="12"/>
      <c r="AE59" s="12"/>
      <c r="AG59" s="9">
        <f t="shared" si="2"/>
        <v>46165.110000000008</v>
      </c>
      <c r="AI59" s="1" t="str">
        <f t="shared" si="11"/>
        <v>31631610007003</v>
      </c>
      <c r="AJ59" s="9">
        <f>IF(AND(F59=2015,AG$4=1),-IFERROR(VLOOKUP(AI59,'Tax Admin 1'!A:I,9,0),0),IF(AND(F59=2015,AG$4=2),-IFERROR(VLOOKUP(AI59,'Tax Admin 2'!A:I,9,0),0),IFERROR(VLOOKUP(AI59,'A203'!A:L,12,0),0)))</f>
        <v>-46165.120000000003</v>
      </c>
    </row>
    <row r="60" spans="1:36" ht="15" customHeight="1" outlineLevel="2">
      <c r="A60" s="7">
        <v>2015</v>
      </c>
      <c r="B60" s="144" t="s">
        <v>29</v>
      </c>
      <c r="C60" s="147" t="s">
        <v>30</v>
      </c>
      <c r="D60" s="145" t="s">
        <v>30</v>
      </c>
      <c r="E60" s="7" t="s">
        <v>13</v>
      </c>
      <c r="F60" s="7">
        <v>4010</v>
      </c>
      <c r="G60" s="7" t="str">
        <f>VLOOKUP(F60,Crosswalk!A:D,2,0)</f>
        <v>4801</v>
      </c>
      <c r="H60" s="7" t="str">
        <f>VLOOKUP(G60,Crosswalk!B:D,2,0)</f>
        <v>Interest</v>
      </c>
      <c r="I60" s="7"/>
      <c r="J60" s="8">
        <v>0</v>
      </c>
      <c r="K60" s="8">
        <v>0</v>
      </c>
      <c r="L60" s="8">
        <v>189.8</v>
      </c>
      <c r="M60" s="8">
        <v>0</v>
      </c>
      <c r="N60" s="8">
        <v>424.02999999999992</v>
      </c>
      <c r="O60" s="8">
        <v>196.74000000000012</v>
      </c>
      <c r="P60" s="8"/>
      <c r="Q60" s="8">
        <v>3941.6599999999994</v>
      </c>
      <c r="R60" s="8"/>
      <c r="S60" s="8"/>
      <c r="T60" s="8"/>
      <c r="U60" s="8"/>
      <c r="V60" s="8"/>
      <c r="W60" s="8"/>
      <c r="X60" s="8"/>
      <c r="Y60" s="14">
        <f t="shared" si="0"/>
        <v>4752.2299999999996</v>
      </c>
      <c r="Z60" s="10"/>
      <c r="AA60" s="136">
        <f t="shared" si="10"/>
        <v>0</v>
      </c>
      <c r="AB60" s="13"/>
      <c r="AC60" s="13">
        <f t="shared" si="12"/>
        <v>0</v>
      </c>
      <c r="AD60" s="12">
        <v>1</v>
      </c>
      <c r="AE60" s="12">
        <v>1</v>
      </c>
      <c r="AG60" s="9">
        <f t="shared" si="2"/>
        <v>-4752.2299999999996</v>
      </c>
      <c r="AI60" s="1" t="str">
        <f t="shared" si="11"/>
        <v>31631610004801</v>
      </c>
      <c r="AJ60" s="9">
        <f>IF(AND(F60=2015,AG$4=1),-IFERROR(VLOOKUP(AI60,'Tax Admin 1'!A:I,9,0),0),IF(AND(F60=2015,AG$4=2),-IFERROR(VLOOKUP(AI60,'Tax Admin 2'!A:I,9,0),0),IFERROR(VLOOKUP(AI60,'A203'!A:L,12,0),0)))</f>
        <v>0</v>
      </c>
    </row>
    <row r="61" spans="1:36" ht="15" customHeight="1" outlineLevel="2">
      <c r="A61" s="7">
        <v>2015</v>
      </c>
      <c r="B61" s="144" t="s">
        <v>29</v>
      </c>
      <c r="C61" s="147" t="s">
        <v>30</v>
      </c>
      <c r="D61" s="145" t="s">
        <v>30</v>
      </c>
      <c r="E61" s="7" t="s">
        <v>13</v>
      </c>
      <c r="F61" s="7">
        <v>5380</v>
      </c>
      <c r="G61" s="7" t="str">
        <f>VLOOKUP(F61,Crosswalk!A:D,2,0)</f>
        <v>5050</v>
      </c>
      <c r="H61" s="7" t="str">
        <f>VLOOKUP(G61,Crosswalk!B:D,2,0)</f>
        <v>St-Homeowners Prop Tax Relief</v>
      </c>
      <c r="I61" s="7"/>
      <c r="J61" s="8">
        <v>0</v>
      </c>
      <c r="K61" s="8">
        <v>0</v>
      </c>
      <c r="L61" s="8">
        <v>0</v>
      </c>
      <c r="M61" s="8">
        <v>0</v>
      </c>
      <c r="N61" s="8">
        <v>20282.78</v>
      </c>
      <c r="O61" s="8">
        <v>0</v>
      </c>
      <c r="P61" s="8"/>
      <c r="Q61" s="8">
        <v>20282.78</v>
      </c>
      <c r="R61" s="8"/>
      <c r="S61" s="8"/>
      <c r="T61" s="8"/>
      <c r="U61" s="8"/>
      <c r="V61" s="8"/>
      <c r="W61" s="8"/>
      <c r="X61" s="8"/>
      <c r="Y61" s="14">
        <f t="shared" si="0"/>
        <v>40565.56</v>
      </c>
      <c r="Z61" s="10"/>
      <c r="AA61" s="136">
        <f t="shared" si="10"/>
        <v>0</v>
      </c>
      <c r="AB61" s="13"/>
      <c r="AC61" s="13">
        <f t="shared" si="12"/>
        <v>0</v>
      </c>
      <c r="AD61" s="12">
        <v>1</v>
      </c>
      <c r="AE61" s="12">
        <v>1</v>
      </c>
      <c r="AG61" s="9">
        <f t="shared" si="2"/>
        <v>-40565.56</v>
      </c>
      <c r="AI61" s="1" t="str">
        <f t="shared" si="11"/>
        <v>31631610005050</v>
      </c>
      <c r="AJ61" s="9">
        <f>IF(AND(F61=2015,AG$4=1),-IFERROR(VLOOKUP(AI61,'Tax Admin 1'!A:I,9,0),0),IF(AND(F61=2015,AG$4=2),-IFERROR(VLOOKUP(AI61,'Tax Admin 2'!A:I,9,0),0),IFERROR(VLOOKUP(AI61,'A203'!A:L,12,0),0)))</f>
        <v>0</v>
      </c>
    </row>
    <row r="62" spans="1:36" ht="15" customHeight="1" outlineLevel="2">
      <c r="A62" s="7">
        <v>2015</v>
      </c>
      <c r="B62" s="144" t="s">
        <v>29</v>
      </c>
      <c r="C62" s="147" t="s">
        <v>30</v>
      </c>
      <c r="D62" s="145" t="s">
        <v>30</v>
      </c>
      <c r="E62" s="7" t="s">
        <v>13</v>
      </c>
      <c r="F62" s="7">
        <v>5900</v>
      </c>
      <c r="G62" s="7" t="str">
        <f>VLOOKUP(F62,Crosswalk!A:D,2,0)</f>
        <v>5801</v>
      </c>
      <c r="H62" s="7" t="str">
        <f>VLOOKUP(G62,Crosswalk!B:D,2,0)</f>
        <v>RDA Pass Thru</v>
      </c>
      <c r="I62" s="7"/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/>
      <c r="Q62" s="8">
        <v>0</v>
      </c>
      <c r="R62" s="8"/>
      <c r="S62" s="8"/>
      <c r="T62" s="8"/>
      <c r="U62" s="8"/>
      <c r="V62" s="8"/>
      <c r="W62" s="8"/>
      <c r="X62" s="8"/>
      <c r="Y62" s="14">
        <f t="shared" si="0"/>
        <v>0</v>
      </c>
      <c r="Z62" s="10"/>
      <c r="AA62" s="136">
        <f t="shared" si="10"/>
        <v>0</v>
      </c>
      <c r="AB62" s="13"/>
      <c r="AC62" s="13">
        <f t="shared" si="12"/>
        <v>0</v>
      </c>
      <c r="AD62" s="12">
        <v>1</v>
      </c>
      <c r="AE62" s="12">
        <v>1</v>
      </c>
      <c r="AG62" s="9">
        <f t="shared" si="2"/>
        <v>0</v>
      </c>
      <c r="AI62" s="1" t="str">
        <f t="shared" si="11"/>
        <v>31631610005801</v>
      </c>
      <c r="AJ62" s="9">
        <f>IF(AND(F62=2015,AG$4=1),-IFERROR(VLOOKUP(AI62,'Tax Admin 1'!A:I,9,0),0),IF(AND(F62=2015,AG$4=2),-IFERROR(VLOOKUP(AI62,'Tax Admin 2'!A:I,9,0),0),IFERROR(VLOOKUP(AI62,'A203'!A:L,12,0),0)))</f>
        <v>0</v>
      </c>
    </row>
    <row r="63" spans="1:36" ht="15" customHeight="1" outlineLevel="2">
      <c r="A63" s="7">
        <v>2015</v>
      </c>
      <c r="B63" s="144" t="s">
        <v>29</v>
      </c>
      <c r="C63" s="147" t="s">
        <v>30</v>
      </c>
      <c r="D63" s="145" t="s">
        <v>30</v>
      </c>
      <c r="E63" s="7" t="s">
        <v>13</v>
      </c>
      <c r="F63" s="7">
        <v>5905</v>
      </c>
      <c r="G63" s="7" t="str">
        <f>VLOOKUP(F63,Crosswalk!A:D,2,0)</f>
        <v>5802</v>
      </c>
      <c r="H63" s="7" t="str">
        <f>VLOOKUP(G63,Crosswalk!B:D,2,0)</f>
        <v>RDA Pass Thru PY</v>
      </c>
      <c r="I63" s="7"/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/>
      <c r="Q63" s="8">
        <v>0</v>
      </c>
      <c r="R63" s="8"/>
      <c r="S63" s="8"/>
      <c r="T63" s="8"/>
      <c r="U63" s="8"/>
      <c r="V63" s="8"/>
      <c r="W63" s="8"/>
      <c r="X63" s="8"/>
      <c r="Y63" s="14">
        <f t="shared" si="0"/>
        <v>0</v>
      </c>
      <c r="Z63" s="10"/>
      <c r="AA63" s="136">
        <f t="shared" si="10"/>
        <v>0</v>
      </c>
      <c r="AB63" s="13"/>
      <c r="AC63" s="13">
        <f t="shared" si="12"/>
        <v>0</v>
      </c>
      <c r="AD63" s="12"/>
      <c r="AE63" s="12"/>
      <c r="AG63" s="9">
        <f t="shared" si="2"/>
        <v>0</v>
      </c>
      <c r="AI63" s="1" t="str">
        <f t="shared" si="11"/>
        <v>31631610005802</v>
      </c>
      <c r="AJ63" s="9">
        <f>IF(AND(F63=2015,AG$4=1),-IFERROR(VLOOKUP(AI63,'Tax Admin 1'!A:I,9,0),0),IF(AND(F63=2015,AG$4=2),-IFERROR(VLOOKUP(AI63,'Tax Admin 2'!A:I,9,0),0),IFERROR(VLOOKUP(AI63,'A203'!A:L,12,0),0)))</f>
        <v>0</v>
      </c>
    </row>
    <row r="64" spans="1:36" ht="15" customHeight="1" outlineLevel="2">
      <c r="A64" s="7">
        <v>2015</v>
      </c>
      <c r="B64" s="144" t="s">
        <v>29</v>
      </c>
      <c r="C64" s="147" t="s">
        <v>30</v>
      </c>
      <c r="D64" s="145">
        <v>316</v>
      </c>
      <c r="E64" s="7" t="s">
        <v>13</v>
      </c>
      <c r="F64" s="7">
        <v>5915</v>
      </c>
      <c r="G64" s="7" t="str">
        <f>VLOOKUP(F64,Crosswalk!A:D,2,0)</f>
        <v>4069</v>
      </c>
      <c r="H64" s="7" t="str">
        <f>VLOOKUP(G64,Crosswalk!B:D,2,0)</f>
        <v>Pass through - Facilities Portion</v>
      </c>
      <c r="I64" s="7"/>
      <c r="J64" s="8">
        <v>0</v>
      </c>
      <c r="K64" s="8">
        <v>0</v>
      </c>
      <c r="L64" s="8">
        <v>0</v>
      </c>
      <c r="M64" s="8">
        <v>36075</v>
      </c>
      <c r="N64" s="8">
        <v>0</v>
      </c>
      <c r="O64" s="8">
        <v>0</v>
      </c>
      <c r="P64" s="8">
        <v>29884</v>
      </c>
      <c r="Q64" s="8">
        <v>0</v>
      </c>
      <c r="R64" s="8"/>
      <c r="S64" s="8"/>
      <c r="T64" s="8"/>
      <c r="U64" s="8"/>
      <c r="V64" s="8"/>
      <c r="W64" s="8"/>
      <c r="X64" s="8"/>
      <c r="Y64" s="14">
        <f t="shared" si="0"/>
        <v>65959</v>
      </c>
      <c r="Z64" s="10"/>
      <c r="AA64" s="136">
        <f t="shared" si="10"/>
        <v>0</v>
      </c>
      <c r="AB64" s="13"/>
      <c r="AC64" s="13">
        <f t="shared" si="12"/>
        <v>0</v>
      </c>
      <c r="AD64" s="12"/>
      <c r="AE64" s="12"/>
      <c r="AG64" s="9">
        <f t="shared" si="2"/>
        <v>-65959</v>
      </c>
      <c r="AI64" s="1" t="str">
        <f t="shared" si="11"/>
        <v>31631610004069</v>
      </c>
      <c r="AJ64" s="9">
        <f>IF(AND(F64=2015,AG$4=1),-IFERROR(VLOOKUP(AI64,'Tax Admin 1'!A:I,9,0),0),IF(AND(F64=2015,AG$4=2),-IFERROR(VLOOKUP(AI64,'Tax Admin 2'!A:I,9,0),0),IFERROR(VLOOKUP(AI64,'A203'!A:L,12,0),0)))</f>
        <v>0</v>
      </c>
    </row>
    <row r="65" spans="1:36" ht="15" customHeight="1" outlineLevel="1">
      <c r="A65" s="7"/>
      <c r="B65" s="144"/>
      <c r="C65" s="160" t="s">
        <v>3511</v>
      </c>
      <c r="D65" s="145"/>
      <c r="E65" s="7"/>
      <c r="F65" s="7"/>
      <c r="G65" s="7"/>
      <c r="H65" s="7"/>
      <c r="I65" s="7"/>
      <c r="J65" s="8">
        <f>SUBTOTAL(9,J43:J64)</f>
        <v>0</v>
      </c>
      <c r="K65" s="8">
        <f>SUBTOTAL(9,K43:K64)</f>
        <v>0</v>
      </c>
      <c r="L65" s="8">
        <f>SUBTOTAL(9,L43:L64)</f>
        <v>1817497.6900000002</v>
      </c>
      <c r="M65" s="8">
        <f>SUBTOTAL(9,M43:M64)</f>
        <v>136869</v>
      </c>
      <c r="N65" s="8">
        <f>SUBTOTAL(9,N43:N64)</f>
        <v>300614.2300000001</v>
      </c>
      <c r="O65" s="8">
        <f>SUBTOTAL(9,O43:O64)</f>
        <v>1025196.2899999999</v>
      </c>
      <c r="P65" s="8">
        <f>SUBTOTAL(9,P43:P64)</f>
        <v>437051.28</v>
      </c>
      <c r="Q65" s="8">
        <f>SUBTOTAL(9,Q43:Q64)</f>
        <v>219132.82000000018</v>
      </c>
      <c r="R65" s="8"/>
      <c r="S65" s="8"/>
      <c r="T65" s="8"/>
      <c r="U65" s="8"/>
      <c r="V65" s="8"/>
      <c r="W65" s="8"/>
      <c r="X65" s="8"/>
      <c r="Y65" s="14">
        <f>SUBTOTAL(9,Y43:Y64)</f>
        <v>3936361.31</v>
      </c>
      <c r="Z65" s="10"/>
      <c r="AA65" s="136"/>
      <c r="AB65" s="13"/>
      <c r="AC65" s="13"/>
      <c r="AD65" s="12"/>
      <c r="AE65" s="12"/>
      <c r="AG65" s="9"/>
      <c r="AJ65" s="9"/>
    </row>
    <row r="66" spans="1:36" ht="15" customHeight="1" outlineLevel="2">
      <c r="A66" s="7">
        <v>2015</v>
      </c>
      <c r="B66" s="7" t="s">
        <v>33</v>
      </c>
      <c r="C66" s="149" t="s">
        <v>34</v>
      </c>
      <c r="D66" s="7" t="s">
        <v>34</v>
      </c>
      <c r="E66" s="7" t="s">
        <v>13</v>
      </c>
      <c r="F66" s="7">
        <v>1010</v>
      </c>
      <c r="G66" s="7" t="str">
        <f>VLOOKUP(F66,Crosswalk!A:D,2,0)</f>
        <v>4001</v>
      </c>
      <c r="H66" s="7" t="str">
        <f>VLOOKUP(G66,Crosswalk!B:D,2,0)</f>
        <v>Property Taxes-Current Secured</v>
      </c>
      <c r="I66" s="7"/>
      <c r="J66" s="8">
        <v>0</v>
      </c>
      <c r="K66" s="8">
        <v>0</v>
      </c>
      <c r="L66" s="8">
        <v>37809.17</v>
      </c>
      <c r="M66" s="8">
        <v>0</v>
      </c>
      <c r="N66" s="8">
        <v>4833.25</v>
      </c>
      <c r="O66" s="8">
        <v>25551.369999999995</v>
      </c>
      <c r="P66" s="8">
        <v>6954.15</v>
      </c>
      <c r="Q66" s="8">
        <v>1307.9900000000052</v>
      </c>
      <c r="R66" s="8"/>
      <c r="S66" s="8"/>
      <c r="T66" s="8"/>
      <c r="U66" s="8"/>
      <c r="V66" s="8"/>
      <c r="W66" s="8"/>
      <c r="X66" s="8"/>
      <c r="Y66" s="14">
        <f t="shared" si="0"/>
        <v>76455.929999999993</v>
      </c>
      <c r="Z66" s="10"/>
      <c r="AA66" s="136">
        <f t="shared" ref="AA66:AA73" si="13">IF(AG$2="Y",IF(RIGHT(B66,4)="CITY",AJ66,0),AJ66)</f>
        <v>0</v>
      </c>
      <c r="AB66" s="13"/>
      <c r="AC66" s="13">
        <f t="shared" si="12"/>
        <v>0</v>
      </c>
      <c r="AD66" s="12">
        <v>1</v>
      </c>
      <c r="AE66" s="12">
        <v>1</v>
      </c>
      <c r="AG66" s="9">
        <f t="shared" si="2"/>
        <v>-76455.929999999993</v>
      </c>
      <c r="AI66" s="1" t="str">
        <f t="shared" ref="AI66:AI73" si="14">C66&amp;D66&amp;E66&amp;G66</f>
        <v>31731710004001</v>
      </c>
      <c r="AJ66" s="9">
        <f>IF(AND(F66=2015,AG$4=1),-IFERROR(VLOOKUP(AI66,'Tax Admin 1'!A:I,9,0),0),IF(AND(F66=2015,AG$4=2),-IFERROR(VLOOKUP(AI66,'Tax Admin 2'!A:I,9,0),0),IFERROR(VLOOKUP(AI66,'A203'!A:L,12,0),0)))</f>
        <v>0</v>
      </c>
    </row>
    <row r="67" spans="1:36" ht="15" customHeight="1" outlineLevel="2">
      <c r="A67" s="7">
        <v>2015</v>
      </c>
      <c r="B67" s="7" t="s">
        <v>33</v>
      </c>
      <c r="C67" s="149" t="s">
        <v>34</v>
      </c>
      <c r="D67" s="7" t="s">
        <v>34</v>
      </c>
      <c r="E67" s="7" t="s">
        <v>13</v>
      </c>
      <c r="F67" s="7">
        <v>1050</v>
      </c>
      <c r="G67" s="7" t="str">
        <f>VLOOKUP(F67,Crosswalk!A:D,2,0)</f>
        <v>4006</v>
      </c>
      <c r="H67" s="7" t="str">
        <f>VLOOKUP(G67,Crosswalk!B:D,2,0)</f>
        <v>Property Tax-Current Unsecured</v>
      </c>
      <c r="I67" s="7"/>
      <c r="J67" s="8">
        <v>0</v>
      </c>
      <c r="K67" s="8">
        <v>0</v>
      </c>
      <c r="L67" s="8">
        <v>1963.86</v>
      </c>
      <c r="M67" s="8">
        <v>0</v>
      </c>
      <c r="N67" s="8">
        <v>1.2599999999999909</v>
      </c>
      <c r="O67" s="8">
        <v>61.260000000000218</v>
      </c>
      <c r="P67" s="8">
        <v>-3.12</v>
      </c>
      <c r="Q67" s="8">
        <v>71.399999999999636</v>
      </c>
      <c r="R67" s="8"/>
      <c r="S67" s="8"/>
      <c r="T67" s="8"/>
      <c r="U67" s="8"/>
      <c r="V67" s="8"/>
      <c r="W67" s="8"/>
      <c r="X67" s="8"/>
      <c r="Y67" s="14">
        <f t="shared" si="0"/>
        <v>2094.66</v>
      </c>
      <c r="Z67" s="10"/>
      <c r="AA67" s="136">
        <f t="shared" si="13"/>
        <v>0</v>
      </c>
      <c r="AB67" s="13"/>
      <c r="AC67" s="13">
        <f t="shared" si="12"/>
        <v>0</v>
      </c>
      <c r="AD67" s="12">
        <v>1</v>
      </c>
      <c r="AE67" s="12">
        <v>1</v>
      </c>
      <c r="AG67" s="9">
        <f t="shared" si="2"/>
        <v>-2094.66</v>
      </c>
      <c r="AI67" s="1" t="str">
        <f t="shared" si="14"/>
        <v>31731710004006</v>
      </c>
      <c r="AJ67" s="9">
        <f>IF(AND(F67=2015,AG$4=1),-IFERROR(VLOOKUP(AI67,'Tax Admin 1'!A:I,9,0),0),IF(AND(F67=2015,AG$4=2),-IFERROR(VLOOKUP(AI67,'Tax Admin 2'!A:I,9,0),0),IFERROR(VLOOKUP(AI67,'A203'!A:L,12,0),0)))</f>
        <v>0</v>
      </c>
    </row>
    <row r="68" spans="1:36" ht="15" customHeight="1" outlineLevel="2">
      <c r="A68" s="7">
        <v>2015</v>
      </c>
      <c r="B68" s="7" t="s">
        <v>33</v>
      </c>
      <c r="C68" s="149" t="s">
        <v>34</v>
      </c>
      <c r="D68" s="7" t="s">
        <v>34</v>
      </c>
      <c r="E68" s="7" t="s">
        <v>13</v>
      </c>
      <c r="F68" s="7">
        <v>1110</v>
      </c>
      <c r="G68" s="7" t="str">
        <f>VLOOKUP(F68,Crosswalk!A:D,2,0)</f>
        <v>4008</v>
      </c>
      <c r="H68" s="7" t="str">
        <f>VLOOKUP(G68,Crosswalk!B:D,2,0)</f>
        <v>Property Taxes-Prior Secured</v>
      </c>
      <c r="I68" s="7"/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/>
      <c r="Q68" s="8">
        <v>1448.79</v>
      </c>
      <c r="R68" s="8"/>
      <c r="S68" s="8"/>
      <c r="T68" s="8"/>
      <c r="U68" s="8"/>
      <c r="V68" s="8"/>
      <c r="W68" s="8"/>
      <c r="X68" s="8"/>
      <c r="Y68" s="14">
        <f t="shared" si="0"/>
        <v>1448.79</v>
      </c>
      <c r="Z68" s="10"/>
      <c r="AA68" s="136">
        <f t="shared" si="13"/>
        <v>0</v>
      </c>
      <c r="AB68" s="13"/>
      <c r="AC68" s="13">
        <f t="shared" si="12"/>
        <v>0</v>
      </c>
      <c r="AD68" s="12">
        <v>1</v>
      </c>
      <c r="AE68" s="12">
        <v>1</v>
      </c>
      <c r="AG68" s="9">
        <f t="shared" si="2"/>
        <v>-1448.79</v>
      </c>
      <c r="AI68" s="1" t="str">
        <f t="shared" si="14"/>
        <v>31731710004008</v>
      </c>
      <c r="AJ68" s="9">
        <f>IF(AND(F68=2015,AG$4=1),-IFERROR(VLOOKUP(AI68,'Tax Admin 1'!A:I,9,0),0),IF(AND(F68=2015,AG$4=2),-IFERROR(VLOOKUP(AI68,'Tax Admin 2'!A:I,9,0),0),IFERROR(VLOOKUP(AI68,'A203'!A:L,12,0),0)))</f>
        <v>0</v>
      </c>
    </row>
    <row r="69" spans="1:36" ht="15" customHeight="1" outlineLevel="2">
      <c r="A69" s="7">
        <v>2015</v>
      </c>
      <c r="B69" s="7" t="s">
        <v>33</v>
      </c>
      <c r="C69" s="149" t="s">
        <v>34</v>
      </c>
      <c r="D69" s="7" t="s">
        <v>34</v>
      </c>
      <c r="E69" s="7" t="s">
        <v>13</v>
      </c>
      <c r="F69" s="7">
        <v>1150</v>
      </c>
      <c r="G69" s="7" t="str">
        <f>VLOOKUP(F69,Crosswalk!A:D,2,0)</f>
        <v>4009</v>
      </c>
      <c r="H69" s="7" t="str">
        <f>VLOOKUP(G69,Crosswalk!B:D,2,0)</f>
        <v>Property Taxes-Prior Unsecured</v>
      </c>
      <c r="I69" s="7"/>
      <c r="J69" s="8">
        <v>0</v>
      </c>
      <c r="K69" s="8">
        <v>0</v>
      </c>
      <c r="L69" s="8">
        <v>4.9000000000000004</v>
      </c>
      <c r="M69" s="8">
        <v>0</v>
      </c>
      <c r="N69" s="8">
        <v>1.1599999999999993</v>
      </c>
      <c r="O69" s="8">
        <v>16.540000000000003</v>
      </c>
      <c r="P69" s="8">
        <v>4.4000000000000004</v>
      </c>
      <c r="Q69" s="8">
        <v>13.480000000000004</v>
      </c>
      <c r="R69" s="8"/>
      <c r="S69" s="8"/>
      <c r="T69" s="8"/>
      <c r="U69" s="8"/>
      <c r="V69" s="8"/>
      <c r="W69" s="8"/>
      <c r="X69" s="8"/>
      <c r="Y69" s="14">
        <f t="shared" si="0"/>
        <v>40.480000000000004</v>
      </c>
      <c r="Z69" s="10"/>
      <c r="AA69" s="136">
        <f t="shared" si="13"/>
        <v>0</v>
      </c>
      <c r="AB69" s="13"/>
      <c r="AC69" s="13">
        <f t="shared" si="12"/>
        <v>0</v>
      </c>
      <c r="AD69" s="12">
        <v>1</v>
      </c>
      <c r="AE69" s="12">
        <v>1</v>
      </c>
      <c r="AG69" s="9">
        <f t="shared" si="2"/>
        <v>-40.480000000000004</v>
      </c>
      <c r="AI69" s="1" t="str">
        <f t="shared" si="14"/>
        <v>31731710004009</v>
      </c>
      <c r="AJ69" s="9">
        <f>IF(AND(F69=2015,AG$4=1),-IFERROR(VLOOKUP(AI69,'Tax Admin 1'!A:I,9,0),0),IF(AND(F69=2015,AG$4=2),-IFERROR(VLOOKUP(AI69,'Tax Admin 2'!A:I,9,0),0),IFERROR(VLOOKUP(AI69,'A203'!A:L,12,0),0)))</f>
        <v>0</v>
      </c>
    </row>
    <row r="70" spans="1:36" ht="15" customHeight="1" outlineLevel="2">
      <c r="A70" s="7">
        <v>2015</v>
      </c>
      <c r="B70" s="7" t="s">
        <v>33</v>
      </c>
      <c r="C70" s="149" t="s">
        <v>34</v>
      </c>
      <c r="D70" s="7" t="s">
        <v>34</v>
      </c>
      <c r="E70" s="7" t="s">
        <v>13</v>
      </c>
      <c r="F70" s="7">
        <v>1260</v>
      </c>
      <c r="G70" s="7" t="str">
        <f>VLOOKUP(F70,Crosswalk!A:D,2,0)</f>
        <v>4030</v>
      </c>
      <c r="H70" s="7" t="str">
        <f>VLOOKUP(G70,Crosswalk!B:D,2,0)</f>
        <v>Supp Prop Tax-Current Secured</v>
      </c>
      <c r="I70" s="7"/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/>
      <c r="Q70" s="8">
        <v>832.37</v>
      </c>
      <c r="R70" s="8"/>
      <c r="S70" s="8"/>
      <c r="T70" s="8"/>
      <c r="U70" s="8"/>
      <c r="V70" s="8"/>
      <c r="W70" s="8"/>
      <c r="X70" s="8"/>
      <c r="Y70" s="14">
        <f t="shared" si="0"/>
        <v>832.37</v>
      </c>
      <c r="Z70" s="10"/>
      <c r="AA70" s="136">
        <f t="shared" si="13"/>
        <v>0</v>
      </c>
      <c r="AB70" s="13"/>
      <c r="AC70" s="13">
        <f t="shared" si="12"/>
        <v>0</v>
      </c>
      <c r="AD70" s="12">
        <v>1</v>
      </c>
      <c r="AE70" s="12">
        <v>1</v>
      </c>
      <c r="AG70" s="9">
        <f t="shared" si="2"/>
        <v>-832.37</v>
      </c>
      <c r="AI70" s="1" t="str">
        <f t="shared" si="14"/>
        <v>31731710004030</v>
      </c>
      <c r="AJ70" s="9">
        <f>IF(AND(F70=2015,AG$4=1),-IFERROR(VLOOKUP(AI70,'Tax Admin 1'!A:I,9,0),0),IF(AND(F70=2015,AG$4=2),-IFERROR(VLOOKUP(AI70,'Tax Admin 2'!A:I,9,0),0),IFERROR(VLOOKUP(AI70,'A203'!A:L,12,0),0)))</f>
        <v>0</v>
      </c>
    </row>
    <row r="71" spans="1:36" ht="15" customHeight="1" outlineLevel="2">
      <c r="A71" s="7">
        <v>2015</v>
      </c>
      <c r="B71" s="7" t="s">
        <v>33</v>
      </c>
      <c r="C71" s="149" t="s">
        <v>34</v>
      </c>
      <c r="D71" s="7" t="s">
        <v>34</v>
      </c>
      <c r="E71" s="7" t="s">
        <v>13</v>
      </c>
      <c r="F71" s="7">
        <v>1270</v>
      </c>
      <c r="G71" s="7" t="str">
        <f>VLOOKUP(F71,Crosswalk!A:D,2,0)</f>
        <v>4033</v>
      </c>
      <c r="H71" s="7" t="str">
        <f>VLOOKUP(G71,Crosswalk!B:D,2,0)</f>
        <v>Supp Property Taxes-Prior Secured</v>
      </c>
      <c r="I71" s="7"/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/>
      <c r="Q71" s="8">
        <v>107.75</v>
      </c>
      <c r="R71" s="8"/>
      <c r="S71" s="8"/>
      <c r="T71" s="8"/>
      <c r="U71" s="8"/>
      <c r="V71" s="8"/>
      <c r="W71" s="8"/>
      <c r="X71" s="8"/>
      <c r="Y71" s="14">
        <f t="shared" ref="Y71:Y134" si="15">SUM(J71:X71)</f>
        <v>107.75</v>
      </c>
      <c r="Z71" s="10"/>
      <c r="AA71" s="136">
        <f t="shared" si="13"/>
        <v>0</v>
      </c>
      <c r="AB71" s="13"/>
      <c r="AC71" s="13">
        <f t="shared" si="12"/>
        <v>0</v>
      </c>
      <c r="AD71" s="12">
        <v>1</v>
      </c>
      <c r="AE71" s="12">
        <v>1</v>
      </c>
      <c r="AG71" s="9">
        <f t="shared" si="2"/>
        <v>-107.75</v>
      </c>
      <c r="AI71" s="1" t="str">
        <f t="shared" si="14"/>
        <v>31731710004033</v>
      </c>
      <c r="AJ71" s="9">
        <f>IF(AND(F71=2015,AG$4=1),-IFERROR(VLOOKUP(AI71,'Tax Admin 1'!A:I,9,0),0),IF(AND(F71=2015,AG$4=2),-IFERROR(VLOOKUP(AI71,'Tax Admin 2'!A:I,9,0),0),IFERROR(VLOOKUP(AI71,'A203'!A:L,12,0),0)))</f>
        <v>0</v>
      </c>
    </row>
    <row r="72" spans="1:36" ht="15" customHeight="1" outlineLevel="2">
      <c r="A72" s="7">
        <v>2015</v>
      </c>
      <c r="B72" s="7" t="s">
        <v>33</v>
      </c>
      <c r="C72" s="149" t="s">
        <v>34</v>
      </c>
      <c r="D72" s="7" t="s">
        <v>34</v>
      </c>
      <c r="E72" s="7" t="s">
        <v>13</v>
      </c>
      <c r="F72" s="7">
        <v>1410</v>
      </c>
      <c r="G72" s="7" t="str">
        <f>VLOOKUP(F72,Crosswalk!A:D,2,0)</f>
        <v>4052</v>
      </c>
      <c r="H72" s="7" t="str">
        <f>VLOOKUP(G72,Crosswalk!B:D,2,0)</f>
        <v>Other Taxes</v>
      </c>
      <c r="I72" s="7"/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/>
      <c r="Q72" s="8">
        <v>0</v>
      </c>
      <c r="R72" s="8"/>
      <c r="S72" s="8"/>
      <c r="T72" s="8"/>
      <c r="U72" s="8"/>
      <c r="V72" s="8"/>
      <c r="W72" s="8"/>
      <c r="X72" s="8"/>
      <c r="Y72" s="14">
        <f t="shared" si="15"/>
        <v>0</v>
      </c>
      <c r="Z72" s="10"/>
      <c r="AA72" s="136">
        <f t="shared" si="13"/>
        <v>0</v>
      </c>
      <c r="AB72" s="13"/>
      <c r="AC72" s="13">
        <f t="shared" si="12"/>
        <v>0</v>
      </c>
      <c r="AD72" s="12">
        <v>1</v>
      </c>
      <c r="AE72" s="12">
        <v>1</v>
      </c>
      <c r="AG72" s="9">
        <f t="shared" si="2"/>
        <v>0</v>
      </c>
      <c r="AI72" s="1" t="str">
        <f t="shared" si="14"/>
        <v>31731710004052</v>
      </c>
      <c r="AJ72" s="9">
        <f>IF(AND(F72=2015,AG$4=1),-IFERROR(VLOOKUP(AI72,'Tax Admin 1'!A:I,9,0),0),IF(AND(F72=2015,AG$4=2),-IFERROR(VLOOKUP(AI72,'Tax Admin 2'!A:I,9,0),0),IFERROR(VLOOKUP(AI72,'A203'!A:L,12,0),0)))</f>
        <v>0</v>
      </c>
    </row>
    <row r="73" spans="1:36" ht="15" customHeight="1" outlineLevel="2">
      <c r="A73" s="7">
        <v>2015</v>
      </c>
      <c r="B73" s="7" t="s">
        <v>33</v>
      </c>
      <c r="C73" s="149" t="s">
        <v>34</v>
      </c>
      <c r="D73" s="7" t="s">
        <v>34</v>
      </c>
      <c r="E73" s="7" t="s">
        <v>13</v>
      </c>
      <c r="F73" s="7">
        <v>4010</v>
      </c>
      <c r="G73" s="7" t="str">
        <f>VLOOKUP(F73,Crosswalk!A:D,2,0)</f>
        <v>4801</v>
      </c>
      <c r="H73" s="7" t="str">
        <f>VLOOKUP(G73,Crosswalk!B:D,2,0)</f>
        <v>Interest</v>
      </c>
      <c r="I73" s="7"/>
      <c r="J73" s="8">
        <v>0</v>
      </c>
      <c r="K73" s="8">
        <v>0</v>
      </c>
      <c r="L73" s="8">
        <v>1.22</v>
      </c>
      <c r="M73" s="8">
        <v>0</v>
      </c>
      <c r="N73" s="8">
        <v>8.3699999999999992</v>
      </c>
      <c r="O73" s="8">
        <v>3.17</v>
      </c>
      <c r="P73" s="8"/>
      <c r="Q73" s="8">
        <v>17.260000000000005</v>
      </c>
      <c r="R73" s="8"/>
      <c r="S73" s="8"/>
      <c r="T73" s="8"/>
      <c r="U73" s="8"/>
      <c r="V73" s="8"/>
      <c r="W73" s="8"/>
      <c r="X73" s="8"/>
      <c r="Y73" s="14">
        <f t="shared" si="15"/>
        <v>30.020000000000003</v>
      </c>
      <c r="Z73" s="10"/>
      <c r="AA73" s="136">
        <f t="shared" si="13"/>
        <v>0</v>
      </c>
      <c r="AB73" s="13"/>
      <c r="AC73" s="13">
        <f t="shared" si="12"/>
        <v>0</v>
      </c>
      <c r="AD73" s="12">
        <v>1</v>
      </c>
      <c r="AE73" s="12">
        <v>1</v>
      </c>
      <c r="AG73" s="9">
        <f t="shared" si="2"/>
        <v>-30.020000000000003</v>
      </c>
      <c r="AI73" s="1" t="str">
        <f t="shared" si="14"/>
        <v>31731710004801</v>
      </c>
      <c r="AJ73" s="9">
        <f>IF(AND(F73=2015,AG$4=1),-IFERROR(VLOOKUP(AI73,'Tax Admin 1'!A:I,9,0),0),IF(AND(F73=2015,AG$4=2),-IFERROR(VLOOKUP(AI73,'Tax Admin 2'!A:I,9,0),0),IFERROR(VLOOKUP(AI73,'A203'!A:L,12,0),0)))</f>
        <v>0</v>
      </c>
    </row>
    <row r="74" spans="1:36" ht="15" customHeight="1" outlineLevel="1">
      <c r="A74" s="7"/>
      <c r="B74" s="7"/>
      <c r="C74" s="157" t="s">
        <v>3512</v>
      </c>
      <c r="D74" s="7"/>
      <c r="E74" s="7"/>
      <c r="F74" s="7"/>
      <c r="G74" s="7"/>
      <c r="H74" s="7"/>
      <c r="I74" s="7"/>
      <c r="J74" s="8">
        <f>SUBTOTAL(9,J66:J73)</f>
        <v>0</v>
      </c>
      <c r="K74" s="8">
        <f>SUBTOTAL(9,K66:K73)</f>
        <v>0</v>
      </c>
      <c r="L74" s="8">
        <f>SUBTOTAL(9,L66:L73)</f>
        <v>39779.15</v>
      </c>
      <c r="M74" s="8">
        <f>SUBTOTAL(9,M66:M73)</f>
        <v>0</v>
      </c>
      <c r="N74" s="8">
        <f>SUBTOTAL(9,N66:N73)</f>
        <v>4844.04</v>
      </c>
      <c r="O74" s="8">
        <f>SUBTOTAL(9,O66:O73)</f>
        <v>25632.339999999997</v>
      </c>
      <c r="P74" s="8">
        <f>SUBTOTAL(9,P66:P73)</f>
        <v>6955.4299999999994</v>
      </c>
      <c r="Q74" s="8">
        <f>SUBTOTAL(9,Q66:Q73)</f>
        <v>3799.040000000005</v>
      </c>
      <c r="R74" s="8"/>
      <c r="S74" s="8"/>
      <c r="T74" s="8"/>
      <c r="U74" s="8"/>
      <c r="V74" s="8"/>
      <c r="W74" s="8"/>
      <c r="X74" s="8"/>
      <c r="Y74" s="14">
        <f>SUBTOTAL(9,Y66:Y73)</f>
        <v>81009.999999999985</v>
      </c>
      <c r="Z74" s="10"/>
      <c r="AA74" s="136"/>
      <c r="AB74" s="13"/>
      <c r="AC74" s="13"/>
      <c r="AD74" s="12"/>
      <c r="AE74" s="12"/>
      <c r="AG74" s="9"/>
      <c r="AJ74" s="9"/>
    </row>
    <row r="75" spans="1:36" ht="15" customHeight="1" outlineLevel="2">
      <c r="A75" s="7">
        <v>2015</v>
      </c>
      <c r="B75" s="7" t="s">
        <v>40</v>
      </c>
      <c r="C75" s="149" t="s">
        <v>41</v>
      </c>
      <c r="D75" s="7" t="s">
        <v>41</v>
      </c>
      <c r="E75" s="7" t="s">
        <v>13</v>
      </c>
      <c r="F75" s="7">
        <v>1010</v>
      </c>
      <c r="G75" s="7" t="str">
        <f>VLOOKUP(F75,Crosswalk!A:D,2,0)</f>
        <v>4001</v>
      </c>
      <c r="H75" s="7" t="str">
        <f>VLOOKUP(G75,Crosswalk!B:D,2,0)</f>
        <v>Property Taxes-Current Secured</v>
      </c>
      <c r="I75" s="7"/>
      <c r="J75" s="8">
        <v>0</v>
      </c>
      <c r="K75" s="8">
        <v>0</v>
      </c>
      <c r="L75" s="8">
        <v>26677.16</v>
      </c>
      <c r="M75" s="8">
        <v>0</v>
      </c>
      <c r="N75" s="8">
        <v>5594.380000000001</v>
      </c>
      <c r="O75" s="8">
        <v>16858.68</v>
      </c>
      <c r="P75" s="8">
        <v>6737.07</v>
      </c>
      <c r="Q75" s="8">
        <v>566.06999999999243</v>
      </c>
      <c r="R75" s="8"/>
      <c r="S75" s="8"/>
      <c r="T75" s="8"/>
      <c r="U75" s="8"/>
      <c r="V75" s="8"/>
      <c r="W75" s="8"/>
      <c r="X75" s="8"/>
      <c r="Y75" s="14">
        <f t="shared" si="15"/>
        <v>56433.359999999993</v>
      </c>
      <c r="Z75" s="10"/>
      <c r="AA75" s="136">
        <f t="shared" ref="AA75:AA95" si="16">IF(AG$2="Y",IF(RIGHT(B75,4)="CITY",AJ75,0),AJ75)</f>
        <v>0</v>
      </c>
      <c r="AB75" s="13"/>
      <c r="AC75" s="13">
        <f t="shared" si="12"/>
        <v>0</v>
      </c>
      <c r="AD75" s="12">
        <v>1</v>
      </c>
      <c r="AE75" s="12">
        <v>1</v>
      </c>
      <c r="AG75" s="9">
        <f t="shared" si="2"/>
        <v>-56433.359999999993</v>
      </c>
      <c r="AI75" s="1" t="str">
        <f t="shared" ref="AI75:AI95" si="17">C75&amp;D75&amp;E75&amp;G75</f>
        <v>32132110004001</v>
      </c>
      <c r="AJ75" s="9">
        <f>IF(AND(F75=2015,AG$4=1),-IFERROR(VLOOKUP(AI75,'Tax Admin 1'!A:I,9,0),0),IF(AND(F75=2015,AG$4=2),-IFERROR(VLOOKUP(AI75,'Tax Admin 2'!A:I,9,0),0),IFERROR(VLOOKUP(AI75,'A203'!A:L,12,0),0)))</f>
        <v>0</v>
      </c>
    </row>
    <row r="76" spans="1:36" ht="15" customHeight="1" outlineLevel="2">
      <c r="A76" s="7">
        <v>2015</v>
      </c>
      <c r="B76" s="7" t="s">
        <v>40</v>
      </c>
      <c r="C76" s="149" t="s">
        <v>41</v>
      </c>
      <c r="D76" s="7" t="s">
        <v>41</v>
      </c>
      <c r="E76" s="7" t="s">
        <v>13</v>
      </c>
      <c r="F76" s="24">
        <v>1020</v>
      </c>
      <c r="G76" s="7" t="str">
        <f>VLOOKUP(F76,Crosswalk!A:D,2,0)</f>
        <v>4004</v>
      </c>
      <c r="H76" s="7" t="str">
        <f>VLOOKUP(G76,Crosswalk!B:D,2,0)</f>
        <v>Property Taxes-Eraf III</v>
      </c>
      <c r="I76" s="7"/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/>
      <c r="Q76" s="8">
        <v>0</v>
      </c>
      <c r="R76" s="8"/>
      <c r="S76" s="8"/>
      <c r="T76" s="8"/>
      <c r="U76" s="8"/>
      <c r="V76" s="8"/>
      <c r="W76" s="8"/>
      <c r="X76" s="8"/>
      <c r="Y76" s="14">
        <f t="shared" si="15"/>
        <v>0</v>
      </c>
      <c r="Z76" s="10"/>
      <c r="AA76" s="136">
        <f t="shared" si="16"/>
        <v>0</v>
      </c>
      <c r="AB76" s="13"/>
      <c r="AC76" s="13">
        <f t="shared" si="12"/>
        <v>0</v>
      </c>
      <c r="AD76" s="12">
        <v>1</v>
      </c>
      <c r="AE76" s="12">
        <v>1</v>
      </c>
      <c r="AG76" s="9">
        <f t="shared" si="2"/>
        <v>0</v>
      </c>
      <c r="AI76" s="1" t="str">
        <f t="shared" si="17"/>
        <v>32132110004004</v>
      </c>
      <c r="AJ76" s="9">
        <f>IF(AND(F76=2015,AG$4=1),-IFERROR(VLOOKUP(AI76,'Tax Admin 1'!A:I,9,0),0),IF(AND(F76=2015,AG$4=2),-IFERROR(VLOOKUP(AI76,'Tax Admin 2'!A:I,9,0),0),IFERROR(VLOOKUP(AI76,'A203'!A:L,12,0),0)))</f>
        <v>0</v>
      </c>
    </row>
    <row r="77" spans="1:36" ht="15" customHeight="1" outlineLevel="2">
      <c r="A77" s="7">
        <v>2015</v>
      </c>
      <c r="B77" s="7" t="s">
        <v>40</v>
      </c>
      <c r="C77" s="149" t="s">
        <v>41</v>
      </c>
      <c r="D77" s="7" t="s">
        <v>41</v>
      </c>
      <c r="E77" s="7" t="s">
        <v>13</v>
      </c>
      <c r="F77" s="7">
        <v>1050</v>
      </c>
      <c r="G77" s="7" t="str">
        <f>VLOOKUP(F77,Crosswalk!A:D,2,0)</f>
        <v>4006</v>
      </c>
      <c r="H77" s="7" t="str">
        <f>VLOOKUP(G77,Crosswalk!B:D,2,0)</f>
        <v>Property Tax-Current Unsecured</v>
      </c>
      <c r="I77" s="7"/>
      <c r="J77" s="8">
        <v>0</v>
      </c>
      <c r="K77" s="8">
        <v>0</v>
      </c>
      <c r="L77" s="8">
        <v>2954.58</v>
      </c>
      <c r="M77" s="8">
        <v>0</v>
      </c>
      <c r="N77" s="8">
        <v>17</v>
      </c>
      <c r="O77" s="8">
        <v>150.07999999999993</v>
      </c>
      <c r="P77" s="8">
        <v>-9.31</v>
      </c>
      <c r="Q77" s="8">
        <v>108.09000000000015</v>
      </c>
      <c r="R77" s="8"/>
      <c r="S77" s="8"/>
      <c r="T77" s="8"/>
      <c r="U77" s="8"/>
      <c r="V77" s="8"/>
      <c r="W77" s="8"/>
      <c r="X77" s="8"/>
      <c r="Y77" s="14">
        <f t="shared" si="15"/>
        <v>3220.44</v>
      </c>
      <c r="Z77" s="10"/>
      <c r="AA77" s="136">
        <f t="shared" si="16"/>
        <v>0</v>
      </c>
      <c r="AB77" s="13"/>
      <c r="AC77" s="13">
        <f t="shared" si="12"/>
        <v>0</v>
      </c>
      <c r="AD77" s="12">
        <v>1</v>
      </c>
      <c r="AE77" s="12">
        <v>1</v>
      </c>
      <c r="AG77" s="9">
        <f t="shared" si="2"/>
        <v>-3220.44</v>
      </c>
      <c r="AI77" s="1" t="str">
        <f t="shared" si="17"/>
        <v>32132110004006</v>
      </c>
      <c r="AJ77" s="9">
        <f>IF(AND(F77=2015,AG$4=1),-IFERROR(VLOOKUP(AI77,'Tax Admin 1'!A:I,9,0),0),IF(AND(F77=2015,AG$4=2),-IFERROR(VLOOKUP(AI77,'Tax Admin 2'!A:I,9,0),0),IFERROR(VLOOKUP(AI77,'A203'!A:L,12,0),0)))</f>
        <v>0</v>
      </c>
    </row>
    <row r="78" spans="1:36" ht="15" customHeight="1" outlineLevel="2">
      <c r="A78" s="7">
        <v>2015</v>
      </c>
      <c r="B78" s="7" t="s">
        <v>40</v>
      </c>
      <c r="C78" s="149" t="s">
        <v>41</v>
      </c>
      <c r="D78" s="7">
        <v>321</v>
      </c>
      <c r="E78" s="7" t="s">
        <v>13</v>
      </c>
      <c r="F78" s="7">
        <v>1070</v>
      </c>
      <c r="G78" s="7" t="str">
        <f>VLOOKUP(F78,Crosswalk!A:D,2,0)</f>
        <v>4060</v>
      </c>
      <c r="H78" s="7" t="str">
        <f>VLOOKUP(G78,Crosswalk!B:D,2,0)</f>
        <v>ABX1 26 Residual</v>
      </c>
      <c r="I78" s="7"/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/>
      <c r="Q78" s="8">
        <v>0</v>
      </c>
      <c r="R78" s="8"/>
      <c r="S78" s="8"/>
      <c r="T78" s="8"/>
      <c r="U78" s="8"/>
      <c r="V78" s="8"/>
      <c r="W78" s="8"/>
      <c r="X78" s="8"/>
      <c r="Y78" s="14">
        <f t="shared" si="15"/>
        <v>0</v>
      </c>
      <c r="Z78" s="10"/>
      <c r="AA78" s="136">
        <f t="shared" si="16"/>
        <v>0</v>
      </c>
      <c r="AB78" s="13"/>
      <c r="AC78" s="13">
        <f t="shared" si="12"/>
        <v>0</v>
      </c>
      <c r="AD78" s="12"/>
      <c r="AE78" s="12"/>
      <c r="AG78" s="9">
        <f t="shared" si="2"/>
        <v>0</v>
      </c>
      <c r="AI78" s="1" t="str">
        <f t="shared" si="17"/>
        <v>32132110004060</v>
      </c>
      <c r="AJ78" s="9">
        <f>IF(AND(F78=2015,AG$4=1),-IFERROR(VLOOKUP(AI78,'Tax Admin 1'!A:I,9,0),0),IF(AND(F78=2015,AG$4=2),-IFERROR(VLOOKUP(AI78,'Tax Admin 2'!A:I,9,0),0),IFERROR(VLOOKUP(AI78,'A203'!A:L,12,0),0)))</f>
        <v>0</v>
      </c>
    </row>
    <row r="79" spans="1:36" ht="15" customHeight="1" outlineLevel="2">
      <c r="A79" s="7">
        <v>2015</v>
      </c>
      <c r="B79" s="7" t="s">
        <v>40</v>
      </c>
      <c r="C79" s="149" t="s">
        <v>41</v>
      </c>
      <c r="D79" s="7" t="s">
        <v>41</v>
      </c>
      <c r="E79" s="7" t="s">
        <v>13</v>
      </c>
      <c r="F79" s="7">
        <v>1081</v>
      </c>
      <c r="G79" s="7" t="str">
        <f>VLOOKUP(F79,Crosswalk!A:D,2,0)</f>
        <v>4075</v>
      </c>
      <c r="H79" s="7" t="str">
        <f>VLOOKUP(G79,Crosswalk!B:D,2,0)</f>
        <v>ABx1 26 Other Assets - H&amp;S 34188</v>
      </c>
      <c r="I79" s="7"/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/>
      <c r="Q79" s="8">
        <v>0</v>
      </c>
      <c r="R79" s="8"/>
      <c r="S79" s="8"/>
      <c r="T79" s="8"/>
      <c r="U79" s="8"/>
      <c r="V79" s="8"/>
      <c r="W79" s="8"/>
      <c r="X79" s="8"/>
      <c r="Y79" s="14">
        <f t="shared" si="15"/>
        <v>0</v>
      </c>
      <c r="Z79" s="10"/>
      <c r="AA79" s="136">
        <f t="shared" si="16"/>
        <v>0</v>
      </c>
      <c r="AB79" s="13"/>
      <c r="AC79" s="13">
        <f t="shared" si="12"/>
        <v>0</v>
      </c>
      <c r="AD79" s="12"/>
      <c r="AE79" s="12"/>
      <c r="AG79" s="9">
        <f t="shared" si="2"/>
        <v>0</v>
      </c>
      <c r="AI79" s="1" t="str">
        <f t="shared" si="17"/>
        <v>32132110004075</v>
      </c>
      <c r="AJ79" s="9">
        <f>IF(AND(F79=2015,AG$4=1),-IFERROR(VLOOKUP(AI79,'Tax Admin 1'!A:I,9,0),0),IF(AND(F79=2015,AG$4=2),-IFERROR(VLOOKUP(AI79,'Tax Admin 2'!A:I,9,0),0),IFERROR(VLOOKUP(AI79,'A203'!A:L,12,0),0)))</f>
        <v>0</v>
      </c>
    </row>
    <row r="80" spans="1:36" ht="15" customHeight="1" outlineLevel="2">
      <c r="A80" s="7">
        <v>2015</v>
      </c>
      <c r="B80" s="7" t="s">
        <v>40</v>
      </c>
      <c r="C80" s="149" t="s">
        <v>41</v>
      </c>
      <c r="D80" s="7">
        <v>321</v>
      </c>
      <c r="E80" s="7" t="s">
        <v>13</v>
      </c>
      <c r="F80" s="86">
        <v>1082</v>
      </c>
      <c r="G80" s="7" t="str">
        <f>VLOOKUP(F80,Crosswalk!A:D,2,0)</f>
        <v>4076</v>
      </c>
      <c r="H80" s="7" t="str">
        <f>VLOOKUP(G80,Crosswalk!B:D,2,0)</f>
        <v>ABx1 26 L&amp;M Housing - H&amp;S 34188</v>
      </c>
      <c r="I80" s="7"/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/>
      <c r="Q80" s="8">
        <v>0</v>
      </c>
      <c r="R80" s="8"/>
      <c r="S80" s="8"/>
      <c r="T80" s="8"/>
      <c r="U80" s="8"/>
      <c r="V80" s="8"/>
      <c r="W80" s="8"/>
      <c r="X80" s="8"/>
      <c r="Y80" s="14">
        <f t="shared" si="15"/>
        <v>0</v>
      </c>
      <c r="Z80" s="10"/>
      <c r="AA80" s="136">
        <f t="shared" si="16"/>
        <v>0</v>
      </c>
      <c r="AB80" s="13"/>
      <c r="AC80" s="13">
        <f t="shared" si="12"/>
        <v>0</v>
      </c>
      <c r="AD80" s="12"/>
      <c r="AE80" s="12"/>
      <c r="AG80" s="9">
        <f t="shared" si="2"/>
        <v>0</v>
      </c>
      <c r="AI80" s="1" t="str">
        <f t="shared" si="17"/>
        <v>32132110004076</v>
      </c>
      <c r="AJ80" s="9">
        <f>IF(AND(F80=2015,AG$4=1),-IFERROR(VLOOKUP(AI80,'Tax Admin 1'!A:I,9,0),0),IF(AND(F80=2015,AG$4=2),-IFERROR(VLOOKUP(AI80,'Tax Admin 2'!A:I,9,0),0),IFERROR(VLOOKUP(AI80,'A203'!A:L,12,0),0)))</f>
        <v>0</v>
      </c>
    </row>
    <row r="81" spans="1:36" ht="15" customHeight="1" outlineLevel="2">
      <c r="A81" s="7">
        <v>2015</v>
      </c>
      <c r="B81" s="7" t="s">
        <v>40</v>
      </c>
      <c r="C81" s="149" t="s">
        <v>41</v>
      </c>
      <c r="D81" s="7" t="s">
        <v>41</v>
      </c>
      <c r="E81" s="7" t="s">
        <v>13</v>
      </c>
      <c r="F81" s="7">
        <v>1110</v>
      </c>
      <c r="G81" s="7" t="str">
        <f>VLOOKUP(F81,Crosswalk!A:D,2,0)</f>
        <v>4008</v>
      </c>
      <c r="H81" s="7" t="str">
        <f>VLOOKUP(G81,Crosswalk!B:D,2,0)</f>
        <v>Property Taxes-Prior Secured</v>
      </c>
      <c r="I81" s="7"/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/>
      <c r="Q81" s="8">
        <v>1628.78</v>
      </c>
      <c r="R81" s="8"/>
      <c r="S81" s="8"/>
      <c r="T81" s="8"/>
      <c r="U81" s="8"/>
      <c r="V81" s="8"/>
      <c r="W81" s="8"/>
      <c r="X81" s="8"/>
      <c r="Y81" s="14">
        <f t="shared" si="15"/>
        <v>1628.78</v>
      </c>
      <c r="Z81" s="10"/>
      <c r="AA81" s="136">
        <f t="shared" si="16"/>
        <v>0</v>
      </c>
      <c r="AB81" s="13"/>
      <c r="AC81" s="13">
        <f t="shared" si="12"/>
        <v>0</v>
      </c>
      <c r="AD81" s="12">
        <v>1</v>
      </c>
      <c r="AE81" s="12">
        <v>1</v>
      </c>
      <c r="AG81" s="9">
        <f t="shared" si="2"/>
        <v>-1628.78</v>
      </c>
      <c r="AI81" s="1" t="str">
        <f t="shared" si="17"/>
        <v>32132110004008</v>
      </c>
      <c r="AJ81" s="9">
        <f>IF(AND(F81=2015,AG$4=1),-IFERROR(VLOOKUP(AI81,'Tax Admin 1'!A:I,9,0),0),IF(AND(F81=2015,AG$4=2),-IFERROR(VLOOKUP(AI81,'Tax Admin 2'!A:I,9,0),0),IFERROR(VLOOKUP(AI81,'A203'!A:L,12,0),0)))</f>
        <v>0</v>
      </c>
    </row>
    <row r="82" spans="1:36" ht="15" customHeight="1" outlineLevel="2">
      <c r="A82" s="7">
        <v>2015</v>
      </c>
      <c r="B82" s="7" t="s">
        <v>40</v>
      </c>
      <c r="C82" s="149" t="s">
        <v>41</v>
      </c>
      <c r="D82" s="7" t="s">
        <v>41</v>
      </c>
      <c r="E82" s="7" t="s">
        <v>13</v>
      </c>
      <c r="F82" s="7">
        <v>1150</v>
      </c>
      <c r="G82" s="7" t="str">
        <f>VLOOKUP(F82,Crosswalk!A:D,2,0)</f>
        <v>4009</v>
      </c>
      <c r="H82" s="7" t="str">
        <f>VLOOKUP(G82,Crosswalk!B:D,2,0)</f>
        <v>Property Taxes-Prior Unsecured</v>
      </c>
      <c r="I82" s="7"/>
      <c r="J82" s="8">
        <v>0</v>
      </c>
      <c r="K82" s="8">
        <v>0</v>
      </c>
      <c r="L82" s="8">
        <v>26.44</v>
      </c>
      <c r="M82" s="8">
        <v>0</v>
      </c>
      <c r="N82" s="8">
        <v>4.0599999999999987</v>
      </c>
      <c r="O82" s="8">
        <v>38.44</v>
      </c>
      <c r="P82" s="8">
        <v>4.1399999999999997</v>
      </c>
      <c r="Q82" s="8">
        <v>24.320000000000007</v>
      </c>
      <c r="R82" s="8"/>
      <c r="S82" s="8"/>
      <c r="T82" s="8"/>
      <c r="U82" s="8"/>
      <c r="V82" s="8"/>
      <c r="W82" s="8"/>
      <c r="X82" s="8"/>
      <c r="Y82" s="14">
        <f t="shared" si="15"/>
        <v>97.4</v>
      </c>
      <c r="Z82" s="10"/>
      <c r="AA82" s="136">
        <f t="shared" si="16"/>
        <v>0</v>
      </c>
      <c r="AB82" s="13"/>
      <c r="AC82" s="13">
        <f t="shared" si="12"/>
        <v>0</v>
      </c>
      <c r="AD82" s="12">
        <v>1</v>
      </c>
      <c r="AE82" s="12">
        <v>1</v>
      </c>
      <c r="AG82" s="9">
        <f t="shared" si="2"/>
        <v>-97.4</v>
      </c>
      <c r="AI82" s="1" t="str">
        <f t="shared" si="17"/>
        <v>32132110004009</v>
      </c>
      <c r="AJ82" s="9">
        <f>IF(AND(F82=2015,AG$4=1),-IFERROR(VLOOKUP(AI82,'Tax Admin 1'!A:I,9,0),0),IF(AND(F82=2015,AG$4=2),-IFERROR(VLOOKUP(AI82,'Tax Admin 2'!A:I,9,0),0),IFERROR(VLOOKUP(AI82,'A203'!A:L,12,0),0)))</f>
        <v>0</v>
      </c>
    </row>
    <row r="83" spans="1:36" ht="15" customHeight="1" outlineLevel="2">
      <c r="A83" s="7">
        <v>2015</v>
      </c>
      <c r="B83" s="7" t="s">
        <v>40</v>
      </c>
      <c r="C83" s="149" t="s">
        <v>41</v>
      </c>
      <c r="D83" s="7" t="s">
        <v>41</v>
      </c>
      <c r="E83" s="7" t="s">
        <v>13</v>
      </c>
      <c r="F83" s="7">
        <v>1160</v>
      </c>
      <c r="G83" s="7" t="str">
        <f>VLOOKUP(F83,Crosswalk!A:D,2,0)</f>
        <v>4010</v>
      </c>
      <c r="H83" s="7" t="str">
        <f>VLOOKUP(G83,Crosswalk!B:D,2,0)</f>
        <v>Prop Tax Rev- School Pass Thru</v>
      </c>
      <c r="I83" s="7"/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/>
      <c r="Q83" s="8">
        <v>0</v>
      </c>
      <c r="R83" s="8"/>
      <c r="S83" s="8"/>
      <c r="T83" s="8"/>
      <c r="U83" s="8"/>
      <c r="V83" s="8"/>
      <c r="W83" s="8"/>
      <c r="X83" s="8"/>
      <c r="Y83" s="14">
        <f t="shared" si="15"/>
        <v>0</v>
      </c>
      <c r="Z83" s="10"/>
      <c r="AA83" s="136">
        <f t="shared" si="16"/>
        <v>0</v>
      </c>
      <c r="AB83" s="13"/>
      <c r="AC83" s="13">
        <f t="shared" si="12"/>
        <v>0</v>
      </c>
      <c r="AD83" s="12">
        <v>1</v>
      </c>
      <c r="AE83" s="12">
        <v>1</v>
      </c>
      <c r="AG83" s="9">
        <f t="shared" si="2"/>
        <v>0</v>
      </c>
      <c r="AI83" s="1" t="str">
        <f t="shared" si="17"/>
        <v>32132110004010</v>
      </c>
      <c r="AJ83" s="9">
        <f>IF(AND(F83=2015,AG$4=1),-IFERROR(VLOOKUP(AI83,'Tax Admin 1'!A:I,9,0),0),IF(AND(F83=2015,AG$4=2),-IFERROR(VLOOKUP(AI83,'Tax Admin 2'!A:I,9,0),0),IFERROR(VLOOKUP(AI83,'A203'!A:L,12,0),0)))</f>
        <v>0</v>
      </c>
    </row>
    <row r="84" spans="1:36" ht="15" customHeight="1" outlineLevel="2">
      <c r="A84" s="7">
        <v>2015</v>
      </c>
      <c r="B84" s="7" t="s">
        <v>40</v>
      </c>
      <c r="C84" s="149" t="s">
        <v>41</v>
      </c>
      <c r="D84" s="7" t="s">
        <v>41</v>
      </c>
      <c r="E84" s="7" t="s">
        <v>13</v>
      </c>
      <c r="F84" s="7">
        <v>1175</v>
      </c>
      <c r="G84" s="7" t="str">
        <f>VLOOKUP(F84,Crosswalk!A:D,2,0)</f>
        <v>4014</v>
      </c>
      <c r="H84" s="7" t="str">
        <f>VLOOKUP(G84,Crosswalk!B:D,2,0)</f>
        <v>Prop 1A Reimbursement</v>
      </c>
      <c r="I84" s="7"/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/>
      <c r="Q84" s="8">
        <v>0</v>
      </c>
      <c r="R84" s="8"/>
      <c r="S84" s="8"/>
      <c r="T84" s="8"/>
      <c r="U84" s="8"/>
      <c r="V84" s="8"/>
      <c r="W84" s="8"/>
      <c r="X84" s="8"/>
      <c r="Y84" s="14">
        <f t="shared" si="15"/>
        <v>0</v>
      </c>
      <c r="Z84" s="10"/>
      <c r="AA84" s="136">
        <f t="shared" si="16"/>
        <v>0</v>
      </c>
      <c r="AB84" s="13"/>
      <c r="AC84" s="13">
        <f t="shared" si="12"/>
        <v>0</v>
      </c>
      <c r="AD84" s="12"/>
      <c r="AE84" s="12"/>
      <c r="AG84" s="9">
        <f t="shared" si="2"/>
        <v>0</v>
      </c>
      <c r="AI84" s="1" t="str">
        <f t="shared" si="17"/>
        <v>32132110004014</v>
      </c>
      <c r="AJ84" s="9">
        <f>IF(AND(F84=2015,AG$4=1),-IFERROR(VLOOKUP(AI84,'Tax Admin 1'!A:I,9,0),0),IF(AND(F84=2015,AG$4=2),-IFERROR(VLOOKUP(AI84,'Tax Admin 2'!A:I,9,0),0),IFERROR(VLOOKUP(AI84,'A203'!A:L,12,0),0)))</f>
        <v>0</v>
      </c>
    </row>
    <row r="85" spans="1:36" ht="15" customHeight="1" outlineLevel="2">
      <c r="A85" s="7">
        <v>2015</v>
      </c>
      <c r="B85" s="7" t="s">
        <v>40</v>
      </c>
      <c r="C85" s="149" t="s">
        <v>41</v>
      </c>
      <c r="D85" s="7" t="s">
        <v>41</v>
      </c>
      <c r="E85" s="7" t="s">
        <v>13</v>
      </c>
      <c r="F85" s="7">
        <v>1260</v>
      </c>
      <c r="G85" s="7" t="str">
        <f>VLOOKUP(F85,Crosswalk!A:D,2,0)</f>
        <v>4030</v>
      </c>
      <c r="H85" s="7" t="str">
        <f>VLOOKUP(G85,Crosswalk!B:D,2,0)</f>
        <v>Supp Prop Tax-Current Secured</v>
      </c>
      <c r="I85" s="7"/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/>
      <c r="Q85" s="8">
        <v>930.32</v>
      </c>
      <c r="R85" s="8"/>
      <c r="S85" s="8"/>
      <c r="T85" s="8"/>
      <c r="U85" s="8"/>
      <c r="V85" s="8"/>
      <c r="W85" s="8"/>
      <c r="X85" s="8"/>
      <c r="Y85" s="14">
        <f t="shared" si="15"/>
        <v>930.32</v>
      </c>
      <c r="Z85" s="10"/>
      <c r="AA85" s="136">
        <f t="shared" si="16"/>
        <v>0</v>
      </c>
      <c r="AB85" s="13"/>
      <c r="AC85" s="13">
        <f t="shared" si="12"/>
        <v>0</v>
      </c>
      <c r="AD85" s="12">
        <v>1</v>
      </c>
      <c r="AE85" s="12">
        <v>1</v>
      </c>
      <c r="AG85" s="9">
        <f t="shared" si="2"/>
        <v>-930.32</v>
      </c>
      <c r="AI85" s="1" t="str">
        <f t="shared" si="17"/>
        <v>32132110004030</v>
      </c>
      <c r="AJ85" s="9">
        <f>IF(AND(F85=2015,AG$4=1),-IFERROR(VLOOKUP(AI85,'Tax Admin 1'!A:I,9,0),0),IF(AND(F85=2015,AG$4=2),-IFERROR(VLOOKUP(AI85,'Tax Admin 2'!A:I,9,0),0),IFERROR(VLOOKUP(AI85,'A203'!A:L,12,0),0)))</f>
        <v>0</v>
      </c>
    </row>
    <row r="86" spans="1:36" ht="15" customHeight="1" outlineLevel="2">
      <c r="A86" s="7">
        <v>2015</v>
      </c>
      <c r="B86" s="7" t="s">
        <v>40</v>
      </c>
      <c r="C86" s="149" t="s">
        <v>41</v>
      </c>
      <c r="D86" s="7" t="s">
        <v>41</v>
      </c>
      <c r="E86" s="7" t="s">
        <v>13</v>
      </c>
      <c r="F86" s="7">
        <v>1270</v>
      </c>
      <c r="G86" s="7" t="str">
        <f>VLOOKUP(F86,Crosswalk!A:D,2,0)</f>
        <v>4033</v>
      </c>
      <c r="H86" s="7" t="str">
        <f>VLOOKUP(G86,Crosswalk!B:D,2,0)</f>
        <v>Supp Property Taxes-Prior Secured</v>
      </c>
      <c r="I86" s="7"/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/>
      <c r="Q86" s="8">
        <v>216.81</v>
      </c>
      <c r="R86" s="8"/>
      <c r="S86" s="8"/>
      <c r="T86" s="8"/>
      <c r="U86" s="8"/>
      <c r="V86" s="8"/>
      <c r="W86" s="8"/>
      <c r="X86" s="8"/>
      <c r="Y86" s="14">
        <f t="shared" si="15"/>
        <v>216.81</v>
      </c>
      <c r="Z86" s="10"/>
      <c r="AA86" s="136">
        <f t="shared" si="16"/>
        <v>0</v>
      </c>
      <c r="AB86" s="13"/>
      <c r="AC86" s="13">
        <f t="shared" si="12"/>
        <v>0</v>
      </c>
      <c r="AD86" s="12">
        <v>1</v>
      </c>
      <c r="AE86" s="12">
        <v>1</v>
      </c>
      <c r="AG86" s="9">
        <f t="shared" si="2"/>
        <v>-216.81</v>
      </c>
      <c r="AI86" s="1" t="str">
        <f t="shared" si="17"/>
        <v>32132110004033</v>
      </c>
      <c r="AJ86" s="9">
        <f>IF(AND(F86=2015,AG$4=1),-IFERROR(VLOOKUP(AI86,'Tax Admin 1'!A:I,9,0),0),IF(AND(F86=2015,AG$4=2),-IFERROR(VLOOKUP(AI86,'Tax Admin 2'!A:I,9,0),0),IFERROR(VLOOKUP(AI86,'A203'!A:L,12,0),0)))</f>
        <v>0</v>
      </c>
    </row>
    <row r="87" spans="1:36" ht="15" customHeight="1" outlineLevel="2">
      <c r="A87" s="7">
        <v>2015</v>
      </c>
      <c r="B87" s="7" t="s">
        <v>40</v>
      </c>
      <c r="C87" s="149" t="s">
        <v>41</v>
      </c>
      <c r="D87" s="22" t="s">
        <v>41</v>
      </c>
      <c r="E87" s="7" t="s">
        <v>13</v>
      </c>
      <c r="F87" s="7">
        <v>1450</v>
      </c>
      <c r="G87" s="7" t="str">
        <f>VLOOKUP(F87,Crosswalk!A:D,2,0)</f>
        <v>4056</v>
      </c>
      <c r="H87" s="7" t="str">
        <f>VLOOKUP(G87,Crosswalk!B:D,2,0)</f>
        <v>Aircraft</v>
      </c>
      <c r="I87" s="7"/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/>
      <c r="Q87" s="8">
        <v>0</v>
      </c>
      <c r="R87" s="8"/>
      <c r="S87" s="8"/>
      <c r="T87" s="8"/>
      <c r="U87" s="8"/>
      <c r="V87" s="8"/>
      <c r="W87" s="8"/>
      <c r="X87" s="8"/>
      <c r="Y87" s="14">
        <f t="shared" si="15"/>
        <v>0</v>
      </c>
      <c r="Z87" s="10"/>
      <c r="AA87" s="136">
        <f t="shared" si="16"/>
        <v>0</v>
      </c>
      <c r="AB87" s="13"/>
      <c r="AC87" s="13">
        <f t="shared" si="12"/>
        <v>0</v>
      </c>
      <c r="AD87" s="12"/>
      <c r="AE87" s="12"/>
      <c r="AG87" s="9">
        <f t="shared" si="2"/>
        <v>0</v>
      </c>
      <c r="AI87" s="1" t="str">
        <f t="shared" si="17"/>
        <v>32132110004056</v>
      </c>
      <c r="AJ87" s="9">
        <f>IF(AND(F87=2015,AG$4=1),-IFERROR(VLOOKUP(AI87,'Tax Admin 1'!A:I,9,0),0),IF(AND(F87=2015,AG$4=2),-IFERROR(VLOOKUP(AI87,'Tax Admin 2'!A:I,9,0),0),IFERROR(VLOOKUP(AI87,'A203'!A:L,12,0),0)))</f>
        <v>0</v>
      </c>
    </row>
    <row r="88" spans="1:36" ht="15" customHeight="1" outlineLevel="2">
      <c r="A88" s="7">
        <v>2015</v>
      </c>
      <c r="B88" s="7" t="s">
        <v>40</v>
      </c>
      <c r="C88" s="149" t="s">
        <v>41</v>
      </c>
      <c r="D88" s="7" t="s">
        <v>41</v>
      </c>
      <c r="E88" s="7" t="s">
        <v>13</v>
      </c>
      <c r="F88" s="7">
        <v>2015</v>
      </c>
      <c r="G88" s="7" t="str">
        <f>VLOOKUP(F88,Crosswalk!A:D,2,0)</f>
        <v>7003</v>
      </c>
      <c r="H88" s="7" t="str">
        <f>VLOOKUP(G88,Crosswalk!B:D,2,0)</f>
        <v>SB2557 Tax Admin Fees (Expense)</v>
      </c>
      <c r="I88" s="7"/>
      <c r="J88" s="8">
        <v>0</v>
      </c>
      <c r="K88" s="8">
        <v>0</v>
      </c>
      <c r="L88" s="8">
        <v>-762.91</v>
      </c>
      <c r="M88" s="8">
        <v>0</v>
      </c>
      <c r="N88" s="8">
        <v>0</v>
      </c>
      <c r="O88" s="8">
        <v>-762.9</v>
      </c>
      <c r="P88" s="8"/>
      <c r="Q88" s="8">
        <v>0</v>
      </c>
      <c r="R88" s="8"/>
      <c r="S88" s="8"/>
      <c r="T88" s="8"/>
      <c r="U88" s="8"/>
      <c r="V88" s="8"/>
      <c r="W88" s="8"/>
      <c r="X88" s="8"/>
      <c r="Y88" s="14">
        <f t="shared" si="15"/>
        <v>-1525.81</v>
      </c>
      <c r="Z88" s="10"/>
      <c r="AA88" s="136">
        <f t="shared" si="16"/>
        <v>-762.91</v>
      </c>
      <c r="AB88" s="13"/>
      <c r="AC88" s="13">
        <f t="shared" ref="AC88:AC101" si="18">AA88+AB88</f>
        <v>-762.91</v>
      </c>
      <c r="AD88" s="12"/>
      <c r="AE88" s="12"/>
      <c r="AG88" s="9">
        <f t="shared" si="2"/>
        <v>762.9</v>
      </c>
      <c r="AI88" s="1" t="str">
        <f t="shared" si="17"/>
        <v>32132110007003</v>
      </c>
      <c r="AJ88" s="9">
        <f>IF(AND(F88=2015,AG$4=1),-IFERROR(VLOOKUP(AI88,'Tax Admin 1'!A:I,9,0),0),IF(AND(F88=2015,AG$4=2),-IFERROR(VLOOKUP(AI88,'Tax Admin 2'!A:I,9,0),0),IFERROR(VLOOKUP(AI88,'A203'!A:L,12,0),0)))</f>
        <v>-762.91</v>
      </c>
    </row>
    <row r="89" spans="1:36" ht="15" customHeight="1" outlineLevel="2">
      <c r="A89" s="7">
        <v>2015</v>
      </c>
      <c r="B89" s="7" t="s">
        <v>40</v>
      </c>
      <c r="C89" s="149" t="s">
        <v>41</v>
      </c>
      <c r="D89" s="7" t="s">
        <v>41</v>
      </c>
      <c r="E89" s="7" t="s">
        <v>13</v>
      </c>
      <c r="F89" s="7">
        <v>4010</v>
      </c>
      <c r="G89" s="7" t="str">
        <f>VLOOKUP(F89,Crosswalk!A:D,2,0)</f>
        <v>4801</v>
      </c>
      <c r="H89" s="7" t="str">
        <f>VLOOKUP(G89,Crosswalk!B:D,2,0)</f>
        <v>Interest</v>
      </c>
      <c r="I89" s="7"/>
      <c r="J89" s="8">
        <v>0</v>
      </c>
      <c r="K89" s="8">
        <v>0</v>
      </c>
      <c r="L89" s="8">
        <v>1.35</v>
      </c>
      <c r="M89" s="8">
        <v>0</v>
      </c>
      <c r="N89" s="8">
        <v>21.7</v>
      </c>
      <c r="O89" s="8">
        <v>12.580000000000002</v>
      </c>
      <c r="P89" s="8"/>
      <c r="Q89" s="8">
        <v>68.54000000000002</v>
      </c>
      <c r="R89" s="8"/>
      <c r="S89" s="8"/>
      <c r="T89" s="8"/>
      <c r="U89" s="8"/>
      <c r="V89" s="8"/>
      <c r="W89" s="8"/>
      <c r="X89" s="8"/>
      <c r="Y89" s="14">
        <f t="shared" si="15"/>
        <v>104.17000000000002</v>
      </c>
      <c r="Z89" s="10"/>
      <c r="AA89" s="136">
        <f t="shared" si="16"/>
        <v>0</v>
      </c>
      <c r="AB89" s="13"/>
      <c r="AC89" s="13">
        <f t="shared" si="18"/>
        <v>0</v>
      </c>
      <c r="AD89" s="12">
        <v>1</v>
      </c>
      <c r="AE89" s="12">
        <v>1</v>
      </c>
      <c r="AG89" s="9">
        <f t="shared" si="2"/>
        <v>-104.17000000000002</v>
      </c>
      <c r="AI89" s="1" t="str">
        <f t="shared" si="17"/>
        <v>32132110004801</v>
      </c>
      <c r="AJ89" s="9">
        <f>IF(AND(F89=2015,AG$4=1),-IFERROR(VLOOKUP(AI89,'Tax Admin 1'!A:I,9,0),0),IF(AND(F89=2015,AG$4=2),-IFERROR(VLOOKUP(AI89,'Tax Admin 2'!A:I,9,0),0),IFERROR(VLOOKUP(AI89,'A203'!A:L,12,0),0)))</f>
        <v>0</v>
      </c>
    </row>
    <row r="90" spans="1:36" ht="15" customHeight="1" outlineLevel="2">
      <c r="A90" s="7">
        <v>2015</v>
      </c>
      <c r="B90" s="7" t="s">
        <v>40</v>
      </c>
      <c r="C90" s="149" t="s">
        <v>41</v>
      </c>
      <c r="D90" s="7" t="s">
        <v>41</v>
      </c>
      <c r="E90" s="7" t="s">
        <v>13</v>
      </c>
      <c r="F90" s="7">
        <v>5380</v>
      </c>
      <c r="G90" s="7" t="str">
        <f>VLOOKUP(F90,Crosswalk!A:D,2,0)</f>
        <v>5050</v>
      </c>
      <c r="H90" s="7" t="str">
        <f>VLOOKUP(G90,Crosswalk!B:D,2,0)</f>
        <v>St-Homeowners Prop Tax Relief</v>
      </c>
      <c r="I90" s="7"/>
      <c r="J90" s="8">
        <v>0</v>
      </c>
      <c r="K90" s="8">
        <v>0</v>
      </c>
      <c r="L90" s="8">
        <v>0</v>
      </c>
      <c r="M90" s="8">
        <v>0</v>
      </c>
      <c r="N90" s="8">
        <v>324.14999999999998</v>
      </c>
      <c r="O90" s="8">
        <v>0</v>
      </c>
      <c r="P90" s="8"/>
      <c r="Q90" s="8">
        <v>324.14999999999998</v>
      </c>
      <c r="R90" s="8"/>
      <c r="S90" s="8"/>
      <c r="T90" s="8"/>
      <c r="U90" s="8"/>
      <c r="V90" s="8"/>
      <c r="W90" s="8"/>
      <c r="X90" s="8"/>
      <c r="Y90" s="14">
        <f t="shared" si="15"/>
        <v>648.29999999999995</v>
      </c>
      <c r="Z90" s="10"/>
      <c r="AA90" s="136">
        <f t="shared" si="16"/>
        <v>0</v>
      </c>
      <c r="AB90" s="13"/>
      <c r="AC90" s="13">
        <f t="shared" si="18"/>
        <v>0</v>
      </c>
      <c r="AD90" s="12">
        <v>1</v>
      </c>
      <c r="AE90" s="12">
        <v>1</v>
      </c>
      <c r="AG90" s="9">
        <f t="shared" si="2"/>
        <v>-648.29999999999995</v>
      </c>
      <c r="AI90" s="1" t="str">
        <f t="shared" si="17"/>
        <v>32132110005050</v>
      </c>
      <c r="AJ90" s="9">
        <f>IF(AND(F90=2015,AG$4=1),-IFERROR(VLOOKUP(AI90,'Tax Admin 1'!A:I,9,0),0),IF(AND(F90=2015,AG$4=2),-IFERROR(VLOOKUP(AI90,'Tax Admin 2'!A:I,9,0),0),IFERROR(VLOOKUP(AI90,'A203'!A:L,12,0),0)))</f>
        <v>0</v>
      </c>
    </row>
    <row r="91" spans="1:36" ht="15" customHeight="1" outlineLevel="2">
      <c r="A91" s="7">
        <v>2015</v>
      </c>
      <c r="B91" s="7" t="s">
        <v>40</v>
      </c>
      <c r="C91" s="149" t="s">
        <v>41</v>
      </c>
      <c r="D91" s="7" t="s">
        <v>41</v>
      </c>
      <c r="E91" s="7" t="s">
        <v>13</v>
      </c>
      <c r="F91" s="7">
        <v>5400</v>
      </c>
      <c r="G91" s="7" t="str">
        <f>VLOOKUP(F91,Crosswalk!A:D,2,0)</f>
        <v>5054</v>
      </c>
      <c r="H91" s="7" t="str">
        <f>VLOOKUP(G91,Crosswalk!B:D,2,0)</f>
        <v>State- Other</v>
      </c>
      <c r="I91" s="7"/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/>
      <c r="Q91" s="8">
        <v>0</v>
      </c>
      <c r="R91" s="8"/>
      <c r="S91" s="8"/>
      <c r="T91" s="8"/>
      <c r="U91" s="8"/>
      <c r="V91" s="8"/>
      <c r="W91" s="8"/>
      <c r="X91" s="8"/>
      <c r="Y91" s="14">
        <f t="shared" si="15"/>
        <v>0</v>
      </c>
      <c r="Z91" s="10"/>
      <c r="AA91" s="136">
        <f t="shared" si="16"/>
        <v>0</v>
      </c>
      <c r="AB91" s="13"/>
      <c r="AC91" s="13">
        <f t="shared" si="18"/>
        <v>0</v>
      </c>
      <c r="AD91" s="12">
        <v>1</v>
      </c>
      <c r="AE91" s="12">
        <v>1</v>
      </c>
      <c r="AG91" s="9">
        <f t="shared" si="2"/>
        <v>0</v>
      </c>
      <c r="AI91" s="1" t="str">
        <f t="shared" si="17"/>
        <v>32132110005054</v>
      </c>
      <c r="AJ91" s="9">
        <f>IF(AND(F91=2015,AG$4=1),-IFERROR(VLOOKUP(AI91,'Tax Admin 1'!A:I,9,0),0),IF(AND(F91=2015,AG$4=2),-IFERROR(VLOOKUP(AI91,'Tax Admin 2'!A:I,9,0),0),IFERROR(VLOOKUP(AI91,'A203'!A:L,12,0),0)))</f>
        <v>0</v>
      </c>
    </row>
    <row r="92" spans="1:36" ht="15" customHeight="1" outlineLevel="2">
      <c r="A92" s="7">
        <v>2015</v>
      </c>
      <c r="B92" s="7" t="s">
        <v>40</v>
      </c>
      <c r="C92" s="149" t="s">
        <v>41</v>
      </c>
      <c r="D92" s="7" t="s">
        <v>41</v>
      </c>
      <c r="E92" s="7" t="s">
        <v>13</v>
      </c>
      <c r="F92" s="7">
        <v>5900</v>
      </c>
      <c r="G92" s="7" t="str">
        <f>VLOOKUP(F92,Crosswalk!A:D,2,0)</f>
        <v>5801</v>
      </c>
      <c r="H92" s="7" t="str">
        <f>VLOOKUP(G92,Crosswalk!B:D,2,0)</f>
        <v>RDA Pass Thru</v>
      </c>
      <c r="I92" s="7"/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/>
      <c r="Q92" s="8">
        <v>0</v>
      </c>
      <c r="R92" s="8"/>
      <c r="S92" s="8"/>
      <c r="T92" s="8"/>
      <c r="U92" s="8"/>
      <c r="V92" s="8"/>
      <c r="W92" s="8"/>
      <c r="X92" s="8"/>
      <c r="Y92" s="14">
        <f t="shared" si="15"/>
        <v>0</v>
      </c>
      <c r="Z92" s="10"/>
      <c r="AA92" s="136">
        <f t="shared" si="16"/>
        <v>0</v>
      </c>
      <c r="AB92" s="13"/>
      <c r="AC92" s="13">
        <f t="shared" si="18"/>
        <v>0</v>
      </c>
      <c r="AD92" s="12">
        <v>1</v>
      </c>
      <c r="AE92" s="12">
        <v>1</v>
      </c>
      <c r="AG92" s="9">
        <f t="shared" si="2"/>
        <v>0</v>
      </c>
      <c r="AI92" s="1" t="str">
        <f t="shared" si="17"/>
        <v>32132110005801</v>
      </c>
      <c r="AJ92" s="9">
        <f>IF(AND(F92=2015,AG$4=1),-IFERROR(VLOOKUP(AI92,'Tax Admin 1'!A:I,9,0),0),IF(AND(F92=2015,AG$4=2),-IFERROR(VLOOKUP(AI92,'Tax Admin 2'!A:I,9,0),0),IFERROR(VLOOKUP(AI92,'A203'!A:L,12,0),0)))</f>
        <v>0</v>
      </c>
    </row>
    <row r="93" spans="1:36" ht="15" customHeight="1" outlineLevel="2">
      <c r="A93" s="7">
        <v>2015</v>
      </c>
      <c r="B93" s="7" t="s">
        <v>40</v>
      </c>
      <c r="C93" s="149" t="s">
        <v>41</v>
      </c>
      <c r="D93" s="7" t="s">
        <v>41</v>
      </c>
      <c r="E93" s="7" t="s">
        <v>13</v>
      </c>
      <c r="F93" s="7">
        <v>5905</v>
      </c>
      <c r="G93" s="7" t="str">
        <f>VLOOKUP(F93,Crosswalk!A:D,2,0)</f>
        <v>5802</v>
      </c>
      <c r="H93" s="7" t="str">
        <f>VLOOKUP(G93,Crosswalk!B:D,2,0)</f>
        <v>RDA Pass Thru PY</v>
      </c>
      <c r="I93" s="7"/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/>
      <c r="Q93" s="8">
        <v>0</v>
      </c>
      <c r="R93" s="8"/>
      <c r="S93" s="8"/>
      <c r="T93" s="8"/>
      <c r="U93" s="8"/>
      <c r="V93" s="8"/>
      <c r="W93" s="8"/>
      <c r="X93" s="8"/>
      <c r="Y93" s="14">
        <f t="shared" si="15"/>
        <v>0</v>
      </c>
      <c r="Z93" s="10"/>
      <c r="AA93" s="136">
        <f t="shared" si="16"/>
        <v>0</v>
      </c>
      <c r="AB93" s="13"/>
      <c r="AC93" s="13">
        <f t="shared" si="18"/>
        <v>0</v>
      </c>
      <c r="AD93" s="12"/>
      <c r="AE93" s="12"/>
      <c r="AG93" s="9">
        <f t="shared" ref="AG93:AG161" si="19">AC93-Y93</f>
        <v>0</v>
      </c>
      <c r="AI93" s="1" t="str">
        <f t="shared" si="17"/>
        <v>32132110005802</v>
      </c>
      <c r="AJ93" s="9">
        <f>IF(AND(F93=2015,AG$4=1),-IFERROR(VLOOKUP(AI93,'Tax Admin 1'!A:I,9,0),0),IF(AND(F93=2015,AG$4=2),-IFERROR(VLOOKUP(AI93,'Tax Admin 2'!A:I,9,0),0),IFERROR(VLOOKUP(AI93,'A203'!A:L,12,0),0)))</f>
        <v>0</v>
      </c>
    </row>
    <row r="94" spans="1:36" ht="15" customHeight="1" outlineLevel="2">
      <c r="A94" s="7">
        <v>2015</v>
      </c>
      <c r="B94" s="7" t="s">
        <v>40</v>
      </c>
      <c r="C94" s="149" t="s">
        <v>41</v>
      </c>
      <c r="D94" s="7">
        <v>321</v>
      </c>
      <c r="E94" s="7" t="s">
        <v>13</v>
      </c>
      <c r="F94" s="7">
        <v>5915</v>
      </c>
      <c r="G94" s="7" t="str">
        <f>VLOOKUP(F94,Crosswalk!A:D,2,0)</f>
        <v>4069</v>
      </c>
      <c r="H94" s="7" t="str">
        <f>VLOOKUP(G94,Crosswalk!B:D,2,0)</f>
        <v>Pass through - Facilities Portion</v>
      </c>
      <c r="I94" s="7"/>
      <c r="J94" s="8">
        <v>0</v>
      </c>
      <c r="K94" s="8">
        <v>0</v>
      </c>
      <c r="L94" s="8">
        <v>0</v>
      </c>
      <c r="M94" s="8">
        <v>27299</v>
      </c>
      <c r="N94" s="8">
        <v>0</v>
      </c>
      <c r="O94" s="8">
        <v>0</v>
      </c>
      <c r="P94" s="8">
        <v>21846</v>
      </c>
      <c r="Q94" s="8">
        <v>0</v>
      </c>
      <c r="R94" s="8"/>
      <c r="S94" s="8"/>
      <c r="T94" s="8"/>
      <c r="U94" s="8"/>
      <c r="V94" s="8"/>
      <c r="W94" s="8"/>
      <c r="X94" s="8"/>
      <c r="Y94" s="14">
        <f t="shared" si="15"/>
        <v>49145</v>
      </c>
      <c r="Z94" s="10"/>
      <c r="AA94" s="136">
        <f t="shared" si="16"/>
        <v>0</v>
      </c>
      <c r="AB94" s="13"/>
      <c r="AC94" s="13">
        <f t="shared" si="18"/>
        <v>0</v>
      </c>
      <c r="AD94" s="12"/>
      <c r="AE94" s="12"/>
      <c r="AG94" s="9">
        <f t="shared" si="19"/>
        <v>-49145</v>
      </c>
      <c r="AI94" s="1" t="str">
        <f t="shared" si="17"/>
        <v>32132110004069</v>
      </c>
      <c r="AJ94" s="9">
        <f>IF(AND(F94=2015,AG$4=1),-IFERROR(VLOOKUP(AI94,'Tax Admin 1'!A:I,9,0),0),IF(AND(F94=2015,AG$4=2),-IFERROR(VLOOKUP(AI94,'Tax Admin 2'!A:I,9,0),0),IFERROR(VLOOKUP(AI94,'A203'!A:L,12,0),0)))</f>
        <v>0</v>
      </c>
    </row>
    <row r="95" spans="1:36" ht="15" customHeight="1" outlineLevel="2">
      <c r="A95" s="7">
        <v>2015</v>
      </c>
      <c r="B95" s="7" t="s">
        <v>40</v>
      </c>
      <c r="C95" s="149" t="s">
        <v>41</v>
      </c>
      <c r="D95" s="7" t="s">
        <v>41</v>
      </c>
      <c r="E95" s="7" t="s">
        <v>13</v>
      </c>
      <c r="F95" s="7">
        <v>6700</v>
      </c>
      <c r="G95" s="7" t="str">
        <f>VLOOKUP(F95,Crosswalk!A:D,2,0)</f>
        <v>5537</v>
      </c>
      <c r="H95" s="7" t="str">
        <f>VLOOKUP(G95,Crosswalk!B:D,2,0)</f>
        <v>Other Services</v>
      </c>
      <c r="I95" s="7"/>
      <c r="J95" s="8">
        <v>0</v>
      </c>
      <c r="K95" s="8">
        <v>0</v>
      </c>
      <c r="L95" s="8">
        <v>1217.1300000000001</v>
      </c>
      <c r="M95" s="8">
        <v>0</v>
      </c>
      <c r="N95" s="8">
        <v>80.769999999999982</v>
      </c>
      <c r="O95" s="8">
        <v>595.18999999999983</v>
      </c>
      <c r="P95" s="8">
        <v>197.59</v>
      </c>
      <c r="Q95" s="8">
        <v>175.62000000000035</v>
      </c>
      <c r="R95" s="8"/>
      <c r="S95" s="8"/>
      <c r="T95" s="8"/>
      <c r="U95" s="8"/>
      <c r="V95" s="8"/>
      <c r="W95" s="8"/>
      <c r="X95" s="8"/>
      <c r="Y95" s="14">
        <f t="shared" si="15"/>
        <v>2266.3000000000002</v>
      </c>
      <c r="Z95" s="10"/>
      <c r="AA95" s="136">
        <f t="shared" si="16"/>
        <v>0</v>
      </c>
      <c r="AB95" s="13"/>
      <c r="AC95" s="13">
        <f t="shared" si="18"/>
        <v>0</v>
      </c>
      <c r="AD95" s="12">
        <v>1</v>
      </c>
      <c r="AE95" s="12">
        <v>1</v>
      </c>
      <c r="AG95" s="9">
        <f t="shared" si="19"/>
        <v>-2266.3000000000002</v>
      </c>
      <c r="AI95" s="1" t="str">
        <f t="shared" si="17"/>
        <v>32132110005537</v>
      </c>
      <c r="AJ95" s="9">
        <f>IF(AND(F95=2015,AG$4=1),-IFERROR(VLOOKUP(AI95,'Tax Admin 1'!A:I,9,0),0),IF(AND(F95=2015,AG$4=2),-IFERROR(VLOOKUP(AI95,'Tax Admin 2'!A:I,9,0),0),IFERROR(VLOOKUP(AI95,'A203'!A:L,12,0),0)))</f>
        <v>0</v>
      </c>
    </row>
    <row r="96" spans="1:36" ht="15" customHeight="1" outlineLevel="1">
      <c r="A96" s="7"/>
      <c r="B96" s="7"/>
      <c r="C96" s="157" t="s">
        <v>3513</v>
      </c>
      <c r="D96" s="7"/>
      <c r="E96" s="7"/>
      <c r="F96" s="7"/>
      <c r="G96" s="7"/>
      <c r="H96" s="7"/>
      <c r="I96" s="7"/>
      <c r="J96" s="8">
        <f>SUBTOTAL(9,J75:J95)</f>
        <v>0</v>
      </c>
      <c r="K96" s="8">
        <f>SUBTOTAL(9,K75:K95)</f>
        <v>0</v>
      </c>
      <c r="L96" s="8">
        <f>SUBTOTAL(9,L75:L95)</f>
        <v>30113.749999999996</v>
      </c>
      <c r="M96" s="8">
        <f>SUBTOTAL(9,M75:M95)</f>
        <v>27299</v>
      </c>
      <c r="N96" s="8">
        <f>SUBTOTAL(9,N75:N95)</f>
        <v>6042.0600000000013</v>
      </c>
      <c r="O96" s="8">
        <f>SUBTOTAL(9,O75:O95)</f>
        <v>16892.07</v>
      </c>
      <c r="P96" s="8">
        <f>SUBTOTAL(9,P75:P95)</f>
        <v>28775.49</v>
      </c>
      <c r="Q96" s="8">
        <f>SUBTOTAL(9,Q75:Q95)</f>
        <v>4042.699999999993</v>
      </c>
      <c r="R96" s="8"/>
      <c r="S96" s="8"/>
      <c r="T96" s="8"/>
      <c r="U96" s="8"/>
      <c r="V96" s="8"/>
      <c r="W96" s="8"/>
      <c r="X96" s="8"/>
      <c r="Y96" s="14">
        <f>SUBTOTAL(9,Y75:Y95)</f>
        <v>113165.06999999999</v>
      </c>
      <c r="Z96" s="10"/>
      <c r="AA96" s="136"/>
      <c r="AB96" s="13"/>
      <c r="AC96" s="13"/>
      <c r="AD96" s="12"/>
      <c r="AE96" s="12"/>
      <c r="AG96" s="9"/>
      <c r="AJ96" s="9"/>
    </row>
    <row r="97" spans="1:36" ht="15" customHeight="1" outlineLevel="2">
      <c r="A97" s="7">
        <v>2015</v>
      </c>
      <c r="B97" s="7" t="s">
        <v>51</v>
      </c>
      <c r="C97" s="149" t="s">
        <v>52</v>
      </c>
      <c r="D97" s="7" t="s">
        <v>52</v>
      </c>
      <c r="E97" s="7" t="s">
        <v>13</v>
      </c>
      <c r="F97" s="7">
        <v>1010</v>
      </c>
      <c r="G97" s="7" t="str">
        <f>VLOOKUP(F97,Crosswalk!A:D,2,0)</f>
        <v>4001</v>
      </c>
      <c r="H97" s="7" t="str">
        <f>VLOOKUP(G97,Crosswalk!B:D,2,0)</f>
        <v>Property Taxes-Current Secured</v>
      </c>
      <c r="I97" s="7"/>
      <c r="J97" s="8">
        <v>0</v>
      </c>
      <c r="K97" s="8">
        <v>0</v>
      </c>
      <c r="L97" s="8">
        <v>30719.18</v>
      </c>
      <c r="M97" s="8">
        <v>0</v>
      </c>
      <c r="N97" s="8">
        <v>8039.1999999999971</v>
      </c>
      <c r="O97" s="8">
        <v>19413.019999999997</v>
      </c>
      <c r="P97" s="8">
        <v>9287.99</v>
      </c>
      <c r="Q97" s="8">
        <v>658.55999999999767</v>
      </c>
      <c r="R97" s="8"/>
      <c r="S97" s="8"/>
      <c r="T97" s="8"/>
      <c r="U97" s="8"/>
      <c r="V97" s="8"/>
      <c r="W97" s="8"/>
      <c r="X97" s="8"/>
      <c r="Y97" s="14">
        <f t="shared" si="15"/>
        <v>68117.95</v>
      </c>
      <c r="Z97" s="10"/>
      <c r="AA97" s="136">
        <f t="shared" ref="AA97:AA105" si="20">IF(AG$2="Y",IF(RIGHT(B97,4)="CITY",AJ97,0),AJ97)</f>
        <v>0</v>
      </c>
      <c r="AB97" s="13"/>
      <c r="AC97" s="13">
        <f t="shared" si="18"/>
        <v>0</v>
      </c>
      <c r="AD97" s="12">
        <v>1</v>
      </c>
      <c r="AE97" s="12">
        <v>1</v>
      </c>
      <c r="AG97" s="9">
        <f t="shared" si="19"/>
        <v>-68117.95</v>
      </c>
      <c r="AI97" s="1" t="str">
        <f t="shared" ref="AI97:AI105" si="21">C97&amp;D97&amp;E97&amp;G97</f>
        <v>33033010004001</v>
      </c>
      <c r="AJ97" s="9">
        <f>IF(AND(F97=2015,AG$4=1),-IFERROR(VLOOKUP(AI97,'Tax Admin 1'!A:I,9,0),0),IF(AND(F97=2015,AG$4=2),-IFERROR(VLOOKUP(AI97,'Tax Admin 2'!A:I,9,0),0),IFERROR(VLOOKUP(AI97,'A203'!A:L,12,0),0)))</f>
        <v>0</v>
      </c>
    </row>
    <row r="98" spans="1:36" ht="15" customHeight="1" outlineLevel="2">
      <c r="A98" s="7">
        <v>2015</v>
      </c>
      <c r="B98" s="7" t="s">
        <v>51</v>
      </c>
      <c r="C98" s="149" t="s">
        <v>52</v>
      </c>
      <c r="D98" s="7" t="s">
        <v>52</v>
      </c>
      <c r="E98" s="7" t="s">
        <v>13</v>
      </c>
      <c r="F98" s="7">
        <v>1050</v>
      </c>
      <c r="G98" s="7" t="str">
        <f>VLOOKUP(F98,Crosswalk!A:D,2,0)</f>
        <v>4006</v>
      </c>
      <c r="H98" s="7" t="str">
        <f>VLOOKUP(G98,Crosswalk!B:D,2,0)</f>
        <v>Property Tax-Current Unsecured</v>
      </c>
      <c r="I98" s="7"/>
      <c r="J98" s="8">
        <v>0</v>
      </c>
      <c r="K98" s="8">
        <v>0</v>
      </c>
      <c r="L98" s="8">
        <v>3402.25</v>
      </c>
      <c r="M98" s="8">
        <v>0</v>
      </c>
      <c r="N98" s="8">
        <v>19.570000000000164</v>
      </c>
      <c r="O98" s="8">
        <v>172.82999999999993</v>
      </c>
      <c r="P98" s="8">
        <v>-10.73</v>
      </c>
      <c r="Q98" s="8">
        <v>124.46000000000004</v>
      </c>
      <c r="R98" s="8"/>
      <c r="S98" s="8"/>
      <c r="T98" s="8"/>
      <c r="U98" s="8"/>
      <c r="V98" s="8"/>
      <c r="W98" s="8"/>
      <c r="X98" s="8"/>
      <c r="Y98" s="14">
        <f t="shared" si="15"/>
        <v>3708.38</v>
      </c>
      <c r="Z98" s="10"/>
      <c r="AA98" s="136">
        <f t="shared" si="20"/>
        <v>0</v>
      </c>
      <c r="AB98" s="13"/>
      <c r="AC98" s="13">
        <f t="shared" si="18"/>
        <v>0</v>
      </c>
      <c r="AD98" s="12">
        <v>1</v>
      </c>
      <c r="AE98" s="12">
        <v>1</v>
      </c>
      <c r="AG98" s="9">
        <f t="shared" si="19"/>
        <v>-3708.38</v>
      </c>
      <c r="AI98" s="1" t="str">
        <f t="shared" si="21"/>
        <v>33033010004006</v>
      </c>
      <c r="AJ98" s="9">
        <f>IF(AND(F98=2015,AG$4=1),-IFERROR(VLOOKUP(AI98,'Tax Admin 1'!A:I,9,0),0),IF(AND(F98=2015,AG$4=2),-IFERROR(VLOOKUP(AI98,'Tax Admin 2'!A:I,9,0),0),IFERROR(VLOOKUP(AI98,'A203'!A:L,12,0),0)))</f>
        <v>0</v>
      </c>
    </row>
    <row r="99" spans="1:36" ht="15" customHeight="1" outlineLevel="2">
      <c r="A99" s="7">
        <v>2015</v>
      </c>
      <c r="B99" s="7" t="s">
        <v>51</v>
      </c>
      <c r="C99" s="149" t="s">
        <v>52</v>
      </c>
      <c r="D99" s="7" t="s">
        <v>52</v>
      </c>
      <c r="E99" s="7" t="s">
        <v>13</v>
      </c>
      <c r="F99" s="7">
        <v>1110</v>
      </c>
      <c r="G99" s="7" t="str">
        <f>VLOOKUP(F99,Crosswalk!A:D,2,0)</f>
        <v>4008</v>
      </c>
      <c r="H99" s="7" t="str">
        <f>VLOOKUP(G99,Crosswalk!B:D,2,0)</f>
        <v>Property Taxes-Prior Secured</v>
      </c>
      <c r="I99" s="7"/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/>
      <c r="Q99" s="8">
        <v>2406.7399999999998</v>
      </c>
      <c r="R99" s="8"/>
      <c r="S99" s="8"/>
      <c r="T99" s="8"/>
      <c r="U99" s="8"/>
      <c r="V99" s="8"/>
      <c r="W99" s="8"/>
      <c r="X99" s="8"/>
      <c r="Y99" s="14">
        <f t="shared" si="15"/>
        <v>2406.7399999999998</v>
      </c>
      <c r="Z99" s="10"/>
      <c r="AA99" s="136">
        <f t="shared" si="20"/>
        <v>0</v>
      </c>
      <c r="AB99" s="13"/>
      <c r="AC99" s="13">
        <f t="shared" si="18"/>
        <v>0</v>
      </c>
      <c r="AD99" s="12">
        <v>1</v>
      </c>
      <c r="AE99" s="12">
        <v>1</v>
      </c>
      <c r="AG99" s="9">
        <f t="shared" si="19"/>
        <v>-2406.7399999999998</v>
      </c>
      <c r="AI99" s="1" t="str">
        <f t="shared" si="21"/>
        <v>33033010004008</v>
      </c>
      <c r="AJ99" s="9">
        <f>IF(AND(F99=2015,AG$4=1),-IFERROR(VLOOKUP(AI99,'Tax Admin 1'!A:I,9,0),0),IF(AND(F99=2015,AG$4=2),-IFERROR(VLOOKUP(AI99,'Tax Admin 2'!A:I,9,0),0),IFERROR(VLOOKUP(AI99,'A203'!A:L,12,0),0)))</f>
        <v>0</v>
      </c>
    </row>
    <row r="100" spans="1:36" ht="15" customHeight="1" outlineLevel="2">
      <c r="A100" s="7">
        <v>2015</v>
      </c>
      <c r="B100" s="7" t="s">
        <v>51</v>
      </c>
      <c r="C100" s="149" t="s">
        <v>52</v>
      </c>
      <c r="D100" s="7" t="s">
        <v>52</v>
      </c>
      <c r="E100" s="7" t="s">
        <v>13</v>
      </c>
      <c r="F100" s="7">
        <v>1150</v>
      </c>
      <c r="G100" s="7" t="str">
        <f>VLOOKUP(F100,Crosswalk!A:D,2,0)</f>
        <v>4009</v>
      </c>
      <c r="H100" s="7" t="str">
        <f>VLOOKUP(G100,Crosswalk!B:D,2,0)</f>
        <v>Property Taxes-Prior Unsecured</v>
      </c>
      <c r="I100" s="7"/>
      <c r="J100" s="8">
        <v>0</v>
      </c>
      <c r="K100" s="8">
        <v>0</v>
      </c>
      <c r="L100" s="8">
        <v>33.51</v>
      </c>
      <c r="M100" s="8">
        <v>0</v>
      </c>
      <c r="N100" s="8">
        <v>5.1400000000000006</v>
      </c>
      <c r="O100" s="8">
        <v>48.720000000000006</v>
      </c>
      <c r="P100" s="8">
        <v>5.25</v>
      </c>
      <c r="Q100" s="8">
        <v>30.819999999999993</v>
      </c>
      <c r="R100" s="8"/>
      <c r="S100" s="8"/>
      <c r="T100" s="8"/>
      <c r="U100" s="8"/>
      <c r="V100" s="8"/>
      <c r="W100" s="8"/>
      <c r="X100" s="8"/>
      <c r="Y100" s="14">
        <f t="shared" si="15"/>
        <v>123.44</v>
      </c>
      <c r="Z100" s="10"/>
      <c r="AA100" s="136">
        <f t="shared" si="20"/>
        <v>0</v>
      </c>
      <c r="AB100" s="13"/>
      <c r="AC100" s="13">
        <f t="shared" si="18"/>
        <v>0</v>
      </c>
      <c r="AD100" s="12">
        <v>1</v>
      </c>
      <c r="AE100" s="12">
        <v>1</v>
      </c>
      <c r="AG100" s="9">
        <f t="shared" si="19"/>
        <v>-123.44</v>
      </c>
      <c r="AI100" s="1" t="str">
        <f t="shared" si="21"/>
        <v>33033010004009</v>
      </c>
      <c r="AJ100" s="9">
        <f>IF(AND(F100=2015,AG$4=1),-IFERROR(VLOOKUP(AI100,'Tax Admin 1'!A:I,9,0),0),IF(AND(F100=2015,AG$4=2),-IFERROR(VLOOKUP(AI100,'Tax Admin 2'!A:I,9,0),0),IFERROR(VLOOKUP(AI100,'A203'!A:L,12,0),0)))</f>
        <v>0</v>
      </c>
    </row>
    <row r="101" spans="1:36" ht="15" customHeight="1" outlineLevel="2">
      <c r="A101" s="7">
        <v>2015</v>
      </c>
      <c r="B101" s="7" t="s">
        <v>51</v>
      </c>
      <c r="C101" s="149" t="s">
        <v>52</v>
      </c>
      <c r="D101" s="22" t="s">
        <v>52</v>
      </c>
      <c r="E101" s="7" t="s">
        <v>13</v>
      </c>
      <c r="F101" s="7">
        <v>1450</v>
      </c>
      <c r="G101" s="7" t="str">
        <f>VLOOKUP(F101,Crosswalk!A:D,2,0)</f>
        <v>4056</v>
      </c>
      <c r="H101" s="7" t="str">
        <f>VLOOKUP(G101,Crosswalk!B:D,2,0)</f>
        <v>Aircraft</v>
      </c>
      <c r="I101" s="7"/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/>
      <c r="Q101" s="8">
        <v>0</v>
      </c>
      <c r="R101" s="8"/>
      <c r="S101" s="8"/>
      <c r="T101" s="8"/>
      <c r="U101" s="8"/>
      <c r="V101" s="8"/>
      <c r="W101" s="8"/>
      <c r="X101" s="8"/>
      <c r="Y101" s="14">
        <f t="shared" si="15"/>
        <v>0</v>
      </c>
      <c r="Z101" s="10"/>
      <c r="AA101" s="136">
        <f t="shared" si="20"/>
        <v>0</v>
      </c>
      <c r="AB101" s="13"/>
      <c r="AC101" s="13">
        <f t="shared" si="18"/>
        <v>0</v>
      </c>
      <c r="AD101" s="12"/>
      <c r="AE101" s="12"/>
      <c r="AG101" s="9">
        <f t="shared" si="19"/>
        <v>0</v>
      </c>
      <c r="AI101" s="1" t="str">
        <f t="shared" si="21"/>
        <v>33033010004056</v>
      </c>
      <c r="AJ101" s="9">
        <f>IF(AND(F101=2015,AG$4=1),-IFERROR(VLOOKUP(AI101,'Tax Admin 1'!A:I,9,0),0),IF(AND(F101=2015,AG$4=2),-IFERROR(VLOOKUP(AI101,'Tax Admin 2'!A:I,9,0),0),IFERROR(VLOOKUP(AI101,'A203'!A:L,12,0),0)))</f>
        <v>0</v>
      </c>
    </row>
    <row r="102" spans="1:36" ht="15" customHeight="1" outlineLevel="2">
      <c r="A102" s="7">
        <v>2015</v>
      </c>
      <c r="B102" s="7" t="s">
        <v>51</v>
      </c>
      <c r="C102" s="149" t="s">
        <v>52</v>
      </c>
      <c r="D102" s="7" t="s">
        <v>52</v>
      </c>
      <c r="E102" s="7" t="s">
        <v>13</v>
      </c>
      <c r="F102" s="7">
        <v>1461</v>
      </c>
      <c r="G102" s="7" t="str">
        <f>VLOOKUP(F102,Crosswalk!A:D,2,0)</f>
        <v>4058</v>
      </c>
      <c r="H102" s="7" t="str">
        <f>VLOOKUP(G102,Crosswalk!B:D,2,0)</f>
        <v>ERAF</v>
      </c>
      <c r="I102" s="7"/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/>
      <c r="Q102" s="8">
        <v>0</v>
      </c>
      <c r="R102" s="8"/>
      <c r="S102" s="8"/>
      <c r="T102" s="8"/>
      <c r="U102" s="8"/>
      <c r="V102" s="8"/>
      <c r="W102" s="8"/>
      <c r="X102" s="8"/>
      <c r="Y102" s="14">
        <f t="shared" si="15"/>
        <v>0</v>
      </c>
      <c r="Z102" s="10"/>
      <c r="AA102" s="136">
        <f t="shared" si="20"/>
        <v>0</v>
      </c>
      <c r="AB102" s="13"/>
      <c r="AC102" s="13">
        <f t="shared" ref="AC102:AC136" si="22">AA102+AB102</f>
        <v>0</v>
      </c>
      <c r="AD102" s="12">
        <v>1</v>
      </c>
      <c r="AE102" s="12">
        <v>0</v>
      </c>
      <c r="AG102" s="9">
        <f t="shared" si="19"/>
        <v>0</v>
      </c>
      <c r="AI102" s="1" t="str">
        <f t="shared" si="21"/>
        <v>33033010004058</v>
      </c>
      <c r="AJ102" s="9">
        <f>IF(AND(F102=2015,AG$4=1),-IFERROR(VLOOKUP(AI102,'Tax Admin 1'!A:I,9,0),0),IF(AND(F102=2015,AG$4=2),-IFERROR(VLOOKUP(AI102,'Tax Admin 2'!A:I,9,0),0),IFERROR(VLOOKUP(AI102,'A203'!A:L,12,0),0)))</f>
        <v>0</v>
      </c>
    </row>
    <row r="103" spans="1:36" ht="15" customHeight="1" outlineLevel="2">
      <c r="A103" s="7">
        <v>2015</v>
      </c>
      <c r="B103" s="7" t="s">
        <v>51</v>
      </c>
      <c r="C103" s="149" t="s">
        <v>52</v>
      </c>
      <c r="D103" s="7" t="s">
        <v>52</v>
      </c>
      <c r="E103" s="7" t="s">
        <v>13</v>
      </c>
      <c r="F103" s="7">
        <v>4010</v>
      </c>
      <c r="G103" s="7" t="str">
        <f>VLOOKUP(F103,Crosswalk!A:D,2,0)</f>
        <v>4801</v>
      </c>
      <c r="H103" s="7" t="str">
        <f>VLOOKUP(G103,Crosswalk!B:D,2,0)</f>
        <v>Interest</v>
      </c>
      <c r="I103" s="7"/>
      <c r="J103" s="8">
        <v>0</v>
      </c>
      <c r="K103" s="8">
        <v>0</v>
      </c>
      <c r="L103" s="8">
        <v>1.48</v>
      </c>
      <c r="M103" s="8">
        <v>0</v>
      </c>
      <c r="N103" s="8">
        <v>16.43</v>
      </c>
      <c r="O103" s="8">
        <v>18.989999999999998</v>
      </c>
      <c r="P103" s="8"/>
      <c r="Q103" s="8">
        <v>76.72</v>
      </c>
      <c r="R103" s="8"/>
      <c r="S103" s="8"/>
      <c r="T103" s="8"/>
      <c r="U103" s="8"/>
      <c r="V103" s="8"/>
      <c r="W103" s="8"/>
      <c r="X103" s="8"/>
      <c r="Y103" s="14">
        <f t="shared" si="15"/>
        <v>113.62</v>
      </c>
      <c r="Z103" s="10"/>
      <c r="AA103" s="136">
        <f t="shared" si="20"/>
        <v>0</v>
      </c>
      <c r="AB103" s="13"/>
      <c r="AC103" s="13">
        <f t="shared" si="22"/>
        <v>0</v>
      </c>
      <c r="AD103" s="12">
        <v>1</v>
      </c>
      <c r="AE103" s="12">
        <v>1</v>
      </c>
      <c r="AG103" s="9">
        <f t="shared" si="19"/>
        <v>-113.62</v>
      </c>
      <c r="AI103" s="1" t="str">
        <f t="shared" si="21"/>
        <v>33033010004801</v>
      </c>
      <c r="AJ103" s="9">
        <f>IF(AND(F103=2015,AG$4=1),-IFERROR(VLOOKUP(AI103,'Tax Admin 1'!A:I,9,0),0),IF(AND(F103=2015,AG$4=2),-IFERROR(VLOOKUP(AI103,'Tax Admin 2'!A:I,9,0),0),IFERROR(VLOOKUP(AI103,'A203'!A:L,12,0),0)))</f>
        <v>0</v>
      </c>
    </row>
    <row r="104" spans="1:36" ht="15" customHeight="1" outlineLevel="2">
      <c r="A104" s="7">
        <v>2015</v>
      </c>
      <c r="B104" s="7" t="s">
        <v>51</v>
      </c>
      <c r="C104" s="149" t="s">
        <v>52</v>
      </c>
      <c r="D104" s="7" t="s">
        <v>52</v>
      </c>
      <c r="E104" s="7" t="s">
        <v>13</v>
      </c>
      <c r="F104" s="7">
        <v>5380</v>
      </c>
      <c r="G104" s="7" t="str">
        <f>VLOOKUP(F104,Crosswalk!A:D,2,0)</f>
        <v>5050</v>
      </c>
      <c r="H104" s="7" t="str">
        <f>VLOOKUP(G104,Crosswalk!B:D,2,0)</f>
        <v>St-Homeowners Prop Tax Relief</v>
      </c>
      <c r="I104" s="7"/>
      <c r="J104" s="8">
        <v>0</v>
      </c>
      <c r="K104" s="8">
        <v>0</v>
      </c>
      <c r="L104" s="8">
        <v>0</v>
      </c>
      <c r="M104" s="8">
        <v>0</v>
      </c>
      <c r="N104" s="8">
        <v>368.13</v>
      </c>
      <c r="O104" s="8">
        <v>0</v>
      </c>
      <c r="P104" s="8"/>
      <c r="Q104" s="8">
        <v>368.13</v>
      </c>
      <c r="R104" s="8"/>
      <c r="S104" s="8"/>
      <c r="T104" s="8"/>
      <c r="U104" s="8"/>
      <c r="V104" s="8"/>
      <c r="W104" s="8"/>
      <c r="X104" s="8"/>
      <c r="Y104" s="14">
        <f t="shared" si="15"/>
        <v>736.26</v>
      </c>
      <c r="Z104" s="10"/>
      <c r="AA104" s="136">
        <f t="shared" si="20"/>
        <v>0</v>
      </c>
      <c r="AB104" s="13"/>
      <c r="AC104" s="13">
        <f t="shared" si="22"/>
        <v>0</v>
      </c>
      <c r="AD104" s="12">
        <v>1</v>
      </c>
      <c r="AE104" s="12">
        <v>1</v>
      </c>
      <c r="AG104" s="9">
        <f t="shared" si="19"/>
        <v>-736.26</v>
      </c>
      <c r="AI104" s="1" t="str">
        <f t="shared" si="21"/>
        <v>33033010005050</v>
      </c>
      <c r="AJ104" s="9">
        <f>IF(AND(F104=2015,AG$4=1),-IFERROR(VLOOKUP(AI104,'Tax Admin 1'!A:I,9,0),0),IF(AND(F104=2015,AG$4=2),-IFERROR(VLOOKUP(AI104,'Tax Admin 2'!A:I,9,0),0),IFERROR(VLOOKUP(AI104,'A203'!A:L,12,0),0)))</f>
        <v>0</v>
      </c>
    </row>
    <row r="105" spans="1:36" ht="15" customHeight="1" outlineLevel="2">
      <c r="A105" s="7">
        <v>2015</v>
      </c>
      <c r="B105" s="7" t="s">
        <v>51</v>
      </c>
      <c r="C105" s="148" t="s">
        <v>52</v>
      </c>
      <c r="D105" s="7" t="s">
        <v>52</v>
      </c>
      <c r="E105" s="7" t="s">
        <v>13</v>
      </c>
      <c r="F105" s="7">
        <v>6700</v>
      </c>
      <c r="G105" s="7" t="str">
        <f>VLOOKUP(F105,Crosswalk!A:D,2,0)</f>
        <v>5537</v>
      </c>
      <c r="H105" s="7" t="str">
        <f>VLOOKUP(G105,Crosswalk!B:D,2,0)</f>
        <v>Other Services</v>
      </c>
      <c r="I105" s="7"/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/>
      <c r="Q105" s="8">
        <v>0</v>
      </c>
      <c r="R105" s="8"/>
      <c r="S105" s="8"/>
      <c r="T105" s="8"/>
      <c r="U105" s="8"/>
      <c r="V105" s="8"/>
      <c r="W105" s="8"/>
      <c r="X105" s="8"/>
      <c r="Y105" s="14">
        <f t="shared" si="15"/>
        <v>0</v>
      </c>
      <c r="Z105" s="10"/>
      <c r="AA105" s="136">
        <f t="shared" si="20"/>
        <v>0</v>
      </c>
      <c r="AB105" s="13"/>
      <c r="AC105" s="13">
        <f t="shared" si="22"/>
        <v>0</v>
      </c>
      <c r="AD105" s="12">
        <v>1</v>
      </c>
      <c r="AE105" s="12">
        <v>1</v>
      </c>
      <c r="AG105" s="9">
        <f t="shared" si="19"/>
        <v>0</v>
      </c>
      <c r="AI105" s="1" t="str">
        <f t="shared" si="21"/>
        <v>33033010005537</v>
      </c>
      <c r="AJ105" s="9">
        <f>IF(AND(F105=2015,AG$4=1),-IFERROR(VLOOKUP(AI105,'Tax Admin 1'!A:I,9,0),0),IF(AND(F105=2015,AG$4=2),-IFERROR(VLOOKUP(AI105,'Tax Admin 2'!A:I,9,0),0),IFERROR(VLOOKUP(AI105,'A203'!A:L,12,0),0)))</f>
        <v>0</v>
      </c>
    </row>
    <row r="106" spans="1:36" ht="15" customHeight="1" outlineLevel="1">
      <c r="A106" s="7"/>
      <c r="B106" s="7"/>
      <c r="C106" s="157" t="s">
        <v>3514</v>
      </c>
      <c r="D106" s="7"/>
      <c r="E106" s="7"/>
      <c r="F106" s="7"/>
      <c r="G106" s="7"/>
      <c r="H106" s="7"/>
      <c r="I106" s="7"/>
      <c r="J106" s="8">
        <f>SUBTOTAL(9,J97:J105)</f>
        <v>0</v>
      </c>
      <c r="K106" s="8">
        <f>SUBTOTAL(9,K97:K105)</f>
        <v>0</v>
      </c>
      <c r="L106" s="8">
        <f>SUBTOTAL(9,L97:L105)</f>
        <v>34156.420000000006</v>
      </c>
      <c r="M106" s="8">
        <f>SUBTOTAL(9,M97:M105)</f>
        <v>0</v>
      </c>
      <c r="N106" s="8">
        <f>SUBTOTAL(9,N97:N105)</f>
        <v>8448.4699999999975</v>
      </c>
      <c r="O106" s="8">
        <f>SUBTOTAL(9,O97:O105)</f>
        <v>19653.560000000001</v>
      </c>
      <c r="P106" s="8">
        <f>SUBTOTAL(9,P97:P105)</f>
        <v>9282.51</v>
      </c>
      <c r="Q106" s="8">
        <f>SUBTOTAL(9,Q97:Q105)</f>
        <v>3665.4299999999976</v>
      </c>
      <c r="R106" s="8"/>
      <c r="S106" s="8"/>
      <c r="T106" s="8"/>
      <c r="U106" s="8"/>
      <c r="V106" s="8"/>
      <c r="W106" s="8"/>
      <c r="X106" s="8"/>
      <c r="Y106" s="14">
        <f>SUBTOTAL(9,Y97:Y105)</f>
        <v>75206.39</v>
      </c>
      <c r="Z106" s="10"/>
      <c r="AA106" s="136"/>
      <c r="AB106" s="13"/>
      <c r="AC106" s="13"/>
      <c r="AD106" s="12"/>
      <c r="AE106" s="12"/>
      <c r="AG106" s="9"/>
      <c r="AJ106" s="9"/>
    </row>
    <row r="107" spans="1:36" ht="15" customHeight="1" outlineLevel="2">
      <c r="A107" s="7">
        <v>2015</v>
      </c>
      <c r="B107" s="7" t="s">
        <v>55</v>
      </c>
      <c r="C107" s="149" t="s">
        <v>56</v>
      </c>
      <c r="D107" s="7" t="s">
        <v>56</v>
      </c>
      <c r="E107" s="7" t="s">
        <v>13</v>
      </c>
      <c r="F107" s="7">
        <v>1010</v>
      </c>
      <c r="G107" s="7" t="str">
        <f>VLOOKUP(F107,Crosswalk!A:D,2,0)</f>
        <v>4001</v>
      </c>
      <c r="H107" s="7" t="str">
        <f>VLOOKUP(G107,Crosswalk!B:D,2,0)</f>
        <v>Property Taxes-Current Secured</v>
      </c>
      <c r="I107" s="7"/>
      <c r="J107" s="8">
        <v>0</v>
      </c>
      <c r="K107" s="8">
        <v>0</v>
      </c>
      <c r="L107" s="8">
        <v>40150.53</v>
      </c>
      <c r="M107" s="8">
        <v>0</v>
      </c>
      <c r="N107" s="8">
        <v>6415.9500000000044</v>
      </c>
      <c r="O107" s="8">
        <v>25373.159999999996</v>
      </c>
      <c r="P107" s="8">
        <v>8225.56</v>
      </c>
      <c r="Q107" s="8">
        <v>860.7100000000064</v>
      </c>
      <c r="R107" s="8"/>
      <c r="S107" s="8"/>
      <c r="T107" s="8"/>
      <c r="U107" s="8"/>
      <c r="V107" s="8"/>
      <c r="W107" s="8"/>
      <c r="X107" s="8"/>
      <c r="Y107" s="14">
        <f t="shared" si="15"/>
        <v>81025.91</v>
      </c>
      <c r="Z107" s="10"/>
      <c r="AA107" s="136">
        <f t="shared" ref="AA107:AA118" si="23">IF(AG$2="Y",IF(RIGHT(B107,4)="CITY",AJ107,0),AJ107)</f>
        <v>0</v>
      </c>
      <c r="AB107" s="13"/>
      <c r="AC107" s="13">
        <f t="shared" si="22"/>
        <v>0</v>
      </c>
      <c r="AD107" s="12">
        <v>1</v>
      </c>
      <c r="AE107" s="12">
        <v>1</v>
      </c>
      <c r="AG107" s="9">
        <f t="shared" si="19"/>
        <v>-81025.91</v>
      </c>
      <c r="AI107" s="1" t="str">
        <f t="shared" ref="AI107:AI118" si="24">C107&amp;D107&amp;E107&amp;G107</f>
        <v>33333310004001</v>
      </c>
      <c r="AJ107" s="9">
        <f>IF(AND(F107=2015,AG$4=1),-IFERROR(VLOOKUP(AI107,'Tax Admin 1'!A:I,9,0),0),IF(AND(F107=2015,AG$4=2),-IFERROR(VLOOKUP(AI107,'Tax Admin 2'!A:I,9,0),0),IFERROR(VLOOKUP(AI107,'A203'!A:L,12,0),0)))</f>
        <v>0</v>
      </c>
    </row>
    <row r="108" spans="1:36" ht="15" customHeight="1" outlineLevel="2">
      <c r="A108" s="7">
        <v>2015</v>
      </c>
      <c r="B108" s="7" t="s">
        <v>55</v>
      </c>
      <c r="C108" s="149" t="s">
        <v>56</v>
      </c>
      <c r="D108" s="7" t="s">
        <v>56</v>
      </c>
      <c r="E108" s="7" t="s">
        <v>13</v>
      </c>
      <c r="F108" s="7">
        <v>1050</v>
      </c>
      <c r="G108" s="7" t="str">
        <f>VLOOKUP(F108,Crosswalk!A:D,2,0)</f>
        <v>4006</v>
      </c>
      <c r="H108" s="7" t="str">
        <f>VLOOKUP(G108,Crosswalk!B:D,2,0)</f>
        <v>Property Tax-Current Unsecured</v>
      </c>
      <c r="I108" s="7"/>
      <c r="J108" s="8">
        <v>0</v>
      </c>
      <c r="K108" s="8">
        <v>0</v>
      </c>
      <c r="L108" s="8">
        <v>4446.8</v>
      </c>
      <c r="M108" s="8">
        <v>0</v>
      </c>
      <c r="N108" s="8">
        <v>25.579999999999927</v>
      </c>
      <c r="O108" s="8">
        <v>225.89000000000033</v>
      </c>
      <c r="P108" s="8">
        <v>-14.02</v>
      </c>
      <c r="Q108" s="8">
        <v>162.67000000000007</v>
      </c>
      <c r="R108" s="8"/>
      <c r="S108" s="8"/>
      <c r="T108" s="8"/>
      <c r="U108" s="8"/>
      <c r="V108" s="8"/>
      <c r="W108" s="8"/>
      <c r="X108" s="8"/>
      <c r="Y108" s="14">
        <f t="shared" si="15"/>
        <v>4846.92</v>
      </c>
      <c r="Z108" s="10"/>
      <c r="AA108" s="136">
        <f t="shared" si="23"/>
        <v>0</v>
      </c>
      <c r="AB108" s="13"/>
      <c r="AC108" s="13">
        <f t="shared" si="22"/>
        <v>0</v>
      </c>
      <c r="AD108" s="12">
        <v>1</v>
      </c>
      <c r="AE108" s="12">
        <v>1</v>
      </c>
      <c r="AG108" s="9">
        <f t="shared" si="19"/>
        <v>-4846.92</v>
      </c>
      <c r="AI108" s="1" t="str">
        <f t="shared" si="24"/>
        <v>33333310004006</v>
      </c>
      <c r="AJ108" s="9">
        <f>IF(AND(F108=2015,AG$4=1),-IFERROR(VLOOKUP(AI108,'Tax Admin 1'!A:I,9,0),0),IF(AND(F108=2015,AG$4=2),-IFERROR(VLOOKUP(AI108,'Tax Admin 2'!A:I,9,0),0),IFERROR(VLOOKUP(AI108,'A203'!A:L,12,0),0)))</f>
        <v>0</v>
      </c>
    </row>
    <row r="109" spans="1:36" ht="15" customHeight="1" outlineLevel="2">
      <c r="A109" s="7">
        <v>2015</v>
      </c>
      <c r="B109" s="7" t="s">
        <v>55</v>
      </c>
      <c r="C109" s="149" t="s">
        <v>56</v>
      </c>
      <c r="D109" s="7" t="s">
        <v>56</v>
      </c>
      <c r="E109" s="7" t="s">
        <v>13</v>
      </c>
      <c r="F109" s="7">
        <v>1110</v>
      </c>
      <c r="G109" s="7" t="str">
        <f>VLOOKUP(F109,Crosswalk!A:D,2,0)</f>
        <v>4008</v>
      </c>
      <c r="H109" s="7" t="str">
        <f>VLOOKUP(G109,Crosswalk!B:D,2,0)</f>
        <v>Property Taxes-Prior Secured</v>
      </c>
      <c r="I109" s="7"/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/>
      <c r="Q109" s="8">
        <v>3076.98</v>
      </c>
      <c r="R109" s="8"/>
      <c r="S109" s="8"/>
      <c r="T109" s="8"/>
      <c r="U109" s="8"/>
      <c r="V109" s="8"/>
      <c r="W109" s="8"/>
      <c r="X109" s="8"/>
      <c r="Y109" s="14">
        <f t="shared" si="15"/>
        <v>3076.98</v>
      </c>
      <c r="Z109" s="10"/>
      <c r="AA109" s="136">
        <f t="shared" si="23"/>
        <v>0</v>
      </c>
      <c r="AB109" s="13"/>
      <c r="AC109" s="13">
        <f t="shared" si="22"/>
        <v>0</v>
      </c>
      <c r="AD109" s="12">
        <v>1</v>
      </c>
      <c r="AE109" s="12">
        <v>1</v>
      </c>
      <c r="AG109" s="9">
        <f t="shared" si="19"/>
        <v>-3076.98</v>
      </c>
      <c r="AI109" s="1" t="str">
        <f t="shared" si="24"/>
        <v>33333310004008</v>
      </c>
      <c r="AJ109" s="9">
        <f>IF(AND(F109=2015,AG$4=1),-IFERROR(VLOOKUP(AI109,'Tax Admin 1'!A:I,9,0),0),IF(AND(F109=2015,AG$4=2),-IFERROR(VLOOKUP(AI109,'Tax Admin 2'!A:I,9,0),0),IFERROR(VLOOKUP(AI109,'A203'!A:L,12,0),0)))</f>
        <v>0</v>
      </c>
    </row>
    <row r="110" spans="1:36" ht="15" customHeight="1" outlineLevel="2">
      <c r="A110" s="7">
        <v>2015</v>
      </c>
      <c r="B110" s="7" t="s">
        <v>55</v>
      </c>
      <c r="C110" s="149" t="s">
        <v>56</v>
      </c>
      <c r="D110" s="7" t="s">
        <v>56</v>
      </c>
      <c r="E110" s="7" t="s">
        <v>13</v>
      </c>
      <c r="F110" s="7">
        <v>1150</v>
      </c>
      <c r="G110" s="7" t="str">
        <f>VLOOKUP(F110,Crosswalk!A:D,2,0)</f>
        <v>4009</v>
      </c>
      <c r="H110" s="7" t="str">
        <f>VLOOKUP(G110,Crosswalk!B:D,2,0)</f>
        <v>Property Taxes-Prior Unsecured</v>
      </c>
      <c r="I110" s="7"/>
      <c r="J110" s="8">
        <v>0</v>
      </c>
      <c r="K110" s="8">
        <v>0</v>
      </c>
      <c r="L110" s="8">
        <v>42.85</v>
      </c>
      <c r="M110" s="8">
        <v>0</v>
      </c>
      <c r="N110" s="8">
        <v>6.57</v>
      </c>
      <c r="O110" s="8">
        <v>62.28</v>
      </c>
      <c r="P110" s="8">
        <v>6.71</v>
      </c>
      <c r="Q110" s="8">
        <v>39.409999999999997</v>
      </c>
      <c r="R110" s="8"/>
      <c r="S110" s="8"/>
      <c r="T110" s="8"/>
      <c r="U110" s="8"/>
      <c r="V110" s="8"/>
      <c r="W110" s="8"/>
      <c r="X110" s="8"/>
      <c r="Y110" s="14">
        <f t="shared" si="15"/>
        <v>157.82</v>
      </c>
      <c r="Z110" s="10"/>
      <c r="AA110" s="136">
        <f t="shared" si="23"/>
        <v>0</v>
      </c>
      <c r="AB110" s="13"/>
      <c r="AC110" s="13">
        <f t="shared" si="22"/>
        <v>0</v>
      </c>
      <c r="AD110" s="12">
        <v>1</v>
      </c>
      <c r="AE110" s="12">
        <v>1</v>
      </c>
      <c r="AG110" s="9">
        <f t="shared" si="19"/>
        <v>-157.82</v>
      </c>
      <c r="AI110" s="1" t="str">
        <f t="shared" si="24"/>
        <v>33333310004009</v>
      </c>
      <c r="AJ110" s="9">
        <f>IF(AND(F110=2015,AG$4=1),-IFERROR(VLOOKUP(AI110,'Tax Admin 1'!A:I,9,0),0),IF(AND(F110=2015,AG$4=2),-IFERROR(VLOOKUP(AI110,'Tax Admin 2'!A:I,9,0),0),IFERROR(VLOOKUP(AI110,'A203'!A:L,12,0),0)))</f>
        <v>0</v>
      </c>
    </row>
    <row r="111" spans="1:36" ht="15" customHeight="1" outlineLevel="2">
      <c r="A111" s="7">
        <v>2015</v>
      </c>
      <c r="B111" s="7" t="s">
        <v>55</v>
      </c>
      <c r="C111" s="149" t="s">
        <v>56</v>
      </c>
      <c r="D111" s="7" t="s">
        <v>56</v>
      </c>
      <c r="E111" s="7" t="s">
        <v>13</v>
      </c>
      <c r="F111" s="7">
        <v>1260</v>
      </c>
      <c r="G111" s="7" t="str">
        <f>VLOOKUP(F111,Crosswalk!A:D,2,0)</f>
        <v>4030</v>
      </c>
      <c r="H111" s="7" t="str">
        <f>VLOOKUP(G111,Crosswalk!B:D,2,0)</f>
        <v>Supp Prop Tax-Current Secured</v>
      </c>
      <c r="I111" s="7"/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/>
      <c r="Q111" s="8">
        <v>0</v>
      </c>
      <c r="R111" s="8"/>
      <c r="S111" s="8"/>
      <c r="T111" s="8"/>
      <c r="U111" s="8"/>
      <c r="V111" s="8"/>
      <c r="W111" s="8"/>
      <c r="X111" s="8"/>
      <c r="Y111" s="14">
        <f t="shared" si="15"/>
        <v>0</v>
      </c>
      <c r="Z111" s="10"/>
      <c r="AA111" s="136">
        <f t="shared" si="23"/>
        <v>0</v>
      </c>
      <c r="AB111" s="13"/>
      <c r="AC111" s="13">
        <f t="shared" si="22"/>
        <v>0</v>
      </c>
      <c r="AD111" s="12">
        <v>1</v>
      </c>
      <c r="AE111" s="12">
        <v>1</v>
      </c>
      <c r="AG111" s="9">
        <f t="shared" si="19"/>
        <v>0</v>
      </c>
      <c r="AI111" s="1" t="str">
        <f t="shared" si="24"/>
        <v>33333310004030</v>
      </c>
      <c r="AJ111" s="9">
        <f>IF(AND(F111=2015,AG$4=1),-IFERROR(VLOOKUP(AI111,'Tax Admin 1'!A:I,9,0),0),IF(AND(F111=2015,AG$4=2),-IFERROR(VLOOKUP(AI111,'Tax Admin 2'!A:I,9,0),0),IFERROR(VLOOKUP(AI111,'A203'!A:L,12,0),0)))</f>
        <v>0</v>
      </c>
    </row>
    <row r="112" spans="1:36" ht="15" customHeight="1" outlineLevel="2">
      <c r="A112" s="7">
        <v>2015</v>
      </c>
      <c r="B112" s="7" t="s">
        <v>55</v>
      </c>
      <c r="C112" s="149" t="s">
        <v>56</v>
      </c>
      <c r="D112" s="7" t="s">
        <v>56</v>
      </c>
      <c r="E112" s="7" t="s">
        <v>13</v>
      </c>
      <c r="F112" s="7">
        <v>1270</v>
      </c>
      <c r="G112" s="7" t="str">
        <f>VLOOKUP(F112,Crosswalk!A:D,2,0)</f>
        <v>4033</v>
      </c>
      <c r="H112" s="7" t="str">
        <f>VLOOKUP(G112,Crosswalk!B:D,2,0)</f>
        <v>Supp Property Taxes-Prior Secured</v>
      </c>
      <c r="I112" s="7"/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/>
      <c r="Q112" s="8">
        <v>0</v>
      </c>
      <c r="R112" s="8"/>
      <c r="S112" s="8"/>
      <c r="T112" s="8"/>
      <c r="U112" s="8"/>
      <c r="V112" s="8"/>
      <c r="W112" s="8"/>
      <c r="X112" s="8"/>
      <c r="Y112" s="14">
        <f t="shared" si="15"/>
        <v>0</v>
      </c>
      <c r="Z112" s="10"/>
      <c r="AA112" s="136">
        <f t="shared" si="23"/>
        <v>0</v>
      </c>
      <c r="AB112" s="13"/>
      <c r="AC112" s="13">
        <f t="shared" si="22"/>
        <v>0</v>
      </c>
      <c r="AD112" s="12">
        <v>1</v>
      </c>
      <c r="AE112" s="12">
        <v>1</v>
      </c>
      <c r="AG112" s="9">
        <f t="shared" si="19"/>
        <v>0</v>
      </c>
      <c r="AI112" s="1" t="str">
        <f t="shared" si="24"/>
        <v>33333310004033</v>
      </c>
      <c r="AJ112" s="9">
        <f>IF(AND(F112=2015,AG$4=1),-IFERROR(VLOOKUP(AI112,'Tax Admin 1'!A:I,9,0),0),IF(AND(F112=2015,AG$4=2),-IFERROR(VLOOKUP(AI112,'Tax Admin 2'!A:I,9,0),0),IFERROR(VLOOKUP(AI112,'A203'!A:L,12,0),0)))</f>
        <v>0</v>
      </c>
    </row>
    <row r="113" spans="1:36" ht="15" customHeight="1" outlineLevel="2">
      <c r="A113" s="7">
        <v>2015</v>
      </c>
      <c r="B113" s="7" t="s">
        <v>55</v>
      </c>
      <c r="C113" s="149" t="s">
        <v>56</v>
      </c>
      <c r="D113" s="7" t="s">
        <v>56</v>
      </c>
      <c r="E113" s="7" t="s">
        <v>13</v>
      </c>
      <c r="F113" s="7">
        <v>1410</v>
      </c>
      <c r="G113" s="7" t="str">
        <f>VLOOKUP(F113,Crosswalk!A:D,2,0)</f>
        <v>4052</v>
      </c>
      <c r="H113" s="7" t="str">
        <f>VLOOKUP(G113,Crosswalk!B:D,2,0)</f>
        <v>Other Taxes</v>
      </c>
      <c r="I113" s="7"/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/>
      <c r="Q113" s="8">
        <v>0</v>
      </c>
      <c r="R113" s="8"/>
      <c r="S113" s="8"/>
      <c r="T113" s="8"/>
      <c r="U113" s="8"/>
      <c r="V113" s="8"/>
      <c r="W113" s="8"/>
      <c r="X113" s="8"/>
      <c r="Y113" s="14">
        <f t="shared" si="15"/>
        <v>0</v>
      </c>
      <c r="Z113" s="10"/>
      <c r="AA113" s="136">
        <f t="shared" si="23"/>
        <v>0</v>
      </c>
      <c r="AB113" s="13"/>
      <c r="AC113" s="13">
        <f t="shared" si="22"/>
        <v>0</v>
      </c>
      <c r="AD113" s="12">
        <v>1</v>
      </c>
      <c r="AE113" s="12">
        <v>1</v>
      </c>
      <c r="AG113" s="9">
        <f t="shared" si="19"/>
        <v>0</v>
      </c>
      <c r="AI113" s="1" t="str">
        <f t="shared" si="24"/>
        <v>33333310004052</v>
      </c>
      <c r="AJ113" s="9">
        <f>IF(AND(F113=2015,AG$4=1),-IFERROR(VLOOKUP(AI113,'Tax Admin 1'!A:I,9,0),0),IF(AND(F113=2015,AG$4=2),-IFERROR(VLOOKUP(AI113,'Tax Admin 2'!A:I,9,0),0),IFERROR(VLOOKUP(AI113,'A203'!A:L,12,0),0)))</f>
        <v>0</v>
      </c>
    </row>
    <row r="114" spans="1:36" ht="15" customHeight="1" outlineLevel="2">
      <c r="A114" s="7">
        <v>2015</v>
      </c>
      <c r="B114" s="7" t="s">
        <v>55</v>
      </c>
      <c r="C114" s="149" t="s">
        <v>56</v>
      </c>
      <c r="D114" s="7" t="s">
        <v>56</v>
      </c>
      <c r="E114" s="7" t="s">
        <v>13</v>
      </c>
      <c r="F114" s="7">
        <v>1450</v>
      </c>
      <c r="G114" s="7" t="str">
        <f>VLOOKUP(F114,Crosswalk!A:D,2,0)</f>
        <v>4056</v>
      </c>
      <c r="H114" s="7" t="str">
        <f>VLOOKUP(G114,Crosswalk!B:D,2,0)</f>
        <v>Aircraft</v>
      </c>
      <c r="I114" s="7"/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/>
      <c r="Q114" s="8">
        <v>0</v>
      </c>
      <c r="R114" s="8"/>
      <c r="S114" s="8"/>
      <c r="T114" s="8"/>
      <c r="U114" s="8"/>
      <c r="V114" s="8"/>
      <c r="W114" s="8"/>
      <c r="X114" s="8"/>
      <c r="Y114" s="14">
        <f t="shared" si="15"/>
        <v>0</v>
      </c>
      <c r="Z114" s="10"/>
      <c r="AA114" s="136">
        <f t="shared" si="23"/>
        <v>0</v>
      </c>
      <c r="AB114" s="13"/>
      <c r="AC114" s="13">
        <f t="shared" si="22"/>
        <v>0</v>
      </c>
      <c r="AD114" s="12">
        <v>1</v>
      </c>
      <c r="AE114" s="12">
        <v>1</v>
      </c>
      <c r="AG114" s="9">
        <f t="shared" si="19"/>
        <v>0</v>
      </c>
      <c r="AI114" s="1" t="str">
        <f t="shared" si="24"/>
        <v>33333310004056</v>
      </c>
      <c r="AJ114" s="9">
        <f>IF(AND(F114=2015,AG$4=1),-IFERROR(VLOOKUP(AI114,'Tax Admin 1'!A:I,9,0),0),IF(AND(F114=2015,AG$4=2),-IFERROR(VLOOKUP(AI114,'Tax Admin 2'!A:I,9,0),0),IFERROR(VLOOKUP(AI114,'A203'!A:L,12,0),0)))</f>
        <v>0</v>
      </c>
    </row>
    <row r="115" spans="1:36" ht="15" customHeight="1" outlineLevel="2">
      <c r="A115" s="7">
        <v>2015</v>
      </c>
      <c r="B115" s="7" t="s">
        <v>55</v>
      </c>
      <c r="C115" s="149" t="s">
        <v>56</v>
      </c>
      <c r="D115" s="7" t="s">
        <v>56</v>
      </c>
      <c r="E115" s="7" t="s">
        <v>13</v>
      </c>
      <c r="F115" s="7">
        <v>1461</v>
      </c>
      <c r="G115" s="7" t="str">
        <f>VLOOKUP(F115,Crosswalk!A:D,2,0)</f>
        <v>4058</v>
      </c>
      <c r="H115" s="7" t="str">
        <f>VLOOKUP(G115,Crosswalk!B:D,2,0)</f>
        <v>ERAF</v>
      </c>
      <c r="I115" s="7"/>
      <c r="J115" s="8">
        <v>0</v>
      </c>
      <c r="K115" s="8">
        <v>0</v>
      </c>
      <c r="L115" s="8">
        <v>-7731</v>
      </c>
      <c r="M115" s="8">
        <v>0</v>
      </c>
      <c r="N115" s="8">
        <v>0</v>
      </c>
      <c r="O115" s="8">
        <v>-14731.849999999999</v>
      </c>
      <c r="P115" s="8"/>
      <c r="Q115" s="8">
        <v>9255.7299999999977</v>
      </c>
      <c r="R115" s="8"/>
      <c r="S115" s="8"/>
      <c r="T115" s="8"/>
      <c r="U115" s="8"/>
      <c r="V115" s="8"/>
      <c r="W115" s="8"/>
      <c r="X115" s="8"/>
      <c r="Y115" s="14">
        <f t="shared" si="15"/>
        <v>-13207.12</v>
      </c>
      <c r="Z115" s="10"/>
      <c r="AA115" s="136">
        <f t="shared" si="23"/>
        <v>0</v>
      </c>
      <c r="AB115" s="13"/>
      <c r="AC115" s="13">
        <f t="shared" si="22"/>
        <v>0</v>
      </c>
      <c r="AD115" s="12">
        <v>1</v>
      </c>
      <c r="AE115" s="12">
        <v>0</v>
      </c>
      <c r="AG115" s="9">
        <f t="shared" si="19"/>
        <v>13207.12</v>
      </c>
      <c r="AI115" s="1" t="str">
        <f t="shared" si="24"/>
        <v>33333310004058</v>
      </c>
      <c r="AJ115" s="9">
        <f>IF(AND(F115=2015,AG$4=1),-IFERROR(VLOOKUP(AI115,'Tax Admin 1'!A:I,9,0),0),IF(AND(F115=2015,AG$4=2),-IFERROR(VLOOKUP(AI115,'Tax Admin 2'!A:I,9,0),0),IFERROR(VLOOKUP(AI115,'A203'!A:L,12,0),0)))</f>
        <v>0</v>
      </c>
    </row>
    <row r="116" spans="1:36" ht="15" customHeight="1" outlineLevel="2">
      <c r="A116" s="7">
        <v>2015</v>
      </c>
      <c r="B116" s="7" t="s">
        <v>55</v>
      </c>
      <c r="C116" s="149" t="s">
        <v>56</v>
      </c>
      <c r="D116" s="7" t="s">
        <v>56</v>
      </c>
      <c r="E116" s="7" t="s">
        <v>13</v>
      </c>
      <c r="F116" s="7">
        <v>4010</v>
      </c>
      <c r="G116" s="7" t="str">
        <f>VLOOKUP(F116,Crosswalk!A:D,2,0)</f>
        <v>4801</v>
      </c>
      <c r="H116" s="7" t="str">
        <f>VLOOKUP(G116,Crosswalk!B:D,2,0)</f>
        <v>Interest</v>
      </c>
      <c r="I116" s="7"/>
      <c r="J116" s="8">
        <v>0</v>
      </c>
      <c r="K116" s="8">
        <v>0</v>
      </c>
      <c r="L116" s="8">
        <v>3.71</v>
      </c>
      <c r="M116" s="8">
        <v>0</v>
      </c>
      <c r="N116" s="8">
        <v>11.099999999999998</v>
      </c>
      <c r="O116" s="8">
        <v>4.129999999999999</v>
      </c>
      <c r="P116" s="8"/>
      <c r="Q116" s="8">
        <v>84.3</v>
      </c>
      <c r="R116" s="8"/>
      <c r="S116" s="8"/>
      <c r="T116" s="8"/>
      <c r="U116" s="8"/>
      <c r="V116" s="8"/>
      <c r="W116" s="8"/>
      <c r="X116" s="8"/>
      <c r="Y116" s="14">
        <f t="shared" si="15"/>
        <v>103.24</v>
      </c>
      <c r="Z116" s="10"/>
      <c r="AA116" s="136">
        <f t="shared" si="23"/>
        <v>0</v>
      </c>
      <c r="AB116" s="13"/>
      <c r="AC116" s="13">
        <f t="shared" si="22"/>
        <v>0</v>
      </c>
      <c r="AD116" s="12">
        <v>1</v>
      </c>
      <c r="AE116" s="12">
        <v>1</v>
      </c>
      <c r="AG116" s="9">
        <f t="shared" si="19"/>
        <v>-103.24</v>
      </c>
      <c r="AI116" s="1" t="str">
        <f t="shared" si="24"/>
        <v>33333310004801</v>
      </c>
      <c r="AJ116" s="9">
        <f>IF(AND(F116=2015,AG$4=1),-IFERROR(VLOOKUP(AI116,'Tax Admin 1'!A:I,9,0),0),IF(AND(F116=2015,AG$4=2),-IFERROR(VLOOKUP(AI116,'Tax Admin 2'!A:I,9,0),0),IFERROR(VLOOKUP(AI116,'A203'!A:L,12,0),0)))</f>
        <v>0</v>
      </c>
    </row>
    <row r="117" spans="1:36" ht="15" customHeight="1" outlineLevel="2">
      <c r="A117" s="7">
        <v>2015</v>
      </c>
      <c r="B117" s="7" t="s">
        <v>55</v>
      </c>
      <c r="C117" s="149" t="s">
        <v>56</v>
      </c>
      <c r="D117" s="7" t="s">
        <v>56</v>
      </c>
      <c r="E117" s="7" t="s">
        <v>13</v>
      </c>
      <c r="F117" s="7">
        <v>5080</v>
      </c>
      <c r="G117" s="7" t="str">
        <f>VLOOKUP(F117,Crosswalk!A:D,2,0)</f>
        <v>5017</v>
      </c>
      <c r="H117" s="7" t="str">
        <f>VLOOKUP(G117,Crosswalk!B:D,2,0)</f>
        <v>Trailor Coach-In Lieu Tax</v>
      </c>
      <c r="I117" s="7"/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/>
      <c r="Q117" s="8">
        <v>0</v>
      </c>
      <c r="R117" s="8"/>
      <c r="S117" s="8"/>
      <c r="T117" s="8"/>
      <c r="U117" s="8"/>
      <c r="V117" s="8"/>
      <c r="W117" s="8"/>
      <c r="X117" s="8"/>
      <c r="Y117" s="14">
        <f t="shared" si="15"/>
        <v>0</v>
      </c>
      <c r="Z117" s="10"/>
      <c r="AA117" s="136">
        <f t="shared" si="23"/>
        <v>0</v>
      </c>
      <c r="AB117" s="13"/>
      <c r="AC117" s="13">
        <f t="shared" si="22"/>
        <v>0</v>
      </c>
      <c r="AD117" s="12">
        <v>1</v>
      </c>
      <c r="AE117" s="12">
        <v>1</v>
      </c>
      <c r="AG117" s="9">
        <f t="shared" si="19"/>
        <v>0</v>
      </c>
      <c r="AI117" s="1" t="str">
        <f t="shared" si="24"/>
        <v>33333310005017</v>
      </c>
      <c r="AJ117" s="9">
        <f>IF(AND(F117=2015,AG$4=1),-IFERROR(VLOOKUP(AI117,'Tax Admin 1'!A:I,9,0),0),IF(AND(F117=2015,AG$4=2),-IFERROR(VLOOKUP(AI117,'Tax Admin 2'!A:I,9,0),0),IFERROR(VLOOKUP(AI117,'A203'!A:L,12,0),0)))</f>
        <v>0</v>
      </c>
    </row>
    <row r="118" spans="1:36" ht="15" customHeight="1" outlineLevel="2">
      <c r="A118" s="7">
        <v>2015</v>
      </c>
      <c r="B118" s="7" t="s">
        <v>55</v>
      </c>
      <c r="C118" s="149" t="s">
        <v>56</v>
      </c>
      <c r="D118" s="7" t="s">
        <v>56</v>
      </c>
      <c r="E118" s="7" t="s">
        <v>13</v>
      </c>
      <c r="F118" s="7">
        <v>5380</v>
      </c>
      <c r="G118" s="7" t="str">
        <f>VLOOKUP(F118,Crosswalk!A:D,2,0)</f>
        <v>5050</v>
      </c>
      <c r="H118" s="7" t="str">
        <f>VLOOKUP(G118,Crosswalk!B:D,2,0)</f>
        <v>St-Homeowners Prop Tax Relief</v>
      </c>
      <c r="I118" s="7"/>
      <c r="J118" s="8">
        <v>0</v>
      </c>
      <c r="K118" s="8">
        <v>0</v>
      </c>
      <c r="L118" s="8">
        <v>0</v>
      </c>
      <c r="M118" s="8">
        <v>0</v>
      </c>
      <c r="N118" s="8">
        <v>480.52</v>
      </c>
      <c r="O118" s="8">
        <v>0</v>
      </c>
      <c r="P118" s="8"/>
      <c r="Q118" s="8">
        <v>480.52</v>
      </c>
      <c r="R118" s="8"/>
      <c r="S118" s="8"/>
      <c r="T118" s="8"/>
      <c r="U118" s="8"/>
      <c r="V118" s="8"/>
      <c r="W118" s="8"/>
      <c r="X118" s="8"/>
      <c r="Y118" s="14">
        <f t="shared" si="15"/>
        <v>961.04</v>
      </c>
      <c r="Z118" s="10"/>
      <c r="AA118" s="136">
        <f t="shared" si="23"/>
        <v>0</v>
      </c>
      <c r="AB118" s="13"/>
      <c r="AC118" s="13">
        <f t="shared" si="22"/>
        <v>0</v>
      </c>
      <c r="AD118" s="12">
        <v>1</v>
      </c>
      <c r="AE118" s="12">
        <v>1</v>
      </c>
      <c r="AG118" s="9">
        <f t="shared" si="19"/>
        <v>-961.04</v>
      </c>
      <c r="AI118" s="1" t="str">
        <f t="shared" si="24"/>
        <v>33333310005050</v>
      </c>
      <c r="AJ118" s="9">
        <f>IF(AND(F118=2015,AG$4=1),-IFERROR(VLOOKUP(AI118,'Tax Admin 1'!A:I,9,0),0),IF(AND(F118=2015,AG$4=2),-IFERROR(VLOOKUP(AI118,'Tax Admin 2'!A:I,9,0),0),IFERROR(VLOOKUP(AI118,'A203'!A:L,12,0),0)))</f>
        <v>0</v>
      </c>
    </row>
    <row r="119" spans="1:36" ht="15" customHeight="1" outlineLevel="1">
      <c r="A119" s="7"/>
      <c r="B119" s="7"/>
      <c r="C119" s="157" t="s">
        <v>3515</v>
      </c>
      <c r="D119" s="7"/>
      <c r="E119" s="7"/>
      <c r="F119" s="7"/>
      <c r="G119" s="7"/>
      <c r="H119" s="7"/>
      <c r="I119" s="7"/>
      <c r="J119" s="8">
        <f>SUBTOTAL(9,J107:J118)</f>
        <v>0</v>
      </c>
      <c r="K119" s="8">
        <f>SUBTOTAL(9,K107:K118)</f>
        <v>0</v>
      </c>
      <c r="L119" s="8">
        <f>SUBTOTAL(9,L107:L118)</f>
        <v>36912.89</v>
      </c>
      <c r="M119" s="8">
        <f>SUBTOTAL(9,M107:M118)</f>
        <v>0</v>
      </c>
      <c r="N119" s="8">
        <f>SUBTOTAL(9,N107:N118)</f>
        <v>6939.7200000000048</v>
      </c>
      <c r="O119" s="8">
        <f>SUBTOTAL(9,O107:O118)</f>
        <v>10933.609999999995</v>
      </c>
      <c r="P119" s="8">
        <f>SUBTOTAL(9,P107:P118)</f>
        <v>8218.2499999999982</v>
      </c>
      <c r="Q119" s="8">
        <f>SUBTOTAL(9,Q107:Q118)</f>
        <v>13960.320000000003</v>
      </c>
      <c r="R119" s="8"/>
      <c r="S119" s="8"/>
      <c r="T119" s="8"/>
      <c r="U119" s="8"/>
      <c r="V119" s="8"/>
      <c r="W119" s="8"/>
      <c r="X119" s="8"/>
      <c r="Y119" s="14">
        <f>SUBTOTAL(9,Y107:Y118)</f>
        <v>76964.790000000008</v>
      </c>
      <c r="Z119" s="10"/>
      <c r="AA119" s="136"/>
      <c r="AB119" s="13"/>
      <c r="AC119" s="13"/>
      <c r="AD119" s="12"/>
      <c r="AE119" s="12"/>
      <c r="AG119" s="9"/>
      <c r="AJ119" s="9"/>
    </row>
    <row r="120" spans="1:36" ht="15" customHeight="1" outlineLevel="2">
      <c r="A120" s="7">
        <v>2015</v>
      </c>
      <c r="B120" s="7" t="s">
        <v>254</v>
      </c>
      <c r="C120" s="149" t="s">
        <v>57</v>
      </c>
      <c r="D120" s="7" t="s">
        <v>57</v>
      </c>
      <c r="E120" s="7" t="s">
        <v>13</v>
      </c>
      <c r="F120" s="7">
        <v>1010</v>
      </c>
      <c r="G120" s="7" t="str">
        <f>VLOOKUP(F120,Crosswalk!A:D,2,0)</f>
        <v>4001</v>
      </c>
      <c r="H120" s="7" t="str">
        <f>VLOOKUP(G120,Crosswalk!B:D,2,0)</f>
        <v>Property Taxes-Current Secured</v>
      </c>
      <c r="I120" s="7"/>
      <c r="J120" s="8">
        <v>0</v>
      </c>
      <c r="K120" s="8">
        <v>0</v>
      </c>
      <c r="L120" s="8">
        <v>36108.519999999997</v>
      </c>
      <c r="M120" s="8">
        <v>0</v>
      </c>
      <c r="N120" s="8">
        <v>6305.25</v>
      </c>
      <c r="O120" s="8">
        <v>22818.810000000005</v>
      </c>
      <c r="P120" s="8">
        <v>7909.92</v>
      </c>
      <c r="Q120" s="8">
        <v>765.49000000000524</v>
      </c>
      <c r="R120" s="8"/>
      <c r="S120" s="8"/>
      <c r="T120" s="8"/>
      <c r="U120" s="8"/>
      <c r="V120" s="8"/>
      <c r="W120" s="8"/>
      <c r="X120" s="8"/>
      <c r="Y120" s="14">
        <f t="shared" si="15"/>
        <v>73907.990000000005</v>
      </c>
      <c r="Z120" s="10"/>
      <c r="AA120" s="136">
        <f t="shared" ref="AA120:AA131" si="25">IF(AG$2="Y",IF(RIGHT(B120,4)="CITY",AJ120,0),AJ120)</f>
        <v>0</v>
      </c>
      <c r="AB120" s="13"/>
      <c r="AC120" s="13">
        <f t="shared" si="22"/>
        <v>0</v>
      </c>
      <c r="AD120" s="12">
        <v>1</v>
      </c>
      <c r="AE120" s="12">
        <v>1</v>
      </c>
      <c r="AG120" s="9">
        <f t="shared" si="19"/>
        <v>-73907.990000000005</v>
      </c>
      <c r="AI120" s="1" t="str">
        <f t="shared" ref="AI120:AI131" si="26">C120&amp;D120&amp;E120&amp;G120</f>
        <v>33433410004001</v>
      </c>
      <c r="AJ120" s="9">
        <f>IF(AND(F120=2015,AG$4=1),-IFERROR(VLOOKUP(AI120,'Tax Admin 1'!A:I,9,0),0),IF(AND(F120=2015,AG$4=2),-IFERROR(VLOOKUP(AI120,'Tax Admin 2'!A:I,9,0),0),IFERROR(VLOOKUP(AI120,'A203'!A:L,12,0),0)))</f>
        <v>0</v>
      </c>
    </row>
    <row r="121" spans="1:36" ht="15" customHeight="1" outlineLevel="2">
      <c r="A121" s="7">
        <v>2015</v>
      </c>
      <c r="B121" s="7" t="s">
        <v>254</v>
      </c>
      <c r="C121" s="149" t="s">
        <v>57</v>
      </c>
      <c r="D121" s="7" t="s">
        <v>57</v>
      </c>
      <c r="E121" s="7" t="s">
        <v>13</v>
      </c>
      <c r="F121" s="7">
        <v>1050</v>
      </c>
      <c r="G121" s="7" t="str">
        <f>VLOOKUP(F121,Crosswalk!A:D,2,0)</f>
        <v>4006</v>
      </c>
      <c r="H121" s="7" t="str">
        <f>VLOOKUP(G121,Crosswalk!B:D,2,0)</f>
        <v>Property Tax-Current Unsecured</v>
      </c>
      <c r="I121" s="7"/>
      <c r="J121" s="8">
        <v>0</v>
      </c>
      <c r="K121" s="8">
        <v>0</v>
      </c>
      <c r="L121" s="8">
        <v>3999.13</v>
      </c>
      <c r="M121" s="8">
        <v>0</v>
      </c>
      <c r="N121" s="8">
        <v>23.010000000000218</v>
      </c>
      <c r="O121" s="8">
        <v>203.14999999999964</v>
      </c>
      <c r="P121" s="8">
        <v>-12.61</v>
      </c>
      <c r="Q121" s="8">
        <v>146.28999999999996</v>
      </c>
      <c r="R121" s="8"/>
      <c r="S121" s="8"/>
      <c r="T121" s="8"/>
      <c r="U121" s="8"/>
      <c r="V121" s="8"/>
      <c r="W121" s="8"/>
      <c r="X121" s="8"/>
      <c r="Y121" s="14">
        <f t="shared" si="15"/>
        <v>4358.97</v>
      </c>
      <c r="Z121" s="10"/>
      <c r="AA121" s="136">
        <f t="shared" si="25"/>
        <v>0</v>
      </c>
      <c r="AB121" s="13"/>
      <c r="AC121" s="13">
        <f t="shared" si="22"/>
        <v>0</v>
      </c>
      <c r="AD121" s="12">
        <v>1</v>
      </c>
      <c r="AE121" s="12">
        <v>1</v>
      </c>
      <c r="AG121" s="9">
        <f t="shared" si="19"/>
        <v>-4358.97</v>
      </c>
      <c r="AI121" s="1" t="str">
        <f t="shared" si="26"/>
        <v>33433410004006</v>
      </c>
      <c r="AJ121" s="9">
        <f>IF(AND(F121=2015,AG$4=1),-IFERROR(VLOOKUP(AI121,'Tax Admin 1'!A:I,9,0),0),IF(AND(F121=2015,AG$4=2),-IFERROR(VLOOKUP(AI121,'Tax Admin 2'!A:I,9,0),0),IFERROR(VLOOKUP(AI121,'A203'!A:L,12,0),0)))</f>
        <v>0</v>
      </c>
    </row>
    <row r="122" spans="1:36" ht="15" customHeight="1" outlineLevel="2">
      <c r="A122" s="7">
        <v>2015</v>
      </c>
      <c r="B122" s="7" t="s">
        <v>254</v>
      </c>
      <c r="C122" s="149" t="s">
        <v>57</v>
      </c>
      <c r="D122" s="7" t="s">
        <v>57</v>
      </c>
      <c r="E122" s="7" t="s">
        <v>13</v>
      </c>
      <c r="F122" s="7">
        <v>1110</v>
      </c>
      <c r="G122" s="7" t="str">
        <f>VLOOKUP(F122,Crosswalk!A:D,2,0)</f>
        <v>4008</v>
      </c>
      <c r="H122" s="7" t="str">
        <f>VLOOKUP(G122,Crosswalk!B:D,2,0)</f>
        <v>Property Taxes-Prior Secured</v>
      </c>
      <c r="I122" s="7"/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/>
      <c r="Q122" s="8">
        <v>2395.25</v>
      </c>
      <c r="R122" s="8"/>
      <c r="S122" s="8"/>
      <c r="T122" s="8"/>
      <c r="U122" s="8"/>
      <c r="V122" s="8"/>
      <c r="W122" s="8"/>
      <c r="X122" s="8"/>
      <c r="Y122" s="14">
        <f t="shared" si="15"/>
        <v>2395.25</v>
      </c>
      <c r="Z122" s="10"/>
      <c r="AA122" s="136">
        <f t="shared" si="25"/>
        <v>0</v>
      </c>
      <c r="AB122" s="13"/>
      <c r="AC122" s="13">
        <f t="shared" si="22"/>
        <v>0</v>
      </c>
      <c r="AD122" s="12">
        <v>1</v>
      </c>
      <c r="AE122" s="12">
        <v>1</v>
      </c>
      <c r="AG122" s="9">
        <f t="shared" si="19"/>
        <v>-2395.25</v>
      </c>
      <c r="AI122" s="1" t="str">
        <f t="shared" si="26"/>
        <v>33433410004008</v>
      </c>
      <c r="AJ122" s="9">
        <f>IF(AND(F122=2015,AG$4=1),-IFERROR(VLOOKUP(AI122,'Tax Admin 1'!A:I,9,0),0),IF(AND(F122=2015,AG$4=2),-IFERROR(VLOOKUP(AI122,'Tax Admin 2'!A:I,9,0),0),IFERROR(VLOOKUP(AI122,'A203'!A:L,12,0),0)))</f>
        <v>0</v>
      </c>
    </row>
    <row r="123" spans="1:36" ht="15" customHeight="1" outlineLevel="2">
      <c r="A123" s="7">
        <v>2015</v>
      </c>
      <c r="B123" s="7" t="s">
        <v>254</v>
      </c>
      <c r="C123" s="149" t="s">
        <v>57</v>
      </c>
      <c r="D123" s="7" t="s">
        <v>57</v>
      </c>
      <c r="E123" s="7" t="s">
        <v>13</v>
      </c>
      <c r="F123" s="7">
        <v>1150</v>
      </c>
      <c r="G123" s="7" t="str">
        <f>VLOOKUP(F123,Crosswalk!A:D,2,0)</f>
        <v>4009</v>
      </c>
      <c r="H123" s="7" t="str">
        <f>VLOOKUP(G123,Crosswalk!B:D,2,0)</f>
        <v>Property Taxes-Prior Unsecured</v>
      </c>
      <c r="I123" s="7"/>
      <c r="J123" s="8">
        <v>0</v>
      </c>
      <c r="K123" s="8">
        <v>0</v>
      </c>
      <c r="L123" s="8">
        <v>38.89</v>
      </c>
      <c r="M123" s="8">
        <v>0</v>
      </c>
      <c r="N123" s="8">
        <v>5.9699999999999989</v>
      </c>
      <c r="O123" s="8">
        <v>56.53</v>
      </c>
      <c r="P123" s="8">
        <v>6.09</v>
      </c>
      <c r="Q123" s="8">
        <v>35.769999999999996</v>
      </c>
      <c r="R123" s="8"/>
      <c r="S123" s="8"/>
      <c r="T123" s="8"/>
      <c r="U123" s="8"/>
      <c r="V123" s="8"/>
      <c r="W123" s="8"/>
      <c r="X123" s="8"/>
      <c r="Y123" s="14">
        <f t="shared" si="15"/>
        <v>143.25</v>
      </c>
      <c r="Z123" s="10"/>
      <c r="AA123" s="136">
        <f t="shared" si="25"/>
        <v>0</v>
      </c>
      <c r="AB123" s="13"/>
      <c r="AC123" s="13">
        <f t="shared" si="22"/>
        <v>0</v>
      </c>
      <c r="AD123" s="12">
        <v>1</v>
      </c>
      <c r="AE123" s="12">
        <v>1</v>
      </c>
      <c r="AG123" s="9">
        <f t="shared" si="19"/>
        <v>-143.25</v>
      </c>
      <c r="AI123" s="1" t="str">
        <f t="shared" si="26"/>
        <v>33433410004009</v>
      </c>
      <c r="AJ123" s="9">
        <f>IF(AND(F123=2015,AG$4=1),-IFERROR(VLOOKUP(AI123,'Tax Admin 1'!A:I,9,0),0),IF(AND(F123=2015,AG$4=2),-IFERROR(VLOOKUP(AI123,'Tax Admin 2'!A:I,9,0),0),IFERROR(VLOOKUP(AI123,'A203'!A:L,12,0),0)))</f>
        <v>0</v>
      </c>
    </row>
    <row r="124" spans="1:36" ht="15" customHeight="1" outlineLevel="2">
      <c r="A124" s="7">
        <v>2015</v>
      </c>
      <c r="B124" s="7" t="s">
        <v>254</v>
      </c>
      <c r="C124" s="149" t="s">
        <v>57</v>
      </c>
      <c r="D124" s="7" t="s">
        <v>57</v>
      </c>
      <c r="E124" s="7" t="s">
        <v>13</v>
      </c>
      <c r="F124" s="7">
        <v>1260</v>
      </c>
      <c r="G124" s="7" t="str">
        <f>VLOOKUP(F124,Crosswalk!A:D,2,0)</f>
        <v>4030</v>
      </c>
      <c r="H124" s="7" t="str">
        <f>VLOOKUP(G124,Crosswalk!B:D,2,0)</f>
        <v>Supp Prop Tax-Current Secured</v>
      </c>
      <c r="I124" s="7"/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/>
      <c r="Q124" s="8">
        <v>0</v>
      </c>
      <c r="R124" s="8"/>
      <c r="S124" s="8"/>
      <c r="T124" s="8"/>
      <c r="U124" s="8"/>
      <c r="V124" s="8"/>
      <c r="W124" s="8"/>
      <c r="X124" s="8"/>
      <c r="Y124" s="14">
        <f t="shared" si="15"/>
        <v>0</v>
      </c>
      <c r="Z124" s="10"/>
      <c r="AA124" s="136">
        <f t="shared" si="25"/>
        <v>0</v>
      </c>
      <c r="AB124" s="13"/>
      <c r="AC124" s="13">
        <f t="shared" si="22"/>
        <v>0</v>
      </c>
      <c r="AD124" s="12">
        <v>1</v>
      </c>
      <c r="AE124" s="12">
        <v>1</v>
      </c>
      <c r="AG124" s="9">
        <f t="shared" si="19"/>
        <v>0</v>
      </c>
      <c r="AI124" s="1" t="str">
        <f t="shared" si="26"/>
        <v>33433410004030</v>
      </c>
      <c r="AJ124" s="9">
        <f>IF(AND(F124=2015,AG$4=1),-IFERROR(VLOOKUP(AI124,'Tax Admin 1'!A:I,9,0),0),IF(AND(F124=2015,AG$4=2),-IFERROR(VLOOKUP(AI124,'Tax Admin 2'!A:I,9,0),0),IFERROR(VLOOKUP(AI124,'A203'!A:L,12,0),0)))</f>
        <v>0</v>
      </c>
    </row>
    <row r="125" spans="1:36" ht="15" customHeight="1" outlineLevel="2">
      <c r="A125" s="7">
        <v>2015</v>
      </c>
      <c r="B125" s="7" t="s">
        <v>254</v>
      </c>
      <c r="C125" s="149" t="s">
        <v>57</v>
      </c>
      <c r="D125" s="7" t="s">
        <v>57</v>
      </c>
      <c r="E125" s="7" t="s">
        <v>13</v>
      </c>
      <c r="F125" s="7">
        <v>1270</v>
      </c>
      <c r="G125" s="7" t="str">
        <f>VLOOKUP(F125,Crosswalk!A:D,2,0)</f>
        <v>4033</v>
      </c>
      <c r="H125" s="7" t="str">
        <f>VLOOKUP(G125,Crosswalk!B:D,2,0)</f>
        <v>Supp Property Taxes-Prior Secured</v>
      </c>
      <c r="I125" s="7"/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/>
      <c r="Q125" s="8">
        <v>0</v>
      </c>
      <c r="R125" s="8"/>
      <c r="S125" s="8"/>
      <c r="T125" s="8"/>
      <c r="U125" s="8"/>
      <c r="V125" s="8"/>
      <c r="W125" s="8"/>
      <c r="X125" s="8"/>
      <c r="Y125" s="14">
        <f t="shared" si="15"/>
        <v>0</v>
      </c>
      <c r="Z125" s="10"/>
      <c r="AA125" s="136">
        <f t="shared" si="25"/>
        <v>0</v>
      </c>
      <c r="AB125" s="13"/>
      <c r="AC125" s="13">
        <f t="shared" si="22"/>
        <v>0</v>
      </c>
      <c r="AD125" s="12">
        <v>1</v>
      </c>
      <c r="AE125" s="12">
        <v>1</v>
      </c>
      <c r="AG125" s="9">
        <f t="shared" si="19"/>
        <v>0</v>
      </c>
      <c r="AI125" s="1" t="str">
        <f t="shared" si="26"/>
        <v>33433410004033</v>
      </c>
      <c r="AJ125" s="9">
        <f>IF(AND(F125=2015,AG$4=1),-IFERROR(VLOOKUP(AI125,'Tax Admin 1'!A:I,9,0),0),IF(AND(F125=2015,AG$4=2),-IFERROR(VLOOKUP(AI125,'Tax Admin 2'!A:I,9,0),0),IFERROR(VLOOKUP(AI125,'A203'!A:L,12,0),0)))</f>
        <v>0</v>
      </c>
    </row>
    <row r="126" spans="1:36" ht="15" customHeight="1" outlineLevel="2">
      <c r="A126" s="7">
        <v>2015</v>
      </c>
      <c r="B126" s="7" t="s">
        <v>254</v>
      </c>
      <c r="C126" s="149" t="s">
        <v>57</v>
      </c>
      <c r="D126" s="7" t="s">
        <v>57</v>
      </c>
      <c r="E126" s="7" t="s">
        <v>13</v>
      </c>
      <c r="F126" s="7">
        <v>1410</v>
      </c>
      <c r="G126" s="7" t="str">
        <f>VLOOKUP(F126,Crosswalk!A:D,2,0)</f>
        <v>4052</v>
      </c>
      <c r="H126" s="7" t="str">
        <f>VLOOKUP(G126,Crosswalk!B:D,2,0)</f>
        <v>Other Taxes</v>
      </c>
      <c r="I126" s="7"/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/>
      <c r="Q126" s="8">
        <v>0</v>
      </c>
      <c r="R126" s="8"/>
      <c r="S126" s="8"/>
      <c r="T126" s="8"/>
      <c r="U126" s="8"/>
      <c r="V126" s="8"/>
      <c r="W126" s="8"/>
      <c r="X126" s="8"/>
      <c r="Y126" s="14">
        <f t="shared" si="15"/>
        <v>0</v>
      </c>
      <c r="Z126" s="10"/>
      <c r="AA126" s="136">
        <f t="shared" si="25"/>
        <v>0</v>
      </c>
      <c r="AB126" s="13"/>
      <c r="AC126" s="13">
        <f t="shared" si="22"/>
        <v>0</v>
      </c>
      <c r="AD126" s="12">
        <v>1</v>
      </c>
      <c r="AE126" s="12">
        <v>1</v>
      </c>
      <c r="AG126" s="9">
        <f t="shared" si="19"/>
        <v>0</v>
      </c>
      <c r="AI126" s="1" t="str">
        <f t="shared" si="26"/>
        <v>33433410004052</v>
      </c>
      <c r="AJ126" s="9">
        <f>IF(AND(F126=2015,AG$4=1),-IFERROR(VLOOKUP(AI126,'Tax Admin 1'!A:I,9,0),0),IF(AND(F126=2015,AG$4=2),-IFERROR(VLOOKUP(AI126,'Tax Admin 2'!A:I,9,0),0),IFERROR(VLOOKUP(AI126,'A203'!A:L,12,0),0)))</f>
        <v>0</v>
      </c>
    </row>
    <row r="127" spans="1:36" ht="15" customHeight="1" outlineLevel="2">
      <c r="A127" s="7">
        <v>2015</v>
      </c>
      <c r="B127" s="7" t="s">
        <v>254</v>
      </c>
      <c r="C127" s="149" t="s">
        <v>57</v>
      </c>
      <c r="D127" s="7" t="s">
        <v>57</v>
      </c>
      <c r="E127" s="7" t="s">
        <v>13</v>
      </c>
      <c r="F127" s="7">
        <v>1450</v>
      </c>
      <c r="G127" s="7" t="str">
        <f>VLOOKUP(F127,Crosswalk!A:D,2,0)</f>
        <v>4056</v>
      </c>
      <c r="H127" s="7" t="str">
        <f>VLOOKUP(G127,Crosswalk!B:D,2,0)</f>
        <v>Aircraft</v>
      </c>
      <c r="I127" s="7"/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/>
      <c r="Q127" s="8">
        <v>0</v>
      </c>
      <c r="R127" s="8"/>
      <c r="S127" s="8"/>
      <c r="T127" s="8"/>
      <c r="U127" s="8"/>
      <c r="V127" s="8"/>
      <c r="W127" s="8"/>
      <c r="X127" s="8"/>
      <c r="Y127" s="14">
        <f t="shared" si="15"/>
        <v>0</v>
      </c>
      <c r="Z127" s="10"/>
      <c r="AA127" s="136">
        <f t="shared" si="25"/>
        <v>0</v>
      </c>
      <c r="AB127" s="13"/>
      <c r="AC127" s="13">
        <f t="shared" si="22"/>
        <v>0</v>
      </c>
      <c r="AD127" s="12">
        <v>1</v>
      </c>
      <c r="AE127" s="12">
        <v>1</v>
      </c>
      <c r="AG127" s="9">
        <f t="shared" si="19"/>
        <v>0</v>
      </c>
      <c r="AI127" s="1" t="str">
        <f t="shared" si="26"/>
        <v>33433410004056</v>
      </c>
      <c r="AJ127" s="9">
        <f>IF(AND(F127=2015,AG$4=1),-IFERROR(VLOOKUP(AI127,'Tax Admin 1'!A:I,9,0),0),IF(AND(F127=2015,AG$4=2),-IFERROR(VLOOKUP(AI127,'Tax Admin 2'!A:I,9,0),0),IFERROR(VLOOKUP(AI127,'A203'!A:L,12,0),0)))</f>
        <v>0</v>
      </c>
    </row>
    <row r="128" spans="1:36" ht="15" customHeight="1" outlineLevel="2">
      <c r="A128" s="7">
        <v>2015</v>
      </c>
      <c r="B128" s="7" t="s">
        <v>254</v>
      </c>
      <c r="C128" s="149" t="s">
        <v>57</v>
      </c>
      <c r="D128" s="7" t="s">
        <v>57</v>
      </c>
      <c r="E128" s="7" t="s">
        <v>13</v>
      </c>
      <c r="F128" s="7">
        <v>1461</v>
      </c>
      <c r="G128" s="7" t="str">
        <f>VLOOKUP(F128,Crosswalk!A:D,2,0)</f>
        <v>4058</v>
      </c>
      <c r="H128" s="7" t="str">
        <f>VLOOKUP(G128,Crosswalk!B:D,2,0)</f>
        <v>ERAF</v>
      </c>
      <c r="I128" s="7"/>
      <c r="J128" s="8">
        <v>0</v>
      </c>
      <c r="K128" s="8">
        <v>0</v>
      </c>
      <c r="L128" s="8">
        <v>-6957</v>
      </c>
      <c r="M128" s="8">
        <v>0</v>
      </c>
      <c r="N128" s="8">
        <v>0</v>
      </c>
      <c r="O128" s="8">
        <v>-13256.95</v>
      </c>
      <c r="P128" s="8"/>
      <c r="Q128" s="8">
        <v>8329.08</v>
      </c>
      <c r="R128" s="8"/>
      <c r="S128" s="8"/>
      <c r="T128" s="8"/>
      <c r="U128" s="8"/>
      <c r="V128" s="8"/>
      <c r="W128" s="8"/>
      <c r="X128" s="8"/>
      <c r="Y128" s="14">
        <f t="shared" si="15"/>
        <v>-11884.87</v>
      </c>
      <c r="Z128" s="10"/>
      <c r="AA128" s="136">
        <f t="shared" si="25"/>
        <v>0</v>
      </c>
      <c r="AB128" s="13"/>
      <c r="AC128" s="13">
        <f t="shared" si="22"/>
        <v>0</v>
      </c>
      <c r="AD128" s="12">
        <v>1</v>
      </c>
      <c r="AE128" s="12">
        <v>0</v>
      </c>
      <c r="AG128" s="9">
        <f t="shared" si="19"/>
        <v>11884.87</v>
      </c>
      <c r="AI128" s="1" t="str">
        <f t="shared" si="26"/>
        <v>33433410004058</v>
      </c>
      <c r="AJ128" s="9">
        <f>IF(AND(F128=2015,AG$4=1),-IFERROR(VLOOKUP(AI128,'Tax Admin 1'!A:I,9,0),0),IF(AND(F128=2015,AG$4=2),-IFERROR(VLOOKUP(AI128,'Tax Admin 2'!A:I,9,0),0),IFERROR(VLOOKUP(AI128,'A203'!A:L,12,0),0)))</f>
        <v>0</v>
      </c>
    </row>
    <row r="129" spans="1:36" ht="15" customHeight="1" outlineLevel="2">
      <c r="A129" s="7">
        <v>2015</v>
      </c>
      <c r="B129" s="7" t="s">
        <v>254</v>
      </c>
      <c r="C129" s="149" t="s">
        <v>57</v>
      </c>
      <c r="D129" s="7" t="s">
        <v>57</v>
      </c>
      <c r="E129" s="7" t="s">
        <v>13</v>
      </c>
      <c r="F129" s="7">
        <v>4010</v>
      </c>
      <c r="G129" s="7" t="str">
        <f>VLOOKUP(F129,Crosswalk!A:D,2,0)</f>
        <v>4801</v>
      </c>
      <c r="H129" s="7" t="str">
        <f>VLOOKUP(G129,Crosswalk!B:D,2,0)</f>
        <v>Interest</v>
      </c>
      <c r="I129" s="7"/>
      <c r="J129" s="8">
        <v>0</v>
      </c>
      <c r="K129" s="8">
        <v>0</v>
      </c>
      <c r="L129" s="8">
        <v>3.09</v>
      </c>
      <c r="M129" s="8">
        <v>0</v>
      </c>
      <c r="N129" s="8">
        <v>9.98</v>
      </c>
      <c r="O129" s="8">
        <v>4.2300000000000004</v>
      </c>
      <c r="P129" s="8"/>
      <c r="Q129" s="8">
        <v>79.710000000000008</v>
      </c>
      <c r="R129" s="8"/>
      <c r="S129" s="8"/>
      <c r="T129" s="8"/>
      <c r="U129" s="8"/>
      <c r="V129" s="8"/>
      <c r="W129" s="8"/>
      <c r="X129" s="8"/>
      <c r="Y129" s="14">
        <f t="shared" si="15"/>
        <v>97.01</v>
      </c>
      <c r="Z129" s="10"/>
      <c r="AA129" s="136">
        <f t="shared" si="25"/>
        <v>0</v>
      </c>
      <c r="AB129" s="13"/>
      <c r="AC129" s="13">
        <f t="shared" si="22"/>
        <v>0</v>
      </c>
      <c r="AD129" s="12">
        <v>1</v>
      </c>
      <c r="AE129" s="12">
        <v>1</v>
      </c>
      <c r="AG129" s="9">
        <f t="shared" si="19"/>
        <v>-97.01</v>
      </c>
      <c r="AI129" s="1" t="str">
        <f t="shared" si="26"/>
        <v>33433410004801</v>
      </c>
      <c r="AJ129" s="9">
        <f>IF(AND(F129=2015,AG$4=1),-IFERROR(VLOOKUP(AI129,'Tax Admin 1'!A:I,9,0),0),IF(AND(F129=2015,AG$4=2),-IFERROR(VLOOKUP(AI129,'Tax Admin 2'!A:I,9,0),0),IFERROR(VLOOKUP(AI129,'A203'!A:L,12,0),0)))</f>
        <v>0</v>
      </c>
    </row>
    <row r="130" spans="1:36" ht="15" customHeight="1" outlineLevel="2">
      <c r="A130" s="7">
        <v>2015</v>
      </c>
      <c r="B130" s="7" t="s">
        <v>254</v>
      </c>
      <c r="C130" s="149" t="s">
        <v>57</v>
      </c>
      <c r="D130" s="7" t="s">
        <v>57</v>
      </c>
      <c r="E130" s="7" t="s">
        <v>13</v>
      </c>
      <c r="F130" s="7">
        <v>5080</v>
      </c>
      <c r="G130" s="7" t="str">
        <f>VLOOKUP(F130,Crosswalk!A:D,2,0)</f>
        <v>5017</v>
      </c>
      <c r="H130" s="7" t="str">
        <f>VLOOKUP(G130,Crosswalk!B:D,2,0)</f>
        <v>Trailor Coach-In Lieu Tax</v>
      </c>
      <c r="I130" s="7"/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/>
      <c r="Q130" s="8">
        <v>0</v>
      </c>
      <c r="R130" s="8"/>
      <c r="S130" s="8"/>
      <c r="T130" s="8"/>
      <c r="U130" s="8"/>
      <c r="V130" s="8"/>
      <c r="W130" s="8"/>
      <c r="X130" s="8"/>
      <c r="Y130" s="14">
        <f t="shared" si="15"/>
        <v>0</v>
      </c>
      <c r="Z130" s="10"/>
      <c r="AA130" s="136">
        <f t="shared" si="25"/>
        <v>0</v>
      </c>
      <c r="AB130" s="13"/>
      <c r="AC130" s="13">
        <f t="shared" si="22"/>
        <v>0</v>
      </c>
      <c r="AD130" s="12">
        <v>1</v>
      </c>
      <c r="AE130" s="12">
        <v>1</v>
      </c>
      <c r="AG130" s="9">
        <f t="shared" si="19"/>
        <v>0</v>
      </c>
      <c r="AI130" s="1" t="str">
        <f t="shared" si="26"/>
        <v>33433410005017</v>
      </c>
      <c r="AJ130" s="9">
        <f>IF(AND(F130=2015,AG$4=1),-IFERROR(VLOOKUP(AI130,'Tax Admin 1'!A:I,9,0),0),IF(AND(F130=2015,AG$4=2),-IFERROR(VLOOKUP(AI130,'Tax Admin 2'!A:I,9,0),0),IFERROR(VLOOKUP(AI130,'A203'!A:L,12,0),0)))</f>
        <v>0</v>
      </c>
    </row>
    <row r="131" spans="1:36" ht="15" customHeight="1" outlineLevel="2">
      <c r="A131" s="7">
        <v>2015</v>
      </c>
      <c r="B131" s="7" t="s">
        <v>254</v>
      </c>
      <c r="C131" s="149" t="s">
        <v>57</v>
      </c>
      <c r="D131" s="7" t="s">
        <v>57</v>
      </c>
      <c r="E131" s="7" t="s">
        <v>13</v>
      </c>
      <c r="F131" s="7">
        <v>5380</v>
      </c>
      <c r="G131" s="7" t="str">
        <f>VLOOKUP(F131,Crosswalk!A:D,2,0)</f>
        <v>5050</v>
      </c>
      <c r="H131" s="7" t="str">
        <f>VLOOKUP(G131,Crosswalk!B:D,2,0)</f>
        <v>St-Homeowners Prop Tax Relief</v>
      </c>
      <c r="I131" s="7"/>
      <c r="J131" s="8">
        <v>0</v>
      </c>
      <c r="K131" s="8">
        <v>0</v>
      </c>
      <c r="L131" s="8">
        <v>0</v>
      </c>
      <c r="M131" s="8">
        <v>0</v>
      </c>
      <c r="N131" s="8">
        <v>431.65</v>
      </c>
      <c r="O131" s="8">
        <v>0</v>
      </c>
      <c r="P131" s="8"/>
      <c r="Q131" s="8">
        <v>431.65</v>
      </c>
      <c r="R131" s="8"/>
      <c r="S131" s="8"/>
      <c r="T131" s="8"/>
      <c r="U131" s="8"/>
      <c r="V131" s="8"/>
      <c r="W131" s="8"/>
      <c r="X131" s="8"/>
      <c r="Y131" s="14">
        <f t="shared" si="15"/>
        <v>863.3</v>
      </c>
      <c r="Z131" s="10"/>
      <c r="AA131" s="136">
        <f t="shared" si="25"/>
        <v>0</v>
      </c>
      <c r="AB131" s="13"/>
      <c r="AC131" s="13">
        <f t="shared" si="22"/>
        <v>0</v>
      </c>
      <c r="AD131" s="12">
        <v>1</v>
      </c>
      <c r="AE131" s="12">
        <v>1</v>
      </c>
      <c r="AG131" s="9">
        <f t="shared" si="19"/>
        <v>-863.3</v>
      </c>
      <c r="AI131" s="1" t="str">
        <f t="shared" si="26"/>
        <v>33433410005050</v>
      </c>
      <c r="AJ131" s="9">
        <f>IF(AND(F131=2015,AG$4=1),-IFERROR(VLOOKUP(AI131,'Tax Admin 1'!A:I,9,0),0),IF(AND(F131=2015,AG$4=2),-IFERROR(VLOOKUP(AI131,'Tax Admin 2'!A:I,9,0),0),IFERROR(VLOOKUP(AI131,'A203'!A:L,12,0),0)))</f>
        <v>0</v>
      </c>
    </row>
    <row r="132" spans="1:36" ht="15" customHeight="1" outlineLevel="1">
      <c r="A132" s="7"/>
      <c r="B132" s="7"/>
      <c r="C132" s="157" t="s">
        <v>3516</v>
      </c>
      <c r="D132" s="7"/>
      <c r="E132" s="7"/>
      <c r="F132" s="7"/>
      <c r="G132" s="7"/>
      <c r="H132" s="7"/>
      <c r="I132" s="7"/>
      <c r="J132" s="8">
        <f>SUBTOTAL(9,J120:J131)</f>
        <v>0</v>
      </c>
      <c r="K132" s="8">
        <f>SUBTOTAL(9,K120:K131)</f>
        <v>0</v>
      </c>
      <c r="L132" s="8">
        <f>SUBTOTAL(9,L120:L131)</f>
        <v>33192.62999999999</v>
      </c>
      <c r="M132" s="8">
        <f>SUBTOTAL(9,M120:M131)</f>
        <v>0</v>
      </c>
      <c r="N132" s="8">
        <f>SUBTOTAL(9,N120:N131)</f>
        <v>6775.86</v>
      </c>
      <c r="O132" s="8">
        <f>SUBTOTAL(9,O120:O131)</f>
        <v>9825.7700000000041</v>
      </c>
      <c r="P132" s="8">
        <f>SUBTOTAL(9,P120:P131)</f>
        <v>7903.4000000000005</v>
      </c>
      <c r="Q132" s="8">
        <f>SUBTOTAL(9,Q120:Q131)</f>
        <v>12183.240000000003</v>
      </c>
      <c r="R132" s="8"/>
      <c r="S132" s="8"/>
      <c r="T132" s="8"/>
      <c r="U132" s="8"/>
      <c r="V132" s="8"/>
      <c r="W132" s="8"/>
      <c r="X132" s="8"/>
      <c r="Y132" s="14">
        <f>SUBTOTAL(9,Y120:Y131)</f>
        <v>69880.900000000009</v>
      </c>
      <c r="Z132" s="10"/>
      <c r="AA132" s="136"/>
      <c r="AB132" s="13"/>
      <c r="AC132" s="13"/>
      <c r="AD132" s="12"/>
      <c r="AE132" s="12"/>
      <c r="AG132" s="9"/>
      <c r="AJ132" s="9"/>
    </row>
    <row r="133" spans="1:36" ht="15" customHeight="1" outlineLevel="2">
      <c r="A133" s="7">
        <v>2015</v>
      </c>
      <c r="B133" s="7" t="s">
        <v>58</v>
      </c>
      <c r="C133" s="149" t="s">
        <v>59</v>
      </c>
      <c r="D133" s="7" t="s">
        <v>59</v>
      </c>
      <c r="E133" s="7" t="s">
        <v>13</v>
      </c>
      <c r="F133" s="7">
        <v>1010</v>
      </c>
      <c r="G133" s="7" t="str">
        <f>VLOOKUP(F133,Crosswalk!A:D,2,0)</f>
        <v>4001</v>
      </c>
      <c r="H133" s="7" t="str">
        <f>VLOOKUP(G133,Crosswalk!B:D,2,0)</f>
        <v>Property Taxes-Current Secured</v>
      </c>
      <c r="I133" s="7"/>
      <c r="J133" s="8">
        <v>0</v>
      </c>
      <c r="K133" s="8">
        <v>0</v>
      </c>
      <c r="L133" s="8">
        <v>102532.05</v>
      </c>
      <c r="M133" s="8">
        <v>0</v>
      </c>
      <c r="N133" s="8">
        <v>17931.940000000002</v>
      </c>
      <c r="O133" s="8">
        <v>64795.210000000006</v>
      </c>
      <c r="P133" s="8">
        <v>22437.01</v>
      </c>
      <c r="Q133" s="8">
        <v>2173.9500000000116</v>
      </c>
      <c r="R133" s="8"/>
      <c r="S133" s="8"/>
      <c r="T133" s="8"/>
      <c r="U133" s="8"/>
      <c r="V133" s="8"/>
      <c r="W133" s="8"/>
      <c r="X133" s="8"/>
      <c r="Y133" s="14">
        <f t="shared" si="15"/>
        <v>209870.16000000003</v>
      </c>
      <c r="Z133" s="10"/>
      <c r="AA133" s="136">
        <f t="shared" ref="AA133:AA151" si="27">IF(AG$2="Y",IF(RIGHT(B133,4)="CITY",AJ133,0),AJ133)</f>
        <v>0</v>
      </c>
      <c r="AB133" s="13"/>
      <c r="AC133" s="13">
        <f t="shared" si="22"/>
        <v>0</v>
      </c>
      <c r="AD133" s="12">
        <v>1</v>
      </c>
      <c r="AE133" s="12">
        <v>1</v>
      </c>
      <c r="AG133" s="9">
        <f t="shared" si="19"/>
        <v>-209870.16000000003</v>
      </c>
      <c r="AI133" s="1" t="str">
        <f t="shared" ref="AI133:AI151" si="28">C133&amp;D133&amp;E133&amp;G133</f>
        <v>33533510004001</v>
      </c>
      <c r="AJ133" s="9">
        <f>IF(AND(F133=2015,AG$4=1),-IFERROR(VLOOKUP(AI133,'Tax Admin 1'!A:I,9,0),0),IF(AND(F133=2015,AG$4=2),-IFERROR(VLOOKUP(AI133,'Tax Admin 2'!A:I,9,0),0),IFERROR(VLOOKUP(AI133,'A203'!A:L,12,0),0)))</f>
        <v>0</v>
      </c>
    </row>
    <row r="134" spans="1:36" ht="15" customHeight="1" outlineLevel="2">
      <c r="A134" s="7">
        <v>2015</v>
      </c>
      <c r="B134" s="7" t="s">
        <v>58</v>
      </c>
      <c r="C134" s="149" t="s">
        <v>59</v>
      </c>
      <c r="D134" s="7" t="s">
        <v>59</v>
      </c>
      <c r="E134" s="7" t="s">
        <v>14</v>
      </c>
      <c r="F134" s="7">
        <v>1010</v>
      </c>
      <c r="G134" s="7" t="str">
        <f>VLOOKUP(F134,Crosswalk!A:D,2,0)</f>
        <v>4001</v>
      </c>
      <c r="H134" s="7" t="str">
        <f>VLOOKUP(G134,Crosswalk!B:D,2,0)</f>
        <v>Property Taxes-Current Secured</v>
      </c>
      <c r="I134" s="7"/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/>
      <c r="Q134" s="8">
        <v>0</v>
      </c>
      <c r="R134" s="8"/>
      <c r="S134" s="8"/>
      <c r="T134" s="8"/>
      <c r="U134" s="8"/>
      <c r="V134" s="8"/>
      <c r="W134" s="8"/>
      <c r="X134" s="8"/>
      <c r="Y134" s="14">
        <f t="shared" si="15"/>
        <v>0</v>
      </c>
      <c r="Z134" s="10"/>
      <c r="AA134" s="136">
        <f t="shared" si="27"/>
        <v>0</v>
      </c>
      <c r="AB134" s="13"/>
      <c r="AC134" s="13">
        <f t="shared" si="22"/>
        <v>0</v>
      </c>
      <c r="AD134" s="12">
        <v>1</v>
      </c>
      <c r="AE134" s="12">
        <v>0</v>
      </c>
      <c r="AG134" s="9">
        <f t="shared" si="19"/>
        <v>0</v>
      </c>
      <c r="AI134" s="1" t="str">
        <f t="shared" si="28"/>
        <v>33533510104001</v>
      </c>
      <c r="AJ134" s="9">
        <f>IF(AND(F134=2015,AG$4=1),-IFERROR(VLOOKUP(AI134,'Tax Admin 1'!A:I,9,0),0),IF(AND(F134=2015,AG$4=2),-IFERROR(VLOOKUP(AI134,'Tax Admin 2'!A:I,9,0),0),IFERROR(VLOOKUP(AI134,'A203'!A:L,12,0),0)))</f>
        <v>0</v>
      </c>
    </row>
    <row r="135" spans="1:36" ht="15" customHeight="1" outlineLevel="2">
      <c r="A135" s="7">
        <v>2015</v>
      </c>
      <c r="B135" s="7" t="s">
        <v>58</v>
      </c>
      <c r="C135" s="149" t="s">
        <v>59</v>
      </c>
      <c r="D135" s="7" t="s">
        <v>59</v>
      </c>
      <c r="E135" s="7" t="s">
        <v>13</v>
      </c>
      <c r="F135" s="7">
        <v>1050</v>
      </c>
      <c r="G135" s="7" t="str">
        <f>VLOOKUP(F135,Crosswalk!A:D,2,0)</f>
        <v>4006</v>
      </c>
      <c r="H135" s="7" t="str">
        <f>VLOOKUP(G135,Crosswalk!B:D,2,0)</f>
        <v>Property Tax-Current Unsecured</v>
      </c>
      <c r="I135" s="7"/>
      <c r="J135" s="8">
        <v>0</v>
      </c>
      <c r="K135" s="8">
        <v>0</v>
      </c>
      <c r="L135" s="8">
        <v>11355.74</v>
      </c>
      <c r="M135" s="8">
        <v>0</v>
      </c>
      <c r="N135" s="8">
        <v>65.329999999999927</v>
      </c>
      <c r="O135" s="8">
        <v>576.84000000000015</v>
      </c>
      <c r="P135" s="8">
        <v>-35.799999999999997</v>
      </c>
      <c r="Q135" s="8">
        <v>415.42000000000007</v>
      </c>
      <c r="R135" s="8"/>
      <c r="S135" s="8"/>
      <c r="T135" s="8"/>
      <c r="U135" s="8"/>
      <c r="V135" s="8"/>
      <c r="W135" s="8"/>
      <c r="X135" s="8"/>
      <c r="Y135" s="14">
        <f t="shared" ref="Y135:Y198" si="29">SUM(J135:X135)</f>
        <v>12377.53</v>
      </c>
      <c r="Z135" s="10"/>
      <c r="AA135" s="136">
        <f t="shared" si="27"/>
        <v>0</v>
      </c>
      <c r="AB135" s="13"/>
      <c r="AC135" s="13">
        <f t="shared" si="22"/>
        <v>0</v>
      </c>
      <c r="AD135" s="12">
        <v>1</v>
      </c>
      <c r="AE135" s="12">
        <v>1</v>
      </c>
      <c r="AG135" s="9">
        <f t="shared" si="19"/>
        <v>-12377.53</v>
      </c>
      <c r="AI135" s="1" t="str">
        <f t="shared" si="28"/>
        <v>33533510004006</v>
      </c>
      <c r="AJ135" s="9">
        <f>IF(AND(F135=2015,AG$4=1),-IFERROR(VLOOKUP(AI135,'Tax Admin 1'!A:I,9,0),0),IF(AND(F135=2015,AG$4=2),-IFERROR(VLOOKUP(AI135,'Tax Admin 2'!A:I,9,0),0),IFERROR(VLOOKUP(AI135,'A203'!A:L,12,0),0)))</f>
        <v>0</v>
      </c>
    </row>
    <row r="136" spans="1:36" ht="15" customHeight="1" outlineLevel="2">
      <c r="A136" s="7">
        <v>2015</v>
      </c>
      <c r="B136" s="7" t="s">
        <v>58</v>
      </c>
      <c r="C136" s="149" t="s">
        <v>59</v>
      </c>
      <c r="D136" s="7" t="s">
        <v>59</v>
      </c>
      <c r="E136" s="7" t="s">
        <v>14</v>
      </c>
      <c r="F136" s="7">
        <v>1050</v>
      </c>
      <c r="G136" s="7" t="str">
        <f>VLOOKUP(F136,Crosswalk!A:D,2,0)</f>
        <v>4006</v>
      </c>
      <c r="H136" s="7" t="str">
        <f>VLOOKUP(G136,Crosswalk!B:D,2,0)</f>
        <v>Property Tax-Current Unsecured</v>
      </c>
      <c r="I136" s="7"/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/>
      <c r="Q136" s="8">
        <v>0</v>
      </c>
      <c r="R136" s="8"/>
      <c r="S136" s="8"/>
      <c r="T136" s="8"/>
      <c r="U136" s="8"/>
      <c r="V136" s="8"/>
      <c r="W136" s="8"/>
      <c r="X136" s="8"/>
      <c r="Y136" s="14">
        <f t="shared" si="29"/>
        <v>0</v>
      </c>
      <c r="Z136" s="10"/>
      <c r="AA136" s="136">
        <f t="shared" si="27"/>
        <v>0</v>
      </c>
      <c r="AB136" s="13"/>
      <c r="AC136" s="13">
        <f t="shared" si="22"/>
        <v>0</v>
      </c>
      <c r="AD136" s="12">
        <v>1</v>
      </c>
      <c r="AE136" s="12">
        <v>0</v>
      </c>
      <c r="AG136" s="9">
        <f t="shared" si="19"/>
        <v>0</v>
      </c>
      <c r="AI136" s="1" t="str">
        <f t="shared" si="28"/>
        <v>33533510104006</v>
      </c>
      <c r="AJ136" s="9">
        <f>IF(AND(F136=2015,AG$4=1),-IFERROR(VLOOKUP(AI136,'Tax Admin 1'!A:I,9,0),0),IF(AND(F136=2015,AG$4=2),-IFERROR(VLOOKUP(AI136,'Tax Admin 2'!A:I,9,0),0),IFERROR(VLOOKUP(AI136,'A203'!A:L,12,0),0)))</f>
        <v>0</v>
      </c>
    </row>
    <row r="137" spans="1:36" ht="15" customHeight="1" outlineLevel="2">
      <c r="A137" s="7">
        <v>2015</v>
      </c>
      <c r="B137" s="7" t="s">
        <v>58</v>
      </c>
      <c r="C137" s="149" t="s">
        <v>59</v>
      </c>
      <c r="D137" s="7" t="s">
        <v>59</v>
      </c>
      <c r="E137" s="7" t="s">
        <v>13</v>
      </c>
      <c r="F137" s="7">
        <v>1110</v>
      </c>
      <c r="G137" s="7" t="str">
        <f>VLOOKUP(F137,Crosswalk!A:D,2,0)</f>
        <v>4008</v>
      </c>
      <c r="H137" s="7" t="str">
        <f>VLOOKUP(G137,Crosswalk!B:D,2,0)</f>
        <v>Property Taxes-Prior Secured</v>
      </c>
      <c r="I137" s="7"/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/>
      <c r="Q137" s="8">
        <v>6715.42</v>
      </c>
      <c r="R137" s="8"/>
      <c r="S137" s="8"/>
      <c r="T137" s="8"/>
      <c r="U137" s="8"/>
      <c r="V137" s="8"/>
      <c r="W137" s="8"/>
      <c r="X137" s="8"/>
      <c r="Y137" s="14">
        <f t="shared" si="29"/>
        <v>6715.42</v>
      </c>
      <c r="Z137" s="10"/>
      <c r="AA137" s="136">
        <f t="shared" si="27"/>
        <v>0</v>
      </c>
      <c r="AB137" s="13"/>
      <c r="AC137" s="13">
        <f t="shared" ref="AC137:AC169" si="30">AA137+AB137</f>
        <v>0</v>
      </c>
      <c r="AD137" s="12">
        <v>1</v>
      </c>
      <c r="AE137" s="12">
        <v>1</v>
      </c>
      <c r="AG137" s="9">
        <f t="shared" si="19"/>
        <v>-6715.42</v>
      </c>
      <c r="AI137" s="1" t="str">
        <f t="shared" si="28"/>
        <v>33533510004008</v>
      </c>
      <c r="AJ137" s="9">
        <f>IF(AND(F137=2015,AG$4=1),-IFERROR(VLOOKUP(AI137,'Tax Admin 1'!A:I,9,0),0),IF(AND(F137=2015,AG$4=2),-IFERROR(VLOOKUP(AI137,'Tax Admin 2'!A:I,9,0),0),IFERROR(VLOOKUP(AI137,'A203'!A:L,12,0),0)))</f>
        <v>0</v>
      </c>
    </row>
    <row r="138" spans="1:36" ht="15" customHeight="1" outlineLevel="2">
      <c r="A138" s="7">
        <v>2015</v>
      </c>
      <c r="B138" s="7" t="s">
        <v>58</v>
      </c>
      <c r="C138" s="149" t="s">
        <v>59</v>
      </c>
      <c r="D138" s="7" t="s">
        <v>59</v>
      </c>
      <c r="E138" s="7" t="s">
        <v>14</v>
      </c>
      <c r="F138" s="7">
        <v>1110</v>
      </c>
      <c r="G138" s="7" t="str">
        <f>VLOOKUP(F138,Crosswalk!A:D,2,0)</f>
        <v>4008</v>
      </c>
      <c r="H138" s="7" t="str">
        <f>VLOOKUP(G138,Crosswalk!B:D,2,0)</f>
        <v>Property Taxes-Prior Secured</v>
      </c>
      <c r="I138" s="7"/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/>
      <c r="Q138" s="8">
        <v>0</v>
      </c>
      <c r="R138" s="8"/>
      <c r="S138" s="8"/>
      <c r="T138" s="8"/>
      <c r="U138" s="8"/>
      <c r="V138" s="8"/>
      <c r="W138" s="8"/>
      <c r="X138" s="8"/>
      <c r="Y138" s="14">
        <f t="shared" si="29"/>
        <v>0</v>
      </c>
      <c r="Z138" s="10"/>
      <c r="AA138" s="136">
        <f t="shared" si="27"/>
        <v>0</v>
      </c>
      <c r="AB138" s="13"/>
      <c r="AC138" s="13">
        <f t="shared" si="30"/>
        <v>0</v>
      </c>
      <c r="AD138" s="12">
        <v>1</v>
      </c>
      <c r="AE138" s="12">
        <v>0</v>
      </c>
      <c r="AG138" s="9">
        <f t="shared" si="19"/>
        <v>0</v>
      </c>
      <c r="AI138" s="1" t="str">
        <f t="shared" si="28"/>
        <v>33533510104008</v>
      </c>
      <c r="AJ138" s="9">
        <f>IF(AND(F138=2015,AG$4=1),-IFERROR(VLOOKUP(AI138,'Tax Admin 1'!A:I,9,0),0),IF(AND(F138=2015,AG$4=2),-IFERROR(VLOOKUP(AI138,'Tax Admin 2'!A:I,9,0),0),IFERROR(VLOOKUP(AI138,'A203'!A:L,12,0),0)))</f>
        <v>0</v>
      </c>
    </row>
    <row r="139" spans="1:36" ht="15" customHeight="1" outlineLevel="2">
      <c r="A139" s="7">
        <v>2015</v>
      </c>
      <c r="B139" s="7" t="s">
        <v>58</v>
      </c>
      <c r="C139" s="149" t="s">
        <v>59</v>
      </c>
      <c r="D139" s="7" t="s">
        <v>59</v>
      </c>
      <c r="E139" s="7" t="s">
        <v>13</v>
      </c>
      <c r="F139" s="7">
        <v>1150</v>
      </c>
      <c r="G139" s="7" t="str">
        <f>VLOOKUP(F139,Crosswalk!A:D,2,0)</f>
        <v>4009</v>
      </c>
      <c r="H139" s="7" t="str">
        <f>VLOOKUP(G139,Crosswalk!B:D,2,0)</f>
        <v>Property Taxes-Prior Unsecured</v>
      </c>
      <c r="I139" s="7"/>
      <c r="J139" s="8">
        <v>0</v>
      </c>
      <c r="K139" s="8">
        <v>0</v>
      </c>
      <c r="L139" s="8">
        <v>109.02</v>
      </c>
      <c r="M139" s="8">
        <v>0</v>
      </c>
      <c r="N139" s="8">
        <v>16.730000000000004</v>
      </c>
      <c r="O139" s="8">
        <v>158.48000000000002</v>
      </c>
      <c r="P139" s="8">
        <v>17.079999999999998</v>
      </c>
      <c r="Q139" s="8">
        <v>100.27999999999997</v>
      </c>
      <c r="R139" s="8"/>
      <c r="S139" s="8"/>
      <c r="T139" s="8"/>
      <c r="U139" s="8"/>
      <c r="V139" s="8"/>
      <c r="W139" s="8"/>
      <c r="X139" s="8"/>
      <c r="Y139" s="14">
        <f t="shared" si="29"/>
        <v>401.59</v>
      </c>
      <c r="Z139" s="10"/>
      <c r="AA139" s="136">
        <f t="shared" si="27"/>
        <v>0</v>
      </c>
      <c r="AB139" s="13"/>
      <c r="AC139" s="13">
        <f t="shared" si="30"/>
        <v>0</v>
      </c>
      <c r="AD139" s="12">
        <v>1</v>
      </c>
      <c r="AE139" s="12">
        <v>1</v>
      </c>
      <c r="AG139" s="9">
        <f t="shared" si="19"/>
        <v>-401.59</v>
      </c>
      <c r="AI139" s="1" t="str">
        <f t="shared" si="28"/>
        <v>33533510004009</v>
      </c>
      <c r="AJ139" s="9">
        <f>IF(AND(F139=2015,AG$4=1),-IFERROR(VLOOKUP(AI139,'Tax Admin 1'!A:I,9,0),0),IF(AND(F139=2015,AG$4=2),-IFERROR(VLOOKUP(AI139,'Tax Admin 2'!A:I,9,0),0),IFERROR(VLOOKUP(AI139,'A203'!A:L,12,0),0)))</f>
        <v>0</v>
      </c>
    </row>
    <row r="140" spans="1:36" ht="15" customHeight="1" outlineLevel="2">
      <c r="A140" s="7">
        <v>2015</v>
      </c>
      <c r="B140" s="7" t="s">
        <v>58</v>
      </c>
      <c r="C140" s="149" t="s">
        <v>59</v>
      </c>
      <c r="D140" s="7" t="s">
        <v>59</v>
      </c>
      <c r="E140" s="7" t="s">
        <v>14</v>
      </c>
      <c r="F140" s="7">
        <v>1150</v>
      </c>
      <c r="G140" s="7" t="str">
        <f>VLOOKUP(F140,Crosswalk!A:D,2,0)</f>
        <v>4009</v>
      </c>
      <c r="H140" s="7" t="str">
        <f>VLOOKUP(G140,Crosswalk!B:D,2,0)</f>
        <v>Property Taxes-Prior Unsecured</v>
      </c>
      <c r="I140" s="7"/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/>
      <c r="Q140" s="8">
        <v>0</v>
      </c>
      <c r="R140" s="8"/>
      <c r="S140" s="8"/>
      <c r="T140" s="8"/>
      <c r="U140" s="8"/>
      <c r="V140" s="8"/>
      <c r="W140" s="8"/>
      <c r="X140" s="8"/>
      <c r="Y140" s="14">
        <f t="shared" si="29"/>
        <v>0</v>
      </c>
      <c r="Z140" s="10"/>
      <c r="AA140" s="136">
        <f t="shared" si="27"/>
        <v>0</v>
      </c>
      <c r="AB140" s="13"/>
      <c r="AC140" s="13">
        <f t="shared" si="30"/>
        <v>0</v>
      </c>
      <c r="AD140" s="12">
        <v>1</v>
      </c>
      <c r="AE140" s="12">
        <v>0</v>
      </c>
      <c r="AG140" s="9">
        <f t="shared" si="19"/>
        <v>0</v>
      </c>
      <c r="AI140" s="1" t="str">
        <f t="shared" si="28"/>
        <v>33533510104009</v>
      </c>
      <c r="AJ140" s="9">
        <f>IF(AND(F140=2015,AG$4=1),-IFERROR(VLOOKUP(AI140,'Tax Admin 1'!A:I,9,0),0),IF(AND(F140=2015,AG$4=2),-IFERROR(VLOOKUP(AI140,'Tax Admin 2'!A:I,9,0),0),IFERROR(VLOOKUP(AI140,'A203'!A:L,12,0),0)))</f>
        <v>0</v>
      </c>
    </row>
    <row r="141" spans="1:36" ht="15" customHeight="1" outlineLevel="2">
      <c r="A141" s="7">
        <v>2015</v>
      </c>
      <c r="B141" s="7" t="s">
        <v>58</v>
      </c>
      <c r="C141" s="149" t="s">
        <v>59</v>
      </c>
      <c r="D141" s="7" t="s">
        <v>59</v>
      </c>
      <c r="E141" s="7" t="s">
        <v>13</v>
      </c>
      <c r="F141" s="7">
        <v>1260</v>
      </c>
      <c r="G141" s="7" t="str">
        <f>VLOOKUP(F141,Crosswalk!A:D,2,0)</f>
        <v>4030</v>
      </c>
      <c r="H141" s="7" t="str">
        <f>VLOOKUP(G141,Crosswalk!B:D,2,0)</f>
        <v>Supp Prop Tax-Current Secured</v>
      </c>
      <c r="I141" s="7"/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/>
      <c r="Q141" s="8">
        <v>0</v>
      </c>
      <c r="R141" s="8"/>
      <c r="S141" s="8"/>
      <c r="T141" s="8"/>
      <c r="U141" s="8"/>
      <c r="V141" s="8"/>
      <c r="W141" s="8"/>
      <c r="X141" s="8"/>
      <c r="Y141" s="14">
        <f t="shared" si="29"/>
        <v>0</v>
      </c>
      <c r="Z141" s="10"/>
      <c r="AA141" s="136">
        <f t="shared" si="27"/>
        <v>0</v>
      </c>
      <c r="AB141" s="13"/>
      <c r="AC141" s="13">
        <f t="shared" si="30"/>
        <v>0</v>
      </c>
      <c r="AD141" s="12">
        <v>1</v>
      </c>
      <c r="AE141" s="12">
        <v>1</v>
      </c>
      <c r="AG141" s="9">
        <f t="shared" si="19"/>
        <v>0</v>
      </c>
      <c r="AI141" s="1" t="str">
        <f t="shared" si="28"/>
        <v>33533510004030</v>
      </c>
      <c r="AJ141" s="9">
        <f>IF(AND(F141=2015,AG$4=1),-IFERROR(VLOOKUP(AI141,'Tax Admin 1'!A:I,9,0),0),IF(AND(F141=2015,AG$4=2),-IFERROR(VLOOKUP(AI141,'Tax Admin 2'!A:I,9,0),0),IFERROR(VLOOKUP(AI141,'A203'!A:L,12,0),0)))</f>
        <v>0</v>
      </c>
    </row>
    <row r="142" spans="1:36" ht="15" customHeight="1" outlineLevel="2">
      <c r="A142" s="7">
        <v>2015</v>
      </c>
      <c r="B142" s="7" t="s">
        <v>58</v>
      </c>
      <c r="C142" s="149" t="s">
        <v>59</v>
      </c>
      <c r="D142" s="7" t="s">
        <v>59</v>
      </c>
      <c r="E142" s="7" t="s">
        <v>14</v>
      </c>
      <c r="F142" s="7">
        <v>1260</v>
      </c>
      <c r="G142" s="7" t="str">
        <f>VLOOKUP(F142,Crosswalk!A:D,2,0)</f>
        <v>4030</v>
      </c>
      <c r="H142" s="7" t="str">
        <f>VLOOKUP(G142,Crosswalk!B:D,2,0)</f>
        <v>Supp Prop Tax-Current Secured</v>
      </c>
      <c r="I142" s="7"/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/>
      <c r="Q142" s="8">
        <v>0</v>
      </c>
      <c r="R142" s="8"/>
      <c r="S142" s="8"/>
      <c r="T142" s="8"/>
      <c r="U142" s="8"/>
      <c r="V142" s="8"/>
      <c r="W142" s="8"/>
      <c r="X142" s="8"/>
      <c r="Y142" s="14">
        <f t="shared" si="29"/>
        <v>0</v>
      </c>
      <c r="Z142" s="10"/>
      <c r="AA142" s="136">
        <f t="shared" si="27"/>
        <v>0</v>
      </c>
      <c r="AB142" s="13"/>
      <c r="AC142" s="13">
        <f t="shared" si="30"/>
        <v>0</v>
      </c>
      <c r="AD142" s="12">
        <v>1</v>
      </c>
      <c r="AE142" s="12">
        <v>0</v>
      </c>
      <c r="AG142" s="9">
        <f t="shared" si="19"/>
        <v>0</v>
      </c>
      <c r="AI142" s="1" t="str">
        <f t="shared" si="28"/>
        <v>33533510104030</v>
      </c>
      <c r="AJ142" s="9">
        <f>IF(AND(F142=2015,AG$4=1),-IFERROR(VLOOKUP(AI142,'Tax Admin 1'!A:I,9,0),0),IF(AND(F142=2015,AG$4=2),-IFERROR(VLOOKUP(AI142,'Tax Admin 2'!A:I,9,0),0),IFERROR(VLOOKUP(AI142,'A203'!A:L,12,0),0)))</f>
        <v>0</v>
      </c>
    </row>
    <row r="143" spans="1:36" ht="15" customHeight="1" outlineLevel="2">
      <c r="A143" s="7">
        <v>2015</v>
      </c>
      <c r="B143" s="7" t="s">
        <v>58</v>
      </c>
      <c r="C143" s="149" t="s">
        <v>59</v>
      </c>
      <c r="D143" s="7" t="s">
        <v>59</v>
      </c>
      <c r="E143" s="7" t="s">
        <v>13</v>
      </c>
      <c r="F143" s="7">
        <v>1270</v>
      </c>
      <c r="G143" s="7" t="str">
        <f>VLOOKUP(F143,Crosswalk!A:D,2,0)</f>
        <v>4033</v>
      </c>
      <c r="H143" s="7" t="str">
        <f>VLOOKUP(G143,Crosswalk!B:D,2,0)</f>
        <v>Supp Property Taxes-Prior Secured</v>
      </c>
      <c r="I143" s="7"/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/>
      <c r="Q143" s="8">
        <v>0</v>
      </c>
      <c r="R143" s="8"/>
      <c r="S143" s="8"/>
      <c r="T143" s="8"/>
      <c r="U143" s="8"/>
      <c r="V143" s="8"/>
      <c r="W143" s="8"/>
      <c r="X143" s="8"/>
      <c r="Y143" s="14">
        <f t="shared" si="29"/>
        <v>0</v>
      </c>
      <c r="Z143" s="10"/>
      <c r="AA143" s="136">
        <f t="shared" si="27"/>
        <v>0</v>
      </c>
      <c r="AB143" s="13"/>
      <c r="AC143" s="13">
        <f t="shared" si="30"/>
        <v>0</v>
      </c>
      <c r="AD143" s="12">
        <v>1</v>
      </c>
      <c r="AE143" s="12">
        <v>1</v>
      </c>
      <c r="AG143" s="9">
        <f t="shared" si="19"/>
        <v>0</v>
      </c>
      <c r="AI143" s="1" t="str">
        <f t="shared" si="28"/>
        <v>33533510004033</v>
      </c>
      <c r="AJ143" s="9">
        <f>IF(AND(F143=2015,AG$4=1),-IFERROR(VLOOKUP(AI143,'Tax Admin 1'!A:I,9,0),0),IF(AND(F143=2015,AG$4=2),-IFERROR(VLOOKUP(AI143,'Tax Admin 2'!A:I,9,0),0),IFERROR(VLOOKUP(AI143,'A203'!A:L,12,0),0)))</f>
        <v>0</v>
      </c>
    </row>
    <row r="144" spans="1:36" ht="15" customHeight="1" outlineLevel="2">
      <c r="A144" s="7">
        <v>2015</v>
      </c>
      <c r="B144" s="7" t="s">
        <v>58</v>
      </c>
      <c r="C144" s="149" t="s">
        <v>59</v>
      </c>
      <c r="D144" s="7" t="s">
        <v>59</v>
      </c>
      <c r="E144" s="7" t="s">
        <v>14</v>
      </c>
      <c r="F144" s="7">
        <v>1270</v>
      </c>
      <c r="G144" s="7" t="str">
        <f>VLOOKUP(F144,Crosswalk!A:D,2,0)</f>
        <v>4033</v>
      </c>
      <c r="H144" s="7" t="str">
        <f>VLOOKUP(G144,Crosswalk!B:D,2,0)</f>
        <v>Supp Property Taxes-Prior Secured</v>
      </c>
      <c r="I144" s="7"/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/>
      <c r="Q144" s="8">
        <v>0</v>
      </c>
      <c r="R144" s="8"/>
      <c r="S144" s="8"/>
      <c r="T144" s="8"/>
      <c r="U144" s="8"/>
      <c r="V144" s="8"/>
      <c r="W144" s="8"/>
      <c r="X144" s="8"/>
      <c r="Y144" s="14">
        <f t="shared" si="29"/>
        <v>0</v>
      </c>
      <c r="Z144" s="10"/>
      <c r="AA144" s="136">
        <f t="shared" si="27"/>
        <v>0</v>
      </c>
      <c r="AB144" s="13"/>
      <c r="AC144" s="13">
        <f t="shared" si="30"/>
        <v>0</v>
      </c>
      <c r="AD144" s="12">
        <v>0</v>
      </c>
      <c r="AE144" s="12">
        <v>0</v>
      </c>
      <c r="AG144" s="9">
        <f t="shared" si="19"/>
        <v>0</v>
      </c>
      <c r="AI144" s="1" t="str">
        <f t="shared" si="28"/>
        <v>33533510104033</v>
      </c>
      <c r="AJ144" s="9">
        <f>IF(AND(F144=2015,AG$4=1),-IFERROR(VLOOKUP(AI144,'Tax Admin 1'!A:I,9,0),0),IF(AND(F144=2015,AG$4=2),-IFERROR(VLOOKUP(AI144,'Tax Admin 2'!A:I,9,0),0),IFERROR(VLOOKUP(AI144,'A203'!A:L,12,0),0)))</f>
        <v>0</v>
      </c>
    </row>
    <row r="145" spans="1:36" ht="15" customHeight="1" outlineLevel="2">
      <c r="A145" s="7">
        <v>2015</v>
      </c>
      <c r="B145" s="7" t="s">
        <v>58</v>
      </c>
      <c r="C145" s="149" t="s">
        <v>59</v>
      </c>
      <c r="D145" s="7" t="s">
        <v>59</v>
      </c>
      <c r="E145" s="7" t="s">
        <v>13</v>
      </c>
      <c r="F145" s="7">
        <v>1410</v>
      </c>
      <c r="G145" s="7" t="str">
        <f>VLOOKUP(F145,Crosswalk!A:D,2,0)</f>
        <v>4052</v>
      </c>
      <c r="H145" s="7" t="str">
        <f>VLOOKUP(G145,Crosswalk!B:D,2,0)</f>
        <v>Other Taxes</v>
      </c>
      <c r="I145" s="7"/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/>
      <c r="Q145" s="8">
        <v>0</v>
      </c>
      <c r="R145" s="8"/>
      <c r="S145" s="8"/>
      <c r="T145" s="8"/>
      <c r="U145" s="8"/>
      <c r="V145" s="8"/>
      <c r="W145" s="8"/>
      <c r="X145" s="8"/>
      <c r="Y145" s="14">
        <f t="shared" si="29"/>
        <v>0</v>
      </c>
      <c r="Z145" s="10"/>
      <c r="AA145" s="136">
        <f t="shared" si="27"/>
        <v>0</v>
      </c>
      <c r="AB145" s="13"/>
      <c r="AC145" s="13">
        <f t="shared" si="30"/>
        <v>0</v>
      </c>
      <c r="AD145" s="12">
        <v>1</v>
      </c>
      <c r="AE145" s="12">
        <v>1</v>
      </c>
      <c r="AG145" s="9">
        <f t="shared" si="19"/>
        <v>0</v>
      </c>
      <c r="AI145" s="1" t="str">
        <f t="shared" si="28"/>
        <v>33533510004052</v>
      </c>
      <c r="AJ145" s="9">
        <f>IF(AND(F145=2015,AG$4=1),-IFERROR(VLOOKUP(AI145,'Tax Admin 1'!A:I,9,0),0),IF(AND(F145=2015,AG$4=2),-IFERROR(VLOOKUP(AI145,'Tax Admin 2'!A:I,9,0),0),IFERROR(VLOOKUP(AI145,'A203'!A:L,12,0),0)))</f>
        <v>0</v>
      </c>
    </row>
    <row r="146" spans="1:36" ht="15" customHeight="1" outlineLevel="2">
      <c r="A146" s="7">
        <v>2015</v>
      </c>
      <c r="B146" s="7" t="s">
        <v>58</v>
      </c>
      <c r="C146" s="149" t="s">
        <v>59</v>
      </c>
      <c r="D146" s="7" t="s">
        <v>59</v>
      </c>
      <c r="E146" s="7" t="s">
        <v>13</v>
      </c>
      <c r="F146" s="7">
        <v>1450</v>
      </c>
      <c r="G146" s="7" t="str">
        <f>VLOOKUP(F146,Crosswalk!A:D,2,0)</f>
        <v>4056</v>
      </c>
      <c r="H146" s="7" t="str">
        <f>VLOOKUP(G146,Crosswalk!B:D,2,0)</f>
        <v>Aircraft</v>
      </c>
      <c r="I146" s="7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/>
      <c r="Q146" s="8">
        <v>0</v>
      </c>
      <c r="R146" s="8"/>
      <c r="S146" s="8"/>
      <c r="T146" s="8"/>
      <c r="U146" s="8"/>
      <c r="V146" s="8"/>
      <c r="W146" s="8"/>
      <c r="X146" s="8"/>
      <c r="Y146" s="14">
        <f t="shared" si="29"/>
        <v>0</v>
      </c>
      <c r="Z146" s="10"/>
      <c r="AA146" s="136">
        <f t="shared" si="27"/>
        <v>0</v>
      </c>
      <c r="AB146" s="13"/>
      <c r="AC146" s="13">
        <f t="shared" si="30"/>
        <v>0</v>
      </c>
      <c r="AD146" s="12">
        <v>1</v>
      </c>
      <c r="AE146" s="12">
        <v>1</v>
      </c>
      <c r="AG146" s="9">
        <f t="shared" si="19"/>
        <v>0</v>
      </c>
      <c r="AI146" s="1" t="str">
        <f t="shared" si="28"/>
        <v>33533510004056</v>
      </c>
      <c r="AJ146" s="9">
        <f>IF(AND(F146=2015,AG$4=1),-IFERROR(VLOOKUP(AI146,'Tax Admin 1'!A:I,9,0),0),IF(AND(F146=2015,AG$4=2),-IFERROR(VLOOKUP(AI146,'Tax Admin 2'!A:I,9,0),0),IFERROR(VLOOKUP(AI146,'A203'!A:L,12,0),0)))</f>
        <v>0</v>
      </c>
    </row>
    <row r="147" spans="1:36" ht="15" customHeight="1" outlineLevel="2">
      <c r="A147" s="7">
        <v>2015</v>
      </c>
      <c r="B147" s="7" t="s">
        <v>58</v>
      </c>
      <c r="C147" s="149" t="s">
        <v>59</v>
      </c>
      <c r="D147" s="7" t="s">
        <v>59</v>
      </c>
      <c r="E147" s="7" t="s">
        <v>13</v>
      </c>
      <c r="F147" s="7">
        <v>1461</v>
      </c>
      <c r="G147" s="7" t="str">
        <f>VLOOKUP(F147,Crosswalk!A:D,2,0)</f>
        <v>4058</v>
      </c>
      <c r="H147" s="7" t="str">
        <f>VLOOKUP(G147,Crosswalk!B:D,2,0)</f>
        <v>ERAF</v>
      </c>
      <c r="I147" s="7"/>
      <c r="J147" s="8">
        <v>0</v>
      </c>
      <c r="K147" s="8">
        <v>0</v>
      </c>
      <c r="L147" s="8">
        <v>-19755</v>
      </c>
      <c r="M147" s="8">
        <v>0</v>
      </c>
      <c r="N147" s="8">
        <v>0</v>
      </c>
      <c r="O147" s="8">
        <v>-37644.25</v>
      </c>
      <c r="P147" s="8"/>
      <c r="Q147" s="8">
        <v>23651.130000000005</v>
      </c>
      <c r="R147" s="8"/>
      <c r="S147" s="8"/>
      <c r="T147" s="8"/>
      <c r="U147" s="8"/>
      <c r="V147" s="8"/>
      <c r="W147" s="8"/>
      <c r="X147" s="8"/>
      <c r="Y147" s="14">
        <f t="shared" si="29"/>
        <v>-33748.119999999995</v>
      </c>
      <c r="Z147" s="10"/>
      <c r="AA147" s="136">
        <f t="shared" si="27"/>
        <v>0</v>
      </c>
      <c r="AB147" s="13"/>
      <c r="AC147" s="13">
        <f t="shared" si="30"/>
        <v>0</v>
      </c>
      <c r="AD147" s="12">
        <v>1</v>
      </c>
      <c r="AE147" s="12">
        <v>0</v>
      </c>
      <c r="AG147" s="9">
        <f t="shared" si="19"/>
        <v>33748.119999999995</v>
      </c>
      <c r="AI147" s="1" t="str">
        <f t="shared" si="28"/>
        <v>33533510004058</v>
      </c>
      <c r="AJ147" s="9">
        <f>IF(AND(F147=2015,AG$4=1),-IFERROR(VLOOKUP(AI147,'Tax Admin 1'!A:I,9,0),0),IF(AND(F147=2015,AG$4=2),-IFERROR(VLOOKUP(AI147,'Tax Admin 2'!A:I,9,0),0),IFERROR(VLOOKUP(AI147,'A203'!A:L,12,0),0)))</f>
        <v>0</v>
      </c>
    </row>
    <row r="148" spans="1:36" ht="15" customHeight="1" outlineLevel="2">
      <c r="A148" s="7">
        <v>2015</v>
      </c>
      <c r="B148" s="7" t="s">
        <v>58</v>
      </c>
      <c r="C148" s="149" t="s">
        <v>59</v>
      </c>
      <c r="D148" s="7" t="s">
        <v>59</v>
      </c>
      <c r="E148" s="7" t="s">
        <v>13</v>
      </c>
      <c r="F148" s="7">
        <v>4010</v>
      </c>
      <c r="G148" s="7" t="str">
        <f>VLOOKUP(F148,Crosswalk!A:D,2,0)</f>
        <v>4801</v>
      </c>
      <c r="H148" s="7" t="str">
        <f>VLOOKUP(G148,Crosswalk!B:D,2,0)</f>
        <v>Interest</v>
      </c>
      <c r="I148" s="7"/>
      <c r="J148" s="8">
        <v>0</v>
      </c>
      <c r="K148" s="8">
        <v>0</v>
      </c>
      <c r="L148" s="8">
        <v>8.64</v>
      </c>
      <c r="M148" s="8">
        <v>0</v>
      </c>
      <c r="N148" s="8">
        <v>28.35</v>
      </c>
      <c r="O148" s="8">
        <v>11.46</v>
      </c>
      <c r="P148" s="8"/>
      <c r="Q148" s="8">
        <v>219.39</v>
      </c>
      <c r="R148" s="8"/>
      <c r="S148" s="8"/>
      <c r="T148" s="8"/>
      <c r="U148" s="8"/>
      <c r="V148" s="8"/>
      <c r="W148" s="8"/>
      <c r="X148" s="8"/>
      <c r="Y148" s="14">
        <f t="shared" si="29"/>
        <v>267.83999999999997</v>
      </c>
      <c r="Z148" s="10"/>
      <c r="AA148" s="136">
        <f t="shared" si="27"/>
        <v>0</v>
      </c>
      <c r="AB148" s="13"/>
      <c r="AC148" s="13">
        <f t="shared" si="30"/>
        <v>0</v>
      </c>
      <c r="AD148" s="12">
        <v>1</v>
      </c>
      <c r="AE148" s="12">
        <v>1</v>
      </c>
      <c r="AG148" s="9">
        <f t="shared" si="19"/>
        <v>-267.83999999999997</v>
      </c>
      <c r="AI148" s="1" t="str">
        <f t="shared" si="28"/>
        <v>33533510004801</v>
      </c>
      <c r="AJ148" s="9">
        <f>IF(AND(F148=2015,AG$4=1),-IFERROR(VLOOKUP(AI148,'Tax Admin 1'!A:I,9,0),0),IF(AND(F148=2015,AG$4=2),-IFERROR(VLOOKUP(AI148,'Tax Admin 2'!A:I,9,0),0),IFERROR(VLOOKUP(AI148,'A203'!A:L,12,0),0)))</f>
        <v>0</v>
      </c>
    </row>
    <row r="149" spans="1:36" ht="15" customHeight="1" outlineLevel="2">
      <c r="A149" s="7">
        <v>2015</v>
      </c>
      <c r="B149" s="7" t="s">
        <v>58</v>
      </c>
      <c r="C149" s="149" t="s">
        <v>59</v>
      </c>
      <c r="D149" s="7" t="s">
        <v>59</v>
      </c>
      <c r="E149" s="7" t="s">
        <v>13</v>
      </c>
      <c r="F149" s="24">
        <v>5080</v>
      </c>
      <c r="G149" s="7" t="str">
        <f>VLOOKUP(F149,Crosswalk!A:D,2,0)</f>
        <v>5017</v>
      </c>
      <c r="H149" s="7" t="str">
        <f>VLOOKUP(G149,Crosswalk!B:D,2,0)</f>
        <v>Trailor Coach-In Lieu Tax</v>
      </c>
      <c r="I149" s="7"/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/>
      <c r="Q149" s="8">
        <v>0</v>
      </c>
      <c r="R149" s="8"/>
      <c r="S149" s="8"/>
      <c r="T149" s="8"/>
      <c r="U149" s="8"/>
      <c r="V149" s="8"/>
      <c r="W149" s="8"/>
      <c r="X149" s="8"/>
      <c r="Y149" s="14">
        <f t="shared" si="29"/>
        <v>0</v>
      </c>
      <c r="Z149" s="10"/>
      <c r="AA149" s="136">
        <f t="shared" si="27"/>
        <v>0</v>
      </c>
      <c r="AB149" s="13"/>
      <c r="AC149" s="13">
        <f t="shared" si="30"/>
        <v>0</v>
      </c>
      <c r="AD149" s="12">
        <v>1</v>
      </c>
      <c r="AE149" s="12">
        <v>1</v>
      </c>
      <c r="AG149" s="9">
        <f t="shared" si="19"/>
        <v>0</v>
      </c>
      <c r="AI149" s="1" t="str">
        <f t="shared" si="28"/>
        <v>33533510005017</v>
      </c>
      <c r="AJ149" s="9">
        <f>IF(AND(F149=2015,AG$4=1),-IFERROR(VLOOKUP(AI149,'Tax Admin 1'!A:I,9,0),0),IF(AND(F149=2015,AG$4=2),-IFERROR(VLOOKUP(AI149,'Tax Admin 2'!A:I,9,0),0),IFERROR(VLOOKUP(AI149,'A203'!A:L,12,0),0)))</f>
        <v>0</v>
      </c>
    </row>
    <row r="150" spans="1:36" ht="15" customHeight="1" outlineLevel="2">
      <c r="A150" s="7">
        <v>2015</v>
      </c>
      <c r="B150" s="7" t="s">
        <v>58</v>
      </c>
      <c r="C150" s="149" t="s">
        <v>59</v>
      </c>
      <c r="D150" s="7" t="s">
        <v>59</v>
      </c>
      <c r="E150" s="7" t="s">
        <v>13</v>
      </c>
      <c r="F150" s="7">
        <v>5380</v>
      </c>
      <c r="G150" s="7" t="str">
        <f>VLOOKUP(F150,Crosswalk!A:D,2,0)</f>
        <v>5050</v>
      </c>
      <c r="H150" s="7" t="str">
        <f>VLOOKUP(G150,Crosswalk!B:D,2,0)</f>
        <v>St-Homeowners Prop Tax Relief</v>
      </c>
      <c r="I150" s="7"/>
      <c r="J150" s="8">
        <v>0</v>
      </c>
      <c r="K150" s="8">
        <v>0</v>
      </c>
      <c r="L150" s="8">
        <v>0</v>
      </c>
      <c r="M150" s="8">
        <v>0</v>
      </c>
      <c r="N150" s="8">
        <v>1226.54</v>
      </c>
      <c r="O150" s="8">
        <v>0</v>
      </c>
      <c r="P150" s="8"/>
      <c r="Q150" s="8">
        <v>1226.54</v>
      </c>
      <c r="R150" s="8"/>
      <c r="S150" s="8"/>
      <c r="T150" s="8"/>
      <c r="U150" s="8"/>
      <c r="V150" s="8"/>
      <c r="W150" s="8"/>
      <c r="X150" s="8"/>
      <c r="Y150" s="14">
        <f t="shared" si="29"/>
        <v>2453.08</v>
      </c>
      <c r="Z150" s="10"/>
      <c r="AA150" s="136">
        <f t="shared" si="27"/>
        <v>0</v>
      </c>
      <c r="AB150" s="13"/>
      <c r="AC150" s="13">
        <f t="shared" si="30"/>
        <v>0</v>
      </c>
      <c r="AD150" s="12">
        <v>1</v>
      </c>
      <c r="AE150" s="12">
        <v>1</v>
      </c>
      <c r="AG150" s="9">
        <f t="shared" si="19"/>
        <v>-2453.08</v>
      </c>
      <c r="AI150" s="1" t="str">
        <f t="shared" si="28"/>
        <v>33533510005050</v>
      </c>
      <c r="AJ150" s="9">
        <f>IF(AND(F150=2015,AG$4=1),-IFERROR(VLOOKUP(AI150,'Tax Admin 1'!A:I,9,0),0),IF(AND(F150=2015,AG$4=2),-IFERROR(VLOOKUP(AI150,'Tax Admin 2'!A:I,9,0),0),IFERROR(VLOOKUP(AI150,'A203'!A:L,12,0),0)))</f>
        <v>0</v>
      </c>
    </row>
    <row r="151" spans="1:36" ht="15" customHeight="1" outlineLevel="2">
      <c r="A151" s="7">
        <v>2015</v>
      </c>
      <c r="B151" s="7" t="s">
        <v>58</v>
      </c>
      <c r="C151" s="149" t="s">
        <v>59</v>
      </c>
      <c r="D151" s="7" t="s">
        <v>59</v>
      </c>
      <c r="E151" s="7" t="s">
        <v>14</v>
      </c>
      <c r="F151" s="7">
        <v>5380</v>
      </c>
      <c r="G151" s="7" t="str">
        <f>VLOOKUP(F151,Crosswalk!A:D,2,0)</f>
        <v>5050</v>
      </c>
      <c r="H151" s="7" t="str">
        <f>VLOOKUP(G151,Crosswalk!B:D,2,0)</f>
        <v>St-Homeowners Prop Tax Relief</v>
      </c>
      <c r="I151" s="7"/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/>
      <c r="Q151" s="8">
        <v>0</v>
      </c>
      <c r="R151" s="8"/>
      <c r="S151" s="8"/>
      <c r="T151" s="8"/>
      <c r="U151" s="8"/>
      <c r="V151" s="8"/>
      <c r="W151" s="8"/>
      <c r="X151" s="8"/>
      <c r="Y151" s="14">
        <f t="shared" si="29"/>
        <v>0</v>
      </c>
      <c r="Z151" s="10"/>
      <c r="AA151" s="136">
        <f t="shared" si="27"/>
        <v>0</v>
      </c>
      <c r="AB151" s="13"/>
      <c r="AC151" s="13">
        <f t="shared" si="30"/>
        <v>0</v>
      </c>
      <c r="AD151" s="12">
        <v>1</v>
      </c>
      <c r="AE151" s="12">
        <v>0</v>
      </c>
      <c r="AG151" s="9">
        <f t="shared" si="19"/>
        <v>0</v>
      </c>
      <c r="AI151" s="1" t="str">
        <f t="shared" si="28"/>
        <v>33533510105050</v>
      </c>
      <c r="AJ151" s="9">
        <f>IF(AND(F151=2015,AG$4=1),-IFERROR(VLOOKUP(AI151,'Tax Admin 1'!A:I,9,0),0),IF(AND(F151=2015,AG$4=2),-IFERROR(VLOOKUP(AI151,'Tax Admin 2'!A:I,9,0),0),IFERROR(VLOOKUP(AI151,'A203'!A:L,12,0),0)))</f>
        <v>0</v>
      </c>
    </row>
    <row r="152" spans="1:36" ht="15" customHeight="1" outlineLevel="1">
      <c r="A152" s="7"/>
      <c r="B152" s="7"/>
      <c r="C152" s="157" t="s">
        <v>3517</v>
      </c>
      <c r="D152" s="7"/>
      <c r="E152" s="7"/>
      <c r="F152" s="7"/>
      <c r="G152" s="7"/>
      <c r="H152" s="7"/>
      <c r="I152" s="7"/>
      <c r="J152" s="8">
        <f>SUBTOTAL(9,J133:J151)</f>
        <v>0</v>
      </c>
      <c r="K152" s="8">
        <f>SUBTOTAL(9,K133:K151)</f>
        <v>0</v>
      </c>
      <c r="L152" s="8">
        <f>SUBTOTAL(9,L133:L151)</f>
        <v>94250.450000000012</v>
      </c>
      <c r="M152" s="8">
        <f>SUBTOTAL(9,M133:M151)</f>
        <v>0</v>
      </c>
      <c r="N152" s="8">
        <f>SUBTOTAL(9,N133:N151)</f>
        <v>19268.890000000003</v>
      </c>
      <c r="O152" s="8">
        <f>SUBTOTAL(9,O133:O151)</f>
        <v>27897.740000000005</v>
      </c>
      <c r="P152" s="8">
        <f>SUBTOTAL(9,P133:P151)</f>
        <v>22418.29</v>
      </c>
      <c r="Q152" s="8">
        <f>SUBTOTAL(9,Q133:Q151)</f>
        <v>34502.130000000019</v>
      </c>
      <c r="R152" s="8"/>
      <c r="S152" s="8"/>
      <c r="T152" s="8"/>
      <c r="U152" s="8"/>
      <c r="V152" s="8"/>
      <c r="W152" s="8"/>
      <c r="X152" s="8"/>
      <c r="Y152" s="14">
        <f>SUBTOTAL(9,Y133:Y151)</f>
        <v>198337.50000000003</v>
      </c>
      <c r="Z152" s="10"/>
      <c r="AA152" s="136"/>
      <c r="AB152" s="13"/>
      <c r="AC152" s="13"/>
      <c r="AD152" s="12"/>
      <c r="AE152" s="12"/>
      <c r="AG152" s="9"/>
      <c r="AJ152" s="9"/>
    </row>
    <row r="153" spans="1:36" ht="15" customHeight="1" outlineLevel="2">
      <c r="A153" s="7">
        <v>2015</v>
      </c>
      <c r="B153" s="7" t="s">
        <v>60</v>
      </c>
      <c r="C153" s="149" t="s">
        <v>61</v>
      </c>
      <c r="D153" s="7" t="s">
        <v>61</v>
      </c>
      <c r="E153" s="7" t="s">
        <v>13</v>
      </c>
      <c r="F153" s="7">
        <v>1010</v>
      </c>
      <c r="G153" s="7" t="str">
        <f>VLOOKUP(F153,Crosswalk!A:D,2,0)</f>
        <v>4001</v>
      </c>
      <c r="H153" s="7" t="str">
        <f>VLOOKUP(G153,Crosswalk!B:D,2,0)</f>
        <v>Property Taxes-Current Secured</v>
      </c>
      <c r="I153" s="7"/>
      <c r="J153" s="8">
        <v>0</v>
      </c>
      <c r="K153" s="8">
        <v>0</v>
      </c>
      <c r="L153" s="8">
        <v>645642.63</v>
      </c>
      <c r="M153" s="8">
        <v>0</v>
      </c>
      <c r="N153" s="8">
        <v>113933.30999999994</v>
      </c>
      <c r="O153" s="8">
        <v>408014.02</v>
      </c>
      <c r="P153" s="8">
        <v>142005.13</v>
      </c>
      <c r="Q153" s="8">
        <v>13840.689999999944</v>
      </c>
      <c r="R153" s="8"/>
      <c r="S153" s="8"/>
      <c r="T153" s="8"/>
      <c r="U153" s="8"/>
      <c r="V153" s="8"/>
      <c r="W153" s="8"/>
      <c r="X153" s="8"/>
      <c r="Y153" s="14">
        <f t="shared" si="29"/>
        <v>1323435.7799999998</v>
      </c>
      <c r="Z153" s="10"/>
      <c r="AA153" s="136">
        <f t="shared" ref="AA153:AA172" si="31">IF(AG$2="Y",IF(RIGHT(B153,4)="CITY",AJ153,0),AJ153)</f>
        <v>0</v>
      </c>
      <c r="AB153" s="13"/>
      <c r="AC153" s="13">
        <f t="shared" si="30"/>
        <v>0</v>
      </c>
      <c r="AD153" s="12">
        <v>1</v>
      </c>
      <c r="AE153" s="12">
        <v>1</v>
      </c>
      <c r="AG153" s="9">
        <f t="shared" si="19"/>
        <v>-1323435.7799999998</v>
      </c>
      <c r="AI153" s="1" t="str">
        <f t="shared" ref="AI153:AI172" si="32">C153&amp;D153&amp;E153&amp;G153</f>
        <v>33633610004001</v>
      </c>
      <c r="AJ153" s="9">
        <f>IF(AND(F153=2015,AG$4=1),-IFERROR(VLOOKUP(AI153,'Tax Admin 1'!A:I,9,0),0),IF(AND(F153=2015,AG$4=2),-IFERROR(VLOOKUP(AI153,'Tax Admin 2'!A:I,9,0),0),IFERROR(VLOOKUP(AI153,'A203'!A:L,12,0),0)))</f>
        <v>0</v>
      </c>
    </row>
    <row r="154" spans="1:36" ht="15" customHeight="1" outlineLevel="2">
      <c r="A154" s="7">
        <v>2015</v>
      </c>
      <c r="B154" s="7" t="s">
        <v>60</v>
      </c>
      <c r="C154" s="149" t="s">
        <v>61</v>
      </c>
      <c r="D154" s="7" t="s">
        <v>61</v>
      </c>
      <c r="E154" s="7" t="s">
        <v>13</v>
      </c>
      <c r="F154" s="7">
        <v>1050</v>
      </c>
      <c r="G154" s="7" t="str">
        <f>VLOOKUP(F154,Crosswalk!A:D,2,0)</f>
        <v>4006</v>
      </c>
      <c r="H154" s="7" t="str">
        <f>VLOOKUP(G154,Crosswalk!B:D,2,0)</f>
        <v>Property Tax-Current Unsecured</v>
      </c>
      <c r="I154" s="7"/>
      <c r="J154" s="8">
        <v>0</v>
      </c>
      <c r="K154" s="8">
        <v>0</v>
      </c>
      <c r="L154" s="8">
        <v>71506.86</v>
      </c>
      <c r="M154" s="8">
        <v>0</v>
      </c>
      <c r="N154" s="8">
        <v>411.35000000000582</v>
      </c>
      <c r="O154" s="8">
        <v>3632.3600000000006</v>
      </c>
      <c r="P154" s="8">
        <v>-225.44</v>
      </c>
      <c r="Q154" s="8">
        <v>2615.8600000000006</v>
      </c>
      <c r="R154" s="8"/>
      <c r="S154" s="8"/>
      <c r="T154" s="8"/>
      <c r="U154" s="8"/>
      <c r="V154" s="8"/>
      <c r="W154" s="8"/>
      <c r="X154" s="8"/>
      <c r="Y154" s="14">
        <f t="shared" si="29"/>
        <v>77940.990000000005</v>
      </c>
      <c r="Z154" s="10"/>
      <c r="AA154" s="136">
        <f t="shared" si="31"/>
        <v>0</v>
      </c>
      <c r="AB154" s="13"/>
      <c r="AC154" s="13">
        <f t="shared" si="30"/>
        <v>0</v>
      </c>
      <c r="AD154" s="12">
        <v>1</v>
      </c>
      <c r="AE154" s="12">
        <v>1</v>
      </c>
      <c r="AG154" s="9">
        <f t="shared" si="19"/>
        <v>-77940.990000000005</v>
      </c>
      <c r="AI154" s="1" t="str">
        <f t="shared" si="32"/>
        <v>33633610004006</v>
      </c>
      <c r="AJ154" s="9">
        <f>IF(AND(F154=2015,AG$4=1),-IFERROR(VLOOKUP(AI154,'Tax Admin 1'!A:I,9,0),0),IF(AND(F154=2015,AG$4=2),-IFERROR(VLOOKUP(AI154,'Tax Admin 2'!A:I,9,0),0),IFERROR(VLOOKUP(AI154,'A203'!A:L,12,0),0)))</f>
        <v>0</v>
      </c>
    </row>
    <row r="155" spans="1:36" ht="15" customHeight="1" outlineLevel="2">
      <c r="A155" s="7">
        <v>2015</v>
      </c>
      <c r="B155" s="7" t="s">
        <v>60</v>
      </c>
      <c r="C155" s="149" t="s">
        <v>61</v>
      </c>
      <c r="D155" s="7">
        <v>336</v>
      </c>
      <c r="E155" s="7" t="s">
        <v>13</v>
      </c>
      <c r="F155" s="7">
        <v>1070</v>
      </c>
      <c r="G155" s="7" t="str">
        <f>VLOOKUP(F155,Crosswalk!A:D,2,0)</f>
        <v>4060</v>
      </c>
      <c r="H155" s="7" t="str">
        <f>VLOOKUP(G155,Crosswalk!B:D,2,0)</f>
        <v>ABX1 26 Residual</v>
      </c>
      <c r="I155" s="7"/>
      <c r="J155" s="8">
        <v>0</v>
      </c>
      <c r="K155" s="8">
        <v>0</v>
      </c>
      <c r="L155" s="8">
        <v>0</v>
      </c>
      <c r="M155" s="8">
        <v>69132</v>
      </c>
      <c r="N155" s="8">
        <v>0</v>
      </c>
      <c r="O155" s="8">
        <v>0</v>
      </c>
      <c r="P155" s="8">
        <v>52224</v>
      </c>
      <c r="Q155" s="8">
        <v>0</v>
      </c>
      <c r="R155" s="8"/>
      <c r="S155" s="8"/>
      <c r="T155" s="8"/>
      <c r="U155" s="8"/>
      <c r="V155" s="8"/>
      <c r="W155" s="8"/>
      <c r="X155" s="8"/>
      <c r="Y155" s="14">
        <f t="shared" si="29"/>
        <v>121356</v>
      </c>
      <c r="Z155" s="10"/>
      <c r="AA155" s="136">
        <f t="shared" si="31"/>
        <v>0</v>
      </c>
      <c r="AB155" s="13"/>
      <c r="AC155" s="13">
        <f t="shared" si="30"/>
        <v>0</v>
      </c>
      <c r="AD155" s="12"/>
      <c r="AE155" s="12"/>
      <c r="AG155" s="9">
        <f t="shared" si="19"/>
        <v>-121356</v>
      </c>
      <c r="AI155" s="1" t="str">
        <f t="shared" si="32"/>
        <v>33633610004060</v>
      </c>
      <c r="AJ155" s="9">
        <f>IF(AND(F155=2015,AG$4=1),-IFERROR(VLOOKUP(AI155,'Tax Admin 1'!A:I,9,0),0),IF(AND(F155=2015,AG$4=2),-IFERROR(VLOOKUP(AI155,'Tax Admin 2'!A:I,9,0),0),IFERROR(VLOOKUP(AI155,'A203'!A:L,12,0),0)))</f>
        <v>0</v>
      </c>
    </row>
    <row r="156" spans="1:36" ht="15" customHeight="1" outlineLevel="2">
      <c r="A156" s="7">
        <v>2015</v>
      </c>
      <c r="B156" s="7" t="s">
        <v>60</v>
      </c>
      <c r="C156" s="149" t="s">
        <v>61</v>
      </c>
      <c r="D156" s="7" t="s">
        <v>61</v>
      </c>
      <c r="E156" s="7" t="s">
        <v>13</v>
      </c>
      <c r="F156" s="7">
        <v>1081</v>
      </c>
      <c r="G156" s="7" t="str">
        <f>VLOOKUP(F156,Crosswalk!A:D,2,0)</f>
        <v>4075</v>
      </c>
      <c r="H156" s="7" t="str">
        <f>VLOOKUP(G156,Crosswalk!B:D,2,0)</f>
        <v>ABx1 26 Other Assets - H&amp;S 34188</v>
      </c>
      <c r="I156" s="7"/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/>
      <c r="Q156" s="8">
        <v>0</v>
      </c>
      <c r="R156" s="8"/>
      <c r="S156" s="8"/>
      <c r="T156" s="8"/>
      <c r="U156" s="8"/>
      <c r="V156" s="8"/>
      <c r="W156" s="8"/>
      <c r="X156" s="8"/>
      <c r="Y156" s="14">
        <f t="shared" si="29"/>
        <v>0</v>
      </c>
      <c r="Z156" s="10"/>
      <c r="AA156" s="136">
        <f t="shared" si="31"/>
        <v>0</v>
      </c>
      <c r="AB156" s="13"/>
      <c r="AC156" s="13">
        <f t="shared" si="30"/>
        <v>0</v>
      </c>
      <c r="AD156" s="12"/>
      <c r="AE156" s="12"/>
      <c r="AG156" s="9">
        <f t="shared" si="19"/>
        <v>0</v>
      </c>
      <c r="AI156" s="1" t="str">
        <f t="shared" si="32"/>
        <v>33633610004075</v>
      </c>
      <c r="AJ156" s="9">
        <f>IF(AND(F156=2015,AG$4=1),-IFERROR(VLOOKUP(AI156,'Tax Admin 1'!A:I,9,0),0),IF(AND(F156=2015,AG$4=2),-IFERROR(VLOOKUP(AI156,'Tax Admin 2'!A:I,9,0),0),IFERROR(VLOOKUP(AI156,'A203'!A:L,12,0),0)))</f>
        <v>0</v>
      </c>
    </row>
    <row r="157" spans="1:36" ht="15" customHeight="1" outlineLevel="2">
      <c r="A157" s="7">
        <v>2015</v>
      </c>
      <c r="B157" s="7" t="s">
        <v>60</v>
      </c>
      <c r="C157" s="149" t="s">
        <v>61</v>
      </c>
      <c r="D157" s="7">
        <v>336</v>
      </c>
      <c r="E157" s="7" t="s">
        <v>13</v>
      </c>
      <c r="F157" s="86">
        <v>1082</v>
      </c>
      <c r="G157" s="7" t="str">
        <f>VLOOKUP(F157,Crosswalk!A:D,2,0)</f>
        <v>4076</v>
      </c>
      <c r="H157" s="7" t="str">
        <f>VLOOKUP(G157,Crosswalk!B:D,2,0)</f>
        <v>ABx1 26 L&amp;M Housing - H&amp;S 34188</v>
      </c>
      <c r="I157" s="7"/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/>
      <c r="Q157" s="8">
        <v>0</v>
      </c>
      <c r="R157" s="8"/>
      <c r="S157" s="8"/>
      <c r="T157" s="8"/>
      <c r="U157" s="8"/>
      <c r="V157" s="8"/>
      <c r="W157" s="8"/>
      <c r="X157" s="8"/>
      <c r="Y157" s="14">
        <f t="shared" si="29"/>
        <v>0</v>
      </c>
      <c r="Z157" s="10"/>
      <c r="AA157" s="136">
        <f t="shared" si="31"/>
        <v>0</v>
      </c>
      <c r="AB157" s="13"/>
      <c r="AC157" s="13">
        <f t="shared" si="30"/>
        <v>0</v>
      </c>
      <c r="AD157" s="12"/>
      <c r="AE157" s="12"/>
      <c r="AG157" s="9">
        <f t="shared" si="19"/>
        <v>0</v>
      </c>
      <c r="AI157" s="1" t="str">
        <f t="shared" si="32"/>
        <v>33633610004076</v>
      </c>
      <c r="AJ157" s="9">
        <f>IF(AND(F157=2015,AG$4=1),-IFERROR(VLOOKUP(AI157,'Tax Admin 1'!A:I,9,0),0),IF(AND(F157=2015,AG$4=2),-IFERROR(VLOOKUP(AI157,'Tax Admin 2'!A:I,9,0),0),IFERROR(VLOOKUP(AI157,'A203'!A:L,12,0),0)))</f>
        <v>0</v>
      </c>
    </row>
    <row r="158" spans="1:36" ht="15" customHeight="1" outlineLevel="2">
      <c r="A158" s="7">
        <v>2015</v>
      </c>
      <c r="B158" s="7" t="s">
        <v>60</v>
      </c>
      <c r="C158" s="149" t="s">
        <v>61</v>
      </c>
      <c r="D158" s="7" t="s">
        <v>61</v>
      </c>
      <c r="E158" s="7" t="s">
        <v>13</v>
      </c>
      <c r="F158" s="7">
        <v>1110</v>
      </c>
      <c r="G158" s="7" t="str">
        <f>VLOOKUP(F158,Crosswalk!A:D,2,0)</f>
        <v>4008</v>
      </c>
      <c r="H158" s="7" t="str">
        <f>VLOOKUP(G158,Crosswalk!B:D,2,0)</f>
        <v>Property Taxes-Prior Secured</v>
      </c>
      <c r="I158" s="7"/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/>
      <c r="Q158" s="8">
        <v>47048.35</v>
      </c>
      <c r="R158" s="8"/>
      <c r="S158" s="8"/>
      <c r="T158" s="8"/>
      <c r="U158" s="8"/>
      <c r="V158" s="8"/>
      <c r="W158" s="8"/>
      <c r="X158" s="8"/>
      <c r="Y158" s="14">
        <f t="shared" si="29"/>
        <v>47048.35</v>
      </c>
      <c r="Z158" s="10"/>
      <c r="AA158" s="136">
        <f t="shared" si="31"/>
        <v>0</v>
      </c>
      <c r="AB158" s="13"/>
      <c r="AC158" s="13">
        <f t="shared" si="30"/>
        <v>0</v>
      </c>
      <c r="AD158" s="12">
        <v>1</v>
      </c>
      <c r="AE158" s="12">
        <v>1</v>
      </c>
      <c r="AG158" s="9">
        <f t="shared" si="19"/>
        <v>-47048.35</v>
      </c>
      <c r="AI158" s="1" t="str">
        <f t="shared" si="32"/>
        <v>33633610004008</v>
      </c>
      <c r="AJ158" s="9">
        <f>IF(AND(F158=2015,AG$4=1),-IFERROR(VLOOKUP(AI158,'Tax Admin 1'!A:I,9,0),0),IF(AND(F158=2015,AG$4=2),-IFERROR(VLOOKUP(AI158,'Tax Admin 2'!A:I,9,0),0),IFERROR(VLOOKUP(AI158,'A203'!A:L,12,0),0)))</f>
        <v>0</v>
      </c>
    </row>
    <row r="159" spans="1:36" ht="15" customHeight="1" outlineLevel="2">
      <c r="A159" s="7">
        <v>2015</v>
      </c>
      <c r="B159" s="7" t="s">
        <v>60</v>
      </c>
      <c r="C159" s="149" t="s">
        <v>61</v>
      </c>
      <c r="D159" s="7" t="s">
        <v>61</v>
      </c>
      <c r="E159" s="7" t="s">
        <v>13</v>
      </c>
      <c r="F159" s="7">
        <v>1150</v>
      </c>
      <c r="G159" s="7" t="str">
        <f>VLOOKUP(F159,Crosswalk!A:D,2,0)</f>
        <v>4009</v>
      </c>
      <c r="H159" s="7" t="str">
        <f>VLOOKUP(G159,Crosswalk!B:D,2,0)</f>
        <v>Property Taxes-Prior Unsecured</v>
      </c>
      <c r="I159" s="7"/>
      <c r="J159" s="8">
        <v>0</v>
      </c>
      <c r="K159" s="8">
        <v>0</v>
      </c>
      <c r="L159" s="8">
        <v>655.14</v>
      </c>
      <c r="M159" s="8">
        <v>0</v>
      </c>
      <c r="N159" s="8">
        <v>100.52999999999997</v>
      </c>
      <c r="O159" s="8">
        <v>952.32</v>
      </c>
      <c r="P159" s="8">
        <v>102.62</v>
      </c>
      <c r="Q159" s="8">
        <v>602.61999999999989</v>
      </c>
      <c r="R159" s="8"/>
      <c r="S159" s="8"/>
      <c r="T159" s="8"/>
      <c r="U159" s="8"/>
      <c r="V159" s="8"/>
      <c r="W159" s="8"/>
      <c r="X159" s="8"/>
      <c r="Y159" s="14">
        <f t="shared" si="29"/>
        <v>2413.23</v>
      </c>
      <c r="Z159" s="10"/>
      <c r="AA159" s="136">
        <f t="shared" si="31"/>
        <v>0</v>
      </c>
      <c r="AB159" s="13"/>
      <c r="AC159" s="13">
        <f t="shared" si="30"/>
        <v>0</v>
      </c>
      <c r="AD159" s="12">
        <v>1</v>
      </c>
      <c r="AE159" s="12">
        <v>1</v>
      </c>
      <c r="AG159" s="9">
        <f t="shared" si="19"/>
        <v>-2413.23</v>
      </c>
      <c r="AI159" s="1" t="str">
        <f t="shared" si="32"/>
        <v>33633610004009</v>
      </c>
      <c r="AJ159" s="9">
        <f>IF(AND(F159=2015,AG$4=1),-IFERROR(VLOOKUP(AI159,'Tax Admin 1'!A:I,9,0),0),IF(AND(F159=2015,AG$4=2),-IFERROR(VLOOKUP(AI159,'Tax Admin 2'!A:I,9,0),0),IFERROR(VLOOKUP(AI159,'A203'!A:L,12,0),0)))</f>
        <v>0</v>
      </c>
    </row>
    <row r="160" spans="1:36" ht="15" customHeight="1" outlineLevel="2">
      <c r="A160" s="7">
        <v>2015</v>
      </c>
      <c r="B160" s="7" t="s">
        <v>60</v>
      </c>
      <c r="C160" s="149" t="s">
        <v>61</v>
      </c>
      <c r="D160" s="7" t="s">
        <v>61</v>
      </c>
      <c r="E160" s="7" t="s">
        <v>13</v>
      </c>
      <c r="F160" s="7">
        <v>1160</v>
      </c>
      <c r="G160" s="7" t="str">
        <f>VLOOKUP(F160,Crosswalk!A:D,2,0)</f>
        <v>4010</v>
      </c>
      <c r="H160" s="7" t="str">
        <f>VLOOKUP(G160,Crosswalk!B:D,2,0)</f>
        <v>Prop Tax Rev- School Pass Thru</v>
      </c>
      <c r="I160" s="7"/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/>
      <c r="Q160" s="8">
        <v>0</v>
      </c>
      <c r="R160" s="8"/>
      <c r="S160" s="8"/>
      <c r="T160" s="8"/>
      <c r="U160" s="8"/>
      <c r="V160" s="8"/>
      <c r="W160" s="8"/>
      <c r="X160" s="8"/>
      <c r="Y160" s="14">
        <f t="shared" si="29"/>
        <v>0</v>
      </c>
      <c r="Z160" s="10"/>
      <c r="AA160" s="136">
        <f t="shared" si="31"/>
        <v>0</v>
      </c>
      <c r="AB160" s="13"/>
      <c r="AC160" s="13">
        <f t="shared" si="30"/>
        <v>0</v>
      </c>
      <c r="AD160" s="12">
        <v>1</v>
      </c>
      <c r="AE160" s="12">
        <v>1</v>
      </c>
      <c r="AG160" s="9">
        <f t="shared" si="19"/>
        <v>0</v>
      </c>
      <c r="AI160" s="1" t="str">
        <f t="shared" si="32"/>
        <v>33633610004010</v>
      </c>
      <c r="AJ160" s="9">
        <f>IF(AND(F160=2015,AG$4=1),-IFERROR(VLOOKUP(AI160,'Tax Admin 1'!A:I,9,0),0),IF(AND(F160=2015,AG$4=2),-IFERROR(VLOOKUP(AI160,'Tax Admin 2'!A:I,9,0),0),IFERROR(VLOOKUP(AI160,'A203'!A:L,12,0),0)))</f>
        <v>0</v>
      </c>
    </row>
    <row r="161" spans="1:36" ht="15" customHeight="1" outlineLevel="2">
      <c r="A161" s="7">
        <v>2015</v>
      </c>
      <c r="B161" s="7" t="s">
        <v>60</v>
      </c>
      <c r="C161" s="149" t="s">
        <v>61</v>
      </c>
      <c r="D161" s="7" t="s">
        <v>61</v>
      </c>
      <c r="E161" s="7" t="s">
        <v>13</v>
      </c>
      <c r="F161" s="7">
        <v>1260</v>
      </c>
      <c r="G161" s="7" t="str">
        <f>VLOOKUP(F161,Crosswalk!A:D,2,0)</f>
        <v>4030</v>
      </c>
      <c r="H161" s="7" t="str">
        <f>VLOOKUP(G161,Crosswalk!B:D,2,0)</f>
        <v>Supp Prop Tax-Current Secured</v>
      </c>
      <c r="I161" s="7"/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/>
      <c r="Q161" s="8">
        <v>0</v>
      </c>
      <c r="R161" s="8"/>
      <c r="S161" s="8"/>
      <c r="T161" s="8"/>
      <c r="U161" s="8"/>
      <c r="V161" s="8"/>
      <c r="W161" s="8"/>
      <c r="X161" s="8"/>
      <c r="Y161" s="14">
        <f t="shared" si="29"/>
        <v>0</v>
      </c>
      <c r="Z161" s="10"/>
      <c r="AA161" s="136">
        <f t="shared" si="31"/>
        <v>0</v>
      </c>
      <c r="AB161" s="13"/>
      <c r="AC161" s="13">
        <f t="shared" si="30"/>
        <v>0</v>
      </c>
      <c r="AD161" s="12">
        <v>1</v>
      </c>
      <c r="AE161" s="12">
        <v>1</v>
      </c>
      <c r="AG161" s="9">
        <f t="shared" si="19"/>
        <v>0</v>
      </c>
      <c r="AI161" s="1" t="str">
        <f t="shared" si="32"/>
        <v>33633610004030</v>
      </c>
      <c r="AJ161" s="9">
        <f>IF(AND(F161=2015,AG$4=1),-IFERROR(VLOOKUP(AI161,'Tax Admin 1'!A:I,9,0),0),IF(AND(F161=2015,AG$4=2),-IFERROR(VLOOKUP(AI161,'Tax Admin 2'!A:I,9,0),0),IFERROR(VLOOKUP(AI161,'A203'!A:L,12,0),0)))</f>
        <v>0</v>
      </c>
    </row>
    <row r="162" spans="1:36" ht="15" customHeight="1" outlineLevel="2">
      <c r="A162" s="7">
        <v>2015</v>
      </c>
      <c r="B162" s="7" t="s">
        <v>60</v>
      </c>
      <c r="C162" s="149" t="s">
        <v>61</v>
      </c>
      <c r="D162" s="7" t="s">
        <v>61</v>
      </c>
      <c r="E162" s="7" t="s">
        <v>13</v>
      </c>
      <c r="F162" s="7">
        <v>1270</v>
      </c>
      <c r="G162" s="7" t="str">
        <f>VLOOKUP(F162,Crosswalk!A:D,2,0)</f>
        <v>4033</v>
      </c>
      <c r="H162" s="7" t="str">
        <f>VLOOKUP(G162,Crosswalk!B:D,2,0)</f>
        <v>Supp Property Taxes-Prior Secured</v>
      </c>
      <c r="I162" s="7"/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/>
      <c r="Q162" s="8">
        <v>0</v>
      </c>
      <c r="R162" s="8"/>
      <c r="S162" s="8"/>
      <c r="T162" s="8"/>
      <c r="U162" s="8"/>
      <c r="V162" s="8"/>
      <c r="W162" s="8"/>
      <c r="X162" s="8"/>
      <c r="Y162" s="14">
        <f t="shared" si="29"/>
        <v>0</v>
      </c>
      <c r="Z162" s="10"/>
      <c r="AA162" s="136">
        <f t="shared" si="31"/>
        <v>0</v>
      </c>
      <c r="AB162" s="13"/>
      <c r="AC162" s="13">
        <f t="shared" si="30"/>
        <v>0</v>
      </c>
      <c r="AD162" s="12">
        <v>1</v>
      </c>
      <c r="AE162" s="12">
        <v>1</v>
      </c>
      <c r="AG162" s="9">
        <f t="shared" ref="AG162:AG228" si="33">AC162-Y162</f>
        <v>0</v>
      </c>
      <c r="AI162" s="1" t="str">
        <f t="shared" si="32"/>
        <v>33633610004033</v>
      </c>
      <c r="AJ162" s="9">
        <f>IF(AND(F162=2015,AG$4=1),-IFERROR(VLOOKUP(AI162,'Tax Admin 1'!A:I,9,0),0),IF(AND(F162=2015,AG$4=2),-IFERROR(VLOOKUP(AI162,'Tax Admin 2'!A:I,9,0),0),IFERROR(VLOOKUP(AI162,'A203'!A:L,12,0),0)))</f>
        <v>0</v>
      </c>
    </row>
    <row r="163" spans="1:36" ht="15" customHeight="1" outlineLevel="2">
      <c r="A163" s="7">
        <v>2015</v>
      </c>
      <c r="B163" s="7" t="s">
        <v>60</v>
      </c>
      <c r="C163" s="149" t="s">
        <v>61</v>
      </c>
      <c r="D163" s="7" t="s">
        <v>61</v>
      </c>
      <c r="E163" s="7" t="s">
        <v>13</v>
      </c>
      <c r="F163" s="7">
        <v>1410</v>
      </c>
      <c r="G163" s="7" t="str">
        <f>VLOOKUP(F163,Crosswalk!A:D,2,0)</f>
        <v>4052</v>
      </c>
      <c r="H163" s="7" t="str">
        <f>VLOOKUP(G163,Crosswalk!B:D,2,0)</f>
        <v>Other Taxes</v>
      </c>
      <c r="I163" s="7"/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/>
      <c r="Q163" s="8">
        <v>0</v>
      </c>
      <c r="R163" s="8"/>
      <c r="S163" s="8"/>
      <c r="T163" s="8"/>
      <c r="U163" s="8"/>
      <c r="V163" s="8"/>
      <c r="W163" s="8"/>
      <c r="X163" s="8"/>
      <c r="Y163" s="14">
        <f t="shared" si="29"/>
        <v>0</v>
      </c>
      <c r="Z163" s="10"/>
      <c r="AA163" s="136">
        <f t="shared" si="31"/>
        <v>0</v>
      </c>
      <c r="AB163" s="13"/>
      <c r="AC163" s="13">
        <f t="shared" si="30"/>
        <v>0</v>
      </c>
      <c r="AD163" s="12">
        <v>1</v>
      </c>
      <c r="AE163" s="12">
        <v>1</v>
      </c>
      <c r="AG163" s="9">
        <f t="shared" si="33"/>
        <v>0</v>
      </c>
      <c r="AI163" s="1" t="str">
        <f t="shared" si="32"/>
        <v>33633610004052</v>
      </c>
      <c r="AJ163" s="9">
        <f>IF(AND(F163=2015,AG$4=1),-IFERROR(VLOOKUP(AI163,'Tax Admin 1'!A:I,9,0),0),IF(AND(F163=2015,AG$4=2),-IFERROR(VLOOKUP(AI163,'Tax Admin 2'!A:I,9,0),0),IFERROR(VLOOKUP(AI163,'A203'!A:L,12,0),0)))</f>
        <v>0</v>
      </c>
    </row>
    <row r="164" spans="1:36" ht="15" customHeight="1" outlineLevel="2">
      <c r="A164" s="7">
        <v>2015</v>
      </c>
      <c r="B164" s="7" t="s">
        <v>60</v>
      </c>
      <c r="C164" s="149" t="s">
        <v>61</v>
      </c>
      <c r="D164" s="7" t="s">
        <v>61</v>
      </c>
      <c r="E164" s="7" t="s">
        <v>13</v>
      </c>
      <c r="F164" s="7">
        <v>1450</v>
      </c>
      <c r="G164" s="7" t="str">
        <f>VLOOKUP(F164,Crosswalk!A:D,2,0)</f>
        <v>4056</v>
      </c>
      <c r="H164" s="7" t="str">
        <f>VLOOKUP(G164,Crosswalk!B:D,2,0)</f>
        <v>Aircraft</v>
      </c>
      <c r="I164" s="7"/>
      <c r="J164" s="8">
        <v>0</v>
      </c>
      <c r="K164" s="8">
        <v>0</v>
      </c>
      <c r="L164" s="8">
        <v>393.7</v>
      </c>
      <c r="M164" s="8">
        <v>0</v>
      </c>
      <c r="N164" s="8">
        <v>0</v>
      </c>
      <c r="O164" s="8">
        <v>0</v>
      </c>
      <c r="P164" s="8"/>
      <c r="Q164" s="8">
        <v>0</v>
      </c>
      <c r="R164" s="8"/>
      <c r="S164" s="8"/>
      <c r="T164" s="8"/>
      <c r="U164" s="8"/>
      <c r="V164" s="8"/>
      <c r="W164" s="8"/>
      <c r="X164" s="8"/>
      <c r="Y164" s="14">
        <f t="shared" si="29"/>
        <v>393.7</v>
      </c>
      <c r="Z164" s="10"/>
      <c r="AA164" s="136">
        <f t="shared" si="31"/>
        <v>0</v>
      </c>
      <c r="AB164" s="13"/>
      <c r="AC164" s="13">
        <f t="shared" si="30"/>
        <v>0</v>
      </c>
      <c r="AD164" s="12">
        <v>1</v>
      </c>
      <c r="AE164" s="12">
        <v>1</v>
      </c>
      <c r="AG164" s="9">
        <f t="shared" si="33"/>
        <v>-393.7</v>
      </c>
      <c r="AI164" s="1" t="str">
        <f t="shared" si="32"/>
        <v>33633610004056</v>
      </c>
      <c r="AJ164" s="9">
        <f>IF(AND(F164=2015,AG$4=1),-IFERROR(VLOOKUP(AI164,'Tax Admin 1'!A:I,9,0),0),IF(AND(F164=2015,AG$4=2),-IFERROR(VLOOKUP(AI164,'Tax Admin 2'!A:I,9,0),0),IFERROR(VLOOKUP(AI164,'A203'!A:L,12,0),0)))</f>
        <v>0</v>
      </c>
    </row>
    <row r="165" spans="1:36" ht="15" customHeight="1" outlineLevel="2">
      <c r="A165" s="7">
        <v>2015</v>
      </c>
      <c r="B165" s="7" t="s">
        <v>60</v>
      </c>
      <c r="C165" s="149" t="s">
        <v>61</v>
      </c>
      <c r="D165" s="7" t="s">
        <v>61</v>
      </c>
      <c r="E165" s="7" t="s">
        <v>13</v>
      </c>
      <c r="F165" s="7">
        <v>1461</v>
      </c>
      <c r="G165" s="7" t="str">
        <f>VLOOKUP(F165,Crosswalk!A:D,2,0)</f>
        <v>4058</v>
      </c>
      <c r="H165" s="7" t="str">
        <f>VLOOKUP(G165,Crosswalk!B:D,2,0)</f>
        <v>ERAF</v>
      </c>
      <c r="I165" s="7"/>
      <c r="J165" s="8">
        <v>0</v>
      </c>
      <c r="K165" s="8">
        <v>0</v>
      </c>
      <c r="L165" s="8">
        <v>-124407</v>
      </c>
      <c r="M165" s="8">
        <v>0</v>
      </c>
      <c r="N165" s="8">
        <v>0</v>
      </c>
      <c r="O165" s="8">
        <v>-237064.45</v>
      </c>
      <c r="P165" s="8"/>
      <c r="Q165" s="8">
        <v>148942.82999999999</v>
      </c>
      <c r="R165" s="8"/>
      <c r="S165" s="8"/>
      <c r="T165" s="8"/>
      <c r="U165" s="8"/>
      <c r="V165" s="8"/>
      <c r="W165" s="8"/>
      <c r="X165" s="8"/>
      <c r="Y165" s="14">
        <f t="shared" si="29"/>
        <v>-212528.62000000002</v>
      </c>
      <c r="Z165" s="10"/>
      <c r="AA165" s="136">
        <f t="shared" si="31"/>
        <v>0</v>
      </c>
      <c r="AB165" s="13"/>
      <c r="AC165" s="13">
        <f t="shared" si="30"/>
        <v>0</v>
      </c>
      <c r="AD165" s="12">
        <v>1</v>
      </c>
      <c r="AE165" s="12">
        <v>0</v>
      </c>
      <c r="AG165" s="9">
        <f t="shared" si="33"/>
        <v>212528.62000000002</v>
      </c>
      <c r="AI165" s="1" t="str">
        <f t="shared" si="32"/>
        <v>33633610004058</v>
      </c>
      <c r="AJ165" s="9">
        <f>IF(AND(F165=2015,AG$4=1),-IFERROR(VLOOKUP(AI165,'Tax Admin 1'!A:I,9,0),0),IF(AND(F165=2015,AG$4=2),-IFERROR(VLOOKUP(AI165,'Tax Admin 2'!A:I,9,0),0),IFERROR(VLOOKUP(AI165,'A203'!A:L,12,0),0)))</f>
        <v>0</v>
      </c>
    </row>
    <row r="166" spans="1:36" ht="15" customHeight="1" outlineLevel="2">
      <c r="A166" s="7">
        <v>2015</v>
      </c>
      <c r="B166" s="7" t="s">
        <v>60</v>
      </c>
      <c r="C166" s="149" t="s">
        <v>61</v>
      </c>
      <c r="D166" s="7" t="s">
        <v>61</v>
      </c>
      <c r="E166" s="7" t="s">
        <v>13</v>
      </c>
      <c r="F166" s="7">
        <v>2110</v>
      </c>
      <c r="G166" s="7" t="str">
        <f>VLOOKUP(F166,Crosswalk!A:D,2,0)</f>
        <v>4204</v>
      </c>
      <c r="H166" s="7" t="str">
        <f>VLOOKUP(G166,Crosswalk!B:D,2,0)</f>
        <v>Construction Permits</v>
      </c>
      <c r="I166" s="7"/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/>
      <c r="Q166" s="8">
        <v>0</v>
      </c>
      <c r="R166" s="8"/>
      <c r="S166" s="8"/>
      <c r="T166" s="8"/>
      <c r="U166" s="8"/>
      <c r="V166" s="8"/>
      <c r="W166" s="8"/>
      <c r="X166" s="8"/>
      <c r="Y166" s="14">
        <f t="shared" si="29"/>
        <v>0</v>
      </c>
      <c r="Z166" s="10"/>
      <c r="AA166" s="136">
        <f t="shared" si="31"/>
        <v>0</v>
      </c>
      <c r="AB166" s="13"/>
      <c r="AC166" s="13">
        <f t="shared" si="30"/>
        <v>0</v>
      </c>
      <c r="AD166" s="12">
        <v>1</v>
      </c>
      <c r="AE166" s="12">
        <v>1</v>
      </c>
      <c r="AG166" s="9">
        <f t="shared" si="33"/>
        <v>0</v>
      </c>
      <c r="AI166" s="1" t="str">
        <f t="shared" si="32"/>
        <v>33633610004204</v>
      </c>
      <c r="AJ166" s="9">
        <f>IF(AND(F166=2015,AG$4=1),-IFERROR(VLOOKUP(AI166,'Tax Admin 1'!A:I,9,0),0),IF(AND(F166=2015,AG$4=2),-IFERROR(VLOOKUP(AI166,'Tax Admin 2'!A:I,9,0),0),IFERROR(VLOOKUP(AI166,'A203'!A:L,12,0),0)))</f>
        <v>0</v>
      </c>
    </row>
    <row r="167" spans="1:36" ht="15" customHeight="1" outlineLevel="2">
      <c r="A167" s="7">
        <v>2015</v>
      </c>
      <c r="B167" s="7" t="s">
        <v>60</v>
      </c>
      <c r="C167" s="149" t="s">
        <v>61</v>
      </c>
      <c r="D167" s="7" t="s">
        <v>61</v>
      </c>
      <c r="E167" s="7" t="s">
        <v>13</v>
      </c>
      <c r="F167" s="7">
        <v>4010</v>
      </c>
      <c r="G167" s="7" t="str">
        <f>VLOOKUP(F167,Crosswalk!A:D,2,0)</f>
        <v>4801</v>
      </c>
      <c r="H167" s="7" t="str">
        <f>VLOOKUP(G167,Crosswalk!B:D,2,0)</f>
        <v>Interest</v>
      </c>
      <c r="I167" s="7"/>
      <c r="J167" s="8">
        <v>0</v>
      </c>
      <c r="K167" s="8">
        <v>0</v>
      </c>
      <c r="L167" s="8">
        <v>98.15</v>
      </c>
      <c r="M167" s="8">
        <v>0</v>
      </c>
      <c r="N167" s="8">
        <v>321.32000000000005</v>
      </c>
      <c r="O167" s="8">
        <v>329.51999999999987</v>
      </c>
      <c r="P167" s="8"/>
      <c r="Q167" s="8">
        <v>1417.08</v>
      </c>
      <c r="R167" s="8"/>
      <c r="S167" s="8"/>
      <c r="T167" s="8"/>
      <c r="U167" s="8"/>
      <c r="V167" s="8"/>
      <c r="W167" s="8"/>
      <c r="X167" s="8"/>
      <c r="Y167" s="14">
        <f t="shared" si="29"/>
        <v>2166.0699999999997</v>
      </c>
      <c r="Z167" s="10"/>
      <c r="AA167" s="136">
        <f t="shared" si="31"/>
        <v>0</v>
      </c>
      <c r="AB167" s="13"/>
      <c r="AC167" s="13">
        <f t="shared" si="30"/>
        <v>0</v>
      </c>
      <c r="AD167" s="12">
        <v>1</v>
      </c>
      <c r="AE167" s="12">
        <v>1</v>
      </c>
      <c r="AG167" s="9">
        <f t="shared" si="33"/>
        <v>-2166.0699999999997</v>
      </c>
      <c r="AI167" s="1" t="str">
        <f t="shared" si="32"/>
        <v>33633610004801</v>
      </c>
      <c r="AJ167" s="9">
        <f>IF(AND(F167=2015,AG$4=1),-IFERROR(VLOOKUP(AI167,'Tax Admin 1'!A:I,9,0),0),IF(AND(F167=2015,AG$4=2),-IFERROR(VLOOKUP(AI167,'Tax Admin 2'!A:I,9,0),0),IFERROR(VLOOKUP(AI167,'A203'!A:L,12,0),0)))</f>
        <v>0</v>
      </c>
    </row>
    <row r="168" spans="1:36" ht="15" customHeight="1" outlineLevel="2">
      <c r="A168" s="7">
        <v>2015</v>
      </c>
      <c r="B168" s="7" t="s">
        <v>60</v>
      </c>
      <c r="C168" s="149" t="s">
        <v>61</v>
      </c>
      <c r="D168" s="7" t="s">
        <v>61</v>
      </c>
      <c r="E168" s="7" t="s">
        <v>13</v>
      </c>
      <c r="F168" s="7">
        <v>5080</v>
      </c>
      <c r="G168" s="7" t="str">
        <f>VLOOKUP(F168,Crosswalk!A:D,2,0)</f>
        <v>5017</v>
      </c>
      <c r="H168" s="7" t="str">
        <f>VLOOKUP(G168,Crosswalk!B:D,2,0)</f>
        <v>Trailor Coach-In Lieu Tax</v>
      </c>
      <c r="I168" s="7"/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/>
      <c r="Q168" s="8">
        <v>0</v>
      </c>
      <c r="R168" s="8"/>
      <c r="S168" s="8"/>
      <c r="T168" s="8"/>
      <c r="U168" s="8"/>
      <c r="V168" s="8"/>
      <c r="W168" s="8"/>
      <c r="X168" s="8"/>
      <c r="Y168" s="14">
        <f t="shared" si="29"/>
        <v>0</v>
      </c>
      <c r="Z168" s="10"/>
      <c r="AA168" s="136">
        <f t="shared" si="31"/>
        <v>0</v>
      </c>
      <c r="AB168" s="13"/>
      <c r="AC168" s="13">
        <f t="shared" si="30"/>
        <v>0</v>
      </c>
      <c r="AD168" s="12">
        <v>1</v>
      </c>
      <c r="AE168" s="12">
        <v>1</v>
      </c>
      <c r="AG168" s="9">
        <f t="shared" si="33"/>
        <v>0</v>
      </c>
      <c r="AI168" s="1" t="str">
        <f t="shared" si="32"/>
        <v>33633610005017</v>
      </c>
      <c r="AJ168" s="9">
        <f>IF(AND(F168=2015,AG$4=1),-IFERROR(VLOOKUP(AI168,'Tax Admin 1'!A:I,9,0),0),IF(AND(F168=2015,AG$4=2),-IFERROR(VLOOKUP(AI168,'Tax Admin 2'!A:I,9,0),0),IFERROR(VLOOKUP(AI168,'A203'!A:L,12,0),0)))</f>
        <v>0</v>
      </c>
    </row>
    <row r="169" spans="1:36" ht="15" customHeight="1" outlineLevel="2">
      <c r="A169" s="7">
        <v>2015</v>
      </c>
      <c r="B169" s="7" t="s">
        <v>60</v>
      </c>
      <c r="C169" s="149" t="s">
        <v>61</v>
      </c>
      <c r="D169" s="7" t="s">
        <v>61</v>
      </c>
      <c r="E169" s="7" t="s">
        <v>13</v>
      </c>
      <c r="F169" s="7">
        <v>5380</v>
      </c>
      <c r="G169" s="7" t="str">
        <f>VLOOKUP(F169,Crosswalk!A:D,2,0)</f>
        <v>5050</v>
      </c>
      <c r="H169" s="7" t="str">
        <f>VLOOKUP(G169,Crosswalk!B:D,2,0)</f>
        <v>St-Homeowners Prop Tax Relief</v>
      </c>
      <c r="I169" s="7"/>
      <c r="J169" s="8">
        <v>0</v>
      </c>
      <c r="K169" s="8">
        <v>0</v>
      </c>
      <c r="L169" s="8">
        <v>0</v>
      </c>
      <c r="M169" s="8">
        <v>0</v>
      </c>
      <c r="N169" s="8">
        <v>7724.14</v>
      </c>
      <c r="O169" s="8">
        <v>0</v>
      </c>
      <c r="P169" s="8"/>
      <c r="Q169" s="8">
        <v>7724.13</v>
      </c>
      <c r="R169" s="8"/>
      <c r="S169" s="8"/>
      <c r="T169" s="8"/>
      <c r="U169" s="8"/>
      <c r="V169" s="8"/>
      <c r="W169" s="8"/>
      <c r="X169" s="8"/>
      <c r="Y169" s="14">
        <f t="shared" si="29"/>
        <v>15448.27</v>
      </c>
      <c r="Z169" s="10"/>
      <c r="AA169" s="136">
        <f t="shared" si="31"/>
        <v>0</v>
      </c>
      <c r="AB169" s="13"/>
      <c r="AC169" s="13">
        <f t="shared" si="30"/>
        <v>0</v>
      </c>
      <c r="AD169" s="12">
        <v>1</v>
      </c>
      <c r="AE169" s="12">
        <v>1</v>
      </c>
      <c r="AG169" s="9">
        <f t="shared" si="33"/>
        <v>-15448.27</v>
      </c>
      <c r="AI169" s="1" t="str">
        <f t="shared" si="32"/>
        <v>33633610005050</v>
      </c>
      <c r="AJ169" s="9">
        <f>IF(AND(F169=2015,AG$4=1),-IFERROR(VLOOKUP(AI169,'Tax Admin 1'!A:I,9,0),0),IF(AND(F169=2015,AG$4=2),-IFERROR(VLOOKUP(AI169,'Tax Admin 2'!A:I,9,0),0),IFERROR(VLOOKUP(AI169,'A203'!A:L,12,0),0)))</f>
        <v>0</v>
      </c>
    </row>
    <row r="170" spans="1:36" ht="15" customHeight="1" outlineLevel="2">
      <c r="A170" s="7">
        <v>2015</v>
      </c>
      <c r="B170" s="7" t="s">
        <v>60</v>
      </c>
      <c r="C170" s="149" t="s">
        <v>61</v>
      </c>
      <c r="D170" s="7" t="s">
        <v>61</v>
      </c>
      <c r="E170" s="7" t="s">
        <v>13</v>
      </c>
      <c r="F170" s="7">
        <v>5700</v>
      </c>
      <c r="G170" s="7" t="str">
        <f>VLOOKUP(F170,Crosswalk!A:D,2,0)</f>
        <v>5220</v>
      </c>
      <c r="H170" s="7" t="str">
        <f>VLOOKUP(G170,Crosswalk!B:D,2,0)</f>
        <v>Fed-Other</v>
      </c>
      <c r="I170" s="7"/>
      <c r="J170" s="8">
        <v>0</v>
      </c>
      <c r="K170" s="8">
        <v>0</v>
      </c>
      <c r="L170" s="8">
        <v>172.89</v>
      </c>
      <c r="M170" s="8">
        <v>0</v>
      </c>
      <c r="N170" s="8">
        <v>0</v>
      </c>
      <c r="O170" s="8">
        <v>0</v>
      </c>
      <c r="P170" s="8">
        <v>161.81</v>
      </c>
      <c r="Q170" s="8">
        <v>0</v>
      </c>
      <c r="R170" s="8"/>
      <c r="S170" s="8"/>
      <c r="T170" s="8"/>
      <c r="U170" s="8"/>
      <c r="V170" s="8"/>
      <c r="W170" s="8"/>
      <c r="X170" s="8"/>
      <c r="Y170" s="14">
        <f t="shared" si="29"/>
        <v>334.7</v>
      </c>
      <c r="Z170" s="10"/>
      <c r="AA170" s="136">
        <f t="shared" si="31"/>
        <v>0</v>
      </c>
      <c r="AB170" s="13"/>
      <c r="AC170" s="13">
        <f t="shared" ref="AC170:AC203" si="34">AA170+AB170</f>
        <v>0</v>
      </c>
      <c r="AD170" s="12">
        <v>1</v>
      </c>
      <c r="AE170" s="12">
        <v>1</v>
      </c>
      <c r="AG170" s="9">
        <f t="shared" si="33"/>
        <v>-334.7</v>
      </c>
      <c r="AI170" s="1" t="str">
        <f t="shared" si="32"/>
        <v>33633610005220</v>
      </c>
      <c r="AJ170" s="9">
        <f>IF(AND(F170=2015,AG$4=1),-IFERROR(VLOOKUP(AI170,'Tax Admin 1'!A:I,9,0),0),IF(AND(F170=2015,AG$4=2),-IFERROR(VLOOKUP(AI170,'Tax Admin 2'!A:I,9,0),0),IFERROR(VLOOKUP(AI170,'A203'!A:L,12,0),0)))</f>
        <v>0</v>
      </c>
    </row>
    <row r="171" spans="1:36" ht="15" customHeight="1" outlineLevel="2">
      <c r="A171" s="7">
        <v>2015</v>
      </c>
      <c r="B171" s="7" t="s">
        <v>60</v>
      </c>
      <c r="C171" s="149" t="s">
        <v>61</v>
      </c>
      <c r="D171" s="7" t="s">
        <v>61</v>
      </c>
      <c r="E171" s="7" t="s">
        <v>13</v>
      </c>
      <c r="F171" s="7">
        <v>5900</v>
      </c>
      <c r="G171" s="7" t="str">
        <f>VLOOKUP(F171,Crosswalk!A:D,2,0)</f>
        <v>5801</v>
      </c>
      <c r="H171" s="7" t="str">
        <f>VLOOKUP(G171,Crosswalk!B:D,2,0)</f>
        <v>RDA Pass Thru</v>
      </c>
      <c r="I171" s="7"/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/>
      <c r="Q171" s="8">
        <v>0</v>
      </c>
      <c r="R171" s="8"/>
      <c r="S171" s="8"/>
      <c r="T171" s="8"/>
      <c r="U171" s="8"/>
      <c r="V171" s="8"/>
      <c r="W171" s="8"/>
      <c r="X171" s="8"/>
      <c r="Y171" s="14">
        <f t="shared" si="29"/>
        <v>0</v>
      </c>
      <c r="Z171" s="10"/>
      <c r="AA171" s="136">
        <f t="shared" si="31"/>
        <v>0</v>
      </c>
      <c r="AB171" s="13"/>
      <c r="AC171" s="13">
        <f t="shared" si="34"/>
        <v>0</v>
      </c>
      <c r="AD171" s="12">
        <v>1</v>
      </c>
      <c r="AE171" s="12">
        <v>1</v>
      </c>
      <c r="AG171" s="9">
        <f t="shared" si="33"/>
        <v>0</v>
      </c>
      <c r="AI171" s="1" t="str">
        <f t="shared" si="32"/>
        <v>33633610005801</v>
      </c>
      <c r="AJ171" s="9">
        <f>IF(AND(F171=2015,AG$4=1),-IFERROR(VLOOKUP(AI171,'Tax Admin 1'!A:I,9,0),0),IF(AND(F171=2015,AG$4=2),-IFERROR(VLOOKUP(AI171,'Tax Admin 2'!A:I,9,0),0),IFERROR(VLOOKUP(AI171,'A203'!A:L,12,0),0)))</f>
        <v>0</v>
      </c>
    </row>
    <row r="172" spans="1:36" ht="15" customHeight="1" outlineLevel="2">
      <c r="A172" s="7">
        <v>2015</v>
      </c>
      <c r="B172" s="7" t="s">
        <v>60</v>
      </c>
      <c r="C172" s="149" t="s">
        <v>61</v>
      </c>
      <c r="D172" s="7">
        <v>336</v>
      </c>
      <c r="E172" s="7" t="s">
        <v>13</v>
      </c>
      <c r="F172" s="7">
        <v>5915</v>
      </c>
      <c r="G172" s="7" t="str">
        <f>VLOOKUP(F172,Crosswalk!A:D,2,0)</f>
        <v>4069</v>
      </c>
      <c r="H172" s="7" t="str">
        <f>VLOOKUP(G172,Crosswalk!B:D,2,0)</f>
        <v>Pass through - Facilities Portion</v>
      </c>
      <c r="I172" s="7"/>
      <c r="J172" s="8">
        <v>0</v>
      </c>
      <c r="K172" s="8">
        <v>0</v>
      </c>
      <c r="L172" s="8">
        <v>0</v>
      </c>
      <c r="M172" s="8">
        <v>20396</v>
      </c>
      <c r="N172" s="8">
        <v>0</v>
      </c>
      <c r="O172" s="8">
        <v>0</v>
      </c>
      <c r="P172" s="8">
        <v>20528</v>
      </c>
      <c r="Q172" s="8">
        <v>0</v>
      </c>
      <c r="R172" s="8"/>
      <c r="S172" s="8"/>
      <c r="T172" s="8"/>
      <c r="U172" s="8"/>
      <c r="V172" s="8"/>
      <c r="W172" s="8"/>
      <c r="X172" s="8"/>
      <c r="Y172" s="14">
        <f t="shared" si="29"/>
        <v>40924</v>
      </c>
      <c r="Z172" s="10"/>
      <c r="AA172" s="136">
        <f t="shared" si="31"/>
        <v>0</v>
      </c>
      <c r="AB172" s="13"/>
      <c r="AC172" s="13">
        <f t="shared" si="34"/>
        <v>0</v>
      </c>
      <c r="AD172" s="12"/>
      <c r="AE172" s="12"/>
      <c r="AG172" s="9">
        <f t="shared" si="33"/>
        <v>-40924</v>
      </c>
      <c r="AI172" s="1" t="str">
        <f t="shared" si="32"/>
        <v>33633610004069</v>
      </c>
      <c r="AJ172" s="9">
        <f>IF(AND(F172=2015,AG$4=1),-IFERROR(VLOOKUP(AI172,'Tax Admin 1'!A:I,9,0),0),IF(AND(F172=2015,AG$4=2),-IFERROR(VLOOKUP(AI172,'Tax Admin 2'!A:I,9,0),0),IFERROR(VLOOKUP(AI172,'A203'!A:L,12,0),0)))</f>
        <v>0</v>
      </c>
    </row>
    <row r="173" spans="1:36" ht="15" customHeight="1" outlineLevel="1">
      <c r="A173" s="7"/>
      <c r="B173" s="7"/>
      <c r="C173" s="157" t="s">
        <v>3518</v>
      </c>
      <c r="D173" s="7"/>
      <c r="E173" s="7"/>
      <c r="F173" s="7"/>
      <c r="G173" s="7"/>
      <c r="H173" s="7"/>
      <c r="I173" s="7"/>
      <c r="J173" s="8">
        <f>SUBTOTAL(9,J153:J172)</f>
        <v>0</v>
      </c>
      <c r="K173" s="8">
        <f>SUBTOTAL(9,K153:K172)</f>
        <v>0</v>
      </c>
      <c r="L173" s="8">
        <f>SUBTOTAL(9,L153:L172)</f>
        <v>594062.37</v>
      </c>
      <c r="M173" s="8">
        <f>SUBTOTAL(9,M153:M172)</f>
        <v>89528</v>
      </c>
      <c r="N173" s="8">
        <f>SUBTOTAL(9,N153:N172)</f>
        <v>122490.64999999995</v>
      </c>
      <c r="O173" s="8">
        <f>SUBTOTAL(9,O153:O172)</f>
        <v>175863.77</v>
      </c>
      <c r="P173" s="8">
        <f>SUBTOTAL(9,P153:P172)</f>
        <v>214796.12</v>
      </c>
      <c r="Q173" s="8">
        <f>SUBTOTAL(9,Q153:Q172)</f>
        <v>222191.55999999991</v>
      </c>
      <c r="R173" s="8"/>
      <c r="S173" s="8"/>
      <c r="T173" s="8"/>
      <c r="U173" s="8"/>
      <c r="V173" s="8"/>
      <c r="W173" s="8"/>
      <c r="X173" s="8"/>
      <c r="Y173" s="14">
        <f>SUBTOTAL(9,Y153:Y172)</f>
        <v>1418932.4699999997</v>
      </c>
      <c r="Z173" s="10"/>
      <c r="AA173" s="136"/>
      <c r="AB173" s="13"/>
      <c r="AC173" s="13"/>
      <c r="AD173" s="12"/>
      <c r="AE173" s="12"/>
      <c r="AG173" s="9"/>
      <c r="AJ173" s="9"/>
    </row>
    <row r="174" spans="1:36" ht="15" customHeight="1" outlineLevel="2">
      <c r="A174" s="7">
        <v>2015</v>
      </c>
      <c r="B174" s="7" t="s">
        <v>62</v>
      </c>
      <c r="C174" s="149" t="s">
        <v>63</v>
      </c>
      <c r="D174" s="7" t="s">
        <v>63</v>
      </c>
      <c r="E174" s="7" t="s">
        <v>13</v>
      </c>
      <c r="F174" s="7">
        <v>1010</v>
      </c>
      <c r="G174" s="7" t="str">
        <f>VLOOKUP(F174,Crosswalk!A:D,2,0)</f>
        <v>4001</v>
      </c>
      <c r="H174" s="7" t="str">
        <f>VLOOKUP(G174,Crosswalk!B:D,2,0)</f>
        <v>Property Taxes-Current Secured</v>
      </c>
      <c r="I174" s="7"/>
      <c r="J174" s="8">
        <v>0</v>
      </c>
      <c r="K174" s="8">
        <v>0</v>
      </c>
      <c r="L174" s="8">
        <v>36647.449999999997</v>
      </c>
      <c r="M174" s="8">
        <v>0</v>
      </c>
      <c r="N174" s="8">
        <v>6396.1999999999971</v>
      </c>
      <c r="O174" s="8">
        <v>23159.39</v>
      </c>
      <c r="P174" s="8">
        <v>8025.02</v>
      </c>
      <c r="Q174" s="8">
        <v>785.61000000000058</v>
      </c>
      <c r="R174" s="8"/>
      <c r="S174" s="8"/>
      <c r="T174" s="8"/>
      <c r="U174" s="8"/>
      <c r="V174" s="8"/>
      <c r="W174" s="8"/>
      <c r="X174" s="8"/>
      <c r="Y174" s="14">
        <f t="shared" si="29"/>
        <v>75013.67</v>
      </c>
      <c r="Z174" s="10"/>
      <c r="AA174" s="136">
        <f t="shared" ref="AA174:AA185" si="35">IF(AG$2="Y",IF(RIGHT(B174,4)="CITY",AJ174,0),AJ174)</f>
        <v>0</v>
      </c>
      <c r="AB174" s="13"/>
      <c r="AC174" s="13">
        <f t="shared" si="34"/>
        <v>0</v>
      </c>
      <c r="AD174" s="12">
        <v>1</v>
      </c>
      <c r="AE174" s="12">
        <v>1</v>
      </c>
      <c r="AG174" s="9">
        <f t="shared" si="33"/>
        <v>-75013.67</v>
      </c>
      <c r="AI174" s="1" t="str">
        <f t="shared" ref="AI174:AI185" si="36">C174&amp;D174&amp;E174&amp;G174</f>
        <v>33733710004001</v>
      </c>
      <c r="AJ174" s="9">
        <f>IF(AND(F174=2015,AG$4=1),-IFERROR(VLOOKUP(AI174,'Tax Admin 1'!A:I,9,0),0),IF(AND(F174=2015,AG$4=2),-IFERROR(VLOOKUP(AI174,'Tax Admin 2'!A:I,9,0),0),IFERROR(VLOOKUP(AI174,'A203'!A:L,12,0),0)))</f>
        <v>0</v>
      </c>
    </row>
    <row r="175" spans="1:36" ht="15" customHeight="1" outlineLevel="2">
      <c r="A175" s="7">
        <v>2015</v>
      </c>
      <c r="B175" s="7" t="s">
        <v>62</v>
      </c>
      <c r="C175" s="149" t="s">
        <v>63</v>
      </c>
      <c r="D175" s="7" t="s">
        <v>63</v>
      </c>
      <c r="E175" s="7" t="s">
        <v>13</v>
      </c>
      <c r="F175" s="7">
        <v>1050</v>
      </c>
      <c r="G175" s="7" t="str">
        <f>VLOOKUP(F175,Crosswalk!A:D,2,0)</f>
        <v>4006</v>
      </c>
      <c r="H175" s="7" t="str">
        <f>VLOOKUP(G175,Crosswalk!B:D,2,0)</f>
        <v>Property Tax-Current Unsecured</v>
      </c>
      <c r="I175" s="7"/>
      <c r="J175" s="8">
        <v>0</v>
      </c>
      <c r="K175" s="8">
        <v>0</v>
      </c>
      <c r="L175" s="8">
        <v>4058.82</v>
      </c>
      <c r="M175" s="8">
        <v>0</v>
      </c>
      <c r="N175" s="8">
        <v>23.349999999999909</v>
      </c>
      <c r="O175" s="8">
        <v>206.18000000000029</v>
      </c>
      <c r="P175" s="8">
        <v>-12.8</v>
      </c>
      <c r="Q175" s="8">
        <v>148.47999999999956</v>
      </c>
      <c r="R175" s="8"/>
      <c r="S175" s="8"/>
      <c r="T175" s="8"/>
      <c r="U175" s="8"/>
      <c r="V175" s="8"/>
      <c r="W175" s="8"/>
      <c r="X175" s="8"/>
      <c r="Y175" s="14">
        <f t="shared" si="29"/>
        <v>4424.03</v>
      </c>
      <c r="Z175" s="10"/>
      <c r="AA175" s="136">
        <f t="shared" si="35"/>
        <v>0</v>
      </c>
      <c r="AB175" s="13"/>
      <c r="AC175" s="13">
        <f t="shared" si="34"/>
        <v>0</v>
      </c>
      <c r="AD175" s="12">
        <v>1</v>
      </c>
      <c r="AE175" s="12">
        <v>1</v>
      </c>
      <c r="AG175" s="9">
        <f t="shared" si="33"/>
        <v>-4424.03</v>
      </c>
      <c r="AI175" s="1" t="str">
        <f t="shared" si="36"/>
        <v>33733710004006</v>
      </c>
      <c r="AJ175" s="9">
        <f>IF(AND(F175=2015,AG$4=1),-IFERROR(VLOOKUP(AI175,'Tax Admin 1'!A:I,9,0),0),IF(AND(F175=2015,AG$4=2),-IFERROR(VLOOKUP(AI175,'Tax Admin 2'!A:I,9,0),0),IFERROR(VLOOKUP(AI175,'A203'!A:L,12,0),0)))</f>
        <v>0</v>
      </c>
    </row>
    <row r="176" spans="1:36" ht="15" customHeight="1" outlineLevel="2">
      <c r="A176" s="7">
        <v>2015</v>
      </c>
      <c r="B176" s="7" t="s">
        <v>62</v>
      </c>
      <c r="C176" s="149" t="s">
        <v>63</v>
      </c>
      <c r="D176" s="7" t="s">
        <v>63</v>
      </c>
      <c r="E176" s="7" t="s">
        <v>13</v>
      </c>
      <c r="F176" s="7">
        <v>1110</v>
      </c>
      <c r="G176" s="7" t="str">
        <f>VLOOKUP(F176,Crosswalk!A:D,2,0)</f>
        <v>4008</v>
      </c>
      <c r="H176" s="7" t="str">
        <f>VLOOKUP(G176,Crosswalk!B:D,2,0)</f>
        <v>Property Taxes-Prior Secured</v>
      </c>
      <c r="I176" s="7"/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/>
      <c r="Q176" s="8">
        <v>2833.27</v>
      </c>
      <c r="R176" s="8"/>
      <c r="S176" s="8"/>
      <c r="T176" s="8"/>
      <c r="U176" s="8"/>
      <c r="V176" s="8"/>
      <c r="W176" s="8"/>
      <c r="X176" s="8"/>
      <c r="Y176" s="14">
        <f t="shared" si="29"/>
        <v>2833.27</v>
      </c>
      <c r="Z176" s="10"/>
      <c r="AA176" s="136">
        <f t="shared" si="35"/>
        <v>0</v>
      </c>
      <c r="AB176" s="13"/>
      <c r="AC176" s="13">
        <f t="shared" si="34"/>
        <v>0</v>
      </c>
      <c r="AD176" s="12">
        <v>1</v>
      </c>
      <c r="AE176" s="12">
        <v>1</v>
      </c>
      <c r="AG176" s="9">
        <f t="shared" si="33"/>
        <v>-2833.27</v>
      </c>
      <c r="AI176" s="1" t="str">
        <f t="shared" si="36"/>
        <v>33733710004008</v>
      </c>
      <c r="AJ176" s="9">
        <f>IF(AND(F176=2015,AG$4=1),-IFERROR(VLOOKUP(AI176,'Tax Admin 1'!A:I,9,0),0),IF(AND(F176=2015,AG$4=2),-IFERROR(VLOOKUP(AI176,'Tax Admin 2'!A:I,9,0),0),IFERROR(VLOOKUP(AI176,'A203'!A:L,12,0),0)))</f>
        <v>0</v>
      </c>
    </row>
    <row r="177" spans="1:36" ht="15" customHeight="1" outlineLevel="2">
      <c r="A177" s="7">
        <v>2015</v>
      </c>
      <c r="B177" s="7" t="s">
        <v>62</v>
      </c>
      <c r="C177" s="149" t="s">
        <v>63</v>
      </c>
      <c r="D177" s="7" t="s">
        <v>63</v>
      </c>
      <c r="E177" s="7" t="s">
        <v>13</v>
      </c>
      <c r="F177" s="7">
        <v>1150</v>
      </c>
      <c r="G177" s="7" t="str">
        <f>VLOOKUP(F177,Crosswalk!A:D,2,0)</f>
        <v>4009</v>
      </c>
      <c r="H177" s="7" t="str">
        <f>VLOOKUP(G177,Crosswalk!B:D,2,0)</f>
        <v>Property Taxes-Prior Unsecured</v>
      </c>
      <c r="I177" s="7"/>
      <c r="J177" s="8">
        <v>0</v>
      </c>
      <c r="K177" s="8">
        <v>0</v>
      </c>
      <c r="L177" s="8">
        <v>39.450000000000003</v>
      </c>
      <c r="M177" s="8">
        <v>0</v>
      </c>
      <c r="N177" s="8">
        <v>6.0499999999999972</v>
      </c>
      <c r="O177" s="8">
        <v>57.349999999999994</v>
      </c>
      <c r="P177" s="8">
        <v>6.18</v>
      </c>
      <c r="Q177" s="8">
        <v>36.289999999999992</v>
      </c>
      <c r="R177" s="8"/>
      <c r="S177" s="8"/>
      <c r="T177" s="8"/>
      <c r="U177" s="8"/>
      <c r="V177" s="8"/>
      <c r="W177" s="8"/>
      <c r="X177" s="8"/>
      <c r="Y177" s="14">
        <f t="shared" si="29"/>
        <v>145.32</v>
      </c>
      <c r="Z177" s="10"/>
      <c r="AA177" s="136">
        <f t="shared" si="35"/>
        <v>0</v>
      </c>
      <c r="AB177" s="13"/>
      <c r="AC177" s="13">
        <f t="shared" si="34"/>
        <v>0</v>
      </c>
      <c r="AD177" s="12">
        <v>1</v>
      </c>
      <c r="AE177" s="12">
        <v>1</v>
      </c>
      <c r="AG177" s="9">
        <f t="shared" si="33"/>
        <v>-145.32</v>
      </c>
      <c r="AI177" s="1" t="str">
        <f t="shared" si="36"/>
        <v>33733710004009</v>
      </c>
      <c r="AJ177" s="9">
        <f>IF(AND(F177=2015,AG$4=1),-IFERROR(VLOOKUP(AI177,'Tax Admin 1'!A:I,9,0),0),IF(AND(F177=2015,AG$4=2),-IFERROR(VLOOKUP(AI177,'Tax Admin 2'!A:I,9,0),0),IFERROR(VLOOKUP(AI177,'A203'!A:L,12,0),0)))</f>
        <v>0</v>
      </c>
    </row>
    <row r="178" spans="1:36" ht="15" customHeight="1" outlineLevel="2">
      <c r="A178" s="7">
        <v>2015</v>
      </c>
      <c r="B178" s="7" t="s">
        <v>62</v>
      </c>
      <c r="C178" s="149" t="s">
        <v>63</v>
      </c>
      <c r="D178" s="7" t="s">
        <v>63</v>
      </c>
      <c r="E178" s="7" t="s">
        <v>13</v>
      </c>
      <c r="F178" s="7">
        <v>1260</v>
      </c>
      <c r="G178" s="7" t="str">
        <f>VLOOKUP(F178,Crosswalk!A:D,2,0)</f>
        <v>4030</v>
      </c>
      <c r="H178" s="7" t="str">
        <f>VLOOKUP(G178,Crosswalk!B:D,2,0)</f>
        <v>Supp Prop Tax-Current Secured</v>
      </c>
      <c r="I178" s="7"/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/>
      <c r="Q178" s="8">
        <v>0</v>
      </c>
      <c r="R178" s="8"/>
      <c r="S178" s="8"/>
      <c r="T178" s="8"/>
      <c r="U178" s="8"/>
      <c r="V178" s="8"/>
      <c r="W178" s="8"/>
      <c r="X178" s="8"/>
      <c r="Y178" s="14">
        <f t="shared" si="29"/>
        <v>0</v>
      </c>
      <c r="Z178" s="10"/>
      <c r="AA178" s="136">
        <f t="shared" si="35"/>
        <v>0</v>
      </c>
      <c r="AB178" s="13"/>
      <c r="AC178" s="13">
        <f t="shared" si="34"/>
        <v>0</v>
      </c>
      <c r="AD178" s="12">
        <v>1</v>
      </c>
      <c r="AE178" s="12">
        <v>1</v>
      </c>
      <c r="AG178" s="9">
        <f t="shared" si="33"/>
        <v>0</v>
      </c>
      <c r="AI178" s="1" t="str">
        <f t="shared" si="36"/>
        <v>33733710004030</v>
      </c>
      <c r="AJ178" s="9">
        <f>IF(AND(F178=2015,AG$4=1),-IFERROR(VLOOKUP(AI178,'Tax Admin 1'!A:I,9,0),0),IF(AND(F178=2015,AG$4=2),-IFERROR(VLOOKUP(AI178,'Tax Admin 2'!A:I,9,0),0),IFERROR(VLOOKUP(AI178,'A203'!A:L,12,0),0)))</f>
        <v>0</v>
      </c>
    </row>
    <row r="179" spans="1:36" ht="15" customHeight="1" outlineLevel="2">
      <c r="A179" s="7">
        <v>2015</v>
      </c>
      <c r="B179" s="7" t="s">
        <v>62</v>
      </c>
      <c r="C179" s="149" t="s">
        <v>63</v>
      </c>
      <c r="D179" s="7" t="s">
        <v>63</v>
      </c>
      <c r="E179" s="7" t="s">
        <v>13</v>
      </c>
      <c r="F179" s="7">
        <v>1270</v>
      </c>
      <c r="G179" s="7" t="str">
        <f>VLOOKUP(F179,Crosswalk!A:D,2,0)</f>
        <v>4033</v>
      </c>
      <c r="H179" s="7" t="str">
        <f>VLOOKUP(G179,Crosswalk!B:D,2,0)</f>
        <v>Supp Property Taxes-Prior Secured</v>
      </c>
      <c r="I179" s="7"/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/>
      <c r="Q179" s="8">
        <v>0</v>
      </c>
      <c r="R179" s="8"/>
      <c r="S179" s="8"/>
      <c r="T179" s="8"/>
      <c r="U179" s="8"/>
      <c r="V179" s="8"/>
      <c r="W179" s="8"/>
      <c r="X179" s="8"/>
      <c r="Y179" s="14">
        <f t="shared" si="29"/>
        <v>0</v>
      </c>
      <c r="Z179" s="10"/>
      <c r="AA179" s="136">
        <f t="shared" si="35"/>
        <v>0</v>
      </c>
      <c r="AB179" s="13"/>
      <c r="AC179" s="13">
        <f t="shared" si="34"/>
        <v>0</v>
      </c>
      <c r="AD179" s="12">
        <v>1</v>
      </c>
      <c r="AE179" s="12">
        <v>1</v>
      </c>
      <c r="AG179" s="9">
        <f t="shared" si="33"/>
        <v>0</v>
      </c>
      <c r="AI179" s="1" t="str">
        <f t="shared" si="36"/>
        <v>33733710004033</v>
      </c>
      <c r="AJ179" s="9">
        <f>IF(AND(F179=2015,AG$4=1),-IFERROR(VLOOKUP(AI179,'Tax Admin 1'!A:I,9,0),0),IF(AND(F179=2015,AG$4=2),-IFERROR(VLOOKUP(AI179,'Tax Admin 2'!A:I,9,0),0),IFERROR(VLOOKUP(AI179,'A203'!A:L,12,0),0)))</f>
        <v>0</v>
      </c>
    </row>
    <row r="180" spans="1:36" ht="15" customHeight="1" outlineLevel="2">
      <c r="A180" s="7">
        <v>2015</v>
      </c>
      <c r="B180" s="7" t="s">
        <v>62</v>
      </c>
      <c r="C180" s="149" t="s">
        <v>63</v>
      </c>
      <c r="D180" s="7" t="s">
        <v>63</v>
      </c>
      <c r="E180" s="7" t="s">
        <v>13</v>
      </c>
      <c r="F180" s="7">
        <v>1410</v>
      </c>
      <c r="G180" s="7" t="str">
        <f>VLOOKUP(F180,Crosswalk!A:D,2,0)</f>
        <v>4052</v>
      </c>
      <c r="H180" s="7" t="str">
        <f>VLOOKUP(G180,Crosswalk!B:D,2,0)</f>
        <v>Other Taxes</v>
      </c>
      <c r="I180" s="7"/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/>
      <c r="Q180" s="8">
        <v>0</v>
      </c>
      <c r="R180" s="8"/>
      <c r="S180" s="8"/>
      <c r="T180" s="8"/>
      <c r="U180" s="8"/>
      <c r="V180" s="8"/>
      <c r="W180" s="8"/>
      <c r="X180" s="8"/>
      <c r="Y180" s="14">
        <f t="shared" si="29"/>
        <v>0</v>
      </c>
      <c r="Z180" s="10"/>
      <c r="AA180" s="136">
        <f t="shared" si="35"/>
        <v>0</v>
      </c>
      <c r="AB180" s="13"/>
      <c r="AC180" s="13">
        <f t="shared" si="34"/>
        <v>0</v>
      </c>
      <c r="AD180" s="12">
        <v>1</v>
      </c>
      <c r="AE180" s="12">
        <v>1</v>
      </c>
      <c r="AG180" s="9">
        <f t="shared" si="33"/>
        <v>0</v>
      </c>
      <c r="AI180" s="1" t="str">
        <f t="shared" si="36"/>
        <v>33733710004052</v>
      </c>
      <c r="AJ180" s="9">
        <f>IF(AND(F180=2015,AG$4=1),-IFERROR(VLOOKUP(AI180,'Tax Admin 1'!A:I,9,0),0),IF(AND(F180=2015,AG$4=2),-IFERROR(VLOOKUP(AI180,'Tax Admin 2'!A:I,9,0),0),IFERROR(VLOOKUP(AI180,'A203'!A:L,12,0),0)))</f>
        <v>0</v>
      </c>
    </row>
    <row r="181" spans="1:36" ht="15" customHeight="1" outlineLevel="2">
      <c r="A181" s="7">
        <v>2015</v>
      </c>
      <c r="B181" s="7" t="s">
        <v>62</v>
      </c>
      <c r="C181" s="149" t="s">
        <v>63</v>
      </c>
      <c r="D181" s="7" t="s">
        <v>63</v>
      </c>
      <c r="E181" s="7" t="s">
        <v>13</v>
      </c>
      <c r="F181" s="7">
        <v>1450</v>
      </c>
      <c r="G181" s="7" t="str">
        <f>VLOOKUP(F181,Crosswalk!A:D,2,0)</f>
        <v>4056</v>
      </c>
      <c r="H181" s="7" t="str">
        <f>VLOOKUP(G181,Crosswalk!B:D,2,0)</f>
        <v>Aircraft</v>
      </c>
      <c r="I181" s="7"/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/>
      <c r="Q181" s="8">
        <v>0</v>
      </c>
      <c r="R181" s="8"/>
      <c r="S181" s="8"/>
      <c r="T181" s="8"/>
      <c r="U181" s="8"/>
      <c r="V181" s="8"/>
      <c r="W181" s="8"/>
      <c r="X181" s="8"/>
      <c r="Y181" s="14">
        <f t="shared" si="29"/>
        <v>0</v>
      </c>
      <c r="Z181" s="10"/>
      <c r="AA181" s="136">
        <f t="shared" si="35"/>
        <v>0</v>
      </c>
      <c r="AB181" s="13"/>
      <c r="AC181" s="13">
        <f t="shared" si="34"/>
        <v>0</v>
      </c>
      <c r="AD181" s="12">
        <v>1</v>
      </c>
      <c r="AE181" s="12">
        <v>1</v>
      </c>
      <c r="AG181" s="9">
        <f t="shared" si="33"/>
        <v>0</v>
      </c>
      <c r="AI181" s="1" t="str">
        <f t="shared" si="36"/>
        <v>33733710004056</v>
      </c>
      <c r="AJ181" s="9">
        <f>IF(AND(F181=2015,AG$4=1),-IFERROR(VLOOKUP(AI181,'Tax Admin 1'!A:I,9,0),0),IF(AND(F181=2015,AG$4=2),-IFERROR(VLOOKUP(AI181,'Tax Admin 2'!A:I,9,0),0),IFERROR(VLOOKUP(AI181,'A203'!A:L,12,0),0)))</f>
        <v>0</v>
      </c>
    </row>
    <row r="182" spans="1:36" ht="15" customHeight="1" outlineLevel="2">
      <c r="A182" s="7">
        <v>2015</v>
      </c>
      <c r="B182" s="7" t="s">
        <v>62</v>
      </c>
      <c r="C182" s="149" t="s">
        <v>63</v>
      </c>
      <c r="D182" s="7" t="s">
        <v>63</v>
      </c>
      <c r="E182" s="7" t="s">
        <v>13</v>
      </c>
      <c r="F182" s="7">
        <v>1461</v>
      </c>
      <c r="G182" s="7" t="str">
        <f>VLOOKUP(F182,Crosswalk!A:D,2,0)</f>
        <v>4058</v>
      </c>
      <c r="H182" s="7" t="str">
        <f>VLOOKUP(G182,Crosswalk!B:D,2,0)</f>
        <v>ERAF</v>
      </c>
      <c r="I182" s="7"/>
      <c r="J182" s="8">
        <v>0</v>
      </c>
      <c r="K182" s="8">
        <v>0</v>
      </c>
      <c r="L182" s="8">
        <v>-7065</v>
      </c>
      <c r="M182" s="8">
        <v>0</v>
      </c>
      <c r="N182" s="8">
        <v>0</v>
      </c>
      <c r="O182" s="8">
        <v>-13462.75</v>
      </c>
      <c r="P182" s="8"/>
      <c r="Q182" s="8">
        <v>8458.3799999999992</v>
      </c>
      <c r="R182" s="8"/>
      <c r="S182" s="8"/>
      <c r="T182" s="8"/>
      <c r="U182" s="8"/>
      <c r="V182" s="8"/>
      <c r="W182" s="8"/>
      <c r="X182" s="8"/>
      <c r="Y182" s="14">
        <f t="shared" si="29"/>
        <v>-12069.37</v>
      </c>
      <c r="Z182" s="10"/>
      <c r="AA182" s="136">
        <f t="shared" si="35"/>
        <v>0</v>
      </c>
      <c r="AB182" s="13"/>
      <c r="AC182" s="13">
        <f t="shared" si="34"/>
        <v>0</v>
      </c>
      <c r="AD182" s="12">
        <v>1</v>
      </c>
      <c r="AE182" s="12">
        <v>0</v>
      </c>
      <c r="AG182" s="9">
        <f t="shared" si="33"/>
        <v>12069.37</v>
      </c>
      <c r="AI182" s="1" t="str">
        <f t="shared" si="36"/>
        <v>33733710004058</v>
      </c>
      <c r="AJ182" s="9">
        <f>IF(AND(F182=2015,AG$4=1),-IFERROR(VLOOKUP(AI182,'Tax Admin 1'!A:I,9,0),0),IF(AND(F182=2015,AG$4=2),-IFERROR(VLOOKUP(AI182,'Tax Admin 2'!A:I,9,0),0),IFERROR(VLOOKUP(AI182,'A203'!A:L,12,0),0)))</f>
        <v>0</v>
      </c>
    </row>
    <row r="183" spans="1:36" ht="15" customHeight="1" outlineLevel="2">
      <c r="A183" s="7">
        <v>2015</v>
      </c>
      <c r="B183" s="7" t="s">
        <v>62</v>
      </c>
      <c r="C183" s="149" t="s">
        <v>63</v>
      </c>
      <c r="D183" s="7" t="s">
        <v>63</v>
      </c>
      <c r="E183" s="7" t="s">
        <v>13</v>
      </c>
      <c r="F183" s="24">
        <v>4010</v>
      </c>
      <c r="G183" s="7" t="str">
        <f>VLOOKUP(F183,Crosswalk!A:D,2,0)</f>
        <v>4801</v>
      </c>
      <c r="H183" s="7" t="str">
        <f>VLOOKUP(G183,Crosswalk!B:D,2,0)</f>
        <v>Interest</v>
      </c>
      <c r="I183" s="7"/>
      <c r="J183" s="8">
        <v>0</v>
      </c>
      <c r="K183" s="8">
        <v>0</v>
      </c>
      <c r="L183" s="8">
        <v>3.4</v>
      </c>
      <c r="M183" s="8">
        <v>0</v>
      </c>
      <c r="N183" s="8">
        <v>10.129999999999999</v>
      </c>
      <c r="O183" s="8">
        <v>4.2900000000000009</v>
      </c>
      <c r="P183" s="8"/>
      <c r="Q183" s="8">
        <v>81.150000000000006</v>
      </c>
      <c r="R183" s="8"/>
      <c r="S183" s="8"/>
      <c r="T183" s="8"/>
      <c r="U183" s="8"/>
      <c r="V183" s="8"/>
      <c r="W183" s="8"/>
      <c r="X183" s="8"/>
      <c r="Y183" s="14">
        <f t="shared" si="29"/>
        <v>98.97</v>
      </c>
      <c r="Z183" s="10"/>
      <c r="AA183" s="136">
        <f t="shared" si="35"/>
        <v>0</v>
      </c>
      <c r="AB183" s="13"/>
      <c r="AC183" s="13">
        <f t="shared" si="34"/>
        <v>0</v>
      </c>
      <c r="AD183" s="12">
        <v>1</v>
      </c>
      <c r="AE183" s="12">
        <v>1</v>
      </c>
      <c r="AG183" s="9">
        <f t="shared" si="33"/>
        <v>-98.97</v>
      </c>
      <c r="AI183" s="1" t="str">
        <f t="shared" si="36"/>
        <v>33733710004801</v>
      </c>
      <c r="AJ183" s="9">
        <f>IF(AND(F183=2015,AG$4=1),-IFERROR(VLOOKUP(AI183,'Tax Admin 1'!A:I,9,0),0),IF(AND(F183=2015,AG$4=2),-IFERROR(VLOOKUP(AI183,'Tax Admin 2'!A:I,9,0),0),IFERROR(VLOOKUP(AI183,'A203'!A:L,12,0),0)))</f>
        <v>0</v>
      </c>
    </row>
    <row r="184" spans="1:36" ht="15" customHeight="1" outlineLevel="2">
      <c r="A184" s="7">
        <v>2015</v>
      </c>
      <c r="B184" s="7" t="s">
        <v>62</v>
      </c>
      <c r="C184" s="149" t="s">
        <v>63</v>
      </c>
      <c r="D184" s="7" t="s">
        <v>63</v>
      </c>
      <c r="E184" s="7" t="s">
        <v>13</v>
      </c>
      <c r="F184" s="7">
        <v>5080</v>
      </c>
      <c r="G184" s="7" t="str">
        <f>VLOOKUP(F184,Crosswalk!A:D,2,0)</f>
        <v>5017</v>
      </c>
      <c r="H184" s="7" t="str">
        <f>VLOOKUP(G184,Crosswalk!B:D,2,0)</f>
        <v>Trailor Coach-In Lieu Tax</v>
      </c>
      <c r="I184" s="7"/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/>
      <c r="Q184" s="8">
        <v>0</v>
      </c>
      <c r="R184" s="8"/>
      <c r="S184" s="8"/>
      <c r="T184" s="8"/>
      <c r="U184" s="8"/>
      <c r="V184" s="8"/>
      <c r="W184" s="8"/>
      <c r="X184" s="8"/>
      <c r="Y184" s="14">
        <f t="shared" si="29"/>
        <v>0</v>
      </c>
      <c r="Z184" s="10"/>
      <c r="AA184" s="136">
        <f t="shared" si="35"/>
        <v>0</v>
      </c>
      <c r="AB184" s="13"/>
      <c r="AC184" s="13">
        <f t="shared" si="34"/>
        <v>0</v>
      </c>
      <c r="AD184" s="12">
        <v>1</v>
      </c>
      <c r="AE184" s="12">
        <v>1</v>
      </c>
      <c r="AG184" s="9">
        <f t="shared" si="33"/>
        <v>0</v>
      </c>
      <c r="AI184" s="1" t="str">
        <f t="shared" si="36"/>
        <v>33733710005017</v>
      </c>
      <c r="AJ184" s="9">
        <f>IF(AND(F184=2015,AG$4=1),-IFERROR(VLOOKUP(AI184,'Tax Admin 1'!A:I,9,0),0),IF(AND(F184=2015,AG$4=2),-IFERROR(VLOOKUP(AI184,'Tax Admin 2'!A:I,9,0),0),IFERROR(VLOOKUP(AI184,'A203'!A:L,12,0),0)))</f>
        <v>0</v>
      </c>
    </row>
    <row r="185" spans="1:36" ht="15" customHeight="1" outlineLevel="2">
      <c r="A185" s="7">
        <v>2015</v>
      </c>
      <c r="B185" s="7" t="s">
        <v>62</v>
      </c>
      <c r="C185" s="149" t="s">
        <v>63</v>
      </c>
      <c r="D185" s="7" t="s">
        <v>63</v>
      </c>
      <c r="E185" s="7" t="s">
        <v>13</v>
      </c>
      <c r="F185" s="7">
        <v>5380</v>
      </c>
      <c r="G185" s="7" t="str">
        <f>VLOOKUP(F185,Crosswalk!A:D,2,0)</f>
        <v>5050</v>
      </c>
      <c r="H185" s="7" t="str">
        <f>VLOOKUP(G185,Crosswalk!B:D,2,0)</f>
        <v>St-Homeowners Prop Tax Relief</v>
      </c>
      <c r="I185" s="7"/>
      <c r="J185" s="8">
        <v>0</v>
      </c>
      <c r="K185" s="8">
        <v>0</v>
      </c>
      <c r="L185" s="8">
        <v>0</v>
      </c>
      <c r="M185" s="8">
        <v>0</v>
      </c>
      <c r="N185" s="8">
        <v>438.17</v>
      </c>
      <c r="O185" s="8">
        <v>0</v>
      </c>
      <c r="P185" s="8"/>
      <c r="Q185" s="8">
        <v>438.17</v>
      </c>
      <c r="R185" s="8"/>
      <c r="S185" s="8"/>
      <c r="T185" s="8"/>
      <c r="U185" s="8"/>
      <c r="V185" s="8"/>
      <c r="W185" s="8"/>
      <c r="X185" s="8"/>
      <c r="Y185" s="14">
        <f t="shared" si="29"/>
        <v>876.34</v>
      </c>
      <c r="Z185" s="10"/>
      <c r="AA185" s="136">
        <f t="shared" si="35"/>
        <v>0</v>
      </c>
      <c r="AB185" s="13"/>
      <c r="AC185" s="13">
        <f t="shared" si="34"/>
        <v>0</v>
      </c>
      <c r="AD185" s="12">
        <v>1</v>
      </c>
      <c r="AE185" s="12">
        <v>1</v>
      </c>
      <c r="AG185" s="9">
        <f t="shared" si="33"/>
        <v>-876.34</v>
      </c>
      <c r="AI185" s="1" t="str">
        <f t="shared" si="36"/>
        <v>33733710005050</v>
      </c>
      <c r="AJ185" s="9">
        <f>IF(AND(F185=2015,AG$4=1),-IFERROR(VLOOKUP(AI185,'Tax Admin 1'!A:I,9,0),0),IF(AND(F185=2015,AG$4=2),-IFERROR(VLOOKUP(AI185,'Tax Admin 2'!A:I,9,0),0),IFERROR(VLOOKUP(AI185,'A203'!A:L,12,0),0)))</f>
        <v>0</v>
      </c>
    </row>
    <row r="186" spans="1:36" ht="15" customHeight="1" outlineLevel="1">
      <c r="A186" s="7"/>
      <c r="B186" s="7"/>
      <c r="C186" s="157" t="s">
        <v>3519</v>
      </c>
      <c r="D186" s="7"/>
      <c r="E186" s="7"/>
      <c r="F186" s="7"/>
      <c r="G186" s="7"/>
      <c r="H186" s="7"/>
      <c r="I186" s="7"/>
      <c r="J186" s="8">
        <f>SUBTOTAL(9,J174:J185)</f>
        <v>0</v>
      </c>
      <c r="K186" s="8">
        <f>SUBTOTAL(9,K174:K185)</f>
        <v>0</v>
      </c>
      <c r="L186" s="8">
        <f>SUBTOTAL(9,L174:L185)</f>
        <v>33684.119999999995</v>
      </c>
      <c r="M186" s="8">
        <f>SUBTOTAL(9,M174:M185)</f>
        <v>0</v>
      </c>
      <c r="N186" s="8">
        <f>SUBTOTAL(9,N174:N185)</f>
        <v>6873.8999999999978</v>
      </c>
      <c r="O186" s="8">
        <f>SUBTOTAL(9,O174:O185)</f>
        <v>9964.4599999999991</v>
      </c>
      <c r="P186" s="8">
        <f>SUBTOTAL(9,P174:P185)</f>
        <v>8018.4000000000005</v>
      </c>
      <c r="Q186" s="8">
        <f>SUBTOTAL(9,Q174:Q185)</f>
        <v>12781.349999999999</v>
      </c>
      <c r="R186" s="8"/>
      <c r="S186" s="8"/>
      <c r="T186" s="8"/>
      <c r="U186" s="8"/>
      <c r="V186" s="8"/>
      <c r="W186" s="8"/>
      <c r="X186" s="8"/>
      <c r="Y186" s="14">
        <f>SUBTOTAL(9,Y174:Y185)</f>
        <v>71322.23000000001</v>
      </c>
      <c r="Z186" s="10"/>
      <c r="AA186" s="136"/>
      <c r="AB186" s="13"/>
      <c r="AC186" s="13"/>
      <c r="AD186" s="12"/>
      <c r="AE186" s="12"/>
      <c r="AG186" s="9"/>
      <c r="AJ186" s="9"/>
    </row>
    <row r="187" spans="1:36" ht="15" customHeight="1" outlineLevel="2">
      <c r="A187" s="7">
        <v>2015</v>
      </c>
      <c r="B187" s="7" t="s">
        <v>64</v>
      </c>
      <c r="C187" s="149" t="s">
        <v>65</v>
      </c>
      <c r="D187" s="7" t="s">
        <v>65</v>
      </c>
      <c r="E187" s="7" t="s">
        <v>13</v>
      </c>
      <c r="F187" s="7">
        <v>1010</v>
      </c>
      <c r="G187" s="7" t="str">
        <f>VLOOKUP(F187,Crosswalk!A:D,2,0)</f>
        <v>4001</v>
      </c>
      <c r="H187" s="7" t="str">
        <f>VLOOKUP(G187,Crosswalk!B:D,2,0)</f>
        <v>Property Taxes-Current Secured</v>
      </c>
      <c r="I187" s="7"/>
      <c r="J187" s="8">
        <v>0</v>
      </c>
      <c r="K187" s="8">
        <v>0</v>
      </c>
      <c r="L187" s="8">
        <v>440308.47999999998</v>
      </c>
      <c r="M187" s="8">
        <v>0</v>
      </c>
      <c r="N187" s="8">
        <v>79006.739999999991</v>
      </c>
      <c r="O187" s="8">
        <v>278253.30000000005</v>
      </c>
      <c r="P187" s="8">
        <v>98116.69</v>
      </c>
      <c r="Q187" s="8">
        <v>9335.4499999999534</v>
      </c>
      <c r="R187" s="8"/>
      <c r="S187" s="8"/>
      <c r="T187" s="8"/>
      <c r="U187" s="8"/>
      <c r="V187" s="8"/>
      <c r="W187" s="8"/>
      <c r="X187" s="8"/>
      <c r="Y187" s="14">
        <f t="shared" si="29"/>
        <v>905020.65999999992</v>
      </c>
      <c r="Z187" s="10"/>
      <c r="AA187" s="136">
        <f t="shared" ref="AA187:AA204" si="37">IF(AG$2="Y",IF(RIGHT(B187,4)="CITY",AJ187,0),AJ187)</f>
        <v>0</v>
      </c>
      <c r="AB187" s="13"/>
      <c r="AC187" s="13">
        <f t="shared" si="34"/>
        <v>0</v>
      </c>
      <c r="AD187" s="12">
        <v>1</v>
      </c>
      <c r="AE187" s="12">
        <v>1</v>
      </c>
      <c r="AG187" s="9">
        <f t="shared" si="33"/>
        <v>-905020.65999999992</v>
      </c>
      <c r="AI187" s="1" t="str">
        <f t="shared" ref="AI187:AI204" si="38">C187&amp;D187&amp;E187&amp;G187</f>
        <v>33833810004001</v>
      </c>
      <c r="AJ187" s="9">
        <f>IF(AND(F187=2015,AG$4=1),-IFERROR(VLOOKUP(AI187,'Tax Admin 1'!A:I,9,0),0),IF(AND(F187=2015,AG$4=2),-IFERROR(VLOOKUP(AI187,'Tax Admin 2'!A:I,9,0),0),IFERROR(VLOOKUP(AI187,'A203'!A:L,12,0),0)))</f>
        <v>0</v>
      </c>
    </row>
    <row r="188" spans="1:36" ht="15" customHeight="1" outlineLevel="2">
      <c r="A188" s="7">
        <v>2015</v>
      </c>
      <c r="B188" s="7" t="s">
        <v>64</v>
      </c>
      <c r="C188" s="149" t="s">
        <v>65</v>
      </c>
      <c r="D188" s="7" t="s">
        <v>65</v>
      </c>
      <c r="E188" s="7" t="s">
        <v>13</v>
      </c>
      <c r="F188" s="7">
        <v>1050</v>
      </c>
      <c r="G188" s="7" t="str">
        <f>VLOOKUP(F188,Crosswalk!A:D,2,0)</f>
        <v>4006</v>
      </c>
      <c r="H188" s="7" t="str">
        <f>VLOOKUP(G188,Crosswalk!B:D,2,0)</f>
        <v>Property Tax-Current Unsecured</v>
      </c>
      <c r="I188" s="7"/>
      <c r="J188" s="8">
        <v>0</v>
      </c>
      <c r="K188" s="8">
        <v>0</v>
      </c>
      <c r="L188" s="8">
        <v>48765.53</v>
      </c>
      <c r="M188" s="8">
        <v>0</v>
      </c>
      <c r="N188" s="8">
        <v>280.52999999999884</v>
      </c>
      <c r="O188" s="8">
        <v>2477.1600000000035</v>
      </c>
      <c r="P188" s="8">
        <v>-153.74</v>
      </c>
      <c r="Q188" s="8">
        <v>1783.9399999999951</v>
      </c>
      <c r="R188" s="8"/>
      <c r="S188" s="8"/>
      <c r="T188" s="8"/>
      <c r="U188" s="8"/>
      <c r="V188" s="8"/>
      <c r="W188" s="8"/>
      <c r="X188" s="8"/>
      <c r="Y188" s="14">
        <f t="shared" si="29"/>
        <v>53153.42</v>
      </c>
      <c r="Z188" s="10"/>
      <c r="AA188" s="136">
        <f t="shared" si="37"/>
        <v>0</v>
      </c>
      <c r="AB188" s="13"/>
      <c r="AC188" s="13">
        <f t="shared" si="34"/>
        <v>0</v>
      </c>
      <c r="AD188" s="12">
        <v>1</v>
      </c>
      <c r="AE188" s="12">
        <v>1</v>
      </c>
      <c r="AG188" s="9">
        <f t="shared" si="33"/>
        <v>-53153.42</v>
      </c>
      <c r="AI188" s="1" t="str">
        <f t="shared" si="38"/>
        <v>33833810004006</v>
      </c>
      <c r="AJ188" s="9">
        <f>IF(AND(F188=2015,AG$4=1),-IFERROR(VLOOKUP(AI188,'Tax Admin 1'!A:I,9,0),0),IF(AND(F188=2015,AG$4=2),-IFERROR(VLOOKUP(AI188,'Tax Admin 2'!A:I,9,0),0),IFERROR(VLOOKUP(AI188,'A203'!A:L,12,0),0)))</f>
        <v>0</v>
      </c>
    </row>
    <row r="189" spans="1:36" ht="15" customHeight="1" outlineLevel="2">
      <c r="A189" s="7">
        <v>2015</v>
      </c>
      <c r="B189" s="7" t="s">
        <v>64</v>
      </c>
      <c r="C189" s="149" t="s">
        <v>65</v>
      </c>
      <c r="D189" s="7">
        <v>338</v>
      </c>
      <c r="E189" s="7" t="s">
        <v>13</v>
      </c>
      <c r="F189" s="7">
        <v>1070</v>
      </c>
      <c r="G189" s="7" t="str">
        <f>VLOOKUP(F189,Crosswalk!A:D,2,0)</f>
        <v>4060</v>
      </c>
      <c r="H189" s="7" t="str">
        <f>VLOOKUP(G189,Crosswalk!B:D,2,0)</f>
        <v>ABX1 26 Residual</v>
      </c>
      <c r="I189" s="7"/>
      <c r="J189" s="8">
        <v>0</v>
      </c>
      <c r="K189" s="8">
        <v>0</v>
      </c>
      <c r="L189" s="8">
        <v>0</v>
      </c>
      <c r="M189" s="8">
        <v>34421</v>
      </c>
      <c r="N189" s="8">
        <v>0</v>
      </c>
      <c r="O189" s="8">
        <v>0</v>
      </c>
      <c r="P189" s="8">
        <v>27526</v>
      </c>
      <c r="Q189" s="8">
        <v>0</v>
      </c>
      <c r="R189" s="8"/>
      <c r="S189" s="8"/>
      <c r="T189" s="8"/>
      <c r="U189" s="8"/>
      <c r="V189" s="8"/>
      <c r="W189" s="8"/>
      <c r="X189" s="8"/>
      <c r="Y189" s="14">
        <f t="shared" si="29"/>
        <v>61947</v>
      </c>
      <c r="Z189" s="10"/>
      <c r="AA189" s="136">
        <f t="shared" si="37"/>
        <v>0</v>
      </c>
      <c r="AB189" s="13"/>
      <c r="AC189" s="13">
        <f t="shared" si="34"/>
        <v>0</v>
      </c>
      <c r="AD189" s="12"/>
      <c r="AE189" s="12"/>
      <c r="AG189" s="9">
        <f t="shared" si="33"/>
        <v>-61947</v>
      </c>
      <c r="AI189" s="1" t="str">
        <f t="shared" si="38"/>
        <v>33833810004060</v>
      </c>
      <c r="AJ189" s="9">
        <f>IF(AND(F189=2015,AG$4=1),-IFERROR(VLOOKUP(AI189,'Tax Admin 1'!A:I,9,0),0),IF(AND(F189=2015,AG$4=2),-IFERROR(VLOOKUP(AI189,'Tax Admin 2'!A:I,9,0),0),IFERROR(VLOOKUP(AI189,'A203'!A:L,12,0),0)))</f>
        <v>0</v>
      </c>
    </row>
    <row r="190" spans="1:36" ht="15" customHeight="1" outlineLevel="2">
      <c r="A190" s="7">
        <v>2015</v>
      </c>
      <c r="B190" s="7" t="s">
        <v>64</v>
      </c>
      <c r="C190" s="149" t="s">
        <v>65</v>
      </c>
      <c r="D190" s="7" t="s">
        <v>65</v>
      </c>
      <c r="E190" s="7" t="s">
        <v>13</v>
      </c>
      <c r="F190" s="7">
        <v>1081</v>
      </c>
      <c r="G190" s="7" t="str">
        <f>VLOOKUP(F190,Crosswalk!A:D,2,0)</f>
        <v>4075</v>
      </c>
      <c r="H190" s="7" t="str">
        <f>VLOOKUP(G190,Crosswalk!B:D,2,0)</f>
        <v>ABx1 26 Other Assets - H&amp;S 34188</v>
      </c>
      <c r="I190" s="7"/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/>
      <c r="Q190" s="8">
        <v>0</v>
      </c>
      <c r="R190" s="8"/>
      <c r="S190" s="8"/>
      <c r="T190" s="8"/>
      <c r="U190" s="8"/>
      <c r="V190" s="8"/>
      <c r="W190" s="8"/>
      <c r="X190" s="8"/>
      <c r="Y190" s="14">
        <f t="shared" si="29"/>
        <v>0</v>
      </c>
      <c r="Z190" s="10"/>
      <c r="AA190" s="136">
        <f t="shared" si="37"/>
        <v>0</v>
      </c>
      <c r="AB190" s="13"/>
      <c r="AC190" s="13">
        <f t="shared" si="34"/>
        <v>0</v>
      </c>
      <c r="AD190" s="12"/>
      <c r="AE190" s="12"/>
      <c r="AG190" s="9">
        <f t="shared" si="33"/>
        <v>0</v>
      </c>
      <c r="AI190" s="1" t="str">
        <f t="shared" si="38"/>
        <v>33833810004075</v>
      </c>
      <c r="AJ190" s="9">
        <f>IF(AND(F190=2015,AG$4=1),-IFERROR(VLOOKUP(AI190,'Tax Admin 1'!A:I,9,0),0),IF(AND(F190=2015,AG$4=2),-IFERROR(VLOOKUP(AI190,'Tax Admin 2'!A:I,9,0),0),IFERROR(VLOOKUP(AI190,'A203'!A:L,12,0),0)))</f>
        <v>0</v>
      </c>
    </row>
    <row r="191" spans="1:36" ht="15" customHeight="1" outlineLevel="2">
      <c r="A191" s="7">
        <v>2015</v>
      </c>
      <c r="B191" s="7" t="s">
        <v>64</v>
      </c>
      <c r="C191" s="149" t="s">
        <v>65</v>
      </c>
      <c r="D191" s="7">
        <v>338</v>
      </c>
      <c r="E191" s="7" t="s">
        <v>13</v>
      </c>
      <c r="F191" s="86">
        <v>1082</v>
      </c>
      <c r="G191" s="7" t="str">
        <f>VLOOKUP(F191,Crosswalk!A:D,2,0)</f>
        <v>4076</v>
      </c>
      <c r="H191" s="7" t="str">
        <f>VLOOKUP(G191,Crosswalk!B:D,2,0)</f>
        <v>ABx1 26 L&amp;M Housing - H&amp;S 34188</v>
      </c>
      <c r="I191" s="7"/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/>
      <c r="Q191" s="8">
        <v>0</v>
      </c>
      <c r="R191" s="8"/>
      <c r="S191" s="8"/>
      <c r="T191" s="8"/>
      <c r="U191" s="8"/>
      <c r="V191" s="8"/>
      <c r="W191" s="8"/>
      <c r="X191" s="8"/>
      <c r="Y191" s="14">
        <f t="shared" si="29"/>
        <v>0</v>
      </c>
      <c r="Z191" s="10"/>
      <c r="AA191" s="136">
        <f t="shared" si="37"/>
        <v>0</v>
      </c>
      <c r="AB191" s="13"/>
      <c r="AC191" s="13">
        <f t="shared" si="34"/>
        <v>0</v>
      </c>
      <c r="AD191" s="12"/>
      <c r="AE191" s="12"/>
      <c r="AG191" s="9">
        <f t="shared" si="33"/>
        <v>0</v>
      </c>
      <c r="AI191" s="1" t="str">
        <f t="shared" si="38"/>
        <v>33833810004076</v>
      </c>
      <c r="AJ191" s="9">
        <f>IF(AND(F191=2015,AG$4=1),-IFERROR(VLOOKUP(AI191,'Tax Admin 1'!A:I,9,0),0),IF(AND(F191=2015,AG$4=2),-IFERROR(VLOOKUP(AI191,'Tax Admin 2'!A:I,9,0),0),IFERROR(VLOOKUP(AI191,'A203'!A:L,12,0),0)))</f>
        <v>0</v>
      </c>
    </row>
    <row r="192" spans="1:36" ht="15" customHeight="1" outlineLevel="2">
      <c r="A192" s="7">
        <v>2015</v>
      </c>
      <c r="B192" s="7" t="s">
        <v>64</v>
      </c>
      <c r="C192" s="149" t="s">
        <v>65</v>
      </c>
      <c r="D192" s="7" t="s">
        <v>65</v>
      </c>
      <c r="E192" s="7" t="s">
        <v>13</v>
      </c>
      <c r="F192" s="7">
        <v>1110</v>
      </c>
      <c r="G192" s="7" t="str">
        <f>VLOOKUP(F192,Crosswalk!A:D,2,0)</f>
        <v>4008</v>
      </c>
      <c r="H192" s="7" t="str">
        <f>VLOOKUP(G192,Crosswalk!B:D,2,0)</f>
        <v>Property Taxes-Prior Secured</v>
      </c>
      <c r="I192" s="7"/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/>
      <c r="Q192" s="8">
        <v>28917.25</v>
      </c>
      <c r="R192" s="8"/>
      <c r="S192" s="8"/>
      <c r="T192" s="8"/>
      <c r="U192" s="8"/>
      <c r="V192" s="8"/>
      <c r="W192" s="8"/>
      <c r="X192" s="8"/>
      <c r="Y192" s="14">
        <f t="shared" si="29"/>
        <v>28917.25</v>
      </c>
      <c r="Z192" s="10"/>
      <c r="AA192" s="136">
        <f t="shared" si="37"/>
        <v>0</v>
      </c>
      <c r="AB192" s="13"/>
      <c r="AC192" s="13">
        <f t="shared" si="34"/>
        <v>0</v>
      </c>
      <c r="AD192" s="12">
        <v>1</v>
      </c>
      <c r="AE192" s="12">
        <v>1</v>
      </c>
      <c r="AG192" s="9">
        <f t="shared" si="33"/>
        <v>-28917.25</v>
      </c>
      <c r="AI192" s="1" t="str">
        <f t="shared" si="38"/>
        <v>33833810004008</v>
      </c>
      <c r="AJ192" s="9">
        <f>IF(AND(F192=2015,AG$4=1),-IFERROR(VLOOKUP(AI192,'Tax Admin 1'!A:I,9,0),0),IF(AND(F192=2015,AG$4=2),-IFERROR(VLOOKUP(AI192,'Tax Admin 2'!A:I,9,0),0),IFERROR(VLOOKUP(AI192,'A203'!A:L,12,0),0)))</f>
        <v>0</v>
      </c>
    </row>
    <row r="193" spans="1:36" ht="15" customHeight="1" outlineLevel="2">
      <c r="A193" s="7">
        <v>2015</v>
      </c>
      <c r="B193" s="7" t="s">
        <v>64</v>
      </c>
      <c r="C193" s="149" t="s">
        <v>65</v>
      </c>
      <c r="D193" s="7" t="s">
        <v>65</v>
      </c>
      <c r="E193" s="7" t="s">
        <v>13</v>
      </c>
      <c r="F193" s="7">
        <v>1150</v>
      </c>
      <c r="G193" s="7" t="str">
        <f>VLOOKUP(F193,Crosswalk!A:D,2,0)</f>
        <v>4009</v>
      </c>
      <c r="H193" s="7" t="str">
        <f>VLOOKUP(G193,Crosswalk!B:D,2,0)</f>
        <v>Property Taxes-Prior Unsecured</v>
      </c>
      <c r="I193" s="7"/>
      <c r="J193" s="8">
        <v>0</v>
      </c>
      <c r="K193" s="8">
        <v>0</v>
      </c>
      <c r="L193" s="8">
        <v>469.47</v>
      </c>
      <c r="M193" s="8">
        <v>0</v>
      </c>
      <c r="N193" s="8">
        <v>72.039999999999964</v>
      </c>
      <c r="O193" s="8">
        <v>682.43000000000006</v>
      </c>
      <c r="P193" s="8">
        <v>73.540000000000006</v>
      </c>
      <c r="Q193" s="8">
        <v>431.83999999999992</v>
      </c>
      <c r="R193" s="8"/>
      <c r="S193" s="8"/>
      <c r="T193" s="8"/>
      <c r="U193" s="8"/>
      <c r="V193" s="8"/>
      <c r="W193" s="8"/>
      <c r="X193" s="8"/>
      <c r="Y193" s="14">
        <f t="shared" si="29"/>
        <v>1729.32</v>
      </c>
      <c r="Z193" s="10"/>
      <c r="AA193" s="136">
        <f t="shared" si="37"/>
        <v>0</v>
      </c>
      <c r="AB193" s="13"/>
      <c r="AC193" s="13">
        <f t="shared" si="34"/>
        <v>0</v>
      </c>
      <c r="AD193" s="12">
        <v>1</v>
      </c>
      <c r="AE193" s="12">
        <v>1</v>
      </c>
      <c r="AG193" s="9">
        <f t="shared" si="33"/>
        <v>-1729.32</v>
      </c>
      <c r="AI193" s="1" t="str">
        <f t="shared" si="38"/>
        <v>33833810004009</v>
      </c>
      <c r="AJ193" s="9">
        <f>IF(AND(F193=2015,AG$4=1),-IFERROR(VLOOKUP(AI193,'Tax Admin 1'!A:I,9,0),0),IF(AND(F193=2015,AG$4=2),-IFERROR(VLOOKUP(AI193,'Tax Admin 2'!A:I,9,0),0),IFERROR(VLOOKUP(AI193,'A203'!A:L,12,0),0)))</f>
        <v>0</v>
      </c>
    </row>
    <row r="194" spans="1:36" ht="15" customHeight="1" outlineLevel="2">
      <c r="A194" s="7">
        <v>2015</v>
      </c>
      <c r="B194" s="7" t="s">
        <v>64</v>
      </c>
      <c r="C194" s="149" t="s">
        <v>65</v>
      </c>
      <c r="D194" s="7" t="s">
        <v>65</v>
      </c>
      <c r="E194" s="7" t="s">
        <v>13</v>
      </c>
      <c r="F194" s="7">
        <v>1160</v>
      </c>
      <c r="G194" s="7" t="str">
        <f>VLOOKUP(F194,Crosswalk!A:D,2,0)</f>
        <v>4010</v>
      </c>
      <c r="H194" s="7" t="str">
        <f>VLOOKUP(G194,Crosswalk!B:D,2,0)</f>
        <v>Prop Tax Rev- School Pass Thru</v>
      </c>
      <c r="I194" s="7"/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/>
      <c r="Q194" s="8">
        <v>0</v>
      </c>
      <c r="R194" s="8"/>
      <c r="S194" s="8"/>
      <c r="T194" s="8"/>
      <c r="U194" s="8"/>
      <c r="V194" s="8"/>
      <c r="W194" s="8"/>
      <c r="X194" s="8"/>
      <c r="Y194" s="14">
        <f t="shared" si="29"/>
        <v>0</v>
      </c>
      <c r="Z194" s="10"/>
      <c r="AA194" s="136">
        <f t="shared" si="37"/>
        <v>0</v>
      </c>
      <c r="AB194" s="13"/>
      <c r="AC194" s="13">
        <f t="shared" si="34"/>
        <v>0</v>
      </c>
      <c r="AD194" s="12">
        <v>1</v>
      </c>
      <c r="AE194" s="12">
        <v>1</v>
      </c>
      <c r="AG194" s="9">
        <f t="shared" si="33"/>
        <v>0</v>
      </c>
      <c r="AI194" s="1" t="str">
        <f t="shared" si="38"/>
        <v>33833810004010</v>
      </c>
      <c r="AJ194" s="9">
        <f>IF(AND(F194=2015,AG$4=1),-IFERROR(VLOOKUP(AI194,'Tax Admin 1'!A:I,9,0),0),IF(AND(F194=2015,AG$4=2),-IFERROR(VLOOKUP(AI194,'Tax Admin 2'!A:I,9,0),0),IFERROR(VLOOKUP(AI194,'A203'!A:L,12,0),0)))</f>
        <v>0</v>
      </c>
    </row>
    <row r="195" spans="1:36" ht="15" customHeight="1" outlineLevel="2">
      <c r="A195" s="7">
        <v>2015</v>
      </c>
      <c r="B195" s="7" t="s">
        <v>64</v>
      </c>
      <c r="C195" s="149" t="s">
        <v>65</v>
      </c>
      <c r="D195" s="7" t="s">
        <v>65</v>
      </c>
      <c r="E195" s="7" t="s">
        <v>13</v>
      </c>
      <c r="F195" s="7">
        <v>1260</v>
      </c>
      <c r="G195" s="7" t="str">
        <f>VLOOKUP(F195,Crosswalk!A:D,2,0)</f>
        <v>4030</v>
      </c>
      <c r="H195" s="7" t="str">
        <f>VLOOKUP(G195,Crosswalk!B:D,2,0)</f>
        <v>Supp Prop Tax-Current Secured</v>
      </c>
      <c r="I195" s="7"/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/>
      <c r="Q195" s="8">
        <v>0</v>
      </c>
      <c r="R195" s="8"/>
      <c r="S195" s="8"/>
      <c r="T195" s="8"/>
      <c r="U195" s="8"/>
      <c r="V195" s="8"/>
      <c r="W195" s="8"/>
      <c r="X195" s="8"/>
      <c r="Y195" s="14">
        <f t="shared" si="29"/>
        <v>0</v>
      </c>
      <c r="Z195" s="10"/>
      <c r="AA195" s="136">
        <f t="shared" si="37"/>
        <v>0</v>
      </c>
      <c r="AB195" s="13"/>
      <c r="AC195" s="13">
        <f t="shared" si="34"/>
        <v>0</v>
      </c>
      <c r="AD195" s="12">
        <v>1</v>
      </c>
      <c r="AE195" s="12">
        <v>1</v>
      </c>
      <c r="AG195" s="9">
        <f t="shared" si="33"/>
        <v>0</v>
      </c>
      <c r="AI195" s="1" t="str">
        <f t="shared" si="38"/>
        <v>33833810004030</v>
      </c>
      <c r="AJ195" s="9">
        <f>IF(AND(F195=2015,AG$4=1),-IFERROR(VLOOKUP(AI195,'Tax Admin 1'!A:I,9,0),0),IF(AND(F195=2015,AG$4=2),-IFERROR(VLOOKUP(AI195,'Tax Admin 2'!A:I,9,0),0),IFERROR(VLOOKUP(AI195,'A203'!A:L,12,0),0)))</f>
        <v>0</v>
      </c>
    </row>
    <row r="196" spans="1:36" ht="15" customHeight="1" outlineLevel="2">
      <c r="A196" s="7">
        <v>2015</v>
      </c>
      <c r="B196" s="7" t="s">
        <v>64</v>
      </c>
      <c r="C196" s="149" t="s">
        <v>65</v>
      </c>
      <c r="D196" s="7" t="s">
        <v>65</v>
      </c>
      <c r="E196" s="7" t="s">
        <v>13</v>
      </c>
      <c r="F196" s="7">
        <v>1270</v>
      </c>
      <c r="G196" s="7" t="str">
        <f>VLOOKUP(F196,Crosswalk!A:D,2,0)</f>
        <v>4033</v>
      </c>
      <c r="H196" s="7" t="str">
        <f>VLOOKUP(G196,Crosswalk!B:D,2,0)</f>
        <v>Supp Property Taxes-Prior Secured</v>
      </c>
      <c r="I196" s="7"/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/>
      <c r="Q196" s="8">
        <v>0</v>
      </c>
      <c r="R196" s="8"/>
      <c r="S196" s="8"/>
      <c r="T196" s="8"/>
      <c r="U196" s="8"/>
      <c r="V196" s="8"/>
      <c r="W196" s="8"/>
      <c r="X196" s="8"/>
      <c r="Y196" s="14">
        <f t="shared" si="29"/>
        <v>0</v>
      </c>
      <c r="Z196" s="10"/>
      <c r="AA196" s="136">
        <f t="shared" si="37"/>
        <v>0</v>
      </c>
      <c r="AB196" s="13"/>
      <c r="AC196" s="13">
        <f t="shared" si="34"/>
        <v>0</v>
      </c>
      <c r="AD196" s="12">
        <v>1</v>
      </c>
      <c r="AE196" s="12">
        <v>1</v>
      </c>
      <c r="AG196" s="9">
        <f t="shared" si="33"/>
        <v>0</v>
      </c>
      <c r="AI196" s="1" t="str">
        <f t="shared" si="38"/>
        <v>33833810004033</v>
      </c>
      <c r="AJ196" s="9">
        <f>IF(AND(F196=2015,AG$4=1),-IFERROR(VLOOKUP(AI196,'Tax Admin 1'!A:I,9,0),0),IF(AND(F196=2015,AG$4=2),-IFERROR(VLOOKUP(AI196,'Tax Admin 2'!A:I,9,0),0),IFERROR(VLOOKUP(AI196,'A203'!A:L,12,0),0)))</f>
        <v>0</v>
      </c>
    </row>
    <row r="197" spans="1:36" ht="15" customHeight="1" outlineLevel="2">
      <c r="A197" s="7">
        <v>2015</v>
      </c>
      <c r="B197" s="7" t="s">
        <v>64</v>
      </c>
      <c r="C197" s="149" t="s">
        <v>65</v>
      </c>
      <c r="D197" s="7" t="s">
        <v>65</v>
      </c>
      <c r="E197" s="7" t="s">
        <v>13</v>
      </c>
      <c r="F197" s="7">
        <v>1410</v>
      </c>
      <c r="G197" s="7" t="str">
        <f>VLOOKUP(F197,Crosswalk!A:D,2,0)</f>
        <v>4052</v>
      </c>
      <c r="H197" s="7" t="str">
        <f>VLOOKUP(G197,Crosswalk!B:D,2,0)</f>
        <v>Other Taxes</v>
      </c>
      <c r="I197" s="7"/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/>
      <c r="Q197" s="8">
        <v>0</v>
      </c>
      <c r="R197" s="8"/>
      <c r="S197" s="8"/>
      <c r="T197" s="8"/>
      <c r="U197" s="8"/>
      <c r="V197" s="8"/>
      <c r="W197" s="8"/>
      <c r="X197" s="8"/>
      <c r="Y197" s="14">
        <f t="shared" si="29"/>
        <v>0</v>
      </c>
      <c r="Z197" s="10"/>
      <c r="AA197" s="136">
        <f t="shared" si="37"/>
        <v>0</v>
      </c>
      <c r="AB197" s="13"/>
      <c r="AC197" s="13">
        <f t="shared" si="34"/>
        <v>0</v>
      </c>
      <c r="AD197" s="12">
        <v>1</v>
      </c>
      <c r="AE197" s="12">
        <v>1</v>
      </c>
      <c r="AG197" s="9">
        <f t="shared" si="33"/>
        <v>0</v>
      </c>
      <c r="AI197" s="1" t="str">
        <f t="shared" si="38"/>
        <v>33833810004052</v>
      </c>
      <c r="AJ197" s="9">
        <f>IF(AND(F197=2015,AG$4=1),-IFERROR(VLOOKUP(AI197,'Tax Admin 1'!A:I,9,0),0),IF(AND(F197=2015,AG$4=2),-IFERROR(VLOOKUP(AI197,'Tax Admin 2'!A:I,9,0),0),IFERROR(VLOOKUP(AI197,'A203'!A:L,12,0),0)))</f>
        <v>0</v>
      </c>
    </row>
    <row r="198" spans="1:36" ht="15" customHeight="1" outlineLevel="2">
      <c r="A198" s="7">
        <v>2015</v>
      </c>
      <c r="B198" s="7" t="s">
        <v>64</v>
      </c>
      <c r="C198" s="149" t="s">
        <v>65</v>
      </c>
      <c r="D198" s="7" t="s">
        <v>65</v>
      </c>
      <c r="E198" s="7" t="s">
        <v>13</v>
      </c>
      <c r="F198" s="7">
        <v>1450</v>
      </c>
      <c r="G198" s="7" t="str">
        <f>VLOOKUP(F198,Crosswalk!A:D,2,0)</f>
        <v>4056</v>
      </c>
      <c r="H198" s="7" t="str">
        <f>VLOOKUP(G198,Crosswalk!B:D,2,0)</f>
        <v>Aircraft</v>
      </c>
      <c r="I198" s="7"/>
      <c r="J198" s="8">
        <v>0</v>
      </c>
      <c r="K198" s="8">
        <v>0</v>
      </c>
      <c r="L198" s="8">
        <v>602.71</v>
      </c>
      <c r="M198" s="8">
        <v>0</v>
      </c>
      <c r="N198" s="8">
        <v>0</v>
      </c>
      <c r="O198" s="8">
        <v>0</v>
      </c>
      <c r="P198" s="8"/>
      <c r="Q198" s="8">
        <v>0</v>
      </c>
      <c r="R198" s="8"/>
      <c r="S198" s="8"/>
      <c r="T198" s="8"/>
      <c r="U198" s="8"/>
      <c r="V198" s="8"/>
      <c r="W198" s="8"/>
      <c r="X198" s="8"/>
      <c r="Y198" s="14">
        <f t="shared" si="29"/>
        <v>602.71</v>
      </c>
      <c r="Z198" s="10"/>
      <c r="AA198" s="136">
        <f t="shared" si="37"/>
        <v>0</v>
      </c>
      <c r="AB198" s="13"/>
      <c r="AC198" s="13">
        <f t="shared" si="34"/>
        <v>0</v>
      </c>
      <c r="AD198" s="12">
        <v>1</v>
      </c>
      <c r="AE198" s="12">
        <v>1</v>
      </c>
      <c r="AG198" s="9">
        <f t="shared" si="33"/>
        <v>-602.71</v>
      </c>
      <c r="AI198" s="1" t="str">
        <f t="shared" si="38"/>
        <v>33833810004056</v>
      </c>
      <c r="AJ198" s="9">
        <f>IF(AND(F198=2015,AG$4=1),-IFERROR(VLOOKUP(AI198,'Tax Admin 1'!A:I,9,0),0),IF(AND(F198=2015,AG$4=2),-IFERROR(VLOOKUP(AI198,'Tax Admin 2'!A:I,9,0),0),IFERROR(VLOOKUP(AI198,'A203'!A:L,12,0),0)))</f>
        <v>0</v>
      </c>
    </row>
    <row r="199" spans="1:36" ht="15" customHeight="1" outlineLevel="2">
      <c r="A199" s="7">
        <v>2015</v>
      </c>
      <c r="B199" s="7" t="s">
        <v>64</v>
      </c>
      <c r="C199" s="149" t="s">
        <v>65</v>
      </c>
      <c r="D199" s="7" t="s">
        <v>65</v>
      </c>
      <c r="E199" s="7" t="s">
        <v>13</v>
      </c>
      <c r="F199" s="7">
        <v>1461</v>
      </c>
      <c r="G199" s="7" t="str">
        <f>VLOOKUP(F199,Crosswalk!A:D,2,0)</f>
        <v>4058</v>
      </c>
      <c r="H199" s="7" t="str">
        <f>VLOOKUP(G199,Crosswalk!B:D,2,0)</f>
        <v>ERAF</v>
      </c>
      <c r="I199" s="7"/>
      <c r="J199" s="8">
        <v>0</v>
      </c>
      <c r="K199" s="8">
        <v>0</v>
      </c>
      <c r="L199" s="8">
        <v>-84843</v>
      </c>
      <c r="M199" s="8">
        <v>0</v>
      </c>
      <c r="N199" s="8">
        <v>0</v>
      </c>
      <c r="O199" s="8">
        <v>-161673.04999999999</v>
      </c>
      <c r="P199" s="8"/>
      <c r="Q199" s="8">
        <v>101575.93</v>
      </c>
      <c r="R199" s="8"/>
      <c r="S199" s="8"/>
      <c r="T199" s="8"/>
      <c r="U199" s="8"/>
      <c r="V199" s="8"/>
      <c r="W199" s="8"/>
      <c r="X199" s="8"/>
      <c r="Y199" s="14">
        <f t="shared" ref="Y199:Y262" si="39">SUM(J199:X199)</f>
        <v>-144940.12</v>
      </c>
      <c r="Z199" s="10"/>
      <c r="AA199" s="136">
        <f t="shared" si="37"/>
        <v>0</v>
      </c>
      <c r="AB199" s="13"/>
      <c r="AC199" s="13">
        <f t="shared" si="34"/>
        <v>0</v>
      </c>
      <c r="AD199" s="12">
        <v>1</v>
      </c>
      <c r="AE199" s="12">
        <v>0</v>
      </c>
      <c r="AG199" s="9">
        <f t="shared" si="33"/>
        <v>144940.12</v>
      </c>
      <c r="AI199" s="1" t="str">
        <f t="shared" si="38"/>
        <v>33833810004058</v>
      </c>
      <c r="AJ199" s="9">
        <f>IF(AND(F199=2015,AG$4=1),-IFERROR(VLOOKUP(AI199,'Tax Admin 1'!A:I,9,0),0),IF(AND(F199=2015,AG$4=2),-IFERROR(VLOOKUP(AI199,'Tax Admin 2'!A:I,9,0),0),IFERROR(VLOOKUP(AI199,'A203'!A:L,12,0),0)))</f>
        <v>0</v>
      </c>
    </row>
    <row r="200" spans="1:36" ht="15" customHeight="1" outlineLevel="2">
      <c r="A200" s="7">
        <v>2015</v>
      </c>
      <c r="B200" s="7" t="s">
        <v>64</v>
      </c>
      <c r="C200" s="149" t="s">
        <v>65</v>
      </c>
      <c r="D200" s="7" t="s">
        <v>65</v>
      </c>
      <c r="E200" s="7" t="s">
        <v>13</v>
      </c>
      <c r="F200" s="7">
        <v>4010</v>
      </c>
      <c r="G200" s="7" t="str">
        <f>VLOOKUP(F200,Crosswalk!A:D,2,0)</f>
        <v>4801</v>
      </c>
      <c r="H200" s="7" t="str">
        <f>VLOOKUP(G200,Crosswalk!B:D,2,0)</f>
        <v>Interest</v>
      </c>
      <c r="I200" s="7"/>
      <c r="J200" s="8">
        <v>0</v>
      </c>
      <c r="K200" s="8">
        <v>0</v>
      </c>
      <c r="L200" s="8">
        <v>37.29</v>
      </c>
      <c r="M200" s="8">
        <v>0</v>
      </c>
      <c r="N200" s="8">
        <v>135.87</v>
      </c>
      <c r="O200" s="8">
        <v>50.430000000000007</v>
      </c>
      <c r="P200" s="8"/>
      <c r="Q200" s="8">
        <v>953.34</v>
      </c>
      <c r="R200" s="8"/>
      <c r="S200" s="8"/>
      <c r="T200" s="8"/>
      <c r="U200" s="8"/>
      <c r="V200" s="8"/>
      <c r="W200" s="8"/>
      <c r="X200" s="8"/>
      <c r="Y200" s="14">
        <f t="shared" si="39"/>
        <v>1176.93</v>
      </c>
      <c r="Z200" s="10"/>
      <c r="AA200" s="136">
        <f t="shared" si="37"/>
        <v>0</v>
      </c>
      <c r="AB200" s="13"/>
      <c r="AC200" s="13">
        <f t="shared" si="34"/>
        <v>0</v>
      </c>
      <c r="AD200" s="12">
        <v>1</v>
      </c>
      <c r="AE200" s="12">
        <v>1</v>
      </c>
      <c r="AG200" s="9">
        <f t="shared" si="33"/>
        <v>-1176.93</v>
      </c>
      <c r="AI200" s="1" t="str">
        <f t="shared" si="38"/>
        <v>33833810004801</v>
      </c>
      <c r="AJ200" s="9">
        <f>IF(AND(F200=2015,AG$4=1),-IFERROR(VLOOKUP(AI200,'Tax Admin 1'!A:I,9,0),0),IF(AND(F200=2015,AG$4=2),-IFERROR(VLOOKUP(AI200,'Tax Admin 2'!A:I,9,0),0),IFERROR(VLOOKUP(AI200,'A203'!A:L,12,0),0)))</f>
        <v>0</v>
      </c>
    </row>
    <row r="201" spans="1:36" ht="15" customHeight="1" outlineLevel="2">
      <c r="A201" s="7">
        <v>2015</v>
      </c>
      <c r="B201" s="7" t="s">
        <v>64</v>
      </c>
      <c r="C201" s="149" t="s">
        <v>65</v>
      </c>
      <c r="D201" s="7" t="s">
        <v>65</v>
      </c>
      <c r="E201" s="7" t="s">
        <v>13</v>
      </c>
      <c r="F201" s="7">
        <v>5080</v>
      </c>
      <c r="G201" s="7" t="str">
        <f>VLOOKUP(F201,Crosswalk!A:D,2,0)</f>
        <v>5017</v>
      </c>
      <c r="H201" s="7" t="str">
        <f>VLOOKUP(G201,Crosswalk!B:D,2,0)</f>
        <v>Trailor Coach-In Lieu Tax</v>
      </c>
      <c r="I201" s="7"/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/>
      <c r="Q201" s="8">
        <v>0</v>
      </c>
      <c r="R201" s="8"/>
      <c r="S201" s="8"/>
      <c r="T201" s="8"/>
      <c r="U201" s="8"/>
      <c r="V201" s="8"/>
      <c r="W201" s="8"/>
      <c r="X201" s="8"/>
      <c r="Y201" s="14">
        <f t="shared" si="39"/>
        <v>0</v>
      </c>
      <c r="Z201" s="10"/>
      <c r="AA201" s="136">
        <f t="shared" si="37"/>
        <v>0</v>
      </c>
      <c r="AB201" s="13"/>
      <c r="AC201" s="13">
        <f t="shared" si="34"/>
        <v>0</v>
      </c>
      <c r="AD201" s="12">
        <v>1</v>
      </c>
      <c r="AE201" s="12">
        <v>1</v>
      </c>
      <c r="AG201" s="9">
        <f t="shared" si="33"/>
        <v>0</v>
      </c>
      <c r="AI201" s="1" t="str">
        <f t="shared" si="38"/>
        <v>33833810005017</v>
      </c>
      <c r="AJ201" s="9">
        <f>IF(AND(F201=2015,AG$4=1),-IFERROR(VLOOKUP(AI201,'Tax Admin 1'!A:I,9,0),0),IF(AND(F201=2015,AG$4=2),-IFERROR(VLOOKUP(AI201,'Tax Admin 2'!A:I,9,0),0),IFERROR(VLOOKUP(AI201,'A203'!A:L,12,0),0)))</f>
        <v>0</v>
      </c>
    </row>
    <row r="202" spans="1:36" ht="15" customHeight="1" outlineLevel="2">
      <c r="A202" s="7">
        <v>2015</v>
      </c>
      <c r="B202" s="7" t="s">
        <v>64</v>
      </c>
      <c r="C202" s="149" t="s">
        <v>65</v>
      </c>
      <c r="D202" s="7" t="s">
        <v>65</v>
      </c>
      <c r="E202" s="7" t="s">
        <v>13</v>
      </c>
      <c r="F202" s="24">
        <v>5380</v>
      </c>
      <c r="G202" s="7" t="str">
        <f>VLOOKUP(F202,Crosswalk!A:D,2,0)</f>
        <v>5050</v>
      </c>
      <c r="H202" s="7" t="str">
        <f>VLOOKUP(G202,Crosswalk!B:D,2,0)</f>
        <v>St-Homeowners Prop Tax Relief</v>
      </c>
      <c r="I202" s="7"/>
      <c r="J202" s="8">
        <v>0</v>
      </c>
      <c r="K202" s="8">
        <v>0</v>
      </c>
      <c r="L202" s="8">
        <v>0</v>
      </c>
      <c r="M202" s="8">
        <v>0</v>
      </c>
      <c r="N202" s="8">
        <v>5269.42</v>
      </c>
      <c r="O202" s="8">
        <v>0</v>
      </c>
      <c r="P202" s="8"/>
      <c r="Q202" s="8">
        <v>5269.42</v>
      </c>
      <c r="R202" s="8"/>
      <c r="S202" s="8"/>
      <c r="T202" s="8"/>
      <c r="U202" s="8"/>
      <c r="V202" s="8"/>
      <c r="W202" s="8"/>
      <c r="X202" s="8"/>
      <c r="Y202" s="14">
        <f t="shared" si="39"/>
        <v>10538.84</v>
      </c>
      <c r="Z202" s="10"/>
      <c r="AA202" s="136">
        <f t="shared" si="37"/>
        <v>0</v>
      </c>
      <c r="AB202" s="13"/>
      <c r="AC202" s="13">
        <f t="shared" si="34"/>
        <v>0</v>
      </c>
      <c r="AD202" s="12">
        <v>1</v>
      </c>
      <c r="AE202" s="12">
        <v>1</v>
      </c>
      <c r="AG202" s="9">
        <f t="shared" si="33"/>
        <v>-10538.84</v>
      </c>
      <c r="AI202" s="1" t="str">
        <f t="shared" si="38"/>
        <v>33833810005050</v>
      </c>
      <c r="AJ202" s="9">
        <f>IF(AND(F202=2015,AG$4=1),-IFERROR(VLOOKUP(AI202,'Tax Admin 1'!A:I,9,0),0),IF(AND(F202=2015,AG$4=2),-IFERROR(VLOOKUP(AI202,'Tax Admin 2'!A:I,9,0),0),IFERROR(VLOOKUP(AI202,'A203'!A:L,12,0),0)))</f>
        <v>0</v>
      </c>
    </row>
    <row r="203" spans="1:36" ht="15" customHeight="1" outlineLevel="2">
      <c r="A203" s="7">
        <v>2015</v>
      </c>
      <c r="B203" s="7" t="s">
        <v>64</v>
      </c>
      <c r="C203" s="149" t="s">
        <v>65</v>
      </c>
      <c r="D203" s="7" t="s">
        <v>65</v>
      </c>
      <c r="E203" s="7" t="s">
        <v>13</v>
      </c>
      <c r="F203" s="7">
        <v>5900</v>
      </c>
      <c r="G203" s="7" t="str">
        <f>VLOOKUP(F203,Crosswalk!A:D,2,0)</f>
        <v>5801</v>
      </c>
      <c r="H203" s="7" t="str">
        <f>VLOOKUP(G203,Crosswalk!B:D,2,0)</f>
        <v>RDA Pass Thru</v>
      </c>
      <c r="I203" s="7"/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/>
      <c r="Q203" s="8">
        <v>0</v>
      </c>
      <c r="R203" s="8"/>
      <c r="S203" s="8"/>
      <c r="T203" s="8"/>
      <c r="U203" s="8"/>
      <c r="V203" s="8"/>
      <c r="W203" s="8"/>
      <c r="X203" s="8"/>
      <c r="Y203" s="14">
        <f t="shared" si="39"/>
        <v>0</v>
      </c>
      <c r="Z203" s="10"/>
      <c r="AA203" s="136">
        <f t="shared" si="37"/>
        <v>0</v>
      </c>
      <c r="AB203" s="13"/>
      <c r="AC203" s="13">
        <f t="shared" si="34"/>
        <v>0</v>
      </c>
      <c r="AD203" s="12">
        <v>1</v>
      </c>
      <c r="AE203" s="12">
        <v>1</v>
      </c>
      <c r="AG203" s="9">
        <f t="shared" si="33"/>
        <v>0</v>
      </c>
      <c r="AI203" s="1" t="str">
        <f t="shared" si="38"/>
        <v>33833810005801</v>
      </c>
      <c r="AJ203" s="9">
        <f>IF(AND(F203=2015,AG$4=1),-IFERROR(VLOOKUP(AI203,'Tax Admin 1'!A:I,9,0),0),IF(AND(F203=2015,AG$4=2),-IFERROR(VLOOKUP(AI203,'Tax Admin 2'!A:I,9,0),0),IFERROR(VLOOKUP(AI203,'A203'!A:L,12,0),0)))</f>
        <v>0</v>
      </c>
    </row>
    <row r="204" spans="1:36" ht="15" customHeight="1" outlineLevel="2">
      <c r="A204" s="7">
        <v>2015</v>
      </c>
      <c r="B204" s="7" t="s">
        <v>64</v>
      </c>
      <c r="C204" s="149" t="s">
        <v>65</v>
      </c>
      <c r="D204" s="7">
        <v>338</v>
      </c>
      <c r="E204" s="7" t="s">
        <v>13</v>
      </c>
      <c r="F204" s="7">
        <v>5915</v>
      </c>
      <c r="G204" s="7" t="str">
        <f>VLOOKUP(F204,Crosswalk!A:D,2,0)</f>
        <v>4069</v>
      </c>
      <c r="H204" s="7" t="str">
        <f>VLOOKUP(G204,Crosswalk!B:D,2,0)</f>
        <v>Pass through - Facilities Portion</v>
      </c>
      <c r="I204" s="7"/>
      <c r="J204" s="8">
        <v>0</v>
      </c>
      <c r="K204" s="8">
        <v>0</v>
      </c>
      <c r="L204" s="8">
        <v>0</v>
      </c>
      <c r="M204" s="8">
        <v>4210</v>
      </c>
      <c r="N204" s="8">
        <v>0</v>
      </c>
      <c r="O204" s="8">
        <v>0</v>
      </c>
      <c r="P204" s="8">
        <v>4238</v>
      </c>
      <c r="Q204" s="8">
        <v>0</v>
      </c>
      <c r="R204" s="8"/>
      <c r="S204" s="8"/>
      <c r="T204" s="8"/>
      <c r="U204" s="8"/>
      <c r="V204" s="8"/>
      <c r="W204" s="8"/>
      <c r="X204" s="8"/>
      <c r="Y204" s="14">
        <f t="shared" si="39"/>
        <v>8448</v>
      </c>
      <c r="Z204" s="10"/>
      <c r="AA204" s="136">
        <f t="shared" si="37"/>
        <v>0</v>
      </c>
      <c r="AB204" s="13"/>
      <c r="AC204" s="13">
        <f t="shared" ref="AC204:AC237" si="40">AA204+AB204</f>
        <v>0</v>
      </c>
      <c r="AD204" s="12"/>
      <c r="AE204" s="12"/>
      <c r="AG204" s="9">
        <f t="shared" si="33"/>
        <v>-8448</v>
      </c>
      <c r="AI204" s="1" t="str">
        <f t="shared" si="38"/>
        <v>33833810004069</v>
      </c>
      <c r="AJ204" s="9">
        <f>IF(AND(F204=2015,AG$4=1),-IFERROR(VLOOKUP(AI204,'Tax Admin 1'!A:I,9,0),0),IF(AND(F204=2015,AG$4=2),-IFERROR(VLOOKUP(AI204,'Tax Admin 2'!A:I,9,0),0),IFERROR(VLOOKUP(AI204,'A203'!A:L,12,0),0)))</f>
        <v>0</v>
      </c>
    </row>
    <row r="205" spans="1:36" ht="15" customHeight="1" outlineLevel="1">
      <c r="A205" s="7"/>
      <c r="B205" s="7"/>
      <c r="C205" s="157" t="s">
        <v>3520</v>
      </c>
      <c r="D205" s="7"/>
      <c r="E205" s="7"/>
      <c r="F205" s="7"/>
      <c r="G205" s="7"/>
      <c r="H205" s="7"/>
      <c r="I205" s="7"/>
      <c r="J205" s="8">
        <f>SUBTOTAL(9,J187:J204)</f>
        <v>0</v>
      </c>
      <c r="K205" s="8">
        <f>SUBTOTAL(9,K187:K204)</f>
        <v>0</v>
      </c>
      <c r="L205" s="8">
        <f>SUBTOTAL(9,L187:L204)</f>
        <v>405340.48</v>
      </c>
      <c r="M205" s="8">
        <f>SUBTOTAL(9,M187:M204)</f>
        <v>38631</v>
      </c>
      <c r="N205" s="8">
        <f>SUBTOTAL(9,N187:N204)</f>
        <v>84764.599999999977</v>
      </c>
      <c r="O205" s="8">
        <f>SUBTOTAL(9,O187:O204)</f>
        <v>119790.27000000008</v>
      </c>
      <c r="P205" s="8">
        <f>SUBTOTAL(9,P187:P204)</f>
        <v>129800.48999999999</v>
      </c>
      <c r="Q205" s="8">
        <f>SUBTOTAL(9,Q187:Q204)</f>
        <v>148267.16999999995</v>
      </c>
      <c r="R205" s="8"/>
      <c r="S205" s="8"/>
      <c r="T205" s="8"/>
      <c r="U205" s="8"/>
      <c r="V205" s="8"/>
      <c r="W205" s="8"/>
      <c r="X205" s="8"/>
      <c r="Y205" s="14">
        <f>SUBTOTAL(9,Y187:Y204)</f>
        <v>926594.01000000013</v>
      </c>
      <c r="Z205" s="10"/>
      <c r="AA205" s="136"/>
      <c r="AB205" s="13"/>
      <c r="AC205" s="13"/>
      <c r="AD205" s="12"/>
      <c r="AE205" s="12"/>
      <c r="AG205" s="9"/>
      <c r="AJ205" s="9"/>
    </row>
    <row r="206" spans="1:36" ht="15" customHeight="1" outlineLevel="2">
      <c r="A206" s="7">
        <v>2015</v>
      </c>
      <c r="B206" s="7" t="s">
        <v>66</v>
      </c>
      <c r="C206" s="149" t="s">
        <v>67</v>
      </c>
      <c r="D206" s="7" t="s">
        <v>67</v>
      </c>
      <c r="E206" s="7" t="s">
        <v>13</v>
      </c>
      <c r="F206" s="7">
        <v>1010</v>
      </c>
      <c r="G206" s="7" t="str">
        <f>VLOOKUP(F206,Crosswalk!A:D,2,0)</f>
        <v>4001</v>
      </c>
      <c r="H206" s="7" t="str">
        <f>VLOOKUP(G206,Crosswalk!B:D,2,0)</f>
        <v>Property Taxes-Current Secured</v>
      </c>
      <c r="I206" s="7"/>
      <c r="J206" s="8">
        <v>0</v>
      </c>
      <c r="K206" s="8">
        <v>0</v>
      </c>
      <c r="L206" s="8">
        <v>2123936.7400000002</v>
      </c>
      <c r="M206" s="8">
        <v>0</v>
      </c>
      <c r="N206" s="8">
        <v>376661.16999999993</v>
      </c>
      <c r="O206" s="8">
        <v>1342223.08</v>
      </c>
      <c r="P206" s="8">
        <v>470280.19</v>
      </c>
      <c r="Q206" s="8">
        <v>45531.070000000298</v>
      </c>
      <c r="R206" s="8"/>
      <c r="S206" s="8"/>
      <c r="T206" s="8"/>
      <c r="U206" s="8"/>
      <c r="V206" s="8"/>
      <c r="W206" s="8"/>
      <c r="X206" s="8"/>
      <c r="Y206" s="14">
        <f t="shared" si="39"/>
        <v>4358632.2500000009</v>
      </c>
      <c r="Z206" s="10"/>
      <c r="AA206" s="136">
        <f t="shared" ref="AA206:AA229" si="41">IF(AG$2="Y",IF(RIGHT(B206,4)="CITY",AJ206,0),AJ206)</f>
        <v>0</v>
      </c>
      <c r="AB206" s="13"/>
      <c r="AC206" s="13">
        <f t="shared" si="40"/>
        <v>0</v>
      </c>
      <c r="AD206" s="12">
        <v>1</v>
      </c>
      <c r="AE206" s="12">
        <v>1</v>
      </c>
      <c r="AG206" s="9">
        <f t="shared" si="33"/>
        <v>-4358632.2500000009</v>
      </c>
      <c r="AI206" s="1" t="str">
        <f t="shared" ref="AI206:AI229" si="42">C206&amp;D206&amp;E206&amp;G206</f>
        <v>33933910004001</v>
      </c>
      <c r="AJ206" s="9">
        <f>IF(AND(F206=2015,AG$4=1),-IFERROR(VLOOKUP(AI206,'Tax Admin 1'!A:I,9,0),0),IF(AND(F206=2015,AG$4=2),-IFERROR(VLOOKUP(AI206,'Tax Admin 2'!A:I,9,0),0),IFERROR(VLOOKUP(AI206,'A203'!A:L,12,0),0)))</f>
        <v>0</v>
      </c>
    </row>
    <row r="207" spans="1:36" ht="15" customHeight="1" outlineLevel="2">
      <c r="A207" s="7">
        <v>2015</v>
      </c>
      <c r="B207" s="7" t="s">
        <v>66</v>
      </c>
      <c r="C207" s="149" t="s">
        <v>67</v>
      </c>
      <c r="D207" s="7" t="s">
        <v>67</v>
      </c>
      <c r="E207" s="7" t="s">
        <v>13</v>
      </c>
      <c r="F207" s="7">
        <v>1050</v>
      </c>
      <c r="G207" s="7" t="str">
        <f>VLOOKUP(F207,Crosswalk!A:D,2,0)</f>
        <v>4006</v>
      </c>
      <c r="H207" s="7" t="str">
        <f>VLOOKUP(G207,Crosswalk!B:D,2,0)</f>
        <v>Property Tax-Current Unsecured</v>
      </c>
      <c r="I207" s="7"/>
      <c r="J207" s="8">
        <v>0</v>
      </c>
      <c r="K207" s="8">
        <v>0</v>
      </c>
      <c r="L207" s="8">
        <v>235232.5</v>
      </c>
      <c r="M207" s="8">
        <v>0</v>
      </c>
      <c r="N207" s="8">
        <v>1353.2099999999919</v>
      </c>
      <c r="O207" s="8">
        <v>11949.190000000002</v>
      </c>
      <c r="P207" s="8">
        <v>-741.62</v>
      </c>
      <c r="Q207" s="8">
        <v>8605.2699999999895</v>
      </c>
      <c r="R207" s="8"/>
      <c r="S207" s="8"/>
      <c r="T207" s="8"/>
      <c r="U207" s="8"/>
      <c r="V207" s="8"/>
      <c r="W207" s="8"/>
      <c r="X207" s="8"/>
      <c r="Y207" s="14">
        <f t="shared" si="39"/>
        <v>256398.55</v>
      </c>
      <c r="Z207" s="10"/>
      <c r="AA207" s="136">
        <f t="shared" si="41"/>
        <v>0</v>
      </c>
      <c r="AB207" s="13"/>
      <c r="AC207" s="13">
        <f t="shared" si="40"/>
        <v>0</v>
      </c>
      <c r="AD207" s="12">
        <v>1</v>
      </c>
      <c r="AE207" s="12">
        <v>1</v>
      </c>
      <c r="AG207" s="9">
        <f t="shared" si="33"/>
        <v>-256398.55</v>
      </c>
      <c r="AI207" s="1" t="str">
        <f t="shared" si="42"/>
        <v>33933910004006</v>
      </c>
      <c r="AJ207" s="9">
        <f>IF(AND(F207=2015,AG$4=1),-IFERROR(VLOOKUP(AI207,'Tax Admin 1'!A:I,9,0),0),IF(AND(F207=2015,AG$4=2),-IFERROR(VLOOKUP(AI207,'Tax Admin 2'!A:I,9,0),0),IFERROR(VLOOKUP(AI207,'A203'!A:L,12,0),0)))</f>
        <v>0</v>
      </c>
    </row>
    <row r="208" spans="1:36" ht="15" customHeight="1" outlineLevel="2">
      <c r="A208" s="7">
        <v>2015</v>
      </c>
      <c r="B208" s="7" t="s">
        <v>66</v>
      </c>
      <c r="C208" s="149" t="s">
        <v>67</v>
      </c>
      <c r="D208" s="7">
        <v>339</v>
      </c>
      <c r="E208" s="7" t="s">
        <v>13</v>
      </c>
      <c r="F208" s="7">
        <v>1070</v>
      </c>
      <c r="G208" s="7" t="str">
        <f>VLOOKUP(F208,Crosswalk!A:D,2,0)</f>
        <v>4060</v>
      </c>
      <c r="H208" s="7" t="str">
        <f>VLOOKUP(G208,Crosswalk!B:D,2,0)</f>
        <v>ABX1 26 Residual</v>
      </c>
      <c r="I208" s="7"/>
      <c r="J208" s="8">
        <v>0</v>
      </c>
      <c r="K208" s="8">
        <v>0</v>
      </c>
      <c r="L208" s="8">
        <v>0</v>
      </c>
      <c r="M208" s="8">
        <v>38570</v>
      </c>
      <c r="N208" s="8">
        <v>0</v>
      </c>
      <c r="O208" s="8">
        <v>0</v>
      </c>
      <c r="P208" s="8">
        <v>32858</v>
      </c>
      <c r="Q208" s="8">
        <v>-3470</v>
      </c>
      <c r="R208" s="8"/>
      <c r="S208" s="8"/>
      <c r="T208" s="8"/>
      <c r="U208" s="8"/>
      <c r="V208" s="8"/>
      <c r="W208" s="8"/>
      <c r="X208" s="8"/>
      <c r="Y208" s="14">
        <f t="shared" si="39"/>
        <v>67958</v>
      </c>
      <c r="Z208" s="10"/>
      <c r="AA208" s="136">
        <f t="shared" si="41"/>
        <v>0</v>
      </c>
      <c r="AB208" s="13"/>
      <c r="AC208" s="13">
        <f t="shared" si="40"/>
        <v>0</v>
      </c>
      <c r="AD208" s="12"/>
      <c r="AE208" s="12"/>
      <c r="AG208" s="9">
        <f t="shared" si="33"/>
        <v>-67958</v>
      </c>
      <c r="AI208" s="1" t="str">
        <f t="shared" si="42"/>
        <v>33933910004060</v>
      </c>
      <c r="AJ208" s="9">
        <f>IF(AND(F208=2015,AG$4=1),-IFERROR(VLOOKUP(AI208,'Tax Admin 1'!A:I,9,0),0),IF(AND(F208=2015,AG$4=2),-IFERROR(VLOOKUP(AI208,'Tax Admin 2'!A:I,9,0),0),IFERROR(VLOOKUP(AI208,'A203'!A:L,12,0),0)))</f>
        <v>0</v>
      </c>
    </row>
    <row r="209" spans="1:36" ht="15" customHeight="1" outlineLevel="2">
      <c r="A209" s="7">
        <v>2015</v>
      </c>
      <c r="B209" s="7" t="s">
        <v>66</v>
      </c>
      <c r="C209" s="149" t="s">
        <v>67</v>
      </c>
      <c r="D209" s="7">
        <v>339</v>
      </c>
      <c r="E209" s="7" t="s">
        <v>13</v>
      </c>
      <c r="F209" s="7">
        <v>1081</v>
      </c>
      <c r="G209" s="7" t="str">
        <f>VLOOKUP(F209,Crosswalk!A:D,2,0)</f>
        <v>4075</v>
      </c>
      <c r="H209" s="7" t="str">
        <f>VLOOKUP(G209,Crosswalk!B:D,2,0)</f>
        <v>ABx1 26 Other Assets - H&amp;S 34188</v>
      </c>
      <c r="I209" s="7"/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/>
      <c r="Q209" s="8">
        <v>0</v>
      </c>
      <c r="R209" s="8"/>
      <c r="S209" s="8"/>
      <c r="T209" s="8"/>
      <c r="U209" s="8"/>
      <c r="V209" s="8"/>
      <c r="W209" s="8"/>
      <c r="X209" s="8"/>
      <c r="Y209" s="14">
        <f t="shared" si="39"/>
        <v>0</v>
      </c>
      <c r="Z209" s="10"/>
      <c r="AA209" s="136">
        <f t="shared" si="41"/>
        <v>0</v>
      </c>
      <c r="AB209" s="13"/>
      <c r="AC209" s="13">
        <f t="shared" si="40"/>
        <v>0</v>
      </c>
      <c r="AD209" s="12"/>
      <c r="AE209" s="12"/>
      <c r="AG209" s="9">
        <f t="shared" si="33"/>
        <v>0</v>
      </c>
      <c r="AI209" s="1" t="str">
        <f t="shared" si="42"/>
        <v>33933910004075</v>
      </c>
      <c r="AJ209" s="9">
        <f>IF(AND(F209=2015,AG$4=1),-IFERROR(VLOOKUP(AI209,'Tax Admin 1'!A:I,9,0),0),IF(AND(F209=2015,AG$4=2),-IFERROR(VLOOKUP(AI209,'Tax Admin 2'!A:I,9,0),0),IFERROR(VLOOKUP(AI209,'A203'!A:L,12,0),0)))</f>
        <v>0</v>
      </c>
    </row>
    <row r="210" spans="1:36" ht="15" customHeight="1" outlineLevel="2">
      <c r="A210" s="7">
        <v>2015</v>
      </c>
      <c r="B210" s="7" t="s">
        <v>66</v>
      </c>
      <c r="C210" s="149" t="s">
        <v>67</v>
      </c>
      <c r="D210" s="7">
        <v>339</v>
      </c>
      <c r="E210" s="7" t="s">
        <v>13</v>
      </c>
      <c r="F210" s="86">
        <v>1082</v>
      </c>
      <c r="G210" s="7" t="str">
        <f>VLOOKUP(F210,Crosswalk!A:D,2,0)</f>
        <v>4076</v>
      </c>
      <c r="H210" s="7" t="str">
        <f>VLOOKUP(G210,Crosswalk!B:D,2,0)</f>
        <v>ABx1 26 L&amp;M Housing - H&amp;S 34188</v>
      </c>
      <c r="I210" s="7"/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/>
      <c r="Q210" s="8">
        <v>0</v>
      </c>
      <c r="R210" s="8"/>
      <c r="S210" s="8"/>
      <c r="T210" s="8"/>
      <c r="U210" s="8"/>
      <c r="V210" s="8"/>
      <c r="W210" s="8"/>
      <c r="X210" s="8"/>
      <c r="Y210" s="14">
        <f t="shared" si="39"/>
        <v>0</v>
      </c>
      <c r="Z210" s="10"/>
      <c r="AA210" s="136">
        <f t="shared" si="41"/>
        <v>0</v>
      </c>
      <c r="AB210" s="13"/>
      <c r="AC210" s="13">
        <f t="shared" si="40"/>
        <v>0</v>
      </c>
      <c r="AD210" s="12"/>
      <c r="AE210" s="12"/>
      <c r="AG210" s="9">
        <f t="shared" si="33"/>
        <v>0</v>
      </c>
      <c r="AI210" s="1" t="str">
        <f t="shared" si="42"/>
        <v>33933910004076</v>
      </c>
      <c r="AJ210" s="9">
        <f>IF(AND(F210=2015,AG$4=1),-IFERROR(VLOOKUP(AI210,'Tax Admin 1'!A:I,9,0),0),IF(AND(F210=2015,AG$4=2),-IFERROR(VLOOKUP(AI210,'Tax Admin 2'!A:I,9,0),0),IFERROR(VLOOKUP(AI210,'A203'!A:L,12,0),0)))</f>
        <v>0</v>
      </c>
    </row>
    <row r="211" spans="1:36" ht="15" customHeight="1" outlineLevel="2">
      <c r="A211" s="7">
        <v>2015</v>
      </c>
      <c r="B211" s="7" t="s">
        <v>66</v>
      </c>
      <c r="C211" s="149" t="s">
        <v>67</v>
      </c>
      <c r="D211" s="7" t="s">
        <v>67</v>
      </c>
      <c r="E211" s="7" t="s">
        <v>13</v>
      </c>
      <c r="F211" s="7">
        <v>1110</v>
      </c>
      <c r="G211" s="7" t="str">
        <f>VLOOKUP(F211,Crosswalk!A:D,2,0)</f>
        <v>4008</v>
      </c>
      <c r="H211" s="7" t="str">
        <f>VLOOKUP(G211,Crosswalk!B:D,2,0)</f>
        <v>Property Taxes-Prior Secured</v>
      </c>
      <c r="I211" s="7"/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/>
      <c r="Q211" s="8">
        <v>161536.38</v>
      </c>
      <c r="R211" s="8"/>
      <c r="S211" s="8"/>
      <c r="T211" s="8"/>
      <c r="U211" s="8"/>
      <c r="V211" s="8"/>
      <c r="W211" s="8"/>
      <c r="X211" s="8"/>
      <c r="Y211" s="14">
        <f t="shared" si="39"/>
        <v>161536.38</v>
      </c>
      <c r="Z211" s="10"/>
      <c r="AA211" s="136">
        <f t="shared" si="41"/>
        <v>0</v>
      </c>
      <c r="AB211" s="13"/>
      <c r="AC211" s="13">
        <f t="shared" si="40"/>
        <v>0</v>
      </c>
      <c r="AD211" s="12">
        <v>1</v>
      </c>
      <c r="AE211" s="12">
        <v>1</v>
      </c>
      <c r="AG211" s="9">
        <f t="shared" si="33"/>
        <v>-161536.38</v>
      </c>
      <c r="AI211" s="1" t="str">
        <f t="shared" si="42"/>
        <v>33933910004008</v>
      </c>
      <c r="AJ211" s="9">
        <f>IF(AND(F211=2015,AG$4=1),-IFERROR(VLOOKUP(AI211,'Tax Admin 1'!A:I,9,0),0),IF(AND(F211=2015,AG$4=2),-IFERROR(VLOOKUP(AI211,'Tax Admin 2'!A:I,9,0),0),IFERROR(VLOOKUP(AI211,'A203'!A:L,12,0),0)))</f>
        <v>0</v>
      </c>
    </row>
    <row r="212" spans="1:36" ht="15" customHeight="1" outlineLevel="2">
      <c r="A212" s="7">
        <v>2015</v>
      </c>
      <c r="B212" s="7" t="s">
        <v>66</v>
      </c>
      <c r="C212" s="149" t="s">
        <v>67</v>
      </c>
      <c r="D212" s="7" t="s">
        <v>67</v>
      </c>
      <c r="E212" s="7" t="s">
        <v>13</v>
      </c>
      <c r="F212" s="7">
        <v>1150</v>
      </c>
      <c r="G212" s="7" t="str">
        <f>VLOOKUP(F212,Crosswalk!A:D,2,0)</f>
        <v>4009</v>
      </c>
      <c r="H212" s="7" t="str">
        <f>VLOOKUP(G212,Crosswalk!B:D,2,0)</f>
        <v>Property Taxes-Prior Unsecured</v>
      </c>
      <c r="I212" s="7"/>
      <c r="J212" s="8">
        <v>0</v>
      </c>
      <c r="K212" s="8">
        <v>0</v>
      </c>
      <c r="L212" s="8">
        <v>2249.35</v>
      </c>
      <c r="M212" s="8">
        <v>0</v>
      </c>
      <c r="N212" s="8">
        <v>345.15999999999985</v>
      </c>
      <c r="O212" s="8">
        <v>3269.6999999999994</v>
      </c>
      <c r="P212" s="8">
        <v>352.35</v>
      </c>
      <c r="Q212" s="8">
        <v>2069.0500000000011</v>
      </c>
      <c r="R212" s="8"/>
      <c r="S212" s="8"/>
      <c r="T212" s="8"/>
      <c r="U212" s="8"/>
      <c r="V212" s="8"/>
      <c r="W212" s="8"/>
      <c r="X212" s="8"/>
      <c r="Y212" s="14">
        <f t="shared" si="39"/>
        <v>8285.61</v>
      </c>
      <c r="Z212" s="10"/>
      <c r="AA212" s="136">
        <f t="shared" si="41"/>
        <v>0</v>
      </c>
      <c r="AB212" s="13"/>
      <c r="AC212" s="13">
        <f t="shared" si="40"/>
        <v>0</v>
      </c>
      <c r="AD212" s="12">
        <v>1</v>
      </c>
      <c r="AE212" s="12">
        <v>1</v>
      </c>
      <c r="AG212" s="9">
        <f t="shared" si="33"/>
        <v>-8285.61</v>
      </c>
      <c r="AI212" s="1" t="str">
        <f t="shared" si="42"/>
        <v>33933910004009</v>
      </c>
      <c r="AJ212" s="9">
        <f>IF(AND(F212=2015,AG$4=1),-IFERROR(VLOOKUP(AI212,'Tax Admin 1'!A:I,9,0),0),IF(AND(F212=2015,AG$4=2),-IFERROR(VLOOKUP(AI212,'Tax Admin 2'!A:I,9,0),0),IFERROR(VLOOKUP(AI212,'A203'!A:L,12,0),0)))</f>
        <v>0</v>
      </c>
    </row>
    <row r="213" spans="1:36" ht="15" customHeight="1" outlineLevel="2">
      <c r="A213" s="7">
        <v>2015</v>
      </c>
      <c r="B213" s="7" t="s">
        <v>66</v>
      </c>
      <c r="C213" s="149" t="s">
        <v>67</v>
      </c>
      <c r="D213" s="7" t="s">
        <v>67</v>
      </c>
      <c r="E213" s="7" t="s">
        <v>13</v>
      </c>
      <c r="F213" s="7">
        <v>1160</v>
      </c>
      <c r="G213" s="7" t="str">
        <f>VLOOKUP(F213,Crosswalk!A:D,2,0)</f>
        <v>4010</v>
      </c>
      <c r="H213" s="7" t="str">
        <f>VLOOKUP(G213,Crosswalk!B:D,2,0)</f>
        <v>Prop Tax Rev- School Pass Thru</v>
      </c>
      <c r="I213" s="7"/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/>
      <c r="Q213" s="8">
        <v>0</v>
      </c>
      <c r="R213" s="8"/>
      <c r="S213" s="8"/>
      <c r="T213" s="8"/>
      <c r="U213" s="8"/>
      <c r="V213" s="8"/>
      <c r="W213" s="8"/>
      <c r="X213" s="8"/>
      <c r="Y213" s="14">
        <f t="shared" si="39"/>
        <v>0</v>
      </c>
      <c r="Z213" s="10"/>
      <c r="AA213" s="136">
        <f t="shared" si="41"/>
        <v>0</v>
      </c>
      <c r="AB213" s="13"/>
      <c r="AC213" s="13">
        <f t="shared" si="40"/>
        <v>0</v>
      </c>
      <c r="AD213" s="12">
        <v>1</v>
      </c>
      <c r="AE213" s="12">
        <v>1</v>
      </c>
      <c r="AG213" s="9">
        <f t="shared" si="33"/>
        <v>0</v>
      </c>
      <c r="AI213" s="1" t="str">
        <f t="shared" si="42"/>
        <v>33933910004010</v>
      </c>
      <c r="AJ213" s="9">
        <f>IF(AND(F213=2015,AG$4=1),-IFERROR(VLOOKUP(AI213,'Tax Admin 1'!A:I,9,0),0),IF(AND(F213=2015,AG$4=2),-IFERROR(VLOOKUP(AI213,'Tax Admin 2'!A:I,9,0),0),IFERROR(VLOOKUP(AI213,'A203'!A:L,12,0),0)))</f>
        <v>0</v>
      </c>
    </row>
    <row r="214" spans="1:36" ht="15" customHeight="1" outlineLevel="2">
      <c r="A214" s="7">
        <v>2015</v>
      </c>
      <c r="B214" s="7" t="s">
        <v>66</v>
      </c>
      <c r="C214" s="149" t="s">
        <v>67</v>
      </c>
      <c r="D214" s="7" t="s">
        <v>67</v>
      </c>
      <c r="E214" s="7" t="s">
        <v>13</v>
      </c>
      <c r="F214" s="7">
        <v>1260</v>
      </c>
      <c r="G214" s="7" t="str">
        <f>VLOOKUP(F214,Crosswalk!A:D,2,0)</f>
        <v>4030</v>
      </c>
      <c r="H214" s="7" t="str">
        <f>VLOOKUP(G214,Crosswalk!B:D,2,0)</f>
        <v>Supp Prop Tax-Current Secured</v>
      </c>
      <c r="I214" s="7"/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/>
      <c r="Q214" s="8">
        <v>43934.9</v>
      </c>
      <c r="R214" s="8"/>
      <c r="S214" s="8"/>
      <c r="T214" s="8"/>
      <c r="U214" s="8"/>
      <c r="V214" s="8"/>
      <c r="W214" s="8"/>
      <c r="X214" s="8"/>
      <c r="Y214" s="14">
        <f t="shared" si="39"/>
        <v>43934.9</v>
      </c>
      <c r="Z214" s="10"/>
      <c r="AA214" s="136">
        <f t="shared" si="41"/>
        <v>0</v>
      </c>
      <c r="AB214" s="13"/>
      <c r="AC214" s="13">
        <f t="shared" si="40"/>
        <v>0</v>
      </c>
      <c r="AD214" s="12">
        <v>1</v>
      </c>
      <c r="AE214" s="12">
        <v>1</v>
      </c>
      <c r="AG214" s="9">
        <f t="shared" si="33"/>
        <v>-43934.9</v>
      </c>
      <c r="AI214" s="1" t="str">
        <f t="shared" si="42"/>
        <v>33933910004030</v>
      </c>
      <c r="AJ214" s="9">
        <f>IF(AND(F214=2015,AG$4=1),-IFERROR(VLOOKUP(AI214,'Tax Admin 1'!A:I,9,0),0),IF(AND(F214=2015,AG$4=2),-IFERROR(VLOOKUP(AI214,'Tax Admin 2'!A:I,9,0),0),IFERROR(VLOOKUP(AI214,'A203'!A:L,12,0),0)))</f>
        <v>0</v>
      </c>
    </row>
    <row r="215" spans="1:36" ht="15" customHeight="1" outlineLevel="2">
      <c r="A215" s="7">
        <v>2015</v>
      </c>
      <c r="B215" s="7" t="s">
        <v>66</v>
      </c>
      <c r="C215" s="149" t="s">
        <v>67</v>
      </c>
      <c r="D215" s="7" t="s">
        <v>67</v>
      </c>
      <c r="E215" s="7" t="s">
        <v>13</v>
      </c>
      <c r="F215" s="7">
        <v>1270</v>
      </c>
      <c r="G215" s="7" t="str">
        <f>VLOOKUP(F215,Crosswalk!A:D,2,0)</f>
        <v>4033</v>
      </c>
      <c r="H215" s="7" t="str">
        <f>VLOOKUP(G215,Crosswalk!B:D,2,0)</f>
        <v>Supp Property Taxes-Prior Secured</v>
      </c>
      <c r="I215" s="7"/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/>
      <c r="Q215" s="8">
        <v>11838.11</v>
      </c>
      <c r="R215" s="8"/>
      <c r="S215" s="8"/>
      <c r="T215" s="8"/>
      <c r="U215" s="8"/>
      <c r="V215" s="8"/>
      <c r="W215" s="8"/>
      <c r="X215" s="8"/>
      <c r="Y215" s="14">
        <f t="shared" si="39"/>
        <v>11838.11</v>
      </c>
      <c r="Z215" s="10"/>
      <c r="AA215" s="136">
        <f t="shared" si="41"/>
        <v>0</v>
      </c>
      <c r="AB215" s="13"/>
      <c r="AC215" s="13">
        <f t="shared" si="40"/>
        <v>0</v>
      </c>
      <c r="AD215" s="12">
        <v>1</v>
      </c>
      <c r="AE215" s="12">
        <v>1</v>
      </c>
      <c r="AG215" s="9">
        <f t="shared" si="33"/>
        <v>-11838.11</v>
      </c>
      <c r="AI215" s="1" t="str">
        <f t="shared" si="42"/>
        <v>33933910004033</v>
      </c>
      <c r="AJ215" s="9">
        <f>IF(AND(F215=2015,AG$4=1),-IFERROR(VLOOKUP(AI215,'Tax Admin 1'!A:I,9,0),0),IF(AND(F215=2015,AG$4=2),-IFERROR(VLOOKUP(AI215,'Tax Admin 2'!A:I,9,0),0),IFERROR(VLOOKUP(AI215,'A203'!A:L,12,0),0)))</f>
        <v>0</v>
      </c>
    </row>
    <row r="216" spans="1:36" ht="15" customHeight="1" outlineLevel="2">
      <c r="A216" s="7">
        <v>2015</v>
      </c>
      <c r="B216" s="7" t="s">
        <v>66</v>
      </c>
      <c r="C216" s="149" t="s">
        <v>67</v>
      </c>
      <c r="D216" s="7" t="s">
        <v>67</v>
      </c>
      <c r="E216" s="7" t="s">
        <v>13</v>
      </c>
      <c r="F216" s="7">
        <v>1410</v>
      </c>
      <c r="G216" s="7" t="str">
        <f>VLOOKUP(F216,Crosswalk!A:D,2,0)</f>
        <v>4052</v>
      </c>
      <c r="H216" s="7" t="str">
        <f>VLOOKUP(G216,Crosswalk!B:D,2,0)</f>
        <v>Other Taxes</v>
      </c>
      <c r="I216" s="7"/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/>
      <c r="Q216" s="8">
        <v>0</v>
      </c>
      <c r="R216" s="8"/>
      <c r="S216" s="8"/>
      <c r="T216" s="8"/>
      <c r="U216" s="8"/>
      <c r="V216" s="8"/>
      <c r="W216" s="8"/>
      <c r="X216" s="8"/>
      <c r="Y216" s="14">
        <f t="shared" si="39"/>
        <v>0</v>
      </c>
      <c r="Z216" s="10"/>
      <c r="AA216" s="136">
        <f t="shared" si="41"/>
        <v>0</v>
      </c>
      <c r="AB216" s="13"/>
      <c r="AC216" s="13">
        <f t="shared" si="40"/>
        <v>0</v>
      </c>
      <c r="AD216" s="12">
        <v>1</v>
      </c>
      <c r="AE216" s="12">
        <v>1</v>
      </c>
      <c r="AG216" s="9">
        <f t="shared" si="33"/>
        <v>0</v>
      </c>
      <c r="AI216" s="1" t="str">
        <f t="shared" si="42"/>
        <v>33933910004052</v>
      </c>
      <c r="AJ216" s="9">
        <f>IF(AND(F216=2015,AG$4=1),-IFERROR(VLOOKUP(AI216,'Tax Admin 1'!A:I,9,0),0),IF(AND(F216=2015,AG$4=2),-IFERROR(VLOOKUP(AI216,'Tax Admin 2'!A:I,9,0),0),IFERROR(VLOOKUP(AI216,'A203'!A:L,12,0),0)))</f>
        <v>0</v>
      </c>
    </row>
    <row r="217" spans="1:36" ht="15" customHeight="1" outlineLevel="2">
      <c r="A217" s="7">
        <v>2015</v>
      </c>
      <c r="B217" s="7" t="s">
        <v>66</v>
      </c>
      <c r="C217" s="149" t="s">
        <v>67</v>
      </c>
      <c r="D217" s="7" t="s">
        <v>67</v>
      </c>
      <c r="E217" s="7" t="s">
        <v>13</v>
      </c>
      <c r="F217" s="7">
        <v>1440</v>
      </c>
      <c r="G217" s="7" t="str">
        <f>VLOOKUP(F217,Crosswalk!A:D,2,0)</f>
        <v>4055</v>
      </c>
      <c r="H217" s="7" t="str">
        <f>VLOOKUP(G217,Crosswalk!B:D,2,0)</f>
        <v>Timber Yield</v>
      </c>
      <c r="I217" s="7"/>
      <c r="J217" s="8">
        <v>0</v>
      </c>
      <c r="K217" s="8">
        <v>0</v>
      </c>
      <c r="L217" s="8">
        <v>34.450000000000003</v>
      </c>
      <c r="M217" s="8">
        <v>0</v>
      </c>
      <c r="N217" s="8">
        <v>0</v>
      </c>
      <c r="O217" s="8">
        <v>0</v>
      </c>
      <c r="P217" s="8"/>
      <c r="Q217" s="8">
        <v>64.86</v>
      </c>
      <c r="R217" s="8"/>
      <c r="S217" s="8"/>
      <c r="T217" s="8"/>
      <c r="U217" s="8"/>
      <c r="V217" s="8"/>
      <c r="W217" s="8"/>
      <c r="X217" s="8"/>
      <c r="Y217" s="14">
        <f t="shared" si="39"/>
        <v>99.31</v>
      </c>
      <c r="Z217" s="10"/>
      <c r="AA217" s="136">
        <f t="shared" si="41"/>
        <v>0</v>
      </c>
      <c r="AB217" s="13"/>
      <c r="AC217" s="13">
        <f t="shared" si="40"/>
        <v>0</v>
      </c>
      <c r="AD217" s="12">
        <v>1</v>
      </c>
      <c r="AE217" s="12">
        <v>1</v>
      </c>
      <c r="AG217" s="9">
        <f t="shared" si="33"/>
        <v>-99.31</v>
      </c>
      <c r="AI217" s="1" t="str">
        <f t="shared" si="42"/>
        <v>33933910004055</v>
      </c>
      <c r="AJ217" s="9">
        <f>IF(AND(F217=2015,AG$4=1),-IFERROR(VLOOKUP(AI217,'Tax Admin 1'!A:I,9,0),0),IF(AND(F217=2015,AG$4=2),-IFERROR(VLOOKUP(AI217,'Tax Admin 2'!A:I,9,0),0),IFERROR(VLOOKUP(AI217,'A203'!A:L,12,0),0)))</f>
        <v>0</v>
      </c>
    </row>
    <row r="218" spans="1:36" ht="15" customHeight="1" outlineLevel="2">
      <c r="A218" s="7">
        <v>2015</v>
      </c>
      <c r="B218" s="7" t="s">
        <v>66</v>
      </c>
      <c r="C218" s="149" t="s">
        <v>67</v>
      </c>
      <c r="D218" s="7" t="s">
        <v>67</v>
      </c>
      <c r="E218" s="7" t="s">
        <v>13</v>
      </c>
      <c r="F218" s="7">
        <v>1450</v>
      </c>
      <c r="G218" s="7" t="str">
        <f>VLOOKUP(F218,Crosswalk!A:D,2,0)</f>
        <v>4056</v>
      </c>
      <c r="H218" s="7" t="str">
        <f>VLOOKUP(G218,Crosswalk!B:D,2,0)</f>
        <v>Aircraft</v>
      </c>
      <c r="I218" s="7"/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/>
      <c r="Q218" s="8">
        <v>0</v>
      </c>
      <c r="R218" s="8"/>
      <c r="S218" s="8"/>
      <c r="T218" s="8"/>
      <c r="U218" s="8"/>
      <c r="V218" s="8"/>
      <c r="W218" s="8"/>
      <c r="X218" s="8"/>
      <c r="Y218" s="14">
        <f t="shared" si="39"/>
        <v>0</v>
      </c>
      <c r="Z218" s="10"/>
      <c r="AA218" s="136">
        <f t="shared" si="41"/>
        <v>0</v>
      </c>
      <c r="AB218" s="13"/>
      <c r="AC218" s="13">
        <f t="shared" si="40"/>
        <v>0</v>
      </c>
      <c r="AD218" s="12">
        <v>1</v>
      </c>
      <c r="AE218" s="12">
        <v>1</v>
      </c>
      <c r="AG218" s="9">
        <f t="shared" si="33"/>
        <v>0</v>
      </c>
      <c r="AI218" s="1" t="str">
        <f t="shared" si="42"/>
        <v>33933910004056</v>
      </c>
      <c r="AJ218" s="9">
        <f>IF(AND(F218=2015,AG$4=1),-IFERROR(VLOOKUP(AI218,'Tax Admin 1'!A:I,9,0),0),IF(AND(F218=2015,AG$4=2),-IFERROR(VLOOKUP(AI218,'Tax Admin 2'!A:I,9,0),0),IFERROR(VLOOKUP(AI218,'A203'!A:L,12,0),0)))</f>
        <v>0</v>
      </c>
    </row>
    <row r="219" spans="1:36" ht="15" customHeight="1" outlineLevel="2">
      <c r="A219" s="7">
        <v>2015</v>
      </c>
      <c r="B219" s="7" t="s">
        <v>66</v>
      </c>
      <c r="C219" s="149" t="s">
        <v>67</v>
      </c>
      <c r="D219" s="7" t="s">
        <v>67</v>
      </c>
      <c r="E219" s="7" t="s">
        <v>13</v>
      </c>
      <c r="F219" s="7">
        <v>1461</v>
      </c>
      <c r="G219" s="7" t="str">
        <f>VLOOKUP(F219,Crosswalk!A:D,2,0)</f>
        <v>4058</v>
      </c>
      <c r="H219" s="7" t="str">
        <f>VLOOKUP(G219,Crosswalk!B:D,2,0)</f>
        <v>ERAF</v>
      </c>
      <c r="I219" s="7"/>
      <c r="J219" s="8">
        <v>0</v>
      </c>
      <c r="K219" s="8">
        <v>0</v>
      </c>
      <c r="L219" s="8">
        <v>-409257</v>
      </c>
      <c r="M219" s="8">
        <v>0</v>
      </c>
      <c r="N219" s="8">
        <v>0</v>
      </c>
      <c r="O219" s="8">
        <v>-779861.95</v>
      </c>
      <c r="P219" s="8"/>
      <c r="Q219" s="8">
        <v>489971.58000000007</v>
      </c>
      <c r="R219" s="8"/>
      <c r="S219" s="8"/>
      <c r="T219" s="8"/>
      <c r="U219" s="8"/>
      <c r="V219" s="8"/>
      <c r="W219" s="8"/>
      <c r="X219" s="8"/>
      <c r="Y219" s="14">
        <f t="shared" si="39"/>
        <v>-699147.36999999988</v>
      </c>
      <c r="Z219" s="10"/>
      <c r="AA219" s="136">
        <f t="shared" si="41"/>
        <v>0</v>
      </c>
      <c r="AB219" s="13"/>
      <c r="AC219" s="13">
        <f t="shared" si="40"/>
        <v>0</v>
      </c>
      <c r="AD219" s="12">
        <v>1</v>
      </c>
      <c r="AE219" s="12">
        <v>0</v>
      </c>
      <c r="AG219" s="9">
        <f t="shared" si="33"/>
        <v>699147.36999999988</v>
      </c>
      <c r="AI219" s="1" t="str">
        <f t="shared" si="42"/>
        <v>33933910004058</v>
      </c>
      <c r="AJ219" s="9">
        <f>IF(AND(F219=2015,AG$4=1),-IFERROR(VLOOKUP(AI219,'Tax Admin 1'!A:I,9,0),0),IF(AND(F219=2015,AG$4=2),-IFERROR(VLOOKUP(AI219,'Tax Admin 2'!A:I,9,0),0),IFERROR(VLOOKUP(AI219,'A203'!A:L,12,0),0)))</f>
        <v>0</v>
      </c>
    </row>
    <row r="220" spans="1:36" ht="15" customHeight="1" outlineLevel="2">
      <c r="A220" s="7">
        <v>2015</v>
      </c>
      <c r="B220" s="7" t="s">
        <v>66</v>
      </c>
      <c r="C220" s="149" t="s">
        <v>67</v>
      </c>
      <c r="D220" s="7" t="s">
        <v>67</v>
      </c>
      <c r="E220" s="7" t="s">
        <v>13</v>
      </c>
      <c r="F220" s="7">
        <v>4010</v>
      </c>
      <c r="G220" s="7" t="str">
        <f>VLOOKUP(F220,Crosswalk!A:D,2,0)</f>
        <v>4801</v>
      </c>
      <c r="H220" s="7" t="str">
        <f>VLOOKUP(G220,Crosswalk!B:D,2,0)</f>
        <v>Interest</v>
      </c>
      <c r="I220" s="7"/>
      <c r="J220" s="8">
        <v>0</v>
      </c>
      <c r="K220" s="8">
        <v>0</v>
      </c>
      <c r="L220" s="8">
        <v>225.75</v>
      </c>
      <c r="M220" s="8">
        <v>0</v>
      </c>
      <c r="N220" s="8">
        <v>1039</v>
      </c>
      <c r="O220" s="8">
        <v>1053.8699999999999</v>
      </c>
      <c r="P220" s="8"/>
      <c r="Q220" s="8">
        <v>4625.28</v>
      </c>
      <c r="R220" s="8"/>
      <c r="S220" s="8"/>
      <c r="T220" s="8"/>
      <c r="U220" s="8"/>
      <c r="V220" s="8"/>
      <c r="W220" s="8"/>
      <c r="X220" s="8"/>
      <c r="Y220" s="14">
        <f t="shared" si="39"/>
        <v>6943.9</v>
      </c>
      <c r="Z220" s="10"/>
      <c r="AA220" s="136">
        <f t="shared" si="41"/>
        <v>0</v>
      </c>
      <c r="AB220" s="13"/>
      <c r="AC220" s="13">
        <f t="shared" si="40"/>
        <v>0</v>
      </c>
      <c r="AD220" s="12">
        <v>1</v>
      </c>
      <c r="AE220" s="12">
        <v>1</v>
      </c>
      <c r="AG220" s="9">
        <f t="shared" si="33"/>
        <v>-6943.9</v>
      </c>
      <c r="AI220" s="1" t="str">
        <f t="shared" si="42"/>
        <v>33933910004801</v>
      </c>
      <c r="AJ220" s="9">
        <f>IF(AND(F220=2015,AG$4=1),-IFERROR(VLOOKUP(AI220,'Tax Admin 1'!A:I,9,0),0),IF(AND(F220=2015,AG$4=2),-IFERROR(VLOOKUP(AI220,'Tax Admin 2'!A:I,9,0),0),IFERROR(VLOOKUP(AI220,'A203'!A:L,12,0),0)))</f>
        <v>0</v>
      </c>
    </row>
    <row r="221" spans="1:36" ht="15" customHeight="1" outlineLevel="2">
      <c r="A221" s="7">
        <v>2015</v>
      </c>
      <c r="B221" s="7" t="s">
        <v>66</v>
      </c>
      <c r="C221" s="149" t="s">
        <v>67</v>
      </c>
      <c r="D221" s="7" t="s">
        <v>67</v>
      </c>
      <c r="E221" s="7" t="s">
        <v>13</v>
      </c>
      <c r="F221" s="7">
        <v>5080</v>
      </c>
      <c r="G221" s="7" t="str">
        <f>VLOOKUP(F221,Crosswalk!A:D,2,0)</f>
        <v>5017</v>
      </c>
      <c r="H221" s="7" t="str">
        <f>VLOOKUP(G221,Crosswalk!B:D,2,0)</f>
        <v>Trailor Coach-In Lieu Tax</v>
      </c>
      <c r="I221" s="7"/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/>
      <c r="Q221" s="8">
        <v>0</v>
      </c>
      <c r="R221" s="8"/>
      <c r="S221" s="8"/>
      <c r="T221" s="8"/>
      <c r="U221" s="8"/>
      <c r="V221" s="8"/>
      <c r="W221" s="8"/>
      <c r="X221" s="8"/>
      <c r="Y221" s="14">
        <f t="shared" si="39"/>
        <v>0</v>
      </c>
      <c r="Z221" s="10"/>
      <c r="AA221" s="136">
        <f t="shared" si="41"/>
        <v>0</v>
      </c>
      <c r="AB221" s="13"/>
      <c r="AC221" s="13">
        <f t="shared" si="40"/>
        <v>0</v>
      </c>
      <c r="AD221" s="12">
        <v>1</v>
      </c>
      <c r="AE221" s="12">
        <v>1</v>
      </c>
      <c r="AG221" s="9">
        <f t="shared" si="33"/>
        <v>0</v>
      </c>
      <c r="AI221" s="1" t="str">
        <f t="shared" si="42"/>
        <v>33933910005017</v>
      </c>
      <c r="AJ221" s="9">
        <f>IF(AND(F221=2015,AG$4=1),-IFERROR(VLOOKUP(AI221,'Tax Admin 1'!A:I,9,0),0),IF(AND(F221=2015,AG$4=2),-IFERROR(VLOOKUP(AI221,'Tax Admin 2'!A:I,9,0),0),IFERROR(VLOOKUP(AI221,'A203'!A:L,12,0),0)))</f>
        <v>0</v>
      </c>
    </row>
    <row r="222" spans="1:36" ht="15" customHeight="1" outlineLevel="2">
      <c r="A222" s="7">
        <v>2015</v>
      </c>
      <c r="B222" s="7" t="s">
        <v>66</v>
      </c>
      <c r="C222" s="149" t="s">
        <v>67</v>
      </c>
      <c r="D222" s="7" t="s">
        <v>67</v>
      </c>
      <c r="E222" s="7" t="s">
        <v>13</v>
      </c>
      <c r="F222" s="7">
        <v>5090</v>
      </c>
      <c r="G222" s="7" t="str">
        <f>VLOOKUP(F222,Crosswalk!A:D,2,0)</f>
        <v>5018</v>
      </c>
      <c r="H222" s="7" t="str">
        <f>VLOOKUP(G222,Crosswalk!B:D,2,0)</f>
        <v>State Other-In Lieu Tax</v>
      </c>
      <c r="I222" s="7"/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/>
      <c r="Q222" s="8">
        <v>0</v>
      </c>
      <c r="R222" s="8"/>
      <c r="S222" s="8"/>
      <c r="T222" s="8"/>
      <c r="U222" s="8"/>
      <c r="V222" s="8"/>
      <c r="W222" s="8"/>
      <c r="X222" s="8"/>
      <c r="Y222" s="14">
        <f t="shared" si="39"/>
        <v>0</v>
      </c>
      <c r="Z222" s="10"/>
      <c r="AA222" s="136">
        <f t="shared" si="41"/>
        <v>0</v>
      </c>
      <c r="AB222" s="13"/>
      <c r="AC222" s="13">
        <f t="shared" si="40"/>
        <v>0</v>
      </c>
      <c r="AD222" s="12">
        <v>1</v>
      </c>
      <c r="AE222" s="12">
        <v>1</v>
      </c>
      <c r="AG222" s="9">
        <f t="shared" si="33"/>
        <v>0</v>
      </c>
      <c r="AI222" s="1" t="str">
        <f t="shared" si="42"/>
        <v>33933910005018</v>
      </c>
      <c r="AJ222" s="9">
        <f>IF(AND(F222=2015,AG$4=1),-IFERROR(VLOOKUP(AI222,'Tax Admin 1'!A:I,9,0),0),IF(AND(F222=2015,AG$4=2),-IFERROR(VLOOKUP(AI222,'Tax Admin 2'!A:I,9,0),0),IFERROR(VLOOKUP(AI222,'A203'!A:L,12,0),0)))</f>
        <v>0</v>
      </c>
    </row>
    <row r="223" spans="1:36" ht="15" customHeight="1" outlineLevel="2">
      <c r="A223" s="7">
        <v>2015</v>
      </c>
      <c r="B223" s="7" t="s">
        <v>66</v>
      </c>
      <c r="C223" s="149" t="s">
        <v>67</v>
      </c>
      <c r="D223" s="7" t="s">
        <v>67</v>
      </c>
      <c r="E223" s="7" t="s">
        <v>13</v>
      </c>
      <c r="F223" s="7">
        <v>5380</v>
      </c>
      <c r="G223" s="7" t="str">
        <f>VLOOKUP(F223,Crosswalk!A:D,2,0)</f>
        <v>5050</v>
      </c>
      <c r="H223" s="7" t="str">
        <f>VLOOKUP(G223,Crosswalk!B:D,2,0)</f>
        <v>St-Homeowners Prop Tax Relief</v>
      </c>
      <c r="I223" s="7"/>
      <c r="J223" s="8">
        <v>0</v>
      </c>
      <c r="K223" s="8">
        <v>0</v>
      </c>
      <c r="L223" s="8">
        <v>0</v>
      </c>
      <c r="M223" s="8">
        <v>0</v>
      </c>
      <c r="N223" s="8">
        <v>25690.65</v>
      </c>
      <c r="O223" s="8">
        <v>0</v>
      </c>
      <c r="P223" s="8"/>
      <c r="Q223" s="8">
        <v>25690.65</v>
      </c>
      <c r="R223" s="8"/>
      <c r="S223" s="8"/>
      <c r="T223" s="8"/>
      <c r="U223" s="8"/>
      <c r="V223" s="8"/>
      <c r="W223" s="8"/>
      <c r="X223" s="8"/>
      <c r="Y223" s="14">
        <f t="shared" si="39"/>
        <v>51381.3</v>
      </c>
      <c r="Z223" s="10"/>
      <c r="AA223" s="136">
        <f t="shared" si="41"/>
        <v>0</v>
      </c>
      <c r="AB223" s="13"/>
      <c r="AC223" s="13">
        <f t="shared" si="40"/>
        <v>0</v>
      </c>
      <c r="AD223" s="12">
        <v>1</v>
      </c>
      <c r="AE223" s="12">
        <v>1</v>
      </c>
      <c r="AG223" s="9">
        <f t="shared" si="33"/>
        <v>-51381.3</v>
      </c>
      <c r="AI223" s="1" t="str">
        <f t="shared" si="42"/>
        <v>33933910005050</v>
      </c>
      <c r="AJ223" s="9">
        <f>IF(AND(F223=2015,AG$4=1),-IFERROR(VLOOKUP(AI223,'Tax Admin 1'!A:I,9,0),0),IF(AND(F223=2015,AG$4=2),-IFERROR(VLOOKUP(AI223,'Tax Admin 2'!A:I,9,0),0),IFERROR(VLOOKUP(AI223,'A203'!A:L,12,0),0)))</f>
        <v>0</v>
      </c>
    </row>
    <row r="224" spans="1:36" ht="15" customHeight="1" outlineLevel="2">
      <c r="A224" s="7">
        <v>2015</v>
      </c>
      <c r="B224" s="7" t="s">
        <v>66</v>
      </c>
      <c r="C224" s="149" t="s">
        <v>67</v>
      </c>
      <c r="D224" s="7" t="s">
        <v>67</v>
      </c>
      <c r="E224" s="7" t="s">
        <v>13</v>
      </c>
      <c r="F224" s="7">
        <v>5675</v>
      </c>
      <c r="G224" s="7" t="str">
        <f>VLOOKUP(F224,Crosswalk!A:D,2,0)</f>
        <v>5215</v>
      </c>
      <c r="H224" s="7" t="str">
        <f>VLOOKUP(G224,Crosswalk!B:D,2,0)</f>
        <v>Fed-Forest Reserve Revenue</v>
      </c>
      <c r="I224" s="7"/>
      <c r="J224" s="8">
        <v>0</v>
      </c>
      <c r="K224" s="8">
        <v>0</v>
      </c>
      <c r="L224" s="8">
        <v>27081.54</v>
      </c>
      <c r="M224" s="8">
        <v>0</v>
      </c>
      <c r="N224" s="8">
        <v>0</v>
      </c>
      <c r="O224" s="8">
        <v>0</v>
      </c>
      <c r="P224" s="8"/>
      <c r="Q224" s="8">
        <v>9505.7099999999991</v>
      </c>
      <c r="R224" s="8"/>
      <c r="S224" s="8"/>
      <c r="T224" s="8"/>
      <c r="U224" s="8"/>
      <c r="V224" s="8"/>
      <c r="W224" s="8"/>
      <c r="X224" s="8"/>
      <c r="Y224" s="14">
        <f t="shared" si="39"/>
        <v>36587.25</v>
      </c>
      <c r="Z224" s="10"/>
      <c r="AA224" s="136">
        <f t="shared" si="41"/>
        <v>0</v>
      </c>
      <c r="AB224" s="13"/>
      <c r="AC224" s="13">
        <f t="shared" si="40"/>
        <v>0</v>
      </c>
      <c r="AD224" s="12">
        <v>1</v>
      </c>
      <c r="AE224" s="12">
        <v>1</v>
      </c>
      <c r="AG224" s="9">
        <f t="shared" si="33"/>
        <v>-36587.25</v>
      </c>
      <c r="AI224" s="1" t="str">
        <f t="shared" si="42"/>
        <v>33933910005215</v>
      </c>
      <c r="AJ224" s="9">
        <f>IF(AND(F224=2015,AG$4=1),-IFERROR(VLOOKUP(AI224,'Tax Admin 1'!A:I,9,0),0),IF(AND(F224=2015,AG$4=2),-IFERROR(VLOOKUP(AI224,'Tax Admin 2'!A:I,9,0),0),IFERROR(VLOOKUP(AI224,'A203'!A:L,12,0),0)))</f>
        <v>0</v>
      </c>
    </row>
    <row r="225" spans="1:36" ht="15" customHeight="1" outlineLevel="2">
      <c r="A225" s="7">
        <v>2015</v>
      </c>
      <c r="B225" s="7" t="s">
        <v>66</v>
      </c>
      <c r="C225" s="149" t="s">
        <v>67</v>
      </c>
      <c r="D225" s="7" t="s">
        <v>67</v>
      </c>
      <c r="E225" s="7" t="s">
        <v>13</v>
      </c>
      <c r="F225" s="7">
        <v>5690</v>
      </c>
      <c r="G225" s="7" t="str">
        <f>VLOOKUP(F225,Crosswalk!A:D,2,0)</f>
        <v>5218</v>
      </c>
      <c r="H225" s="7" t="str">
        <f>VLOOKUP(G225,Crosswalk!B:D,2,0)</f>
        <v>Fed-In Lieu Taxes</v>
      </c>
      <c r="I225" s="7"/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/>
      <c r="Q225" s="8">
        <v>0</v>
      </c>
      <c r="R225" s="8"/>
      <c r="S225" s="8"/>
      <c r="T225" s="8"/>
      <c r="U225" s="8"/>
      <c r="V225" s="8"/>
      <c r="W225" s="8"/>
      <c r="X225" s="8"/>
      <c r="Y225" s="14">
        <f t="shared" si="39"/>
        <v>0</v>
      </c>
      <c r="Z225" s="10"/>
      <c r="AA225" s="136">
        <f t="shared" si="41"/>
        <v>0</v>
      </c>
      <c r="AB225" s="13"/>
      <c r="AC225" s="13">
        <f t="shared" si="40"/>
        <v>0</v>
      </c>
      <c r="AD225" s="12">
        <v>1</v>
      </c>
      <c r="AE225" s="12">
        <v>1</v>
      </c>
      <c r="AG225" s="9">
        <f t="shared" si="33"/>
        <v>0</v>
      </c>
      <c r="AI225" s="1" t="str">
        <f t="shared" si="42"/>
        <v>33933910005218</v>
      </c>
      <c r="AJ225" s="9">
        <f>IF(AND(F225=2015,AG$4=1),-IFERROR(VLOOKUP(AI225,'Tax Admin 1'!A:I,9,0),0),IF(AND(F225=2015,AG$4=2),-IFERROR(VLOOKUP(AI225,'Tax Admin 2'!A:I,9,0),0),IFERROR(VLOOKUP(AI225,'A203'!A:L,12,0),0)))</f>
        <v>0</v>
      </c>
    </row>
    <row r="226" spans="1:36" ht="15" customHeight="1" outlineLevel="2">
      <c r="A226" s="7">
        <v>2015</v>
      </c>
      <c r="B226" s="7" t="s">
        <v>66</v>
      </c>
      <c r="C226" s="149" t="s">
        <v>67</v>
      </c>
      <c r="D226" s="7" t="s">
        <v>67</v>
      </c>
      <c r="E226" s="7" t="s">
        <v>13</v>
      </c>
      <c r="F226" s="7">
        <v>5900</v>
      </c>
      <c r="G226" s="7" t="str">
        <f>VLOOKUP(F226,Crosswalk!A:D,2,0)</f>
        <v>5801</v>
      </c>
      <c r="H226" s="7" t="str">
        <f>VLOOKUP(G226,Crosswalk!B:D,2,0)</f>
        <v>RDA Pass Thru</v>
      </c>
      <c r="I226" s="7"/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/>
      <c r="Q226" s="8">
        <v>0</v>
      </c>
      <c r="R226" s="8"/>
      <c r="S226" s="8"/>
      <c r="T226" s="8"/>
      <c r="U226" s="8"/>
      <c r="V226" s="8"/>
      <c r="W226" s="8"/>
      <c r="X226" s="8"/>
      <c r="Y226" s="14">
        <f t="shared" si="39"/>
        <v>0</v>
      </c>
      <c r="Z226" s="10"/>
      <c r="AA226" s="136">
        <f t="shared" si="41"/>
        <v>0</v>
      </c>
      <c r="AB226" s="13"/>
      <c r="AC226" s="13">
        <f t="shared" si="40"/>
        <v>0</v>
      </c>
      <c r="AD226" s="12">
        <v>1</v>
      </c>
      <c r="AE226" s="12">
        <v>1</v>
      </c>
      <c r="AG226" s="9">
        <f t="shared" si="33"/>
        <v>0</v>
      </c>
      <c r="AI226" s="1" t="str">
        <f t="shared" si="42"/>
        <v>33933910005801</v>
      </c>
      <c r="AJ226" s="9">
        <f>IF(AND(F226=2015,AG$4=1),-IFERROR(VLOOKUP(AI226,'Tax Admin 1'!A:I,9,0),0),IF(AND(F226=2015,AG$4=2),-IFERROR(VLOOKUP(AI226,'Tax Admin 2'!A:I,9,0),0),IFERROR(VLOOKUP(AI226,'A203'!A:L,12,0),0)))</f>
        <v>0</v>
      </c>
    </row>
    <row r="227" spans="1:36" ht="15" customHeight="1" outlineLevel="2">
      <c r="A227" s="7">
        <v>2015</v>
      </c>
      <c r="B227" s="7" t="s">
        <v>66</v>
      </c>
      <c r="C227" s="149" t="s">
        <v>67</v>
      </c>
      <c r="D227" s="7" t="s">
        <v>67</v>
      </c>
      <c r="E227" s="7" t="s">
        <v>13</v>
      </c>
      <c r="F227" s="7">
        <v>5905</v>
      </c>
      <c r="G227" s="7" t="str">
        <f>VLOOKUP(F227,Crosswalk!A:D,2,0)</f>
        <v>5802</v>
      </c>
      <c r="H227" s="7" t="str">
        <f>VLOOKUP(G227,Crosswalk!B:D,2,0)</f>
        <v>RDA Pass Thru PY</v>
      </c>
      <c r="I227" s="7"/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/>
      <c r="Q227" s="8">
        <v>0</v>
      </c>
      <c r="R227" s="8"/>
      <c r="S227" s="8"/>
      <c r="T227" s="8"/>
      <c r="U227" s="8"/>
      <c r="V227" s="8"/>
      <c r="W227" s="8"/>
      <c r="X227" s="8"/>
      <c r="Y227" s="14">
        <f t="shared" si="39"/>
        <v>0</v>
      </c>
      <c r="Z227" s="10"/>
      <c r="AA227" s="136">
        <f t="shared" si="41"/>
        <v>0</v>
      </c>
      <c r="AB227" s="13"/>
      <c r="AC227" s="13">
        <f t="shared" si="40"/>
        <v>0</v>
      </c>
      <c r="AD227" s="12"/>
      <c r="AE227" s="12"/>
      <c r="AG227" s="9">
        <f t="shared" si="33"/>
        <v>0</v>
      </c>
      <c r="AI227" s="1" t="str">
        <f t="shared" si="42"/>
        <v>33933910005802</v>
      </c>
      <c r="AJ227" s="9">
        <f>IF(AND(F227=2015,AG$4=1),-IFERROR(VLOOKUP(AI227,'Tax Admin 1'!A:I,9,0),0),IF(AND(F227=2015,AG$4=2),-IFERROR(VLOOKUP(AI227,'Tax Admin 2'!A:I,9,0),0),IFERROR(VLOOKUP(AI227,'A203'!A:L,12,0),0)))</f>
        <v>0</v>
      </c>
    </row>
    <row r="228" spans="1:36" ht="15" customHeight="1" outlineLevel="2">
      <c r="A228" s="7">
        <v>2015</v>
      </c>
      <c r="B228" s="7" t="s">
        <v>66</v>
      </c>
      <c r="C228" s="149" t="s">
        <v>67</v>
      </c>
      <c r="D228" s="7" t="s">
        <v>67</v>
      </c>
      <c r="E228" s="7" t="s">
        <v>13</v>
      </c>
      <c r="F228" s="7">
        <v>5910</v>
      </c>
      <c r="G228" s="7" t="str">
        <f>VLOOKUP(F228,Crosswalk!A:D,2,0)</f>
        <v>4068</v>
      </c>
      <c r="H228" s="7" t="str">
        <f>VLOOKUP(G228,Crosswalk!B:D,2,0)</f>
        <v>Pass Through - Tax Portion</v>
      </c>
      <c r="I228" s="7"/>
      <c r="J228" s="8">
        <v>0</v>
      </c>
      <c r="K228" s="8">
        <v>0</v>
      </c>
      <c r="L228" s="8">
        <v>0</v>
      </c>
      <c r="M228" s="8">
        <v>1044</v>
      </c>
      <c r="N228" s="8">
        <v>0</v>
      </c>
      <c r="O228" s="8">
        <v>0</v>
      </c>
      <c r="P228" s="8">
        <v>1768</v>
      </c>
      <c r="Q228" s="8">
        <v>0</v>
      </c>
      <c r="R228" s="8"/>
      <c r="S228" s="8"/>
      <c r="T228" s="8"/>
      <c r="U228" s="8"/>
      <c r="V228" s="8"/>
      <c r="W228" s="8"/>
      <c r="X228" s="8"/>
      <c r="Y228" s="14">
        <f t="shared" si="39"/>
        <v>2812</v>
      </c>
      <c r="Z228" s="10"/>
      <c r="AA228" s="136">
        <f t="shared" si="41"/>
        <v>0</v>
      </c>
      <c r="AB228" s="13"/>
      <c r="AC228" s="13">
        <f t="shared" si="40"/>
        <v>0</v>
      </c>
      <c r="AD228" s="12"/>
      <c r="AE228" s="12"/>
      <c r="AG228" s="9">
        <f t="shared" si="33"/>
        <v>-2812</v>
      </c>
      <c r="AI228" s="1" t="str">
        <f t="shared" si="42"/>
        <v>33933910004068</v>
      </c>
      <c r="AJ228" s="9">
        <f>IF(AND(F228=2015,AG$4=1),-IFERROR(VLOOKUP(AI228,'Tax Admin 1'!A:I,9,0),0),IF(AND(F228=2015,AG$4=2),-IFERROR(VLOOKUP(AI228,'Tax Admin 2'!A:I,9,0),0),IFERROR(VLOOKUP(AI228,'A203'!A:L,12,0),0)))</f>
        <v>0</v>
      </c>
    </row>
    <row r="229" spans="1:36" ht="15" customHeight="1" outlineLevel="2">
      <c r="A229" s="7">
        <v>2015</v>
      </c>
      <c r="B229" s="7" t="s">
        <v>66</v>
      </c>
      <c r="C229" s="149" t="s">
        <v>67</v>
      </c>
      <c r="D229" s="7">
        <v>339</v>
      </c>
      <c r="E229" s="7" t="s">
        <v>13</v>
      </c>
      <c r="F229" s="7">
        <v>5915</v>
      </c>
      <c r="G229" s="7" t="str">
        <f>VLOOKUP(F229,Crosswalk!A:D,2,0)</f>
        <v>4069</v>
      </c>
      <c r="H229" s="7" t="str">
        <f>VLOOKUP(G229,Crosswalk!B:D,2,0)</f>
        <v>Pass through - Facilities Portion</v>
      </c>
      <c r="I229" s="7"/>
      <c r="J229" s="8">
        <v>0</v>
      </c>
      <c r="K229" s="8">
        <v>0</v>
      </c>
      <c r="L229" s="8">
        <v>0</v>
      </c>
      <c r="M229" s="8">
        <v>23159</v>
      </c>
      <c r="N229" s="8">
        <v>0</v>
      </c>
      <c r="O229" s="8">
        <v>0</v>
      </c>
      <c r="P229" s="8">
        <v>24101</v>
      </c>
      <c r="Q229" s="8">
        <v>0</v>
      </c>
      <c r="R229" s="8"/>
      <c r="S229" s="8"/>
      <c r="T229" s="8"/>
      <c r="U229" s="8"/>
      <c r="V229" s="8"/>
      <c r="W229" s="8"/>
      <c r="X229" s="8"/>
      <c r="Y229" s="14">
        <f t="shared" si="39"/>
        <v>47260</v>
      </c>
      <c r="Z229" s="10"/>
      <c r="AA229" s="136">
        <f t="shared" si="41"/>
        <v>0</v>
      </c>
      <c r="AB229" s="13"/>
      <c r="AC229" s="13">
        <f t="shared" si="40"/>
        <v>0</v>
      </c>
      <c r="AD229" s="12"/>
      <c r="AE229" s="12"/>
      <c r="AG229" s="9">
        <f t="shared" ref="AG229:AG296" si="43">AC229-Y229</f>
        <v>-47260</v>
      </c>
      <c r="AI229" s="1" t="str">
        <f t="shared" si="42"/>
        <v>33933910004069</v>
      </c>
      <c r="AJ229" s="9">
        <f>IF(AND(F229=2015,AG$4=1),-IFERROR(VLOOKUP(AI229,'Tax Admin 1'!A:I,9,0),0),IF(AND(F229=2015,AG$4=2),-IFERROR(VLOOKUP(AI229,'Tax Admin 2'!A:I,9,0),0),IFERROR(VLOOKUP(AI229,'A203'!A:L,12,0),0)))</f>
        <v>0</v>
      </c>
    </row>
    <row r="230" spans="1:36" ht="15" customHeight="1" outlineLevel="1">
      <c r="A230" s="7"/>
      <c r="B230" s="7"/>
      <c r="C230" s="157" t="s">
        <v>3521</v>
      </c>
      <c r="D230" s="7"/>
      <c r="E230" s="7"/>
      <c r="F230" s="7"/>
      <c r="G230" s="7"/>
      <c r="H230" s="7"/>
      <c r="I230" s="7"/>
      <c r="J230" s="8">
        <f>SUBTOTAL(9,J206:J229)</f>
        <v>0</v>
      </c>
      <c r="K230" s="8">
        <f>SUBTOTAL(9,K206:K229)</f>
        <v>0</v>
      </c>
      <c r="L230" s="8">
        <f>SUBTOTAL(9,L206:L229)</f>
        <v>1979503.3300000005</v>
      </c>
      <c r="M230" s="8">
        <f>SUBTOTAL(9,M206:M229)</f>
        <v>62773</v>
      </c>
      <c r="N230" s="8">
        <f>SUBTOTAL(9,N206:N229)</f>
        <v>405089.18999999989</v>
      </c>
      <c r="O230" s="8">
        <f>SUBTOTAL(9,O206:O229)</f>
        <v>578633.89</v>
      </c>
      <c r="P230" s="8">
        <f>SUBTOTAL(9,P206:P229)</f>
        <v>528617.91999999993</v>
      </c>
      <c r="Q230" s="8">
        <f>SUBTOTAL(9,Q206:Q229)</f>
        <v>799902.86000000034</v>
      </c>
      <c r="R230" s="8"/>
      <c r="S230" s="8"/>
      <c r="T230" s="8"/>
      <c r="U230" s="8"/>
      <c r="V230" s="8"/>
      <c r="W230" s="8"/>
      <c r="X230" s="8"/>
      <c r="Y230" s="14">
        <f>SUBTOTAL(9,Y206:Y229)</f>
        <v>4354520.1900000013</v>
      </c>
      <c r="Z230" s="10"/>
      <c r="AA230" s="136"/>
      <c r="AB230" s="13"/>
      <c r="AC230" s="13"/>
      <c r="AD230" s="12"/>
      <c r="AE230" s="12"/>
      <c r="AG230" s="9"/>
      <c r="AJ230" s="9"/>
    </row>
    <row r="231" spans="1:36" ht="15" customHeight="1" outlineLevel="2">
      <c r="A231" s="7">
        <v>2015</v>
      </c>
      <c r="B231" s="7" t="s">
        <v>105</v>
      </c>
      <c r="C231" s="149" t="s">
        <v>106</v>
      </c>
      <c r="D231" s="7" t="s">
        <v>106</v>
      </c>
      <c r="E231" s="7" t="s">
        <v>13</v>
      </c>
      <c r="F231" s="7">
        <v>1010</v>
      </c>
      <c r="G231" s="7" t="str">
        <f>VLOOKUP(F231,Crosswalk!A:D,2,0)</f>
        <v>4001</v>
      </c>
      <c r="H231" s="7" t="str">
        <f>VLOOKUP(G231,Crosswalk!B:D,2,0)</f>
        <v>Property Taxes-Current Secured</v>
      </c>
      <c r="I231" s="7"/>
      <c r="J231" s="8">
        <v>0</v>
      </c>
      <c r="K231" s="8">
        <v>0</v>
      </c>
      <c r="L231" s="8">
        <v>339258.44</v>
      </c>
      <c r="M231" s="8">
        <v>0</v>
      </c>
      <c r="N231" s="8">
        <v>60039.539999999979</v>
      </c>
      <c r="O231" s="8">
        <v>214394.67999999993</v>
      </c>
      <c r="P231" s="8">
        <v>74999.22</v>
      </c>
      <c r="Q231" s="8">
        <v>7272.7299999999814</v>
      </c>
      <c r="R231" s="8"/>
      <c r="S231" s="8"/>
      <c r="T231" s="8"/>
      <c r="U231" s="8"/>
      <c r="V231" s="8"/>
      <c r="W231" s="8"/>
      <c r="X231" s="8"/>
      <c r="Y231" s="14">
        <f t="shared" si="39"/>
        <v>695964.60999999987</v>
      </c>
      <c r="Z231" s="10"/>
      <c r="AA231" s="136">
        <f t="shared" ref="AA231:AA249" si="44">IF(AG$2="Y",IF(RIGHT(B231,4)="CITY",AJ231,0),AJ231)</f>
        <v>0</v>
      </c>
      <c r="AB231" s="13"/>
      <c r="AC231" s="13">
        <f t="shared" si="40"/>
        <v>0</v>
      </c>
      <c r="AD231" s="12">
        <v>1</v>
      </c>
      <c r="AE231" s="12">
        <v>1</v>
      </c>
      <c r="AG231" s="9">
        <f t="shared" si="43"/>
        <v>-695964.60999999987</v>
      </c>
      <c r="AI231" s="1" t="str">
        <f t="shared" ref="AI231:AI249" si="45">C231&amp;D231&amp;E231&amp;G231</f>
        <v>34034010004001</v>
      </c>
      <c r="AJ231" s="9">
        <f>IF(AND(F231=2015,AG$4=1),-IFERROR(VLOOKUP(AI231,'Tax Admin 1'!A:I,9,0),0),IF(AND(F231=2015,AG$4=2),-IFERROR(VLOOKUP(AI231,'Tax Admin 2'!A:I,9,0),0),IFERROR(VLOOKUP(AI231,'A203'!A:L,12,0),0)))</f>
        <v>0</v>
      </c>
    </row>
    <row r="232" spans="1:36" ht="15" customHeight="1" outlineLevel="2">
      <c r="A232" s="7">
        <v>2015</v>
      </c>
      <c r="B232" s="7" t="s">
        <v>105</v>
      </c>
      <c r="C232" s="149" t="s">
        <v>106</v>
      </c>
      <c r="D232" s="7" t="s">
        <v>106</v>
      </c>
      <c r="E232" s="7" t="s">
        <v>13</v>
      </c>
      <c r="F232" s="7">
        <v>1050</v>
      </c>
      <c r="G232" s="7" t="str">
        <f>VLOOKUP(F232,Crosswalk!A:D,2,0)</f>
        <v>4006</v>
      </c>
      <c r="H232" s="7" t="str">
        <f>VLOOKUP(G232,Crosswalk!B:D,2,0)</f>
        <v>Property Tax-Current Unsecured</v>
      </c>
      <c r="I232" s="7"/>
      <c r="J232" s="8">
        <v>0</v>
      </c>
      <c r="K232" s="8">
        <v>0</v>
      </c>
      <c r="L232" s="8">
        <v>37573.93</v>
      </c>
      <c r="M232" s="8">
        <v>0</v>
      </c>
      <c r="N232" s="8">
        <v>216.15000000000146</v>
      </c>
      <c r="O232" s="8">
        <v>1908.6600000000035</v>
      </c>
      <c r="P232" s="8">
        <v>-118.46</v>
      </c>
      <c r="Q232" s="8">
        <v>1374.5299999999916</v>
      </c>
      <c r="R232" s="8"/>
      <c r="S232" s="8"/>
      <c r="T232" s="8"/>
      <c r="U232" s="8"/>
      <c r="V232" s="8"/>
      <c r="W232" s="8"/>
      <c r="X232" s="8"/>
      <c r="Y232" s="14">
        <f t="shared" si="39"/>
        <v>40954.81</v>
      </c>
      <c r="Z232" s="10"/>
      <c r="AA232" s="136">
        <f t="shared" si="44"/>
        <v>0</v>
      </c>
      <c r="AB232" s="13"/>
      <c r="AC232" s="13">
        <f t="shared" si="40"/>
        <v>0</v>
      </c>
      <c r="AD232" s="12">
        <v>1</v>
      </c>
      <c r="AE232" s="12">
        <v>1</v>
      </c>
      <c r="AG232" s="9">
        <f t="shared" si="43"/>
        <v>-40954.81</v>
      </c>
      <c r="AI232" s="1" t="str">
        <f t="shared" si="45"/>
        <v>34034010004006</v>
      </c>
      <c r="AJ232" s="9">
        <f>IF(AND(F232=2015,AG$4=1),-IFERROR(VLOOKUP(AI232,'Tax Admin 1'!A:I,9,0),0),IF(AND(F232=2015,AG$4=2),-IFERROR(VLOOKUP(AI232,'Tax Admin 2'!A:I,9,0),0),IFERROR(VLOOKUP(AI232,'A203'!A:L,12,0),0)))</f>
        <v>0</v>
      </c>
    </row>
    <row r="233" spans="1:36" ht="15" customHeight="1" outlineLevel="2">
      <c r="A233" s="7">
        <v>2015</v>
      </c>
      <c r="B233" s="7" t="s">
        <v>105</v>
      </c>
      <c r="C233" s="149" t="s">
        <v>106</v>
      </c>
      <c r="D233" s="7">
        <v>340</v>
      </c>
      <c r="E233" s="7" t="s">
        <v>13</v>
      </c>
      <c r="F233" s="7">
        <v>1070</v>
      </c>
      <c r="G233" s="7" t="str">
        <f>VLOOKUP(F233,Crosswalk!A:D,2,0)</f>
        <v>4060</v>
      </c>
      <c r="H233" s="7" t="str">
        <f>VLOOKUP(G233,Crosswalk!B:D,2,0)</f>
        <v>ABX1 26 Residual</v>
      </c>
      <c r="I233" s="7"/>
      <c r="J233" s="8">
        <v>0</v>
      </c>
      <c r="K233" s="8">
        <v>0</v>
      </c>
      <c r="L233" s="8">
        <v>0</v>
      </c>
      <c r="M233" s="8">
        <v>6941</v>
      </c>
      <c r="N233" s="8">
        <v>0</v>
      </c>
      <c r="O233" s="8">
        <v>0</v>
      </c>
      <c r="P233" s="8">
        <v>42515</v>
      </c>
      <c r="Q233" s="8">
        <v>-7148</v>
      </c>
      <c r="R233" s="8"/>
      <c r="S233" s="8"/>
      <c r="T233" s="8"/>
      <c r="U233" s="8"/>
      <c r="V233" s="8"/>
      <c r="W233" s="8"/>
      <c r="X233" s="8"/>
      <c r="Y233" s="14">
        <f t="shared" si="39"/>
        <v>42308</v>
      </c>
      <c r="Z233" s="10"/>
      <c r="AA233" s="136">
        <f t="shared" si="44"/>
        <v>0</v>
      </c>
      <c r="AB233" s="13"/>
      <c r="AC233" s="13">
        <f t="shared" si="40"/>
        <v>0</v>
      </c>
      <c r="AD233" s="12"/>
      <c r="AE233" s="12"/>
      <c r="AG233" s="9">
        <f t="shared" si="43"/>
        <v>-42308</v>
      </c>
      <c r="AI233" s="1" t="str">
        <f t="shared" si="45"/>
        <v>34034010004060</v>
      </c>
      <c r="AJ233" s="9">
        <f>IF(AND(F233=2015,AG$4=1),-IFERROR(VLOOKUP(AI233,'Tax Admin 1'!A:I,9,0),0),IF(AND(F233=2015,AG$4=2),-IFERROR(VLOOKUP(AI233,'Tax Admin 2'!A:I,9,0),0),IFERROR(VLOOKUP(AI233,'A203'!A:L,12,0),0)))</f>
        <v>0</v>
      </c>
    </row>
    <row r="234" spans="1:36" ht="15" customHeight="1" outlineLevel="2">
      <c r="A234" s="7">
        <v>2015</v>
      </c>
      <c r="B234" s="7" t="s">
        <v>105</v>
      </c>
      <c r="C234" s="149" t="s">
        <v>106</v>
      </c>
      <c r="D234" s="7" t="s">
        <v>106</v>
      </c>
      <c r="E234" s="7" t="s">
        <v>13</v>
      </c>
      <c r="F234" s="7">
        <v>1081</v>
      </c>
      <c r="G234" s="7" t="str">
        <f>VLOOKUP(F234,Crosswalk!A:D,2,0)</f>
        <v>4075</v>
      </c>
      <c r="H234" s="7" t="str">
        <f>VLOOKUP(G234,Crosswalk!B:D,2,0)</f>
        <v>ABx1 26 Other Assets - H&amp;S 34188</v>
      </c>
      <c r="I234" s="7"/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/>
      <c r="Q234" s="8">
        <v>0</v>
      </c>
      <c r="R234" s="8"/>
      <c r="S234" s="8"/>
      <c r="T234" s="8"/>
      <c r="U234" s="8"/>
      <c r="V234" s="8"/>
      <c r="W234" s="8"/>
      <c r="X234" s="8"/>
      <c r="Y234" s="14">
        <f t="shared" si="39"/>
        <v>0</v>
      </c>
      <c r="Z234" s="10"/>
      <c r="AA234" s="136">
        <f t="shared" si="44"/>
        <v>0</v>
      </c>
      <c r="AB234" s="13"/>
      <c r="AC234" s="13">
        <f t="shared" si="40"/>
        <v>0</v>
      </c>
      <c r="AD234" s="12"/>
      <c r="AE234" s="12"/>
      <c r="AG234" s="9">
        <f t="shared" si="43"/>
        <v>0</v>
      </c>
      <c r="AI234" s="1" t="str">
        <f t="shared" si="45"/>
        <v>34034010004075</v>
      </c>
      <c r="AJ234" s="9">
        <f>IF(AND(F234=2015,AG$4=1),-IFERROR(VLOOKUP(AI234,'Tax Admin 1'!A:I,9,0),0),IF(AND(F234=2015,AG$4=2),-IFERROR(VLOOKUP(AI234,'Tax Admin 2'!A:I,9,0),0),IFERROR(VLOOKUP(AI234,'A203'!A:L,12,0),0)))</f>
        <v>0</v>
      </c>
    </row>
    <row r="235" spans="1:36" ht="15" customHeight="1" outlineLevel="2">
      <c r="A235" s="7">
        <v>2015</v>
      </c>
      <c r="B235" s="7" t="s">
        <v>105</v>
      </c>
      <c r="C235" s="149" t="s">
        <v>106</v>
      </c>
      <c r="D235" s="7">
        <v>340</v>
      </c>
      <c r="E235" s="7" t="s">
        <v>13</v>
      </c>
      <c r="F235" s="86">
        <v>1082</v>
      </c>
      <c r="G235" s="7" t="str">
        <f>VLOOKUP(F235,Crosswalk!A:D,2,0)</f>
        <v>4076</v>
      </c>
      <c r="H235" s="7" t="str">
        <f>VLOOKUP(G235,Crosswalk!B:D,2,0)</f>
        <v>ABx1 26 L&amp;M Housing - H&amp;S 34188</v>
      </c>
      <c r="I235" s="7"/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/>
      <c r="Q235" s="8">
        <v>0</v>
      </c>
      <c r="R235" s="8"/>
      <c r="S235" s="8"/>
      <c r="T235" s="8"/>
      <c r="U235" s="8"/>
      <c r="V235" s="8"/>
      <c r="W235" s="8"/>
      <c r="X235" s="8"/>
      <c r="Y235" s="14">
        <f t="shared" si="39"/>
        <v>0</v>
      </c>
      <c r="Z235" s="10"/>
      <c r="AA235" s="136">
        <f t="shared" si="44"/>
        <v>0</v>
      </c>
      <c r="AB235" s="13"/>
      <c r="AC235" s="13">
        <f t="shared" si="40"/>
        <v>0</v>
      </c>
      <c r="AD235" s="12"/>
      <c r="AE235" s="12"/>
      <c r="AG235" s="9">
        <f t="shared" si="43"/>
        <v>0</v>
      </c>
      <c r="AI235" s="1" t="str">
        <f t="shared" si="45"/>
        <v>34034010004076</v>
      </c>
      <c r="AJ235" s="9">
        <f>IF(AND(F235=2015,AG$4=1),-IFERROR(VLOOKUP(AI235,'Tax Admin 1'!A:I,9,0),0),IF(AND(F235=2015,AG$4=2),-IFERROR(VLOOKUP(AI235,'Tax Admin 2'!A:I,9,0),0),IFERROR(VLOOKUP(AI235,'A203'!A:L,12,0),0)))</f>
        <v>0</v>
      </c>
    </row>
    <row r="236" spans="1:36" ht="15" customHeight="1" outlineLevel="2">
      <c r="A236" s="7">
        <v>2015</v>
      </c>
      <c r="B236" s="7" t="s">
        <v>105</v>
      </c>
      <c r="C236" s="149" t="s">
        <v>106</v>
      </c>
      <c r="D236" s="7" t="s">
        <v>106</v>
      </c>
      <c r="E236" s="7" t="s">
        <v>13</v>
      </c>
      <c r="F236" s="7">
        <v>1110</v>
      </c>
      <c r="G236" s="7" t="str">
        <f>VLOOKUP(F236,Crosswalk!A:D,2,0)</f>
        <v>4008</v>
      </c>
      <c r="H236" s="7" t="str">
        <f>VLOOKUP(G236,Crosswalk!B:D,2,0)</f>
        <v>Property Taxes-Prior Secured</v>
      </c>
      <c r="I236" s="7"/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/>
      <c r="Q236" s="8">
        <v>25803.98</v>
      </c>
      <c r="R236" s="8"/>
      <c r="S236" s="8"/>
      <c r="T236" s="8"/>
      <c r="U236" s="8"/>
      <c r="V236" s="8"/>
      <c r="W236" s="8"/>
      <c r="X236" s="8"/>
      <c r="Y236" s="14">
        <f t="shared" si="39"/>
        <v>25803.98</v>
      </c>
      <c r="Z236" s="10"/>
      <c r="AA236" s="136">
        <f t="shared" si="44"/>
        <v>0</v>
      </c>
      <c r="AB236" s="13"/>
      <c r="AC236" s="13">
        <f t="shared" si="40"/>
        <v>0</v>
      </c>
      <c r="AD236" s="12">
        <v>1</v>
      </c>
      <c r="AE236" s="12">
        <v>1</v>
      </c>
      <c r="AG236" s="9">
        <f t="shared" si="43"/>
        <v>-25803.98</v>
      </c>
      <c r="AI236" s="1" t="str">
        <f t="shared" si="45"/>
        <v>34034010004008</v>
      </c>
      <c r="AJ236" s="9">
        <f>IF(AND(F236=2015,AG$4=1),-IFERROR(VLOOKUP(AI236,'Tax Admin 1'!A:I,9,0),0),IF(AND(F236=2015,AG$4=2),-IFERROR(VLOOKUP(AI236,'Tax Admin 2'!A:I,9,0),0),IFERROR(VLOOKUP(AI236,'A203'!A:L,12,0),0)))</f>
        <v>0</v>
      </c>
    </row>
    <row r="237" spans="1:36" ht="15" customHeight="1" outlineLevel="2">
      <c r="A237" s="7">
        <v>2015</v>
      </c>
      <c r="B237" s="7" t="s">
        <v>105</v>
      </c>
      <c r="C237" s="149" t="s">
        <v>106</v>
      </c>
      <c r="D237" s="7" t="s">
        <v>106</v>
      </c>
      <c r="E237" s="7" t="s">
        <v>13</v>
      </c>
      <c r="F237" s="7">
        <v>1150</v>
      </c>
      <c r="G237" s="7" t="str">
        <f>VLOOKUP(F237,Crosswalk!A:D,2,0)</f>
        <v>4009</v>
      </c>
      <c r="H237" s="7" t="str">
        <f>VLOOKUP(G237,Crosswalk!B:D,2,0)</f>
        <v>Property Taxes-Prior Unsecured</v>
      </c>
      <c r="I237" s="7"/>
      <c r="J237" s="8">
        <v>0</v>
      </c>
      <c r="K237" s="8">
        <v>0</v>
      </c>
      <c r="L237" s="8">
        <v>359.31</v>
      </c>
      <c r="M237" s="8">
        <v>0</v>
      </c>
      <c r="N237" s="8">
        <v>55.139999999999986</v>
      </c>
      <c r="O237" s="8">
        <v>522.29999999999995</v>
      </c>
      <c r="P237" s="8">
        <v>56.28</v>
      </c>
      <c r="Q237" s="8">
        <v>330.51</v>
      </c>
      <c r="R237" s="8"/>
      <c r="S237" s="8"/>
      <c r="T237" s="8"/>
      <c r="U237" s="8"/>
      <c r="V237" s="8"/>
      <c r="W237" s="8"/>
      <c r="X237" s="8"/>
      <c r="Y237" s="14">
        <f t="shared" si="39"/>
        <v>1323.54</v>
      </c>
      <c r="Z237" s="10"/>
      <c r="AA237" s="136">
        <f t="shared" si="44"/>
        <v>0</v>
      </c>
      <c r="AB237" s="13"/>
      <c r="AC237" s="13">
        <f t="shared" si="40"/>
        <v>0</v>
      </c>
      <c r="AD237" s="12">
        <v>1</v>
      </c>
      <c r="AE237" s="12">
        <v>1</v>
      </c>
      <c r="AG237" s="9">
        <f t="shared" si="43"/>
        <v>-1323.54</v>
      </c>
      <c r="AI237" s="1" t="str">
        <f t="shared" si="45"/>
        <v>34034010004009</v>
      </c>
      <c r="AJ237" s="9">
        <f>IF(AND(F237=2015,AG$4=1),-IFERROR(VLOOKUP(AI237,'Tax Admin 1'!A:I,9,0),0),IF(AND(F237=2015,AG$4=2),-IFERROR(VLOOKUP(AI237,'Tax Admin 2'!A:I,9,0),0),IFERROR(VLOOKUP(AI237,'A203'!A:L,12,0),0)))</f>
        <v>0</v>
      </c>
    </row>
    <row r="238" spans="1:36" ht="15" customHeight="1" outlineLevel="2">
      <c r="A238" s="7">
        <v>2015</v>
      </c>
      <c r="B238" s="7" t="s">
        <v>105</v>
      </c>
      <c r="C238" s="149" t="s">
        <v>106</v>
      </c>
      <c r="D238" s="7" t="s">
        <v>106</v>
      </c>
      <c r="E238" s="7" t="s">
        <v>13</v>
      </c>
      <c r="F238" s="7">
        <v>1160</v>
      </c>
      <c r="G238" s="7" t="str">
        <f>VLOOKUP(F238,Crosswalk!A:D,2,0)</f>
        <v>4010</v>
      </c>
      <c r="H238" s="7" t="str">
        <f>VLOOKUP(G238,Crosswalk!B:D,2,0)</f>
        <v>Prop Tax Rev- School Pass Thru</v>
      </c>
      <c r="I238" s="7"/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/>
      <c r="Q238" s="8">
        <v>0</v>
      </c>
      <c r="R238" s="8"/>
      <c r="S238" s="8"/>
      <c r="T238" s="8"/>
      <c r="U238" s="8"/>
      <c r="V238" s="8"/>
      <c r="W238" s="8"/>
      <c r="X238" s="8"/>
      <c r="Y238" s="14">
        <f t="shared" si="39"/>
        <v>0</v>
      </c>
      <c r="Z238" s="10"/>
      <c r="AA238" s="136">
        <f t="shared" si="44"/>
        <v>0</v>
      </c>
      <c r="AB238" s="13"/>
      <c r="AC238" s="13">
        <f t="shared" ref="AC238:AC257" si="46">AA238+AB238</f>
        <v>0</v>
      </c>
      <c r="AD238" s="12">
        <v>1</v>
      </c>
      <c r="AE238" s="12">
        <v>1</v>
      </c>
      <c r="AG238" s="9">
        <f t="shared" si="43"/>
        <v>0</v>
      </c>
      <c r="AI238" s="1" t="str">
        <f t="shared" si="45"/>
        <v>34034010004010</v>
      </c>
      <c r="AJ238" s="9">
        <f>IF(AND(F238=2015,AG$4=1),-IFERROR(VLOOKUP(AI238,'Tax Admin 1'!A:I,9,0),0),IF(AND(F238=2015,AG$4=2),-IFERROR(VLOOKUP(AI238,'Tax Admin 2'!A:I,9,0),0),IFERROR(VLOOKUP(AI238,'A203'!A:L,12,0),0)))</f>
        <v>0</v>
      </c>
    </row>
    <row r="239" spans="1:36" ht="15" customHeight="1" outlineLevel="2">
      <c r="A239" s="7">
        <v>2015</v>
      </c>
      <c r="B239" s="7" t="s">
        <v>105</v>
      </c>
      <c r="C239" s="149" t="s">
        <v>106</v>
      </c>
      <c r="D239" s="7" t="s">
        <v>106</v>
      </c>
      <c r="E239" s="7" t="s">
        <v>13</v>
      </c>
      <c r="F239" s="7">
        <v>1260</v>
      </c>
      <c r="G239" s="7" t="str">
        <f>VLOOKUP(F239,Crosswalk!A:D,2,0)</f>
        <v>4030</v>
      </c>
      <c r="H239" s="7" t="str">
        <f>VLOOKUP(G239,Crosswalk!B:D,2,0)</f>
        <v>Supp Prop Tax-Current Secured</v>
      </c>
      <c r="I239" s="7"/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/>
      <c r="Q239" s="8">
        <v>9363.15</v>
      </c>
      <c r="R239" s="8"/>
      <c r="S239" s="8"/>
      <c r="T239" s="8"/>
      <c r="U239" s="8"/>
      <c r="V239" s="8"/>
      <c r="W239" s="8"/>
      <c r="X239" s="8"/>
      <c r="Y239" s="14">
        <f t="shared" si="39"/>
        <v>9363.15</v>
      </c>
      <c r="Z239" s="10"/>
      <c r="AA239" s="136">
        <f t="shared" si="44"/>
        <v>0</v>
      </c>
      <c r="AB239" s="13"/>
      <c r="AC239" s="13">
        <f t="shared" si="46"/>
        <v>0</v>
      </c>
      <c r="AD239" s="12">
        <v>1</v>
      </c>
      <c r="AE239" s="12">
        <v>1</v>
      </c>
      <c r="AG239" s="9">
        <f t="shared" si="43"/>
        <v>-9363.15</v>
      </c>
      <c r="AI239" s="1" t="str">
        <f t="shared" si="45"/>
        <v>34034010004030</v>
      </c>
      <c r="AJ239" s="9">
        <f>IF(AND(F239=2015,AG$4=1),-IFERROR(VLOOKUP(AI239,'Tax Admin 1'!A:I,9,0),0),IF(AND(F239=2015,AG$4=2),-IFERROR(VLOOKUP(AI239,'Tax Admin 2'!A:I,9,0),0),IFERROR(VLOOKUP(AI239,'A203'!A:L,12,0),0)))</f>
        <v>0</v>
      </c>
    </row>
    <row r="240" spans="1:36" ht="15" customHeight="1" outlineLevel="2">
      <c r="A240" s="7">
        <v>2015</v>
      </c>
      <c r="B240" s="7" t="s">
        <v>105</v>
      </c>
      <c r="C240" s="149" t="s">
        <v>106</v>
      </c>
      <c r="D240" s="7" t="s">
        <v>106</v>
      </c>
      <c r="E240" s="7" t="s">
        <v>13</v>
      </c>
      <c r="F240" s="7">
        <v>1270</v>
      </c>
      <c r="G240" s="7" t="str">
        <f>VLOOKUP(F240,Crosswalk!A:D,2,0)</f>
        <v>4033</v>
      </c>
      <c r="H240" s="7" t="str">
        <f>VLOOKUP(G240,Crosswalk!B:D,2,0)</f>
        <v>Supp Property Taxes-Prior Secured</v>
      </c>
      <c r="I240" s="7"/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/>
      <c r="Q240" s="8">
        <v>2471.58</v>
      </c>
      <c r="R240" s="8"/>
      <c r="S240" s="8"/>
      <c r="T240" s="8"/>
      <c r="U240" s="8"/>
      <c r="V240" s="8"/>
      <c r="W240" s="8"/>
      <c r="X240" s="8"/>
      <c r="Y240" s="14">
        <f t="shared" si="39"/>
        <v>2471.58</v>
      </c>
      <c r="Z240" s="10"/>
      <c r="AA240" s="136">
        <f t="shared" si="44"/>
        <v>0</v>
      </c>
      <c r="AB240" s="13"/>
      <c r="AC240" s="13">
        <f t="shared" si="46"/>
        <v>0</v>
      </c>
      <c r="AD240" s="12">
        <v>1</v>
      </c>
      <c r="AE240" s="12">
        <v>1</v>
      </c>
      <c r="AG240" s="9">
        <f t="shared" si="43"/>
        <v>-2471.58</v>
      </c>
      <c r="AI240" s="1" t="str">
        <f t="shared" si="45"/>
        <v>34034010004033</v>
      </c>
      <c r="AJ240" s="9">
        <f>IF(AND(F240=2015,AG$4=1),-IFERROR(VLOOKUP(AI240,'Tax Admin 1'!A:I,9,0),0),IF(AND(F240=2015,AG$4=2),-IFERROR(VLOOKUP(AI240,'Tax Admin 2'!A:I,9,0),0),IFERROR(VLOOKUP(AI240,'A203'!A:L,12,0),0)))</f>
        <v>0</v>
      </c>
    </row>
    <row r="241" spans="1:36" ht="15" customHeight="1" outlineLevel="2">
      <c r="A241" s="7">
        <v>2015</v>
      </c>
      <c r="B241" s="7" t="s">
        <v>105</v>
      </c>
      <c r="C241" s="149" t="s">
        <v>106</v>
      </c>
      <c r="D241" s="7" t="s">
        <v>106</v>
      </c>
      <c r="E241" s="7" t="s">
        <v>13</v>
      </c>
      <c r="F241" s="7">
        <v>1410</v>
      </c>
      <c r="G241" s="7" t="str">
        <f>VLOOKUP(F241,Crosswalk!A:D,2,0)</f>
        <v>4052</v>
      </c>
      <c r="H241" s="7" t="str">
        <f>VLOOKUP(G241,Crosswalk!B:D,2,0)</f>
        <v>Other Taxes</v>
      </c>
      <c r="I241" s="7"/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/>
      <c r="Q241" s="8">
        <v>0</v>
      </c>
      <c r="R241" s="8"/>
      <c r="S241" s="8"/>
      <c r="T241" s="8"/>
      <c r="U241" s="8"/>
      <c r="V241" s="8"/>
      <c r="W241" s="8"/>
      <c r="X241" s="8"/>
      <c r="Y241" s="14">
        <f t="shared" si="39"/>
        <v>0</v>
      </c>
      <c r="Z241" s="10"/>
      <c r="AA241" s="136">
        <f t="shared" si="44"/>
        <v>0</v>
      </c>
      <c r="AB241" s="13"/>
      <c r="AC241" s="13">
        <f t="shared" si="46"/>
        <v>0</v>
      </c>
      <c r="AD241" s="12">
        <v>1</v>
      </c>
      <c r="AE241" s="12">
        <v>1</v>
      </c>
      <c r="AG241" s="9">
        <f t="shared" si="43"/>
        <v>0</v>
      </c>
      <c r="AI241" s="1" t="str">
        <f t="shared" si="45"/>
        <v>34034010004052</v>
      </c>
      <c r="AJ241" s="9">
        <f>IF(AND(F241=2015,AG$4=1),-IFERROR(VLOOKUP(AI241,'Tax Admin 1'!A:I,9,0),0),IF(AND(F241=2015,AG$4=2),-IFERROR(VLOOKUP(AI241,'Tax Admin 2'!A:I,9,0),0),IFERROR(VLOOKUP(AI241,'A203'!A:L,12,0),0)))</f>
        <v>0</v>
      </c>
    </row>
    <row r="242" spans="1:36" ht="15" customHeight="1" outlineLevel="2">
      <c r="A242" s="7">
        <v>2015</v>
      </c>
      <c r="B242" s="7" t="s">
        <v>105</v>
      </c>
      <c r="C242" s="149" t="s">
        <v>106</v>
      </c>
      <c r="D242" s="7" t="s">
        <v>106</v>
      </c>
      <c r="E242" s="7" t="s">
        <v>13</v>
      </c>
      <c r="F242" s="7">
        <v>1450</v>
      </c>
      <c r="G242" s="7" t="str">
        <f>VLOOKUP(F242,Crosswalk!A:D,2,0)</f>
        <v>4056</v>
      </c>
      <c r="H242" s="7" t="str">
        <f>VLOOKUP(G242,Crosswalk!B:D,2,0)</f>
        <v>Aircraft</v>
      </c>
      <c r="I242" s="7"/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/>
      <c r="Q242" s="8">
        <v>0</v>
      </c>
      <c r="R242" s="8"/>
      <c r="S242" s="8"/>
      <c r="T242" s="8"/>
      <c r="U242" s="8"/>
      <c r="V242" s="8"/>
      <c r="W242" s="8"/>
      <c r="X242" s="8"/>
      <c r="Y242" s="14">
        <f t="shared" si="39"/>
        <v>0</v>
      </c>
      <c r="Z242" s="10"/>
      <c r="AA242" s="136">
        <f t="shared" si="44"/>
        <v>0</v>
      </c>
      <c r="AB242" s="13"/>
      <c r="AC242" s="13">
        <f t="shared" si="46"/>
        <v>0</v>
      </c>
      <c r="AD242" s="12">
        <v>1</v>
      </c>
      <c r="AE242" s="12">
        <v>1</v>
      </c>
      <c r="AG242" s="9">
        <f t="shared" si="43"/>
        <v>0</v>
      </c>
      <c r="AI242" s="1" t="str">
        <f t="shared" si="45"/>
        <v>34034010004056</v>
      </c>
      <c r="AJ242" s="9">
        <f>IF(AND(F242=2015,AG$4=1),-IFERROR(VLOOKUP(AI242,'Tax Admin 1'!A:I,9,0),0),IF(AND(F242=2015,AG$4=2),-IFERROR(VLOOKUP(AI242,'Tax Admin 2'!A:I,9,0),0),IFERROR(VLOOKUP(AI242,'A203'!A:L,12,0),0)))</f>
        <v>0</v>
      </c>
    </row>
    <row r="243" spans="1:36" ht="15" customHeight="1" outlineLevel="2">
      <c r="A243" s="7">
        <v>2015</v>
      </c>
      <c r="B243" s="7" t="s">
        <v>105</v>
      </c>
      <c r="C243" s="149" t="s">
        <v>106</v>
      </c>
      <c r="D243" s="7" t="s">
        <v>106</v>
      </c>
      <c r="E243" s="7" t="s">
        <v>13</v>
      </c>
      <c r="F243" s="7">
        <v>1461</v>
      </c>
      <c r="G243" s="7" t="str">
        <f>VLOOKUP(F243,Crosswalk!A:D,2,0)</f>
        <v>4058</v>
      </c>
      <c r="H243" s="7" t="str">
        <f>VLOOKUP(G243,Crosswalk!B:D,2,0)</f>
        <v>ERAF</v>
      </c>
      <c r="I243" s="7"/>
      <c r="J243" s="8">
        <v>0</v>
      </c>
      <c r="K243" s="8">
        <v>0</v>
      </c>
      <c r="L243" s="8">
        <v>-65367</v>
      </c>
      <c r="M243" s="8">
        <v>0</v>
      </c>
      <c r="N243" s="8">
        <v>0</v>
      </c>
      <c r="O243" s="8">
        <v>-124560.45000000001</v>
      </c>
      <c r="P243" s="8"/>
      <c r="Q243" s="8">
        <v>78258.83</v>
      </c>
      <c r="R243" s="8"/>
      <c r="S243" s="8"/>
      <c r="T243" s="8"/>
      <c r="U243" s="8"/>
      <c r="V243" s="8"/>
      <c r="W243" s="8"/>
      <c r="X243" s="8"/>
      <c r="Y243" s="14">
        <f t="shared" si="39"/>
        <v>-111668.62000000001</v>
      </c>
      <c r="Z243" s="10"/>
      <c r="AA243" s="136">
        <f t="shared" si="44"/>
        <v>0</v>
      </c>
      <c r="AB243" s="13"/>
      <c r="AC243" s="13">
        <f t="shared" si="46"/>
        <v>0</v>
      </c>
      <c r="AD243" s="12">
        <v>1</v>
      </c>
      <c r="AE243" s="12">
        <v>1</v>
      </c>
      <c r="AG243" s="9">
        <f t="shared" si="43"/>
        <v>111668.62000000001</v>
      </c>
      <c r="AI243" s="1" t="str">
        <f t="shared" si="45"/>
        <v>34034010004058</v>
      </c>
      <c r="AJ243" s="9">
        <f>IF(AND(F243=2015,AG$4=1),-IFERROR(VLOOKUP(AI243,'Tax Admin 1'!A:I,9,0),0),IF(AND(F243=2015,AG$4=2),-IFERROR(VLOOKUP(AI243,'Tax Admin 2'!A:I,9,0),0),IFERROR(VLOOKUP(AI243,'A203'!A:L,12,0),0)))</f>
        <v>0</v>
      </c>
    </row>
    <row r="244" spans="1:36" ht="15" customHeight="1" outlineLevel="2">
      <c r="A244" s="7">
        <v>2015</v>
      </c>
      <c r="B244" s="7" t="s">
        <v>105</v>
      </c>
      <c r="C244" s="149" t="s">
        <v>106</v>
      </c>
      <c r="D244" s="7" t="s">
        <v>106</v>
      </c>
      <c r="E244" s="7" t="s">
        <v>13</v>
      </c>
      <c r="F244" s="7">
        <v>4010</v>
      </c>
      <c r="G244" s="7" t="str">
        <f>VLOOKUP(F244,Crosswalk!A:D,2,0)</f>
        <v>4801</v>
      </c>
      <c r="H244" s="7" t="str">
        <f>VLOOKUP(G244,Crosswalk!B:D,2,0)</f>
        <v>Interest</v>
      </c>
      <c r="I244" s="7"/>
      <c r="J244" s="8">
        <v>0</v>
      </c>
      <c r="K244" s="8">
        <v>0</v>
      </c>
      <c r="L244" s="8">
        <v>34.5</v>
      </c>
      <c r="M244" s="8">
        <v>0</v>
      </c>
      <c r="N244" s="8">
        <v>102.20999999999998</v>
      </c>
      <c r="O244" s="8">
        <v>38.389999999999986</v>
      </c>
      <c r="P244" s="8"/>
      <c r="Q244" s="8">
        <v>743.04</v>
      </c>
      <c r="R244" s="8"/>
      <c r="S244" s="8"/>
      <c r="T244" s="8"/>
      <c r="U244" s="8"/>
      <c r="V244" s="8"/>
      <c r="W244" s="8"/>
      <c r="X244" s="8"/>
      <c r="Y244" s="14">
        <f t="shared" si="39"/>
        <v>918.13999999999987</v>
      </c>
      <c r="Z244" s="10"/>
      <c r="AA244" s="136">
        <f t="shared" si="44"/>
        <v>0</v>
      </c>
      <c r="AB244" s="13"/>
      <c r="AC244" s="13">
        <f t="shared" si="46"/>
        <v>0</v>
      </c>
      <c r="AD244" s="12">
        <v>1</v>
      </c>
      <c r="AE244" s="12">
        <v>1</v>
      </c>
      <c r="AG244" s="9">
        <f t="shared" si="43"/>
        <v>-918.13999999999987</v>
      </c>
      <c r="AI244" s="1" t="str">
        <f t="shared" si="45"/>
        <v>34034010004801</v>
      </c>
      <c r="AJ244" s="9">
        <f>IF(AND(F244=2015,AG$4=1),-IFERROR(VLOOKUP(AI244,'Tax Admin 1'!A:I,9,0),0),IF(AND(F244=2015,AG$4=2),-IFERROR(VLOOKUP(AI244,'Tax Admin 2'!A:I,9,0),0),IFERROR(VLOOKUP(AI244,'A203'!A:L,12,0),0)))</f>
        <v>0</v>
      </c>
    </row>
    <row r="245" spans="1:36" ht="15" customHeight="1" outlineLevel="2">
      <c r="A245" s="7">
        <v>2015</v>
      </c>
      <c r="B245" s="7" t="s">
        <v>105</v>
      </c>
      <c r="C245" s="149" t="s">
        <v>106</v>
      </c>
      <c r="D245" s="7" t="s">
        <v>106</v>
      </c>
      <c r="E245" s="7" t="s">
        <v>13</v>
      </c>
      <c r="F245" s="7">
        <v>5080</v>
      </c>
      <c r="G245" s="7" t="str">
        <f>VLOOKUP(F245,Crosswalk!A:D,2,0)</f>
        <v>5017</v>
      </c>
      <c r="H245" s="7" t="str">
        <f>VLOOKUP(G245,Crosswalk!B:D,2,0)</f>
        <v>Trailor Coach-In Lieu Tax</v>
      </c>
      <c r="I245" s="7"/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/>
      <c r="Q245" s="8">
        <v>0</v>
      </c>
      <c r="R245" s="8"/>
      <c r="S245" s="8"/>
      <c r="T245" s="8"/>
      <c r="U245" s="8"/>
      <c r="V245" s="8"/>
      <c r="W245" s="8"/>
      <c r="X245" s="8"/>
      <c r="Y245" s="14">
        <f t="shared" si="39"/>
        <v>0</v>
      </c>
      <c r="Z245" s="10"/>
      <c r="AA245" s="136">
        <f t="shared" si="44"/>
        <v>0</v>
      </c>
      <c r="AB245" s="13"/>
      <c r="AC245" s="13">
        <f t="shared" si="46"/>
        <v>0</v>
      </c>
      <c r="AD245" s="12">
        <v>1</v>
      </c>
      <c r="AE245" s="12">
        <v>1</v>
      </c>
      <c r="AG245" s="9">
        <f t="shared" si="43"/>
        <v>0</v>
      </c>
      <c r="AI245" s="1" t="str">
        <f t="shared" si="45"/>
        <v>34034010005017</v>
      </c>
      <c r="AJ245" s="9">
        <f>IF(AND(F245=2015,AG$4=1),-IFERROR(VLOOKUP(AI245,'Tax Admin 1'!A:I,9,0),0),IF(AND(F245=2015,AG$4=2),-IFERROR(VLOOKUP(AI245,'Tax Admin 2'!A:I,9,0),0),IFERROR(VLOOKUP(AI245,'A203'!A:L,12,0),0)))</f>
        <v>0</v>
      </c>
    </row>
    <row r="246" spans="1:36" ht="15" customHeight="1" outlineLevel="2">
      <c r="A246" s="7">
        <v>2015</v>
      </c>
      <c r="B246" s="7" t="s">
        <v>105</v>
      </c>
      <c r="C246" s="149" t="s">
        <v>106</v>
      </c>
      <c r="D246" s="7" t="s">
        <v>106</v>
      </c>
      <c r="E246" s="7" t="s">
        <v>13</v>
      </c>
      <c r="F246" s="7">
        <v>5380</v>
      </c>
      <c r="G246" s="7" t="str">
        <f>VLOOKUP(F246,Crosswalk!A:D,2,0)</f>
        <v>5050</v>
      </c>
      <c r="H246" s="7" t="str">
        <f>VLOOKUP(G246,Crosswalk!B:D,2,0)</f>
        <v>St-Homeowners Prop Tax Relief</v>
      </c>
      <c r="I246" s="7"/>
      <c r="J246" s="8">
        <v>0</v>
      </c>
      <c r="K246" s="8">
        <v>0</v>
      </c>
      <c r="L246" s="8">
        <v>0</v>
      </c>
      <c r="M246" s="8">
        <v>0</v>
      </c>
      <c r="N246" s="8">
        <v>4117.8</v>
      </c>
      <c r="O246" s="8">
        <v>0</v>
      </c>
      <c r="P246" s="8"/>
      <c r="Q246" s="8">
        <v>4117.8</v>
      </c>
      <c r="R246" s="8"/>
      <c r="S246" s="8"/>
      <c r="T246" s="8"/>
      <c r="U246" s="8"/>
      <c r="V246" s="8"/>
      <c r="W246" s="8"/>
      <c r="X246" s="8"/>
      <c r="Y246" s="14">
        <f t="shared" si="39"/>
        <v>8235.6</v>
      </c>
      <c r="Z246" s="10"/>
      <c r="AA246" s="136">
        <f t="shared" si="44"/>
        <v>0</v>
      </c>
      <c r="AB246" s="13"/>
      <c r="AC246" s="13">
        <f t="shared" si="46"/>
        <v>0</v>
      </c>
      <c r="AD246" s="12">
        <v>1</v>
      </c>
      <c r="AE246" s="12">
        <v>1</v>
      </c>
      <c r="AG246" s="9">
        <f t="shared" si="43"/>
        <v>-8235.6</v>
      </c>
      <c r="AI246" s="1" t="str">
        <f t="shared" si="45"/>
        <v>34034010005050</v>
      </c>
      <c r="AJ246" s="9">
        <f>IF(AND(F246=2015,AG$4=1),-IFERROR(VLOOKUP(AI246,'Tax Admin 1'!A:I,9,0),0),IF(AND(F246=2015,AG$4=2),-IFERROR(VLOOKUP(AI246,'Tax Admin 2'!A:I,9,0),0),IFERROR(VLOOKUP(AI246,'A203'!A:L,12,0),0)))</f>
        <v>0</v>
      </c>
    </row>
    <row r="247" spans="1:36" ht="15" customHeight="1" outlineLevel="2">
      <c r="A247" s="7">
        <v>2015</v>
      </c>
      <c r="B247" s="7" t="s">
        <v>105</v>
      </c>
      <c r="C247" s="149" t="s">
        <v>106</v>
      </c>
      <c r="D247" s="7" t="s">
        <v>106</v>
      </c>
      <c r="E247" s="7" t="s">
        <v>13</v>
      </c>
      <c r="F247" s="7">
        <v>5900</v>
      </c>
      <c r="G247" s="7" t="str">
        <f>VLOOKUP(F247,Crosswalk!A:D,2,0)</f>
        <v>5801</v>
      </c>
      <c r="H247" s="7" t="str">
        <f>VLOOKUP(G247,Crosswalk!B:D,2,0)</f>
        <v>RDA Pass Thru</v>
      </c>
      <c r="I247" s="7"/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/>
      <c r="Q247" s="8">
        <v>0</v>
      </c>
      <c r="R247" s="8"/>
      <c r="S247" s="8"/>
      <c r="T247" s="8"/>
      <c r="U247" s="8"/>
      <c r="V247" s="8"/>
      <c r="W247" s="8"/>
      <c r="X247" s="8"/>
      <c r="Y247" s="14">
        <f t="shared" si="39"/>
        <v>0</v>
      </c>
      <c r="Z247" s="10"/>
      <c r="AA247" s="136">
        <f t="shared" si="44"/>
        <v>0</v>
      </c>
      <c r="AB247" s="13"/>
      <c r="AC247" s="13">
        <f t="shared" si="46"/>
        <v>0</v>
      </c>
      <c r="AD247" s="12">
        <v>1</v>
      </c>
      <c r="AE247" s="12">
        <v>1</v>
      </c>
      <c r="AG247" s="9">
        <f t="shared" si="43"/>
        <v>0</v>
      </c>
      <c r="AI247" s="1" t="str">
        <f t="shared" si="45"/>
        <v>34034010005801</v>
      </c>
      <c r="AJ247" s="9">
        <f>IF(AND(F247=2015,AG$4=1),-IFERROR(VLOOKUP(AI247,'Tax Admin 1'!A:I,9,0),0),IF(AND(F247=2015,AG$4=2),-IFERROR(VLOOKUP(AI247,'Tax Admin 2'!A:I,9,0),0),IFERROR(VLOOKUP(AI247,'A203'!A:L,12,0),0)))</f>
        <v>0</v>
      </c>
    </row>
    <row r="248" spans="1:36" ht="15" customHeight="1" outlineLevel="2">
      <c r="A248" s="7">
        <v>2015</v>
      </c>
      <c r="B248" s="7" t="s">
        <v>105</v>
      </c>
      <c r="C248" s="149" t="s">
        <v>106</v>
      </c>
      <c r="D248" s="7" t="s">
        <v>106</v>
      </c>
      <c r="E248" s="7" t="s">
        <v>13</v>
      </c>
      <c r="F248" s="7">
        <v>5910</v>
      </c>
      <c r="G248" s="7" t="str">
        <f>VLOOKUP(F248,Crosswalk!A:D,2,0)</f>
        <v>4068</v>
      </c>
      <c r="H248" s="7" t="str">
        <f>VLOOKUP(G248,Crosswalk!B:D,2,0)</f>
        <v>Pass Through - Tax Portion</v>
      </c>
      <c r="I248" s="7"/>
      <c r="J248" s="8">
        <v>0</v>
      </c>
      <c r="K248" s="8">
        <v>0</v>
      </c>
      <c r="L248" s="8">
        <v>0</v>
      </c>
      <c r="M248" s="8">
        <v>6599</v>
      </c>
      <c r="N248" s="8">
        <v>0</v>
      </c>
      <c r="O248" s="8">
        <v>0</v>
      </c>
      <c r="P248" s="8">
        <v>12211</v>
      </c>
      <c r="Q248" s="8">
        <v>0</v>
      </c>
      <c r="R248" s="8"/>
      <c r="S248" s="8"/>
      <c r="T248" s="8"/>
      <c r="U248" s="8"/>
      <c r="V248" s="8"/>
      <c r="W248" s="8"/>
      <c r="X248" s="8"/>
      <c r="Y248" s="14">
        <f t="shared" si="39"/>
        <v>18810</v>
      </c>
      <c r="Z248" s="10"/>
      <c r="AA248" s="136">
        <f t="shared" si="44"/>
        <v>0</v>
      </c>
      <c r="AB248" s="13"/>
      <c r="AC248" s="13">
        <f t="shared" si="46"/>
        <v>0</v>
      </c>
      <c r="AD248" s="12"/>
      <c r="AE248" s="12"/>
      <c r="AG248" s="9">
        <f t="shared" si="43"/>
        <v>-18810</v>
      </c>
      <c r="AI248" s="1" t="str">
        <f t="shared" si="45"/>
        <v>34034010004068</v>
      </c>
      <c r="AJ248" s="9">
        <f>IF(AND(F248=2015,AG$4=1),-IFERROR(VLOOKUP(AI248,'Tax Admin 1'!A:I,9,0),0),IF(AND(F248=2015,AG$4=2),-IFERROR(VLOOKUP(AI248,'Tax Admin 2'!A:I,9,0),0),IFERROR(VLOOKUP(AI248,'A203'!A:L,12,0),0)))</f>
        <v>0</v>
      </c>
    </row>
    <row r="249" spans="1:36" ht="15" customHeight="1" outlineLevel="2">
      <c r="A249" s="7">
        <v>2015</v>
      </c>
      <c r="B249" s="7" t="s">
        <v>105</v>
      </c>
      <c r="C249" s="149" t="s">
        <v>106</v>
      </c>
      <c r="D249" s="7">
        <v>340</v>
      </c>
      <c r="E249" s="7" t="s">
        <v>13</v>
      </c>
      <c r="F249" s="7">
        <v>5915</v>
      </c>
      <c r="G249" s="7" t="str">
        <f>VLOOKUP(F249,Crosswalk!A:D,2,0)</f>
        <v>4069</v>
      </c>
      <c r="H249" s="7" t="str">
        <f>VLOOKUP(G249,Crosswalk!B:D,2,0)</f>
        <v>Pass through - Facilities Portion</v>
      </c>
      <c r="I249" s="7"/>
      <c r="J249" s="8">
        <v>0</v>
      </c>
      <c r="K249" s="8">
        <v>0</v>
      </c>
      <c r="L249" s="8">
        <v>0</v>
      </c>
      <c r="M249" s="8">
        <v>9696</v>
      </c>
      <c r="N249" s="8">
        <v>0</v>
      </c>
      <c r="O249" s="8">
        <v>0</v>
      </c>
      <c r="P249" s="8">
        <v>15914</v>
      </c>
      <c r="Q249" s="8">
        <v>0</v>
      </c>
      <c r="R249" s="8"/>
      <c r="S249" s="8"/>
      <c r="T249" s="8"/>
      <c r="U249" s="8"/>
      <c r="V249" s="8"/>
      <c r="W249" s="8"/>
      <c r="X249" s="8"/>
      <c r="Y249" s="14">
        <f t="shared" si="39"/>
        <v>25610</v>
      </c>
      <c r="Z249" s="10"/>
      <c r="AA249" s="136">
        <f t="shared" si="44"/>
        <v>0</v>
      </c>
      <c r="AB249" s="13"/>
      <c r="AC249" s="13">
        <f t="shared" si="46"/>
        <v>0</v>
      </c>
      <c r="AD249" s="12"/>
      <c r="AE249" s="12"/>
      <c r="AG249" s="9">
        <f t="shared" si="43"/>
        <v>-25610</v>
      </c>
      <c r="AI249" s="1" t="str">
        <f t="shared" si="45"/>
        <v>34034010004069</v>
      </c>
      <c r="AJ249" s="9">
        <f>IF(AND(F249=2015,AG$4=1),-IFERROR(VLOOKUP(AI249,'Tax Admin 1'!A:I,9,0),0),IF(AND(F249=2015,AG$4=2),-IFERROR(VLOOKUP(AI249,'Tax Admin 2'!A:I,9,0),0),IFERROR(VLOOKUP(AI249,'A203'!A:L,12,0),0)))</f>
        <v>0</v>
      </c>
    </row>
    <row r="250" spans="1:36" ht="15" customHeight="1" outlineLevel="1">
      <c r="A250" s="7"/>
      <c r="B250" s="7"/>
      <c r="C250" s="157" t="s">
        <v>3522</v>
      </c>
      <c r="D250" s="7"/>
      <c r="E250" s="7"/>
      <c r="F250" s="7"/>
      <c r="G250" s="7"/>
      <c r="H250" s="7"/>
      <c r="I250" s="7"/>
      <c r="J250" s="8">
        <f>SUBTOTAL(9,J231:J249)</f>
        <v>0</v>
      </c>
      <c r="K250" s="8">
        <f>SUBTOTAL(9,K231:K249)</f>
        <v>0</v>
      </c>
      <c r="L250" s="8">
        <f>SUBTOTAL(9,L231:L249)</f>
        <v>311859.18</v>
      </c>
      <c r="M250" s="8">
        <f>SUBTOTAL(9,M231:M249)</f>
        <v>23236</v>
      </c>
      <c r="N250" s="8">
        <f>SUBTOTAL(9,N231:N249)</f>
        <v>64530.839999999982</v>
      </c>
      <c r="O250" s="8">
        <f>SUBTOTAL(9,O231:O249)</f>
        <v>92303.579999999914</v>
      </c>
      <c r="P250" s="8">
        <f>SUBTOTAL(9,P231:P249)</f>
        <v>145577.03999999998</v>
      </c>
      <c r="Q250" s="8">
        <f>SUBTOTAL(9,Q231:Q249)</f>
        <v>122588.14999999997</v>
      </c>
      <c r="R250" s="8"/>
      <c r="S250" s="8"/>
      <c r="T250" s="8"/>
      <c r="U250" s="8"/>
      <c r="V250" s="8"/>
      <c r="W250" s="8"/>
      <c r="X250" s="8"/>
      <c r="Y250" s="14">
        <f>SUBTOTAL(9,Y231:Y249)</f>
        <v>760094.78999999992</v>
      </c>
      <c r="Z250" s="10"/>
      <c r="AA250" s="136"/>
      <c r="AB250" s="13"/>
      <c r="AC250" s="13"/>
      <c r="AD250" s="12"/>
      <c r="AE250" s="12"/>
      <c r="AG250" s="9"/>
      <c r="AJ250" s="9"/>
    </row>
    <row r="251" spans="1:36" ht="15" customHeight="1" outlineLevel="2">
      <c r="A251" s="7">
        <v>2015</v>
      </c>
      <c r="B251" s="7" t="s">
        <v>107</v>
      </c>
      <c r="C251" s="149" t="s">
        <v>108</v>
      </c>
      <c r="D251" s="7" t="s">
        <v>108</v>
      </c>
      <c r="E251" s="7" t="s">
        <v>13</v>
      </c>
      <c r="F251" s="7">
        <v>1010</v>
      </c>
      <c r="G251" s="7" t="str">
        <f>VLOOKUP(F251,Crosswalk!A:D,2,0)</f>
        <v>4001</v>
      </c>
      <c r="H251" s="7" t="str">
        <f>VLOOKUP(G251,Crosswalk!B:D,2,0)</f>
        <v>Property Taxes-Current Secured</v>
      </c>
      <c r="I251" s="7"/>
      <c r="J251" s="8">
        <v>0</v>
      </c>
      <c r="K251" s="8">
        <v>0</v>
      </c>
      <c r="L251" s="8">
        <v>236187.69</v>
      </c>
      <c r="M251" s="8">
        <v>0</v>
      </c>
      <c r="N251" s="8">
        <v>39865.119999999995</v>
      </c>
      <c r="O251" s="8">
        <v>149258.88</v>
      </c>
      <c r="P251" s="8">
        <v>49737</v>
      </c>
      <c r="Q251" s="8">
        <v>5063.1500000000233</v>
      </c>
      <c r="R251" s="8"/>
      <c r="S251" s="8"/>
      <c r="T251" s="8">
        <f>SUMPRODUCT(--(F251='A203'!$D$3:$D$1607),(--(J251='A203'!$H$3:$H$1607)),('A203'!$J$3:$J$1607))</f>
        <v>0</v>
      </c>
      <c r="U251" s="8">
        <f>SUMPRODUCT(--(G251='A203'!$D$3:$D$1607),(--(K251='A203'!$H$3:$H$1607)),('A203'!$J$3:$J$1607))</f>
        <v>0</v>
      </c>
      <c r="V251" s="8">
        <f>SUMPRODUCT(--(H251='A203'!$D$3:$D$1607),(--(L251='A203'!$H$3:$H$1607)),('A203'!$J$3:$J$1607))</f>
        <v>0</v>
      </c>
      <c r="W251" s="8">
        <f>SUMPRODUCT(--(I251='A203'!$D$3:$D$1607),(--(M251='A203'!$H$3:$H$1607)),('A203'!$J$3:$J$1607))</f>
        <v>0</v>
      </c>
      <c r="X251" s="8"/>
      <c r="Y251" s="14">
        <f t="shared" si="39"/>
        <v>480111.84</v>
      </c>
      <c r="Z251" s="10"/>
      <c r="AA251" s="136">
        <f t="shared" ref="AA251:AA263" si="47">IF(AG$2="Y",IF(RIGHT(B251,4)="CITY",AJ251,0),AJ251)</f>
        <v>0</v>
      </c>
      <c r="AB251" s="13"/>
      <c r="AC251" s="13">
        <f t="shared" si="46"/>
        <v>0</v>
      </c>
      <c r="AD251" s="12">
        <v>1</v>
      </c>
      <c r="AE251" s="12">
        <v>1</v>
      </c>
      <c r="AG251" s="9">
        <f t="shared" si="43"/>
        <v>-480111.84</v>
      </c>
      <c r="AI251" s="1" t="str">
        <f t="shared" ref="AI251:AI263" si="48">C251&amp;D251&amp;E251&amp;G251</f>
        <v>34134110004001</v>
      </c>
      <c r="AJ251" s="9">
        <f>IF(AND(F251=2015,AG$4=1),-IFERROR(VLOOKUP(AI251,'Tax Admin 1'!A:I,9,0),0),IF(AND(F251=2015,AG$4=2),-IFERROR(VLOOKUP(AI251,'Tax Admin 2'!A:I,9,0),0),IFERROR(VLOOKUP(AI251,'A203'!A:L,12,0),0)))</f>
        <v>0</v>
      </c>
    </row>
    <row r="252" spans="1:36" ht="15" customHeight="1" outlineLevel="2">
      <c r="A252" s="7">
        <v>2015</v>
      </c>
      <c r="B252" s="7" t="s">
        <v>107</v>
      </c>
      <c r="C252" s="149" t="s">
        <v>108</v>
      </c>
      <c r="D252" s="7" t="s">
        <v>108</v>
      </c>
      <c r="E252" s="7" t="s">
        <v>13</v>
      </c>
      <c r="F252" s="7">
        <v>1050</v>
      </c>
      <c r="G252" s="7" t="str">
        <f>VLOOKUP(F252,Crosswalk!A:D,2,0)</f>
        <v>4006</v>
      </c>
      <c r="H252" s="7" t="str">
        <f>VLOOKUP(G252,Crosswalk!B:D,2,0)</f>
        <v>Property Tax-Current Unsecured</v>
      </c>
      <c r="I252" s="7"/>
      <c r="J252" s="8">
        <v>0</v>
      </c>
      <c r="K252" s="8">
        <v>0</v>
      </c>
      <c r="L252" s="8">
        <v>26158.5</v>
      </c>
      <c r="M252" s="8">
        <v>0</v>
      </c>
      <c r="N252" s="8">
        <v>150.47999999999956</v>
      </c>
      <c r="O252" s="8">
        <v>1328.7799999999988</v>
      </c>
      <c r="P252" s="8">
        <v>-82.47</v>
      </c>
      <c r="Q252" s="8">
        <v>956.93000000000029</v>
      </c>
      <c r="R252" s="8"/>
      <c r="S252" s="8"/>
      <c r="T252" s="8">
        <f>SUMPRODUCT(--(F252='A203'!$D$3:$D$1607),(--(J252='A203'!$H$3:$H$1607)),('A203'!$J$3:$J$1607))</f>
        <v>0</v>
      </c>
      <c r="U252" s="8">
        <f>SUMPRODUCT(--(G252='A203'!$D$3:$D$1607),(--(K252='A203'!$H$3:$H$1607)),('A203'!$J$3:$J$1607))</f>
        <v>0</v>
      </c>
      <c r="V252" s="8">
        <f>SUMPRODUCT(--(H252='A203'!$D$3:$D$1607),(--(L252='A203'!$H$3:$H$1607)),('A203'!$J$3:$J$1607))</f>
        <v>0</v>
      </c>
      <c r="W252" s="8">
        <f>SUMPRODUCT(--(I252='A203'!$D$3:$D$1607),(--(M252='A203'!$H$3:$H$1607)),('A203'!$J$3:$J$1607))</f>
        <v>0</v>
      </c>
      <c r="X252" s="8"/>
      <c r="Y252" s="14">
        <f t="shared" si="39"/>
        <v>28512.219999999998</v>
      </c>
      <c r="Z252" s="10"/>
      <c r="AA252" s="136">
        <f t="shared" si="47"/>
        <v>0</v>
      </c>
      <c r="AB252" s="13"/>
      <c r="AC252" s="13">
        <f t="shared" si="46"/>
        <v>0</v>
      </c>
      <c r="AD252" s="12">
        <v>1</v>
      </c>
      <c r="AE252" s="12">
        <v>1</v>
      </c>
      <c r="AG252" s="9">
        <f t="shared" si="43"/>
        <v>-28512.219999999998</v>
      </c>
      <c r="AI252" s="1" t="str">
        <f t="shared" si="48"/>
        <v>34134110004006</v>
      </c>
      <c r="AJ252" s="9">
        <f>IF(AND(F252=2015,AG$4=1),-IFERROR(VLOOKUP(AI252,'Tax Admin 1'!A:I,9,0),0),IF(AND(F252=2015,AG$4=2),-IFERROR(VLOOKUP(AI252,'Tax Admin 2'!A:I,9,0),0),IFERROR(VLOOKUP(AI252,'A203'!A:L,12,0),0)))</f>
        <v>0</v>
      </c>
    </row>
    <row r="253" spans="1:36" ht="15" customHeight="1" outlineLevel="2">
      <c r="A253" s="7">
        <v>2015</v>
      </c>
      <c r="B253" s="7" t="s">
        <v>107</v>
      </c>
      <c r="C253" s="149" t="s">
        <v>108</v>
      </c>
      <c r="D253" s="7" t="s">
        <v>108</v>
      </c>
      <c r="E253" s="7" t="s">
        <v>13</v>
      </c>
      <c r="F253" s="7">
        <v>1110</v>
      </c>
      <c r="G253" s="7" t="str">
        <f>VLOOKUP(F253,Crosswalk!A:D,2,0)</f>
        <v>4008</v>
      </c>
      <c r="H253" s="7" t="str">
        <f>VLOOKUP(G253,Crosswalk!B:D,2,0)</f>
        <v>Property Taxes-Prior Secured</v>
      </c>
      <c r="I253" s="7"/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/>
      <c r="Q253" s="8">
        <v>17822.12</v>
      </c>
      <c r="R253" s="8"/>
      <c r="S253" s="8"/>
      <c r="T253" s="8">
        <f>SUMPRODUCT(--(F253='A203'!$D$3:$D$1607),(--(J253='A203'!$H$3:$H$1607)),('A203'!$J$3:$J$1607))</f>
        <v>0</v>
      </c>
      <c r="U253" s="8">
        <f>SUMPRODUCT(--(G253='A203'!$D$3:$D$1607),(--(K253='A203'!$H$3:$H$1607)),('A203'!$J$3:$J$1607))</f>
        <v>0</v>
      </c>
      <c r="V253" s="8">
        <f>SUMPRODUCT(--(H253='A203'!$D$3:$D$1607),(--(L253='A203'!$H$3:$H$1607)),('A203'!$J$3:$J$1607))</f>
        <v>0</v>
      </c>
      <c r="W253" s="8">
        <f>SUMPRODUCT(--(I253='A203'!$D$3:$D$1607),(--(M253='A203'!$H$3:$H$1607)),('A203'!$J$3:$J$1607))</f>
        <v>0</v>
      </c>
      <c r="X253" s="8"/>
      <c r="Y253" s="14">
        <f t="shared" si="39"/>
        <v>17822.12</v>
      </c>
      <c r="Z253" s="10"/>
      <c r="AA253" s="136">
        <f t="shared" si="47"/>
        <v>0</v>
      </c>
      <c r="AB253" s="13"/>
      <c r="AC253" s="13">
        <f t="shared" si="46"/>
        <v>0</v>
      </c>
      <c r="AD253" s="12">
        <v>1</v>
      </c>
      <c r="AE253" s="12">
        <v>1</v>
      </c>
      <c r="AG253" s="9">
        <f t="shared" si="43"/>
        <v>-17822.12</v>
      </c>
      <c r="AI253" s="1" t="str">
        <f t="shared" si="48"/>
        <v>34134110004008</v>
      </c>
      <c r="AJ253" s="9">
        <f>IF(AND(F253=2015,AG$4=1),-IFERROR(VLOOKUP(AI253,'Tax Admin 1'!A:I,9,0),0),IF(AND(F253=2015,AG$4=2),-IFERROR(VLOOKUP(AI253,'Tax Admin 2'!A:I,9,0),0),IFERROR(VLOOKUP(AI253,'A203'!A:L,12,0),0)))</f>
        <v>0</v>
      </c>
    </row>
    <row r="254" spans="1:36" ht="15" customHeight="1" outlineLevel="2">
      <c r="A254" s="7">
        <v>2015</v>
      </c>
      <c r="B254" s="7" t="s">
        <v>107</v>
      </c>
      <c r="C254" s="149" t="s">
        <v>108</v>
      </c>
      <c r="D254" s="7" t="s">
        <v>108</v>
      </c>
      <c r="E254" s="7" t="s">
        <v>13</v>
      </c>
      <c r="F254" s="7">
        <v>1150</v>
      </c>
      <c r="G254" s="7" t="str">
        <f>VLOOKUP(F254,Crosswalk!A:D,2,0)</f>
        <v>4009</v>
      </c>
      <c r="H254" s="7" t="str">
        <f>VLOOKUP(G254,Crosswalk!B:D,2,0)</f>
        <v>Property Taxes-Prior Unsecured</v>
      </c>
      <c r="I254" s="7"/>
      <c r="J254" s="8">
        <v>0</v>
      </c>
      <c r="K254" s="8">
        <v>0</v>
      </c>
      <c r="L254" s="8">
        <v>248.17</v>
      </c>
      <c r="M254" s="8">
        <v>0</v>
      </c>
      <c r="N254" s="8">
        <v>38.080000000000013</v>
      </c>
      <c r="O254" s="8">
        <v>360.74</v>
      </c>
      <c r="P254" s="8">
        <v>38.869999999999997</v>
      </c>
      <c r="Q254" s="8">
        <v>228.27999999999997</v>
      </c>
      <c r="R254" s="8"/>
      <c r="S254" s="8"/>
      <c r="T254" s="8">
        <f>SUMPRODUCT(--(F254='A203'!$D$3:$D$1607),(--(J254='A203'!$H$3:$H$1607)),('A203'!$J$3:$J$1607))</f>
        <v>0</v>
      </c>
      <c r="U254" s="8">
        <f>SUMPRODUCT(--(G254='A203'!$D$3:$D$1607),(--(K254='A203'!$H$3:$H$1607)),('A203'!$J$3:$J$1607))</f>
        <v>0</v>
      </c>
      <c r="V254" s="8">
        <f>SUMPRODUCT(--(H254='A203'!$D$3:$D$1607),(--(L254='A203'!$H$3:$H$1607)),('A203'!$J$3:$J$1607))</f>
        <v>0</v>
      </c>
      <c r="W254" s="8">
        <f>SUMPRODUCT(--(I254='A203'!$D$3:$D$1607),(--(M254='A203'!$H$3:$H$1607)),('A203'!$J$3:$J$1607))</f>
        <v>0</v>
      </c>
      <c r="X254" s="8"/>
      <c r="Y254" s="14">
        <f t="shared" si="39"/>
        <v>914.14</v>
      </c>
      <c r="Z254" s="10"/>
      <c r="AA254" s="136">
        <f t="shared" si="47"/>
        <v>0</v>
      </c>
      <c r="AB254" s="13"/>
      <c r="AC254" s="13">
        <f t="shared" si="46"/>
        <v>0</v>
      </c>
      <c r="AD254" s="12">
        <v>1</v>
      </c>
      <c r="AE254" s="12">
        <v>1</v>
      </c>
      <c r="AG254" s="9">
        <f t="shared" si="43"/>
        <v>-914.14</v>
      </c>
      <c r="AI254" s="1" t="str">
        <f t="shared" si="48"/>
        <v>34134110004009</v>
      </c>
      <c r="AJ254" s="9">
        <f>IF(AND(F254=2015,AG$4=1),-IFERROR(VLOOKUP(AI254,'Tax Admin 1'!A:I,9,0),0),IF(AND(F254=2015,AG$4=2),-IFERROR(VLOOKUP(AI254,'Tax Admin 2'!A:I,9,0),0),IFERROR(VLOOKUP(AI254,'A203'!A:L,12,0),0)))</f>
        <v>0</v>
      </c>
    </row>
    <row r="255" spans="1:36" ht="15" customHeight="1" outlineLevel="2">
      <c r="A255" s="7">
        <v>2015</v>
      </c>
      <c r="B255" s="7" t="s">
        <v>107</v>
      </c>
      <c r="C255" s="149" t="s">
        <v>108</v>
      </c>
      <c r="D255" s="7" t="s">
        <v>108</v>
      </c>
      <c r="E255" s="7" t="s">
        <v>13</v>
      </c>
      <c r="F255" s="7">
        <v>1260</v>
      </c>
      <c r="G255" s="7" t="str">
        <f>VLOOKUP(F255,Crosswalk!A:D,2,0)</f>
        <v>4030</v>
      </c>
      <c r="H255" s="7" t="str">
        <f>VLOOKUP(G255,Crosswalk!B:D,2,0)</f>
        <v>Supp Prop Tax-Current Secured</v>
      </c>
      <c r="I255" s="7"/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/>
      <c r="Q255" s="8">
        <v>0</v>
      </c>
      <c r="R255" s="8"/>
      <c r="S255" s="8"/>
      <c r="T255" s="8">
        <f>SUMPRODUCT(--(F255='A203'!$D$3:$D$1607),(--(J255='A203'!$H$3:$H$1607)),('A203'!$J$3:$J$1607))</f>
        <v>0</v>
      </c>
      <c r="U255" s="8">
        <f>SUMPRODUCT(--(G255='A203'!$D$3:$D$1607),(--(K255='A203'!$H$3:$H$1607)),('A203'!$J$3:$J$1607))</f>
        <v>0</v>
      </c>
      <c r="V255" s="8">
        <f>SUMPRODUCT(--(H255='A203'!$D$3:$D$1607),(--(L255='A203'!$H$3:$H$1607)),('A203'!$J$3:$J$1607))</f>
        <v>0</v>
      </c>
      <c r="W255" s="8">
        <f>SUMPRODUCT(--(I255='A203'!$D$3:$D$1607),(--(M255='A203'!$H$3:$H$1607)),('A203'!$J$3:$J$1607))</f>
        <v>0</v>
      </c>
      <c r="X255" s="8"/>
      <c r="Y255" s="14">
        <f t="shared" si="39"/>
        <v>0</v>
      </c>
      <c r="Z255" s="10"/>
      <c r="AA255" s="136">
        <f t="shared" si="47"/>
        <v>0</v>
      </c>
      <c r="AB255" s="13"/>
      <c r="AC255" s="13">
        <f t="shared" si="46"/>
        <v>0</v>
      </c>
      <c r="AD255" s="12">
        <v>1</v>
      </c>
      <c r="AE255" s="12">
        <v>1</v>
      </c>
      <c r="AG255" s="9">
        <f t="shared" si="43"/>
        <v>0</v>
      </c>
      <c r="AI255" s="1" t="str">
        <f t="shared" si="48"/>
        <v>34134110004030</v>
      </c>
      <c r="AJ255" s="9">
        <f>IF(AND(F255=2015,AG$4=1),-IFERROR(VLOOKUP(AI255,'Tax Admin 1'!A:I,9,0),0),IF(AND(F255=2015,AG$4=2),-IFERROR(VLOOKUP(AI255,'Tax Admin 2'!A:I,9,0),0),IFERROR(VLOOKUP(AI255,'A203'!A:L,12,0),0)))</f>
        <v>0</v>
      </c>
    </row>
    <row r="256" spans="1:36" ht="15" customHeight="1" outlineLevel="2">
      <c r="A256" s="7">
        <v>2015</v>
      </c>
      <c r="B256" s="7" t="s">
        <v>107</v>
      </c>
      <c r="C256" s="149" t="s">
        <v>108</v>
      </c>
      <c r="D256" s="7" t="s">
        <v>108</v>
      </c>
      <c r="E256" s="7" t="s">
        <v>13</v>
      </c>
      <c r="F256" s="7">
        <v>1410</v>
      </c>
      <c r="G256" s="7" t="str">
        <f>VLOOKUP(F256,Crosswalk!A:D,2,0)</f>
        <v>4052</v>
      </c>
      <c r="H256" s="7" t="str">
        <f>VLOOKUP(G256,Crosswalk!B:D,2,0)</f>
        <v>Other Taxes</v>
      </c>
      <c r="I256" s="7"/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/>
      <c r="Q256" s="8">
        <v>0</v>
      </c>
      <c r="R256" s="8"/>
      <c r="S256" s="8"/>
      <c r="T256" s="8">
        <f>SUMPRODUCT(--(F256='A203'!$D$3:$D$1607),(--(J256='A203'!$H$3:$H$1607)),('A203'!$J$3:$J$1607))</f>
        <v>0</v>
      </c>
      <c r="U256" s="8">
        <f>SUMPRODUCT(--(G256='A203'!$D$3:$D$1607),(--(K256='A203'!$H$3:$H$1607)),('A203'!$J$3:$J$1607))</f>
        <v>0</v>
      </c>
      <c r="V256" s="8">
        <f>SUMPRODUCT(--(H256='A203'!$D$3:$D$1607),(--(L256='A203'!$H$3:$H$1607)),('A203'!$J$3:$J$1607))</f>
        <v>0</v>
      </c>
      <c r="W256" s="8">
        <f>SUMPRODUCT(--(I256='A203'!$D$3:$D$1607),(--(M256='A203'!$H$3:$H$1607)),('A203'!$J$3:$J$1607))</f>
        <v>0</v>
      </c>
      <c r="X256" s="8"/>
      <c r="Y256" s="14">
        <f t="shared" si="39"/>
        <v>0</v>
      </c>
      <c r="Z256" s="10"/>
      <c r="AA256" s="136">
        <f t="shared" si="47"/>
        <v>0</v>
      </c>
      <c r="AB256" s="13"/>
      <c r="AC256" s="13">
        <f t="shared" si="46"/>
        <v>0</v>
      </c>
      <c r="AD256" s="12">
        <v>1</v>
      </c>
      <c r="AE256" s="12">
        <v>1</v>
      </c>
      <c r="AG256" s="9">
        <f t="shared" si="43"/>
        <v>0</v>
      </c>
      <c r="AI256" s="1" t="str">
        <f t="shared" si="48"/>
        <v>34134110004052</v>
      </c>
      <c r="AJ256" s="9">
        <f>IF(AND(F256=2015,AG$4=1),-IFERROR(VLOOKUP(AI256,'Tax Admin 1'!A:I,9,0),0),IF(AND(F256=2015,AG$4=2),-IFERROR(VLOOKUP(AI256,'Tax Admin 2'!A:I,9,0),0),IFERROR(VLOOKUP(AI256,'A203'!A:L,12,0),0)))</f>
        <v>0</v>
      </c>
    </row>
    <row r="257" spans="1:36" ht="15" customHeight="1" outlineLevel="2">
      <c r="A257" s="7">
        <v>2015</v>
      </c>
      <c r="B257" s="7" t="s">
        <v>107</v>
      </c>
      <c r="C257" s="149" t="s">
        <v>108</v>
      </c>
      <c r="D257" s="22" t="s">
        <v>108</v>
      </c>
      <c r="E257" s="7" t="s">
        <v>13</v>
      </c>
      <c r="F257" s="7">
        <v>1450</v>
      </c>
      <c r="G257" s="7" t="str">
        <f>VLOOKUP(F257,Crosswalk!A:D,2,0)</f>
        <v>4056</v>
      </c>
      <c r="H257" s="7" t="str">
        <f>VLOOKUP(G257,Crosswalk!B:D,2,0)</f>
        <v>Aircraft</v>
      </c>
      <c r="I257" s="7"/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/>
      <c r="Q257" s="8">
        <v>0</v>
      </c>
      <c r="R257" s="8"/>
      <c r="S257" s="8"/>
      <c r="T257" s="8">
        <f>SUMPRODUCT(--(F257='A203'!$D$3:$D$1607),(--(J257='A203'!$H$3:$H$1607)),('A203'!$J$3:$J$1607))</f>
        <v>0</v>
      </c>
      <c r="U257" s="8">
        <f>SUMPRODUCT(--(G257='A203'!$D$3:$D$1607),(--(K257='A203'!$H$3:$H$1607)),('A203'!$J$3:$J$1607))</f>
        <v>0</v>
      </c>
      <c r="V257" s="8">
        <f>SUMPRODUCT(--(H257='A203'!$D$3:$D$1607),(--(L257='A203'!$H$3:$H$1607)),('A203'!$J$3:$J$1607))</f>
        <v>0</v>
      </c>
      <c r="W257" s="8">
        <f>SUMPRODUCT(--(I257='A203'!$D$3:$D$1607),(--(M257='A203'!$H$3:$H$1607)),('A203'!$J$3:$J$1607))</f>
        <v>0</v>
      </c>
      <c r="X257" s="8"/>
      <c r="Y257" s="14">
        <f t="shared" si="39"/>
        <v>0</v>
      </c>
      <c r="Z257" s="10"/>
      <c r="AA257" s="136">
        <f t="shared" si="47"/>
        <v>0</v>
      </c>
      <c r="AB257" s="13"/>
      <c r="AC257" s="13">
        <f t="shared" si="46"/>
        <v>0</v>
      </c>
      <c r="AD257" s="12"/>
      <c r="AE257" s="12"/>
      <c r="AG257" s="9">
        <f t="shared" si="43"/>
        <v>0</v>
      </c>
      <c r="AI257" s="1" t="str">
        <f t="shared" si="48"/>
        <v>34134110004056</v>
      </c>
      <c r="AJ257" s="9">
        <f>IF(AND(F257=2015,AG$4=1),-IFERROR(VLOOKUP(AI257,'Tax Admin 1'!A:I,9,0),0),IF(AND(F257=2015,AG$4=2),-IFERROR(VLOOKUP(AI257,'Tax Admin 2'!A:I,9,0),0),IFERROR(VLOOKUP(AI257,'A203'!A:L,12,0),0)))</f>
        <v>0</v>
      </c>
    </row>
    <row r="258" spans="1:36" ht="15" customHeight="1" outlineLevel="2">
      <c r="A258" s="7">
        <v>2015</v>
      </c>
      <c r="B258" s="7" t="s">
        <v>107</v>
      </c>
      <c r="C258" s="149" t="s">
        <v>108</v>
      </c>
      <c r="D258" s="7" t="s">
        <v>108</v>
      </c>
      <c r="E258" s="7" t="s">
        <v>13</v>
      </c>
      <c r="F258" s="7">
        <v>1461</v>
      </c>
      <c r="G258" s="7" t="str">
        <f>VLOOKUP(F258,Crosswalk!A:D,2,0)</f>
        <v>4058</v>
      </c>
      <c r="H258" s="7" t="str">
        <f>VLOOKUP(G258,Crosswalk!B:D,2,0)</f>
        <v>ERAF</v>
      </c>
      <c r="I258" s="7"/>
      <c r="J258" s="8">
        <v>0</v>
      </c>
      <c r="K258" s="8">
        <v>0</v>
      </c>
      <c r="L258" s="8">
        <v>-45522</v>
      </c>
      <c r="M258" s="8">
        <v>0</v>
      </c>
      <c r="N258" s="8">
        <v>0</v>
      </c>
      <c r="O258" s="8">
        <v>-86744.700000000012</v>
      </c>
      <c r="P258" s="8"/>
      <c r="Q258" s="8">
        <v>54499.95</v>
      </c>
      <c r="R258" s="8"/>
      <c r="S258" s="8"/>
      <c r="T258" s="8">
        <f>SUMPRODUCT(--(F258='A203'!$D$3:$D$1607),(--(J258='A203'!$H$3:$H$1607)),('A203'!$J$3:$J$1607))</f>
        <v>0</v>
      </c>
      <c r="U258" s="8">
        <f>SUMPRODUCT(--(G258='A203'!$D$3:$D$1607),(--(K258='A203'!$H$3:$H$1607)),('A203'!$J$3:$J$1607))</f>
        <v>0</v>
      </c>
      <c r="V258" s="8">
        <f>SUMPRODUCT(--(H258='A203'!$D$3:$D$1607),(--(L258='A203'!$H$3:$H$1607)),('A203'!$J$3:$J$1607))</f>
        <v>0</v>
      </c>
      <c r="W258" s="8">
        <f>SUMPRODUCT(--(I258='A203'!$D$3:$D$1607),(--(M258='A203'!$H$3:$H$1607)),('A203'!$J$3:$J$1607))</f>
        <v>0</v>
      </c>
      <c r="X258" s="8"/>
      <c r="Y258" s="14">
        <f t="shared" si="39"/>
        <v>-77766.750000000015</v>
      </c>
      <c r="Z258" s="10"/>
      <c r="AA258" s="136">
        <f t="shared" si="47"/>
        <v>0</v>
      </c>
      <c r="AB258" s="13"/>
      <c r="AC258" s="13">
        <f t="shared" ref="AC258:AC297" si="49">AA258+AB258</f>
        <v>0</v>
      </c>
      <c r="AD258" s="12">
        <v>1</v>
      </c>
      <c r="AE258" s="12">
        <v>0</v>
      </c>
      <c r="AG258" s="9">
        <f t="shared" si="43"/>
        <v>77766.750000000015</v>
      </c>
      <c r="AI258" s="1" t="str">
        <f t="shared" si="48"/>
        <v>34134110004058</v>
      </c>
      <c r="AJ258" s="9">
        <f>IF(AND(F258=2015,AG$4=1),-IFERROR(VLOOKUP(AI258,'Tax Admin 1'!A:I,9,0),0),IF(AND(F258=2015,AG$4=2),-IFERROR(VLOOKUP(AI258,'Tax Admin 2'!A:I,9,0),0),IFERROR(VLOOKUP(AI258,'A203'!A:L,12,0),0)))</f>
        <v>0</v>
      </c>
    </row>
    <row r="259" spans="1:36" ht="15" customHeight="1" outlineLevel="2">
      <c r="A259" s="7">
        <v>2015</v>
      </c>
      <c r="B259" s="7" t="s">
        <v>107</v>
      </c>
      <c r="C259" s="149" t="s">
        <v>108</v>
      </c>
      <c r="D259" s="7" t="s">
        <v>108</v>
      </c>
      <c r="E259" s="7" t="s">
        <v>13</v>
      </c>
      <c r="F259" s="7">
        <v>4010</v>
      </c>
      <c r="G259" s="7" t="str">
        <f>VLOOKUP(F259,Crosswalk!A:D,2,0)</f>
        <v>4801</v>
      </c>
      <c r="H259" s="7" t="str">
        <f>VLOOKUP(G259,Crosswalk!B:D,2,0)</f>
        <v>Interest</v>
      </c>
      <c r="I259" s="7"/>
      <c r="J259" s="8">
        <v>0</v>
      </c>
      <c r="K259" s="8">
        <v>0</v>
      </c>
      <c r="L259" s="8">
        <v>23.94</v>
      </c>
      <c r="M259" s="8">
        <v>0</v>
      </c>
      <c r="N259" s="8">
        <v>67.42</v>
      </c>
      <c r="O259" s="8">
        <v>26.83</v>
      </c>
      <c r="P259" s="8"/>
      <c r="Q259" s="8">
        <v>517.30999999999995</v>
      </c>
      <c r="R259" s="8"/>
      <c r="S259" s="8"/>
      <c r="T259" s="8">
        <f>SUMPRODUCT(--(F259='A203'!$D$3:$D$1607),(--(J259='A203'!$H$3:$H$1607)),('A203'!$J$3:$J$1607))</f>
        <v>0</v>
      </c>
      <c r="U259" s="8">
        <f>SUMPRODUCT(--(G259='A203'!$D$3:$D$1607),(--(K259='A203'!$H$3:$H$1607)),('A203'!$J$3:$J$1607))</f>
        <v>0</v>
      </c>
      <c r="V259" s="8">
        <f>SUMPRODUCT(--(H259='A203'!$D$3:$D$1607),(--(L259='A203'!$H$3:$H$1607)),('A203'!$J$3:$J$1607))</f>
        <v>0</v>
      </c>
      <c r="W259" s="8">
        <f>SUMPRODUCT(--(I259='A203'!$D$3:$D$1607),(--(M259='A203'!$H$3:$H$1607)),('A203'!$J$3:$J$1607))</f>
        <v>0</v>
      </c>
      <c r="X259" s="8"/>
      <c r="Y259" s="14">
        <f t="shared" si="39"/>
        <v>635.5</v>
      </c>
      <c r="Z259" s="10"/>
      <c r="AA259" s="136">
        <f t="shared" si="47"/>
        <v>0</v>
      </c>
      <c r="AB259" s="13"/>
      <c r="AC259" s="13">
        <f t="shared" si="49"/>
        <v>0</v>
      </c>
      <c r="AD259" s="12">
        <v>1</v>
      </c>
      <c r="AE259" s="12">
        <v>1</v>
      </c>
      <c r="AG259" s="9">
        <f t="shared" si="43"/>
        <v>-635.5</v>
      </c>
      <c r="AI259" s="1" t="str">
        <f t="shared" si="48"/>
        <v>34134110004801</v>
      </c>
      <c r="AJ259" s="9">
        <f>IF(AND(F259=2015,AG$4=1),-IFERROR(VLOOKUP(AI259,'Tax Admin 1'!A:I,9,0),0),IF(AND(F259=2015,AG$4=2),-IFERROR(VLOOKUP(AI259,'Tax Admin 2'!A:I,9,0),0),IFERROR(VLOOKUP(AI259,'A203'!A:L,12,0),0)))</f>
        <v>0</v>
      </c>
    </row>
    <row r="260" spans="1:36" ht="15" customHeight="1" outlineLevel="2">
      <c r="A260" s="7">
        <v>2015</v>
      </c>
      <c r="B260" s="7" t="s">
        <v>107</v>
      </c>
      <c r="C260" s="149" t="s">
        <v>108</v>
      </c>
      <c r="D260" s="7" t="s">
        <v>108</v>
      </c>
      <c r="E260" s="7" t="s">
        <v>13</v>
      </c>
      <c r="F260" s="7">
        <v>5080</v>
      </c>
      <c r="G260" s="7" t="str">
        <f>VLOOKUP(F260,Crosswalk!A:D,2,0)</f>
        <v>5017</v>
      </c>
      <c r="H260" s="7" t="str">
        <f>VLOOKUP(G260,Crosswalk!B:D,2,0)</f>
        <v>Trailor Coach-In Lieu Tax</v>
      </c>
      <c r="I260" s="7"/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/>
      <c r="Q260" s="8">
        <v>0</v>
      </c>
      <c r="R260" s="8"/>
      <c r="S260" s="8"/>
      <c r="T260" s="8">
        <f>SUMPRODUCT(--(F260='A203'!$D$3:$D$1607),(--(J260='A203'!$H$3:$H$1607)),('A203'!$J$3:$J$1607))</f>
        <v>0</v>
      </c>
      <c r="U260" s="8">
        <f>SUMPRODUCT(--(G260='A203'!$D$3:$D$1607),(--(K260='A203'!$H$3:$H$1607)),('A203'!$J$3:$J$1607))</f>
        <v>0</v>
      </c>
      <c r="V260" s="8">
        <f>SUMPRODUCT(--(H260='A203'!$D$3:$D$1607),(--(L260='A203'!$H$3:$H$1607)),('A203'!$J$3:$J$1607))</f>
        <v>0</v>
      </c>
      <c r="W260" s="8">
        <f>SUMPRODUCT(--(I260='A203'!$D$3:$D$1607),(--(M260='A203'!$H$3:$H$1607)),('A203'!$J$3:$J$1607))</f>
        <v>0</v>
      </c>
      <c r="X260" s="8"/>
      <c r="Y260" s="14">
        <f t="shared" si="39"/>
        <v>0</v>
      </c>
      <c r="Z260" s="10"/>
      <c r="AA260" s="136">
        <f t="shared" si="47"/>
        <v>0</v>
      </c>
      <c r="AB260" s="13"/>
      <c r="AC260" s="13">
        <f t="shared" si="49"/>
        <v>0</v>
      </c>
      <c r="AD260" s="12">
        <v>1</v>
      </c>
      <c r="AE260" s="12">
        <v>1</v>
      </c>
      <c r="AG260" s="9">
        <f t="shared" si="43"/>
        <v>0</v>
      </c>
      <c r="AI260" s="1" t="str">
        <f t="shared" si="48"/>
        <v>34134110005017</v>
      </c>
      <c r="AJ260" s="9">
        <f>IF(AND(F260=2015,AG$4=1),-IFERROR(VLOOKUP(AI260,'Tax Admin 1'!A:I,9,0),0),IF(AND(F260=2015,AG$4=2),-IFERROR(VLOOKUP(AI260,'Tax Admin 2'!A:I,9,0),0),IFERROR(VLOOKUP(AI260,'A203'!A:L,12,0),0)))</f>
        <v>0</v>
      </c>
    </row>
    <row r="261" spans="1:36" ht="15" customHeight="1" outlineLevel="2">
      <c r="A261" s="7">
        <v>2015</v>
      </c>
      <c r="B261" s="7" t="s">
        <v>107</v>
      </c>
      <c r="C261" s="149" t="s">
        <v>108</v>
      </c>
      <c r="D261" s="7" t="s">
        <v>108</v>
      </c>
      <c r="E261" s="7" t="s">
        <v>13</v>
      </c>
      <c r="F261" s="7">
        <v>5380</v>
      </c>
      <c r="G261" s="7" t="str">
        <f>VLOOKUP(F261,Crosswalk!A:D,2,0)</f>
        <v>5050</v>
      </c>
      <c r="H261" s="7" t="str">
        <f>VLOOKUP(G261,Crosswalk!B:D,2,0)</f>
        <v>St-Homeowners Prop Tax Relief</v>
      </c>
      <c r="I261" s="7"/>
      <c r="J261" s="8">
        <v>0</v>
      </c>
      <c r="K261" s="8">
        <v>0</v>
      </c>
      <c r="L261" s="8">
        <v>0</v>
      </c>
      <c r="M261" s="8">
        <v>0</v>
      </c>
      <c r="N261" s="8">
        <v>2826.1</v>
      </c>
      <c r="O261" s="8">
        <v>0</v>
      </c>
      <c r="P261" s="8"/>
      <c r="Q261" s="8">
        <v>2826.1</v>
      </c>
      <c r="R261" s="8"/>
      <c r="S261" s="8"/>
      <c r="T261" s="8">
        <f>SUMPRODUCT(--(F261='A203'!$D$3:$D$1607),(--(J261='A203'!$H$3:$H$1607)),('A203'!$J$3:$J$1607))</f>
        <v>0</v>
      </c>
      <c r="U261" s="8">
        <f>SUMPRODUCT(--(G261='A203'!$D$3:$D$1607),(--(K261='A203'!$H$3:$H$1607)),('A203'!$J$3:$J$1607))</f>
        <v>0</v>
      </c>
      <c r="V261" s="8">
        <f>SUMPRODUCT(--(H261='A203'!$D$3:$D$1607),(--(L261='A203'!$H$3:$H$1607)),('A203'!$J$3:$J$1607))</f>
        <v>0</v>
      </c>
      <c r="W261" s="8">
        <f>SUMPRODUCT(--(I261='A203'!$D$3:$D$1607),(--(M261='A203'!$H$3:$H$1607)),('A203'!$J$3:$J$1607))</f>
        <v>0</v>
      </c>
      <c r="X261" s="8"/>
      <c r="Y261" s="14">
        <f t="shared" si="39"/>
        <v>5652.2</v>
      </c>
      <c r="Z261" s="10"/>
      <c r="AA261" s="136">
        <f t="shared" si="47"/>
        <v>0</v>
      </c>
      <c r="AB261" s="13"/>
      <c r="AC261" s="13">
        <f t="shared" si="49"/>
        <v>0</v>
      </c>
      <c r="AD261" s="12">
        <v>1</v>
      </c>
      <c r="AE261" s="12">
        <v>1</v>
      </c>
      <c r="AG261" s="9">
        <f t="shared" si="43"/>
        <v>-5652.2</v>
      </c>
      <c r="AI261" s="1" t="str">
        <f t="shared" si="48"/>
        <v>34134110005050</v>
      </c>
      <c r="AJ261" s="9">
        <f>IF(AND(F261=2015,AG$4=1),-IFERROR(VLOOKUP(AI261,'Tax Admin 1'!A:I,9,0),0),IF(AND(F261=2015,AG$4=2),-IFERROR(VLOOKUP(AI261,'Tax Admin 2'!A:I,9,0),0),IFERROR(VLOOKUP(AI261,'A203'!A:L,12,0),0)))</f>
        <v>0</v>
      </c>
    </row>
    <row r="262" spans="1:36" ht="15" customHeight="1" outlineLevel="2">
      <c r="A262" s="7">
        <v>2015</v>
      </c>
      <c r="B262" s="7" t="s">
        <v>107</v>
      </c>
      <c r="C262" s="149" t="s">
        <v>108</v>
      </c>
      <c r="D262" s="7" t="s">
        <v>108</v>
      </c>
      <c r="E262" s="7" t="s">
        <v>13</v>
      </c>
      <c r="F262" s="7">
        <v>5690</v>
      </c>
      <c r="G262" s="7" t="str">
        <f>VLOOKUP(F262,Crosswalk!A:D,2,0)</f>
        <v>5218</v>
      </c>
      <c r="H262" s="7" t="str">
        <f>VLOOKUP(G262,Crosswalk!B:D,2,0)</f>
        <v>Fed-In Lieu Taxes</v>
      </c>
      <c r="I262" s="7"/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/>
      <c r="Q262" s="8">
        <v>0</v>
      </c>
      <c r="R262" s="8"/>
      <c r="S262" s="8"/>
      <c r="T262" s="8">
        <f>SUMPRODUCT(--(F262='A203'!$D$3:$D$1607),(--(J262='A203'!$H$3:$H$1607)),('A203'!$J$3:$J$1607))</f>
        <v>0</v>
      </c>
      <c r="U262" s="8">
        <f>SUMPRODUCT(--(G262='A203'!$D$3:$D$1607),(--(K262='A203'!$H$3:$H$1607)),('A203'!$J$3:$J$1607))</f>
        <v>0</v>
      </c>
      <c r="V262" s="8">
        <f>SUMPRODUCT(--(H262='A203'!$D$3:$D$1607),(--(L262='A203'!$H$3:$H$1607)),('A203'!$J$3:$J$1607))</f>
        <v>0</v>
      </c>
      <c r="W262" s="8">
        <f>SUMPRODUCT(--(I262='A203'!$D$3:$D$1607),(--(M262='A203'!$H$3:$H$1607)),('A203'!$J$3:$J$1607))</f>
        <v>0</v>
      </c>
      <c r="X262" s="8"/>
      <c r="Y262" s="14">
        <f t="shared" si="39"/>
        <v>0</v>
      </c>
      <c r="Z262" s="10"/>
      <c r="AA262" s="136">
        <f t="shared" si="47"/>
        <v>0</v>
      </c>
      <c r="AB262" s="13"/>
      <c r="AC262" s="13">
        <f t="shared" si="49"/>
        <v>0</v>
      </c>
      <c r="AD262" s="12">
        <v>1</v>
      </c>
      <c r="AE262" s="12">
        <v>1</v>
      </c>
      <c r="AG262" s="9">
        <f t="shared" si="43"/>
        <v>0</v>
      </c>
      <c r="AI262" s="1" t="str">
        <f t="shared" si="48"/>
        <v>34134110005218</v>
      </c>
      <c r="AJ262" s="9">
        <f>IF(AND(F262=2015,AG$4=1),-IFERROR(VLOOKUP(AI262,'Tax Admin 1'!A:I,9,0),0),IF(AND(F262=2015,AG$4=2),-IFERROR(VLOOKUP(AI262,'Tax Admin 2'!A:I,9,0),0),IFERROR(VLOOKUP(AI262,'A203'!A:L,12,0),0)))</f>
        <v>0</v>
      </c>
    </row>
    <row r="263" spans="1:36" ht="15" customHeight="1" outlineLevel="2">
      <c r="A263" s="7">
        <v>2015</v>
      </c>
      <c r="B263" s="7" t="s">
        <v>107</v>
      </c>
      <c r="C263" s="149" t="s">
        <v>108</v>
      </c>
      <c r="D263" s="7" t="s">
        <v>108</v>
      </c>
      <c r="E263" s="7" t="s">
        <v>13</v>
      </c>
      <c r="F263" s="7">
        <v>5700</v>
      </c>
      <c r="G263" s="7" t="str">
        <f>VLOOKUP(F263,Crosswalk!A:D,2,0)</f>
        <v>5220</v>
      </c>
      <c r="H263" s="7" t="str">
        <f>VLOOKUP(G263,Crosswalk!B:D,2,0)</f>
        <v>Fed-Other</v>
      </c>
      <c r="I263" s="7"/>
      <c r="J263" s="8">
        <v>0</v>
      </c>
      <c r="K263" s="8">
        <v>0</v>
      </c>
      <c r="L263" s="8">
        <v>815.63</v>
      </c>
      <c r="M263" s="8">
        <v>0</v>
      </c>
      <c r="N263" s="8">
        <v>0</v>
      </c>
      <c r="O263" s="8">
        <v>0</v>
      </c>
      <c r="P263" s="8">
        <v>763.36</v>
      </c>
      <c r="Q263" s="8">
        <v>0</v>
      </c>
      <c r="R263" s="8"/>
      <c r="S263" s="8"/>
      <c r="T263" s="8">
        <f>SUMPRODUCT(--(F263='A203'!$D$3:$D$1607),(--(J263='A203'!$H$3:$H$1607)),('A203'!$J$3:$J$1607))</f>
        <v>0</v>
      </c>
      <c r="U263" s="8">
        <f>SUMPRODUCT(--(G263='A203'!$D$3:$D$1607),(--(K263='A203'!$H$3:$H$1607)),('A203'!$J$3:$J$1607))</f>
        <v>0</v>
      </c>
      <c r="V263" s="8">
        <f>SUMPRODUCT(--(H263='A203'!$D$3:$D$1607),(--(L263='A203'!$H$3:$H$1607)),('A203'!$J$3:$J$1607))</f>
        <v>0</v>
      </c>
      <c r="W263" s="8">
        <f>SUMPRODUCT(--(I263='A203'!$D$3:$D$1607),(--(M263='A203'!$H$3:$H$1607)),('A203'!$J$3:$J$1607))</f>
        <v>0</v>
      </c>
      <c r="X263" s="8"/>
      <c r="Y263" s="14">
        <f t="shared" ref="Y263:Y326" si="50">SUM(J263:X263)</f>
        <v>1578.99</v>
      </c>
      <c r="Z263" s="10"/>
      <c r="AA263" s="136">
        <f t="shared" si="47"/>
        <v>0</v>
      </c>
      <c r="AB263" s="13"/>
      <c r="AC263" s="13">
        <f t="shared" si="49"/>
        <v>0</v>
      </c>
      <c r="AD263" s="12">
        <v>1</v>
      </c>
      <c r="AE263" s="12">
        <v>1</v>
      </c>
      <c r="AG263" s="9">
        <f t="shared" si="43"/>
        <v>-1578.99</v>
      </c>
      <c r="AI263" s="1" t="str">
        <f t="shared" si="48"/>
        <v>34134110005220</v>
      </c>
      <c r="AJ263" s="9">
        <f>IF(AND(F263=2015,AG$4=1),-IFERROR(VLOOKUP(AI263,'Tax Admin 1'!A:I,9,0),0),IF(AND(F263=2015,AG$4=2),-IFERROR(VLOOKUP(AI263,'Tax Admin 2'!A:I,9,0),0),IFERROR(VLOOKUP(AI263,'A203'!A:L,12,0),0)))</f>
        <v>0</v>
      </c>
    </row>
    <row r="264" spans="1:36" ht="15" customHeight="1" outlineLevel="1">
      <c r="A264" s="7"/>
      <c r="B264" s="7"/>
      <c r="C264" s="157" t="s">
        <v>3523</v>
      </c>
      <c r="D264" s="7"/>
      <c r="E264" s="7"/>
      <c r="F264" s="7"/>
      <c r="G264" s="7"/>
      <c r="H264" s="7"/>
      <c r="I264" s="7"/>
      <c r="J264" s="8">
        <f>SUBTOTAL(9,J251:J263)</f>
        <v>0</v>
      </c>
      <c r="K264" s="8">
        <f>SUBTOTAL(9,K251:K263)</f>
        <v>0</v>
      </c>
      <c r="L264" s="8">
        <f>SUBTOTAL(9,L251:L263)</f>
        <v>217911.93</v>
      </c>
      <c r="M264" s="8">
        <f>SUBTOTAL(9,M251:M263)</f>
        <v>0</v>
      </c>
      <c r="N264" s="8">
        <f>SUBTOTAL(9,N251:N263)</f>
        <v>42947.19999999999</v>
      </c>
      <c r="O264" s="8">
        <f>SUBTOTAL(9,O251:O263)</f>
        <v>64230.529999999984</v>
      </c>
      <c r="P264" s="8">
        <f>SUBTOTAL(9,P251:P263)</f>
        <v>50456.76</v>
      </c>
      <c r="Q264" s="8">
        <f>SUBTOTAL(9,Q251:Q263)</f>
        <v>81913.840000000026</v>
      </c>
      <c r="R264" s="8"/>
      <c r="S264" s="8"/>
      <c r="T264" s="8"/>
      <c r="U264" s="8"/>
      <c r="V264" s="8"/>
      <c r="W264" s="8"/>
      <c r="X264" s="8"/>
      <c r="Y264" s="14">
        <f>SUBTOTAL(9,Y251:Y263)</f>
        <v>457460.26000000007</v>
      </c>
      <c r="Z264" s="10"/>
      <c r="AA264" s="136"/>
      <c r="AB264" s="13"/>
      <c r="AC264" s="13"/>
      <c r="AD264" s="12"/>
      <c r="AE264" s="12"/>
      <c r="AG264" s="9"/>
      <c r="AJ264" s="9"/>
    </row>
    <row r="265" spans="1:36" ht="15" customHeight="1" outlineLevel="2">
      <c r="A265" s="7">
        <v>2015</v>
      </c>
      <c r="B265" s="7" t="s">
        <v>109</v>
      </c>
      <c r="C265" s="149" t="s">
        <v>110</v>
      </c>
      <c r="D265" s="7" t="s">
        <v>110</v>
      </c>
      <c r="E265" s="7" t="s">
        <v>13</v>
      </c>
      <c r="F265" s="7">
        <v>1010</v>
      </c>
      <c r="G265" s="7" t="str">
        <f>VLOOKUP(F265,Crosswalk!A:D,2,0)</f>
        <v>4001</v>
      </c>
      <c r="H265" s="7" t="str">
        <f>VLOOKUP(G265,Crosswalk!B:D,2,0)</f>
        <v>Property Taxes-Current Secured</v>
      </c>
      <c r="I265" s="7"/>
      <c r="J265" s="8">
        <v>0</v>
      </c>
      <c r="K265" s="8">
        <v>0</v>
      </c>
      <c r="L265" s="8">
        <v>380352.39</v>
      </c>
      <c r="M265" s="8">
        <v>0</v>
      </c>
      <c r="N265" s="8">
        <v>66455.399999999965</v>
      </c>
      <c r="O265" s="8">
        <v>240363.85000000003</v>
      </c>
      <c r="P265" s="8">
        <v>83356.17</v>
      </c>
      <c r="Q265" s="8">
        <v>8153.6399999998976</v>
      </c>
      <c r="R265" s="8"/>
      <c r="S265" s="8"/>
      <c r="T265" s="8"/>
      <c r="U265" s="8"/>
      <c r="V265" s="8"/>
      <c r="W265" s="8"/>
      <c r="X265" s="8"/>
      <c r="Y265" s="14">
        <f t="shared" si="50"/>
        <v>778681.45</v>
      </c>
      <c r="Z265" s="10"/>
      <c r="AA265" s="136">
        <f t="shared" ref="AA265:AA283" si="51">IF(AG$2="Y",IF(RIGHT(B265,4)="CITY",AJ265,0),AJ265)</f>
        <v>0</v>
      </c>
      <c r="AB265" s="13"/>
      <c r="AC265" s="13">
        <f t="shared" si="49"/>
        <v>0</v>
      </c>
      <c r="AD265" s="12">
        <v>1</v>
      </c>
      <c r="AE265" s="12">
        <v>1</v>
      </c>
      <c r="AG265" s="9">
        <f t="shared" si="43"/>
        <v>-778681.45</v>
      </c>
      <c r="AI265" s="1" t="str">
        <f t="shared" ref="AI265:AI283" si="52">C265&amp;D265&amp;E265&amp;G265</f>
        <v>34234210004001</v>
      </c>
      <c r="AJ265" s="9">
        <f>IF(AND(F265=2015,AG$4=1),-IFERROR(VLOOKUP(AI265,'Tax Admin 1'!A:I,9,0),0),IF(AND(F265=2015,AG$4=2),-IFERROR(VLOOKUP(AI265,'Tax Admin 2'!A:I,9,0),0),IFERROR(VLOOKUP(AI265,'A203'!A:L,12,0),0)))</f>
        <v>0</v>
      </c>
    </row>
    <row r="266" spans="1:36" ht="15" customHeight="1" outlineLevel="2">
      <c r="A266" s="7">
        <v>2015</v>
      </c>
      <c r="B266" s="7" t="s">
        <v>109</v>
      </c>
      <c r="C266" s="149" t="s">
        <v>110</v>
      </c>
      <c r="D266" s="7" t="s">
        <v>110</v>
      </c>
      <c r="E266" s="7" t="s">
        <v>13</v>
      </c>
      <c r="F266" s="7">
        <v>1050</v>
      </c>
      <c r="G266" s="7" t="str">
        <f>VLOOKUP(F266,Crosswalk!A:D,2,0)</f>
        <v>4006</v>
      </c>
      <c r="H266" s="7" t="str">
        <f>VLOOKUP(G266,Crosswalk!B:D,2,0)</f>
        <v>Property Tax-Current Unsecured</v>
      </c>
      <c r="I266" s="7"/>
      <c r="J266" s="8">
        <v>0</v>
      </c>
      <c r="K266" s="8">
        <v>0</v>
      </c>
      <c r="L266" s="8">
        <v>42125.18</v>
      </c>
      <c r="M266" s="8">
        <v>0</v>
      </c>
      <c r="N266" s="8">
        <v>242.33000000000175</v>
      </c>
      <c r="O266" s="8">
        <v>2139.8499999999985</v>
      </c>
      <c r="P266" s="8">
        <v>-132.81</v>
      </c>
      <c r="Q266" s="8">
        <v>1541.0199999999968</v>
      </c>
      <c r="R266" s="8"/>
      <c r="S266" s="8"/>
      <c r="T266" s="8"/>
      <c r="U266" s="8"/>
      <c r="V266" s="8"/>
      <c r="W266" s="8"/>
      <c r="X266" s="8"/>
      <c r="Y266" s="14">
        <f t="shared" si="50"/>
        <v>45915.57</v>
      </c>
      <c r="Z266" s="10"/>
      <c r="AA266" s="136">
        <f t="shared" si="51"/>
        <v>0</v>
      </c>
      <c r="AB266" s="13"/>
      <c r="AC266" s="13">
        <f t="shared" si="49"/>
        <v>0</v>
      </c>
      <c r="AD266" s="12">
        <v>1</v>
      </c>
      <c r="AE266" s="12">
        <v>1</v>
      </c>
      <c r="AG266" s="9">
        <f t="shared" si="43"/>
        <v>-45915.57</v>
      </c>
      <c r="AI266" s="1" t="str">
        <f t="shared" si="52"/>
        <v>34234210004006</v>
      </c>
      <c r="AJ266" s="9">
        <f>IF(AND(F266=2015,AG$4=1),-IFERROR(VLOOKUP(AI266,'Tax Admin 1'!A:I,9,0),0),IF(AND(F266=2015,AG$4=2),-IFERROR(VLOOKUP(AI266,'Tax Admin 2'!A:I,9,0),0),IFERROR(VLOOKUP(AI266,'A203'!A:L,12,0),0)))</f>
        <v>0</v>
      </c>
    </row>
    <row r="267" spans="1:36" ht="15" customHeight="1" outlineLevel="2">
      <c r="A267" s="7">
        <v>2015</v>
      </c>
      <c r="B267" s="7" t="s">
        <v>109</v>
      </c>
      <c r="C267" s="149" t="s">
        <v>110</v>
      </c>
      <c r="D267" s="7">
        <v>342</v>
      </c>
      <c r="E267" s="7" t="s">
        <v>13</v>
      </c>
      <c r="F267" s="7">
        <v>1070</v>
      </c>
      <c r="G267" s="7" t="str">
        <f>VLOOKUP(F267,Crosswalk!A:D,2,0)</f>
        <v>4060</v>
      </c>
      <c r="H267" s="7" t="str">
        <f>VLOOKUP(G267,Crosswalk!B:D,2,0)</f>
        <v>ABX1 26 Residual</v>
      </c>
      <c r="I267" s="7"/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12</v>
      </c>
      <c r="Q267" s="8">
        <v>-4</v>
      </c>
      <c r="R267" s="8"/>
      <c r="S267" s="8"/>
      <c r="T267" s="8"/>
      <c r="U267" s="8"/>
      <c r="V267" s="8"/>
      <c r="W267" s="8"/>
      <c r="X267" s="8"/>
      <c r="Y267" s="14">
        <f t="shared" si="50"/>
        <v>8</v>
      </c>
      <c r="Z267" s="10"/>
      <c r="AA267" s="136">
        <f t="shared" si="51"/>
        <v>0</v>
      </c>
      <c r="AB267" s="13"/>
      <c r="AC267" s="13">
        <f t="shared" si="49"/>
        <v>0</v>
      </c>
      <c r="AD267" s="12"/>
      <c r="AE267" s="12"/>
      <c r="AG267" s="9">
        <f t="shared" si="43"/>
        <v>-8</v>
      </c>
      <c r="AI267" s="1" t="str">
        <f t="shared" si="52"/>
        <v>34234210004060</v>
      </c>
      <c r="AJ267" s="9">
        <f>IF(AND(F267=2015,AG$4=1),-IFERROR(VLOOKUP(AI267,'Tax Admin 1'!A:I,9,0),0),IF(AND(F267=2015,AG$4=2),-IFERROR(VLOOKUP(AI267,'Tax Admin 2'!A:I,9,0),0),IFERROR(VLOOKUP(AI267,'A203'!A:L,12,0),0)))</f>
        <v>0</v>
      </c>
    </row>
    <row r="268" spans="1:36" ht="15" customHeight="1" outlineLevel="2">
      <c r="A268" s="7">
        <v>2015</v>
      </c>
      <c r="B268" s="7" t="s">
        <v>109</v>
      </c>
      <c r="C268" s="149" t="s">
        <v>110</v>
      </c>
      <c r="D268" s="7" t="s">
        <v>110</v>
      </c>
      <c r="E268" s="7" t="s">
        <v>13</v>
      </c>
      <c r="F268" s="7">
        <v>1110</v>
      </c>
      <c r="G268" s="7" t="str">
        <f>VLOOKUP(F268,Crosswalk!A:D,2,0)</f>
        <v>4008</v>
      </c>
      <c r="H268" s="7" t="str">
        <f>VLOOKUP(G268,Crosswalk!B:D,2,0)</f>
        <v>Property Taxes-Prior Secured</v>
      </c>
      <c r="I268" s="7"/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/>
      <c r="Q268" s="8">
        <v>28962.2</v>
      </c>
      <c r="R268" s="8"/>
      <c r="S268" s="8"/>
      <c r="T268" s="8"/>
      <c r="U268" s="8"/>
      <c r="V268" s="8"/>
      <c r="W268" s="8"/>
      <c r="X268" s="8"/>
      <c r="Y268" s="14">
        <f t="shared" si="50"/>
        <v>28962.2</v>
      </c>
      <c r="Z268" s="10"/>
      <c r="AA268" s="136">
        <f t="shared" si="51"/>
        <v>0</v>
      </c>
      <c r="AB268" s="13"/>
      <c r="AC268" s="13">
        <f t="shared" si="49"/>
        <v>0</v>
      </c>
      <c r="AD268" s="12">
        <v>1</v>
      </c>
      <c r="AE268" s="12">
        <v>1</v>
      </c>
      <c r="AG268" s="9">
        <f t="shared" si="43"/>
        <v>-28962.2</v>
      </c>
      <c r="AI268" s="1" t="str">
        <f t="shared" si="52"/>
        <v>34234210004008</v>
      </c>
      <c r="AJ268" s="9">
        <f>IF(AND(F268=2015,AG$4=1),-IFERROR(VLOOKUP(AI268,'Tax Admin 1'!A:I,9,0),0),IF(AND(F268=2015,AG$4=2),-IFERROR(VLOOKUP(AI268,'Tax Admin 2'!A:I,9,0),0),IFERROR(VLOOKUP(AI268,'A203'!A:L,12,0),0)))</f>
        <v>0</v>
      </c>
    </row>
    <row r="269" spans="1:36" ht="15" customHeight="1" outlineLevel="2">
      <c r="A269" s="7">
        <v>2015</v>
      </c>
      <c r="B269" s="7" t="s">
        <v>109</v>
      </c>
      <c r="C269" s="149" t="s">
        <v>110</v>
      </c>
      <c r="D269" s="7" t="s">
        <v>110</v>
      </c>
      <c r="E269" s="7" t="s">
        <v>13</v>
      </c>
      <c r="F269" s="7">
        <v>1150</v>
      </c>
      <c r="G269" s="7" t="str">
        <f>VLOOKUP(F269,Crosswalk!A:D,2,0)</f>
        <v>4009</v>
      </c>
      <c r="H269" s="7" t="str">
        <f>VLOOKUP(G269,Crosswalk!B:D,2,0)</f>
        <v>Property Taxes-Prior Unsecured</v>
      </c>
      <c r="I269" s="7"/>
      <c r="J269" s="8">
        <v>0</v>
      </c>
      <c r="K269" s="8">
        <v>0</v>
      </c>
      <c r="L269" s="8">
        <v>403.29</v>
      </c>
      <c r="M269" s="8">
        <v>0</v>
      </c>
      <c r="N269" s="8">
        <v>61.889999999999986</v>
      </c>
      <c r="O269" s="8">
        <v>586.23</v>
      </c>
      <c r="P269" s="8">
        <v>63.17</v>
      </c>
      <c r="Q269" s="8">
        <v>370.97</v>
      </c>
      <c r="R269" s="8"/>
      <c r="S269" s="8"/>
      <c r="T269" s="8"/>
      <c r="U269" s="8"/>
      <c r="V269" s="8"/>
      <c r="W269" s="8"/>
      <c r="X269" s="8"/>
      <c r="Y269" s="14">
        <f t="shared" si="50"/>
        <v>1485.5500000000002</v>
      </c>
      <c r="Z269" s="10"/>
      <c r="AA269" s="136">
        <f t="shared" si="51"/>
        <v>0</v>
      </c>
      <c r="AB269" s="13"/>
      <c r="AC269" s="13">
        <f t="shared" si="49"/>
        <v>0</v>
      </c>
      <c r="AD269" s="12">
        <v>1</v>
      </c>
      <c r="AE269" s="12">
        <v>1</v>
      </c>
      <c r="AG269" s="9">
        <f t="shared" si="43"/>
        <v>-1485.5500000000002</v>
      </c>
      <c r="AI269" s="1" t="str">
        <f t="shared" si="52"/>
        <v>34234210004009</v>
      </c>
      <c r="AJ269" s="9">
        <f>IF(AND(F269=2015,AG$4=1),-IFERROR(VLOOKUP(AI269,'Tax Admin 1'!A:I,9,0),0),IF(AND(F269=2015,AG$4=2),-IFERROR(VLOOKUP(AI269,'Tax Admin 2'!A:I,9,0),0),IFERROR(VLOOKUP(AI269,'A203'!A:L,12,0),0)))</f>
        <v>0</v>
      </c>
    </row>
    <row r="270" spans="1:36" ht="15" customHeight="1" outlineLevel="2">
      <c r="A270" s="7">
        <v>2015</v>
      </c>
      <c r="B270" s="7" t="s">
        <v>109</v>
      </c>
      <c r="C270" s="149" t="s">
        <v>110</v>
      </c>
      <c r="D270" s="7" t="s">
        <v>110</v>
      </c>
      <c r="E270" s="7" t="s">
        <v>13</v>
      </c>
      <c r="F270" s="7">
        <v>1160</v>
      </c>
      <c r="G270" s="7" t="str">
        <f>VLOOKUP(F270,Crosswalk!A:D,2,0)</f>
        <v>4010</v>
      </c>
      <c r="H270" s="7" t="str">
        <f>VLOOKUP(G270,Crosswalk!B:D,2,0)</f>
        <v>Prop Tax Rev- School Pass Thru</v>
      </c>
      <c r="I270" s="7"/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/>
      <c r="Q270" s="8">
        <v>0</v>
      </c>
      <c r="R270" s="8"/>
      <c r="S270" s="8"/>
      <c r="T270" s="8"/>
      <c r="U270" s="8"/>
      <c r="V270" s="8"/>
      <c r="W270" s="8"/>
      <c r="X270" s="8"/>
      <c r="Y270" s="14">
        <f t="shared" si="50"/>
        <v>0</v>
      </c>
      <c r="Z270" s="10"/>
      <c r="AA270" s="136">
        <f t="shared" si="51"/>
        <v>0</v>
      </c>
      <c r="AB270" s="13"/>
      <c r="AC270" s="13">
        <f t="shared" si="49"/>
        <v>0</v>
      </c>
      <c r="AD270" s="12"/>
      <c r="AE270" s="12"/>
      <c r="AG270" s="9">
        <f t="shared" si="43"/>
        <v>0</v>
      </c>
      <c r="AI270" s="1" t="str">
        <f t="shared" si="52"/>
        <v>34234210004010</v>
      </c>
      <c r="AJ270" s="9">
        <f>IF(AND(F270=2015,AG$4=1),-IFERROR(VLOOKUP(AI270,'Tax Admin 1'!A:I,9,0),0),IF(AND(F270=2015,AG$4=2),-IFERROR(VLOOKUP(AI270,'Tax Admin 2'!A:I,9,0),0),IFERROR(VLOOKUP(AI270,'A203'!A:L,12,0),0)))</f>
        <v>0</v>
      </c>
    </row>
    <row r="271" spans="1:36" ht="15" customHeight="1" outlineLevel="2">
      <c r="A271" s="7">
        <v>2015</v>
      </c>
      <c r="B271" s="7" t="s">
        <v>109</v>
      </c>
      <c r="C271" s="149" t="s">
        <v>110</v>
      </c>
      <c r="D271" s="7" t="s">
        <v>110</v>
      </c>
      <c r="E271" s="7" t="s">
        <v>13</v>
      </c>
      <c r="F271" s="7">
        <v>1260</v>
      </c>
      <c r="G271" s="7" t="str">
        <f>VLOOKUP(F271,Crosswalk!A:D,2,0)</f>
        <v>4030</v>
      </c>
      <c r="H271" s="7" t="str">
        <f>VLOOKUP(G271,Crosswalk!B:D,2,0)</f>
        <v>Supp Prop Tax-Current Secured</v>
      </c>
      <c r="I271" s="7"/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/>
      <c r="Q271" s="8">
        <v>0</v>
      </c>
      <c r="R271" s="8"/>
      <c r="S271" s="8"/>
      <c r="T271" s="8"/>
      <c r="U271" s="8"/>
      <c r="V271" s="8"/>
      <c r="W271" s="8"/>
      <c r="X271" s="8"/>
      <c r="Y271" s="14">
        <f t="shared" si="50"/>
        <v>0</v>
      </c>
      <c r="Z271" s="10"/>
      <c r="AA271" s="136">
        <f t="shared" si="51"/>
        <v>0</v>
      </c>
      <c r="AB271" s="13"/>
      <c r="AC271" s="13">
        <f t="shared" si="49"/>
        <v>0</v>
      </c>
      <c r="AD271" s="12">
        <v>1</v>
      </c>
      <c r="AE271" s="12">
        <v>1</v>
      </c>
      <c r="AG271" s="9">
        <f t="shared" si="43"/>
        <v>0</v>
      </c>
      <c r="AI271" s="1" t="str">
        <f t="shared" si="52"/>
        <v>34234210004030</v>
      </c>
      <c r="AJ271" s="9">
        <f>IF(AND(F271=2015,AG$4=1),-IFERROR(VLOOKUP(AI271,'Tax Admin 1'!A:I,9,0),0),IF(AND(F271=2015,AG$4=2),-IFERROR(VLOOKUP(AI271,'Tax Admin 2'!A:I,9,0),0),IFERROR(VLOOKUP(AI271,'A203'!A:L,12,0),0)))</f>
        <v>0</v>
      </c>
    </row>
    <row r="272" spans="1:36" ht="15" customHeight="1" outlineLevel="2">
      <c r="A272" s="7">
        <v>2015</v>
      </c>
      <c r="B272" s="7" t="s">
        <v>109</v>
      </c>
      <c r="C272" s="149" t="s">
        <v>110</v>
      </c>
      <c r="D272" s="7" t="s">
        <v>110</v>
      </c>
      <c r="E272" s="7" t="s">
        <v>13</v>
      </c>
      <c r="F272" s="7">
        <v>1270</v>
      </c>
      <c r="G272" s="7" t="str">
        <f>VLOOKUP(F272,Crosswalk!A:D,2,0)</f>
        <v>4033</v>
      </c>
      <c r="H272" s="7" t="str">
        <f>VLOOKUP(G272,Crosswalk!B:D,2,0)</f>
        <v>Supp Property Taxes-Prior Secured</v>
      </c>
      <c r="I272" s="7"/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/>
      <c r="Q272" s="8">
        <v>0</v>
      </c>
      <c r="R272" s="8"/>
      <c r="S272" s="8"/>
      <c r="T272" s="8"/>
      <c r="U272" s="8"/>
      <c r="V272" s="8"/>
      <c r="W272" s="8"/>
      <c r="X272" s="8"/>
      <c r="Y272" s="14">
        <f t="shared" si="50"/>
        <v>0</v>
      </c>
      <c r="Z272" s="10"/>
      <c r="AA272" s="136">
        <f t="shared" si="51"/>
        <v>0</v>
      </c>
      <c r="AB272" s="13"/>
      <c r="AC272" s="13">
        <f t="shared" si="49"/>
        <v>0</v>
      </c>
      <c r="AD272" s="12">
        <v>1</v>
      </c>
      <c r="AE272" s="12">
        <v>1</v>
      </c>
      <c r="AG272" s="9">
        <f t="shared" si="43"/>
        <v>0</v>
      </c>
      <c r="AI272" s="1" t="str">
        <f t="shared" si="52"/>
        <v>34234210004033</v>
      </c>
      <c r="AJ272" s="9">
        <f>IF(AND(F272=2015,AG$4=1),-IFERROR(VLOOKUP(AI272,'Tax Admin 1'!A:I,9,0),0),IF(AND(F272=2015,AG$4=2),-IFERROR(VLOOKUP(AI272,'Tax Admin 2'!A:I,9,0),0),IFERROR(VLOOKUP(AI272,'A203'!A:L,12,0),0)))</f>
        <v>0</v>
      </c>
    </row>
    <row r="273" spans="1:36" ht="15" customHeight="1" outlineLevel="2">
      <c r="A273" s="7">
        <v>2015</v>
      </c>
      <c r="B273" s="7" t="s">
        <v>109</v>
      </c>
      <c r="C273" s="149" t="s">
        <v>110</v>
      </c>
      <c r="D273" s="7" t="s">
        <v>110</v>
      </c>
      <c r="E273" s="7" t="s">
        <v>13</v>
      </c>
      <c r="F273" s="7">
        <v>1410</v>
      </c>
      <c r="G273" s="7" t="str">
        <f>VLOOKUP(F273,Crosswalk!A:D,2,0)</f>
        <v>4052</v>
      </c>
      <c r="H273" s="7" t="str">
        <f>VLOOKUP(G273,Crosswalk!B:D,2,0)</f>
        <v>Other Taxes</v>
      </c>
      <c r="I273" s="7"/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/>
      <c r="Q273" s="8">
        <v>0</v>
      </c>
      <c r="R273" s="8"/>
      <c r="S273" s="8"/>
      <c r="T273" s="8"/>
      <c r="U273" s="8"/>
      <c r="V273" s="8"/>
      <c r="W273" s="8"/>
      <c r="X273" s="8"/>
      <c r="Y273" s="14">
        <f t="shared" si="50"/>
        <v>0</v>
      </c>
      <c r="Z273" s="10"/>
      <c r="AA273" s="136">
        <f t="shared" si="51"/>
        <v>0</v>
      </c>
      <c r="AB273" s="13"/>
      <c r="AC273" s="13">
        <f t="shared" si="49"/>
        <v>0</v>
      </c>
      <c r="AD273" s="12">
        <v>1</v>
      </c>
      <c r="AE273" s="12">
        <v>1</v>
      </c>
      <c r="AG273" s="9">
        <f t="shared" si="43"/>
        <v>0</v>
      </c>
      <c r="AI273" s="1" t="str">
        <f t="shared" si="52"/>
        <v>34234210004052</v>
      </c>
      <c r="AJ273" s="9">
        <f>IF(AND(F273=2015,AG$4=1),-IFERROR(VLOOKUP(AI273,'Tax Admin 1'!A:I,9,0),0),IF(AND(F273=2015,AG$4=2),-IFERROR(VLOOKUP(AI273,'Tax Admin 2'!A:I,9,0),0),IFERROR(VLOOKUP(AI273,'A203'!A:L,12,0),0)))</f>
        <v>0</v>
      </c>
    </row>
    <row r="274" spans="1:36" ht="15" customHeight="1" outlineLevel="2">
      <c r="A274" s="7">
        <v>2015</v>
      </c>
      <c r="B274" s="7" t="s">
        <v>109</v>
      </c>
      <c r="C274" s="149" t="s">
        <v>110</v>
      </c>
      <c r="D274" s="7" t="s">
        <v>110</v>
      </c>
      <c r="E274" s="7" t="s">
        <v>13</v>
      </c>
      <c r="F274" s="7">
        <v>1440</v>
      </c>
      <c r="G274" s="7" t="str">
        <f>VLOOKUP(F274,Crosswalk!A:D,2,0)</f>
        <v>4055</v>
      </c>
      <c r="H274" s="7" t="str">
        <f>VLOOKUP(G274,Crosswalk!B:D,2,0)</f>
        <v>Timber Yield</v>
      </c>
      <c r="I274" s="7"/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/>
      <c r="Q274" s="8">
        <v>0</v>
      </c>
      <c r="R274" s="8"/>
      <c r="S274" s="8"/>
      <c r="T274" s="8"/>
      <c r="U274" s="8"/>
      <c r="V274" s="8"/>
      <c r="W274" s="8"/>
      <c r="X274" s="8"/>
      <c r="Y274" s="14">
        <f t="shared" si="50"/>
        <v>0</v>
      </c>
      <c r="Z274" s="10"/>
      <c r="AA274" s="136">
        <f t="shared" si="51"/>
        <v>0</v>
      </c>
      <c r="AB274" s="13"/>
      <c r="AC274" s="13">
        <f t="shared" si="49"/>
        <v>0</v>
      </c>
      <c r="AD274" s="12">
        <v>1</v>
      </c>
      <c r="AE274" s="12">
        <v>1</v>
      </c>
      <c r="AG274" s="9">
        <f t="shared" si="43"/>
        <v>0</v>
      </c>
      <c r="AI274" s="1" t="str">
        <f t="shared" si="52"/>
        <v>34234210004055</v>
      </c>
      <c r="AJ274" s="9">
        <f>IF(AND(F274=2015,AG$4=1),-IFERROR(VLOOKUP(AI274,'Tax Admin 1'!A:I,9,0),0),IF(AND(F274=2015,AG$4=2),-IFERROR(VLOOKUP(AI274,'Tax Admin 2'!A:I,9,0),0),IFERROR(VLOOKUP(AI274,'A203'!A:L,12,0),0)))</f>
        <v>0</v>
      </c>
    </row>
    <row r="275" spans="1:36" ht="15" customHeight="1" outlineLevel="2">
      <c r="A275" s="7">
        <v>2015</v>
      </c>
      <c r="B275" s="7" t="s">
        <v>109</v>
      </c>
      <c r="C275" s="149" t="s">
        <v>110</v>
      </c>
      <c r="D275" s="7" t="s">
        <v>110</v>
      </c>
      <c r="E275" s="7" t="s">
        <v>13</v>
      </c>
      <c r="F275" s="7">
        <v>1450</v>
      </c>
      <c r="G275" s="7" t="str">
        <f>VLOOKUP(F275,Crosswalk!A:D,2,0)</f>
        <v>4056</v>
      </c>
      <c r="H275" s="7" t="str">
        <f>VLOOKUP(G275,Crosswalk!B:D,2,0)</f>
        <v>Aircraft</v>
      </c>
      <c r="I275" s="7"/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/>
      <c r="Q275" s="8">
        <v>0</v>
      </c>
      <c r="R275" s="8"/>
      <c r="S275" s="8"/>
      <c r="T275" s="8"/>
      <c r="U275" s="8"/>
      <c r="V275" s="8"/>
      <c r="W275" s="8"/>
      <c r="X275" s="8"/>
      <c r="Y275" s="14">
        <f t="shared" si="50"/>
        <v>0</v>
      </c>
      <c r="Z275" s="10"/>
      <c r="AA275" s="136">
        <f t="shared" si="51"/>
        <v>0</v>
      </c>
      <c r="AB275" s="13"/>
      <c r="AC275" s="13">
        <f t="shared" si="49"/>
        <v>0</v>
      </c>
      <c r="AD275" s="12">
        <v>1</v>
      </c>
      <c r="AE275" s="12">
        <v>1</v>
      </c>
      <c r="AG275" s="9">
        <f t="shared" si="43"/>
        <v>0</v>
      </c>
      <c r="AI275" s="1" t="str">
        <f t="shared" si="52"/>
        <v>34234210004056</v>
      </c>
      <c r="AJ275" s="9">
        <f>IF(AND(F275=2015,AG$4=1),-IFERROR(VLOOKUP(AI275,'Tax Admin 1'!A:I,9,0),0),IF(AND(F275=2015,AG$4=2),-IFERROR(VLOOKUP(AI275,'Tax Admin 2'!A:I,9,0),0),IFERROR(VLOOKUP(AI275,'A203'!A:L,12,0),0)))</f>
        <v>0</v>
      </c>
    </row>
    <row r="276" spans="1:36" ht="15" customHeight="1" outlineLevel="2">
      <c r="A276" s="7">
        <v>2015</v>
      </c>
      <c r="B276" s="7" t="s">
        <v>109</v>
      </c>
      <c r="C276" s="149" t="s">
        <v>110</v>
      </c>
      <c r="D276" s="7" t="s">
        <v>110</v>
      </c>
      <c r="E276" s="7" t="s">
        <v>13</v>
      </c>
      <c r="F276" s="7">
        <v>1461</v>
      </c>
      <c r="G276" s="7" t="str">
        <f>VLOOKUP(F276,Crosswalk!A:D,2,0)</f>
        <v>4058</v>
      </c>
      <c r="H276" s="7" t="str">
        <f>VLOOKUP(G276,Crosswalk!B:D,2,0)</f>
        <v>ERAF</v>
      </c>
      <c r="I276" s="7"/>
      <c r="J276" s="8">
        <v>0</v>
      </c>
      <c r="K276" s="8">
        <v>0</v>
      </c>
      <c r="L276" s="8">
        <v>-73305</v>
      </c>
      <c r="M276" s="8">
        <v>0</v>
      </c>
      <c r="N276" s="8">
        <v>0</v>
      </c>
      <c r="O276" s="8">
        <v>-139686.75</v>
      </c>
      <c r="P276" s="8"/>
      <c r="Q276" s="8">
        <v>87762.38</v>
      </c>
      <c r="R276" s="8"/>
      <c r="S276" s="8"/>
      <c r="T276" s="8"/>
      <c r="U276" s="8"/>
      <c r="V276" s="8"/>
      <c r="W276" s="8"/>
      <c r="X276" s="8"/>
      <c r="Y276" s="14">
        <f t="shared" si="50"/>
        <v>-125229.37</v>
      </c>
      <c r="Z276" s="10"/>
      <c r="AA276" s="136">
        <f t="shared" si="51"/>
        <v>0</v>
      </c>
      <c r="AB276" s="13"/>
      <c r="AC276" s="13">
        <f t="shared" si="49"/>
        <v>0</v>
      </c>
      <c r="AD276" s="12">
        <v>1</v>
      </c>
      <c r="AE276" s="12">
        <v>0</v>
      </c>
      <c r="AG276" s="9">
        <f t="shared" si="43"/>
        <v>125229.37</v>
      </c>
      <c r="AI276" s="1" t="str">
        <f t="shared" si="52"/>
        <v>34234210004058</v>
      </c>
      <c r="AJ276" s="9">
        <f>IF(AND(F276=2015,AG$4=1),-IFERROR(VLOOKUP(AI276,'Tax Admin 1'!A:I,9,0),0),IF(AND(F276=2015,AG$4=2),-IFERROR(VLOOKUP(AI276,'Tax Admin 2'!A:I,9,0),0),IFERROR(VLOOKUP(AI276,'A203'!A:L,12,0),0)))</f>
        <v>0</v>
      </c>
    </row>
    <row r="277" spans="1:36" ht="15" customHeight="1" outlineLevel="2">
      <c r="A277" s="7">
        <v>2015</v>
      </c>
      <c r="B277" s="7" t="s">
        <v>109</v>
      </c>
      <c r="C277" s="149" t="s">
        <v>110</v>
      </c>
      <c r="D277" s="7" t="s">
        <v>110</v>
      </c>
      <c r="E277" s="7" t="s">
        <v>13</v>
      </c>
      <c r="F277" s="7">
        <v>4010</v>
      </c>
      <c r="G277" s="7" t="str">
        <f>VLOOKUP(F277,Crosswalk!A:D,2,0)</f>
        <v>4801</v>
      </c>
      <c r="H277" s="7" t="str">
        <f>VLOOKUP(G277,Crosswalk!B:D,2,0)</f>
        <v>Interest</v>
      </c>
      <c r="I277" s="7"/>
      <c r="J277" s="8">
        <v>0</v>
      </c>
      <c r="K277" s="8">
        <v>0</v>
      </c>
      <c r="L277" s="8">
        <v>39.380000000000003</v>
      </c>
      <c r="M277" s="8">
        <v>0</v>
      </c>
      <c r="N277" s="8">
        <v>127.70000000000002</v>
      </c>
      <c r="O277" s="8">
        <v>42.5</v>
      </c>
      <c r="P277" s="8"/>
      <c r="Q277" s="8">
        <v>814.79999999999984</v>
      </c>
      <c r="R277" s="8"/>
      <c r="S277" s="8"/>
      <c r="T277" s="8"/>
      <c r="U277" s="8"/>
      <c r="V277" s="8"/>
      <c r="W277" s="8"/>
      <c r="X277" s="8"/>
      <c r="Y277" s="14">
        <f t="shared" si="50"/>
        <v>1024.3799999999999</v>
      </c>
      <c r="Z277" s="10"/>
      <c r="AA277" s="136">
        <f t="shared" si="51"/>
        <v>0</v>
      </c>
      <c r="AB277" s="13"/>
      <c r="AC277" s="13">
        <f t="shared" si="49"/>
        <v>0</v>
      </c>
      <c r="AD277" s="12">
        <v>1</v>
      </c>
      <c r="AE277" s="12">
        <v>1</v>
      </c>
      <c r="AG277" s="9">
        <f t="shared" si="43"/>
        <v>-1024.3799999999999</v>
      </c>
      <c r="AI277" s="1" t="str">
        <f t="shared" si="52"/>
        <v>34234210004801</v>
      </c>
      <c r="AJ277" s="9">
        <f>IF(AND(F277=2015,AG$4=1),-IFERROR(VLOOKUP(AI277,'Tax Admin 1'!A:I,9,0),0),IF(AND(F277=2015,AG$4=2),-IFERROR(VLOOKUP(AI277,'Tax Admin 2'!A:I,9,0),0),IFERROR(VLOOKUP(AI277,'A203'!A:L,12,0),0)))</f>
        <v>0</v>
      </c>
    </row>
    <row r="278" spans="1:36" ht="15" customHeight="1" outlineLevel="2">
      <c r="A278" s="7">
        <v>2015</v>
      </c>
      <c r="B278" s="7" t="s">
        <v>109</v>
      </c>
      <c r="C278" s="149" t="s">
        <v>110</v>
      </c>
      <c r="D278" s="7" t="s">
        <v>110</v>
      </c>
      <c r="E278" s="7" t="s">
        <v>13</v>
      </c>
      <c r="F278" s="7">
        <v>5080</v>
      </c>
      <c r="G278" s="7" t="str">
        <f>VLOOKUP(F278,Crosswalk!A:D,2,0)</f>
        <v>5017</v>
      </c>
      <c r="H278" s="7" t="str">
        <f>VLOOKUP(G278,Crosswalk!B:D,2,0)</f>
        <v>Trailor Coach-In Lieu Tax</v>
      </c>
      <c r="I278" s="7"/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/>
      <c r="Q278" s="8">
        <v>0</v>
      </c>
      <c r="R278" s="8"/>
      <c r="S278" s="8"/>
      <c r="T278" s="8"/>
      <c r="U278" s="8"/>
      <c r="V278" s="8"/>
      <c r="W278" s="8"/>
      <c r="X278" s="8"/>
      <c r="Y278" s="14">
        <f t="shared" si="50"/>
        <v>0</v>
      </c>
      <c r="Z278" s="10"/>
      <c r="AA278" s="136">
        <f t="shared" si="51"/>
        <v>0</v>
      </c>
      <c r="AB278" s="13"/>
      <c r="AC278" s="13">
        <f t="shared" si="49"/>
        <v>0</v>
      </c>
      <c r="AD278" s="12">
        <v>1</v>
      </c>
      <c r="AE278" s="12">
        <v>1</v>
      </c>
      <c r="AG278" s="9">
        <f t="shared" si="43"/>
        <v>0</v>
      </c>
      <c r="AI278" s="1" t="str">
        <f t="shared" si="52"/>
        <v>34234210005017</v>
      </c>
      <c r="AJ278" s="9">
        <f>IF(AND(F278=2015,AG$4=1),-IFERROR(VLOOKUP(AI278,'Tax Admin 1'!A:I,9,0),0),IF(AND(F278=2015,AG$4=2),-IFERROR(VLOOKUP(AI278,'Tax Admin 2'!A:I,9,0),0),IFERROR(VLOOKUP(AI278,'A203'!A:L,12,0),0)))</f>
        <v>0</v>
      </c>
    </row>
    <row r="279" spans="1:36" ht="15" customHeight="1" outlineLevel="2">
      <c r="A279" s="7">
        <v>2015</v>
      </c>
      <c r="B279" s="7" t="s">
        <v>109</v>
      </c>
      <c r="C279" s="149" t="s">
        <v>110</v>
      </c>
      <c r="D279" s="7" t="s">
        <v>110</v>
      </c>
      <c r="E279" s="7" t="s">
        <v>13</v>
      </c>
      <c r="F279" s="7">
        <v>5380</v>
      </c>
      <c r="G279" s="7" t="str">
        <f>VLOOKUP(F279,Crosswalk!A:D,2,0)</f>
        <v>5050</v>
      </c>
      <c r="H279" s="7" t="str">
        <f>VLOOKUP(G279,Crosswalk!B:D,2,0)</f>
        <v>St-Homeowners Prop Tax Relief</v>
      </c>
      <c r="I279" s="7"/>
      <c r="J279" s="8">
        <v>0</v>
      </c>
      <c r="K279" s="8">
        <v>0</v>
      </c>
      <c r="L279" s="8">
        <v>0</v>
      </c>
      <c r="M279" s="8">
        <v>0</v>
      </c>
      <c r="N279" s="8">
        <v>4551.08</v>
      </c>
      <c r="O279" s="8">
        <v>0</v>
      </c>
      <c r="P279" s="8"/>
      <c r="Q279" s="8">
        <v>4551.08</v>
      </c>
      <c r="R279" s="8"/>
      <c r="S279" s="8"/>
      <c r="T279" s="8"/>
      <c r="U279" s="8"/>
      <c r="V279" s="8"/>
      <c r="W279" s="8"/>
      <c r="X279" s="8"/>
      <c r="Y279" s="14">
        <f t="shared" si="50"/>
        <v>9102.16</v>
      </c>
      <c r="Z279" s="10"/>
      <c r="AA279" s="136">
        <f t="shared" si="51"/>
        <v>0</v>
      </c>
      <c r="AB279" s="13"/>
      <c r="AC279" s="13">
        <f t="shared" si="49"/>
        <v>0</v>
      </c>
      <c r="AD279" s="12">
        <v>1</v>
      </c>
      <c r="AE279" s="12">
        <v>1</v>
      </c>
      <c r="AG279" s="9">
        <f t="shared" si="43"/>
        <v>-9102.16</v>
      </c>
      <c r="AI279" s="1" t="str">
        <f t="shared" si="52"/>
        <v>34234210005050</v>
      </c>
      <c r="AJ279" s="9">
        <f>IF(AND(F279=2015,AG$4=1),-IFERROR(VLOOKUP(AI279,'Tax Admin 1'!A:I,9,0),0),IF(AND(F279=2015,AG$4=2),-IFERROR(VLOOKUP(AI279,'Tax Admin 2'!A:I,9,0),0),IFERROR(VLOOKUP(AI279,'A203'!A:L,12,0),0)))</f>
        <v>0</v>
      </c>
    </row>
    <row r="280" spans="1:36" ht="15" customHeight="1" outlineLevel="2">
      <c r="A280" s="7">
        <v>2015</v>
      </c>
      <c r="B280" s="7" t="s">
        <v>109</v>
      </c>
      <c r="C280" s="149" t="s">
        <v>110</v>
      </c>
      <c r="D280" s="7" t="s">
        <v>110</v>
      </c>
      <c r="E280" s="7" t="s">
        <v>13</v>
      </c>
      <c r="F280" s="7">
        <v>5675</v>
      </c>
      <c r="G280" s="7" t="str">
        <f>VLOOKUP(F280,Crosswalk!A:D,2,0)</f>
        <v>5215</v>
      </c>
      <c r="H280" s="7" t="str">
        <f>VLOOKUP(G280,Crosswalk!B:D,2,0)</f>
        <v>Fed-Forest Reserve Revenue</v>
      </c>
      <c r="I280" s="7"/>
      <c r="J280" s="8">
        <v>0</v>
      </c>
      <c r="K280" s="8">
        <v>0</v>
      </c>
      <c r="L280" s="8">
        <v>8706.34</v>
      </c>
      <c r="M280" s="8">
        <v>0</v>
      </c>
      <c r="N280" s="8">
        <v>0</v>
      </c>
      <c r="O280" s="8">
        <v>0</v>
      </c>
      <c r="P280" s="8"/>
      <c r="Q280" s="8">
        <v>5354.4700000000012</v>
      </c>
      <c r="R280" s="8"/>
      <c r="S280" s="8"/>
      <c r="T280" s="8"/>
      <c r="U280" s="8"/>
      <c r="V280" s="8"/>
      <c r="W280" s="8"/>
      <c r="X280" s="8"/>
      <c r="Y280" s="14">
        <f t="shared" si="50"/>
        <v>14060.810000000001</v>
      </c>
      <c r="Z280" s="10"/>
      <c r="AA280" s="136">
        <f t="shared" si="51"/>
        <v>0</v>
      </c>
      <c r="AB280" s="13"/>
      <c r="AC280" s="13">
        <f t="shared" si="49"/>
        <v>0</v>
      </c>
      <c r="AD280" s="12">
        <v>1</v>
      </c>
      <c r="AE280" s="12">
        <v>1</v>
      </c>
      <c r="AG280" s="9">
        <f t="shared" si="43"/>
        <v>-14060.810000000001</v>
      </c>
      <c r="AI280" s="1" t="str">
        <f t="shared" si="52"/>
        <v>34234210005215</v>
      </c>
      <c r="AJ280" s="9">
        <f>IF(AND(F280=2015,AG$4=1),-IFERROR(VLOOKUP(AI280,'Tax Admin 1'!A:I,9,0),0),IF(AND(F280=2015,AG$4=2),-IFERROR(VLOOKUP(AI280,'Tax Admin 2'!A:I,9,0),0),IFERROR(VLOOKUP(AI280,'A203'!A:L,12,0),0)))</f>
        <v>0</v>
      </c>
    </row>
    <row r="281" spans="1:36" ht="15" customHeight="1" outlineLevel="2">
      <c r="A281" s="7">
        <v>2015</v>
      </c>
      <c r="B281" s="7" t="s">
        <v>109</v>
      </c>
      <c r="C281" s="149" t="s">
        <v>110</v>
      </c>
      <c r="D281" s="7" t="s">
        <v>110</v>
      </c>
      <c r="E281" s="7" t="s">
        <v>13</v>
      </c>
      <c r="F281" s="7">
        <v>5900</v>
      </c>
      <c r="G281" s="7" t="str">
        <f>VLOOKUP(F281,Crosswalk!A:D,2,0)</f>
        <v>5801</v>
      </c>
      <c r="H281" s="7" t="str">
        <f>VLOOKUP(G281,Crosswalk!B:D,2,0)</f>
        <v>RDA Pass Thru</v>
      </c>
      <c r="I281" s="7"/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/>
      <c r="Q281" s="8">
        <v>0</v>
      </c>
      <c r="R281" s="8"/>
      <c r="S281" s="8"/>
      <c r="T281" s="8"/>
      <c r="U281" s="8"/>
      <c r="V281" s="8"/>
      <c r="W281" s="8"/>
      <c r="X281" s="8"/>
      <c r="Y281" s="14">
        <f t="shared" si="50"/>
        <v>0</v>
      </c>
      <c r="Z281" s="10"/>
      <c r="AA281" s="136">
        <f t="shared" si="51"/>
        <v>0</v>
      </c>
      <c r="AB281" s="13"/>
      <c r="AC281" s="13">
        <f t="shared" si="49"/>
        <v>0</v>
      </c>
      <c r="AD281" s="12"/>
      <c r="AE281" s="12"/>
      <c r="AG281" s="9">
        <f t="shared" si="43"/>
        <v>0</v>
      </c>
      <c r="AI281" s="1" t="str">
        <f t="shared" si="52"/>
        <v>34234210005801</v>
      </c>
      <c r="AJ281" s="9">
        <f>IF(AND(F281=2015,AG$4=1),-IFERROR(VLOOKUP(AI281,'Tax Admin 1'!A:I,9,0),0),IF(AND(F281=2015,AG$4=2),-IFERROR(VLOOKUP(AI281,'Tax Admin 2'!A:I,9,0),0),IFERROR(VLOOKUP(AI281,'A203'!A:L,12,0),0)))</f>
        <v>0</v>
      </c>
    </row>
    <row r="282" spans="1:36" ht="15" customHeight="1" outlineLevel="2">
      <c r="A282" s="7">
        <v>2015</v>
      </c>
      <c r="B282" s="7" t="s">
        <v>109</v>
      </c>
      <c r="C282" s="149" t="s">
        <v>110</v>
      </c>
      <c r="D282" s="7" t="s">
        <v>110</v>
      </c>
      <c r="E282" s="7" t="s">
        <v>13</v>
      </c>
      <c r="F282" s="7">
        <v>5910</v>
      </c>
      <c r="G282" s="7" t="str">
        <f>VLOOKUP(F282,Crosswalk!A:D,2,0)</f>
        <v>4068</v>
      </c>
      <c r="H282" s="7" t="str">
        <f>VLOOKUP(G282,Crosswalk!B:D,2,0)</f>
        <v>Pass Through - Tax Portion</v>
      </c>
      <c r="I282" s="7"/>
      <c r="J282" s="8">
        <v>0</v>
      </c>
      <c r="K282" s="8">
        <v>0</v>
      </c>
      <c r="L282" s="8">
        <v>0</v>
      </c>
      <c r="M282" s="8">
        <v>5</v>
      </c>
      <c r="N282" s="8">
        <v>0</v>
      </c>
      <c r="O282" s="8">
        <v>0</v>
      </c>
      <c r="P282" s="8">
        <v>6</v>
      </c>
      <c r="Q282" s="8">
        <v>0</v>
      </c>
      <c r="R282" s="8"/>
      <c r="S282" s="8"/>
      <c r="T282" s="8"/>
      <c r="U282" s="8"/>
      <c r="V282" s="8"/>
      <c r="W282" s="8"/>
      <c r="X282" s="8"/>
      <c r="Y282" s="14">
        <f t="shared" si="50"/>
        <v>11</v>
      </c>
      <c r="Z282" s="10"/>
      <c r="AA282" s="136">
        <f t="shared" si="51"/>
        <v>0</v>
      </c>
      <c r="AB282" s="13"/>
      <c r="AC282" s="13">
        <f t="shared" si="49"/>
        <v>0</v>
      </c>
      <c r="AD282" s="12"/>
      <c r="AE282" s="12"/>
      <c r="AG282" s="9">
        <f t="shared" si="43"/>
        <v>-11</v>
      </c>
      <c r="AI282" s="1" t="str">
        <f t="shared" si="52"/>
        <v>34234210004068</v>
      </c>
      <c r="AJ282" s="9">
        <f>IF(AND(F282=2015,AG$4=1),-IFERROR(VLOOKUP(AI282,'Tax Admin 1'!A:I,9,0),0),IF(AND(F282=2015,AG$4=2),-IFERROR(VLOOKUP(AI282,'Tax Admin 2'!A:I,9,0),0),IFERROR(VLOOKUP(AI282,'A203'!A:L,12,0),0)))</f>
        <v>0</v>
      </c>
    </row>
    <row r="283" spans="1:36" ht="15" customHeight="1" outlineLevel="2">
      <c r="A283" s="7">
        <v>2015</v>
      </c>
      <c r="B283" s="7" t="s">
        <v>109</v>
      </c>
      <c r="C283" s="149" t="s">
        <v>110</v>
      </c>
      <c r="D283" s="7">
        <v>342</v>
      </c>
      <c r="E283" s="7" t="s">
        <v>13</v>
      </c>
      <c r="F283" s="7">
        <v>5915</v>
      </c>
      <c r="G283" s="7" t="str">
        <f>VLOOKUP(F283,Crosswalk!A:D,2,0)</f>
        <v>4069</v>
      </c>
      <c r="H283" s="7" t="str">
        <f>VLOOKUP(G283,Crosswalk!B:D,2,0)</f>
        <v>Pass through - Facilities Portion</v>
      </c>
      <c r="I283" s="7"/>
      <c r="J283" s="8">
        <v>0</v>
      </c>
      <c r="K283" s="8">
        <v>0</v>
      </c>
      <c r="L283" s="8">
        <v>0</v>
      </c>
      <c r="M283" s="8">
        <v>6</v>
      </c>
      <c r="N283" s="8">
        <v>0</v>
      </c>
      <c r="O283" s="8">
        <v>0</v>
      </c>
      <c r="P283" s="8">
        <v>10</v>
      </c>
      <c r="Q283" s="8">
        <v>0</v>
      </c>
      <c r="R283" s="8"/>
      <c r="S283" s="8"/>
      <c r="T283" s="8"/>
      <c r="U283" s="8"/>
      <c r="V283" s="8"/>
      <c r="W283" s="8"/>
      <c r="X283" s="8"/>
      <c r="Y283" s="14">
        <f t="shared" si="50"/>
        <v>16</v>
      </c>
      <c r="Z283" s="10"/>
      <c r="AA283" s="136">
        <f t="shared" si="51"/>
        <v>0</v>
      </c>
      <c r="AB283" s="13"/>
      <c r="AC283" s="13">
        <f t="shared" si="49"/>
        <v>0</v>
      </c>
      <c r="AD283" s="12"/>
      <c r="AE283" s="12"/>
      <c r="AG283" s="9">
        <f t="shared" si="43"/>
        <v>-16</v>
      </c>
      <c r="AI283" s="1" t="str">
        <f t="shared" si="52"/>
        <v>34234210004069</v>
      </c>
      <c r="AJ283" s="9">
        <f>IF(AND(F283=2015,AG$4=1),-IFERROR(VLOOKUP(AI283,'Tax Admin 1'!A:I,9,0),0),IF(AND(F283=2015,AG$4=2),-IFERROR(VLOOKUP(AI283,'Tax Admin 2'!A:I,9,0),0),IFERROR(VLOOKUP(AI283,'A203'!A:L,12,0),0)))</f>
        <v>0</v>
      </c>
    </row>
    <row r="284" spans="1:36" ht="15" customHeight="1" outlineLevel="1">
      <c r="A284" s="7"/>
      <c r="B284" s="7"/>
      <c r="C284" s="157" t="s">
        <v>3524</v>
      </c>
      <c r="D284" s="7"/>
      <c r="E284" s="7"/>
      <c r="F284" s="7"/>
      <c r="G284" s="7"/>
      <c r="H284" s="7"/>
      <c r="I284" s="7"/>
      <c r="J284" s="8">
        <f>SUBTOTAL(9,J265:J283)</f>
        <v>0</v>
      </c>
      <c r="K284" s="8">
        <f>SUBTOTAL(9,K265:K283)</f>
        <v>0</v>
      </c>
      <c r="L284" s="8">
        <f>SUBTOTAL(9,L265:L283)</f>
        <v>358321.58</v>
      </c>
      <c r="M284" s="8">
        <f>SUBTOTAL(9,M265:M283)</f>
        <v>11</v>
      </c>
      <c r="N284" s="8">
        <f>SUBTOTAL(9,N265:N283)</f>
        <v>71438.399999999965</v>
      </c>
      <c r="O284" s="8">
        <f>SUBTOTAL(9,O265:O283)</f>
        <v>103445.68000000005</v>
      </c>
      <c r="P284" s="8">
        <f>SUBTOTAL(9,P265:P283)</f>
        <v>83314.53</v>
      </c>
      <c r="Q284" s="8">
        <f>SUBTOTAL(9,Q265:Q283)</f>
        <v>137506.55999999991</v>
      </c>
      <c r="R284" s="8"/>
      <c r="S284" s="8"/>
      <c r="T284" s="8"/>
      <c r="U284" s="8"/>
      <c r="V284" s="8"/>
      <c r="W284" s="8"/>
      <c r="X284" s="8"/>
      <c r="Y284" s="14">
        <f>SUBTOTAL(9,Y265:Y283)</f>
        <v>754037.75</v>
      </c>
      <c r="Z284" s="10"/>
      <c r="AA284" s="136"/>
      <c r="AB284" s="13"/>
      <c r="AC284" s="13"/>
      <c r="AD284" s="12"/>
      <c r="AE284" s="12"/>
      <c r="AG284" s="9"/>
      <c r="AJ284" s="9"/>
    </row>
    <row r="285" spans="1:36" ht="15" customHeight="1" outlineLevel="2">
      <c r="A285" s="7">
        <v>2015</v>
      </c>
      <c r="B285" s="7" t="s">
        <v>111</v>
      </c>
      <c r="C285" s="149" t="s">
        <v>112</v>
      </c>
      <c r="D285" s="7" t="s">
        <v>112</v>
      </c>
      <c r="E285" s="7" t="s">
        <v>13</v>
      </c>
      <c r="F285" s="7">
        <v>1010</v>
      </c>
      <c r="G285" s="7" t="str">
        <f>VLOOKUP(F285,Crosswalk!A:D,2,0)</f>
        <v>4001</v>
      </c>
      <c r="H285" s="7" t="str">
        <f>VLOOKUP(G285,Crosswalk!B:D,2,0)</f>
        <v>Property Taxes-Current Secured</v>
      </c>
      <c r="I285" s="7"/>
      <c r="J285" s="8">
        <v>0</v>
      </c>
      <c r="K285" s="8">
        <v>0</v>
      </c>
      <c r="L285" s="8">
        <v>150631.85999999999</v>
      </c>
      <c r="M285" s="8">
        <v>0</v>
      </c>
      <c r="N285" s="8">
        <v>26672.25</v>
      </c>
      <c r="O285" s="8">
        <v>95191.919999999984</v>
      </c>
      <c r="P285" s="8">
        <v>33338.839999999997</v>
      </c>
      <c r="Q285" s="8">
        <v>3194.0999999999767</v>
      </c>
      <c r="R285" s="8"/>
      <c r="S285" s="8"/>
      <c r="T285" s="8"/>
      <c r="U285" s="8"/>
      <c r="V285" s="8"/>
      <c r="W285" s="8"/>
      <c r="X285" s="8"/>
      <c r="Y285" s="14">
        <f t="shared" si="50"/>
        <v>309028.96999999997</v>
      </c>
      <c r="Z285" s="10"/>
      <c r="AA285" s="136">
        <f t="shared" ref="AA285:AA303" si="53">IF(AG$2="Y",IF(RIGHT(B285,4)="CITY",AJ285,0),AJ285)</f>
        <v>0</v>
      </c>
      <c r="AB285" s="13"/>
      <c r="AC285" s="13">
        <f t="shared" si="49"/>
        <v>0</v>
      </c>
      <c r="AD285" s="12">
        <v>1</v>
      </c>
      <c r="AE285" s="12">
        <v>1</v>
      </c>
      <c r="AG285" s="9">
        <f t="shared" si="43"/>
        <v>-309028.96999999997</v>
      </c>
      <c r="AI285" s="1" t="str">
        <f t="shared" ref="AI285:AI303" si="54">C285&amp;D285&amp;E285&amp;G285</f>
        <v>34334310004001</v>
      </c>
      <c r="AJ285" s="9">
        <f>IF(AND(F285=2015,AG$4=1),-IFERROR(VLOOKUP(AI285,'Tax Admin 1'!A:I,9,0),0),IF(AND(F285=2015,AG$4=2),-IFERROR(VLOOKUP(AI285,'Tax Admin 2'!A:I,9,0),0),IFERROR(VLOOKUP(AI285,'A203'!A:L,12,0),0)))</f>
        <v>0</v>
      </c>
    </row>
    <row r="286" spans="1:36" ht="15" customHeight="1" outlineLevel="2">
      <c r="A286" s="7">
        <v>2015</v>
      </c>
      <c r="B286" s="7" t="s">
        <v>111</v>
      </c>
      <c r="C286" s="149" t="s">
        <v>112</v>
      </c>
      <c r="D286" s="7" t="s">
        <v>112</v>
      </c>
      <c r="E286" s="7" t="s">
        <v>13</v>
      </c>
      <c r="F286" s="7">
        <v>1050</v>
      </c>
      <c r="G286" s="7" t="str">
        <f>VLOOKUP(F286,Crosswalk!A:D,2,0)</f>
        <v>4006</v>
      </c>
      <c r="H286" s="7" t="str">
        <f>VLOOKUP(G286,Crosswalk!B:D,2,0)</f>
        <v>Property Tax-Current Unsecured</v>
      </c>
      <c r="I286" s="7"/>
      <c r="J286" s="8">
        <v>0</v>
      </c>
      <c r="K286" s="8">
        <v>0</v>
      </c>
      <c r="L286" s="8">
        <v>16682.939999999999</v>
      </c>
      <c r="M286" s="8">
        <v>0</v>
      </c>
      <c r="N286" s="8">
        <v>95.970000000001164</v>
      </c>
      <c r="O286" s="8">
        <v>847.45000000000073</v>
      </c>
      <c r="P286" s="8">
        <v>-52.6</v>
      </c>
      <c r="Q286" s="8">
        <v>610.29999999999927</v>
      </c>
      <c r="R286" s="8"/>
      <c r="S286" s="8"/>
      <c r="T286" s="8"/>
      <c r="U286" s="8"/>
      <c r="V286" s="8"/>
      <c r="W286" s="8"/>
      <c r="X286" s="8"/>
      <c r="Y286" s="14">
        <f t="shared" si="50"/>
        <v>18184.060000000001</v>
      </c>
      <c r="Z286" s="10"/>
      <c r="AA286" s="136">
        <f t="shared" si="53"/>
        <v>0</v>
      </c>
      <c r="AB286" s="13"/>
      <c r="AC286" s="13">
        <f t="shared" si="49"/>
        <v>0</v>
      </c>
      <c r="AD286" s="12">
        <v>1</v>
      </c>
      <c r="AE286" s="12">
        <v>1</v>
      </c>
      <c r="AG286" s="9">
        <f t="shared" si="43"/>
        <v>-18184.060000000001</v>
      </c>
      <c r="AI286" s="1" t="str">
        <f t="shared" si="54"/>
        <v>34334310004006</v>
      </c>
      <c r="AJ286" s="9">
        <f>IF(AND(F286=2015,AG$4=1),-IFERROR(VLOOKUP(AI286,'Tax Admin 1'!A:I,9,0),0),IF(AND(F286=2015,AG$4=2),-IFERROR(VLOOKUP(AI286,'Tax Admin 2'!A:I,9,0),0),IFERROR(VLOOKUP(AI286,'A203'!A:L,12,0),0)))</f>
        <v>0</v>
      </c>
    </row>
    <row r="287" spans="1:36" ht="15" customHeight="1" outlineLevel="2">
      <c r="A287" s="7">
        <v>2015</v>
      </c>
      <c r="B287" s="7" t="s">
        <v>111</v>
      </c>
      <c r="C287" s="149" t="s">
        <v>112</v>
      </c>
      <c r="D287" s="7">
        <v>343</v>
      </c>
      <c r="E287" s="7" t="s">
        <v>13</v>
      </c>
      <c r="F287" s="7">
        <v>1070</v>
      </c>
      <c r="G287" s="7" t="str">
        <f>VLOOKUP(F287,Crosswalk!A:D,2,0)</f>
        <v>4060</v>
      </c>
      <c r="H287" s="7" t="str">
        <f>VLOOKUP(G287,Crosswalk!B:D,2,0)</f>
        <v>ABX1 26 Residual</v>
      </c>
      <c r="I287" s="7"/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12061</v>
      </c>
      <c r="Q287" s="8">
        <v>0</v>
      </c>
      <c r="R287" s="8"/>
      <c r="S287" s="8"/>
      <c r="T287" s="8"/>
      <c r="U287" s="8"/>
      <c r="V287" s="8"/>
      <c r="W287" s="8"/>
      <c r="X287" s="8"/>
      <c r="Y287" s="14">
        <f t="shared" si="50"/>
        <v>12061</v>
      </c>
      <c r="Z287" s="10"/>
      <c r="AA287" s="136">
        <f t="shared" si="53"/>
        <v>0</v>
      </c>
      <c r="AB287" s="13"/>
      <c r="AC287" s="13">
        <f t="shared" si="49"/>
        <v>0</v>
      </c>
      <c r="AD287" s="12"/>
      <c r="AE287" s="12"/>
      <c r="AG287" s="9">
        <f t="shared" si="43"/>
        <v>-12061</v>
      </c>
      <c r="AI287" s="1" t="str">
        <f t="shared" si="54"/>
        <v>34334310004060</v>
      </c>
      <c r="AJ287" s="9">
        <f>IF(AND(F287=2015,AG$4=1),-IFERROR(VLOOKUP(AI287,'Tax Admin 1'!A:I,9,0),0),IF(AND(F287=2015,AG$4=2),-IFERROR(VLOOKUP(AI287,'Tax Admin 2'!A:I,9,0),0),IFERROR(VLOOKUP(AI287,'A203'!A:L,12,0),0)))</f>
        <v>0</v>
      </c>
    </row>
    <row r="288" spans="1:36" ht="15" customHeight="1" outlineLevel="2">
      <c r="A288" s="7">
        <v>2015</v>
      </c>
      <c r="B288" s="7" t="s">
        <v>111</v>
      </c>
      <c r="C288" s="149" t="s">
        <v>112</v>
      </c>
      <c r="D288" s="7" t="s">
        <v>112</v>
      </c>
      <c r="E288" s="7" t="s">
        <v>13</v>
      </c>
      <c r="F288" s="7">
        <v>1081</v>
      </c>
      <c r="G288" s="7" t="str">
        <f>VLOOKUP(F288,Crosswalk!A:D,2,0)</f>
        <v>4075</v>
      </c>
      <c r="H288" s="7" t="str">
        <f>VLOOKUP(G288,Crosswalk!B:D,2,0)</f>
        <v>ABx1 26 Other Assets - H&amp;S 34188</v>
      </c>
      <c r="I288" s="7"/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/>
      <c r="Q288" s="8">
        <v>0</v>
      </c>
      <c r="R288" s="8"/>
      <c r="S288" s="8"/>
      <c r="T288" s="8"/>
      <c r="U288" s="8"/>
      <c r="V288" s="8"/>
      <c r="W288" s="8"/>
      <c r="X288" s="8"/>
      <c r="Y288" s="14">
        <f t="shared" si="50"/>
        <v>0</v>
      </c>
      <c r="Z288" s="10"/>
      <c r="AA288" s="136">
        <f t="shared" si="53"/>
        <v>0</v>
      </c>
      <c r="AB288" s="13"/>
      <c r="AC288" s="13">
        <f t="shared" si="49"/>
        <v>0</v>
      </c>
      <c r="AD288" s="12"/>
      <c r="AE288" s="12"/>
      <c r="AG288" s="9">
        <f t="shared" si="43"/>
        <v>0</v>
      </c>
      <c r="AI288" s="1" t="str">
        <f t="shared" si="54"/>
        <v>34334310004075</v>
      </c>
      <c r="AJ288" s="9">
        <f>IF(AND(F288=2015,AG$4=1),-IFERROR(VLOOKUP(AI288,'Tax Admin 1'!A:I,9,0),0),IF(AND(F288=2015,AG$4=2),-IFERROR(VLOOKUP(AI288,'Tax Admin 2'!A:I,9,0),0),IFERROR(VLOOKUP(AI288,'A203'!A:L,12,0),0)))</f>
        <v>0</v>
      </c>
    </row>
    <row r="289" spans="1:36" ht="15" customHeight="1" outlineLevel="2">
      <c r="A289" s="7">
        <v>2015</v>
      </c>
      <c r="B289" s="7" t="s">
        <v>111</v>
      </c>
      <c r="C289" s="149" t="s">
        <v>112</v>
      </c>
      <c r="D289" s="7">
        <v>343</v>
      </c>
      <c r="E289" s="7" t="s">
        <v>13</v>
      </c>
      <c r="F289" s="86">
        <v>1082</v>
      </c>
      <c r="G289" s="7" t="str">
        <f>VLOOKUP(F289,Crosswalk!A:D,2,0)</f>
        <v>4076</v>
      </c>
      <c r="H289" s="7" t="str">
        <f>VLOOKUP(G289,Crosswalk!B:D,2,0)</f>
        <v>ABx1 26 L&amp;M Housing - H&amp;S 34188</v>
      </c>
      <c r="I289" s="7"/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/>
      <c r="Q289" s="8">
        <v>0</v>
      </c>
      <c r="R289" s="8"/>
      <c r="S289" s="8"/>
      <c r="T289" s="8"/>
      <c r="U289" s="8"/>
      <c r="V289" s="8"/>
      <c r="W289" s="8"/>
      <c r="X289" s="8"/>
      <c r="Y289" s="14">
        <f t="shared" si="50"/>
        <v>0</v>
      </c>
      <c r="Z289" s="10"/>
      <c r="AA289" s="136">
        <f t="shared" si="53"/>
        <v>0</v>
      </c>
      <c r="AB289" s="13"/>
      <c r="AC289" s="13">
        <f t="shared" si="49"/>
        <v>0</v>
      </c>
      <c r="AD289" s="12"/>
      <c r="AE289" s="12"/>
      <c r="AG289" s="9">
        <f t="shared" si="43"/>
        <v>0</v>
      </c>
      <c r="AI289" s="1" t="str">
        <f t="shared" si="54"/>
        <v>34334310004076</v>
      </c>
      <c r="AJ289" s="9">
        <f>IF(AND(F289=2015,AG$4=1),-IFERROR(VLOOKUP(AI289,'Tax Admin 1'!A:I,9,0),0),IF(AND(F289=2015,AG$4=2),-IFERROR(VLOOKUP(AI289,'Tax Admin 2'!A:I,9,0),0),IFERROR(VLOOKUP(AI289,'A203'!A:L,12,0),0)))</f>
        <v>0</v>
      </c>
    </row>
    <row r="290" spans="1:36" ht="15" customHeight="1" outlineLevel="2">
      <c r="A290" s="7">
        <v>2015</v>
      </c>
      <c r="B290" s="7" t="s">
        <v>111</v>
      </c>
      <c r="C290" s="149" t="s">
        <v>112</v>
      </c>
      <c r="D290" s="7" t="s">
        <v>112</v>
      </c>
      <c r="E290" s="7" t="s">
        <v>13</v>
      </c>
      <c r="F290" s="7">
        <v>1110</v>
      </c>
      <c r="G290" s="7" t="str">
        <f>VLOOKUP(F290,Crosswalk!A:D,2,0)</f>
        <v>4008</v>
      </c>
      <c r="H290" s="7" t="str">
        <f>VLOOKUP(G290,Crosswalk!B:D,2,0)</f>
        <v>Property Taxes-Prior Secured</v>
      </c>
      <c r="I290" s="7"/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/>
      <c r="Q290" s="8">
        <v>9781.35</v>
      </c>
      <c r="R290" s="8"/>
      <c r="S290" s="8"/>
      <c r="T290" s="8"/>
      <c r="U290" s="8"/>
      <c r="V290" s="8"/>
      <c r="W290" s="8"/>
      <c r="X290" s="8"/>
      <c r="Y290" s="14">
        <f t="shared" si="50"/>
        <v>9781.35</v>
      </c>
      <c r="Z290" s="10"/>
      <c r="AA290" s="136">
        <f t="shared" si="53"/>
        <v>0</v>
      </c>
      <c r="AB290" s="13"/>
      <c r="AC290" s="13">
        <f t="shared" si="49"/>
        <v>0</v>
      </c>
      <c r="AD290" s="12">
        <v>1</v>
      </c>
      <c r="AE290" s="12">
        <v>1</v>
      </c>
      <c r="AG290" s="9">
        <f t="shared" si="43"/>
        <v>-9781.35</v>
      </c>
      <c r="AI290" s="1" t="str">
        <f t="shared" si="54"/>
        <v>34334310004008</v>
      </c>
      <c r="AJ290" s="9">
        <f>IF(AND(F290=2015,AG$4=1),-IFERROR(VLOOKUP(AI290,'Tax Admin 1'!A:I,9,0),0),IF(AND(F290=2015,AG$4=2),-IFERROR(VLOOKUP(AI290,'Tax Admin 2'!A:I,9,0),0),IFERROR(VLOOKUP(AI290,'A203'!A:L,12,0),0)))</f>
        <v>0</v>
      </c>
    </row>
    <row r="291" spans="1:36" ht="15" customHeight="1" outlineLevel="2">
      <c r="A291" s="7">
        <v>2015</v>
      </c>
      <c r="B291" s="7" t="s">
        <v>111</v>
      </c>
      <c r="C291" s="149" t="s">
        <v>112</v>
      </c>
      <c r="D291" s="7" t="s">
        <v>112</v>
      </c>
      <c r="E291" s="7" t="s">
        <v>13</v>
      </c>
      <c r="F291" s="7">
        <v>1150</v>
      </c>
      <c r="G291" s="7" t="str">
        <f>VLOOKUP(F291,Crosswalk!A:D,2,0)</f>
        <v>4009</v>
      </c>
      <c r="H291" s="7" t="str">
        <f>VLOOKUP(G291,Crosswalk!B:D,2,0)</f>
        <v>Property Taxes-Prior Unsecured</v>
      </c>
      <c r="I291" s="7"/>
      <c r="J291" s="8">
        <v>0</v>
      </c>
      <c r="K291" s="8">
        <v>0</v>
      </c>
      <c r="L291" s="8">
        <v>158.80000000000001</v>
      </c>
      <c r="M291" s="8">
        <v>0</v>
      </c>
      <c r="N291" s="8">
        <v>24.369999999999976</v>
      </c>
      <c r="O291" s="8">
        <v>230.83</v>
      </c>
      <c r="P291" s="8">
        <v>24.87</v>
      </c>
      <c r="Q291" s="8">
        <v>146.07000000000005</v>
      </c>
      <c r="R291" s="8"/>
      <c r="S291" s="8"/>
      <c r="T291" s="8"/>
      <c r="U291" s="8"/>
      <c r="V291" s="8"/>
      <c r="W291" s="8"/>
      <c r="X291" s="8"/>
      <c r="Y291" s="14">
        <f t="shared" si="50"/>
        <v>584.94000000000005</v>
      </c>
      <c r="Z291" s="10"/>
      <c r="AA291" s="136">
        <f t="shared" si="53"/>
        <v>0</v>
      </c>
      <c r="AB291" s="13"/>
      <c r="AC291" s="13">
        <f t="shared" si="49"/>
        <v>0</v>
      </c>
      <c r="AD291" s="12">
        <v>1</v>
      </c>
      <c r="AE291" s="12">
        <v>1</v>
      </c>
      <c r="AG291" s="9">
        <f t="shared" si="43"/>
        <v>-584.94000000000005</v>
      </c>
      <c r="AI291" s="1" t="str">
        <f t="shared" si="54"/>
        <v>34334310004009</v>
      </c>
      <c r="AJ291" s="9">
        <f>IF(AND(F291=2015,AG$4=1),-IFERROR(VLOOKUP(AI291,'Tax Admin 1'!A:I,9,0),0),IF(AND(F291=2015,AG$4=2),-IFERROR(VLOOKUP(AI291,'Tax Admin 2'!A:I,9,0),0),IFERROR(VLOOKUP(AI291,'A203'!A:L,12,0),0)))</f>
        <v>0</v>
      </c>
    </row>
    <row r="292" spans="1:36" ht="15" customHeight="1" outlineLevel="2">
      <c r="A292" s="7">
        <v>2015</v>
      </c>
      <c r="B292" s="7" t="s">
        <v>111</v>
      </c>
      <c r="C292" s="149" t="s">
        <v>112</v>
      </c>
      <c r="D292" s="7" t="s">
        <v>112</v>
      </c>
      <c r="E292" s="7" t="s">
        <v>13</v>
      </c>
      <c r="F292" s="7">
        <v>1160</v>
      </c>
      <c r="G292" s="7" t="str">
        <f>VLOOKUP(F292,Crosswalk!A:D,2,0)</f>
        <v>4010</v>
      </c>
      <c r="H292" s="7" t="str">
        <f>VLOOKUP(G292,Crosswalk!B:D,2,0)</f>
        <v>Prop Tax Rev- School Pass Thru</v>
      </c>
      <c r="I292" s="7"/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/>
      <c r="Q292" s="8">
        <v>0</v>
      </c>
      <c r="R292" s="8"/>
      <c r="S292" s="8"/>
      <c r="T292" s="8"/>
      <c r="U292" s="8"/>
      <c r="V292" s="8"/>
      <c r="W292" s="8"/>
      <c r="X292" s="8"/>
      <c r="Y292" s="14">
        <f t="shared" si="50"/>
        <v>0</v>
      </c>
      <c r="Z292" s="10"/>
      <c r="AA292" s="136">
        <f t="shared" si="53"/>
        <v>0</v>
      </c>
      <c r="AB292" s="13"/>
      <c r="AC292" s="13">
        <f t="shared" si="49"/>
        <v>0</v>
      </c>
      <c r="AD292" s="12">
        <v>1</v>
      </c>
      <c r="AE292" s="12">
        <v>1</v>
      </c>
      <c r="AG292" s="9">
        <f t="shared" si="43"/>
        <v>0</v>
      </c>
      <c r="AI292" s="1" t="str">
        <f t="shared" si="54"/>
        <v>34334310004010</v>
      </c>
      <c r="AJ292" s="9">
        <f>IF(AND(F292=2015,AG$4=1),-IFERROR(VLOOKUP(AI292,'Tax Admin 1'!A:I,9,0),0),IF(AND(F292=2015,AG$4=2),-IFERROR(VLOOKUP(AI292,'Tax Admin 2'!A:I,9,0),0),IFERROR(VLOOKUP(AI292,'A203'!A:L,12,0),0)))</f>
        <v>0</v>
      </c>
    </row>
    <row r="293" spans="1:36" ht="15" customHeight="1" outlineLevel="2">
      <c r="A293" s="7">
        <v>2015</v>
      </c>
      <c r="B293" s="7" t="s">
        <v>111</v>
      </c>
      <c r="C293" s="149" t="s">
        <v>112</v>
      </c>
      <c r="D293" s="7" t="s">
        <v>112</v>
      </c>
      <c r="E293" s="7" t="s">
        <v>13</v>
      </c>
      <c r="F293" s="7">
        <v>1175</v>
      </c>
      <c r="G293" s="7" t="str">
        <f>VLOOKUP(F293,Crosswalk!A:D,2,0)</f>
        <v>4014</v>
      </c>
      <c r="H293" s="7" t="str">
        <f>VLOOKUP(G293,Crosswalk!B:D,2,0)</f>
        <v>Prop 1A Reimbursement</v>
      </c>
      <c r="I293" s="7"/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/>
      <c r="Q293" s="8">
        <v>0</v>
      </c>
      <c r="R293" s="8"/>
      <c r="S293" s="8"/>
      <c r="T293" s="8"/>
      <c r="U293" s="8"/>
      <c r="V293" s="8"/>
      <c r="W293" s="8"/>
      <c r="X293" s="8"/>
      <c r="Y293" s="14">
        <f t="shared" si="50"/>
        <v>0</v>
      </c>
      <c r="Z293" s="10"/>
      <c r="AA293" s="136">
        <f t="shared" si="53"/>
        <v>0</v>
      </c>
      <c r="AB293" s="13"/>
      <c r="AC293" s="13">
        <f t="shared" si="49"/>
        <v>0</v>
      </c>
      <c r="AD293" s="12"/>
      <c r="AE293" s="12"/>
      <c r="AG293" s="9">
        <f t="shared" si="43"/>
        <v>0</v>
      </c>
      <c r="AI293" s="1" t="str">
        <f t="shared" si="54"/>
        <v>34334310004014</v>
      </c>
      <c r="AJ293" s="9">
        <f>IF(AND(F293=2015,AG$4=1),-IFERROR(VLOOKUP(AI293,'Tax Admin 1'!A:I,9,0),0),IF(AND(F293=2015,AG$4=2),-IFERROR(VLOOKUP(AI293,'Tax Admin 2'!A:I,9,0),0),IFERROR(VLOOKUP(AI293,'A203'!A:L,12,0),0)))</f>
        <v>0</v>
      </c>
    </row>
    <row r="294" spans="1:36" ht="15" customHeight="1" outlineLevel="2">
      <c r="A294" s="7">
        <v>2015</v>
      </c>
      <c r="B294" s="7" t="s">
        <v>111</v>
      </c>
      <c r="C294" s="149" t="s">
        <v>112</v>
      </c>
      <c r="D294" s="7" t="s">
        <v>112</v>
      </c>
      <c r="E294" s="7" t="s">
        <v>13</v>
      </c>
      <c r="F294" s="7">
        <v>1260</v>
      </c>
      <c r="G294" s="7" t="str">
        <f>VLOOKUP(F294,Crosswalk!A:D,2,0)</f>
        <v>4030</v>
      </c>
      <c r="H294" s="7" t="str">
        <f>VLOOKUP(G294,Crosswalk!B:D,2,0)</f>
        <v>Supp Prop Tax-Current Secured</v>
      </c>
      <c r="I294" s="7"/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/>
      <c r="Q294" s="8">
        <v>4172.3599999999997</v>
      </c>
      <c r="R294" s="8"/>
      <c r="S294" s="8"/>
      <c r="T294" s="8"/>
      <c r="U294" s="8"/>
      <c r="V294" s="8"/>
      <c r="W294" s="8"/>
      <c r="X294" s="8"/>
      <c r="Y294" s="14">
        <f t="shared" si="50"/>
        <v>4172.3599999999997</v>
      </c>
      <c r="Z294" s="10"/>
      <c r="AA294" s="136">
        <f t="shared" si="53"/>
        <v>0</v>
      </c>
      <c r="AB294" s="13"/>
      <c r="AC294" s="13">
        <f t="shared" si="49"/>
        <v>0</v>
      </c>
      <c r="AD294" s="12">
        <v>1</v>
      </c>
      <c r="AE294" s="12">
        <v>1</v>
      </c>
      <c r="AG294" s="9">
        <f t="shared" si="43"/>
        <v>-4172.3599999999997</v>
      </c>
      <c r="AI294" s="1" t="str">
        <f t="shared" si="54"/>
        <v>34334310004030</v>
      </c>
      <c r="AJ294" s="9">
        <f>IF(AND(F294=2015,AG$4=1),-IFERROR(VLOOKUP(AI294,'Tax Admin 1'!A:I,9,0),0),IF(AND(F294=2015,AG$4=2),-IFERROR(VLOOKUP(AI294,'Tax Admin 2'!A:I,9,0),0),IFERROR(VLOOKUP(AI294,'A203'!A:L,12,0),0)))</f>
        <v>0</v>
      </c>
    </row>
    <row r="295" spans="1:36" ht="15" customHeight="1" outlineLevel="2">
      <c r="A295" s="7">
        <v>2015</v>
      </c>
      <c r="B295" s="7" t="s">
        <v>111</v>
      </c>
      <c r="C295" s="149" t="s">
        <v>112</v>
      </c>
      <c r="D295" s="7" t="s">
        <v>112</v>
      </c>
      <c r="E295" s="7" t="s">
        <v>13</v>
      </c>
      <c r="F295" s="7">
        <v>1270</v>
      </c>
      <c r="G295" s="7" t="str">
        <f>VLOOKUP(F295,Crosswalk!A:D,2,0)</f>
        <v>4033</v>
      </c>
      <c r="H295" s="7" t="str">
        <f>VLOOKUP(G295,Crosswalk!B:D,2,0)</f>
        <v>Supp Property Taxes-Prior Secured</v>
      </c>
      <c r="I295" s="7"/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/>
      <c r="Q295" s="8">
        <v>846.49</v>
      </c>
      <c r="R295" s="8"/>
      <c r="S295" s="8"/>
      <c r="T295" s="8"/>
      <c r="U295" s="8"/>
      <c r="V295" s="8"/>
      <c r="W295" s="8"/>
      <c r="X295" s="8"/>
      <c r="Y295" s="14">
        <f t="shared" si="50"/>
        <v>846.49</v>
      </c>
      <c r="Z295" s="10"/>
      <c r="AA295" s="136">
        <f t="shared" si="53"/>
        <v>0</v>
      </c>
      <c r="AB295" s="13"/>
      <c r="AC295" s="13">
        <f t="shared" si="49"/>
        <v>0</v>
      </c>
      <c r="AD295" s="12">
        <v>1</v>
      </c>
      <c r="AE295" s="12">
        <v>1</v>
      </c>
      <c r="AG295" s="9">
        <f t="shared" si="43"/>
        <v>-846.49</v>
      </c>
      <c r="AI295" s="1" t="str">
        <f t="shared" si="54"/>
        <v>34334310004033</v>
      </c>
      <c r="AJ295" s="9">
        <f>IF(AND(F295=2015,AG$4=1),-IFERROR(VLOOKUP(AI295,'Tax Admin 1'!A:I,9,0),0),IF(AND(F295=2015,AG$4=2),-IFERROR(VLOOKUP(AI295,'Tax Admin 2'!A:I,9,0),0),IFERROR(VLOOKUP(AI295,'A203'!A:L,12,0),0)))</f>
        <v>0</v>
      </c>
    </row>
    <row r="296" spans="1:36" ht="15" customHeight="1" outlineLevel="2">
      <c r="A296" s="7">
        <v>2015</v>
      </c>
      <c r="B296" s="7" t="s">
        <v>111</v>
      </c>
      <c r="C296" s="149" t="s">
        <v>112</v>
      </c>
      <c r="D296" s="7" t="s">
        <v>112</v>
      </c>
      <c r="E296" s="7" t="s">
        <v>13</v>
      </c>
      <c r="F296" s="7">
        <v>1410</v>
      </c>
      <c r="G296" s="7" t="str">
        <f>VLOOKUP(F296,Crosswalk!A:D,2,0)</f>
        <v>4052</v>
      </c>
      <c r="H296" s="7" t="str">
        <f>VLOOKUP(G296,Crosswalk!B:D,2,0)</f>
        <v>Other Taxes</v>
      </c>
      <c r="I296" s="7"/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/>
      <c r="Q296" s="8">
        <v>0</v>
      </c>
      <c r="R296" s="8"/>
      <c r="S296" s="8"/>
      <c r="T296" s="8"/>
      <c r="U296" s="8"/>
      <c r="V296" s="8"/>
      <c r="W296" s="8"/>
      <c r="X296" s="8"/>
      <c r="Y296" s="14">
        <f t="shared" si="50"/>
        <v>0</v>
      </c>
      <c r="Z296" s="10"/>
      <c r="AA296" s="136">
        <f t="shared" si="53"/>
        <v>0</v>
      </c>
      <c r="AB296" s="13"/>
      <c r="AC296" s="13">
        <f t="shared" si="49"/>
        <v>0</v>
      </c>
      <c r="AD296" s="12">
        <v>1</v>
      </c>
      <c r="AE296" s="12">
        <v>1</v>
      </c>
      <c r="AG296" s="9">
        <f t="shared" si="43"/>
        <v>0</v>
      </c>
      <c r="AI296" s="1" t="str">
        <f t="shared" si="54"/>
        <v>34334310004052</v>
      </c>
      <c r="AJ296" s="9">
        <f>IF(AND(F296=2015,AG$4=1),-IFERROR(VLOOKUP(AI296,'Tax Admin 1'!A:I,9,0),0),IF(AND(F296=2015,AG$4=2),-IFERROR(VLOOKUP(AI296,'Tax Admin 2'!A:I,9,0),0),IFERROR(VLOOKUP(AI296,'A203'!A:L,12,0),0)))</f>
        <v>0</v>
      </c>
    </row>
    <row r="297" spans="1:36" ht="15" customHeight="1" outlineLevel="2">
      <c r="A297" s="7">
        <v>2015</v>
      </c>
      <c r="B297" s="7" t="s">
        <v>111</v>
      </c>
      <c r="C297" s="149" t="s">
        <v>112</v>
      </c>
      <c r="D297" s="22" t="s">
        <v>112</v>
      </c>
      <c r="E297" s="7" t="s">
        <v>13</v>
      </c>
      <c r="F297" s="7">
        <v>1450</v>
      </c>
      <c r="G297" s="7" t="str">
        <f>VLOOKUP(F297,Crosswalk!A:D,2,0)</f>
        <v>4056</v>
      </c>
      <c r="H297" s="7" t="str">
        <f>VLOOKUP(G297,Crosswalk!B:D,2,0)</f>
        <v>Aircraft</v>
      </c>
      <c r="I297" s="7"/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/>
      <c r="Q297" s="8">
        <v>0</v>
      </c>
      <c r="R297" s="8"/>
      <c r="S297" s="8"/>
      <c r="T297" s="8"/>
      <c r="U297" s="8"/>
      <c r="V297" s="8"/>
      <c r="W297" s="8"/>
      <c r="X297" s="8"/>
      <c r="Y297" s="14">
        <f t="shared" si="50"/>
        <v>0</v>
      </c>
      <c r="Z297" s="10"/>
      <c r="AA297" s="136">
        <f t="shared" si="53"/>
        <v>0</v>
      </c>
      <c r="AB297" s="13"/>
      <c r="AC297" s="13">
        <f t="shared" si="49"/>
        <v>0</v>
      </c>
      <c r="AD297" s="12"/>
      <c r="AE297" s="12"/>
      <c r="AG297" s="9">
        <f t="shared" ref="AG297:AG365" si="55">AC297-Y297</f>
        <v>0</v>
      </c>
      <c r="AI297" s="1" t="str">
        <f t="shared" si="54"/>
        <v>34334310004056</v>
      </c>
      <c r="AJ297" s="9">
        <f>IF(AND(F297=2015,AG$4=1),-IFERROR(VLOOKUP(AI297,'Tax Admin 1'!A:I,9,0),0),IF(AND(F297=2015,AG$4=2),-IFERROR(VLOOKUP(AI297,'Tax Admin 2'!A:I,9,0),0),IFERROR(VLOOKUP(AI297,'A203'!A:L,12,0),0)))</f>
        <v>0</v>
      </c>
    </row>
    <row r="298" spans="1:36" ht="15" customHeight="1" outlineLevel="2">
      <c r="A298" s="7">
        <v>2015</v>
      </c>
      <c r="B298" s="7" t="s">
        <v>111</v>
      </c>
      <c r="C298" s="149" t="s">
        <v>112</v>
      </c>
      <c r="D298" s="7" t="s">
        <v>112</v>
      </c>
      <c r="E298" s="7" t="s">
        <v>13</v>
      </c>
      <c r="F298" s="7">
        <v>2015</v>
      </c>
      <c r="G298" s="7" t="str">
        <f>VLOOKUP(F298,Crosswalk!A:D,2,0)</f>
        <v>7003</v>
      </c>
      <c r="H298" s="7" t="str">
        <f>VLOOKUP(G298,Crosswalk!B:D,2,0)</f>
        <v>SB2557 Tax Admin Fees (Expense)</v>
      </c>
      <c r="I298" s="7"/>
      <c r="J298" s="8">
        <v>0</v>
      </c>
      <c r="K298" s="8">
        <v>0</v>
      </c>
      <c r="L298" s="8">
        <v>-4190.3999999999996</v>
      </c>
      <c r="M298" s="8">
        <v>0</v>
      </c>
      <c r="N298" s="8">
        <v>0</v>
      </c>
      <c r="O298" s="8">
        <v>-4190.3999999999996</v>
      </c>
      <c r="P298" s="8"/>
      <c r="Q298" s="8">
        <v>0</v>
      </c>
      <c r="R298" s="8"/>
      <c r="S298" s="8"/>
      <c r="T298" s="8"/>
      <c r="U298" s="8"/>
      <c r="V298" s="8"/>
      <c r="W298" s="8"/>
      <c r="X298" s="8"/>
      <c r="Y298" s="14">
        <f t="shared" si="50"/>
        <v>-8380.7999999999993</v>
      </c>
      <c r="Z298" s="10"/>
      <c r="AA298" s="136">
        <f t="shared" si="53"/>
        <v>-4190.3999999999996</v>
      </c>
      <c r="AB298" s="13"/>
      <c r="AC298" s="13">
        <f t="shared" ref="AC298:AC318" si="56">AA298+AB298</f>
        <v>-4190.3999999999996</v>
      </c>
      <c r="AD298" s="12"/>
      <c r="AE298" s="12"/>
      <c r="AG298" s="9">
        <f t="shared" si="55"/>
        <v>4190.3999999999996</v>
      </c>
      <c r="AI298" s="1" t="str">
        <f t="shared" si="54"/>
        <v>34334310007003</v>
      </c>
      <c r="AJ298" s="9">
        <f>IF(AND(F298=2015,AG$4=1),-IFERROR(VLOOKUP(AI298,'Tax Admin 1'!A:I,9,0),0),IF(AND(F298=2015,AG$4=2),-IFERROR(VLOOKUP(AI298,'Tax Admin 2'!A:I,9,0),0),IFERROR(VLOOKUP(AI298,'A203'!A:L,12,0),0)))</f>
        <v>-4190.3999999999996</v>
      </c>
    </row>
    <row r="299" spans="1:36" ht="15" customHeight="1" outlineLevel="2">
      <c r="A299" s="7">
        <v>2015</v>
      </c>
      <c r="B299" s="7" t="s">
        <v>111</v>
      </c>
      <c r="C299" s="149" t="s">
        <v>112</v>
      </c>
      <c r="D299" s="7" t="s">
        <v>112</v>
      </c>
      <c r="E299" s="7" t="s">
        <v>13</v>
      </c>
      <c r="F299" s="7">
        <v>4010</v>
      </c>
      <c r="G299" s="7" t="str">
        <f>VLOOKUP(F299,Crosswalk!A:D,2,0)</f>
        <v>4801</v>
      </c>
      <c r="H299" s="7" t="str">
        <f>VLOOKUP(G299,Crosswalk!B:D,2,0)</f>
        <v>Interest</v>
      </c>
      <c r="I299" s="7"/>
      <c r="J299" s="8">
        <v>0</v>
      </c>
      <c r="K299" s="8">
        <v>0</v>
      </c>
      <c r="L299" s="8">
        <v>39.53</v>
      </c>
      <c r="M299" s="8">
        <v>0</v>
      </c>
      <c r="N299" s="8">
        <v>85.39</v>
      </c>
      <c r="O299" s="8">
        <v>89.090000000000018</v>
      </c>
      <c r="P299" s="8"/>
      <c r="Q299" s="8">
        <v>498.07999999999993</v>
      </c>
      <c r="R299" s="8"/>
      <c r="S299" s="8"/>
      <c r="T299" s="8"/>
      <c r="U299" s="8"/>
      <c r="V299" s="8"/>
      <c r="W299" s="8"/>
      <c r="X299" s="8"/>
      <c r="Y299" s="14">
        <f t="shared" si="50"/>
        <v>712.08999999999992</v>
      </c>
      <c r="Z299" s="10"/>
      <c r="AA299" s="136">
        <f t="shared" si="53"/>
        <v>0</v>
      </c>
      <c r="AB299" s="13"/>
      <c r="AC299" s="13">
        <f t="shared" si="56"/>
        <v>0</v>
      </c>
      <c r="AD299" s="12">
        <v>1</v>
      </c>
      <c r="AE299" s="12">
        <v>1</v>
      </c>
      <c r="AG299" s="9">
        <f t="shared" si="55"/>
        <v>-712.08999999999992</v>
      </c>
      <c r="AI299" s="1" t="str">
        <f t="shared" si="54"/>
        <v>34334310004801</v>
      </c>
      <c r="AJ299" s="9">
        <f>IF(AND(F299=2015,AG$4=1),-IFERROR(VLOOKUP(AI299,'Tax Admin 1'!A:I,9,0),0),IF(AND(F299=2015,AG$4=2),-IFERROR(VLOOKUP(AI299,'Tax Admin 2'!A:I,9,0),0),IFERROR(VLOOKUP(AI299,'A203'!A:L,12,0),0)))</f>
        <v>0</v>
      </c>
    </row>
    <row r="300" spans="1:36" ht="15" customHeight="1" outlineLevel="2">
      <c r="A300" s="7">
        <v>2015</v>
      </c>
      <c r="B300" s="7" t="s">
        <v>111</v>
      </c>
      <c r="C300" s="149" t="s">
        <v>112</v>
      </c>
      <c r="D300" s="7" t="s">
        <v>112</v>
      </c>
      <c r="E300" s="7" t="s">
        <v>13</v>
      </c>
      <c r="F300" s="7">
        <v>5380</v>
      </c>
      <c r="G300" s="7" t="str">
        <f>VLOOKUP(F300,Crosswalk!A:D,2,0)</f>
        <v>5050</v>
      </c>
      <c r="H300" s="7" t="str">
        <f>VLOOKUP(G300,Crosswalk!B:D,2,0)</f>
        <v>St-Homeowners Prop Tax Relief</v>
      </c>
      <c r="I300" s="7"/>
      <c r="J300" s="8">
        <v>0</v>
      </c>
      <c r="K300" s="8">
        <v>0</v>
      </c>
      <c r="L300" s="8">
        <v>0</v>
      </c>
      <c r="M300" s="8">
        <v>0</v>
      </c>
      <c r="N300" s="8">
        <v>1829.23</v>
      </c>
      <c r="O300" s="8">
        <v>0</v>
      </c>
      <c r="P300" s="8"/>
      <c r="Q300" s="8">
        <v>1829.23</v>
      </c>
      <c r="R300" s="8"/>
      <c r="S300" s="8"/>
      <c r="T300" s="8"/>
      <c r="U300" s="8"/>
      <c r="V300" s="8"/>
      <c r="W300" s="8"/>
      <c r="X300" s="8"/>
      <c r="Y300" s="14">
        <f t="shared" si="50"/>
        <v>3658.46</v>
      </c>
      <c r="Z300" s="10"/>
      <c r="AA300" s="136">
        <f t="shared" si="53"/>
        <v>0</v>
      </c>
      <c r="AB300" s="13"/>
      <c r="AC300" s="13">
        <f t="shared" si="56"/>
        <v>0</v>
      </c>
      <c r="AD300" s="12">
        <v>1</v>
      </c>
      <c r="AE300" s="12">
        <v>1</v>
      </c>
      <c r="AG300" s="9">
        <f t="shared" si="55"/>
        <v>-3658.46</v>
      </c>
      <c r="AI300" s="1" t="str">
        <f t="shared" si="54"/>
        <v>34334310005050</v>
      </c>
      <c r="AJ300" s="9">
        <f>IF(AND(F300=2015,AG$4=1),-IFERROR(VLOOKUP(AI300,'Tax Admin 1'!A:I,9,0),0),IF(AND(F300=2015,AG$4=2),-IFERROR(VLOOKUP(AI300,'Tax Admin 2'!A:I,9,0),0),IFERROR(VLOOKUP(AI300,'A203'!A:L,12,0),0)))</f>
        <v>0</v>
      </c>
    </row>
    <row r="301" spans="1:36" ht="15" customHeight="1" outlineLevel="2">
      <c r="A301" s="7">
        <v>2015</v>
      </c>
      <c r="B301" s="7" t="s">
        <v>111</v>
      </c>
      <c r="C301" s="149" t="s">
        <v>112</v>
      </c>
      <c r="D301" s="7" t="s">
        <v>112</v>
      </c>
      <c r="E301" s="7" t="s">
        <v>13</v>
      </c>
      <c r="F301" s="7">
        <v>5900</v>
      </c>
      <c r="G301" s="7" t="str">
        <f>VLOOKUP(F301,Crosswalk!A:D,2,0)</f>
        <v>5801</v>
      </c>
      <c r="H301" s="7" t="str">
        <f>VLOOKUP(G301,Crosswalk!B:D,2,0)</f>
        <v>RDA Pass Thru</v>
      </c>
      <c r="I301" s="7"/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/>
      <c r="Q301" s="8">
        <v>0</v>
      </c>
      <c r="R301" s="8"/>
      <c r="S301" s="8"/>
      <c r="T301" s="8"/>
      <c r="U301" s="8"/>
      <c r="V301" s="8"/>
      <c r="W301" s="8"/>
      <c r="X301" s="8"/>
      <c r="Y301" s="14">
        <f t="shared" si="50"/>
        <v>0</v>
      </c>
      <c r="Z301" s="10"/>
      <c r="AA301" s="136">
        <f t="shared" si="53"/>
        <v>0</v>
      </c>
      <c r="AB301" s="13"/>
      <c r="AC301" s="13">
        <f t="shared" si="56"/>
        <v>0</v>
      </c>
      <c r="AD301" s="12">
        <v>1</v>
      </c>
      <c r="AE301" s="12">
        <v>1</v>
      </c>
      <c r="AG301" s="9">
        <f t="shared" si="55"/>
        <v>0</v>
      </c>
      <c r="AI301" s="1" t="str">
        <f t="shared" si="54"/>
        <v>34334310005801</v>
      </c>
      <c r="AJ301" s="9">
        <f>IF(AND(F301=2015,AG$4=1),-IFERROR(VLOOKUP(AI301,'Tax Admin 1'!A:I,9,0),0),IF(AND(F301=2015,AG$4=2),-IFERROR(VLOOKUP(AI301,'Tax Admin 2'!A:I,9,0),0),IFERROR(VLOOKUP(AI301,'A203'!A:L,12,0),0)))</f>
        <v>0</v>
      </c>
    </row>
    <row r="302" spans="1:36" ht="15" customHeight="1" outlineLevel="2">
      <c r="A302" s="7">
        <v>2015</v>
      </c>
      <c r="B302" s="7" t="s">
        <v>111</v>
      </c>
      <c r="C302" s="149" t="s">
        <v>112</v>
      </c>
      <c r="D302" s="7" t="s">
        <v>112</v>
      </c>
      <c r="E302" s="7" t="s">
        <v>13</v>
      </c>
      <c r="F302" s="7">
        <v>5905</v>
      </c>
      <c r="G302" s="7" t="str">
        <f>VLOOKUP(F302,Crosswalk!A:D,2,0)</f>
        <v>5802</v>
      </c>
      <c r="H302" s="7" t="str">
        <f>VLOOKUP(G302,Crosswalk!B:D,2,0)</f>
        <v>RDA Pass Thru PY</v>
      </c>
      <c r="I302" s="7"/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/>
      <c r="Q302" s="8">
        <v>0</v>
      </c>
      <c r="R302" s="8"/>
      <c r="S302" s="8"/>
      <c r="T302" s="8"/>
      <c r="U302" s="8"/>
      <c r="V302" s="8"/>
      <c r="W302" s="8"/>
      <c r="X302" s="8"/>
      <c r="Y302" s="14">
        <f t="shared" si="50"/>
        <v>0</v>
      </c>
      <c r="Z302" s="10"/>
      <c r="AA302" s="136">
        <f t="shared" si="53"/>
        <v>0</v>
      </c>
      <c r="AB302" s="13"/>
      <c r="AC302" s="13">
        <f t="shared" si="56"/>
        <v>0</v>
      </c>
      <c r="AD302" s="12"/>
      <c r="AE302" s="12"/>
      <c r="AG302" s="9">
        <f t="shared" si="55"/>
        <v>0</v>
      </c>
      <c r="AI302" s="1" t="str">
        <f t="shared" si="54"/>
        <v>34334310005802</v>
      </c>
      <c r="AJ302" s="9">
        <f>IF(AND(F302=2015,AG$4=1),-IFERROR(VLOOKUP(AI302,'Tax Admin 1'!A:I,9,0),0),IF(AND(F302=2015,AG$4=2),-IFERROR(VLOOKUP(AI302,'Tax Admin 2'!A:I,9,0),0),IFERROR(VLOOKUP(AI302,'A203'!A:L,12,0),0)))</f>
        <v>0</v>
      </c>
    </row>
    <row r="303" spans="1:36" ht="15" customHeight="1" outlineLevel="2">
      <c r="A303" s="7">
        <v>2015</v>
      </c>
      <c r="B303" s="7" t="s">
        <v>111</v>
      </c>
      <c r="C303" s="149" t="s">
        <v>112</v>
      </c>
      <c r="D303" s="7">
        <v>343</v>
      </c>
      <c r="E303" s="7" t="s">
        <v>13</v>
      </c>
      <c r="F303" s="7">
        <v>5915</v>
      </c>
      <c r="G303" s="7" t="str">
        <f>VLOOKUP(F303,Crosswalk!A:D,2,0)</f>
        <v>4069</v>
      </c>
      <c r="H303" s="7" t="str">
        <f>VLOOKUP(G303,Crosswalk!B:D,2,0)</f>
        <v>Pass through - Facilities Portion</v>
      </c>
      <c r="I303" s="7"/>
      <c r="J303" s="8">
        <v>0</v>
      </c>
      <c r="K303" s="8">
        <v>0</v>
      </c>
      <c r="L303" s="8">
        <v>0</v>
      </c>
      <c r="M303" s="8">
        <v>17259</v>
      </c>
      <c r="N303" s="8">
        <v>0</v>
      </c>
      <c r="O303" s="8">
        <v>0</v>
      </c>
      <c r="P303" s="8">
        <v>13715</v>
      </c>
      <c r="Q303" s="8">
        <v>0</v>
      </c>
      <c r="R303" s="8"/>
      <c r="S303" s="8"/>
      <c r="T303" s="8"/>
      <c r="U303" s="8"/>
      <c r="V303" s="8"/>
      <c r="W303" s="8"/>
      <c r="X303" s="8"/>
      <c r="Y303" s="14">
        <f t="shared" si="50"/>
        <v>30974</v>
      </c>
      <c r="Z303" s="10"/>
      <c r="AA303" s="136">
        <f t="shared" si="53"/>
        <v>0</v>
      </c>
      <c r="AB303" s="13"/>
      <c r="AC303" s="13">
        <f t="shared" si="56"/>
        <v>0</v>
      </c>
      <c r="AD303" s="12"/>
      <c r="AE303" s="12"/>
      <c r="AG303" s="9">
        <f t="shared" si="55"/>
        <v>-30974</v>
      </c>
      <c r="AI303" s="1" t="str">
        <f t="shared" si="54"/>
        <v>34334310004069</v>
      </c>
      <c r="AJ303" s="9">
        <f>IF(AND(F303=2015,AG$4=1),-IFERROR(VLOOKUP(AI303,'Tax Admin 1'!A:I,9,0),0),IF(AND(F303=2015,AG$4=2),-IFERROR(VLOOKUP(AI303,'Tax Admin 2'!A:I,9,0),0),IFERROR(VLOOKUP(AI303,'A203'!A:L,12,0),0)))</f>
        <v>0</v>
      </c>
    </row>
    <row r="304" spans="1:36" ht="15" customHeight="1" outlineLevel="1">
      <c r="A304" s="7"/>
      <c r="B304" s="7"/>
      <c r="C304" s="157" t="s">
        <v>3525</v>
      </c>
      <c r="D304" s="7"/>
      <c r="E304" s="7"/>
      <c r="F304" s="7"/>
      <c r="G304" s="7"/>
      <c r="H304" s="7"/>
      <c r="I304" s="7"/>
      <c r="J304" s="8">
        <f>SUBTOTAL(9,J285:J303)</f>
        <v>0</v>
      </c>
      <c r="K304" s="8">
        <f>SUBTOTAL(9,K285:K303)</f>
        <v>0</v>
      </c>
      <c r="L304" s="8">
        <f>SUBTOTAL(9,L285:L303)</f>
        <v>163322.72999999998</v>
      </c>
      <c r="M304" s="8">
        <f>SUBTOTAL(9,M285:M303)</f>
        <v>17259</v>
      </c>
      <c r="N304" s="8">
        <f>SUBTOTAL(9,N285:N303)</f>
        <v>28707.21</v>
      </c>
      <c r="O304" s="8">
        <f>SUBTOTAL(9,O285:O303)</f>
        <v>92168.889999999985</v>
      </c>
      <c r="P304" s="8">
        <f>SUBTOTAL(9,P285:P303)</f>
        <v>59087.11</v>
      </c>
      <c r="Q304" s="8">
        <f>SUBTOTAL(9,Q285:Q303)</f>
        <v>21077.979999999978</v>
      </c>
      <c r="R304" s="8"/>
      <c r="S304" s="8"/>
      <c r="T304" s="8"/>
      <c r="U304" s="8"/>
      <c r="V304" s="8"/>
      <c r="W304" s="8"/>
      <c r="X304" s="8"/>
      <c r="Y304" s="14">
        <f>SUBTOTAL(9,Y285:Y303)</f>
        <v>381622.92</v>
      </c>
      <c r="Z304" s="10"/>
      <c r="AA304" s="136"/>
      <c r="AB304" s="13"/>
      <c r="AC304" s="13"/>
      <c r="AD304" s="12"/>
      <c r="AE304" s="12"/>
      <c r="AG304" s="9"/>
      <c r="AJ304" s="9"/>
    </row>
    <row r="305" spans="1:36" ht="15" customHeight="1" outlineLevel="2">
      <c r="A305" s="7">
        <v>2015</v>
      </c>
      <c r="B305" s="7" t="s">
        <v>113</v>
      </c>
      <c r="C305" s="149" t="s">
        <v>114</v>
      </c>
      <c r="D305" s="7" t="s">
        <v>114</v>
      </c>
      <c r="E305" s="7" t="s">
        <v>13</v>
      </c>
      <c r="F305" s="7">
        <v>1010</v>
      </c>
      <c r="G305" s="7" t="str">
        <f>VLOOKUP(F305,Crosswalk!A:D,2,0)</f>
        <v>4001</v>
      </c>
      <c r="H305" s="7" t="str">
        <f>VLOOKUP(G305,Crosswalk!B:D,2,0)</f>
        <v>Property Taxes-Current Secured</v>
      </c>
      <c r="I305" s="7"/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/>
      <c r="Q305" s="8">
        <v>0</v>
      </c>
      <c r="R305" s="8"/>
      <c r="S305" s="8"/>
      <c r="T305" s="8"/>
      <c r="U305" s="8"/>
      <c r="V305" s="8"/>
      <c r="W305" s="8"/>
      <c r="X305" s="8"/>
      <c r="Y305" s="14">
        <f t="shared" si="50"/>
        <v>0</v>
      </c>
      <c r="Z305" s="10"/>
      <c r="AA305" s="136">
        <f>IF(AG$2="Y",IF(RIGHT(B305,4)="CITY",AJ305,0),AJ305)</f>
        <v>0</v>
      </c>
      <c r="AB305" s="13"/>
      <c r="AC305" s="13">
        <f t="shared" si="56"/>
        <v>0</v>
      </c>
      <c r="AD305" s="12"/>
      <c r="AE305" s="12"/>
      <c r="AG305" s="9">
        <f t="shared" si="55"/>
        <v>0</v>
      </c>
      <c r="AI305" s="1" t="str">
        <f>C305&amp;D305&amp;E305&amp;G305</f>
        <v>34434410004001</v>
      </c>
      <c r="AJ305" s="9">
        <f>IF(AND(F305=2015,AG$4=1),-IFERROR(VLOOKUP(AI305,'Tax Admin 1'!A:I,9,0),0),IF(AND(F305=2015,AG$4=2),-IFERROR(VLOOKUP(AI305,'Tax Admin 2'!A:I,9,0),0),IFERROR(VLOOKUP(AI305,'A203'!A:L,12,0),0)))</f>
        <v>0</v>
      </c>
    </row>
    <row r="306" spans="1:36" ht="15" customHeight="1" outlineLevel="2">
      <c r="A306" s="7">
        <v>2015</v>
      </c>
      <c r="B306" s="7" t="s">
        <v>113</v>
      </c>
      <c r="C306" s="149" t="s">
        <v>114</v>
      </c>
      <c r="D306" s="7" t="s">
        <v>114</v>
      </c>
      <c r="E306" s="7" t="s">
        <v>13</v>
      </c>
      <c r="F306" s="7">
        <v>4010</v>
      </c>
      <c r="G306" s="7" t="str">
        <f>VLOOKUP(F306,Crosswalk!A:D,2,0)</f>
        <v>4801</v>
      </c>
      <c r="H306" s="7" t="str">
        <f>VLOOKUP(G306,Crosswalk!B:D,2,0)</f>
        <v>Interest</v>
      </c>
      <c r="I306" s="7"/>
      <c r="J306" s="8">
        <v>0</v>
      </c>
      <c r="K306" s="8">
        <v>0</v>
      </c>
      <c r="L306" s="8">
        <v>3.01</v>
      </c>
      <c r="M306" s="8">
        <v>0</v>
      </c>
      <c r="N306" s="8">
        <v>0.19000000000000039</v>
      </c>
      <c r="O306" s="8">
        <v>9.9999999999999645E-2</v>
      </c>
      <c r="P306" s="8"/>
      <c r="Q306" s="8">
        <v>0.45999999999999996</v>
      </c>
      <c r="R306" s="8"/>
      <c r="S306" s="8"/>
      <c r="T306" s="8"/>
      <c r="U306" s="8"/>
      <c r="V306" s="8"/>
      <c r="W306" s="8"/>
      <c r="X306" s="8"/>
      <c r="Y306" s="14">
        <f t="shared" si="50"/>
        <v>3.76</v>
      </c>
      <c r="Z306" s="10"/>
      <c r="AA306" s="136">
        <f>IF(AG$2="Y",IF(RIGHT(B306,4)="CITY",AJ306,0),AJ306)</f>
        <v>0</v>
      </c>
      <c r="AB306" s="13"/>
      <c r="AC306" s="13">
        <f t="shared" si="56"/>
        <v>0</v>
      </c>
      <c r="AD306" s="12">
        <v>1</v>
      </c>
      <c r="AE306" s="12">
        <v>1</v>
      </c>
      <c r="AG306" s="9">
        <f t="shared" si="55"/>
        <v>-3.76</v>
      </c>
      <c r="AI306" s="1" t="str">
        <f>C306&amp;D306&amp;E306&amp;G306</f>
        <v>34434410004801</v>
      </c>
      <c r="AJ306" s="9">
        <f>IF(AND(F306=2015,AG$4=1),-IFERROR(VLOOKUP(AI306,'Tax Admin 1'!A:I,9,0),0),IF(AND(F306=2015,AG$4=2),-IFERROR(VLOOKUP(AI306,'Tax Admin 2'!A:I,9,0),0),IFERROR(VLOOKUP(AI306,'A203'!A:L,12,0),0)))</f>
        <v>0</v>
      </c>
    </row>
    <row r="307" spans="1:36" ht="15" customHeight="1" outlineLevel="2">
      <c r="A307" s="7">
        <v>2015</v>
      </c>
      <c r="B307" s="7" t="s">
        <v>113</v>
      </c>
      <c r="C307" s="149" t="s">
        <v>114</v>
      </c>
      <c r="D307" s="7" t="s">
        <v>114</v>
      </c>
      <c r="E307" s="7" t="s">
        <v>13</v>
      </c>
      <c r="F307" s="7">
        <v>6700</v>
      </c>
      <c r="G307" s="7" t="str">
        <f>VLOOKUP(F307,Crosswalk!A:D,2,0)</f>
        <v>5537</v>
      </c>
      <c r="H307" s="7" t="str">
        <f>VLOOKUP(G307,Crosswalk!B:D,2,0)</f>
        <v>Other Services</v>
      </c>
      <c r="I307" s="7"/>
      <c r="J307" s="8">
        <v>0</v>
      </c>
      <c r="K307" s="8">
        <v>0</v>
      </c>
      <c r="L307" s="8">
        <v>619.4</v>
      </c>
      <c r="M307" s="8">
        <v>0</v>
      </c>
      <c r="N307" s="8">
        <v>172.26999999999998</v>
      </c>
      <c r="O307" s="8">
        <v>540.68999999999994</v>
      </c>
      <c r="P307" s="8">
        <v>393.99</v>
      </c>
      <c r="Q307" s="8">
        <v>6559.3799999999992</v>
      </c>
      <c r="R307" s="8"/>
      <c r="S307" s="8"/>
      <c r="T307" s="8"/>
      <c r="U307" s="8"/>
      <c r="V307" s="8"/>
      <c r="W307" s="8"/>
      <c r="X307" s="8"/>
      <c r="Y307" s="14">
        <f t="shared" si="50"/>
        <v>8285.73</v>
      </c>
      <c r="Z307" s="10"/>
      <c r="AA307" s="136">
        <f>IF(AG$2="Y",IF(RIGHT(B307,4)="CITY",AJ307,0),AJ307)</f>
        <v>0</v>
      </c>
      <c r="AB307" s="13"/>
      <c r="AC307" s="13">
        <f t="shared" si="56"/>
        <v>0</v>
      </c>
      <c r="AD307" s="12">
        <v>1</v>
      </c>
      <c r="AE307" s="12">
        <v>1</v>
      </c>
      <c r="AG307" s="9">
        <f t="shared" si="55"/>
        <v>-8285.73</v>
      </c>
      <c r="AI307" s="1" t="str">
        <f>C307&amp;D307&amp;E307&amp;G307</f>
        <v>34434410005537</v>
      </c>
      <c r="AJ307" s="9">
        <f>IF(AND(F307=2015,AG$4=1),-IFERROR(VLOOKUP(AI307,'Tax Admin 1'!A:I,9,0),0),IF(AND(F307=2015,AG$4=2),-IFERROR(VLOOKUP(AI307,'Tax Admin 2'!A:I,9,0),0),IFERROR(VLOOKUP(AI307,'A203'!A:L,12,0),0)))</f>
        <v>0</v>
      </c>
    </row>
    <row r="308" spans="1:36" ht="15" customHeight="1" outlineLevel="1">
      <c r="A308" s="7"/>
      <c r="B308" s="7"/>
      <c r="C308" s="157" t="s">
        <v>3526</v>
      </c>
      <c r="D308" s="7"/>
      <c r="E308" s="7"/>
      <c r="F308" s="7"/>
      <c r="G308" s="7"/>
      <c r="H308" s="7"/>
      <c r="I308" s="7"/>
      <c r="J308" s="8">
        <f>SUBTOTAL(9,J305:J307)</f>
        <v>0</v>
      </c>
      <c r="K308" s="8">
        <f>SUBTOTAL(9,K305:K307)</f>
        <v>0</v>
      </c>
      <c r="L308" s="8">
        <f>SUBTOTAL(9,L305:L307)</f>
        <v>622.41</v>
      </c>
      <c r="M308" s="8">
        <f>SUBTOTAL(9,M305:M307)</f>
        <v>0</v>
      </c>
      <c r="N308" s="8">
        <f>SUBTOTAL(9,N305:N307)</f>
        <v>172.45999999999998</v>
      </c>
      <c r="O308" s="8">
        <f>SUBTOTAL(9,O305:O307)</f>
        <v>540.79</v>
      </c>
      <c r="P308" s="8">
        <f>SUBTOTAL(9,P305:P307)</f>
        <v>393.99</v>
      </c>
      <c r="Q308" s="8">
        <f>SUBTOTAL(9,Q305:Q307)</f>
        <v>6559.8399999999992</v>
      </c>
      <c r="R308" s="8"/>
      <c r="S308" s="8"/>
      <c r="T308" s="8"/>
      <c r="U308" s="8"/>
      <c r="V308" s="8"/>
      <c r="W308" s="8"/>
      <c r="X308" s="8"/>
      <c r="Y308" s="14">
        <f>SUBTOTAL(9,Y305:Y307)</f>
        <v>8289.49</v>
      </c>
      <c r="Z308" s="10"/>
      <c r="AA308" s="136"/>
      <c r="AB308" s="13"/>
      <c r="AC308" s="13"/>
      <c r="AD308" s="12"/>
      <c r="AE308" s="12"/>
      <c r="AG308" s="9"/>
      <c r="AJ308" s="9"/>
    </row>
    <row r="309" spans="1:36" ht="15" customHeight="1" outlineLevel="2">
      <c r="A309" s="7">
        <v>2015</v>
      </c>
      <c r="B309" s="7" t="s">
        <v>115</v>
      </c>
      <c r="C309" s="149" t="s">
        <v>116</v>
      </c>
      <c r="D309" s="7" t="s">
        <v>116</v>
      </c>
      <c r="E309" s="7" t="s">
        <v>13</v>
      </c>
      <c r="F309" s="7">
        <v>1010</v>
      </c>
      <c r="G309" s="7" t="str">
        <f>VLOOKUP(F309,Crosswalk!A:D,2,0)</f>
        <v>4001</v>
      </c>
      <c r="H309" s="7" t="str">
        <f>VLOOKUP(G309,Crosswalk!B:D,2,0)</f>
        <v>Property Taxes-Current Secured</v>
      </c>
      <c r="I309" s="7"/>
      <c r="J309" s="8">
        <v>0</v>
      </c>
      <c r="K309" s="8">
        <v>0</v>
      </c>
      <c r="L309" s="8">
        <v>64672.11</v>
      </c>
      <c r="M309" s="8">
        <v>0</v>
      </c>
      <c r="N309" s="8">
        <v>11634.490000000005</v>
      </c>
      <c r="O309" s="8">
        <v>40869.51999999999</v>
      </c>
      <c r="P309" s="8">
        <v>14428.48</v>
      </c>
      <c r="Q309" s="8">
        <v>1371.7699999999895</v>
      </c>
      <c r="R309" s="8"/>
      <c r="S309" s="8"/>
      <c r="T309" s="8"/>
      <c r="U309" s="8"/>
      <c r="V309" s="8"/>
      <c r="W309" s="8"/>
      <c r="X309" s="8"/>
      <c r="Y309" s="14">
        <f t="shared" si="50"/>
        <v>132976.37</v>
      </c>
      <c r="Z309" s="10"/>
      <c r="AA309" s="136">
        <f t="shared" ref="AA309:AA321" si="57">IF(AG$2="Y",IF(RIGHT(B309,4)="CITY",AJ309,0),AJ309)</f>
        <v>0</v>
      </c>
      <c r="AB309" s="13"/>
      <c r="AC309" s="13">
        <f t="shared" si="56"/>
        <v>0</v>
      </c>
      <c r="AD309" s="12">
        <v>1</v>
      </c>
      <c r="AE309" s="12">
        <v>1</v>
      </c>
      <c r="AG309" s="9">
        <f t="shared" si="55"/>
        <v>-132976.37</v>
      </c>
      <c r="AI309" s="1" t="str">
        <f t="shared" ref="AI309:AI321" si="58">C309&amp;D309&amp;E309&amp;G309</f>
        <v>34534510004001</v>
      </c>
      <c r="AJ309" s="9">
        <f>IF(AND(F309=2015,AG$4=1),-IFERROR(VLOOKUP(AI309,'Tax Admin 1'!A:I,9,0),0),IF(AND(F309=2015,AG$4=2),-IFERROR(VLOOKUP(AI309,'Tax Admin 2'!A:I,9,0),0),IFERROR(VLOOKUP(AI309,'A203'!A:L,12,0),0)))</f>
        <v>0</v>
      </c>
    </row>
    <row r="310" spans="1:36" ht="15" customHeight="1" outlineLevel="2">
      <c r="A310" s="7">
        <v>2015</v>
      </c>
      <c r="B310" s="7" t="s">
        <v>115</v>
      </c>
      <c r="C310" s="149" t="s">
        <v>116</v>
      </c>
      <c r="D310" s="7" t="s">
        <v>116</v>
      </c>
      <c r="E310" s="7" t="s">
        <v>13</v>
      </c>
      <c r="F310" s="7">
        <v>1020</v>
      </c>
      <c r="G310" s="7" t="str">
        <f>VLOOKUP(F310,Crosswalk!A:D,2,0)</f>
        <v>4004</v>
      </c>
      <c r="H310" s="7" t="str">
        <f>VLOOKUP(G310,Crosswalk!B:D,2,0)</f>
        <v>Property Taxes-Eraf III</v>
      </c>
      <c r="I310" s="7"/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/>
      <c r="Q310" s="8">
        <v>0</v>
      </c>
      <c r="R310" s="8"/>
      <c r="S310" s="8"/>
      <c r="T310" s="8"/>
      <c r="U310" s="8"/>
      <c r="V310" s="8"/>
      <c r="W310" s="8"/>
      <c r="X310" s="8"/>
      <c r="Y310" s="14">
        <f t="shared" si="50"/>
        <v>0</v>
      </c>
      <c r="Z310" s="10"/>
      <c r="AA310" s="136">
        <f t="shared" si="57"/>
        <v>0</v>
      </c>
      <c r="AB310" s="13"/>
      <c r="AC310" s="13">
        <f t="shared" si="56"/>
        <v>0</v>
      </c>
      <c r="AD310" s="12">
        <v>1</v>
      </c>
      <c r="AE310" s="12">
        <v>1</v>
      </c>
      <c r="AG310" s="9">
        <f t="shared" si="55"/>
        <v>0</v>
      </c>
      <c r="AI310" s="1" t="str">
        <f t="shared" si="58"/>
        <v>34534510004004</v>
      </c>
      <c r="AJ310" s="9">
        <f>IF(AND(F310=2015,AG$4=1),-IFERROR(VLOOKUP(AI310,'Tax Admin 1'!A:I,9,0),0),IF(AND(F310=2015,AG$4=2),-IFERROR(VLOOKUP(AI310,'Tax Admin 2'!A:I,9,0),0),IFERROR(VLOOKUP(AI310,'A203'!A:L,12,0),0)))</f>
        <v>0</v>
      </c>
    </row>
    <row r="311" spans="1:36" ht="15" customHeight="1" outlineLevel="2">
      <c r="A311" s="7">
        <v>2015</v>
      </c>
      <c r="B311" s="7" t="s">
        <v>115</v>
      </c>
      <c r="C311" s="149" t="s">
        <v>116</v>
      </c>
      <c r="D311" s="7" t="s">
        <v>116</v>
      </c>
      <c r="E311" s="7" t="s">
        <v>13</v>
      </c>
      <c r="F311" s="7">
        <v>1050</v>
      </c>
      <c r="G311" s="7" t="str">
        <f>VLOOKUP(F311,Crosswalk!A:D,2,0)</f>
        <v>4006</v>
      </c>
      <c r="H311" s="7" t="str">
        <f>VLOOKUP(G311,Crosswalk!B:D,2,0)</f>
        <v>Property Tax-Current Unsecured</v>
      </c>
      <c r="I311" s="7"/>
      <c r="J311" s="8">
        <v>0</v>
      </c>
      <c r="K311" s="8">
        <v>0</v>
      </c>
      <c r="L311" s="8">
        <v>7162.62</v>
      </c>
      <c r="M311" s="8">
        <v>0</v>
      </c>
      <c r="N311" s="8">
        <v>41.199999999999818</v>
      </c>
      <c r="O311" s="8">
        <v>363.84000000000015</v>
      </c>
      <c r="P311" s="8">
        <v>-22.58</v>
      </c>
      <c r="Q311" s="8">
        <v>262.02000000000044</v>
      </c>
      <c r="R311" s="8"/>
      <c r="S311" s="8"/>
      <c r="T311" s="8"/>
      <c r="U311" s="8"/>
      <c r="V311" s="8"/>
      <c r="W311" s="8"/>
      <c r="X311" s="8"/>
      <c r="Y311" s="14">
        <f t="shared" si="50"/>
        <v>7807.1</v>
      </c>
      <c r="Z311" s="10"/>
      <c r="AA311" s="136">
        <f t="shared" si="57"/>
        <v>0</v>
      </c>
      <c r="AB311" s="13"/>
      <c r="AC311" s="13">
        <f t="shared" si="56"/>
        <v>0</v>
      </c>
      <c r="AD311" s="12">
        <v>1</v>
      </c>
      <c r="AE311" s="12">
        <v>1</v>
      </c>
      <c r="AG311" s="9">
        <f t="shared" si="55"/>
        <v>-7807.1</v>
      </c>
      <c r="AI311" s="1" t="str">
        <f t="shared" si="58"/>
        <v>34534510004006</v>
      </c>
      <c r="AJ311" s="9">
        <f>IF(AND(F311=2015,AG$4=1),-IFERROR(VLOOKUP(AI311,'Tax Admin 1'!A:I,9,0),0),IF(AND(F311=2015,AG$4=2),-IFERROR(VLOOKUP(AI311,'Tax Admin 2'!A:I,9,0),0),IFERROR(VLOOKUP(AI311,'A203'!A:L,12,0),0)))</f>
        <v>0</v>
      </c>
    </row>
    <row r="312" spans="1:36" ht="15" customHeight="1" outlineLevel="2">
      <c r="A312" s="7">
        <v>2015</v>
      </c>
      <c r="B312" s="7" t="s">
        <v>115</v>
      </c>
      <c r="C312" s="149" t="s">
        <v>116</v>
      </c>
      <c r="D312" s="7" t="s">
        <v>116</v>
      </c>
      <c r="E312" s="7" t="s">
        <v>13</v>
      </c>
      <c r="F312" s="7">
        <v>1110</v>
      </c>
      <c r="G312" s="7" t="str">
        <f>VLOOKUP(F312,Crosswalk!A:D,2,0)</f>
        <v>4008</v>
      </c>
      <c r="H312" s="7" t="str">
        <f>VLOOKUP(G312,Crosswalk!B:D,2,0)</f>
        <v>Property Taxes-Prior Secured</v>
      </c>
      <c r="I312" s="7"/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/>
      <c r="Q312" s="8">
        <v>4085</v>
      </c>
      <c r="R312" s="8"/>
      <c r="S312" s="8"/>
      <c r="T312" s="8"/>
      <c r="U312" s="8"/>
      <c r="V312" s="8"/>
      <c r="W312" s="8"/>
      <c r="X312" s="8"/>
      <c r="Y312" s="14">
        <f t="shared" si="50"/>
        <v>4085</v>
      </c>
      <c r="Z312" s="10"/>
      <c r="AA312" s="136">
        <f t="shared" si="57"/>
        <v>0</v>
      </c>
      <c r="AB312" s="13"/>
      <c r="AC312" s="13">
        <f t="shared" si="56"/>
        <v>0</v>
      </c>
      <c r="AD312" s="12">
        <v>1</v>
      </c>
      <c r="AE312" s="12">
        <v>1</v>
      </c>
      <c r="AG312" s="9">
        <f t="shared" si="55"/>
        <v>-4085</v>
      </c>
      <c r="AI312" s="1" t="str">
        <f t="shared" si="58"/>
        <v>34534510004008</v>
      </c>
      <c r="AJ312" s="9">
        <f>IF(AND(F312=2015,AG$4=1),-IFERROR(VLOOKUP(AI312,'Tax Admin 1'!A:I,9,0),0),IF(AND(F312=2015,AG$4=2),-IFERROR(VLOOKUP(AI312,'Tax Admin 2'!A:I,9,0),0),IFERROR(VLOOKUP(AI312,'A203'!A:L,12,0),0)))</f>
        <v>0</v>
      </c>
    </row>
    <row r="313" spans="1:36" ht="15" customHeight="1" outlineLevel="2">
      <c r="A313" s="7">
        <v>2015</v>
      </c>
      <c r="B313" s="7" t="s">
        <v>115</v>
      </c>
      <c r="C313" s="149" t="s">
        <v>116</v>
      </c>
      <c r="D313" s="7" t="s">
        <v>116</v>
      </c>
      <c r="E313" s="7" t="s">
        <v>13</v>
      </c>
      <c r="F313" s="7">
        <v>1150</v>
      </c>
      <c r="G313" s="7" t="str">
        <f>VLOOKUP(F313,Crosswalk!A:D,2,0)</f>
        <v>4009</v>
      </c>
      <c r="H313" s="7" t="str">
        <f>VLOOKUP(G313,Crosswalk!B:D,2,0)</f>
        <v>Property Taxes-Prior Unsecured</v>
      </c>
      <c r="I313" s="7"/>
      <c r="J313" s="8">
        <v>0</v>
      </c>
      <c r="K313" s="8">
        <v>0</v>
      </c>
      <c r="L313" s="8">
        <v>66.319999999999993</v>
      </c>
      <c r="M313" s="8">
        <v>0</v>
      </c>
      <c r="N313" s="8">
        <v>10.180000000000007</v>
      </c>
      <c r="O313" s="8">
        <v>96.4</v>
      </c>
      <c r="P313" s="8">
        <v>10.39</v>
      </c>
      <c r="Q313" s="8">
        <v>61</v>
      </c>
      <c r="R313" s="8"/>
      <c r="S313" s="8"/>
      <c r="T313" s="8"/>
      <c r="U313" s="8"/>
      <c r="V313" s="8"/>
      <c r="W313" s="8"/>
      <c r="X313" s="8"/>
      <c r="Y313" s="14">
        <f t="shared" si="50"/>
        <v>244.29000000000002</v>
      </c>
      <c r="Z313" s="10"/>
      <c r="AA313" s="136">
        <f t="shared" si="57"/>
        <v>0</v>
      </c>
      <c r="AB313" s="13"/>
      <c r="AC313" s="13">
        <f t="shared" si="56"/>
        <v>0</v>
      </c>
      <c r="AD313" s="12">
        <v>1</v>
      </c>
      <c r="AE313" s="12">
        <v>1</v>
      </c>
      <c r="AG313" s="9">
        <f t="shared" si="55"/>
        <v>-244.29000000000002</v>
      </c>
      <c r="AI313" s="1" t="str">
        <f t="shared" si="58"/>
        <v>34534510004009</v>
      </c>
      <c r="AJ313" s="9">
        <f>IF(AND(F313=2015,AG$4=1),-IFERROR(VLOOKUP(AI313,'Tax Admin 1'!A:I,9,0),0),IF(AND(F313=2015,AG$4=2),-IFERROR(VLOOKUP(AI313,'Tax Admin 2'!A:I,9,0),0),IFERROR(VLOOKUP(AI313,'A203'!A:L,12,0),0)))</f>
        <v>0</v>
      </c>
    </row>
    <row r="314" spans="1:36" ht="15" customHeight="1" outlineLevel="2">
      <c r="A314" s="7">
        <v>2015</v>
      </c>
      <c r="B314" s="7" t="s">
        <v>115</v>
      </c>
      <c r="C314" s="149" t="s">
        <v>116</v>
      </c>
      <c r="D314" s="7" t="s">
        <v>116</v>
      </c>
      <c r="E314" s="7" t="s">
        <v>13</v>
      </c>
      <c r="F314" s="7">
        <v>1175</v>
      </c>
      <c r="G314" s="7" t="str">
        <f>VLOOKUP(F314,Crosswalk!A:D,2,0)</f>
        <v>4014</v>
      </c>
      <c r="H314" s="7" t="str">
        <f>VLOOKUP(G314,Crosswalk!B:D,2,0)</f>
        <v>Prop 1A Reimbursement</v>
      </c>
      <c r="I314" s="7"/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/>
      <c r="Q314" s="8">
        <v>0</v>
      </c>
      <c r="R314" s="8"/>
      <c r="S314" s="8"/>
      <c r="T314" s="8"/>
      <c r="U314" s="8"/>
      <c r="V314" s="8"/>
      <c r="W314" s="8"/>
      <c r="X314" s="8"/>
      <c r="Y314" s="14">
        <f t="shared" si="50"/>
        <v>0</v>
      </c>
      <c r="Z314" s="10"/>
      <c r="AA314" s="136">
        <f t="shared" si="57"/>
        <v>0</v>
      </c>
      <c r="AB314" s="13"/>
      <c r="AC314" s="13">
        <f t="shared" si="56"/>
        <v>0</v>
      </c>
      <c r="AD314" s="12"/>
      <c r="AE314" s="12"/>
      <c r="AG314" s="9">
        <f t="shared" si="55"/>
        <v>0</v>
      </c>
      <c r="AI314" s="1" t="str">
        <f t="shared" si="58"/>
        <v>34534510004014</v>
      </c>
      <c r="AJ314" s="9">
        <f>IF(AND(F314=2015,AG$4=1),-IFERROR(VLOOKUP(AI314,'Tax Admin 1'!A:I,9,0),0),IF(AND(F314=2015,AG$4=2),-IFERROR(VLOOKUP(AI314,'Tax Admin 2'!A:I,9,0),0),IFERROR(VLOOKUP(AI314,'A203'!A:L,12,0),0)))</f>
        <v>0</v>
      </c>
    </row>
    <row r="315" spans="1:36" ht="15" customHeight="1" outlineLevel="2">
      <c r="A315" s="7">
        <v>2015</v>
      </c>
      <c r="B315" s="7" t="s">
        <v>115</v>
      </c>
      <c r="C315" s="149" t="s">
        <v>116</v>
      </c>
      <c r="D315" s="7" t="s">
        <v>116</v>
      </c>
      <c r="E315" s="7" t="s">
        <v>13</v>
      </c>
      <c r="F315" s="7">
        <v>1260</v>
      </c>
      <c r="G315" s="7" t="str">
        <f>VLOOKUP(F315,Crosswalk!A:D,2,0)</f>
        <v>4030</v>
      </c>
      <c r="H315" s="7" t="str">
        <f>VLOOKUP(G315,Crosswalk!B:D,2,0)</f>
        <v>Supp Prop Tax-Current Secured</v>
      </c>
      <c r="I315" s="7"/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/>
      <c r="Q315" s="8">
        <v>1260.28</v>
      </c>
      <c r="R315" s="8"/>
      <c r="S315" s="8"/>
      <c r="T315" s="8"/>
      <c r="U315" s="8"/>
      <c r="V315" s="8"/>
      <c r="W315" s="8"/>
      <c r="X315" s="8"/>
      <c r="Y315" s="14">
        <f t="shared" si="50"/>
        <v>1260.28</v>
      </c>
      <c r="Z315" s="10"/>
      <c r="AA315" s="136">
        <f t="shared" si="57"/>
        <v>0</v>
      </c>
      <c r="AB315" s="13"/>
      <c r="AC315" s="13">
        <f t="shared" si="56"/>
        <v>0</v>
      </c>
      <c r="AD315" s="12">
        <v>1</v>
      </c>
      <c r="AE315" s="12">
        <v>1</v>
      </c>
      <c r="AG315" s="9">
        <f t="shared" si="55"/>
        <v>-1260.28</v>
      </c>
      <c r="AI315" s="1" t="str">
        <f t="shared" si="58"/>
        <v>34534510004030</v>
      </c>
      <c r="AJ315" s="9">
        <f>IF(AND(F315=2015,AG$4=1),-IFERROR(VLOOKUP(AI315,'Tax Admin 1'!A:I,9,0),0),IF(AND(F315=2015,AG$4=2),-IFERROR(VLOOKUP(AI315,'Tax Admin 2'!A:I,9,0),0),IFERROR(VLOOKUP(AI315,'A203'!A:L,12,0),0)))</f>
        <v>0</v>
      </c>
    </row>
    <row r="316" spans="1:36" ht="15" customHeight="1" outlineLevel="2">
      <c r="A316" s="7">
        <v>2015</v>
      </c>
      <c r="B316" s="7" t="s">
        <v>115</v>
      </c>
      <c r="C316" s="149" t="s">
        <v>116</v>
      </c>
      <c r="D316" s="7" t="s">
        <v>116</v>
      </c>
      <c r="E316" s="7" t="s">
        <v>13</v>
      </c>
      <c r="F316" s="7">
        <v>1270</v>
      </c>
      <c r="G316" s="7" t="str">
        <f>VLOOKUP(F316,Crosswalk!A:D,2,0)</f>
        <v>4033</v>
      </c>
      <c r="H316" s="7" t="str">
        <f>VLOOKUP(G316,Crosswalk!B:D,2,0)</f>
        <v>Supp Property Taxes-Prior Secured</v>
      </c>
      <c r="I316" s="7"/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/>
      <c r="Q316" s="8">
        <v>238.79</v>
      </c>
      <c r="R316" s="8"/>
      <c r="S316" s="8"/>
      <c r="T316" s="8"/>
      <c r="U316" s="8"/>
      <c r="V316" s="8"/>
      <c r="W316" s="8"/>
      <c r="X316" s="8"/>
      <c r="Y316" s="14">
        <f t="shared" si="50"/>
        <v>238.79</v>
      </c>
      <c r="Z316" s="10"/>
      <c r="AA316" s="136">
        <f t="shared" si="57"/>
        <v>0</v>
      </c>
      <c r="AB316" s="13"/>
      <c r="AC316" s="13">
        <f t="shared" si="56"/>
        <v>0</v>
      </c>
      <c r="AD316" s="12">
        <v>1</v>
      </c>
      <c r="AE316" s="12">
        <v>1</v>
      </c>
      <c r="AG316" s="9">
        <f t="shared" si="55"/>
        <v>-238.79</v>
      </c>
      <c r="AI316" s="1" t="str">
        <f t="shared" si="58"/>
        <v>34534510004033</v>
      </c>
      <c r="AJ316" s="9">
        <f>IF(AND(F316=2015,AG$4=1),-IFERROR(VLOOKUP(AI316,'Tax Admin 1'!A:I,9,0),0),IF(AND(F316=2015,AG$4=2),-IFERROR(VLOOKUP(AI316,'Tax Admin 2'!A:I,9,0),0),IFERROR(VLOOKUP(AI316,'A203'!A:L,12,0),0)))</f>
        <v>0</v>
      </c>
    </row>
    <row r="317" spans="1:36" ht="15" customHeight="1" outlineLevel="2">
      <c r="A317" s="7">
        <v>2015</v>
      </c>
      <c r="B317" s="7" t="s">
        <v>115</v>
      </c>
      <c r="C317" s="149" t="s">
        <v>116</v>
      </c>
      <c r="D317" s="7" t="s">
        <v>116</v>
      </c>
      <c r="E317" s="7" t="s">
        <v>13</v>
      </c>
      <c r="F317" s="7">
        <v>1410</v>
      </c>
      <c r="G317" s="7" t="str">
        <f>VLOOKUP(F317,Crosswalk!A:D,2,0)</f>
        <v>4052</v>
      </c>
      <c r="H317" s="7" t="str">
        <f>VLOOKUP(G317,Crosswalk!B:D,2,0)</f>
        <v>Other Taxes</v>
      </c>
      <c r="I317" s="7"/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/>
      <c r="Q317" s="8">
        <v>0</v>
      </c>
      <c r="R317" s="8"/>
      <c r="S317" s="8"/>
      <c r="T317" s="8"/>
      <c r="U317" s="8"/>
      <c r="V317" s="8"/>
      <c r="W317" s="8"/>
      <c r="X317" s="8"/>
      <c r="Y317" s="14">
        <f t="shared" si="50"/>
        <v>0</v>
      </c>
      <c r="Z317" s="10"/>
      <c r="AA317" s="136">
        <f t="shared" si="57"/>
        <v>0</v>
      </c>
      <c r="AB317" s="13"/>
      <c r="AC317" s="13">
        <f t="shared" si="56"/>
        <v>0</v>
      </c>
      <c r="AD317" s="12">
        <v>1</v>
      </c>
      <c r="AE317" s="12">
        <v>1</v>
      </c>
      <c r="AG317" s="9">
        <f t="shared" si="55"/>
        <v>0</v>
      </c>
      <c r="AI317" s="1" t="str">
        <f t="shared" si="58"/>
        <v>34534510004052</v>
      </c>
      <c r="AJ317" s="9">
        <f>IF(AND(F317=2015,AG$4=1),-IFERROR(VLOOKUP(AI317,'Tax Admin 1'!A:I,9,0),0),IF(AND(F317=2015,AG$4=2),-IFERROR(VLOOKUP(AI317,'Tax Admin 2'!A:I,9,0),0),IFERROR(VLOOKUP(AI317,'A203'!A:L,12,0),0)))</f>
        <v>0</v>
      </c>
    </row>
    <row r="318" spans="1:36" ht="15" customHeight="1" outlineLevel="2">
      <c r="A318" s="7">
        <v>2015</v>
      </c>
      <c r="B318" s="7" t="s">
        <v>115</v>
      </c>
      <c r="C318" s="149" t="s">
        <v>116</v>
      </c>
      <c r="D318" s="22" t="s">
        <v>116</v>
      </c>
      <c r="E318" s="7" t="s">
        <v>13</v>
      </c>
      <c r="F318" s="7">
        <v>1450</v>
      </c>
      <c r="G318" s="7" t="str">
        <f>VLOOKUP(F318,Crosswalk!A:D,2,0)</f>
        <v>4056</v>
      </c>
      <c r="H318" s="7" t="str">
        <f>VLOOKUP(G318,Crosswalk!B:D,2,0)</f>
        <v>Aircraft</v>
      </c>
      <c r="I318" s="7"/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/>
      <c r="Q318" s="8">
        <v>0</v>
      </c>
      <c r="R318" s="8"/>
      <c r="S318" s="8"/>
      <c r="T318" s="8"/>
      <c r="U318" s="8"/>
      <c r="V318" s="8"/>
      <c r="W318" s="8"/>
      <c r="X318" s="8"/>
      <c r="Y318" s="14">
        <f t="shared" si="50"/>
        <v>0</v>
      </c>
      <c r="Z318" s="10"/>
      <c r="AA318" s="136">
        <f t="shared" si="57"/>
        <v>0</v>
      </c>
      <c r="AB318" s="13"/>
      <c r="AC318" s="13">
        <f t="shared" si="56"/>
        <v>0</v>
      </c>
      <c r="AD318" s="12"/>
      <c r="AE318" s="12"/>
      <c r="AG318" s="9">
        <f t="shared" si="55"/>
        <v>0</v>
      </c>
      <c r="AI318" s="1" t="str">
        <f t="shared" si="58"/>
        <v>34534510004056</v>
      </c>
      <c r="AJ318" s="9">
        <f>IF(AND(F318=2015,AG$4=1),-IFERROR(VLOOKUP(AI318,'Tax Admin 1'!A:I,9,0),0),IF(AND(F318=2015,AG$4=2),-IFERROR(VLOOKUP(AI318,'Tax Admin 2'!A:I,9,0),0),IFERROR(VLOOKUP(AI318,'A203'!A:L,12,0),0)))</f>
        <v>0</v>
      </c>
    </row>
    <row r="319" spans="1:36" ht="15" customHeight="1" outlineLevel="2">
      <c r="A319" s="7">
        <v>2015</v>
      </c>
      <c r="B319" s="7" t="s">
        <v>115</v>
      </c>
      <c r="C319" s="149" t="s">
        <v>116</v>
      </c>
      <c r="D319" s="7" t="s">
        <v>116</v>
      </c>
      <c r="E319" s="7" t="s">
        <v>13</v>
      </c>
      <c r="F319" s="7">
        <v>2015</v>
      </c>
      <c r="G319" s="7" t="str">
        <f>VLOOKUP(F319,Crosswalk!A:D,2,0)</f>
        <v>7003</v>
      </c>
      <c r="H319" s="7" t="str">
        <f>VLOOKUP(G319,Crosswalk!B:D,2,0)</f>
        <v>SB2557 Tax Admin Fees (Expense)</v>
      </c>
      <c r="I319" s="7"/>
      <c r="J319" s="8">
        <v>0</v>
      </c>
      <c r="K319" s="8">
        <v>0</v>
      </c>
      <c r="L319" s="8">
        <v>-1804.93</v>
      </c>
      <c r="M319" s="8">
        <v>0</v>
      </c>
      <c r="N319" s="8">
        <v>0</v>
      </c>
      <c r="O319" s="8">
        <v>-1804.92</v>
      </c>
      <c r="P319" s="8"/>
      <c r="Q319" s="8">
        <v>0</v>
      </c>
      <c r="R319" s="8"/>
      <c r="S319" s="8"/>
      <c r="T319" s="8"/>
      <c r="U319" s="8"/>
      <c r="V319" s="8"/>
      <c r="W319" s="8"/>
      <c r="X319" s="8"/>
      <c r="Y319" s="14">
        <f t="shared" si="50"/>
        <v>-3609.8500000000004</v>
      </c>
      <c r="Z319" s="10"/>
      <c r="AA319" s="136">
        <f t="shared" si="57"/>
        <v>-1804.93</v>
      </c>
      <c r="AB319" s="13"/>
      <c r="AC319" s="13">
        <f t="shared" ref="AC319:AC335" si="59">AA319+AB319</f>
        <v>-1804.93</v>
      </c>
      <c r="AD319" s="12"/>
      <c r="AE319" s="12"/>
      <c r="AG319" s="9">
        <f t="shared" si="55"/>
        <v>1804.9200000000003</v>
      </c>
      <c r="AI319" s="1" t="str">
        <f t="shared" si="58"/>
        <v>34534510007003</v>
      </c>
      <c r="AJ319" s="9">
        <f>IF(AND(F319=2015,AG$4=1),-IFERROR(VLOOKUP(AI319,'Tax Admin 1'!A:I,9,0),0),IF(AND(F319=2015,AG$4=2),-IFERROR(VLOOKUP(AI319,'Tax Admin 2'!A:I,9,0),0),IFERROR(VLOOKUP(AI319,'A203'!A:L,12,0),0)))</f>
        <v>-1804.93</v>
      </c>
    </row>
    <row r="320" spans="1:36" ht="15" customHeight="1" outlineLevel="2">
      <c r="A320" s="7">
        <v>2015</v>
      </c>
      <c r="B320" s="7" t="s">
        <v>115</v>
      </c>
      <c r="C320" s="149" t="s">
        <v>116</v>
      </c>
      <c r="D320" s="7" t="s">
        <v>116</v>
      </c>
      <c r="E320" s="7" t="s">
        <v>13</v>
      </c>
      <c r="F320" s="7">
        <v>4010</v>
      </c>
      <c r="G320" s="7" t="str">
        <f>VLOOKUP(F320,Crosswalk!A:D,2,0)</f>
        <v>4801</v>
      </c>
      <c r="H320" s="7" t="str">
        <f>VLOOKUP(G320,Crosswalk!B:D,2,0)</f>
        <v>Interest</v>
      </c>
      <c r="I320" s="7"/>
      <c r="J320" s="8">
        <v>0</v>
      </c>
      <c r="K320" s="8">
        <v>0</v>
      </c>
      <c r="L320" s="8">
        <v>4.04</v>
      </c>
      <c r="M320" s="8">
        <v>0</v>
      </c>
      <c r="N320" s="8">
        <v>27.400000000000002</v>
      </c>
      <c r="O320" s="8">
        <v>7.0599999999999987</v>
      </c>
      <c r="P320" s="8"/>
      <c r="Q320" s="8">
        <v>166.47</v>
      </c>
      <c r="R320" s="8"/>
      <c r="S320" s="8"/>
      <c r="T320" s="8"/>
      <c r="U320" s="8"/>
      <c r="V320" s="8"/>
      <c r="W320" s="8"/>
      <c r="X320" s="8"/>
      <c r="Y320" s="14">
        <f t="shared" si="50"/>
        <v>204.97</v>
      </c>
      <c r="Z320" s="10"/>
      <c r="AA320" s="136">
        <f t="shared" si="57"/>
        <v>0</v>
      </c>
      <c r="AB320" s="13"/>
      <c r="AC320" s="13">
        <f t="shared" si="59"/>
        <v>0</v>
      </c>
      <c r="AD320" s="12">
        <v>1</v>
      </c>
      <c r="AE320" s="12">
        <v>1</v>
      </c>
      <c r="AG320" s="9">
        <f t="shared" si="55"/>
        <v>-204.97</v>
      </c>
      <c r="AI320" s="1" t="str">
        <f t="shared" si="58"/>
        <v>34534510004801</v>
      </c>
      <c r="AJ320" s="9">
        <f>IF(AND(F320=2015,AG$4=1),-IFERROR(VLOOKUP(AI320,'Tax Admin 1'!A:I,9,0),0),IF(AND(F320=2015,AG$4=2),-IFERROR(VLOOKUP(AI320,'Tax Admin 2'!A:I,9,0),0),IFERROR(VLOOKUP(AI320,'A203'!A:L,12,0),0)))</f>
        <v>0</v>
      </c>
    </row>
    <row r="321" spans="1:36" ht="15" customHeight="1" outlineLevel="2">
      <c r="A321" s="7">
        <v>2015</v>
      </c>
      <c r="B321" s="7" t="s">
        <v>115</v>
      </c>
      <c r="C321" s="149" t="s">
        <v>116</v>
      </c>
      <c r="D321" s="7" t="s">
        <v>116</v>
      </c>
      <c r="E321" s="7" t="s">
        <v>13</v>
      </c>
      <c r="F321" s="7">
        <v>5380</v>
      </c>
      <c r="G321" s="7" t="str">
        <f>VLOOKUP(F321,Crosswalk!A:D,2,0)</f>
        <v>5050</v>
      </c>
      <c r="H321" s="7" t="str">
        <f>VLOOKUP(G321,Crosswalk!B:D,2,0)</f>
        <v>St-Homeowners Prop Tax Relief</v>
      </c>
      <c r="I321" s="7"/>
      <c r="J321" s="8">
        <v>0</v>
      </c>
      <c r="K321" s="8">
        <v>0</v>
      </c>
      <c r="L321" s="8">
        <v>0</v>
      </c>
      <c r="M321" s="8">
        <v>0</v>
      </c>
      <c r="N321" s="8">
        <v>781.86</v>
      </c>
      <c r="O321" s="8">
        <v>0</v>
      </c>
      <c r="P321" s="8"/>
      <c r="Q321" s="8">
        <v>781.86</v>
      </c>
      <c r="R321" s="8"/>
      <c r="S321" s="8"/>
      <c r="T321" s="8"/>
      <c r="U321" s="8"/>
      <c r="V321" s="8"/>
      <c r="W321" s="8"/>
      <c r="X321" s="8"/>
      <c r="Y321" s="14">
        <f t="shared" si="50"/>
        <v>1563.72</v>
      </c>
      <c r="Z321" s="10"/>
      <c r="AA321" s="136">
        <f t="shared" si="57"/>
        <v>0</v>
      </c>
      <c r="AB321" s="13"/>
      <c r="AC321" s="13">
        <f t="shared" si="59"/>
        <v>0</v>
      </c>
      <c r="AD321" s="12">
        <v>1</v>
      </c>
      <c r="AE321" s="12">
        <v>1</v>
      </c>
      <c r="AG321" s="9">
        <f t="shared" si="55"/>
        <v>-1563.72</v>
      </c>
      <c r="AI321" s="1" t="str">
        <f t="shared" si="58"/>
        <v>34534510005050</v>
      </c>
      <c r="AJ321" s="9">
        <f>IF(AND(F321=2015,AG$4=1),-IFERROR(VLOOKUP(AI321,'Tax Admin 1'!A:I,9,0),0),IF(AND(F321=2015,AG$4=2),-IFERROR(VLOOKUP(AI321,'Tax Admin 2'!A:I,9,0),0),IFERROR(VLOOKUP(AI321,'A203'!A:L,12,0),0)))</f>
        <v>0</v>
      </c>
    </row>
    <row r="322" spans="1:36" ht="15" customHeight="1" outlineLevel="1">
      <c r="A322" s="7"/>
      <c r="B322" s="7"/>
      <c r="C322" s="157" t="s">
        <v>3527</v>
      </c>
      <c r="D322" s="7"/>
      <c r="E322" s="7"/>
      <c r="F322" s="7"/>
      <c r="G322" s="7"/>
      <c r="H322" s="7"/>
      <c r="I322" s="7"/>
      <c r="J322" s="8">
        <f>SUBTOTAL(9,J309:J321)</f>
        <v>0</v>
      </c>
      <c r="K322" s="8">
        <f>SUBTOTAL(9,K309:K321)</f>
        <v>0</v>
      </c>
      <c r="L322" s="8">
        <f>SUBTOTAL(9,L309:L321)</f>
        <v>70100.160000000003</v>
      </c>
      <c r="M322" s="8">
        <f>SUBTOTAL(9,M309:M321)</f>
        <v>0</v>
      </c>
      <c r="N322" s="8">
        <f>SUBTOTAL(9,N309:N321)</f>
        <v>12495.130000000006</v>
      </c>
      <c r="O322" s="8">
        <f>SUBTOTAL(9,O309:O321)</f>
        <v>39531.899999999987</v>
      </c>
      <c r="P322" s="8">
        <f>SUBTOTAL(9,P309:P321)</f>
        <v>14416.289999999999</v>
      </c>
      <c r="Q322" s="8">
        <f>SUBTOTAL(9,Q309:Q321)</f>
        <v>8227.1899999999896</v>
      </c>
      <c r="R322" s="8"/>
      <c r="S322" s="8"/>
      <c r="T322" s="8"/>
      <c r="U322" s="8"/>
      <c r="V322" s="8"/>
      <c r="W322" s="8"/>
      <c r="X322" s="8"/>
      <c r="Y322" s="14">
        <f>SUBTOTAL(9,Y309:Y321)</f>
        <v>144770.67000000001</v>
      </c>
      <c r="Z322" s="10"/>
      <c r="AA322" s="136"/>
      <c r="AB322" s="13"/>
      <c r="AC322" s="13"/>
      <c r="AD322" s="12"/>
      <c r="AE322" s="12"/>
      <c r="AG322" s="9"/>
      <c r="AJ322" s="9"/>
    </row>
    <row r="323" spans="1:36" ht="15" customHeight="1" outlineLevel="2">
      <c r="A323" s="7">
        <v>2015</v>
      </c>
      <c r="B323" s="7" t="s">
        <v>117</v>
      </c>
      <c r="C323" s="149" t="s">
        <v>118</v>
      </c>
      <c r="D323" s="7" t="s">
        <v>118</v>
      </c>
      <c r="E323" s="7" t="s">
        <v>13</v>
      </c>
      <c r="F323" s="7">
        <v>1010</v>
      </c>
      <c r="G323" s="7" t="str">
        <f>VLOOKUP(F323,Crosswalk!A:D,2,0)</f>
        <v>4001</v>
      </c>
      <c r="H323" s="7" t="str">
        <f>VLOOKUP(G323,Crosswalk!B:D,2,0)</f>
        <v>Property Taxes-Current Secured</v>
      </c>
      <c r="I323" s="7"/>
      <c r="J323" s="8">
        <v>0</v>
      </c>
      <c r="K323" s="8">
        <v>0</v>
      </c>
      <c r="L323" s="8">
        <v>128805.19</v>
      </c>
      <c r="M323" s="8">
        <v>0</v>
      </c>
      <c r="N323" s="8">
        <v>23800.140000000014</v>
      </c>
      <c r="O323" s="8">
        <v>81398.460000000021</v>
      </c>
      <c r="P323" s="8">
        <v>29372.14</v>
      </c>
      <c r="Q323" s="8">
        <v>2731.5900000000256</v>
      </c>
      <c r="R323" s="8"/>
      <c r="S323" s="8"/>
      <c r="T323" s="8"/>
      <c r="U323" s="8"/>
      <c r="V323" s="8"/>
      <c r="W323" s="8"/>
      <c r="X323" s="8"/>
      <c r="Y323" s="14">
        <f t="shared" si="50"/>
        <v>266107.52000000008</v>
      </c>
      <c r="Z323" s="10"/>
      <c r="AA323" s="136">
        <f t="shared" ref="AA323:AA342" si="60">IF(AG$2="Y",IF(RIGHT(B323,4)="CITY",AJ323,0),AJ323)</f>
        <v>0</v>
      </c>
      <c r="AB323" s="13"/>
      <c r="AC323" s="13">
        <f t="shared" si="59"/>
        <v>0</v>
      </c>
      <c r="AD323" s="12">
        <v>1</v>
      </c>
      <c r="AE323" s="12">
        <v>1</v>
      </c>
      <c r="AG323" s="9">
        <f t="shared" si="55"/>
        <v>-266107.52000000008</v>
      </c>
      <c r="AI323" s="1" t="str">
        <f t="shared" ref="AI323:AI342" si="61">C323&amp;D323&amp;E323&amp;G323</f>
        <v>34634610004001</v>
      </c>
      <c r="AJ323" s="9">
        <f>IF(AND(F323=2015,AG$4=1),-IFERROR(VLOOKUP(AI323,'Tax Admin 1'!A:I,9,0),0),IF(AND(F323=2015,AG$4=2),-IFERROR(VLOOKUP(AI323,'Tax Admin 2'!A:I,9,0),0),IFERROR(VLOOKUP(AI323,'A203'!A:L,12,0),0)))</f>
        <v>0</v>
      </c>
    </row>
    <row r="324" spans="1:36" ht="15" customHeight="1" outlineLevel="2">
      <c r="A324" s="7">
        <v>2015</v>
      </c>
      <c r="B324" s="7" t="s">
        <v>117</v>
      </c>
      <c r="C324" s="149" t="s">
        <v>118</v>
      </c>
      <c r="D324" s="7" t="s">
        <v>118</v>
      </c>
      <c r="E324" s="7" t="s">
        <v>13</v>
      </c>
      <c r="F324" s="7">
        <v>1050</v>
      </c>
      <c r="G324" s="7" t="str">
        <f>VLOOKUP(F324,Crosswalk!A:D,2,0)</f>
        <v>4006</v>
      </c>
      <c r="H324" s="7" t="str">
        <f>VLOOKUP(G324,Crosswalk!B:D,2,0)</f>
        <v>Property Tax-Current Unsecured</v>
      </c>
      <c r="I324" s="7"/>
      <c r="J324" s="8">
        <v>0</v>
      </c>
      <c r="K324" s="8">
        <v>0</v>
      </c>
      <c r="L324" s="8">
        <v>14265.56</v>
      </c>
      <c r="M324" s="8">
        <v>0</v>
      </c>
      <c r="N324" s="8">
        <v>82.06000000000131</v>
      </c>
      <c r="O324" s="8">
        <v>724.64999999999782</v>
      </c>
      <c r="P324" s="8">
        <v>-44.97</v>
      </c>
      <c r="Q324" s="8">
        <v>521.8700000000008</v>
      </c>
      <c r="R324" s="8"/>
      <c r="S324" s="8"/>
      <c r="T324" s="8"/>
      <c r="U324" s="8"/>
      <c r="V324" s="8"/>
      <c r="W324" s="8"/>
      <c r="X324" s="8"/>
      <c r="Y324" s="14">
        <f t="shared" si="50"/>
        <v>15549.17</v>
      </c>
      <c r="Z324" s="10"/>
      <c r="AA324" s="136">
        <f t="shared" si="60"/>
        <v>0</v>
      </c>
      <c r="AB324" s="13"/>
      <c r="AC324" s="13">
        <f t="shared" si="59"/>
        <v>0</v>
      </c>
      <c r="AD324" s="12">
        <v>1</v>
      </c>
      <c r="AE324" s="12">
        <v>1</v>
      </c>
      <c r="AG324" s="9">
        <f t="shared" si="55"/>
        <v>-15549.17</v>
      </c>
      <c r="AI324" s="1" t="str">
        <f t="shared" si="61"/>
        <v>34634610004006</v>
      </c>
      <c r="AJ324" s="9">
        <f>IF(AND(F324=2015,AG$4=1),-IFERROR(VLOOKUP(AI324,'Tax Admin 1'!A:I,9,0),0),IF(AND(F324=2015,AG$4=2),-IFERROR(VLOOKUP(AI324,'Tax Admin 2'!A:I,9,0),0),IFERROR(VLOOKUP(AI324,'A203'!A:L,12,0),0)))</f>
        <v>0</v>
      </c>
    </row>
    <row r="325" spans="1:36" ht="15" customHeight="1" outlineLevel="2">
      <c r="A325" s="7">
        <v>2015</v>
      </c>
      <c r="B325" s="7" t="s">
        <v>117</v>
      </c>
      <c r="C325" s="149" t="s">
        <v>118</v>
      </c>
      <c r="D325" s="7">
        <v>346</v>
      </c>
      <c r="E325" s="7" t="s">
        <v>13</v>
      </c>
      <c r="F325" s="7">
        <v>1070</v>
      </c>
      <c r="G325" s="7" t="str">
        <f>VLOOKUP(F325,Crosswalk!A:D,2,0)</f>
        <v>4060</v>
      </c>
      <c r="H325" s="7" t="str">
        <f>VLOOKUP(G325,Crosswalk!B:D,2,0)</f>
        <v>ABX1 26 Residual</v>
      </c>
      <c r="I325" s="7"/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/>
      <c r="Q325" s="8">
        <v>0</v>
      </c>
      <c r="R325" s="8"/>
      <c r="S325" s="8"/>
      <c r="T325" s="8"/>
      <c r="U325" s="8"/>
      <c r="V325" s="8"/>
      <c r="W325" s="8"/>
      <c r="X325" s="8"/>
      <c r="Y325" s="14">
        <f t="shared" si="50"/>
        <v>0</v>
      </c>
      <c r="Z325" s="10"/>
      <c r="AA325" s="136">
        <f t="shared" si="60"/>
        <v>0</v>
      </c>
      <c r="AB325" s="13"/>
      <c r="AC325" s="13">
        <f t="shared" si="59"/>
        <v>0</v>
      </c>
      <c r="AD325" s="12"/>
      <c r="AE325" s="12"/>
      <c r="AG325" s="9">
        <f t="shared" si="55"/>
        <v>0</v>
      </c>
      <c r="AI325" s="1" t="str">
        <f t="shared" si="61"/>
        <v>34634610004060</v>
      </c>
      <c r="AJ325" s="9">
        <f>IF(AND(F325=2015,AG$4=1),-IFERROR(VLOOKUP(AI325,'Tax Admin 1'!A:I,9,0),0),IF(AND(F325=2015,AG$4=2),-IFERROR(VLOOKUP(AI325,'Tax Admin 2'!A:I,9,0),0),IFERROR(VLOOKUP(AI325,'A203'!A:L,12,0),0)))</f>
        <v>0</v>
      </c>
    </row>
    <row r="326" spans="1:36" ht="15" customHeight="1" outlineLevel="2">
      <c r="A326" s="7">
        <v>2015</v>
      </c>
      <c r="B326" s="7" t="s">
        <v>117</v>
      </c>
      <c r="C326" s="149" t="s">
        <v>118</v>
      </c>
      <c r="D326" s="7" t="s">
        <v>118</v>
      </c>
      <c r="E326" s="7" t="s">
        <v>13</v>
      </c>
      <c r="F326" s="7">
        <v>1081</v>
      </c>
      <c r="G326" s="7" t="str">
        <f>VLOOKUP(F326,Crosswalk!A:D,2,0)</f>
        <v>4075</v>
      </c>
      <c r="H326" s="7" t="str">
        <f>VLOOKUP(G326,Crosswalk!B:D,2,0)</f>
        <v>ABx1 26 Other Assets - H&amp;S 34188</v>
      </c>
      <c r="I326" s="7"/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/>
      <c r="Q326" s="8">
        <v>0</v>
      </c>
      <c r="R326" s="8"/>
      <c r="S326" s="8"/>
      <c r="T326" s="8"/>
      <c r="U326" s="8"/>
      <c r="V326" s="8"/>
      <c r="W326" s="8"/>
      <c r="X326" s="8"/>
      <c r="Y326" s="14">
        <f t="shared" si="50"/>
        <v>0</v>
      </c>
      <c r="Z326" s="10"/>
      <c r="AA326" s="136">
        <f t="shared" si="60"/>
        <v>0</v>
      </c>
      <c r="AB326" s="13"/>
      <c r="AC326" s="13">
        <f t="shared" si="59"/>
        <v>0</v>
      </c>
      <c r="AD326" s="12"/>
      <c r="AE326" s="12"/>
      <c r="AG326" s="9">
        <f t="shared" si="55"/>
        <v>0</v>
      </c>
      <c r="AI326" s="1" t="str">
        <f t="shared" si="61"/>
        <v>34634610004075</v>
      </c>
      <c r="AJ326" s="9">
        <f>IF(AND(F326=2015,AG$4=1),-IFERROR(VLOOKUP(AI326,'Tax Admin 1'!A:I,9,0),0),IF(AND(F326=2015,AG$4=2),-IFERROR(VLOOKUP(AI326,'Tax Admin 2'!A:I,9,0),0),IFERROR(VLOOKUP(AI326,'A203'!A:L,12,0),0)))</f>
        <v>0</v>
      </c>
    </row>
    <row r="327" spans="1:36" ht="15" customHeight="1" outlineLevel="2">
      <c r="A327" s="7">
        <v>2015</v>
      </c>
      <c r="B327" s="7" t="s">
        <v>117</v>
      </c>
      <c r="C327" s="149" t="s">
        <v>118</v>
      </c>
      <c r="D327" s="7">
        <v>346</v>
      </c>
      <c r="E327" s="7" t="s">
        <v>13</v>
      </c>
      <c r="F327" s="86">
        <v>1082</v>
      </c>
      <c r="G327" s="7" t="str">
        <f>VLOOKUP(F327,Crosswalk!A:D,2,0)</f>
        <v>4076</v>
      </c>
      <c r="H327" s="7" t="str">
        <f>VLOOKUP(G327,Crosswalk!B:D,2,0)</f>
        <v>ABx1 26 L&amp;M Housing - H&amp;S 34188</v>
      </c>
      <c r="I327" s="7"/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/>
      <c r="Q327" s="8">
        <v>0</v>
      </c>
      <c r="R327" s="8"/>
      <c r="S327" s="8"/>
      <c r="T327" s="8"/>
      <c r="U327" s="8"/>
      <c r="V327" s="8"/>
      <c r="W327" s="8"/>
      <c r="X327" s="8"/>
      <c r="Y327" s="14">
        <f t="shared" ref="Y327:Y391" si="62">SUM(J327:X327)</f>
        <v>0</v>
      </c>
      <c r="Z327" s="10"/>
      <c r="AA327" s="136">
        <f t="shared" si="60"/>
        <v>0</v>
      </c>
      <c r="AB327" s="13"/>
      <c r="AC327" s="13">
        <f t="shared" si="59"/>
        <v>0</v>
      </c>
      <c r="AD327" s="12"/>
      <c r="AE327" s="12"/>
      <c r="AG327" s="9">
        <f t="shared" si="55"/>
        <v>0</v>
      </c>
      <c r="AI327" s="1" t="str">
        <f t="shared" si="61"/>
        <v>34634610004076</v>
      </c>
      <c r="AJ327" s="9">
        <f>IF(AND(F327=2015,AG$4=1),-IFERROR(VLOOKUP(AI327,'Tax Admin 1'!A:I,9,0),0),IF(AND(F327=2015,AG$4=2),-IFERROR(VLOOKUP(AI327,'Tax Admin 2'!A:I,9,0),0),IFERROR(VLOOKUP(AI327,'A203'!A:L,12,0),0)))</f>
        <v>0</v>
      </c>
    </row>
    <row r="328" spans="1:36" ht="15" customHeight="1" outlineLevel="2">
      <c r="A328" s="7">
        <v>2015</v>
      </c>
      <c r="B328" s="7" t="s">
        <v>117</v>
      </c>
      <c r="C328" s="149" t="s">
        <v>118</v>
      </c>
      <c r="D328" s="7" t="s">
        <v>118</v>
      </c>
      <c r="E328" s="7" t="s">
        <v>13</v>
      </c>
      <c r="F328" s="7">
        <v>1110</v>
      </c>
      <c r="G328" s="7" t="str">
        <f>VLOOKUP(F328,Crosswalk!A:D,2,0)</f>
        <v>4008</v>
      </c>
      <c r="H328" s="7" t="str">
        <f>VLOOKUP(G328,Crosswalk!B:D,2,0)</f>
        <v>Property Taxes-Prior Secured</v>
      </c>
      <c r="I328" s="7"/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/>
      <c r="Q328" s="8">
        <v>8274.52</v>
      </c>
      <c r="R328" s="8"/>
      <c r="S328" s="8"/>
      <c r="T328" s="8"/>
      <c r="U328" s="8"/>
      <c r="V328" s="8"/>
      <c r="W328" s="8"/>
      <c r="X328" s="8"/>
      <c r="Y328" s="14">
        <f t="shared" si="62"/>
        <v>8274.52</v>
      </c>
      <c r="Z328" s="10"/>
      <c r="AA328" s="136">
        <f t="shared" si="60"/>
        <v>0</v>
      </c>
      <c r="AB328" s="13"/>
      <c r="AC328" s="13">
        <f t="shared" si="59"/>
        <v>0</v>
      </c>
      <c r="AD328" s="12">
        <v>1</v>
      </c>
      <c r="AE328" s="12">
        <v>1</v>
      </c>
      <c r="AG328" s="9">
        <f t="shared" si="55"/>
        <v>-8274.52</v>
      </c>
      <c r="AI328" s="1" t="str">
        <f t="shared" si="61"/>
        <v>34634610004008</v>
      </c>
      <c r="AJ328" s="9">
        <f>IF(AND(F328=2015,AG$4=1),-IFERROR(VLOOKUP(AI328,'Tax Admin 1'!A:I,9,0),0),IF(AND(F328=2015,AG$4=2),-IFERROR(VLOOKUP(AI328,'Tax Admin 2'!A:I,9,0),0),IFERROR(VLOOKUP(AI328,'A203'!A:L,12,0),0)))</f>
        <v>0</v>
      </c>
    </row>
    <row r="329" spans="1:36" ht="15" customHeight="1" outlineLevel="2">
      <c r="A329" s="7">
        <v>2015</v>
      </c>
      <c r="B329" s="7" t="s">
        <v>117</v>
      </c>
      <c r="C329" s="149" t="s">
        <v>118</v>
      </c>
      <c r="D329" s="7" t="s">
        <v>118</v>
      </c>
      <c r="E329" s="7" t="s">
        <v>13</v>
      </c>
      <c r="F329" s="7">
        <v>1150</v>
      </c>
      <c r="G329" s="7" t="str">
        <f>VLOOKUP(F329,Crosswalk!A:D,2,0)</f>
        <v>4009</v>
      </c>
      <c r="H329" s="7" t="str">
        <f>VLOOKUP(G329,Crosswalk!B:D,2,0)</f>
        <v>Property Taxes-Prior Unsecured</v>
      </c>
      <c r="I329" s="7"/>
      <c r="J329" s="8">
        <v>0</v>
      </c>
      <c r="K329" s="8">
        <v>0</v>
      </c>
      <c r="L329" s="8">
        <v>134.34</v>
      </c>
      <c r="M329" s="8">
        <v>0</v>
      </c>
      <c r="N329" s="8">
        <v>20.609999999999985</v>
      </c>
      <c r="O329" s="8">
        <v>195.27000000000004</v>
      </c>
      <c r="P329" s="8">
        <v>21.04</v>
      </c>
      <c r="Q329" s="8">
        <v>123.56999999999994</v>
      </c>
      <c r="R329" s="8"/>
      <c r="S329" s="8"/>
      <c r="T329" s="8"/>
      <c r="U329" s="8"/>
      <c r="V329" s="8"/>
      <c r="W329" s="8"/>
      <c r="X329" s="8"/>
      <c r="Y329" s="14">
        <f t="shared" si="62"/>
        <v>494.83</v>
      </c>
      <c r="Z329" s="10"/>
      <c r="AA329" s="136">
        <f t="shared" si="60"/>
        <v>0</v>
      </c>
      <c r="AB329" s="13"/>
      <c r="AC329" s="13">
        <f t="shared" si="59"/>
        <v>0</v>
      </c>
      <c r="AD329" s="12">
        <v>1</v>
      </c>
      <c r="AE329" s="12">
        <v>1</v>
      </c>
      <c r="AG329" s="9">
        <f t="shared" si="55"/>
        <v>-494.83</v>
      </c>
      <c r="AI329" s="1" t="str">
        <f t="shared" si="61"/>
        <v>34634610004009</v>
      </c>
      <c r="AJ329" s="9">
        <f>IF(AND(F329=2015,AG$4=1),-IFERROR(VLOOKUP(AI329,'Tax Admin 1'!A:I,9,0),0),IF(AND(F329=2015,AG$4=2),-IFERROR(VLOOKUP(AI329,'Tax Admin 2'!A:I,9,0),0),IFERROR(VLOOKUP(AI329,'A203'!A:L,12,0),0)))</f>
        <v>0</v>
      </c>
    </row>
    <row r="330" spans="1:36" ht="15" customHeight="1" outlineLevel="2">
      <c r="A330" s="7">
        <v>2015</v>
      </c>
      <c r="B330" s="7" t="s">
        <v>117</v>
      </c>
      <c r="C330" s="149" t="s">
        <v>118</v>
      </c>
      <c r="D330" s="7" t="s">
        <v>118</v>
      </c>
      <c r="E330" s="7" t="s">
        <v>13</v>
      </c>
      <c r="F330" s="7">
        <v>1160</v>
      </c>
      <c r="G330" s="7" t="str">
        <f>VLOOKUP(F330,Crosswalk!A:D,2,0)</f>
        <v>4010</v>
      </c>
      <c r="H330" s="7" t="str">
        <f>VLOOKUP(G330,Crosswalk!B:D,2,0)</f>
        <v>Prop Tax Rev- School Pass Thru</v>
      </c>
      <c r="I330" s="7"/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/>
      <c r="Q330" s="8">
        <v>0</v>
      </c>
      <c r="R330" s="8"/>
      <c r="S330" s="8"/>
      <c r="T330" s="8"/>
      <c r="U330" s="8"/>
      <c r="V330" s="8"/>
      <c r="W330" s="8"/>
      <c r="X330" s="8"/>
      <c r="Y330" s="14">
        <f t="shared" si="62"/>
        <v>0</v>
      </c>
      <c r="Z330" s="10"/>
      <c r="AA330" s="136">
        <f t="shared" si="60"/>
        <v>0</v>
      </c>
      <c r="AB330" s="13"/>
      <c r="AC330" s="13">
        <f t="shared" si="59"/>
        <v>0</v>
      </c>
      <c r="AD330" s="12">
        <v>1</v>
      </c>
      <c r="AE330" s="12">
        <v>1</v>
      </c>
      <c r="AG330" s="9">
        <f t="shared" si="55"/>
        <v>0</v>
      </c>
      <c r="AI330" s="1" t="str">
        <f t="shared" si="61"/>
        <v>34634610004010</v>
      </c>
      <c r="AJ330" s="9">
        <f>IF(AND(F330=2015,AG$4=1),-IFERROR(VLOOKUP(AI330,'Tax Admin 1'!A:I,9,0),0),IF(AND(F330=2015,AG$4=2),-IFERROR(VLOOKUP(AI330,'Tax Admin 2'!A:I,9,0),0),IFERROR(VLOOKUP(AI330,'A203'!A:L,12,0),0)))</f>
        <v>0</v>
      </c>
    </row>
    <row r="331" spans="1:36" ht="15" customHeight="1" outlineLevel="2">
      <c r="A331" s="7">
        <v>2015</v>
      </c>
      <c r="B331" s="7" t="s">
        <v>117</v>
      </c>
      <c r="C331" s="149" t="s">
        <v>118</v>
      </c>
      <c r="D331" s="7" t="s">
        <v>118</v>
      </c>
      <c r="E331" s="7" t="s">
        <v>13</v>
      </c>
      <c r="F331" s="7">
        <v>1175</v>
      </c>
      <c r="G331" s="7" t="str">
        <f>VLOOKUP(F331,Crosswalk!A:D,2,0)</f>
        <v>4014</v>
      </c>
      <c r="H331" s="7" t="str">
        <f>VLOOKUP(G331,Crosswalk!B:D,2,0)</f>
        <v>Prop 1A Reimbursement</v>
      </c>
      <c r="I331" s="7"/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/>
      <c r="Q331" s="8">
        <v>0</v>
      </c>
      <c r="R331" s="8"/>
      <c r="S331" s="8"/>
      <c r="T331" s="8"/>
      <c r="U331" s="8"/>
      <c r="V331" s="8"/>
      <c r="W331" s="8"/>
      <c r="X331" s="8"/>
      <c r="Y331" s="14">
        <f t="shared" si="62"/>
        <v>0</v>
      </c>
      <c r="Z331" s="10"/>
      <c r="AA331" s="136">
        <f t="shared" si="60"/>
        <v>0</v>
      </c>
      <c r="AB331" s="13"/>
      <c r="AC331" s="13">
        <f t="shared" si="59"/>
        <v>0</v>
      </c>
      <c r="AD331" s="12"/>
      <c r="AE331" s="12"/>
      <c r="AG331" s="9">
        <f t="shared" si="55"/>
        <v>0</v>
      </c>
      <c r="AI331" s="1" t="str">
        <f t="shared" si="61"/>
        <v>34634610004014</v>
      </c>
      <c r="AJ331" s="9">
        <f>IF(AND(F331=2015,AG$4=1),-IFERROR(VLOOKUP(AI331,'Tax Admin 1'!A:I,9,0),0),IF(AND(F331=2015,AG$4=2),-IFERROR(VLOOKUP(AI331,'Tax Admin 2'!A:I,9,0),0),IFERROR(VLOOKUP(AI331,'A203'!A:L,12,0),0)))</f>
        <v>0</v>
      </c>
    </row>
    <row r="332" spans="1:36" ht="15" customHeight="1" outlineLevel="2">
      <c r="A332" s="7">
        <v>2015</v>
      </c>
      <c r="B332" s="7" t="s">
        <v>117</v>
      </c>
      <c r="C332" s="149" t="s">
        <v>118</v>
      </c>
      <c r="D332" s="7" t="s">
        <v>118</v>
      </c>
      <c r="E332" s="7" t="s">
        <v>13</v>
      </c>
      <c r="F332" s="7">
        <v>1260</v>
      </c>
      <c r="G332" s="7" t="str">
        <f>VLOOKUP(F332,Crosswalk!A:D,2,0)</f>
        <v>4030</v>
      </c>
      <c r="H332" s="7" t="str">
        <f>VLOOKUP(G332,Crosswalk!B:D,2,0)</f>
        <v>Supp Prop Tax-Current Secured</v>
      </c>
      <c r="I332" s="7"/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/>
      <c r="Q332" s="8">
        <v>2747.5</v>
      </c>
      <c r="R332" s="8"/>
      <c r="S332" s="8"/>
      <c r="T332" s="8"/>
      <c r="U332" s="8"/>
      <c r="V332" s="8"/>
      <c r="W332" s="8"/>
      <c r="X332" s="8"/>
      <c r="Y332" s="14">
        <f t="shared" si="62"/>
        <v>2747.5</v>
      </c>
      <c r="Z332" s="10"/>
      <c r="AA332" s="136">
        <f t="shared" si="60"/>
        <v>0</v>
      </c>
      <c r="AB332" s="13"/>
      <c r="AC332" s="13">
        <f t="shared" si="59"/>
        <v>0</v>
      </c>
      <c r="AD332" s="12">
        <v>1</v>
      </c>
      <c r="AE332" s="12">
        <v>1</v>
      </c>
      <c r="AG332" s="9">
        <f t="shared" si="55"/>
        <v>-2747.5</v>
      </c>
      <c r="AI332" s="1" t="str">
        <f t="shared" si="61"/>
        <v>34634610004030</v>
      </c>
      <c r="AJ332" s="9">
        <f>IF(AND(F332=2015,AG$4=1),-IFERROR(VLOOKUP(AI332,'Tax Admin 1'!A:I,9,0),0),IF(AND(F332=2015,AG$4=2),-IFERROR(VLOOKUP(AI332,'Tax Admin 2'!A:I,9,0),0),IFERROR(VLOOKUP(AI332,'A203'!A:L,12,0),0)))</f>
        <v>0</v>
      </c>
    </row>
    <row r="333" spans="1:36" ht="15" customHeight="1" outlineLevel="2">
      <c r="A333" s="7">
        <v>2015</v>
      </c>
      <c r="B333" s="7" t="s">
        <v>117</v>
      </c>
      <c r="C333" s="149" t="s">
        <v>118</v>
      </c>
      <c r="D333" s="7" t="s">
        <v>118</v>
      </c>
      <c r="E333" s="7" t="s">
        <v>13</v>
      </c>
      <c r="F333" s="7">
        <v>1270</v>
      </c>
      <c r="G333" s="7" t="str">
        <f>VLOOKUP(F333,Crosswalk!A:D,2,0)</f>
        <v>4033</v>
      </c>
      <c r="H333" s="7" t="str">
        <f>VLOOKUP(G333,Crosswalk!B:D,2,0)</f>
        <v>Supp Property Taxes-Prior Secured</v>
      </c>
      <c r="I333" s="7"/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/>
      <c r="Q333" s="8">
        <v>501.2</v>
      </c>
      <c r="R333" s="8"/>
      <c r="S333" s="8"/>
      <c r="T333" s="8"/>
      <c r="U333" s="8"/>
      <c r="V333" s="8"/>
      <c r="W333" s="8"/>
      <c r="X333" s="8"/>
      <c r="Y333" s="14">
        <f t="shared" si="62"/>
        <v>501.2</v>
      </c>
      <c r="Z333" s="10"/>
      <c r="AA333" s="136">
        <f t="shared" si="60"/>
        <v>0</v>
      </c>
      <c r="AB333" s="13"/>
      <c r="AC333" s="13">
        <f t="shared" si="59"/>
        <v>0</v>
      </c>
      <c r="AD333" s="12">
        <v>1</v>
      </c>
      <c r="AE333" s="12">
        <v>1</v>
      </c>
      <c r="AG333" s="9">
        <f t="shared" si="55"/>
        <v>-501.2</v>
      </c>
      <c r="AI333" s="1" t="str">
        <f t="shared" si="61"/>
        <v>34634610004033</v>
      </c>
      <c r="AJ333" s="9">
        <f>IF(AND(F333=2015,AG$4=1),-IFERROR(VLOOKUP(AI333,'Tax Admin 1'!A:I,9,0),0),IF(AND(F333=2015,AG$4=2),-IFERROR(VLOOKUP(AI333,'Tax Admin 2'!A:I,9,0),0),IFERROR(VLOOKUP(AI333,'A203'!A:L,12,0),0)))</f>
        <v>0</v>
      </c>
    </row>
    <row r="334" spans="1:36" ht="15" customHeight="1" outlineLevel="2">
      <c r="A334" s="7">
        <v>2015</v>
      </c>
      <c r="B334" s="7" t="s">
        <v>117</v>
      </c>
      <c r="C334" s="149" t="s">
        <v>118</v>
      </c>
      <c r="D334" s="7" t="s">
        <v>118</v>
      </c>
      <c r="E334" s="7" t="s">
        <v>13</v>
      </c>
      <c r="F334" s="7">
        <v>1410</v>
      </c>
      <c r="G334" s="7" t="str">
        <f>VLOOKUP(F334,Crosswalk!A:D,2,0)</f>
        <v>4052</v>
      </c>
      <c r="H334" s="7" t="str">
        <f>VLOOKUP(G334,Crosswalk!B:D,2,0)</f>
        <v>Other Taxes</v>
      </c>
      <c r="I334" s="7"/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/>
      <c r="Q334" s="8">
        <v>0</v>
      </c>
      <c r="R334" s="8"/>
      <c r="S334" s="8"/>
      <c r="T334" s="8"/>
      <c r="U334" s="8"/>
      <c r="V334" s="8"/>
      <c r="W334" s="8"/>
      <c r="X334" s="8"/>
      <c r="Y334" s="14">
        <f t="shared" si="62"/>
        <v>0</v>
      </c>
      <c r="Z334" s="10"/>
      <c r="AA334" s="136">
        <f t="shared" si="60"/>
        <v>0</v>
      </c>
      <c r="AB334" s="13"/>
      <c r="AC334" s="13">
        <f t="shared" si="59"/>
        <v>0</v>
      </c>
      <c r="AD334" s="12">
        <v>1</v>
      </c>
      <c r="AE334" s="12">
        <v>1</v>
      </c>
      <c r="AG334" s="9">
        <f t="shared" si="55"/>
        <v>0</v>
      </c>
      <c r="AI334" s="1" t="str">
        <f t="shared" si="61"/>
        <v>34634610004052</v>
      </c>
      <c r="AJ334" s="9">
        <f>IF(AND(F334=2015,AG$4=1),-IFERROR(VLOOKUP(AI334,'Tax Admin 1'!A:I,9,0),0),IF(AND(F334=2015,AG$4=2),-IFERROR(VLOOKUP(AI334,'Tax Admin 2'!A:I,9,0),0),IFERROR(VLOOKUP(AI334,'A203'!A:L,12,0),0)))</f>
        <v>0</v>
      </c>
    </row>
    <row r="335" spans="1:36" ht="15" customHeight="1" outlineLevel="2">
      <c r="A335" s="7">
        <v>2015</v>
      </c>
      <c r="B335" s="7" t="s">
        <v>117</v>
      </c>
      <c r="C335" s="149" t="s">
        <v>118</v>
      </c>
      <c r="D335" s="22" t="s">
        <v>118</v>
      </c>
      <c r="E335" s="7" t="s">
        <v>13</v>
      </c>
      <c r="F335" s="7">
        <v>1450</v>
      </c>
      <c r="G335" s="7" t="str">
        <f>VLOOKUP(F335,Crosswalk!A:D,2,0)</f>
        <v>4056</v>
      </c>
      <c r="H335" s="7" t="str">
        <f>VLOOKUP(G335,Crosswalk!B:D,2,0)</f>
        <v>Aircraft</v>
      </c>
      <c r="I335" s="7"/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/>
      <c r="Q335" s="8">
        <v>0</v>
      </c>
      <c r="R335" s="8"/>
      <c r="S335" s="8"/>
      <c r="T335" s="8"/>
      <c r="U335" s="8"/>
      <c r="V335" s="8"/>
      <c r="W335" s="8"/>
      <c r="X335" s="8"/>
      <c r="Y335" s="14">
        <f t="shared" si="62"/>
        <v>0</v>
      </c>
      <c r="Z335" s="10"/>
      <c r="AA335" s="136">
        <f t="shared" si="60"/>
        <v>0</v>
      </c>
      <c r="AB335" s="13"/>
      <c r="AC335" s="13">
        <f t="shared" si="59"/>
        <v>0</v>
      </c>
      <c r="AD335" s="12"/>
      <c r="AE335" s="12"/>
      <c r="AG335" s="9">
        <f t="shared" si="55"/>
        <v>0</v>
      </c>
      <c r="AI335" s="1" t="str">
        <f t="shared" si="61"/>
        <v>34634610004056</v>
      </c>
      <c r="AJ335" s="9">
        <f>IF(AND(F335=2015,AG$4=1),-IFERROR(VLOOKUP(AI335,'Tax Admin 1'!A:I,9,0),0),IF(AND(F335=2015,AG$4=2),-IFERROR(VLOOKUP(AI335,'Tax Admin 2'!A:I,9,0),0),IFERROR(VLOOKUP(AI335,'A203'!A:L,12,0),0)))</f>
        <v>0</v>
      </c>
    </row>
    <row r="336" spans="1:36" ht="15" customHeight="1" outlineLevel="2">
      <c r="A336" s="7">
        <v>2015</v>
      </c>
      <c r="B336" s="7" t="s">
        <v>117</v>
      </c>
      <c r="C336" s="149" t="s">
        <v>118</v>
      </c>
      <c r="D336" s="7" t="s">
        <v>118</v>
      </c>
      <c r="E336" s="7" t="s">
        <v>13</v>
      </c>
      <c r="F336" s="7">
        <v>2015</v>
      </c>
      <c r="G336" s="7" t="str">
        <f>VLOOKUP(F336,Crosswalk!A:D,2,0)</f>
        <v>7003</v>
      </c>
      <c r="H336" s="7" t="str">
        <f>VLOOKUP(G336,Crosswalk!B:D,2,0)</f>
        <v>SB2557 Tax Admin Fees (Expense)</v>
      </c>
      <c r="I336" s="7"/>
      <c r="J336" s="8">
        <v>0</v>
      </c>
      <c r="K336" s="8">
        <v>0</v>
      </c>
      <c r="L336" s="8">
        <v>-3606.13</v>
      </c>
      <c r="M336" s="8">
        <v>0</v>
      </c>
      <c r="N336" s="8">
        <v>0</v>
      </c>
      <c r="O336" s="8">
        <v>-3606.12</v>
      </c>
      <c r="P336" s="8"/>
      <c r="Q336" s="8">
        <v>0</v>
      </c>
      <c r="R336" s="8"/>
      <c r="S336" s="8"/>
      <c r="T336" s="8"/>
      <c r="U336" s="8"/>
      <c r="V336" s="8"/>
      <c r="W336" s="8"/>
      <c r="X336" s="8"/>
      <c r="Y336" s="14">
        <f t="shared" si="62"/>
        <v>-7212.25</v>
      </c>
      <c r="Z336" s="10"/>
      <c r="AA336" s="136">
        <f t="shared" si="60"/>
        <v>-3606.13</v>
      </c>
      <c r="AB336" s="13"/>
      <c r="AC336" s="13">
        <f t="shared" ref="AC336:AC370" si="63">AA336+AB336</f>
        <v>-3606.13</v>
      </c>
      <c r="AD336" s="12"/>
      <c r="AE336" s="12"/>
      <c r="AG336" s="9">
        <f t="shared" si="55"/>
        <v>3606.12</v>
      </c>
      <c r="AI336" s="1" t="str">
        <f t="shared" si="61"/>
        <v>34634610007003</v>
      </c>
      <c r="AJ336" s="9">
        <f>IF(AND(F336=2015,AG$4=1),-IFERROR(VLOOKUP(AI336,'Tax Admin 1'!A:I,9,0),0),IF(AND(F336=2015,AG$4=2),-IFERROR(VLOOKUP(AI336,'Tax Admin 2'!A:I,9,0),0),IFERROR(VLOOKUP(AI336,'A203'!A:L,12,0),0)))</f>
        <v>-3606.13</v>
      </c>
    </row>
    <row r="337" spans="1:36" ht="15" customHeight="1" outlineLevel="2">
      <c r="A337" s="7">
        <v>2015</v>
      </c>
      <c r="B337" s="7" t="s">
        <v>117</v>
      </c>
      <c r="C337" s="149" t="s">
        <v>118</v>
      </c>
      <c r="D337" s="7" t="s">
        <v>118</v>
      </c>
      <c r="E337" s="7" t="s">
        <v>13</v>
      </c>
      <c r="F337" s="7">
        <v>4010</v>
      </c>
      <c r="G337" s="7" t="str">
        <f>VLOOKUP(F337,Crosswalk!A:D,2,0)</f>
        <v>4801</v>
      </c>
      <c r="H337" s="7" t="str">
        <f>VLOOKUP(G337,Crosswalk!B:D,2,0)</f>
        <v>Interest</v>
      </c>
      <c r="I337" s="7"/>
      <c r="J337" s="8">
        <v>0</v>
      </c>
      <c r="K337" s="8">
        <v>0</v>
      </c>
      <c r="L337" s="8">
        <v>6.07</v>
      </c>
      <c r="M337" s="8">
        <v>0</v>
      </c>
      <c r="N337" s="8">
        <v>72.800000000000011</v>
      </c>
      <c r="O337" s="8">
        <v>73.899999999999977</v>
      </c>
      <c r="P337" s="8"/>
      <c r="Q337" s="8">
        <v>298.3</v>
      </c>
      <c r="R337" s="8"/>
      <c r="S337" s="8"/>
      <c r="T337" s="8"/>
      <c r="U337" s="8"/>
      <c r="V337" s="8"/>
      <c r="W337" s="8"/>
      <c r="X337" s="8"/>
      <c r="Y337" s="14">
        <f t="shared" si="62"/>
        <v>451.07</v>
      </c>
      <c r="Z337" s="10"/>
      <c r="AA337" s="136">
        <f t="shared" si="60"/>
        <v>0</v>
      </c>
      <c r="AB337" s="13"/>
      <c r="AC337" s="13">
        <f t="shared" si="63"/>
        <v>0</v>
      </c>
      <c r="AD337" s="12">
        <v>1</v>
      </c>
      <c r="AE337" s="12">
        <v>1</v>
      </c>
      <c r="AG337" s="9">
        <f t="shared" si="55"/>
        <v>-451.07</v>
      </c>
      <c r="AI337" s="1" t="str">
        <f t="shared" si="61"/>
        <v>34634610004801</v>
      </c>
      <c r="AJ337" s="9">
        <f>IF(AND(F337=2015,AG$4=1),-IFERROR(VLOOKUP(AI337,'Tax Admin 1'!A:I,9,0),0),IF(AND(F337=2015,AG$4=2),-IFERROR(VLOOKUP(AI337,'Tax Admin 2'!A:I,9,0),0),IFERROR(VLOOKUP(AI337,'A203'!A:L,12,0),0)))</f>
        <v>0</v>
      </c>
    </row>
    <row r="338" spans="1:36" ht="15" customHeight="1" outlineLevel="2">
      <c r="A338" s="7">
        <v>2015</v>
      </c>
      <c r="B338" s="7" t="s">
        <v>117</v>
      </c>
      <c r="C338" s="149" t="s">
        <v>118</v>
      </c>
      <c r="D338" s="7" t="s">
        <v>118</v>
      </c>
      <c r="E338" s="7" t="s">
        <v>13</v>
      </c>
      <c r="F338" s="7">
        <v>5380</v>
      </c>
      <c r="G338" s="7" t="str">
        <f>VLOOKUP(F338,Crosswalk!A:D,2,0)</f>
        <v>5050</v>
      </c>
      <c r="H338" s="7" t="str">
        <f>VLOOKUP(G338,Crosswalk!B:D,2,0)</f>
        <v>St-Homeowners Prop Tax Relief</v>
      </c>
      <c r="I338" s="7"/>
      <c r="J338" s="8">
        <v>0</v>
      </c>
      <c r="K338" s="8">
        <v>0</v>
      </c>
      <c r="L338" s="8">
        <v>0</v>
      </c>
      <c r="M338" s="8">
        <v>0</v>
      </c>
      <c r="N338" s="8">
        <v>1558.84</v>
      </c>
      <c r="O338" s="8">
        <v>0</v>
      </c>
      <c r="P338" s="8"/>
      <c r="Q338" s="8">
        <v>1558.84</v>
      </c>
      <c r="R338" s="8"/>
      <c r="S338" s="8"/>
      <c r="T338" s="8"/>
      <c r="U338" s="8"/>
      <c r="V338" s="8"/>
      <c r="W338" s="8"/>
      <c r="X338" s="8"/>
      <c r="Y338" s="14">
        <f t="shared" si="62"/>
        <v>3117.68</v>
      </c>
      <c r="Z338" s="10"/>
      <c r="AA338" s="136">
        <f t="shared" si="60"/>
        <v>0</v>
      </c>
      <c r="AB338" s="13"/>
      <c r="AC338" s="13">
        <f t="shared" si="63"/>
        <v>0</v>
      </c>
      <c r="AD338" s="12">
        <v>1</v>
      </c>
      <c r="AE338" s="12">
        <v>1</v>
      </c>
      <c r="AG338" s="9">
        <f t="shared" si="55"/>
        <v>-3117.68</v>
      </c>
      <c r="AI338" s="1" t="str">
        <f t="shared" si="61"/>
        <v>34634610005050</v>
      </c>
      <c r="AJ338" s="9">
        <f>IF(AND(F338=2015,AG$4=1),-IFERROR(VLOOKUP(AI338,'Tax Admin 1'!A:I,9,0),0),IF(AND(F338=2015,AG$4=2),-IFERROR(VLOOKUP(AI338,'Tax Admin 2'!A:I,9,0),0),IFERROR(VLOOKUP(AI338,'A203'!A:L,12,0),0)))</f>
        <v>0</v>
      </c>
    </row>
    <row r="339" spans="1:36" ht="15" customHeight="1" outlineLevel="2">
      <c r="A339" s="7">
        <v>2015</v>
      </c>
      <c r="B339" s="7" t="s">
        <v>117</v>
      </c>
      <c r="C339" s="149" t="s">
        <v>118</v>
      </c>
      <c r="D339" s="7" t="s">
        <v>118</v>
      </c>
      <c r="E339" s="7" t="s">
        <v>13</v>
      </c>
      <c r="F339" s="7">
        <v>5700</v>
      </c>
      <c r="G339" s="7" t="str">
        <f>VLOOKUP(F339,Crosswalk!A:D,2,0)</f>
        <v>5220</v>
      </c>
      <c r="H339" s="7" t="str">
        <f>VLOOKUP(G339,Crosswalk!B:D,2,0)</f>
        <v>Fed-Other</v>
      </c>
      <c r="I339" s="7"/>
      <c r="J339" s="8">
        <v>0</v>
      </c>
      <c r="K339" s="8">
        <v>0</v>
      </c>
      <c r="L339" s="8">
        <v>150.43</v>
      </c>
      <c r="M339" s="8">
        <v>0</v>
      </c>
      <c r="N339" s="8">
        <v>0</v>
      </c>
      <c r="O339" s="8">
        <v>0</v>
      </c>
      <c r="P339" s="8">
        <v>140.79</v>
      </c>
      <c r="Q339" s="8">
        <v>0</v>
      </c>
      <c r="R339" s="8"/>
      <c r="S339" s="8"/>
      <c r="T339" s="8"/>
      <c r="U339" s="8"/>
      <c r="V339" s="8"/>
      <c r="W339" s="8"/>
      <c r="X339" s="8"/>
      <c r="Y339" s="14">
        <f t="shared" si="62"/>
        <v>291.22000000000003</v>
      </c>
      <c r="Z339" s="10"/>
      <c r="AA339" s="136">
        <f t="shared" si="60"/>
        <v>0</v>
      </c>
      <c r="AB339" s="13"/>
      <c r="AC339" s="13">
        <f t="shared" si="63"/>
        <v>0</v>
      </c>
      <c r="AD339" s="12">
        <v>1</v>
      </c>
      <c r="AE339" s="12">
        <v>1</v>
      </c>
      <c r="AG339" s="9">
        <f t="shared" si="55"/>
        <v>-291.22000000000003</v>
      </c>
      <c r="AI339" s="1" t="str">
        <f t="shared" si="61"/>
        <v>34634610005220</v>
      </c>
      <c r="AJ339" s="9">
        <f>IF(AND(F339=2015,AG$4=1),-IFERROR(VLOOKUP(AI339,'Tax Admin 1'!A:I,9,0),0),IF(AND(F339=2015,AG$4=2),-IFERROR(VLOOKUP(AI339,'Tax Admin 2'!A:I,9,0),0),IFERROR(VLOOKUP(AI339,'A203'!A:L,12,0),0)))</f>
        <v>0</v>
      </c>
    </row>
    <row r="340" spans="1:36" ht="15" customHeight="1" outlineLevel="2">
      <c r="A340" s="7">
        <v>2015</v>
      </c>
      <c r="B340" s="7" t="s">
        <v>117</v>
      </c>
      <c r="C340" s="149" t="s">
        <v>118</v>
      </c>
      <c r="D340" s="7" t="s">
        <v>118</v>
      </c>
      <c r="E340" s="7" t="s">
        <v>13</v>
      </c>
      <c r="F340" s="7">
        <v>5900</v>
      </c>
      <c r="G340" s="7" t="str">
        <f>VLOOKUP(F340,Crosswalk!A:D,2,0)</f>
        <v>5801</v>
      </c>
      <c r="H340" s="7" t="str">
        <f>VLOOKUP(G340,Crosswalk!B:D,2,0)</f>
        <v>RDA Pass Thru</v>
      </c>
      <c r="I340" s="7"/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/>
      <c r="Q340" s="8">
        <v>0</v>
      </c>
      <c r="R340" s="8"/>
      <c r="S340" s="8"/>
      <c r="T340" s="8"/>
      <c r="U340" s="8"/>
      <c r="V340" s="8"/>
      <c r="W340" s="8"/>
      <c r="X340" s="8"/>
      <c r="Y340" s="14">
        <f t="shared" si="62"/>
        <v>0</v>
      </c>
      <c r="Z340" s="10"/>
      <c r="AA340" s="136">
        <f t="shared" si="60"/>
        <v>0</v>
      </c>
      <c r="AB340" s="13"/>
      <c r="AC340" s="13">
        <f t="shared" si="63"/>
        <v>0</v>
      </c>
      <c r="AD340" s="12">
        <v>1</v>
      </c>
      <c r="AE340" s="12">
        <v>1</v>
      </c>
      <c r="AG340" s="9">
        <f t="shared" si="55"/>
        <v>0</v>
      </c>
      <c r="AI340" s="1" t="str">
        <f t="shared" si="61"/>
        <v>34634610005801</v>
      </c>
      <c r="AJ340" s="9">
        <f>IF(AND(F340=2015,AG$4=1),-IFERROR(VLOOKUP(AI340,'Tax Admin 1'!A:I,9,0),0),IF(AND(F340=2015,AG$4=2),-IFERROR(VLOOKUP(AI340,'Tax Admin 2'!A:I,9,0),0),IFERROR(VLOOKUP(AI340,'A203'!A:L,12,0),0)))</f>
        <v>0</v>
      </c>
    </row>
    <row r="341" spans="1:36" ht="15" customHeight="1" outlineLevel="2">
      <c r="A341" s="7">
        <v>2015</v>
      </c>
      <c r="B341" s="7" t="s">
        <v>117</v>
      </c>
      <c r="C341" s="149" t="s">
        <v>118</v>
      </c>
      <c r="D341" s="7" t="s">
        <v>118</v>
      </c>
      <c r="E341" s="7" t="s">
        <v>13</v>
      </c>
      <c r="F341" s="7">
        <v>5905</v>
      </c>
      <c r="G341" s="7" t="str">
        <f>VLOOKUP(F341,Crosswalk!A:D,2,0)</f>
        <v>5802</v>
      </c>
      <c r="H341" s="7" t="str">
        <f>VLOOKUP(G341,Crosswalk!B:D,2,0)</f>
        <v>RDA Pass Thru PY</v>
      </c>
      <c r="I341" s="7"/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/>
      <c r="Q341" s="8">
        <v>0</v>
      </c>
      <c r="R341" s="8"/>
      <c r="S341" s="8"/>
      <c r="T341" s="8"/>
      <c r="U341" s="8"/>
      <c r="V341" s="8"/>
      <c r="W341" s="8"/>
      <c r="X341" s="8"/>
      <c r="Y341" s="14">
        <f t="shared" si="62"/>
        <v>0</v>
      </c>
      <c r="Z341" s="10"/>
      <c r="AA341" s="136">
        <f t="shared" si="60"/>
        <v>0</v>
      </c>
      <c r="AB341" s="13"/>
      <c r="AC341" s="13">
        <f t="shared" si="63"/>
        <v>0</v>
      </c>
      <c r="AD341" s="12"/>
      <c r="AE341" s="12"/>
      <c r="AG341" s="9">
        <f t="shared" si="55"/>
        <v>0</v>
      </c>
      <c r="AI341" s="1" t="str">
        <f t="shared" si="61"/>
        <v>34634610005802</v>
      </c>
      <c r="AJ341" s="9">
        <f>IF(AND(F341=2015,AG$4=1),-IFERROR(VLOOKUP(AI341,'Tax Admin 1'!A:I,9,0),0),IF(AND(F341=2015,AG$4=2),-IFERROR(VLOOKUP(AI341,'Tax Admin 2'!A:I,9,0),0),IFERROR(VLOOKUP(AI341,'A203'!A:L,12,0),0)))</f>
        <v>0</v>
      </c>
    </row>
    <row r="342" spans="1:36" ht="15" customHeight="1" outlineLevel="2">
      <c r="A342" s="7">
        <v>2015</v>
      </c>
      <c r="B342" s="7" t="s">
        <v>117</v>
      </c>
      <c r="C342" s="149" t="s">
        <v>118</v>
      </c>
      <c r="D342" s="7">
        <v>346</v>
      </c>
      <c r="E342" s="7" t="s">
        <v>13</v>
      </c>
      <c r="F342" s="7">
        <v>5915</v>
      </c>
      <c r="G342" s="7" t="str">
        <f>VLOOKUP(F342,Crosswalk!A:D,2,0)</f>
        <v>4069</v>
      </c>
      <c r="H342" s="7" t="str">
        <f>VLOOKUP(G342,Crosswalk!B:D,2,0)</f>
        <v>Pass through - Facilities Portion</v>
      </c>
      <c r="I342" s="7"/>
      <c r="J342" s="8">
        <v>0</v>
      </c>
      <c r="K342" s="8">
        <v>0</v>
      </c>
      <c r="L342" s="8">
        <v>0</v>
      </c>
      <c r="M342" s="8">
        <v>13376</v>
      </c>
      <c r="N342" s="8">
        <v>0</v>
      </c>
      <c r="O342" s="8">
        <v>0</v>
      </c>
      <c r="P342" s="8">
        <v>10869</v>
      </c>
      <c r="Q342" s="8">
        <v>0</v>
      </c>
      <c r="R342" s="8"/>
      <c r="S342" s="8"/>
      <c r="T342" s="8"/>
      <c r="U342" s="8"/>
      <c r="V342" s="8"/>
      <c r="W342" s="8"/>
      <c r="X342" s="8"/>
      <c r="Y342" s="14">
        <f t="shared" si="62"/>
        <v>24245</v>
      </c>
      <c r="Z342" s="10"/>
      <c r="AA342" s="136">
        <f t="shared" si="60"/>
        <v>0</v>
      </c>
      <c r="AB342" s="13"/>
      <c r="AC342" s="13">
        <f t="shared" si="63"/>
        <v>0</v>
      </c>
      <c r="AD342" s="12"/>
      <c r="AE342" s="12"/>
      <c r="AG342" s="9">
        <f t="shared" si="55"/>
        <v>-24245</v>
      </c>
      <c r="AI342" s="1" t="str">
        <f t="shared" si="61"/>
        <v>34634610004069</v>
      </c>
      <c r="AJ342" s="9">
        <f>IF(AND(F342=2015,AG$4=1),-IFERROR(VLOOKUP(AI342,'Tax Admin 1'!A:I,9,0),0),IF(AND(F342=2015,AG$4=2),-IFERROR(VLOOKUP(AI342,'Tax Admin 2'!A:I,9,0),0),IFERROR(VLOOKUP(AI342,'A203'!A:L,12,0),0)))</f>
        <v>0</v>
      </c>
    </row>
    <row r="343" spans="1:36" ht="15" customHeight="1" outlineLevel="1">
      <c r="A343" s="7"/>
      <c r="B343" s="7"/>
      <c r="C343" s="157" t="s">
        <v>3528</v>
      </c>
      <c r="D343" s="7"/>
      <c r="E343" s="7"/>
      <c r="F343" s="7"/>
      <c r="G343" s="7"/>
      <c r="H343" s="7"/>
      <c r="I343" s="7"/>
      <c r="J343" s="8">
        <f>SUBTOTAL(9,J323:J342)</f>
        <v>0</v>
      </c>
      <c r="K343" s="8">
        <f>SUBTOTAL(9,K323:K342)</f>
        <v>0</v>
      </c>
      <c r="L343" s="8">
        <f>SUBTOTAL(9,L323:L342)</f>
        <v>139755.46</v>
      </c>
      <c r="M343" s="8">
        <f>SUBTOTAL(9,M323:M342)</f>
        <v>13376</v>
      </c>
      <c r="N343" s="8">
        <f>SUBTOTAL(9,N323:N342)</f>
        <v>25534.450000000015</v>
      </c>
      <c r="O343" s="8">
        <f>SUBTOTAL(9,O323:O342)</f>
        <v>78786.160000000018</v>
      </c>
      <c r="P343" s="8">
        <f>SUBTOTAL(9,P323:P342)</f>
        <v>40358</v>
      </c>
      <c r="Q343" s="8">
        <f>SUBTOTAL(9,Q323:Q342)</f>
        <v>16757.390000000025</v>
      </c>
      <c r="R343" s="8"/>
      <c r="S343" s="8"/>
      <c r="T343" s="8"/>
      <c r="U343" s="8"/>
      <c r="V343" s="8"/>
      <c r="W343" s="8"/>
      <c r="X343" s="8"/>
      <c r="Y343" s="14">
        <f>SUBTOTAL(9,Y323:Y342)</f>
        <v>314567.46000000008</v>
      </c>
      <c r="Z343" s="10"/>
      <c r="AA343" s="136"/>
      <c r="AB343" s="13"/>
      <c r="AC343" s="13"/>
      <c r="AD343" s="12"/>
      <c r="AE343" s="12"/>
      <c r="AG343" s="9"/>
      <c r="AJ343" s="9"/>
    </row>
    <row r="344" spans="1:36" ht="15" customHeight="1" outlineLevel="2">
      <c r="A344" s="7">
        <v>2015</v>
      </c>
      <c r="B344" s="7" t="s">
        <v>119</v>
      </c>
      <c r="C344" s="149" t="s">
        <v>120</v>
      </c>
      <c r="D344" s="7" t="s">
        <v>120</v>
      </c>
      <c r="E344" s="7" t="s">
        <v>13</v>
      </c>
      <c r="F344" s="7">
        <v>1010</v>
      </c>
      <c r="G344" s="148" t="str">
        <f>VLOOKUP(F344,Crosswalk!A:D,2,0)</f>
        <v>4001</v>
      </c>
      <c r="H344" s="7" t="str">
        <f>VLOOKUP(G344,Crosswalk!B:D,2,0)</f>
        <v>Property Taxes-Current Secured</v>
      </c>
      <c r="I344" s="7"/>
      <c r="J344" s="8">
        <v>0</v>
      </c>
      <c r="K344" s="8">
        <v>0</v>
      </c>
      <c r="L344" s="8">
        <v>254645.6</v>
      </c>
      <c r="M344" s="8">
        <v>0</v>
      </c>
      <c r="N344" s="8">
        <v>56816.49000000002</v>
      </c>
      <c r="O344" s="8">
        <v>160923.73000000004</v>
      </c>
      <c r="P344" s="8">
        <v>67410.02</v>
      </c>
      <c r="Q344" s="8">
        <v>5400.8100000000559</v>
      </c>
      <c r="R344" s="8"/>
      <c r="S344" s="8"/>
      <c r="T344" s="8"/>
      <c r="U344" s="8"/>
      <c r="V344" s="8"/>
      <c r="W344" s="8"/>
      <c r="X344" s="8"/>
      <c r="Y344" s="14">
        <f t="shared" si="62"/>
        <v>545196.65000000014</v>
      </c>
      <c r="Z344" s="10"/>
      <c r="AA344" s="136">
        <f t="shared" ref="AA344:AA355" si="64">IF(AG$2="Y",IF(RIGHT(B344,4)="CITY",AJ344,0),AJ344)</f>
        <v>0</v>
      </c>
      <c r="AB344" s="13"/>
      <c r="AC344" s="13">
        <f t="shared" si="63"/>
        <v>0</v>
      </c>
      <c r="AD344" s="12">
        <v>1</v>
      </c>
      <c r="AE344" s="12">
        <v>1</v>
      </c>
      <c r="AG344" s="9">
        <f t="shared" si="55"/>
        <v>-545196.65000000014</v>
      </c>
      <c r="AI344" s="1" t="str">
        <f t="shared" ref="AI344:AI355" si="65">C344&amp;D344&amp;E344&amp;G344</f>
        <v>34734710004001</v>
      </c>
      <c r="AJ344" s="9">
        <f>IF(AND(F344=2015,AG$4=1),-IFERROR(VLOOKUP(AI344,'Tax Admin 1'!A:I,9,0),0),IF(AND(F344=2015,AG$4=2),-IFERROR(VLOOKUP(AI344,'Tax Admin 2'!A:I,9,0),0),IFERROR(VLOOKUP(AI344,'A203'!A:L,12,0),0)))</f>
        <v>0</v>
      </c>
    </row>
    <row r="345" spans="1:36" ht="15" customHeight="1" outlineLevel="2">
      <c r="A345" s="7">
        <v>2015</v>
      </c>
      <c r="B345" s="7" t="s">
        <v>119</v>
      </c>
      <c r="C345" s="149" t="s">
        <v>120</v>
      </c>
      <c r="D345" s="7" t="s">
        <v>120</v>
      </c>
      <c r="E345" s="7" t="s">
        <v>13</v>
      </c>
      <c r="F345" s="7">
        <v>1020</v>
      </c>
      <c r="G345" s="148" t="str">
        <f>VLOOKUP(F345,Crosswalk!A:D,2,0)</f>
        <v>4004</v>
      </c>
      <c r="H345" s="7" t="str">
        <f>VLOOKUP(G345,Crosswalk!B:D,2,0)</f>
        <v>Property Taxes-Eraf III</v>
      </c>
      <c r="I345" s="7"/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/>
      <c r="Q345" s="8">
        <v>0</v>
      </c>
      <c r="R345" s="8"/>
      <c r="S345" s="8"/>
      <c r="T345" s="8"/>
      <c r="U345" s="8"/>
      <c r="V345" s="8"/>
      <c r="W345" s="8"/>
      <c r="X345" s="8"/>
      <c r="Y345" s="14">
        <f t="shared" si="62"/>
        <v>0</v>
      </c>
      <c r="Z345" s="10"/>
      <c r="AA345" s="136">
        <f t="shared" si="64"/>
        <v>0</v>
      </c>
      <c r="AB345" s="13"/>
      <c r="AC345" s="13">
        <f t="shared" si="63"/>
        <v>0</v>
      </c>
      <c r="AD345" s="12">
        <v>1</v>
      </c>
      <c r="AE345" s="12">
        <v>1</v>
      </c>
      <c r="AG345" s="9">
        <f t="shared" si="55"/>
        <v>0</v>
      </c>
      <c r="AI345" s="1" t="str">
        <f t="shared" si="65"/>
        <v>34734710004004</v>
      </c>
      <c r="AJ345" s="9">
        <f>IF(AND(F345=2015,AG$4=1),-IFERROR(VLOOKUP(AI345,'Tax Admin 1'!A:I,9,0),0),IF(AND(F345=2015,AG$4=2),-IFERROR(VLOOKUP(AI345,'Tax Admin 2'!A:I,9,0),0),IFERROR(VLOOKUP(AI345,'A203'!A:L,12,0),0)))</f>
        <v>0</v>
      </c>
    </row>
    <row r="346" spans="1:36" ht="15" customHeight="1" outlineLevel="2">
      <c r="A346" s="7">
        <v>2015</v>
      </c>
      <c r="B346" s="7" t="s">
        <v>119</v>
      </c>
      <c r="C346" s="149" t="s">
        <v>120</v>
      </c>
      <c r="D346" s="7" t="s">
        <v>120</v>
      </c>
      <c r="E346" s="7" t="s">
        <v>13</v>
      </c>
      <c r="F346" s="7">
        <v>1050</v>
      </c>
      <c r="G346" s="148" t="str">
        <f>VLOOKUP(F346,Crosswalk!A:D,2,0)</f>
        <v>4006</v>
      </c>
      <c r="H346" s="7" t="str">
        <f>VLOOKUP(G346,Crosswalk!B:D,2,0)</f>
        <v>Property Tax-Current Unsecured</v>
      </c>
      <c r="I346" s="7"/>
      <c r="J346" s="8">
        <v>0</v>
      </c>
      <c r="K346" s="8">
        <v>0</v>
      </c>
      <c r="L346" s="8">
        <v>28202.83</v>
      </c>
      <c r="M346" s="8">
        <v>0</v>
      </c>
      <c r="N346" s="8">
        <v>162.2400000000016</v>
      </c>
      <c r="O346" s="8">
        <v>1432.630000000001</v>
      </c>
      <c r="P346" s="8">
        <v>-88.91</v>
      </c>
      <c r="Q346" s="8">
        <v>1031.7099999999955</v>
      </c>
      <c r="R346" s="8"/>
      <c r="S346" s="8"/>
      <c r="T346" s="8"/>
      <c r="U346" s="8"/>
      <c r="V346" s="8"/>
      <c r="W346" s="8"/>
      <c r="X346" s="8"/>
      <c r="Y346" s="14">
        <f t="shared" si="62"/>
        <v>30740.5</v>
      </c>
      <c r="Z346" s="10"/>
      <c r="AA346" s="136">
        <f t="shared" si="64"/>
        <v>0</v>
      </c>
      <c r="AB346" s="13"/>
      <c r="AC346" s="13">
        <f t="shared" si="63"/>
        <v>0</v>
      </c>
      <c r="AD346" s="12">
        <v>1</v>
      </c>
      <c r="AE346" s="12">
        <v>1</v>
      </c>
      <c r="AG346" s="9">
        <f t="shared" si="55"/>
        <v>-30740.5</v>
      </c>
      <c r="AI346" s="1" t="str">
        <f t="shared" si="65"/>
        <v>34734710004006</v>
      </c>
      <c r="AJ346" s="9">
        <f>IF(AND(F346=2015,AG$4=1),-IFERROR(VLOOKUP(AI346,'Tax Admin 1'!A:I,9,0),0),IF(AND(F346=2015,AG$4=2),-IFERROR(VLOOKUP(AI346,'Tax Admin 2'!A:I,9,0),0),IFERROR(VLOOKUP(AI346,'A203'!A:L,12,0),0)))</f>
        <v>0</v>
      </c>
    </row>
    <row r="347" spans="1:36" ht="15" customHeight="1" outlineLevel="2">
      <c r="A347" s="7">
        <v>2015</v>
      </c>
      <c r="B347" s="7" t="s">
        <v>119</v>
      </c>
      <c r="C347" s="149" t="s">
        <v>120</v>
      </c>
      <c r="D347" s="7">
        <v>347</v>
      </c>
      <c r="E347" s="7" t="s">
        <v>13</v>
      </c>
      <c r="F347" s="7">
        <v>1070</v>
      </c>
      <c r="G347" s="148" t="str">
        <f>VLOOKUP(F347,Crosswalk!A:D,2,0)</f>
        <v>4060</v>
      </c>
      <c r="H347" s="7" t="str">
        <f>VLOOKUP(G347,Crosswalk!B:D,2,0)</f>
        <v>ABX1 26 Residual</v>
      </c>
      <c r="I347" s="7"/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112234</v>
      </c>
      <c r="Q347" s="8">
        <v>5595</v>
      </c>
      <c r="R347" s="8"/>
      <c r="S347" s="8"/>
      <c r="T347" s="8"/>
      <c r="U347" s="8"/>
      <c r="V347" s="8"/>
      <c r="W347" s="8"/>
      <c r="X347" s="8"/>
      <c r="Y347" s="14">
        <f t="shared" si="62"/>
        <v>117829</v>
      </c>
      <c r="Z347" s="10"/>
      <c r="AA347" s="136">
        <f t="shared" si="64"/>
        <v>0</v>
      </c>
      <c r="AB347" s="13"/>
      <c r="AC347" s="13">
        <f t="shared" si="63"/>
        <v>0</v>
      </c>
      <c r="AD347" s="12"/>
      <c r="AE347" s="12"/>
      <c r="AG347" s="9">
        <f t="shared" si="55"/>
        <v>-117829</v>
      </c>
      <c r="AI347" s="1" t="str">
        <f t="shared" si="65"/>
        <v>34734710004060</v>
      </c>
      <c r="AJ347" s="9">
        <f>IF(AND(F347=2015,AG$4=1),-IFERROR(VLOOKUP(AI347,'Tax Admin 1'!A:I,9,0),0),IF(AND(F347=2015,AG$4=2),-IFERROR(VLOOKUP(AI347,'Tax Admin 2'!A:I,9,0),0),IFERROR(VLOOKUP(AI347,'A203'!A:L,12,0),0)))</f>
        <v>0</v>
      </c>
    </row>
    <row r="348" spans="1:36" ht="15" customHeight="1" outlineLevel="2">
      <c r="A348" s="7">
        <v>2015</v>
      </c>
      <c r="B348" s="7" t="s">
        <v>119</v>
      </c>
      <c r="C348" s="149" t="s">
        <v>120</v>
      </c>
      <c r="D348" s="7">
        <v>347</v>
      </c>
      <c r="E348" s="7" t="s">
        <v>13</v>
      </c>
      <c r="F348" s="86">
        <v>1082</v>
      </c>
      <c r="G348" s="148" t="str">
        <f>VLOOKUP(F348,Crosswalk!A:D,2,0)</f>
        <v>4076</v>
      </c>
      <c r="H348" s="7" t="str">
        <f>VLOOKUP(G348,Crosswalk!B:D,2,0)</f>
        <v>ABx1 26 L&amp;M Housing - H&amp;S 34188</v>
      </c>
      <c r="I348" s="7"/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/>
      <c r="Q348" s="8">
        <v>0</v>
      </c>
      <c r="R348" s="8"/>
      <c r="S348" s="8"/>
      <c r="T348" s="8"/>
      <c r="U348" s="8"/>
      <c r="V348" s="8"/>
      <c r="W348" s="8"/>
      <c r="X348" s="8"/>
      <c r="Y348" s="14">
        <f t="shared" si="62"/>
        <v>0</v>
      </c>
      <c r="Z348" s="10"/>
      <c r="AA348" s="136">
        <f t="shared" si="64"/>
        <v>0</v>
      </c>
      <c r="AB348" s="13"/>
      <c r="AC348" s="13">
        <f t="shared" si="63"/>
        <v>0</v>
      </c>
      <c r="AD348" s="12"/>
      <c r="AE348" s="12"/>
      <c r="AG348" s="9">
        <f t="shared" si="55"/>
        <v>0</v>
      </c>
      <c r="AI348" s="1" t="str">
        <f t="shared" si="65"/>
        <v>34734710004076</v>
      </c>
      <c r="AJ348" s="9">
        <f>IF(AND(F348=2015,AG$4=1),-IFERROR(VLOOKUP(AI348,'Tax Admin 1'!A:I,9,0),0),IF(AND(F348=2015,AG$4=2),-IFERROR(VLOOKUP(AI348,'Tax Admin 2'!A:I,9,0),0),IFERROR(VLOOKUP(AI348,'A203'!A:L,12,0),0)))</f>
        <v>0</v>
      </c>
    </row>
    <row r="349" spans="1:36" ht="15" customHeight="1" outlineLevel="2">
      <c r="A349" s="7">
        <v>2015</v>
      </c>
      <c r="B349" s="7" t="s">
        <v>119</v>
      </c>
      <c r="C349" s="149" t="s">
        <v>120</v>
      </c>
      <c r="D349" s="7" t="s">
        <v>120</v>
      </c>
      <c r="E349" s="7" t="s">
        <v>13</v>
      </c>
      <c r="F349" s="7">
        <v>1110</v>
      </c>
      <c r="G349" s="148" t="str">
        <f>VLOOKUP(F349,Crosswalk!A:D,2,0)</f>
        <v>4008</v>
      </c>
      <c r="H349" s="7" t="str">
        <f>VLOOKUP(G349,Crosswalk!B:D,2,0)</f>
        <v>Property Taxes-Prior Secured</v>
      </c>
      <c r="I349" s="7"/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/>
      <c r="Q349" s="8">
        <v>16252.89</v>
      </c>
      <c r="R349" s="8"/>
      <c r="S349" s="8"/>
      <c r="T349" s="8"/>
      <c r="U349" s="8"/>
      <c r="V349" s="8"/>
      <c r="W349" s="8"/>
      <c r="X349" s="8"/>
      <c r="Y349" s="14">
        <f t="shared" si="62"/>
        <v>16252.89</v>
      </c>
      <c r="Z349" s="10"/>
      <c r="AA349" s="136">
        <f t="shared" si="64"/>
        <v>0</v>
      </c>
      <c r="AB349" s="13"/>
      <c r="AC349" s="13">
        <f t="shared" si="63"/>
        <v>0</v>
      </c>
      <c r="AD349" s="12">
        <v>1</v>
      </c>
      <c r="AE349" s="12">
        <v>1</v>
      </c>
      <c r="AG349" s="9">
        <f t="shared" si="55"/>
        <v>-16252.89</v>
      </c>
      <c r="AI349" s="1" t="str">
        <f t="shared" si="65"/>
        <v>34734710004008</v>
      </c>
      <c r="AJ349" s="9">
        <f>IF(AND(F349=2015,AG$4=1),-IFERROR(VLOOKUP(AI349,'Tax Admin 1'!A:I,9,0),0),IF(AND(F349=2015,AG$4=2),-IFERROR(VLOOKUP(AI349,'Tax Admin 2'!A:I,9,0),0),IFERROR(VLOOKUP(AI349,'A203'!A:L,12,0),0)))</f>
        <v>0</v>
      </c>
    </row>
    <row r="350" spans="1:36" ht="15" customHeight="1" outlineLevel="2">
      <c r="A350" s="7">
        <v>2015</v>
      </c>
      <c r="B350" s="7" t="s">
        <v>119</v>
      </c>
      <c r="C350" s="149" t="s">
        <v>120</v>
      </c>
      <c r="D350" s="7" t="s">
        <v>120</v>
      </c>
      <c r="E350" s="7" t="s">
        <v>13</v>
      </c>
      <c r="F350" s="7">
        <v>1150</v>
      </c>
      <c r="G350" s="148" t="str">
        <f>VLOOKUP(F350,Crosswalk!A:D,2,0)</f>
        <v>4009</v>
      </c>
      <c r="H350" s="7" t="str">
        <f>VLOOKUP(G350,Crosswalk!B:D,2,0)</f>
        <v>Property Taxes-Prior Unsecured</v>
      </c>
      <c r="I350" s="7"/>
      <c r="J350" s="8">
        <v>0</v>
      </c>
      <c r="K350" s="8">
        <v>0</v>
      </c>
      <c r="L350" s="8">
        <v>263.86</v>
      </c>
      <c r="M350" s="8">
        <v>0</v>
      </c>
      <c r="N350" s="8">
        <v>40.490000000000009</v>
      </c>
      <c r="O350" s="8">
        <v>383.56000000000006</v>
      </c>
      <c r="P350" s="8">
        <v>41.33</v>
      </c>
      <c r="Q350" s="8">
        <v>242.70999999999992</v>
      </c>
      <c r="R350" s="8"/>
      <c r="S350" s="8"/>
      <c r="T350" s="8"/>
      <c r="U350" s="8"/>
      <c r="V350" s="8"/>
      <c r="W350" s="8"/>
      <c r="X350" s="8"/>
      <c r="Y350" s="14">
        <f t="shared" si="62"/>
        <v>971.95</v>
      </c>
      <c r="Z350" s="10"/>
      <c r="AA350" s="136">
        <f t="shared" si="64"/>
        <v>0</v>
      </c>
      <c r="AB350" s="13"/>
      <c r="AC350" s="13">
        <f t="shared" si="63"/>
        <v>0</v>
      </c>
      <c r="AD350" s="12">
        <v>1</v>
      </c>
      <c r="AE350" s="12">
        <v>1</v>
      </c>
      <c r="AG350" s="9">
        <f t="shared" si="55"/>
        <v>-971.95</v>
      </c>
      <c r="AI350" s="1" t="str">
        <f t="shared" si="65"/>
        <v>34734710004009</v>
      </c>
      <c r="AJ350" s="9">
        <f>IF(AND(F350=2015,AG$4=1),-IFERROR(VLOOKUP(AI350,'Tax Admin 1'!A:I,9,0),0),IF(AND(F350=2015,AG$4=2),-IFERROR(VLOOKUP(AI350,'Tax Admin 2'!A:I,9,0),0),IFERROR(VLOOKUP(AI350,'A203'!A:L,12,0),0)))</f>
        <v>0</v>
      </c>
    </row>
    <row r="351" spans="1:36" ht="15" customHeight="1" outlineLevel="2">
      <c r="A351" s="7">
        <v>2015</v>
      </c>
      <c r="B351" s="7" t="s">
        <v>119</v>
      </c>
      <c r="C351" s="149" t="s">
        <v>120</v>
      </c>
      <c r="D351" s="7" t="s">
        <v>120</v>
      </c>
      <c r="E351" s="7" t="s">
        <v>13</v>
      </c>
      <c r="F351" s="7">
        <v>1165</v>
      </c>
      <c r="G351" s="148" t="str">
        <f>VLOOKUP(F351,Crosswalk!A:D,2,0)</f>
        <v>4011</v>
      </c>
      <c r="H351" s="7" t="str">
        <f>VLOOKUP(G351,Crosswalk!B:D,2,0)</f>
        <v>Property Tax In-Lieu Of Vlf</v>
      </c>
      <c r="I351" s="7"/>
      <c r="J351" s="8">
        <v>0</v>
      </c>
      <c r="K351" s="8">
        <v>0</v>
      </c>
      <c r="L351" s="8">
        <v>816564</v>
      </c>
      <c r="M351" s="8">
        <v>0</v>
      </c>
      <c r="N351" s="8">
        <v>0</v>
      </c>
      <c r="O351" s="8">
        <v>816564</v>
      </c>
      <c r="P351" s="8"/>
      <c r="Q351" s="8">
        <v>0</v>
      </c>
      <c r="R351" s="8"/>
      <c r="S351" s="8"/>
      <c r="T351" s="8"/>
      <c r="U351" s="8"/>
      <c r="V351" s="8"/>
      <c r="W351" s="8"/>
      <c r="X351" s="8"/>
      <c r="Y351" s="14">
        <f t="shared" si="62"/>
        <v>1633128</v>
      </c>
      <c r="Z351" s="10"/>
      <c r="AA351" s="136">
        <f t="shared" si="64"/>
        <v>0</v>
      </c>
      <c r="AB351" s="13"/>
      <c r="AC351" s="13">
        <f t="shared" si="63"/>
        <v>0</v>
      </c>
      <c r="AD351" s="12">
        <v>1</v>
      </c>
      <c r="AE351" s="12">
        <v>1</v>
      </c>
      <c r="AG351" s="9">
        <f t="shared" si="55"/>
        <v>-1633128</v>
      </c>
      <c r="AI351" s="1" t="str">
        <f t="shared" si="65"/>
        <v>34734710004011</v>
      </c>
      <c r="AJ351" s="9">
        <f>IF(AND(F351=2015,AG$4=1),-IFERROR(VLOOKUP(AI351,'Tax Admin 1'!A:I,9,0),0),IF(AND(F351=2015,AG$4=2),-IFERROR(VLOOKUP(AI351,'Tax Admin 2'!A:I,9,0),0),IFERROR(VLOOKUP(AI351,'A203'!A:L,12,0),0)))</f>
        <v>0</v>
      </c>
    </row>
    <row r="352" spans="1:36" ht="15" customHeight="1" outlineLevel="2">
      <c r="A352" s="7">
        <v>2015</v>
      </c>
      <c r="B352" s="7" t="s">
        <v>119</v>
      </c>
      <c r="C352" s="149" t="s">
        <v>120</v>
      </c>
      <c r="D352" s="7" t="s">
        <v>120</v>
      </c>
      <c r="E352" s="7" t="s">
        <v>13</v>
      </c>
      <c r="F352" s="7">
        <v>1260</v>
      </c>
      <c r="G352" s="148" t="str">
        <f>VLOOKUP(F352,Crosswalk!A:D,2,0)</f>
        <v>4030</v>
      </c>
      <c r="H352" s="7" t="str">
        <f>VLOOKUP(G352,Crosswalk!B:D,2,0)</f>
        <v>Supp Prop Tax-Current Secured</v>
      </c>
      <c r="I352" s="7"/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/>
      <c r="Q352" s="8">
        <v>16216.93</v>
      </c>
      <c r="R352" s="8"/>
      <c r="S352" s="8"/>
      <c r="T352" s="8"/>
      <c r="U352" s="8"/>
      <c r="V352" s="8"/>
      <c r="W352" s="8"/>
      <c r="X352" s="8"/>
      <c r="Y352" s="14">
        <f t="shared" si="62"/>
        <v>16216.93</v>
      </c>
      <c r="Z352" s="10"/>
      <c r="AA352" s="136">
        <f t="shared" si="64"/>
        <v>0</v>
      </c>
      <c r="AB352" s="13"/>
      <c r="AC352" s="13">
        <f t="shared" si="63"/>
        <v>0</v>
      </c>
      <c r="AD352" s="12">
        <v>1</v>
      </c>
      <c r="AE352" s="12">
        <v>1</v>
      </c>
      <c r="AG352" s="9">
        <f t="shared" si="55"/>
        <v>-16216.93</v>
      </c>
      <c r="AI352" s="1" t="str">
        <f t="shared" si="65"/>
        <v>34734710004030</v>
      </c>
      <c r="AJ352" s="9">
        <f>IF(AND(F352=2015,AG$4=1),-IFERROR(VLOOKUP(AI352,'Tax Admin 1'!A:I,9,0),0),IF(AND(F352=2015,AG$4=2),-IFERROR(VLOOKUP(AI352,'Tax Admin 2'!A:I,9,0),0),IFERROR(VLOOKUP(AI352,'A203'!A:L,12,0),0)))</f>
        <v>0</v>
      </c>
    </row>
    <row r="353" spans="1:36" ht="15" customHeight="1" outlineLevel="2">
      <c r="A353" s="7">
        <v>2015</v>
      </c>
      <c r="B353" s="7" t="s">
        <v>119</v>
      </c>
      <c r="C353" s="149" t="s">
        <v>120</v>
      </c>
      <c r="D353" s="7" t="s">
        <v>120</v>
      </c>
      <c r="E353" s="7" t="s">
        <v>13</v>
      </c>
      <c r="F353" s="7">
        <v>1270</v>
      </c>
      <c r="G353" s="148" t="str">
        <f>VLOOKUP(F353,Crosswalk!A:D,2,0)</f>
        <v>4033</v>
      </c>
      <c r="H353" s="7" t="str">
        <f>VLOOKUP(G353,Crosswalk!B:D,2,0)</f>
        <v>Supp Property Taxes-Prior Secured</v>
      </c>
      <c r="I353" s="7"/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/>
      <c r="Q353" s="8">
        <v>3407.82</v>
      </c>
      <c r="R353" s="8"/>
      <c r="S353" s="8"/>
      <c r="T353" s="8"/>
      <c r="U353" s="8"/>
      <c r="V353" s="8"/>
      <c r="W353" s="8"/>
      <c r="X353" s="8"/>
      <c r="Y353" s="14">
        <f t="shared" si="62"/>
        <v>3407.82</v>
      </c>
      <c r="Z353" s="10"/>
      <c r="AA353" s="136">
        <f t="shared" si="64"/>
        <v>0</v>
      </c>
      <c r="AB353" s="13"/>
      <c r="AC353" s="13">
        <f t="shared" si="63"/>
        <v>0</v>
      </c>
      <c r="AD353" s="12">
        <v>1</v>
      </c>
      <c r="AE353" s="12">
        <v>1</v>
      </c>
      <c r="AG353" s="9">
        <f t="shared" si="55"/>
        <v>-3407.82</v>
      </c>
      <c r="AI353" s="1" t="str">
        <f t="shared" si="65"/>
        <v>34734710004033</v>
      </c>
      <c r="AJ353" s="9">
        <f>IF(AND(F353=2015,AG$4=1),-IFERROR(VLOOKUP(AI353,'Tax Admin 1'!A:I,9,0),0),IF(AND(F353=2015,AG$4=2),-IFERROR(VLOOKUP(AI353,'Tax Admin 2'!A:I,9,0),0),IFERROR(VLOOKUP(AI353,'A203'!A:L,12,0),0)))</f>
        <v>0</v>
      </c>
    </row>
    <row r="354" spans="1:36" ht="15" customHeight="1" outlineLevel="2">
      <c r="A354" s="7">
        <v>2015</v>
      </c>
      <c r="B354" s="7" t="s">
        <v>119</v>
      </c>
      <c r="C354" s="149" t="s">
        <v>120</v>
      </c>
      <c r="D354" s="7" t="s">
        <v>120</v>
      </c>
      <c r="E354" s="7" t="s">
        <v>13</v>
      </c>
      <c r="F354" s="7">
        <v>1312</v>
      </c>
      <c r="G354" s="148" t="str">
        <f>VLOOKUP(F354,Crosswalk!A:D,2,0)</f>
        <v>4038</v>
      </c>
      <c r="H354" s="7" t="str">
        <f>VLOOKUP(G354,Crosswalk!B:D,2,0)</f>
        <v>In Lieu Local Sales &amp; Use Tax</v>
      </c>
      <c r="I354" s="7"/>
      <c r="J354" s="8">
        <v>0</v>
      </c>
      <c r="K354" s="8">
        <v>0</v>
      </c>
      <c r="L354" s="8">
        <v>841670.97</v>
      </c>
      <c r="M354" s="8">
        <v>0</v>
      </c>
      <c r="N354" s="8">
        <v>0</v>
      </c>
      <c r="O354" s="8">
        <v>556725</v>
      </c>
      <c r="P354" s="8"/>
      <c r="Q354" s="8">
        <v>0</v>
      </c>
      <c r="R354" s="8"/>
      <c r="S354" s="8"/>
      <c r="T354" s="8"/>
      <c r="U354" s="8"/>
      <c r="V354" s="8"/>
      <c r="W354" s="8"/>
      <c r="X354" s="8"/>
      <c r="Y354" s="14">
        <f t="shared" si="62"/>
        <v>1398395.97</v>
      </c>
      <c r="Z354" s="10"/>
      <c r="AA354" s="136">
        <f t="shared" si="64"/>
        <v>0</v>
      </c>
      <c r="AB354" s="13"/>
      <c r="AC354" s="13">
        <f t="shared" si="63"/>
        <v>0</v>
      </c>
      <c r="AD354" s="12">
        <v>1</v>
      </c>
      <c r="AE354" s="12">
        <v>1</v>
      </c>
      <c r="AG354" s="9">
        <f t="shared" si="55"/>
        <v>-1398395.97</v>
      </c>
      <c r="AI354" s="1" t="str">
        <f t="shared" si="65"/>
        <v>34734710004038</v>
      </c>
      <c r="AJ354" s="9">
        <f>IF(AND(F354=2015,AG$4=1),-IFERROR(VLOOKUP(AI354,'Tax Admin 1'!A:I,9,0),0),IF(AND(F354=2015,AG$4=2),-IFERROR(VLOOKUP(AI354,'Tax Admin 2'!A:I,9,0),0),IFERROR(VLOOKUP(AI354,'A203'!A:L,12,0),0)))</f>
        <v>0</v>
      </c>
    </row>
    <row r="355" spans="1:36" ht="15" customHeight="1" outlineLevel="2">
      <c r="A355" s="7">
        <v>2015</v>
      </c>
      <c r="B355" s="7" t="s">
        <v>119</v>
      </c>
      <c r="C355" s="149" t="s">
        <v>120</v>
      </c>
      <c r="D355" s="7" t="s">
        <v>120</v>
      </c>
      <c r="E355" s="7" t="s">
        <v>13</v>
      </c>
      <c r="F355" s="7">
        <v>1321</v>
      </c>
      <c r="G355" s="148" t="str">
        <f>VLOOKUP(F355,Crosswalk!A:D,2,0)</f>
        <v>4044</v>
      </c>
      <c r="H355" s="7" t="str">
        <f>VLOOKUP(G355,Crosswalk!B:D,2,0)</f>
        <v>Ltf-Article 4 Transit 99260(A)</v>
      </c>
      <c r="I355" s="7"/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/>
      <c r="Q355" s="8">
        <v>86277</v>
      </c>
      <c r="R355" s="8"/>
      <c r="S355" s="8"/>
      <c r="T355" s="8"/>
      <c r="U355" s="8"/>
      <c r="V355" s="8"/>
      <c r="W355" s="8"/>
      <c r="X355" s="8"/>
      <c r="Y355" s="14">
        <f t="shared" si="62"/>
        <v>86277</v>
      </c>
      <c r="Z355" s="10"/>
      <c r="AA355" s="136">
        <f t="shared" si="64"/>
        <v>0</v>
      </c>
      <c r="AB355" s="13"/>
      <c r="AC355" s="13">
        <f t="shared" si="63"/>
        <v>0</v>
      </c>
      <c r="AD355" s="12">
        <v>1</v>
      </c>
      <c r="AE355" s="12">
        <v>1</v>
      </c>
      <c r="AG355" s="9">
        <f t="shared" si="55"/>
        <v>-86277</v>
      </c>
      <c r="AI355" s="1" t="str">
        <f t="shared" si="65"/>
        <v>34734710004044</v>
      </c>
      <c r="AJ355" s="9">
        <f>IF(AND(F355=2015,AG$4=1),-IFERROR(VLOOKUP(AI355,'Tax Admin 1'!A:I,9,0),0),IF(AND(F355=2015,AG$4=2),-IFERROR(VLOOKUP(AI355,'Tax Admin 2'!A:I,9,0),0),IFERROR(VLOOKUP(AI355,'A203'!A:L,12,0),0)))</f>
        <v>0</v>
      </c>
    </row>
    <row r="356" spans="1:36" ht="15" customHeight="1" outlineLevel="2">
      <c r="A356" s="7">
        <v>2015</v>
      </c>
      <c r="B356" s="7" t="s">
        <v>119</v>
      </c>
      <c r="C356" s="149" t="s">
        <v>120</v>
      </c>
      <c r="D356" s="7" t="s">
        <v>120</v>
      </c>
      <c r="E356" s="7" t="s">
        <v>13</v>
      </c>
      <c r="F356" s="7">
        <v>1323</v>
      </c>
      <c r="G356" s="148" t="str">
        <f>VLOOKUP(F356,Crosswalk!A:D,2,0)</f>
        <v>4046</v>
      </c>
      <c r="H356" s="7" t="s">
        <v>2475</v>
      </c>
      <c r="I356" s="7"/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/>
      <c r="Q356" s="8">
        <v>0</v>
      </c>
      <c r="R356" s="8"/>
      <c r="S356" s="8"/>
      <c r="T356" s="8"/>
      <c r="U356" s="8"/>
      <c r="V356" s="8"/>
      <c r="W356" s="8"/>
      <c r="X356" s="8"/>
      <c r="Y356" s="14">
        <f t="shared" si="62"/>
        <v>0</v>
      </c>
      <c r="Z356" s="10"/>
      <c r="AA356" s="136"/>
      <c r="AB356" s="13"/>
      <c r="AC356" s="13"/>
      <c r="AD356" s="12"/>
      <c r="AE356" s="12"/>
      <c r="AG356" s="9"/>
      <c r="AJ356" s="9"/>
    </row>
    <row r="357" spans="1:36" ht="15" customHeight="1" outlineLevel="2">
      <c r="A357" s="7">
        <v>2015</v>
      </c>
      <c r="B357" s="7" t="s">
        <v>119</v>
      </c>
      <c r="C357" s="149" t="s">
        <v>120</v>
      </c>
      <c r="D357" s="7" t="s">
        <v>120</v>
      </c>
      <c r="E357" s="7" t="s">
        <v>13</v>
      </c>
      <c r="F357" s="7">
        <v>1324</v>
      </c>
      <c r="G357" s="148" t="str">
        <f>VLOOKUP(F357,Crosswalk!A:D,2,0)</f>
        <v>4047</v>
      </c>
      <c r="H357" s="7" t="str">
        <f>VLOOKUP(G357,Crosswalk!B:D,2,0)</f>
        <v>Ltf-Article 8 Planning Contrib</v>
      </c>
      <c r="I357" s="7"/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/>
      <c r="Q357" s="8">
        <v>0</v>
      </c>
      <c r="R357" s="8"/>
      <c r="S357" s="8"/>
      <c r="T357" s="8"/>
      <c r="U357" s="8"/>
      <c r="V357" s="8"/>
      <c r="W357" s="8"/>
      <c r="X357" s="8"/>
      <c r="Y357" s="14">
        <f t="shared" si="62"/>
        <v>0</v>
      </c>
      <c r="Z357" s="10"/>
      <c r="AA357" s="136">
        <f t="shared" ref="AA357:AA396" si="66">IF(AG$2="Y",IF(RIGHT(B357,4)="CITY",AJ357,0),AJ357)</f>
        <v>0</v>
      </c>
      <c r="AB357" s="13"/>
      <c r="AC357" s="13">
        <f t="shared" si="63"/>
        <v>0</v>
      </c>
      <c r="AD357" s="12">
        <v>1</v>
      </c>
      <c r="AE357" s="12">
        <v>1</v>
      </c>
      <c r="AG357" s="9">
        <f t="shared" si="55"/>
        <v>0</v>
      </c>
      <c r="AI357" s="1" t="str">
        <f t="shared" ref="AI357:AI396" si="67">C357&amp;D357&amp;E357&amp;G357</f>
        <v>34734710004047</v>
      </c>
      <c r="AJ357" s="9">
        <f>IF(AND(F357=2015,AG$4=1),-IFERROR(VLOOKUP(AI357,'Tax Admin 1'!A:I,9,0),0),IF(AND(F357=2015,AG$4=2),-IFERROR(VLOOKUP(AI357,'Tax Admin 2'!A:I,9,0),0),IFERROR(VLOOKUP(AI357,'A203'!A:L,12,0),0)))</f>
        <v>0</v>
      </c>
    </row>
    <row r="358" spans="1:36" ht="15" customHeight="1" outlineLevel="2">
      <c r="A358" s="7">
        <v>2015</v>
      </c>
      <c r="B358" s="7" t="s">
        <v>119</v>
      </c>
      <c r="C358" s="149" t="s">
        <v>120</v>
      </c>
      <c r="D358" s="7" t="s">
        <v>120</v>
      </c>
      <c r="E358" s="7" t="s">
        <v>13</v>
      </c>
      <c r="F358" s="7">
        <v>1325</v>
      </c>
      <c r="G358" s="148" t="str">
        <f>VLOOKUP(F358,Crosswalk!A:D,2,0)</f>
        <v>4048</v>
      </c>
      <c r="H358" s="7" t="str">
        <f>VLOOKUP(G358,Crosswalk!B:D,2,0)</f>
        <v>Ltf-Art 8 Streets &amp; Roads</v>
      </c>
      <c r="I358" s="7"/>
      <c r="J358" s="8">
        <v>244568.29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/>
      <c r="Q358" s="8">
        <v>605633.49</v>
      </c>
      <c r="R358" s="8"/>
      <c r="S358" s="8"/>
      <c r="T358" s="8"/>
      <c r="U358" s="8"/>
      <c r="V358" s="8"/>
      <c r="W358" s="8"/>
      <c r="X358" s="8"/>
      <c r="Y358" s="14">
        <f t="shared" si="62"/>
        <v>850201.78</v>
      </c>
      <c r="Z358" s="10"/>
      <c r="AA358" s="136">
        <f t="shared" si="66"/>
        <v>0</v>
      </c>
      <c r="AB358" s="13"/>
      <c r="AC358" s="13">
        <f t="shared" si="63"/>
        <v>0</v>
      </c>
      <c r="AD358" s="12">
        <v>1</v>
      </c>
      <c r="AE358" s="12">
        <v>1</v>
      </c>
      <c r="AG358" s="9">
        <f t="shared" si="55"/>
        <v>-850201.78</v>
      </c>
      <c r="AI358" s="1" t="str">
        <f t="shared" si="67"/>
        <v>34734710004048</v>
      </c>
      <c r="AJ358" s="9">
        <f>IF(AND(F358=2015,AG$4=1),-IFERROR(VLOOKUP(AI358,'Tax Admin 1'!A:I,9,0),0),IF(AND(F358=2015,AG$4=2),-IFERROR(VLOOKUP(AI358,'Tax Admin 2'!A:I,9,0),0),IFERROR(VLOOKUP(AI358,'A203'!A:L,12,0),0)))</f>
        <v>0</v>
      </c>
    </row>
    <row r="359" spans="1:36" ht="15" customHeight="1" outlineLevel="2">
      <c r="A359" s="7">
        <v>2015</v>
      </c>
      <c r="B359" s="7" t="s">
        <v>119</v>
      </c>
      <c r="C359" s="149" t="s">
        <v>120</v>
      </c>
      <c r="D359" s="7" t="s">
        <v>120</v>
      </c>
      <c r="E359" s="7" t="s">
        <v>13</v>
      </c>
      <c r="F359" s="7">
        <v>1326</v>
      </c>
      <c r="G359" s="148" t="str">
        <f>VLOOKUP(F359,Crosswalk!A:D,2,0)</f>
        <v>4049</v>
      </c>
      <c r="H359" s="7" t="str">
        <f>VLOOKUP(G359,Crosswalk!B:D,2,0)</f>
        <v>Sta-Transit 99313.3</v>
      </c>
      <c r="I359" s="7"/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/>
      <c r="Q359" s="8">
        <v>273629</v>
      </c>
      <c r="R359" s="8"/>
      <c r="S359" s="8"/>
      <c r="T359" s="8"/>
      <c r="U359" s="8"/>
      <c r="V359" s="8"/>
      <c r="W359" s="8"/>
      <c r="X359" s="8"/>
      <c r="Y359" s="14">
        <f t="shared" si="62"/>
        <v>273629</v>
      </c>
      <c r="Z359" s="10"/>
      <c r="AA359" s="136">
        <f t="shared" si="66"/>
        <v>0</v>
      </c>
      <c r="AB359" s="13"/>
      <c r="AC359" s="13">
        <f t="shared" si="63"/>
        <v>0</v>
      </c>
      <c r="AD359" s="12">
        <v>1</v>
      </c>
      <c r="AE359" s="12">
        <v>1</v>
      </c>
      <c r="AG359" s="9">
        <f t="shared" si="55"/>
        <v>-273629</v>
      </c>
      <c r="AI359" s="1" t="str">
        <f t="shared" si="67"/>
        <v>34734710004049</v>
      </c>
      <c r="AJ359" s="9">
        <f>IF(AND(F359=2015,AG$4=1),-IFERROR(VLOOKUP(AI359,'Tax Admin 1'!A:I,9,0),0),IF(AND(F359=2015,AG$4=2),-IFERROR(VLOOKUP(AI359,'Tax Admin 2'!A:I,9,0),0),IFERROR(VLOOKUP(AI359,'A203'!A:L,12,0),0)))</f>
        <v>0</v>
      </c>
    </row>
    <row r="360" spans="1:36" ht="15" customHeight="1" outlineLevel="2">
      <c r="A360" s="7">
        <v>2015</v>
      </c>
      <c r="B360" s="7" t="s">
        <v>119</v>
      </c>
      <c r="C360" s="149" t="s">
        <v>120</v>
      </c>
      <c r="D360" s="7" t="s">
        <v>120</v>
      </c>
      <c r="E360" s="7" t="s">
        <v>13</v>
      </c>
      <c r="F360" s="7">
        <v>1328</v>
      </c>
      <c r="G360" s="148" t="str">
        <f>VLOOKUP(F360,Crosswalk!A:D,2,0)</f>
        <v>4051</v>
      </c>
      <c r="H360" s="7" t="str">
        <f>VLOOKUP(G360,Crosswalk!B:D,2,0)</f>
        <v>Stp-Surface Transp Program</v>
      </c>
      <c r="I360" s="7"/>
      <c r="J360" s="8">
        <v>222860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/>
      <c r="Q360" s="8">
        <v>0</v>
      </c>
      <c r="R360" s="8"/>
      <c r="S360" s="8"/>
      <c r="T360" s="8"/>
      <c r="U360" s="8"/>
      <c r="V360" s="8"/>
      <c r="W360" s="8"/>
      <c r="X360" s="8"/>
      <c r="Y360" s="14">
        <f t="shared" si="62"/>
        <v>222860</v>
      </c>
      <c r="Z360" s="10"/>
      <c r="AA360" s="136">
        <f t="shared" si="66"/>
        <v>0</v>
      </c>
      <c r="AB360" s="13"/>
      <c r="AC360" s="13">
        <f t="shared" si="63"/>
        <v>0</v>
      </c>
      <c r="AD360" s="12">
        <v>1</v>
      </c>
      <c r="AE360" s="12">
        <v>1</v>
      </c>
      <c r="AG360" s="9">
        <f t="shared" si="55"/>
        <v>-222860</v>
      </c>
      <c r="AI360" s="1" t="str">
        <f t="shared" si="67"/>
        <v>34734710004051</v>
      </c>
      <c r="AJ360" s="9">
        <f>IF(AND(F360=2015,AG$4=1),-IFERROR(VLOOKUP(AI360,'Tax Admin 1'!A:I,9,0),0),IF(AND(F360=2015,AG$4=2),-IFERROR(VLOOKUP(AI360,'Tax Admin 2'!A:I,9,0),0),IFERROR(VLOOKUP(AI360,'A203'!A:L,12,0),0)))</f>
        <v>0</v>
      </c>
    </row>
    <row r="361" spans="1:36" ht="15" customHeight="1" outlineLevel="2">
      <c r="A361" s="7">
        <v>2015</v>
      </c>
      <c r="B361" s="7" t="s">
        <v>119</v>
      </c>
      <c r="C361" s="149" t="s">
        <v>120</v>
      </c>
      <c r="D361" s="7" t="s">
        <v>120</v>
      </c>
      <c r="E361" s="7" t="s">
        <v>13</v>
      </c>
      <c r="F361" s="7">
        <v>1410</v>
      </c>
      <c r="G361" s="148" t="str">
        <f>VLOOKUP(F361,Crosswalk!A:D,2,0)</f>
        <v>4052</v>
      </c>
      <c r="H361" s="7" t="str">
        <f>VLOOKUP(G361,Crosswalk!B:D,2,0)</f>
        <v>Other Taxes</v>
      </c>
      <c r="I361" s="7"/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/>
      <c r="Q361" s="8">
        <v>0</v>
      </c>
      <c r="R361" s="8"/>
      <c r="S361" s="8"/>
      <c r="T361" s="8"/>
      <c r="U361" s="8"/>
      <c r="V361" s="8"/>
      <c r="W361" s="8"/>
      <c r="X361" s="8"/>
      <c r="Y361" s="14">
        <f t="shared" si="62"/>
        <v>0</v>
      </c>
      <c r="Z361" s="10"/>
      <c r="AA361" s="136">
        <f t="shared" si="66"/>
        <v>0</v>
      </c>
      <c r="AB361" s="13"/>
      <c r="AC361" s="13">
        <f t="shared" si="63"/>
        <v>0</v>
      </c>
      <c r="AD361" s="12">
        <v>1</v>
      </c>
      <c r="AE361" s="12">
        <v>1</v>
      </c>
      <c r="AG361" s="9">
        <f t="shared" si="55"/>
        <v>0</v>
      </c>
      <c r="AI361" s="1" t="str">
        <f t="shared" si="67"/>
        <v>34734710004052</v>
      </c>
      <c r="AJ361" s="9">
        <f>IF(AND(F361=2015,AG$4=1),-IFERROR(VLOOKUP(AI361,'Tax Admin 1'!A:I,9,0),0),IF(AND(F361=2015,AG$4=2),-IFERROR(VLOOKUP(AI361,'Tax Admin 2'!A:I,9,0),0),IFERROR(VLOOKUP(AI361,'A203'!A:L,12,0),0)))</f>
        <v>0</v>
      </c>
    </row>
    <row r="362" spans="1:36" ht="15" customHeight="1" outlineLevel="2">
      <c r="A362" s="7">
        <v>2015</v>
      </c>
      <c r="B362" s="7" t="s">
        <v>119</v>
      </c>
      <c r="C362" s="149" t="s">
        <v>120</v>
      </c>
      <c r="D362" s="7" t="s">
        <v>120</v>
      </c>
      <c r="E362" s="7" t="s">
        <v>13</v>
      </c>
      <c r="F362" s="7">
        <v>1430</v>
      </c>
      <c r="G362" s="148" t="str">
        <f>VLOOKUP(F362,Crosswalk!A:D,2,0)</f>
        <v>4054</v>
      </c>
      <c r="H362" s="7" t="str">
        <f>VLOOKUP(G362,Crosswalk!B:D,2,0)</f>
        <v>Property Transfer Tax</v>
      </c>
      <c r="I362" s="7"/>
      <c r="J362" s="8">
        <v>1761.37</v>
      </c>
      <c r="K362" s="8">
        <v>6511.1500000000005</v>
      </c>
      <c r="L362" s="8">
        <v>1362.3400000000001</v>
      </c>
      <c r="M362" s="8">
        <v>0</v>
      </c>
      <c r="N362" s="8">
        <v>344.29999999999927</v>
      </c>
      <c r="O362" s="8">
        <v>10983.96</v>
      </c>
      <c r="P362" s="8">
        <v>818.94</v>
      </c>
      <c r="Q362" s="8">
        <v>6287.0200000000041</v>
      </c>
      <c r="R362" s="8"/>
      <c r="S362" s="8"/>
      <c r="T362" s="8"/>
      <c r="U362" s="8"/>
      <c r="V362" s="8"/>
      <c r="W362" s="8"/>
      <c r="X362" s="8"/>
      <c r="Y362" s="14">
        <f t="shared" si="62"/>
        <v>28069.08</v>
      </c>
      <c r="Z362" s="10"/>
      <c r="AA362" s="136">
        <f t="shared" si="66"/>
        <v>0</v>
      </c>
      <c r="AB362" s="13"/>
      <c r="AC362" s="13">
        <f t="shared" si="63"/>
        <v>0</v>
      </c>
      <c r="AD362" s="12">
        <v>1</v>
      </c>
      <c r="AE362" s="12">
        <v>1</v>
      </c>
      <c r="AG362" s="9">
        <f t="shared" si="55"/>
        <v>-28069.08</v>
      </c>
      <c r="AI362" s="1" t="str">
        <f t="shared" si="67"/>
        <v>34734710004054</v>
      </c>
      <c r="AJ362" s="9">
        <f>IF(AND(F362=2015,AG$4=1),-IFERROR(VLOOKUP(AI362,'Tax Admin 1'!A:I,9,0),0),IF(AND(F362=2015,AG$4=2),-IFERROR(VLOOKUP(AI362,'Tax Admin 2'!A:I,9,0),0),IFERROR(VLOOKUP(AI362,'A203'!A:L,12,0),0)))</f>
        <v>0</v>
      </c>
    </row>
    <row r="363" spans="1:36" ht="15" customHeight="1" outlineLevel="2">
      <c r="A363" s="7">
        <v>2015</v>
      </c>
      <c r="B363" s="7" t="s">
        <v>119</v>
      </c>
      <c r="C363" s="149" t="s">
        <v>120</v>
      </c>
      <c r="D363" s="7" t="s">
        <v>120</v>
      </c>
      <c r="E363" s="7" t="s">
        <v>13</v>
      </c>
      <c r="F363" s="7">
        <v>1450</v>
      </c>
      <c r="G363" s="148" t="str">
        <f>VLOOKUP(F363,Crosswalk!A:D,2,0)</f>
        <v>4056</v>
      </c>
      <c r="H363" s="7" t="str">
        <f>VLOOKUP(G363,Crosswalk!B:D,2,0)</f>
        <v>Aircraft</v>
      </c>
      <c r="I363" s="7"/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/>
      <c r="Q363" s="8">
        <v>0</v>
      </c>
      <c r="R363" s="8"/>
      <c r="S363" s="8"/>
      <c r="T363" s="8"/>
      <c r="U363" s="8"/>
      <c r="V363" s="8"/>
      <c r="W363" s="8"/>
      <c r="X363" s="8"/>
      <c r="Y363" s="14">
        <f t="shared" si="62"/>
        <v>0</v>
      </c>
      <c r="Z363" s="10"/>
      <c r="AA363" s="136">
        <f t="shared" si="66"/>
        <v>0</v>
      </c>
      <c r="AB363" s="13"/>
      <c r="AC363" s="13">
        <f t="shared" si="63"/>
        <v>0</v>
      </c>
      <c r="AD363" s="12">
        <v>1</v>
      </c>
      <c r="AE363" s="12">
        <v>1</v>
      </c>
      <c r="AG363" s="9">
        <f t="shared" si="55"/>
        <v>0</v>
      </c>
      <c r="AI363" s="1" t="str">
        <f t="shared" si="67"/>
        <v>34734710004056</v>
      </c>
      <c r="AJ363" s="9">
        <f>IF(AND(F363=2015,AG$4=1),-IFERROR(VLOOKUP(AI363,'Tax Admin 1'!A:I,9,0),0),IF(AND(F363=2015,AG$4=2),-IFERROR(VLOOKUP(AI363,'Tax Admin 2'!A:I,9,0),0),IFERROR(VLOOKUP(AI363,'A203'!A:L,12,0),0)))</f>
        <v>0</v>
      </c>
    </row>
    <row r="364" spans="1:36" ht="15" customHeight="1" outlineLevel="2">
      <c r="A364" s="7">
        <v>2015</v>
      </c>
      <c r="B364" s="7" t="s">
        <v>119</v>
      </c>
      <c r="C364" s="149" t="s">
        <v>120</v>
      </c>
      <c r="D364" s="7" t="s">
        <v>120</v>
      </c>
      <c r="E364" s="7">
        <v>1000</v>
      </c>
      <c r="F364" s="7">
        <v>2015</v>
      </c>
      <c r="G364" s="148" t="str">
        <f>VLOOKUP(F364,Crosswalk!A:D,2,0)</f>
        <v>7003</v>
      </c>
      <c r="H364" s="7" t="str">
        <f>VLOOKUP(G364,Crosswalk!B:D,2,0)</f>
        <v>SB2557 Tax Admin Fees (Expense)</v>
      </c>
      <c r="I364" s="7"/>
      <c r="J364" s="8">
        <v>0</v>
      </c>
      <c r="K364" s="8">
        <v>0</v>
      </c>
      <c r="L364" s="8">
        <v>-7376</v>
      </c>
      <c r="M364" s="8">
        <v>0</v>
      </c>
      <c r="N364" s="8">
        <v>0</v>
      </c>
      <c r="O364" s="8">
        <v>-7376</v>
      </c>
      <c r="P364" s="8"/>
      <c r="Q364" s="8">
        <v>0</v>
      </c>
      <c r="R364" s="8"/>
      <c r="S364" s="8"/>
      <c r="T364" s="8"/>
      <c r="U364" s="8"/>
      <c r="V364" s="8"/>
      <c r="W364" s="8"/>
      <c r="X364" s="8"/>
      <c r="Y364" s="14">
        <f t="shared" si="62"/>
        <v>-14752</v>
      </c>
      <c r="Z364" s="10"/>
      <c r="AA364" s="136">
        <f t="shared" si="66"/>
        <v>-7376</v>
      </c>
      <c r="AB364" s="13"/>
      <c r="AC364" s="13">
        <f t="shared" si="63"/>
        <v>-7376</v>
      </c>
      <c r="AD364" s="12"/>
      <c r="AE364" s="12"/>
      <c r="AG364" s="9">
        <f t="shared" si="55"/>
        <v>7376</v>
      </c>
      <c r="AI364" s="1" t="str">
        <f t="shared" si="67"/>
        <v>34734710007003</v>
      </c>
      <c r="AJ364" s="9">
        <f>IF(AND(F364=2015,AG$4=1),-IFERROR(VLOOKUP(AI364,'Tax Admin 1'!A:I,9,0),0),IF(AND(F364=2015,AG$4=2),-IFERROR(VLOOKUP(AI364,'Tax Admin 2'!A:I,9,0),0),IFERROR(VLOOKUP(AI364,'A203'!A:L,12,0),0)))</f>
        <v>-7376</v>
      </c>
    </row>
    <row r="365" spans="1:36" ht="15" customHeight="1" outlineLevel="2">
      <c r="A365" s="7">
        <v>2015</v>
      </c>
      <c r="B365" s="7" t="s">
        <v>119</v>
      </c>
      <c r="C365" s="149" t="s">
        <v>120</v>
      </c>
      <c r="D365" s="7" t="s">
        <v>120</v>
      </c>
      <c r="E365" s="7" t="s">
        <v>13</v>
      </c>
      <c r="F365" s="7">
        <v>3010</v>
      </c>
      <c r="G365" s="148" t="str">
        <f>VLOOKUP(F365,Crosswalk!A:D,2,0)</f>
        <v>4402</v>
      </c>
      <c r="H365" s="7" t="str">
        <f>VLOOKUP(G365,Crosswalk!B:D,2,0)</f>
        <v>Vehicle Code Fines</v>
      </c>
      <c r="I365" s="7"/>
      <c r="J365" s="8">
        <v>12.88</v>
      </c>
      <c r="K365" s="8">
        <f>26.04-13.44</f>
        <v>12.6</v>
      </c>
      <c r="L365" s="8">
        <f>13.44-13.44</f>
        <v>0</v>
      </c>
      <c r="M365" s="8">
        <v>0</v>
      </c>
      <c r="N365" s="8">
        <f>21.67-16.26</f>
        <v>5.41</v>
      </c>
      <c r="O365" s="8">
        <f>26.46-7.2</f>
        <v>19.260000000000002</v>
      </c>
      <c r="P365" s="8">
        <f>10-2.9</f>
        <v>7.1</v>
      </c>
      <c r="Q365" s="8">
        <f>40.75-31.19</f>
        <v>9.5599999999999987</v>
      </c>
      <c r="R365" s="8"/>
      <c r="S365" s="8"/>
      <c r="T365" s="8"/>
      <c r="U365" s="8"/>
      <c r="V365" s="8"/>
      <c r="W365" s="8"/>
      <c r="X365" s="8"/>
      <c r="Y365" s="14">
        <f t="shared" si="62"/>
        <v>66.81</v>
      </c>
      <c r="Z365" s="10"/>
      <c r="AA365" s="136">
        <f t="shared" si="66"/>
        <v>0</v>
      </c>
      <c r="AB365" s="13"/>
      <c r="AC365" s="13">
        <f t="shared" si="63"/>
        <v>0</v>
      </c>
      <c r="AD365" s="12">
        <v>1</v>
      </c>
      <c r="AE365" s="12">
        <v>1</v>
      </c>
      <c r="AG365" s="9">
        <f t="shared" si="55"/>
        <v>-66.81</v>
      </c>
      <c r="AI365" s="1" t="str">
        <f t="shared" si="67"/>
        <v>34734710004402</v>
      </c>
      <c r="AJ365" s="9">
        <f>IF(AND(F365=2015,AG$4=1),-IFERROR(VLOOKUP(AI365,'Tax Admin 1'!A:I,9,0),0),IF(AND(F365=2015,AG$4=2),-IFERROR(VLOOKUP(AI365,'Tax Admin 2'!A:I,9,0),0),IFERROR(VLOOKUP(AI365,'A203'!A:L,12,0),0)))</f>
        <v>0</v>
      </c>
    </row>
    <row r="366" spans="1:36" ht="15" customHeight="1" outlineLevel="2">
      <c r="A366" s="7">
        <v>2015</v>
      </c>
      <c r="B366" s="7" t="s">
        <v>119</v>
      </c>
      <c r="C366" s="149" t="s">
        <v>120</v>
      </c>
      <c r="D366" s="7" t="s">
        <v>120</v>
      </c>
      <c r="E366" s="7" t="s">
        <v>13</v>
      </c>
      <c r="F366" s="7">
        <v>3011</v>
      </c>
      <c r="G366" s="148" t="str">
        <f>VLOOKUP(F366,Crosswalk!A:D,2,0)</f>
        <v>4403</v>
      </c>
      <c r="H366" s="7" t="str">
        <f>VLOOKUP(G366,Crosswalk!B:D,2,0)</f>
        <v>Red Light Violations</v>
      </c>
      <c r="I366" s="7"/>
      <c r="J366" s="8">
        <v>342.68</v>
      </c>
      <c r="K366" s="8">
        <v>118.80000000000001</v>
      </c>
      <c r="L366" s="8">
        <v>580.07999999999993</v>
      </c>
      <c r="M366" s="8">
        <v>0</v>
      </c>
      <c r="N366" s="8">
        <v>0</v>
      </c>
      <c r="O366" s="8">
        <v>554.42999999999984</v>
      </c>
      <c r="P366" s="8">
        <f>303.07+336.03</f>
        <v>639.09999999999991</v>
      </c>
      <c r="Q366" s="8">
        <v>184.51000000000067</v>
      </c>
      <c r="R366" s="8"/>
      <c r="S366" s="8"/>
      <c r="T366" s="8"/>
      <c r="U366" s="8"/>
      <c r="V366" s="8"/>
      <c r="W366" s="8"/>
      <c r="X366" s="8"/>
      <c r="Y366" s="14">
        <f t="shared" si="62"/>
        <v>2419.6000000000004</v>
      </c>
      <c r="Z366" s="10"/>
      <c r="AA366" s="136">
        <f t="shared" si="66"/>
        <v>0</v>
      </c>
      <c r="AB366" s="13"/>
      <c r="AC366" s="13">
        <f t="shared" si="63"/>
        <v>0</v>
      </c>
      <c r="AD366" s="12">
        <v>1</v>
      </c>
      <c r="AE366" s="12">
        <v>1</v>
      </c>
      <c r="AG366" s="9">
        <f t="shared" ref="AG366:AG432" si="68">AC366-Y366</f>
        <v>-2419.6000000000004</v>
      </c>
      <c r="AI366" s="1" t="str">
        <f t="shared" si="67"/>
        <v>34734710004403</v>
      </c>
      <c r="AJ366" s="9">
        <f>IF(AND(F366=2015,AG$4=1),-IFERROR(VLOOKUP(AI366,'Tax Admin 1'!A:I,9,0),0),IF(AND(F366=2015,AG$4=2),-IFERROR(VLOOKUP(AI366,'Tax Admin 2'!A:I,9,0),0),IFERROR(VLOOKUP(AI366,'A203'!A:L,12,0),0)))</f>
        <v>0</v>
      </c>
    </row>
    <row r="367" spans="1:36" ht="15" customHeight="1" outlineLevel="2">
      <c r="A367" s="7">
        <v>2015</v>
      </c>
      <c r="B367" s="7" t="s">
        <v>119</v>
      </c>
      <c r="C367" s="149" t="s">
        <v>120</v>
      </c>
      <c r="D367" s="7" t="s">
        <v>120</v>
      </c>
      <c r="E367" s="7" t="s">
        <v>13</v>
      </c>
      <c r="F367" s="7">
        <v>3020</v>
      </c>
      <c r="G367" s="148" t="str">
        <f>VLOOKUP(F367,Crosswalk!A:D,2,0)</f>
        <v>4406</v>
      </c>
      <c r="H367" s="7" t="str">
        <f>VLOOKUP(G367,Crosswalk!B:D,2,0)</f>
        <v>Parking Fines</v>
      </c>
      <c r="I367" s="7"/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/>
      <c r="Q367" s="8">
        <v>0</v>
      </c>
      <c r="R367" s="8"/>
      <c r="S367" s="8"/>
      <c r="T367" s="8"/>
      <c r="U367" s="8"/>
      <c r="V367" s="8"/>
      <c r="W367" s="8"/>
      <c r="X367" s="8"/>
      <c r="Y367" s="14">
        <f t="shared" si="62"/>
        <v>0</v>
      </c>
      <c r="Z367" s="10"/>
      <c r="AA367" s="136">
        <f t="shared" si="66"/>
        <v>0</v>
      </c>
      <c r="AB367" s="13"/>
      <c r="AC367" s="13">
        <f t="shared" si="63"/>
        <v>0</v>
      </c>
      <c r="AD367" s="12">
        <v>1</v>
      </c>
      <c r="AE367" s="12">
        <v>1</v>
      </c>
      <c r="AG367" s="9">
        <f t="shared" si="68"/>
        <v>0</v>
      </c>
      <c r="AI367" s="1" t="str">
        <f t="shared" si="67"/>
        <v>34734710004406</v>
      </c>
      <c r="AJ367" s="9">
        <f>IF(AND(F367=2015,AG$4=1),-IFERROR(VLOOKUP(AI367,'Tax Admin 1'!A:I,9,0),0),IF(AND(F367=2015,AG$4=2),-IFERROR(VLOOKUP(AI367,'Tax Admin 2'!A:I,9,0),0),IFERROR(VLOOKUP(AI367,'A203'!A:L,12,0),0)))</f>
        <v>0</v>
      </c>
    </row>
    <row r="368" spans="1:36" ht="15" customHeight="1" outlineLevel="2">
      <c r="A368" s="7">
        <v>2015</v>
      </c>
      <c r="B368" s="7" t="s">
        <v>119</v>
      </c>
      <c r="C368" s="149" t="s">
        <v>120</v>
      </c>
      <c r="D368" s="7" t="s">
        <v>120</v>
      </c>
      <c r="E368" s="7" t="s">
        <v>13</v>
      </c>
      <c r="F368" s="7">
        <v>3045</v>
      </c>
      <c r="G368" s="148" t="str">
        <f>VLOOKUP(F368,Crosswalk!A:D,2,0)</f>
        <v>4411</v>
      </c>
      <c r="H368" s="7" t="str">
        <f>VLOOKUP(G368,Crosswalk!B:D,2,0)</f>
        <v>Unattended Child</v>
      </c>
      <c r="I368" s="7"/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2.86</v>
      </c>
      <c r="R368" s="8"/>
      <c r="S368" s="8"/>
      <c r="T368" s="8"/>
      <c r="U368" s="8"/>
      <c r="V368" s="8"/>
      <c r="W368" s="8"/>
      <c r="X368" s="8"/>
      <c r="Y368" s="14">
        <f t="shared" si="62"/>
        <v>2.86</v>
      </c>
      <c r="Z368" s="10"/>
      <c r="AA368" s="136"/>
      <c r="AB368" s="13"/>
      <c r="AC368" s="13"/>
      <c r="AD368" s="12"/>
      <c r="AE368" s="12"/>
      <c r="AG368" s="9"/>
      <c r="AJ368" s="9"/>
    </row>
    <row r="369" spans="1:36" ht="15" customHeight="1" outlineLevel="2">
      <c r="A369" s="7">
        <v>2015</v>
      </c>
      <c r="B369" s="7" t="s">
        <v>119</v>
      </c>
      <c r="C369" s="149" t="s">
        <v>120</v>
      </c>
      <c r="D369" s="7" t="s">
        <v>120</v>
      </c>
      <c r="E369" s="7" t="s">
        <v>13</v>
      </c>
      <c r="F369" s="7">
        <v>3050</v>
      </c>
      <c r="G369" s="148" t="str">
        <f>VLOOKUP(F369,Crosswalk!A:D,2,0)</f>
        <v>4413</v>
      </c>
      <c r="H369" s="7" t="str">
        <f>VLOOKUP(G369,Crosswalk!B:D,2,0)</f>
        <v>Other Court Fines</v>
      </c>
      <c r="I369" s="7"/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/>
      <c r="Q369" s="8">
        <v>0</v>
      </c>
      <c r="R369" s="8"/>
      <c r="S369" s="8"/>
      <c r="T369" s="8"/>
      <c r="U369" s="8"/>
      <c r="V369" s="8"/>
      <c r="W369" s="8"/>
      <c r="X369" s="8"/>
      <c r="Y369" s="14">
        <f t="shared" si="62"/>
        <v>0</v>
      </c>
      <c r="Z369" s="10"/>
      <c r="AA369" s="136">
        <f t="shared" si="66"/>
        <v>0</v>
      </c>
      <c r="AB369" s="13"/>
      <c r="AC369" s="13">
        <f t="shared" si="63"/>
        <v>0</v>
      </c>
      <c r="AD369" s="12">
        <v>1</v>
      </c>
      <c r="AE369" s="12">
        <v>1</v>
      </c>
      <c r="AG369" s="9">
        <f t="shared" si="68"/>
        <v>0</v>
      </c>
      <c r="AI369" s="1" t="str">
        <f t="shared" si="67"/>
        <v>34734710004413</v>
      </c>
      <c r="AJ369" s="9">
        <f>IF(AND(F369=2015,AG$4=1),-IFERROR(VLOOKUP(AI369,'Tax Admin 1'!A:I,9,0),0),IF(AND(F369=2015,AG$4=2),-IFERROR(VLOOKUP(AI369,'Tax Admin 2'!A:I,9,0),0),IFERROR(VLOOKUP(AI369,'A203'!A:L,12,0),0)))</f>
        <v>0</v>
      </c>
    </row>
    <row r="370" spans="1:36" ht="15" customHeight="1" outlineLevel="2">
      <c r="A370" s="7">
        <v>2015</v>
      </c>
      <c r="B370" s="7" t="s">
        <v>119</v>
      </c>
      <c r="C370" s="149" t="s">
        <v>120</v>
      </c>
      <c r="D370" s="7" t="s">
        <v>120</v>
      </c>
      <c r="E370" s="7" t="s">
        <v>13</v>
      </c>
      <c r="F370" s="7">
        <v>3051</v>
      </c>
      <c r="G370" s="148" t="str">
        <f>VLOOKUP(F370,Crosswalk!A:D,2,0)</f>
        <v>4414</v>
      </c>
      <c r="H370" s="7" t="str">
        <f>VLOOKUP(G370,Crosswalk!B:D,2,0)</f>
        <v>Child Passenger Seat Violation</v>
      </c>
      <c r="I370" s="7"/>
      <c r="J370" s="8">
        <v>124.44</v>
      </c>
      <c r="K370" s="8">
        <v>48.239999999999981</v>
      </c>
      <c r="L370" s="8">
        <v>249.03</v>
      </c>
      <c r="M370" s="8">
        <v>0</v>
      </c>
      <c r="N370" s="8">
        <v>0</v>
      </c>
      <c r="O370" s="8">
        <v>297.9500000000001</v>
      </c>
      <c r="P370" s="8">
        <f>226.66+146.86</f>
        <v>373.52</v>
      </c>
      <c r="Q370" s="8">
        <v>102.53999999999974</v>
      </c>
      <c r="R370" s="8"/>
      <c r="S370" s="8"/>
      <c r="T370" s="8"/>
      <c r="U370" s="8"/>
      <c r="V370" s="8"/>
      <c r="W370" s="8"/>
      <c r="X370" s="8"/>
      <c r="Y370" s="14">
        <f t="shared" si="62"/>
        <v>1195.7199999999998</v>
      </c>
      <c r="Z370" s="10"/>
      <c r="AA370" s="136">
        <f t="shared" si="66"/>
        <v>0</v>
      </c>
      <c r="AB370" s="13"/>
      <c r="AC370" s="13">
        <f t="shared" si="63"/>
        <v>0</v>
      </c>
      <c r="AD370" s="12">
        <v>1</v>
      </c>
      <c r="AE370" s="12">
        <v>1</v>
      </c>
      <c r="AG370" s="9">
        <f t="shared" si="68"/>
        <v>-1195.7199999999998</v>
      </c>
      <c r="AI370" s="1" t="str">
        <f t="shared" si="67"/>
        <v>34734710004414</v>
      </c>
      <c r="AJ370" s="9">
        <f>IF(AND(F370=2015,AG$4=1),-IFERROR(VLOOKUP(AI370,'Tax Admin 1'!A:I,9,0),0),IF(AND(F370=2015,AG$4=2),-IFERROR(VLOOKUP(AI370,'Tax Admin 2'!A:I,9,0),0),IFERROR(VLOOKUP(AI370,'A203'!A:L,12,0),0)))</f>
        <v>0</v>
      </c>
    </row>
    <row r="371" spans="1:36" ht="15" customHeight="1" outlineLevel="2">
      <c r="A371" s="7">
        <v>2015</v>
      </c>
      <c r="B371" s="7" t="s">
        <v>119</v>
      </c>
      <c r="C371" s="149" t="s">
        <v>120</v>
      </c>
      <c r="D371" s="7" t="s">
        <v>120</v>
      </c>
      <c r="E371" s="7" t="s">
        <v>13</v>
      </c>
      <c r="F371" s="7">
        <v>3054</v>
      </c>
      <c r="G371" s="148" t="str">
        <f>VLOOKUP(F371,Crosswalk!A:D,2,0)</f>
        <v>4417</v>
      </c>
      <c r="H371" s="7" t="str">
        <f>VLOOKUP(G371,Crosswalk!B:D,2,0)</f>
        <v>Bicycle Helmet Violations</v>
      </c>
      <c r="I371" s="7"/>
      <c r="J371" s="8">
        <v>0</v>
      </c>
      <c r="K371" s="8">
        <v>6.1</v>
      </c>
      <c r="L371" s="8">
        <v>0</v>
      </c>
      <c r="M371" s="8">
        <v>0</v>
      </c>
      <c r="N371" s="8">
        <v>0</v>
      </c>
      <c r="O371" s="8">
        <v>0</v>
      </c>
      <c r="P371" s="8"/>
      <c r="Q371" s="8">
        <v>0</v>
      </c>
      <c r="R371" s="8"/>
      <c r="S371" s="8"/>
      <c r="T371" s="8"/>
      <c r="U371" s="8"/>
      <c r="V371" s="8"/>
      <c r="W371" s="8"/>
      <c r="X371" s="8"/>
      <c r="Y371" s="14">
        <f t="shared" si="62"/>
        <v>6.1</v>
      </c>
      <c r="Z371" s="10"/>
      <c r="AA371" s="136">
        <f t="shared" si="66"/>
        <v>0</v>
      </c>
      <c r="AB371" s="13"/>
      <c r="AC371" s="13">
        <f t="shared" ref="AC371:AC404" si="69">AA371+AB371</f>
        <v>0</v>
      </c>
      <c r="AD371" s="12">
        <v>1</v>
      </c>
      <c r="AE371" s="12">
        <v>1</v>
      </c>
      <c r="AG371" s="9">
        <f t="shared" si="68"/>
        <v>-6.1</v>
      </c>
      <c r="AI371" s="1" t="str">
        <f t="shared" si="67"/>
        <v>34734710004417</v>
      </c>
      <c r="AJ371" s="9">
        <f>IF(AND(F371=2015,AG$4=1),-IFERROR(VLOOKUP(AI371,'Tax Admin 1'!A:I,9,0),0),IF(AND(F371=2015,AG$4=2),-IFERROR(VLOOKUP(AI371,'Tax Admin 2'!A:I,9,0),0),IFERROR(VLOOKUP(AI371,'A203'!A:L,12,0),0)))</f>
        <v>0</v>
      </c>
    </row>
    <row r="372" spans="1:36" ht="15" customHeight="1" outlineLevel="2">
      <c r="A372" s="7">
        <v>2015</v>
      </c>
      <c r="B372" s="7" t="s">
        <v>119</v>
      </c>
      <c r="C372" s="149" t="s">
        <v>120</v>
      </c>
      <c r="D372" s="7" t="s">
        <v>120</v>
      </c>
      <c r="E372" s="7" t="s">
        <v>13</v>
      </c>
      <c r="F372" s="7">
        <v>3060</v>
      </c>
      <c r="G372" s="148" t="str">
        <f>VLOOKUP(F372,Crosswalk!A:D,2,0)</f>
        <v>4423</v>
      </c>
      <c r="H372" s="7" t="str">
        <f>VLOOKUP(G372,Crosswalk!B:D,2,0)</f>
        <v>Crime Prevention Fines</v>
      </c>
      <c r="I372" s="7"/>
      <c r="J372" s="8">
        <v>150.54</v>
      </c>
      <c r="K372" s="8">
        <v>167.23999999999998</v>
      </c>
      <c r="L372" s="8">
        <v>111.75</v>
      </c>
      <c r="M372" s="8">
        <v>0</v>
      </c>
      <c r="N372" s="8">
        <v>0</v>
      </c>
      <c r="O372" s="8">
        <v>175.63000000000011</v>
      </c>
      <c r="P372" s="8">
        <f>69.34+84.19</f>
        <v>153.53</v>
      </c>
      <c r="Q372" s="8">
        <v>49.299999999999727</v>
      </c>
      <c r="R372" s="8"/>
      <c r="S372" s="8"/>
      <c r="T372" s="8"/>
      <c r="U372" s="8"/>
      <c r="V372" s="8"/>
      <c r="W372" s="8"/>
      <c r="X372" s="8"/>
      <c r="Y372" s="14">
        <f t="shared" si="62"/>
        <v>807.98999999999978</v>
      </c>
      <c r="Z372" s="10"/>
      <c r="AA372" s="136">
        <f t="shared" si="66"/>
        <v>0</v>
      </c>
      <c r="AB372" s="13"/>
      <c r="AC372" s="13">
        <f t="shared" si="69"/>
        <v>0</v>
      </c>
      <c r="AD372" s="12">
        <v>1</v>
      </c>
      <c r="AE372" s="12">
        <v>1</v>
      </c>
      <c r="AG372" s="9">
        <f t="shared" si="68"/>
        <v>-807.98999999999978</v>
      </c>
      <c r="AI372" s="1" t="str">
        <f t="shared" si="67"/>
        <v>34734710004423</v>
      </c>
      <c r="AJ372" s="9">
        <f>IF(AND(F372=2015,AG$4=1),-IFERROR(VLOOKUP(AI372,'Tax Admin 1'!A:I,9,0),0),IF(AND(F372=2015,AG$4=2),-IFERROR(VLOOKUP(AI372,'Tax Admin 2'!A:I,9,0),0),IFERROR(VLOOKUP(AI372,'A203'!A:L,12,0),0)))</f>
        <v>0</v>
      </c>
    </row>
    <row r="373" spans="1:36" ht="15" customHeight="1" outlineLevel="2">
      <c r="A373" s="7">
        <v>2015</v>
      </c>
      <c r="B373" s="7" t="s">
        <v>119</v>
      </c>
      <c r="C373" s="149" t="s">
        <v>120</v>
      </c>
      <c r="D373" s="7" t="s">
        <v>120</v>
      </c>
      <c r="E373" s="7" t="s">
        <v>13</v>
      </c>
      <c r="F373" s="7">
        <v>3066</v>
      </c>
      <c r="G373" s="148" t="str">
        <f>VLOOKUP(F373,Crosswalk!A:D,2,0)</f>
        <v>4429</v>
      </c>
      <c r="H373" s="7" t="str">
        <f>VLOOKUP(G373,Crosswalk!B:D,2,0)</f>
        <v>General Base Fine Distribution</v>
      </c>
      <c r="I373" s="7"/>
      <c r="J373" s="8">
        <v>10007.719999999999</v>
      </c>
      <c r="K373" s="8">
        <v>9106.15</v>
      </c>
      <c r="L373" s="8">
        <v>10845.150000000001</v>
      </c>
      <c r="M373" s="8">
        <v>0</v>
      </c>
      <c r="N373" s="8">
        <v>0</v>
      </c>
      <c r="O373" s="8">
        <v>13286.89</v>
      </c>
      <c r="P373" s="8">
        <f>6838.1+6695.78</f>
        <v>13533.880000000001</v>
      </c>
      <c r="Q373" s="8">
        <v>6506.2899999999863</v>
      </c>
      <c r="R373" s="8"/>
      <c r="S373" s="8"/>
      <c r="T373" s="8"/>
      <c r="U373" s="8"/>
      <c r="V373" s="8"/>
      <c r="W373" s="8"/>
      <c r="X373" s="8"/>
      <c r="Y373" s="14">
        <f t="shared" si="62"/>
        <v>63286.079999999994</v>
      </c>
      <c r="Z373" s="10"/>
      <c r="AA373" s="136">
        <f t="shared" si="66"/>
        <v>0</v>
      </c>
      <c r="AB373" s="13"/>
      <c r="AC373" s="13">
        <f t="shared" si="69"/>
        <v>0</v>
      </c>
      <c r="AD373" s="12">
        <v>1</v>
      </c>
      <c r="AE373" s="12">
        <v>1</v>
      </c>
      <c r="AG373" s="9">
        <f t="shared" si="68"/>
        <v>-63286.079999999994</v>
      </c>
      <c r="AI373" s="1" t="str">
        <f t="shared" si="67"/>
        <v>34734710004429</v>
      </c>
      <c r="AJ373" s="9">
        <f>IF(AND(F373=2015,AG$4=1),-IFERROR(VLOOKUP(AI373,'Tax Admin 1'!A:I,9,0),0),IF(AND(F373=2015,AG$4=2),-IFERROR(VLOOKUP(AI373,'Tax Admin 2'!A:I,9,0),0),IFERROR(VLOOKUP(AI373,'A203'!A:L,12,0),0)))</f>
        <v>0</v>
      </c>
    </row>
    <row r="374" spans="1:36" ht="15" customHeight="1" outlineLevel="2">
      <c r="A374" s="7">
        <v>2015</v>
      </c>
      <c r="B374" s="7" t="s">
        <v>119</v>
      </c>
      <c r="C374" s="149" t="s">
        <v>120</v>
      </c>
      <c r="D374" s="7" t="s">
        <v>120</v>
      </c>
      <c r="E374" s="7" t="s">
        <v>13</v>
      </c>
      <c r="F374" s="7">
        <v>3067</v>
      </c>
      <c r="G374" s="148" t="str">
        <f>VLOOKUP(F374,Crosswalk!A:D,2,0)</f>
        <v>4430</v>
      </c>
      <c r="H374" s="7" t="str">
        <f>VLOOKUP(G374,Crosswalk!B:D,2,0)</f>
        <v>Base Fine Distribution-Realign</v>
      </c>
      <c r="I374" s="7"/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/>
      <c r="Q374" s="8">
        <v>0</v>
      </c>
      <c r="R374" s="8"/>
      <c r="S374" s="8"/>
      <c r="T374" s="8"/>
      <c r="U374" s="8"/>
      <c r="V374" s="8"/>
      <c r="W374" s="8"/>
      <c r="X374" s="8"/>
      <c r="Y374" s="14">
        <f t="shared" si="62"/>
        <v>0</v>
      </c>
      <c r="Z374" s="10"/>
      <c r="AA374" s="136">
        <f t="shared" si="66"/>
        <v>0</v>
      </c>
      <c r="AB374" s="13"/>
      <c r="AC374" s="13">
        <f t="shared" si="69"/>
        <v>0</v>
      </c>
      <c r="AD374" s="12">
        <v>1</v>
      </c>
      <c r="AE374" s="12">
        <v>1</v>
      </c>
      <c r="AG374" s="9">
        <f t="shared" si="68"/>
        <v>0</v>
      </c>
      <c r="AI374" s="1" t="str">
        <f t="shared" si="67"/>
        <v>34734710004430</v>
      </c>
      <c r="AJ374" s="9">
        <f>IF(AND(F374=2015,AG$4=1),-IFERROR(VLOOKUP(AI374,'Tax Admin 1'!A:I,9,0),0),IF(AND(F374=2015,AG$4=2),-IFERROR(VLOOKUP(AI374,'Tax Admin 2'!A:I,9,0),0),IFERROR(VLOOKUP(AI374,'A203'!A:L,12,0),0)))</f>
        <v>0</v>
      </c>
    </row>
    <row r="375" spans="1:36" ht="15" customHeight="1" outlineLevel="2">
      <c r="A375" s="7">
        <v>2015</v>
      </c>
      <c r="B375" s="7" t="s">
        <v>119</v>
      </c>
      <c r="C375" s="149" t="s">
        <v>120</v>
      </c>
      <c r="D375" s="7" t="s">
        <v>120</v>
      </c>
      <c r="E375" s="7" t="s">
        <v>13</v>
      </c>
      <c r="F375" s="7">
        <v>3071</v>
      </c>
      <c r="G375" s="148" t="str">
        <f>VLOOKUP(F375,Crosswalk!A:D,2,0)</f>
        <v>4434</v>
      </c>
      <c r="H375" s="7" t="str">
        <f>VLOOKUP(G375,Crosswalk!B:D,2,0)</f>
        <v>Pc 1463.001 Traffic Safety Fd</v>
      </c>
      <c r="I375" s="7"/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/>
      <c r="Q375" s="8">
        <v>0</v>
      </c>
      <c r="R375" s="8"/>
      <c r="S375" s="8"/>
      <c r="T375" s="8"/>
      <c r="U375" s="8"/>
      <c r="V375" s="8"/>
      <c r="W375" s="8"/>
      <c r="X375" s="8"/>
      <c r="Y375" s="14">
        <f t="shared" si="62"/>
        <v>0</v>
      </c>
      <c r="Z375" s="10"/>
      <c r="AA375" s="136">
        <f t="shared" si="66"/>
        <v>0</v>
      </c>
      <c r="AB375" s="13"/>
      <c r="AC375" s="13">
        <f t="shared" si="69"/>
        <v>0</v>
      </c>
      <c r="AD375" s="12">
        <v>1</v>
      </c>
      <c r="AE375" s="12">
        <v>1</v>
      </c>
      <c r="AG375" s="9">
        <f t="shared" si="68"/>
        <v>0</v>
      </c>
      <c r="AI375" s="1" t="str">
        <f t="shared" si="67"/>
        <v>34734710004434</v>
      </c>
      <c r="AJ375" s="9">
        <f>IF(AND(F375=2015,AG$4=1),-IFERROR(VLOOKUP(AI375,'Tax Admin 1'!A:I,9,0),0),IF(AND(F375=2015,AG$4=2),-IFERROR(VLOOKUP(AI375,'Tax Admin 2'!A:I,9,0),0),IFERROR(VLOOKUP(AI375,'A203'!A:L,12,0),0)))</f>
        <v>0</v>
      </c>
    </row>
    <row r="376" spans="1:36" ht="15" customHeight="1" outlineLevel="2">
      <c r="A376" s="7">
        <v>2015</v>
      </c>
      <c r="B376" s="7" t="s">
        <v>119</v>
      </c>
      <c r="C376" s="149" t="s">
        <v>120</v>
      </c>
      <c r="D376" s="7" t="s">
        <v>120</v>
      </c>
      <c r="E376" s="7" t="s">
        <v>13</v>
      </c>
      <c r="F376" s="7">
        <v>3079</v>
      </c>
      <c r="G376" s="148" t="str">
        <f>VLOOKUP(F376,Crosswalk!A:D,2,0)</f>
        <v>4442</v>
      </c>
      <c r="H376" s="7" t="str">
        <f>VLOOKUP(G376,Crosswalk!B:D,2,0)</f>
        <v>Dui Lab Fees</v>
      </c>
      <c r="I376" s="7"/>
      <c r="J376" s="8">
        <v>0</v>
      </c>
      <c r="K376" s="8">
        <v>1826.54</v>
      </c>
      <c r="L376" s="8">
        <v>0</v>
      </c>
      <c r="M376" s="8">
        <v>0</v>
      </c>
      <c r="N376" s="8">
        <v>0</v>
      </c>
      <c r="O376" s="8">
        <v>0</v>
      </c>
      <c r="P376" s="8"/>
      <c r="Q376" s="8">
        <v>0</v>
      </c>
      <c r="R376" s="8"/>
      <c r="S376" s="8"/>
      <c r="T376" s="8"/>
      <c r="U376" s="8"/>
      <c r="V376" s="8"/>
      <c r="W376" s="8"/>
      <c r="X376" s="8"/>
      <c r="Y376" s="14">
        <f t="shared" si="62"/>
        <v>1826.54</v>
      </c>
      <c r="Z376" s="10"/>
      <c r="AA376" s="136">
        <f t="shared" si="66"/>
        <v>0</v>
      </c>
      <c r="AB376" s="13"/>
      <c r="AC376" s="13">
        <f t="shared" si="69"/>
        <v>0</v>
      </c>
      <c r="AD376" s="12">
        <v>1</v>
      </c>
      <c r="AE376" s="12">
        <v>1</v>
      </c>
      <c r="AG376" s="9">
        <f t="shared" si="68"/>
        <v>-1826.54</v>
      </c>
      <c r="AI376" s="1" t="str">
        <f t="shared" si="67"/>
        <v>34734710004442</v>
      </c>
      <c r="AJ376" s="9">
        <f>IF(AND(F376=2015,AG$4=1),-IFERROR(VLOOKUP(AI376,'Tax Admin 1'!A:I,9,0),0),IF(AND(F376=2015,AG$4=2),-IFERROR(VLOOKUP(AI376,'Tax Admin 2'!A:I,9,0),0),IFERROR(VLOOKUP(AI376,'A203'!A:L,12,0),0)))</f>
        <v>0</v>
      </c>
    </row>
    <row r="377" spans="1:36" ht="15" customHeight="1" outlineLevel="2">
      <c r="A377" s="7">
        <v>2015</v>
      </c>
      <c r="B377" s="7" t="s">
        <v>119</v>
      </c>
      <c r="C377" s="149" t="s">
        <v>120</v>
      </c>
      <c r="D377" s="7" t="s">
        <v>120</v>
      </c>
      <c r="E377" s="7" t="s">
        <v>13</v>
      </c>
      <c r="F377" s="7">
        <v>3386</v>
      </c>
      <c r="G377" s="148" t="str">
        <f>VLOOKUP(F377,Crosswalk!A:D,2,0)</f>
        <v>4470</v>
      </c>
      <c r="H377" s="7" t="str">
        <f>VLOOKUP(G377,Crosswalk!B:D,2,0)</f>
        <v>Controlled Substance Violation</v>
      </c>
      <c r="I377" s="7"/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/>
      <c r="Q377" s="8">
        <v>0</v>
      </c>
      <c r="R377" s="8"/>
      <c r="S377" s="8"/>
      <c r="T377" s="8"/>
      <c r="U377" s="8"/>
      <c r="V377" s="8"/>
      <c r="W377" s="8"/>
      <c r="X377" s="8"/>
      <c r="Y377" s="14">
        <f t="shared" si="62"/>
        <v>0</v>
      </c>
      <c r="Z377" s="10"/>
      <c r="AA377" s="136">
        <f t="shared" si="66"/>
        <v>0</v>
      </c>
      <c r="AB377" s="13"/>
      <c r="AC377" s="13">
        <f t="shared" si="69"/>
        <v>0</v>
      </c>
      <c r="AD377" s="12">
        <v>1</v>
      </c>
      <c r="AE377" s="12">
        <v>1</v>
      </c>
      <c r="AG377" s="9">
        <f t="shared" si="68"/>
        <v>0</v>
      </c>
      <c r="AI377" s="1" t="str">
        <f t="shared" si="67"/>
        <v>34734710004470</v>
      </c>
      <c r="AJ377" s="9">
        <f>IF(AND(F377=2015,AG$4=1),-IFERROR(VLOOKUP(AI377,'Tax Admin 1'!A:I,9,0),0),IF(AND(F377=2015,AG$4=2),-IFERROR(VLOOKUP(AI377,'Tax Admin 2'!A:I,9,0),0),IFERROR(VLOOKUP(AI377,'A203'!A:L,12,0),0)))</f>
        <v>0</v>
      </c>
    </row>
    <row r="378" spans="1:36" ht="15" customHeight="1" outlineLevel="2">
      <c r="A378" s="7">
        <v>2015</v>
      </c>
      <c r="B378" s="7" t="s">
        <v>119</v>
      </c>
      <c r="C378" s="149" t="s">
        <v>120</v>
      </c>
      <c r="D378" s="7" t="s">
        <v>120</v>
      </c>
      <c r="E378" s="7" t="s">
        <v>13</v>
      </c>
      <c r="F378" s="7">
        <v>4010</v>
      </c>
      <c r="G378" s="148" t="str">
        <f>VLOOKUP(F378,Crosswalk!A:D,2,0)</f>
        <v>4801</v>
      </c>
      <c r="H378" s="7" t="str">
        <f>VLOOKUP(G378,Crosswalk!B:D,2,0)</f>
        <v>Interest</v>
      </c>
      <c r="I378" s="7"/>
      <c r="J378" s="8">
        <v>0</v>
      </c>
      <c r="K378" s="8">
        <v>213.08</v>
      </c>
      <c r="L378" s="8">
        <v>0</v>
      </c>
      <c r="M378" s="8">
        <v>0</v>
      </c>
      <c r="N378" s="8">
        <v>485.24</v>
      </c>
      <c r="O378" s="8">
        <v>132.12</v>
      </c>
      <c r="P378" s="8"/>
      <c r="Q378" s="8">
        <v>1059.81</v>
      </c>
      <c r="R378" s="8"/>
      <c r="S378" s="8"/>
      <c r="T378" s="8"/>
      <c r="U378" s="8"/>
      <c r="V378" s="8"/>
      <c r="W378" s="8"/>
      <c r="X378" s="8"/>
      <c r="Y378" s="14">
        <f t="shared" si="62"/>
        <v>1890.25</v>
      </c>
      <c r="Z378" s="10"/>
      <c r="AA378" s="136">
        <f t="shared" si="66"/>
        <v>0</v>
      </c>
      <c r="AB378" s="13"/>
      <c r="AC378" s="13">
        <f t="shared" si="69"/>
        <v>0</v>
      </c>
      <c r="AD378" s="12">
        <v>1</v>
      </c>
      <c r="AE378" s="12">
        <v>1</v>
      </c>
      <c r="AG378" s="9">
        <f t="shared" si="68"/>
        <v>-1890.25</v>
      </c>
      <c r="AI378" s="1" t="str">
        <f t="shared" si="67"/>
        <v>34734710004801</v>
      </c>
      <c r="AJ378" s="9">
        <f>IF(AND(F378=2015,AG$4=1),-IFERROR(VLOOKUP(AI378,'Tax Admin 1'!A:I,9,0),0),IF(AND(F378=2015,AG$4=2),-IFERROR(VLOOKUP(AI378,'Tax Admin 2'!A:I,9,0),0),IFERROR(VLOOKUP(AI378,'A203'!A:L,12,0),0)))</f>
        <v>0</v>
      </c>
    </row>
    <row r="379" spans="1:36" ht="15" customHeight="1" outlineLevel="2">
      <c r="A379" s="7">
        <v>2015</v>
      </c>
      <c r="B379" s="7" t="s">
        <v>119</v>
      </c>
      <c r="C379" s="149" t="s">
        <v>120</v>
      </c>
      <c r="D379" s="7" t="s">
        <v>120</v>
      </c>
      <c r="E379" s="7" t="s">
        <v>13</v>
      </c>
      <c r="F379" s="7">
        <v>5080</v>
      </c>
      <c r="G379" s="148" t="str">
        <f>VLOOKUP(F379,Crosswalk!A:D,2,0)</f>
        <v>5017</v>
      </c>
      <c r="H379" s="7" t="str">
        <f>VLOOKUP(G379,Crosswalk!B:D,2,0)</f>
        <v>Trailor Coach-In Lieu Tax</v>
      </c>
      <c r="I379" s="7"/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/>
      <c r="Q379" s="8">
        <v>0</v>
      </c>
      <c r="R379" s="8"/>
      <c r="S379" s="8"/>
      <c r="T379" s="8"/>
      <c r="U379" s="8"/>
      <c r="V379" s="8"/>
      <c r="W379" s="8"/>
      <c r="X379" s="8"/>
      <c r="Y379" s="14">
        <f t="shared" si="62"/>
        <v>0</v>
      </c>
      <c r="Z379" s="10"/>
      <c r="AA379" s="136">
        <f t="shared" si="66"/>
        <v>0</v>
      </c>
      <c r="AB379" s="13"/>
      <c r="AC379" s="13">
        <f t="shared" si="69"/>
        <v>0</v>
      </c>
      <c r="AD379" s="12">
        <v>1</v>
      </c>
      <c r="AE379" s="12">
        <v>1</v>
      </c>
      <c r="AG379" s="9">
        <f t="shared" si="68"/>
        <v>0</v>
      </c>
      <c r="AI379" s="1" t="str">
        <f t="shared" si="67"/>
        <v>34734710005017</v>
      </c>
      <c r="AJ379" s="9">
        <f>IF(AND(F379=2015,AG$4=1),-IFERROR(VLOOKUP(AI379,'Tax Admin 1'!A:I,9,0),0),IF(AND(F379=2015,AG$4=2),-IFERROR(VLOOKUP(AI379,'Tax Admin 2'!A:I,9,0),0),IFERROR(VLOOKUP(AI379,'A203'!A:L,12,0),0)))</f>
        <v>0</v>
      </c>
    </row>
    <row r="380" spans="1:36" ht="15" customHeight="1" outlineLevel="2">
      <c r="A380" s="7">
        <v>2015</v>
      </c>
      <c r="B380" s="7" t="s">
        <v>119</v>
      </c>
      <c r="C380" s="149" t="s">
        <v>120</v>
      </c>
      <c r="D380" s="7" t="s">
        <v>120</v>
      </c>
      <c r="E380" s="7" t="s">
        <v>13</v>
      </c>
      <c r="F380" s="7">
        <v>5380</v>
      </c>
      <c r="G380" s="148" t="str">
        <f>VLOOKUP(F380,Crosswalk!A:D,2,0)</f>
        <v>5050</v>
      </c>
      <c r="H380" s="7" t="str">
        <f>VLOOKUP(G380,Crosswalk!B:D,2,0)</f>
        <v>St-Homeowners Prop Tax Relief</v>
      </c>
      <c r="I380" s="7"/>
      <c r="J380" s="8">
        <v>0</v>
      </c>
      <c r="K380" s="8">
        <v>0</v>
      </c>
      <c r="L380" s="8">
        <v>0</v>
      </c>
      <c r="M380" s="8">
        <v>0</v>
      </c>
      <c r="N380" s="8">
        <v>3225.18</v>
      </c>
      <c r="O380" s="8">
        <v>0</v>
      </c>
      <c r="P380" s="8"/>
      <c r="Q380" s="8">
        <v>3225.18</v>
      </c>
      <c r="R380" s="8"/>
      <c r="S380" s="8"/>
      <c r="T380" s="8"/>
      <c r="U380" s="8"/>
      <c r="V380" s="8"/>
      <c r="W380" s="8"/>
      <c r="X380" s="8"/>
      <c r="Y380" s="14">
        <f t="shared" si="62"/>
        <v>6450.36</v>
      </c>
      <c r="Z380" s="10"/>
      <c r="AA380" s="136">
        <f t="shared" si="66"/>
        <v>0</v>
      </c>
      <c r="AB380" s="13"/>
      <c r="AC380" s="13">
        <f t="shared" si="69"/>
        <v>0</v>
      </c>
      <c r="AD380" s="12">
        <v>1</v>
      </c>
      <c r="AE380" s="12">
        <v>1</v>
      </c>
      <c r="AG380" s="9">
        <f t="shared" si="68"/>
        <v>-6450.36</v>
      </c>
      <c r="AI380" s="1" t="str">
        <f t="shared" si="67"/>
        <v>34734710005050</v>
      </c>
      <c r="AJ380" s="9">
        <f>IF(AND(F380=2015,AG$4=1),-IFERROR(VLOOKUP(AI380,'Tax Admin 1'!A:I,9,0),0),IF(AND(F380=2015,AG$4=2),-IFERROR(VLOOKUP(AI380,'Tax Admin 2'!A:I,9,0),0),IFERROR(VLOOKUP(AI380,'A203'!A:L,12,0),0)))</f>
        <v>0</v>
      </c>
    </row>
    <row r="381" spans="1:36" ht="15" customHeight="1" outlineLevel="2">
      <c r="A381" s="7">
        <v>2015</v>
      </c>
      <c r="B381" s="7" t="s">
        <v>119</v>
      </c>
      <c r="C381" s="149" t="s">
        <v>120</v>
      </c>
      <c r="D381" s="7" t="s">
        <v>120</v>
      </c>
      <c r="E381" s="7" t="s">
        <v>13</v>
      </c>
      <c r="F381" s="7">
        <v>5400</v>
      </c>
      <c r="G381" s="148" t="str">
        <f>VLOOKUP(F381,Crosswalk!A:D,2,0)</f>
        <v>5054</v>
      </c>
      <c r="H381" s="7" t="str">
        <f>VLOOKUP(G381,Crosswalk!B:D,2,0)</f>
        <v>State- Other</v>
      </c>
      <c r="I381" s="7"/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/>
      <c r="Q381" s="8">
        <v>0</v>
      </c>
      <c r="R381" s="8"/>
      <c r="S381" s="8"/>
      <c r="T381" s="8"/>
      <c r="U381" s="8"/>
      <c r="V381" s="8"/>
      <c r="W381" s="8"/>
      <c r="X381" s="8"/>
      <c r="Y381" s="14">
        <f t="shared" si="62"/>
        <v>0</v>
      </c>
      <c r="Z381" s="10"/>
      <c r="AA381" s="136">
        <f t="shared" si="66"/>
        <v>0</v>
      </c>
      <c r="AB381" s="13"/>
      <c r="AC381" s="13">
        <f t="shared" si="69"/>
        <v>0</v>
      </c>
      <c r="AD381" s="12">
        <v>1</v>
      </c>
      <c r="AE381" s="12">
        <v>1</v>
      </c>
      <c r="AG381" s="9">
        <f t="shared" si="68"/>
        <v>0</v>
      </c>
      <c r="AI381" s="1" t="str">
        <f t="shared" si="67"/>
        <v>34734710005054</v>
      </c>
      <c r="AJ381" s="9">
        <f>IF(AND(F381=2015,AG$4=1),-IFERROR(VLOOKUP(AI381,'Tax Admin 1'!A:I,9,0),0),IF(AND(F381=2015,AG$4=2),-IFERROR(VLOOKUP(AI381,'Tax Admin 2'!A:I,9,0),0),IFERROR(VLOOKUP(AI381,'A203'!A:L,12,0),0)))</f>
        <v>0</v>
      </c>
    </row>
    <row r="382" spans="1:36" ht="15" customHeight="1" outlineLevel="2">
      <c r="A382" s="7">
        <v>2015</v>
      </c>
      <c r="B382" s="7" t="s">
        <v>119</v>
      </c>
      <c r="C382" s="149" t="s">
        <v>120</v>
      </c>
      <c r="D382" s="7" t="s">
        <v>120</v>
      </c>
      <c r="E382" s="7" t="s">
        <v>13</v>
      </c>
      <c r="F382" s="7">
        <v>5520</v>
      </c>
      <c r="G382" s="148" t="str">
        <f>VLOOKUP(F382,Crosswalk!A:D,2,0)</f>
        <v>5084</v>
      </c>
      <c r="H382" s="7" t="str">
        <f>VLOOKUP(G382,Crosswalk!B:D,2,0)</f>
        <v>Prop 172 Pub Safety Fund</v>
      </c>
      <c r="I382" s="7"/>
      <c r="J382" s="8">
        <v>14246.17</v>
      </c>
      <c r="K382" s="8">
        <v>12409.320000000002</v>
      </c>
      <c r="L382" s="8">
        <v>9064.4199999999946</v>
      </c>
      <c r="M382" s="8">
        <v>0</v>
      </c>
      <c r="N382" s="8">
        <v>6158.07</v>
      </c>
      <c r="O382" s="8">
        <v>20981.370000000003</v>
      </c>
      <c r="P382" s="8">
        <v>5740.8</v>
      </c>
      <c r="Q382" s="8">
        <v>14175.550000000003</v>
      </c>
      <c r="R382" s="8"/>
      <c r="S382" s="8"/>
      <c r="T382" s="8"/>
      <c r="U382" s="8"/>
      <c r="V382" s="8"/>
      <c r="W382" s="8"/>
      <c r="X382" s="8"/>
      <c r="Y382" s="14">
        <f t="shared" si="62"/>
        <v>82775.7</v>
      </c>
      <c r="Z382" s="10"/>
      <c r="AA382" s="136">
        <f t="shared" si="66"/>
        <v>0</v>
      </c>
      <c r="AB382" s="13"/>
      <c r="AC382" s="13">
        <f t="shared" si="69"/>
        <v>0</v>
      </c>
      <c r="AD382" s="12">
        <v>1</v>
      </c>
      <c r="AE382" s="12">
        <v>1</v>
      </c>
      <c r="AG382" s="9">
        <f t="shared" si="68"/>
        <v>-82775.7</v>
      </c>
      <c r="AI382" s="1" t="str">
        <f t="shared" si="67"/>
        <v>34734710005084</v>
      </c>
      <c r="AJ382" s="9">
        <f>IF(AND(F382=2015,AG$4=1),-IFERROR(VLOOKUP(AI382,'Tax Admin 1'!A:I,9,0),0),IF(AND(F382=2015,AG$4=2),-IFERROR(VLOOKUP(AI382,'Tax Admin 2'!A:I,9,0),0),IFERROR(VLOOKUP(AI382,'A203'!A:L,12,0),0)))</f>
        <v>0</v>
      </c>
    </row>
    <row r="383" spans="1:36" ht="15" customHeight="1" outlineLevel="2">
      <c r="A383" s="7">
        <v>2015</v>
      </c>
      <c r="B383" s="7" t="s">
        <v>119</v>
      </c>
      <c r="C383" s="149" t="s">
        <v>120</v>
      </c>
      <c r="D383" s="7" t="s">
        <v>120</v>
      </c>
      <c r="E383" s="7" t="s">
        <v>13</v>
      </c>
      <c r="F383" s="7">
        <v>5623</v>
      </c>
      <c r="G383" s="148" t="str">
        <f>VLOOKUP(F383,Crosswalk!A:D,2,0)</f>
        <v>5204</v>
      </c>
      <c r="H383" s="7" t="str">
        <f>VLOOKUP(G383,Crosswalk!B:D,2,0)</f>
        <v>Fed-ARRA Grants</v>
      </c>
      <c r="I383" s="7"/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/>
      <c r="Q383" s="8">
        <v>0</v>
      </c>
      <c r="R383" s="8"/>
      <c r="S383" s="8"/>
      <c r="T383" s="8"/>
      <c r="U383" s="8"/>
      <c r="V383" s="8"/>
      <c r="W383" s="8"/>
      <c r="X383" s="8"/>
      <c r="Y383" s="14">
        <f t="shared" si="62"/>
        <v>0</v>
      </c>
      <c r="Z383" s="10"/>
      <c r="AA383" s="136">
        <f t="shared" si="66"/>
        <v>0</v>
      </c>
      <c r="AB383" s="13"/>
      <c r="AC383" s="13">
        <f t="shared" si="69"/>
        <v>0</v>
      </c>
      <c r="AD383" s="12"/>
      <c r="AE383" s="12"/>
      <c r="AG383" s="9">
        <f t="shared" si="68"/>
        <v>0</v>
      </c>
      <c r="AI383" s="1" t="str">
        <f t="shared" si="67"/>
        <v>34734710005204</v>
      </c>
      <c r="AJ383" s="9">
        <f>IF(AND(F383=2015,AG$4=1),-IFERROR(VLOOKUP(AI383,'Tax Admin 1'!A:I,9,0),0),IF(AND(F383=2015,AG$4=2),-IFERROR(VLOOKUP(AI383,'Tax Admin 2'!A:I,9,0),0),IFERROR(VLOOKUP(AI383,'A203'!A:L,12,0),0)))</f>
        <v>0</v>
      </c>
    </row>
    <row r="384" spans="1:36" ht="15" customHeight="1" outlineLevel="2">
      <c r="A384" s="7">
        <v>2015</v>
      </c>
      <c r="B384" s="7" t="s">
        <v>119</v>
      </c>
      <c r="C384" s="149" t="s">
        <v>120</v>
      </c>
      <c r="D384" s="7" t="s">
        <v>120</v>
      </c>
      <c r="E384" s="7" t="s">
        <v>13</v>
      </c>
      <c r="F384" s="7">
        <v>5900</v>
      </c>
      <c r="G384" s="148" t="str">
        <f>VLOOKUP(F384,Crosswalk!A:D,2,0)</f>
        <v>5801</v>
      </c>
      <c r="H384" s="7" t="str">
        <f>VLOOKUP(G384,Crosswalk!B:D,2,0)</f>
        <v>RDA Pass Thru</v>
      </c>
      <c r="I384" s="7"/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/>
      <c r="Q384" s="8">
        <v>0</v>
      </c>
      <c r="R384" s="8"/>
      <c r="S384" s="8"/>
      <c r="T384" s="8"/>
      <c r="U384" s="8"/>
      <c r="V384" s="8"/>
      <c r="W384" s="8"/>
      <c r="X384" s="8"/>
      <c r="Y384" s="14">
        <f t="shared" si="62"/>
        <v>0</v>
      </c>
      <c r="Z384" s="10"/>
      <c r="AA384" s="136">
        <f t="shared" si="66"/>
        <v>0</v>
      </c>
      <c r="AB384" s="13"/>
      <c r="AC384" s="13">
        <f t="shared" si="69"/>
        <v>0</v>
      </c>
      <c r="AD384" s="12"/>
      <c r="AE384" s="12"/>
      <c r="AG384" s="9">
        <f t="shared" si="68"/>
        <v>0</v>
      </c>
      <c r="AI384" s="1" t="str">
        <f t="shared" si="67"/>
        <v>34734710005801</v>
      </c>
      <c r="AJ384" s="9">
        <f>IF(AND(F384=2015,AG$4=1),-IFERROR(VLOOKUP(AI384,'Tax Admin 1'!A:I,9,0),0),IF(AND(F384=2015,AG$4=2),-IFERROR(VLOOKUP(AI384,'Tax Admin 2'!A:I,9,0),0),IFERROR(VLOOKUP(AI384,'A203'!A:L,12,0),0)))</f>
        <v>0</v>
      </c>
    </row>
    <row r="385" spans="1:36" ht="15" customHeight="1" outlineLevel="2">
      <c r="A385" s="7">
        <v>2015</v>
      </c>
      <c r="B385" s="7" t="s">
        <v>119</v>
      </c>
      <c r="C385" s="149" t="s">
        <v>120</v>
      </c>
      <c r="D385" s="7">
        <v>347</v>
      </c>
      <c r="E385" s="7" t="s">
        <v>13</v>
      </c>
      <c r="F385" s="7">
        <v>5915</v>
      </c>
      <c r="G385" s="148" t="str">
        <f>VLOOKUP(F385,Crosswalk!A:D,2,0)</f>
        <v>4069</v>
      </c>
      <c r="H385" s="7" t="str">
        <f>VLOOKUP(G385,Crosswalk!B:D,2,0)</f>
        <v>Pass through - Facilities Portion</v>
      </c>
      <c r="I385" s="7"/>
      <c r="J385" s="8">
        <v>0</v>
      </c>
      <c r="K385" s="8">
        <v>0</v>
      </c>
      <c r="L385" s="8">
        <v>0</v>
      </c>
      <c r="M385" s="8">
        <v>54391</v>
      </c>
      <c r="N385" s="8">
        <v>0</v>
      </c>
      <c r="O385" s="8">
        <v>0</v>
      </c>
      <c r="P385" s="8">
        <v>29890</v>
      </c>
      <c r="Q385" s="8">
        <v>0</v>
      </c>
      <c r="R385" s="8"/>
      <c r="S385" s="8"/>
      <c r="T385" s="8"/>
      <c r="U385" s="8"/>
      <c r="V385" s="8"/>
      <c r="W385" s="8"/>
      <c r="X385" s="8"/>
      <c r="Y385" s="14">
        <f t="shared" si="62"/>
        <v>84281</v>
      </c>
      <c r="Z385" s="10"/>
      <c r="AA385" s="136">
        <f t="shared" si="66"/>
        <v>0</v>
      </c>
      <c r="AB385" s="13"/>
      <c r="AC385" s="13">
        <f t="shared" si="69"/>
        <v>0</v>
      </c>
      <c r="AD385" s="12"/>
      <c r="AE385" s="12"/>
      <c r="AG385" s="9">
        <f t="shared" si="68"/>
        <v>-84281</v>
      </c>
      <c r="AI385" s="1" t="str">
        <f t="shared" si="67"/>
        <v>34734710004069</v>
      </c>
      <c r="AJ385" s="9">
        <f>IF(AND(F385=2015,AG$4=1),-IFERROR(VLOOKUP(AI385,'Tax Admin 1'!A:I,9,0),0),IF(AND(F385=2015,AG$4=2),-IFERROR(VLOOKUP(AI385,'Tax Admin 2'!A:I,9,0),0),IFERROR(VLOOKUP(AI385,'A203'!A:L,12,0),0)))</f>
        <v>0</v>
      </c>
    </row>
    <row r="386" spans="1:36" ht="15" customHeight="1" outlineLevel="2">
      <c r="A386" s="7">
        <v>2015</v>
      </c>
      <c r="B386" s="7" t="s">
        <v>119</v>
      </c>
      <c r="C386" s="149" t="s">
        <v>120</v>
      </c>
      <c r="D386" s="7" t="s">
        <v>120</v>
      </c>
      <c r="E386" s="7" t="s">
        <v>13</v>
      </c>
      <c r="F386" s="7">
        <v>6170</v>
      </c>
      <c r="G386" s="148" t="str">
        <f>VLOOKUP(F386,Crosswalk!A:D,2,0)</f>
        <v>5459</v>
      </c>
      <c r="H386" s="7" t="str">
        <f>VLOOKUP(G386,Crosswalk!B:D,2,0)</f>
        <v>Traffic School Fees</v>
      </c>
      <c r="I386" s="7"/>
      <c r="J386" s="8">
        <v>1408.7</v>
      </c>
      <c r="K386" s="8">
        <v>1729.4599999999998</v>
      </c>
      <c r="L386" s="8">
        <v>2055.6100000000006</v>
      </c>
      <c r="M386" s="8">
        <v>0</v>
      </c>
      <c r="N386" s="8">
        <v>0</v>
      </c>
      <c r="O386" s="8">
        <v>2508.4199999999992</v>
      </c>
      <c r="P386" s="8">
        <f>701.67+789.01</f>
        <v>1490.6799999999998</v>
      </c>
      <c r="Q386" s="8">
        <v>596.66000000000167</v>
      </c>
      <c r="R386" s="8"/>
      <c r="S386" s="8"/>
      <c r="T386" s="8"/>
      <c r="U386" s="8"/>
      <c r="V386" s="8"/>
      <c r="W386" s="8"/>
      <c r="X386" s="8"/>
      <c r="Y386" s="14">
        <f t="shared" si="62"/>
        <v>9789.5300000000007</v>
      </c>
      <c r="Z386" s="10"/>
      <c r="AA386" s="136">
        <f t="shared" si="66"/>
        <v>0</v>
      </c>
      <c r="AB386" s="13"/>
      <c r="AC386" s="13">
        <f t="shared" si="69"/>
        <v>0</v>
      </c>
      <c r="AD386" s="12">
        <v>1</v>
      </c>
      <c r="AE386" s="12">
        <v>1</v>
      </c>
      <c r="AG386" s="9">
        <f t="shared" si="68"/>
        <v>-9789.5300000000007</v>
      </c>
      <c r="AI386" s="1" t="str">
        <f t="shared" si="67"/>
        <v>34734710005459</v>
      </c>
      <c r="AJ386" s="9">
        <f>IF(AND(F386=2015,AG$4=1),-IFERROR(VLOOKUP(AI386,'Tax Admin 1'!A:I,9,0),0),IF(AND(F386=2015,AG$4=2),-IFERROR(VLOOKUP(AI386,'Tax Admin 2'!A:I,9,0),0),IFERROR(VLOOKUP(AI386,'A203'!A:L,12,0),0)))</f>
        <v>0</v>
      </c>
    </row>
    <row r="387" spans="1:36" ht="15" customHeight="1" outlineLevel="2">
      <c r="A387" s="7">
        <v>2015</v>
      </c>
      <c r="B387" s="7" t="s">
        <v>119</v>
      </c>
      <c r="C387" s="149" t="s">
        <v>120</v>
      </c>
      <c r="D387" s="7" t="s">
        <v>120</v>
      </c>
      <c r="E387" s="7" t="s">
        <v>13</v>
      </c>
      <c r="F387" s="7">
        <v>6172</v>
      </c>
      <c r="G387" s="148" t="str">
        <f>VLOOKUP(F387,Crosswalk!A:D,2,0)</f>
        <v>5461</v>
      </c>
      <c r="H387" s="7" t="str">
        <f>VLOOKUP(G387,Crosswalk!B:D,2,0)</f>
        <v>Traffic School Realignment Fee</v>
      </c>
      <c r="I387" s="7"/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/>
      <c r="Q387" s="8">
        <v>0</v>
      </c>
      <c r="R387" s="8"/>
      <c r="S387" s="8"/>
      <c r="T387" s="8"/>
      <c r="U387" s="8"/>
      <c r="V387" s="8"/>
      <c r="W387" s="8"/>
      <c r="X387" s="8"/>
      <c r="Y387" s="14">
        <f t="shared" si="62"/>
        <v>0</v>
      </c>
      <c r="Z387" s="10"/>
      <c r="AA387" s="136">
        <f t="shared" si="66"/>
        <v>0</v>
      </c>
      <c r="AB387" s="13"/>
      <c r="AC387" s="13">
        <f t="shared" si="69"/>
        <v>0</v>
      </c>
      <c r="AD387" s="12">
        <v>1</v>
      </c>
      <c r="AE387" s="12">
        <v>1</v>
      </c>
      <c r="AG387" s="9">
        <f t="shared" si="68"/>
        <v>0</v>
      </c>
      <c r="AI387" s="1" t="str">
        <f t="shared" si="67"/>
        <v>34734710005461</v>
      </c>
      <c r="AJ387" s="9">
        <f>IF(AND(F387=2015,AG$4=1),-IFERROR(VLOOKUP(AI387,'Tax Admin 1'!A:I,9,0),0),IF(AND(F387=2015,AG$4=2),-IFERROR(VLOOKUP(AI387,'Tax Admin 2'!A:I,9,0),0),IFERROR(VLOOKUP(AI387,'A203'!A:L,12,0),0)))</f>
        <v>0</v>
      </c>
    </row>
    <row r="388" spans="1:36" ht="15" customHeight="1" outlineLevel="2">
      <c r="A388" s="7">
        <v>2015</v>
      </c>
      <c r="B388" s="7" t="s">
        <v>119</v>
      </c>
      <c r="C388" s="149" t="s">
        <v>120</v>
      </c>
      <c r="D388" s="7" t="s">
        <v>120</v>
      </c>
      <c r="E388" s="7" t="s">
        <v>13</v>
      </c>
      <c r="F388" s="7">
        <v>6270</v>
      </c>
      <c r="G388" s="148" t="str">
        <f>VLOOKUP(F388,Crosswalk!A:D,2,0)</f>
        <v>5467</v>
      </c>
      <c r="H388" s="7" t="str">
        <f>VLOOKUP(G388,Crosswalk!B:D,2,0)</f>
        <v>Law Enforcement Services</v>
      </c>
      <c r="I388" s="7"/>
      <c r="J388" s="8">
        <v>15904.37</v>
      </c>
      <c r="K388" s="8">
        <v>22230.1</v>
      </c>
      <c r="L388" s="8">
        <v>8943.86</v>
      </c>
      <c r="M388" s="8">
        <v>0</v>
      </c>
      <c r="N388" s="8">
        <v>7470.6899999999951</v>
      </c>
      <c r="O388" s="8">
        <v>27223.30000000001</v>
      </c>
      <c r="P388" s="8">
        <f>10644.42+10122.47</f>
        <v>20766.89</v>
      </c>
      <c r="Q388" s="8">
        <v>9161.6499999999942</v>
      </c>
      <c r="R388" s="8"/>
      <c r="S388" s="8"/>
      <c r="T388" s="8"/>
      <c r="U388" s="8"/>
      <c r="V388" s="8"/>
      <c r="W388" s="8"/>
      <c r="X388" s="8"/>
      <c r="Y388" s="14">
        <f t="shared" si="62"/>
        <v>111700.86</v>
      </c>
      <c r="Z388" s="10"/>
      <c r="AA388" s="136">
        <f t="shared" si="66"/>
        <v>0</v>
      </c>
      <c r="AB388" s="13"/>
      <c r="AC388" s="13">
        <f t="shared" si="69"/>
        <v>0</v>
      </c>
      <c r="AD388" s="12">
        <v>1</v>
      </c>
      <c r="AE388" s="12">
        <v>1</v>
      </c>
      <c r="AG388" s="9">
        <f t="shared" si="68"/>
        <v>-111700.86</v>
      </c>
      <c r="AI388" s="1" t="str">
        <f t="shared" si="67"/>
        <v>34734710005467</v>
      </c>
      <c r="AJ388" s="9">
        <f>IF(AND(F388=2015,AG$4=1),-IFERROR(VLOOKUP(AI388,'Tax Admin 1'!A:I,9,0),0),IF(AND(F388=2015,AG$4=2),-IFERROR(VLOOKUP(AI388,'Tax Admin 2'!A:I,9,0),0),IFERROR(VLOOKUP(AI388,'A203'!A:L,12,0),0)))</f>
        <v>0</v>
      </c>
    </row>
    <row r="389" spans="1:36" ht="15" customHeight="1" outlineLevel="2">
      <c r="A389" s="7">
        <v>2015</v>
      </c>
      <c r="B389" s="7" t="s">
        <v>119</v>
      </c>
      <c r="C389" s="149" t="s">
        <v>120</v>
      </c>
      <c r="D389" s="7" t="s">
        <v>120</v>
      </c>
      <c r="E389" s="7" t="s">
        <v>13</v>
      </c>
      <c r="F389" s="7">
        <v>6282</v>
      </c>
      <c r="G389" s="148" t="str">
        <f>VLOOKUP(F389,Crosswalk!A:D,2,0)</f>
        <v>5474</v>
      </c>
      <c r="H389" s="7" t="str">
        <f>VLOOKUP(G389,Crosswalk!B:D,2,0)</f>
        <v>Proof Of Correction</v>
      </c>
      <c r="I389" s="7"/>
      <c r="J389" s="8">
        <v>434.51</v>
      </c>
      <c r="K389" s="8">
        <v>235.52999999999997</v>
      </c>
      <c r="L389" s="8">
        <v>206.33000000000004</v>
      </c>
      <c r="M389" s="8">
        <v>0</v>
      </c>
      <c r="N389" s="8">
        <v>0</v>
      </c>
      <c r="O389" s="8">
        <v>219.04000000000008</v>
      </c>
      <c r="P389" s="8">
        <f>148.55+102.99</f>
        <v>251.54000000000002</v>
      </c>
      <c r="Q389" s="8">
        <v>126.89999999999986</v>
      </c>
      <c r="R389" s="8"/>
      <c r="S389" s="8"/>
      <c r="T389" s="8"/>
      <c r="U389" s="8"/>
      <c r="V389" s="8"/>
      <c r="W389" s="8"/>
      <c r="X389" s="8"/>
      <c r="Y389" s="14">
        <f t="shared" si="62"/>
        <v>1473.85</v>
      </c>
      <c r="Z389" s="10"/>
      <c r="AA389" s="136">
        <f t="shared" si="66"/>
        <v>0</v>
      </c>
      <c r="AB389" s="13"/>
      <c r="AC389" s="13">
        <f t="shared" si="69"/>
        <v>0</v>
      </c>
      <c r="AD389" s="12">
        <v>1</v>
      </c>
      <c r="AE389" s="12">
        <v>1</v>
      </c>
      <c r="AG389" s="9">
        <f t="shared" si="68"/>
        <v>-1473.85</v>
      </c>
      <c r="AI389" s="1" t="str">
        <f t="shared" si="67"/>
        <v>34734710005474</v>
      </c>
      <c r="AJ389" s="9">
        <f>IF(AND(F389=2015,AG$4=1),-IFERROR(VLOOKUP(AI389,'Tax Admin 1'!A:I,9,0),0),IF(AND(F389=2015,AG$4=2),-IFERROR(VLOOKUP(AI389,'Tax Admin 2'!A:I,9,0),0),IFERROR(VLOOKUP(AI389,'A203'!A:L,12,0),0)))</f>
        <v>0</v>
      </c>
    </row>
    <row r="390" spans="1:36" ht="15" customHeight="1" outlineLevel="2">
      <c r="A390" s="7">
        <v>2015</v>
      </c>
      <c r="B390" s="7" t="s">
        <v>119</v>
      </c>
      <c r="C390" s="149" t="s">
        <v>120</v>
      </c>
      <c r="D390" s="7" t="s">
        <v>120</v>
      </c>
      <c r="E390" s="7" t="s">
        <v>13</v>
      </c>
      <c r="F390" s="7">
        <v>6345</v>
      </c>
      <c r="G390" s="148" t="str">
        <f>VLOOKUP(F390,Crosswalk!A:D,2,0)</f>
        <v>5500</v>
      </c>
      <c r="H390" s="7" t="str">
        <f>VLOOKUP(G390,Crosswalk!B:D,2,0)</f>
        <v>Litter Fines - Courts</v>
      </c>
      <c r="I390" s="7"/>
      <c r="J390" s="8">
        <v>2.4500000000000002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/>
      <c r="Q390" s="8">
        <v>0</v>
      </c>
      <c r="R390" s="8"/>
      <c r="S390" s="8"/>
      <c r="T390" s="8"/>
      <c r="U390" s="8"/>
      <c r="V390" s="8"/>
      <c r="W390" s="8"/>
      <c r="X390" s="8"/>
      <c r="Y390" s="14">
        <f t="shared" si="62"/>
        <v>2.4500000000000002</v>
      </c>
      <c r="Z390" s="10"/>
      <c r="AA390" s="136">
        <f t="shared" si="66"/>
        <v>0</v>
      </c>
      <c r="AB390" s="13"/>
      <c r="AC390" s="13">
        <f t="shared" si="69"/>
        <v>0</v>
      </c>
      <c r="AD390" s="12">
        <v>1</v>
      </c>
      <c r="AE390" s="12">
        <v>1</v>
      </c>
      <c r="AG390" s="9">
        <f t="shared" si="68"/>
        <v>-2.4500000000000002</v>
      </c>
      <c r="AI390" s="1" t="str">
        <f t="shared" si="67"/>
        <v>34734710005500</v>
      </c>
      <c r="AJ390" s="9">
        <f>IF(AND(F390=2015,AG$4=1),-IFERROR(VLOOKUP(AI390,'Tax Admin 1'!A:I,9,0),0),IF(AND(F390=2015,AG$4=2),-IFERROR(VLOOKUP(AI390,'Tax Admin 2'!A:I,9,0),0),IFERROR(VLOOKUP(AI390,'A203'!A:L,12,0),0)))</f>
        <v>0</v>
      </c>
    </row>
    <row r="391" spans="1:36" ht="15" customHeight="1" outlineLevel="2">
      <c r="A391" s="7">
        <v>2015</v>
      </c>
      <c r="B391" s="7" t="s">
        <v>119</v>
      </c>
      <c r="C391" s="149" t="s">
        <v>120</v>
      </c>
      <c r="D391" s="7" t="s">
        <v>120</v>
      </c>
      <c r="E391" s="7" t="s">
        <v>13</v>
      </c>
      <c r="F391" s="7">
        <v>6700</v>
      </c>
      <c r="G391" s="148" t="str">
        <f>VLOOKUP(F391,Crosswalk!A:D,2,0)</f>
        <v>5537</v>
      </c>
      <c r="H391" s="7" t="str">
        <f>VLOOKUP(G391,Crosswalk!B:D,2,0)</f>
        <v>Other Services</v>
      </c>
      <c r="I391" s="7"/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/>
      <c r="Q391" s="8">
        <v>0</v>
      </c>
      <c r="R391" s="8"/>
      <c r="S391" s="8"/>
      <c r="T391" s="8"/>
      <c r="U391" s="8"/>
      <c r="V391" s="8"/>
      <c r="W391" s="8"/>
      <c r="X391" s="8"/>
      <c r="Y391" s="14">
        <f t="shared" si="62"/>
        <v>0</v>
      </c>
      <c r="Z391" s="10"/>
      <c r="AA391" s="136">
        <f t="shared" si="66"/>
        <v>0</v>
      </c>
      <c r="AB391" s="13"/>
      <c r="AC391" s="13">
        <f t="shared" si="69"/>
        <v>0</v>
      </c>
      <c r="AD391" s="12">
        <v>1</v>
      </c>
      <c r="AE391" s="12">
        <v>1</v>
      </c>
      <c r="AG391" s="9">
        <f t="shared" si="68"/>
        <v>0</v>
      </c>
      <c r="AI391" s="1" t="str">
        <f t="shared" si="67"/>
        <v>34734710005537</v>
      </c>
      <c r="AJ391" s="9">
        <f>IF(AND(F391=2015,AG$4=1),-IFERROR(VLOOKUP(AI391,'Tax Admin 1'!A:I,9,0),0),IF(AND(F391=2015,AG$4=2),-IFERROR(VLOOKUP(AI391,'Tax Admin 2'!A:I,9,0),0),IFERROR(VLOOKUP(AI391,'A203'!A:L,12,0),0)))</f>
        <v>0</v>
      </c>
    </row>
    <row r="392" spans="1:36" ht="15" customHeight="1" outlineLevel="2">
      <c r="A392" s="7">
        <v>2015</v>
      </c>
      <c r="B392" s="7" t="s">
        <v>119</v>
      </c>
      <c r="C392" s="149" t="s">
        <v>120</v>
      </c>
      <c r="D392" s="7" t="s">
        <v>120</v>
      </c>
      <c r="E392" s="7" t="s">
        <v>122</v>
      </c>
      <c r="F392" s="7">
        <v>6700</v>
      </c>
      <c r="G392" s="148" t="str">
        <f>VLOOKUP(F392,Crosswalk!A:D,2,0)</f>
        <v>5537</v>
      </c>
      <c r="H392" s="7" t="str">
        <f>VLOOKUP(G392,Crosswalk!B:D,2,0)</f>
        <v>Other Services</v>
      </c>
      <c r="I392" s="7"/>
      <c r="J392" s="8">
        <v>0</v>
      </c>
      <c r="K392" s="8">
        <v>0</v>
      </c>
      <c r="L392" s="8">
        <v>7365.5</v>
      </c>
      <c r="M392" s="8">
        <v>0</v>
      </c>
      <c r="N392" s="8">
        <v>0</v>
      </c>
      <c r="O392" s="8">
        <v>7365.5</v>
      </c>
      <c r="P392" s="8"/>
      <c r="Q392" s="8">
        <v>0</v>
      </c>
      <c r="R392" s="8"/>
      <c r="S392" s="8"/>
      <c r="T392" s="8"/>
      <c r="U392" s="8"/>
      <c r="V392" s="8"/>
      <c r="W392" s="8"/>
      <c r="X392" s="8"/>
      <c r="Y392" s="14">
        <f t="shared" ref="Y392:Y455" si="70">SUM(J392:X392)</f>
        <v>14731</v>
      </c>
      <c r="Z392" s="10"/>
      <c r="AA392" s="136">
        <f t="shared" si="66"/>
        <v>0</v>
      </c>
      <c r="AB392" s="13"/>
      <c r="AC392" s="13">
        <f t="shared" si="69"/>
        <v>0</v>
      </c>
      <c r="AD392" s="12">
        <v>1</v>
      </c>
      <c r="AE392" s="12">
        <v>0</v>
      </c>
      <c r="AG392" s="9">
        <f t="shared" si="68"/>
        <v>-14731</v>
      </c>
      <c r="AI392" s="1" t="str">
        <f t="shared" si="67"/>
        <v>34734710555537</v>
      </c>
      <c r="AJ392" s="9">
        <f>IF(AND(F392=2015,AG$4=1),-IFERROR(VLOOKUP(AI392,'Tax Admin 1'!A:I,9,0),0),IF(AND(F392=2015,AG$4=2),-IFERROR(VLOOKUP(AI392,'Tax Admin 2'!A:I,9,0),0),IFERROR(VLOOKUP(AI392,'A203'!A:L,12,0),0)))</f>
        <v>0</v>
      </c>
    </row>
    <row r="393" spans="1:36" ht="15" customHeight="1" outlineLevel="2">
      <c r="A393" s="7">
        <v>2015</v>
      </c>
      <c r="B393" s="7" t="s">
        <v>119</v>
      </c>
      <c r="C393" s="149" t="s">
        <v>120</v>
      </c>
      <c r="D393" s="7" t="s">
        <v>120</v>
      </c>
      <c r="E393" s="7" t="s">
        <v>123</v>
      </c>
      <c r="F393" s="7">
        <v>6700</v>
      </c>
      <c r="G393" s="148" t="str">
        <f>VLOOKUP(F393,Crosswalk!A:D,2,0)</f>
        <v>5537</v>
      </c>
      <c r="H393" s="7" t="str">
        <f>VLOOKUP(G393,Crosswalk!B:D,2,0)</f>
        <v>Other Services</v>
      </c>
      <c r="I393" s="7"/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/>
      <c r="Q393" s="8">
        <v>0</v>
      </c>
      <c r="R393" s="8"/>
      <c r="S393" s="8"/>
      <c r="T393" s="8"/>
      <c r="U393" s="8"/>
      <c r="V393" s="8"/>
      <c r="W393" s="8"/>
      <c r="X393" s="8"/>
      <c r="Y393" s="14">
        <f t="shared" si="70"/>
        <v>0</v>
      </c>
      <c r="Z393" s="10"/>
      <c r="AA393" s="136">
        <f t="shared" si="66"/>
        <v>0</v>
      </c>
      <c r="AB393" s="13"/>
      <c r="AC393" s="13">
        <f t="shared" si="69"/>
        <v>0</v>
      </c>
      <c r="AD393" s="12">
        <v>1</v>
      </c>
      <c r="AE393" s="12">
        <v>0</v>
      </c>
      <c r="AG393" s="9">
        <f t="shared" si="68"/>
        <v>0</v>
      </c>
      <c r="AI393" s="1" t="str">
        <f t="shared" si="67"/>
        <v>34734710605537</v>
      </c>
      <c r="AJ393" s="9">
        <f>IF(AND(F393=2015,AG$4=1),-IFERROR(VLOOKUP(AI393,'Tax Admin 1'!A:I,9,0),0),IF(AND(F393=2015,AG$4=2),-IFERROR(VLOOKUP(AI393,'Tax Admin 2'!A:I,9,0),0),IFERROR(VLOOKUP(AI393,'A203'!A:L,12,0),0)))</f>
        <v>0</v>
      </c>
    </row>
    <row r="394" spans="1:36" ht="15" customHeight="1" outlineLevel="2">
      <c r="A394" s="7">
        <v>2015</v>
      </c>
      <c r="B394" s="7" t="s">
        <v>119</v>
      </c>
      <c r="C394" s="149" t="s">
        <v>120</v>
      </c>
      <c r="D394" s="7" t="s">
        <v>120</v>
      </c>
      <c r="E394" s="7" t="s">
        <v>124</v>
      </c>
      <c r="F394" s="7">
        <v>6700</v>
      </c>
      <c r="G394" s="148" t="str">
        <f>VLOOKUP(F394,Crosswalk!A:D,2,0)</f>
        <v>5537</v>
      </c>
      <c r="H394" s="7" t="str">
        <f>VLOOKUP(G394,Crosswalk!B:D,2,0)</f>
        <v>Other Services</v>
      </c>
      <c r="I394" s="7"/>
      <c r="J394" s="8">
        <v>0</v>
      </c>
      <c r="K394" s="8">
        <v>0</v>
      </c>
      <c r="L394" s="8">
        <v>229674.27</v>
      </c>
      <c r="M394" s="8">
        <v>0</v>
      </c>
      <c r="N394" s="8">
        <v>12539.089999999997</v>
      </c>
      <c r="O394" s="8">
        <v>204084.56</v>
      </c>
      <c r="P394" s="8">
        <v>17189.560000000001</v>
      </c>
      <c r="Q394" s="8">
        <v>6357.3600000000442</v>
      </c>
      <c r="R394" s="8"/>
      <c r="S394" s="8"/>
      <c r="T394" s="8"/>
      <c r="U394" s="8"/>
      <c r="V394" s="8"/>
      <c r="W394" s="8"/>
      <c r="X394" s="8"/>
      <c r="Y394" s="14">
        <f t="shared" si="70"/>
        <v>469844.84</v>
      </c>
      <c r="Z394" s="10"/>
      <c r="AA394" s="136">
        <f t="shared" si="66"/>
        <v>0</v>
      </c>
      <c r="AB394" s="13"/>
      <c r="AC394" s="13">
        <f t="shared" si="69"/>
        <v>0</v>
      </c>
      <c r="AD394" s="12">
        <v>1</v>
      </c>
      <c r="AE394" s="12">
        <v>0</v>
      </c>
      <c r="AG394" s="9">
        <f t="shared" si="68"/>
        <v>-469844.84</v>
      </c>
      <c r="AI394" s="1" t="str">
        <f t="shared" si="67"/>
        <v>34734710705537</v>
      </c>
      <c r="AJ394" s="9">
        <f>IF(AND(F394=2015,AG$4=1),-IFERROR(VLOOKUP(AI394,'Tax Admin 1'!A:I,9,0),0),IF(AND(F394=2015,AG$4=2),-IFERROR(VLOOKUP(AI394,'Tax Admin 2'!A:I,9,0),0),IFERROR(VLOOKUP(AI394,'A203'!A:L,12,0),0)))</f>
        <v>0</v>
      </c>
    </row>
    <row r="395" spans="1:36" ht="15" customHeight="1" outlineLevel="2">
      <c r="A395" s="7">
        <v>2015</v>
      </c>
      <c r="B395" s="7" t="s">
        <v>119</v>
      </c>
      <c r="C395" s="149" t="s">
        <v>120</v>
      </c>
      <c r="D395" s="7" t="s">
        <v>120</v>
      </c>
      <c r="E395" s="7">
        <v>1080</v>
      </c>
      <c r="F395" s="7">
        <v>6700</v>
      </c>
      <c r="G395" s="148" t="str">
        <f>VLOOKUP(F395,Crosswalk!A:D,2,0)</f>
        <v>5537</v>
      </c>
      <c r="H395" s="7" t="str">
        <f>VLOOKUP(G395,Crosswalk!B:D,2,0)</f>
        <v>Other Services</v>
      </c>
      <c r="I395" s="7"/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/>
      <c r="Q395" s="8">
        <v>0</v>
      </c>
      <c r="R395" s="8"/>
      <c r="S395" s="8"/>
      <c r="T395" s="8"/>
      <c r="U395" s="8"/>
      <c r="V395" s="8"/>
      <c r="W395" s="8"/>
      <c r="X395" s="8"/>
      <c r="Y395" s="14">
        <f t="shared" si="70"/>
        <v>0</v>
      </c>
      <c r="Z395" s="10"/>
      <c r="AA395" s="136">
        <f t="shared" si="66"/>
        <v>0</v>
      </c>
      <c r="AB395" s="13"/>
      <c r="AC395" s="13">
        <f t="shared" si="69"/>
        <v>0</v>
      </c>
      <c r="AD395" s="12"/>
      <c r="AE395" s="12"/>
      <c r="AG395" s="9">
        <f t="shared" si="68"/>
        <v>0</v>
      </c>
      <c r="AI395" s="1" t="str">
        <f t="shared" si="67"/>
        <v>34734710805537</v>
      </c>
      <c r="AJ395" s="9">
        <f>IF(AND(F395=2015,AG$4=1),-IFERROR(VLOOKUP(AI395,'Tax Admin 1'!A:I,9,0),0),IF(AND(F395=2015,AG$4=2),-IFERROR(VLOOKUP(AI395,'Tax Admin 2'!A:I,9,0),0),IFERROR(VLOOKUP(AI395,'A203'!A:L,12,0),0)))</f>
        <v>0</v>
      </c>
    </row>
    <row r="396" spans="1:36" ht="15" customHeight="1" outlineLevel="2">
      <c r="A396" s="7">
        <v>2015</v>
      </c>
      <c r="B396" s="7" t="s">
        <v>119</v>
      </c>
      <c r="C396" s="149" t="s">
        <v>120</v>
      </c>
      <c r="D396" s="7" t="s">
        <v>120</v>
      </c>
      <c r="E396" s="7" t="s">
        <v>13</v>
      </c>
      <c r="F396" s="7">
        <v>7320</v>
      </c>
      <c r="G396" s="148" t="str">
        <f>VLOOKUP(F396,Crosswalk!A:D,2,0)</f>
        <v>5835</v>
      </c>
      <c r="H396" s="7" t="str">
        <f>VLOOKUP(G396,Crosswalk!B:D,2,0)</f>
        <v>Other Revenue</v>
      </c>
      <c r="I396" s="7"/>
      <c r="J396" s="8">
        <v>1.04</v>
      </c>
      <c r="K396" s="8">
        <v>0</v>
      </c>
      <c r="L396" s="8">
        <v>0.64000000000000012</v>
      </c>
      <c r="M396" s="8">
        <v>0</v>
      </c>
      <c r="N396" s="8">
        <v>0</v>
      </c>
      <c r="O396" s="8">
        <v>4.67</v>
      </c>
      <c r="P396" s="8"/>
      <c r="Q396" s="8">
        <v>0</v>
      </c>
      <c r="R396" s="8"/>
      <c r="S396" s="8"/>
      <c r="T396" s="8"/>
      <c r="U396" s="8"/>
      <c r="V396" s="8"/>
      <c r="W396" s="8"/>
      <c r="X396" s="8"/>
      <c r="Y396" s="14">
        <f t="shared" si="70"/>
        <v>6.35</v>
      </c>
      <c r="Z396" s="10"/>
      <c r="AA396" s="136">
        <f t="shared" si="66"/>
        <v>0</v>
      </c>
      <c r="AB396" s="13"/>
      <c r="AC396" s="13">
        <f t="shared" si="69"/>
        <v>0</v>
      </c>
      <c r="AD396" s="12">
        <v>1</v>
      </c>
      <c r="AE396" s="12">
        <v>1</v>
      </c>
      <c r="AG396" s="9">
        <f t="shared" si="68"/>
        <v>-6.35</v>
      </c>
      <c r="AI396" s="1" t="str">
        <f t="shared" si="67"/>
        <v>34734710005835</v>
      </c>
      <c r="AJ396" s="9">
        <f>IF(AND(F396=2015,AG$4=1),-IFERROR(VLOOKUP(AI396,'Tax Admin 1'!A:I,9,0),0),IF(AND(F396=2015,AG$4=2),-IFERROR(VLOOKUP(AI396,'Tax Admin 2'!A:I,9,0),0),IFERROR(VLOOKUP(AI396,'A203'!A:L,12,0),0)))</f>
        <v>0</v>
      </c>
    </row>
    <row r="397" spans="1:36" ht="15" customHeight="1" outlineLevel="1">
      <c r="A397" s="7"/>
      <c r="B397" s="7"/>
      <c r="C397" s="157" t="s">
        <v>3529</v>
      </c>
      <c r="D397" s="7"/>
      <c r="E397" s="7"/>
      <c r="F397" s="7"/>
      <c r="G397" s="148"/>
      <c r="H397" s="7"/>
      <c r="I397" s="7"/>
      <c r="J397" s="8">
        <f>SUBTOTAL(9,J344:J396)</f>
        <v>511825.16</v>
      </c>
      <c r="K397" s="8">
        <f>SUBTOTAL(9,K344:K396)</f>
        <v>54614.31</v>
      </c>
      <c r="L397" s="8">
        <f>SUBTOTAL(9,L344:L396)</f>
        <v>2204430.2400000002</v>
      </c>
      <c r="M397" s="8">
        <f>SUBTOTAL(9,M344:M396)</f>
        <v>54391</v>
      </c>
      <c r="N397" s="8">
        <f>SUBTOTAL(9,N344:N396)</f>
        <v>87247.200000000012</v>
      </c>
      <c r="O397" s="8">
        <f>SUBTOTAL(9,O344:O396)</f>
        <v>1816490.0199999998</v>
      </c>
      <c r="P397" s="8">
        <f>SUBTOTAL(9,P344:P396)</f>
        <v>270451.98</v>
      </c>
      <c r="Q397" s="8">
        <f>SUBTOTAL(9,Q344:Q396)</f>
        <v>1061532.5500000005</v>
      </c>
      <c r="R397" s="8"/>
      <c r="S397" s="8"/>
      <c r="T397" s="8"/>
      <c r="U397" s="8"/>
      <c r="V397" s="8"/>
      <c r="W397" s="8"/>
      <c r="X397" s="8"/>
      <c r="Y397" s="14">
        <f>SUBTOTAL(9,Y344:Y396)</f>
        <v>6060982.46</v>
      </c>
      <c r="Z397" s="10"/>
      <c r="AA397" s="136"/>
      <c r="AB397" s="13"/>
      <c r="AC397" s="13"/>
      <c r="AD397" s="12"/>
      <c r="AE397" s="12"/>
      <c r="AG397" s="9"/>
      <c r="AJ397" s="9"/>
    </row>
    <row r="398" spans="1:36" ht="15" customHeight="1" outlineLevel="2">
      <c r="A398" s="7">
        <v>2015</v>
      </c>
      <c r="B398" s="7" t="s">
        <v>125</v>
      </c>
      <c r="C398" s="149" t="s">
        <v>126</v>
      </c>
      <c r="D398" s="7" t="s">
        <v>126</v>
      </c>
      <c r="E398" s="7" t="s">
        <v>13</v>
      </c>
      <c r="F398" s="7">
        <v>1010</v>
      </c>
      <c r="G398" s="7" t="str">
        <f>VLOOKUP(F398,Crosswalk!A:D,2,0)</f>
        <v>4001</v>
      </c>
      <c r="H398" s="7" t="str">
        <f>VLOOKUP(G398,Crosswalk!B:D,2,0)</f>
        <v>Property Taxes-Current Secured</v>
      </c>
      <c r="I398" s="7"/>
      <c r="J398" s="8">
        <v>0</v>
      </c>
      <c r="K398" s="8">
        <v>0</v>
      </c>
      <c r="L398" s="8">
        <v>9407.5300000000007</v>
      </c>
      <c r="M398" s="8">
        <v>0</v>
      </c>
      <c r="N398" s="8">
        <v>751.46000000000095</v>
      </c>
      <c r="O398" s="8">
        <v>5922.34</v>
      </c>
      <c r="P398" s="8">
        <v>1282.3399999999999</v>
      </c>
      <c r="Q398" s="8">
        <v>283.56000000000131</v>
      </c>
      <c r="R398" s="8"/>
      <c r="S398" s="8"/>
      <c r="T398" s="8"/>
      <c r="U398" s="8"/>
      <c r="V398" s="8"/>
      <c r="W398" s="8"/>
      <c r="X398" s="8"/>
      <c r="Y398" s="14">
        <f t="shared" si="70"/>
        <v>17647.230000000003</v>
      </c>
      <c r="Z398" s="10"/>
      <c r="AA398" s="136">
        <f>IF(AG$2="Y",IF(RIGHT(B398,4)="CITY",AJ398,0),AJ398)</f>
        <v>0</v>
      </c>
      <c r="AB398" s="13"/>
      <c r="AC398" s="13">
        <f t="shared" si="69"/>
        <v>0</v>
      </c>
      <c r="AD398" s="12">
        <v>1</v>
      </c>
      <c r="AE398" s="12">
        <v>1</v>
      </c>
      <c r="AG398" s="9">
        <f t="shared" si="68"/>
        <v>-17647.230000000003</v>
      </c>
      <c r="AI398" s="1" t="str">
        <f>C398&amp;D398&amp;E398&amp;G398</f>
        <v>34834810004001</v>
      </c>
      <c r="AJ398" s="9">
        <f>IF(AND(F398=2015,AG$4=1),-IFERROR(VLOOKUP(AI398,'Tax Admin 1'!A:I,9,0),0),IF(AND(F398=2015,AG$4=2),-IFERROR(VLOOKUP(AI398,'Tax Admin 2'!A:I,9,0),0),IFERROR(VLOOKUP(AI398,'A203'!A:L,12,0),0)))</f>
        <v>0</v>
      </c>
    </row>
    <row r="399" spans="1:36" ht="15" customHeight="1" outlineLevel="2">
      <c r="A399" s="7">
        <v>2015</v>
      </c>
      <c r="B399" s="7" t="s">
        <v>125</v>
      </c>
      <c r="C399" s="149" t="s">
        <v>126</v>
      </c>
      <c r="D399" s="7" t="s">
        <v>126</v>
      </c>
      <c r="E399" s="7" t="s">
        <v>13</v>
      </c>
      <c r="F399" s="7">
        <v>1110</v>
      </c>
      <c r="G399" s="7" t="str">
        <f>VLOOKUP(F399,Crosswalk!A:D,2,0)</f>
        <v>4008</v>
      </c>
      <c r="H399" s="7" t="str">
        <f>VLOOKUP(G399,Crosswalk!B:D,2,0)</f>
        <v>Property Taxes-Prior Secured</v>
      </c>
      <c r="I399" s="7"/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/>
      <c r="Q399" s="8">
        <v>2853.56</v>
      </c>
      <c r="R399" s="8"/>
      <c r="S399" s="8"/>
      <c r="T399" s="8"/>
      <c r="U399" s="8"/>
      <c r="V399" s="8"/>
      <c r="W399" s="8"/>
      <c r="X399" s="8"/>
      <c r="Y399" s="14">
        <f t="shared" si="70"/>
        <v>2853.56</v>
      </c>
      <c r="Z399" s="10"/>
      <c r="AA399" s="136">
        <f>IF(AG$2="Y",IF(RIGHT(B399,4)="CITY",AJ399,0),AJ399)</f>
        <v>0</v>
      </c>
      <c r="AB399" s="13"/>
      <c r="AC399" s="13">
        <f t="shared" si="69"/>
        <v>0</v>
      </c>
      <c r="AD399" s="12">
        <v>1</v>
      </c>
      <c r="AE399" s="12">
        <v>1</v>
      </c>
      <c r="AG399" s="9">
        <f t="shared" si="68"/>
        <v>-2853.56</v>
      </c>
      <c r="AI399" s="1" t="str">
        <f>C399&amp;D399&amp;E399&amp;G399</f>
        <v>34834810004008</v>
      </c>
      <c r="AJ399" s="9">
        <f>IF(AND(F399=2015,AG$4=1),-IFERROR(VLOOKUP(AI399,'Tax Admin 1'!A:I,9,0),0),IF(AND(F399=2015,AG$4=2),-IFERROR(VLOOKUP(AI399,'Tax Admin 2'!A:I,9,0),0),IFERROR(VLOOKUP(AI399,'A203'!A:L,12,0),0)))</f>
        <v>0</v>
      </c>
    </row>
    <row r="400" spans="1:36" ht="15" customHeight="1" outlineLevel="2">
      <c r="A400" s="7">
        <v>2015</v>
      </c>
      <c r="B400" s="7" t="s">
        <v>125</v>
      </c>
      <c r="C400" s="149" t="s">
        <v>126</v>
      </c>
      <c r="D400" s="7" t="s">
        <v>126</v>
      </c>
      <c r="E400" s="7" t="s">
        <v>13</v>
      </c>
      <c r="F400" s="7">
        <v>4010</v>
      </c>
      <c r="G400" s="7" t="str">
        <f>VLOOKUP(F400,Crosswalk!A:D,2,0)</f>
        <v>4801</v>
      </c>
      <c r="H400" s="7" t="str">
        <f>VLOOKUP(G400,Crosswalk!B:D,2,0)</f>
        <v>Interest</v>
      </c>
      <c r="I400" s="7"/>
      <c r="J400" s="8">
        <v>0</v>
      </c>
      <c r="K400" s="8">
        <v>0</v>
      </c>
      <c r="L400" s="8">
        <v>2.33</v>
      </c>
      <c r="M400" s="8">
        <v>0</v>
      </c>
      <c r="N400" s="8">
        <v>5.4399999999999995</v>
      </c>
      <c r="O400" s="8">
        <v>4.91</v>
      </c>
      <c r="P400" s="8"/>
      <c r="Q400" s="8">
        <v>4.1000000000000014</v>
      </c>
      <c r="R400" s="8"/>
      <c r="S400" s="8"/>
      <c r="T400" s="8"/>
      <c r="U400" s="8"/>
      <c r="V400" s="8"/>
      <c r="W400" s="8"/>
      <c r="X400" s="8"/>
      <c r="Y400" s="14">
        <f t="shared" si="70"/>
        <v>16.78</v>
      </c>
      <c r="Z400" s="10"/>
      <c r="AA400" s="136">
        <f>IF(AG$2="Y",IF(RIGHT(B400,4)="CITY",AJ400,0),AJ400)</f>
        <v>0</v>
      </c>
      <c r="AB400" s="13"/>
      <c r="AC400" s="13">
        <f t="shared" si="69"/>
        <v>0</v>
      </c>
      <c r="AD400" s="12">
        <v>1</v>
      </c>
      <c r="AE400" s="12">
        <v>1</v>
      </c>
      <c r="AG400" s="9">
        <f t="shared" si="68"/>
        <v>-16.78</v>
      </c>
      <c r="AI400" s="1" t="str">
        <f>C400&amp;D400&amp;E400&amp;G400</f>
        <v>34834810004801</v>
      </c>
      <c r="AJ400" s="9">
        <f>IF(AND(F400=2015,AG$4=1),-IFERROR(VLOOKUP(AI400,'Tax Admin 1'!A:I,9,0),0),IF(AND(F400=2015,AG$4=2),-IFERROR(VLOOKUP(AI400,'Tax Admin 2'!A:I,9,0),0),IFERROR(VLOOKUP(AI400,'A203'!A:L,12,0),0)))</f>
        <v>0</v>
      </c>
    </row>
    <row r="401" spans="1:36" ht="15" customHeight="1" outlineLevel="1">
      <c r="A401" s="7"/>
      <c r="B401" s="7"/>
      <c r="C401" s="157" t="s">
        <v>3530</v>
      </c>
      <c r="D401" s="7"/>
      <c r="E401" s="7"/>
      <c r="F401" s="7"/>
      <c r="G401" s="7"/>
      <c r="H401" s="7"/>
      <c r="I401" s="7"/>
      <c r="J401" s="8">
        <f>SUBTOTAL(9,J398:J400)</f>
        <v>0</v>
      </c>
      <c r="K401" s="8">
        <f>SUBTOTAL(9,K398:K400)</f>
        <v>0</v>
      </c>
      <c r="L401" s="8">
        <f>SUBTOTAL(9,L398:L400)</f>
        <v>9409.86</v>
      </c>
      <c r="M401" s="8">
        <f>SUBTOTAL(9,M398:M400)</f>
        <v>0</v>
      </c>
      <c r="N401" s="8">
        <f>SUBTOTAL(9,N398:N400)</f>
        <v>756.900000000001</v>
      </c>
      <c r="O401" s="8">
        <f>SUBTOTAL(9,O398:O400)</f>
        <v>5927.25</v>
      </c>
      <c r="P401" s="8">
        <f>SUBTOTAL(9,P398:P400)</f>
        <v>1282.3399999999999</v>
      </c>
      <c r="Q401" s="8">
        <f>SUBTOTAL(9,Q398:Q400)</f>
        <v>3141.2200000000012</v>
      </c>
      <c r="R401" s="8"/>
      <c r="S401" s="8"/>
      <c r="T401" s="8"/>
      <c r="U401" s="8"/>
      <c r="V401" s="8"/>
      <c r="W401" s="8"/>
      <c r="X401" s="8"/>
      <c r="Y401" s="14">
        <f>SUBTOTAL(9,Y398:Y400)</f>
        <v>20517.570000000003</v>
      </c>
      <c r="Z401" s="10"/>
      <c r="AA401" s="136"/>
      <c r="AB401" s="13"/>
      <c r="AC401" s="13"/>
      <c r="AD401" s="12"/>
      <c r="AE401" s="12"/>
      <c r="AG401" s="9"/>
      <c r="AJ401" s="9"/>
    </row>
    <row r="402" spans="1:36" ht="15" customHeight="1" outlineLevel="2">
      <c r="A402" s="7">
        <v>2015</v>
      </c>
      <c r="B402" s="7" t="s">
        <v>127</v>
      </c>
      <c r="C402" s="149" t="s">
        <v>128</v>
      </c>
      <c r="D402" s="7" t="s">
        <v>128</v>
      </c>
      <c r="E402" s="7" t="s">
        <v>13</v>
      </c>
      <c r="F402" s="7">
        <v>1010</v>
      </c>
      <c r="G402" s="148" t="str">
        <f>VLOOKUP(F402,Crosswalk!A:D,2,0)</f>
        <v>4001</v>
      </c>
      <c r="H402" s="7" t="str">
        <f>VLOOKUP(G402,Crosswalk!B:D,2,0)</f>
        <v>Property Taxes-Current Secured</v>
      </c>
      <c r="I402" s="7"/>
      <c r="J402" s="8">
        <v>0</v>
      </c>
      <c r="K402" s="8">
        <v>0</v>
      </c>
      <c r="L402" s="8">
        <v>241981.03</v>
      </c>
      <c r="M402" s="8">
        <v>0</v>
      </c>
      <c r="N402" s="8">
        <v>49664.620000000024</v>
      </c>
      <c r="O402" s="8">
        <v>152920.10999999999</v>
      </c>
      <c r="P402" s="8">
        <v>59675.23</v>
      </c>
      <c r="Q402" s="8">
        <v>5130.9000000000233</v>
      </c>
      <c r="R402" s="8"/>
      <c r="S402" s="8"/>
      <c r="T402" s="8"/>
      <c r="U402" s="8"/>
      <c r="V402" s="8"/>
      <c r="W402" s="8"/>
      <c r="X402" s="8"/>
      <c r="Y402" s="14">
        <f t="shared" si="70"/>
        <v>509371.89</v>
      </c>
      <c r="Z402" s="10"/>
      <c r="AA402" s="136">
        <f t="shared" ref="AA402:AA433" si="71">IF(AG$2="Y",IF(RIGHT(B402,4)="CITY",AJ402,0),AJ402)</f>
        <v>0</v>
      </c>
      <c r="AB402" s="13"/>
      <c r="AC402" s="13">
        <f t="shared" si="69"/>
        <v>0</v>
      </c>
      <c r="AD402" s="12">
        <v>1</v>
      </c>
      <c r="AE402" s="12">
        <v>1</v>
      </c>
      <c r="AG402" s="9">
        <f t="shared" si="68"/>
        <v>-509371.89</v>
      </c>
      <c r="AI402" s="1" t="str">
        <f t="shared" ref="AI402:AI433" si="72">C402&amp;D402&amp;E402&amp;G402</f>
        <v>34934910004001</v>
      </c>
      <c r="AJ402" s="9">
        <f>IF(AND(F402=2015,AG$4=1),-IFERROR(VLOOKUP(AI402,'Tax Admin 1'!A:I,9,0),0),IF(AND(F402=2015,AG$4=2),-IFERROR(VLOOKUP(AI402,'Tax Admin 2'!A:I,9,0),0),IFERROR(VLOOKUP(AI402,'A203'!A:L,12,0),0)))</f>
        <v>0</v>
      </c>
    </row>
    <row r="403" spans="1:36" ht="15" customHeight="1" outlineLevel="2">
      <c r="A403" s="7">
        <v>2015</v>
      </c>
      <c r="B403" s="7" t="s">
        <v>127</v>
      </c>
      <c r="C403" s="149" t="s">
        <v>128</v>
      </c>
      <c r="D403" s="7" t="s">
        <v>128</v>
      </c>
      <c r="E403" s="7" t="s">
        <v>13</v>
      </c>
      <c r="F403" s="7">
        <v>1020</v>
      </c>
      <c r="G403" s="148" t="str">
        <f>VLOOKUP(F403,Crosswalk!A:D,2,0)</f>
        <v>4004</v>
      </c>
      <c r="H403" s="7" t="str">
        <f>VLOOKUP(G403,Crosswalk!B:D,2,0)</f>
        <v>Property Taxes-Eraf III</v>
      </c>
      <c r="I403" s="7"/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/>
      <c r="Q403" s="8">
        <v>0</v>
      </c>
      <c r="R403" s="8"/>
      <c r="S403" s="8"/>
      <c r="T403" s="8"/>
      <c r="U403" s="8"/>
      <c r="V403" s="8"/>
      <c r="W403" s="8"/>
      <c r="X403" s="8"/>
      <c r="Y403" s="14">
        <f t="shared" si="70"/>
        <v>0</v>
      </c>
      <c r="Z403" s="10"/>
      <c r="AA403" s="136">
        <f t="shared" si="71"/>
        <v>0</v>
      </c>
      <c r="AB403" s="13"/>
      <c r="AC403" s="13">
        <f t="shared" si="69"/>
        <v>0</v>
      </c>
      <c r="AD403" s="12">
        <v>1</v>
      </c>
      <c r="AE403" s="12">
        <v>1</v>
      </c>
      <c r="AG403" s="9">
        <f t="shared" si="68"/>
        <v>0</v>
      </c>
      <c r="AI403" s="1" t="str">
        <f t="shared" si="72"/>
        <v>34934910004004</v>
      </c>
      <c r="AJ403" s="9">
        <f>IF(AND(F403=2015,AG$4=1),-IFERROR(VLOOKUP(AI403,'Tax Admin 1'!A:I,9,0),0),IF(AND(F403=2015,AG$4=2),-IFERROR(VLOOKUP(AI403,'Tax Admin 2'!A:I,9,0),0),IFERROR(VLOOKUP(AI403,'A203'!A:L,12,0),0)))</f>
        <v>0</v>
      </c>
    </row>
    <row r="404" spans="1:36" ht="15" customHeight="1" outlineLevel="2">
      <c r="A404" s="7">
        <v>2015</v>
      </c>
      <c r="B404" s="7" t="s">
        <v>127</v>
      </c>
      <c r="C404" s="149" t="s">
        <v>128</v>
      </c>
      <c r="D404" s="7" t="s">
        <v>128</v>
      </c>
      <c r="E404" s="7" t="s">
        <v>13</v>
      </c>
      <c r="F404" s="7">
        <v>1050</v>
      </c>
      <c r="G404" s="148" t="str">
        <f>VLOOKUP(F404,Crosswalk!A:D,2,0)</f>
        <v>4006</v>
      </c>
      <c r="H404" s="7" t="str">
        <f>VLOOKUP(G404,Crosswalk!B:D,2,0)</f>
        <v>Property Tax-Current Unsecured</v>
      </c>
      <c r="I404" s="7"/>
      <c r="J404" s="8">
        <v>0</v>
      </c>
      <c r="K404" s="8">
        <v>0</v>
      </c>
      <c r="L404" s="8">
        <v>26800.15</v>
      </c>
      <c r="M404" s="8">
        <v>0</v>
      </c>
      <c r="N404" s="8">
        <v>154.16999999999825</v>
      </c>
      <c r="O404" s="8">
        <v>1361.380000000001</v>
      </c>
      <c r="P404" s="8">
        <v>-84.49</v>
      </c>
      <c r="Q404" s="8">
        <v>980.40000000000146</v>
      </c>
      <c r="R404" s="8"/>
      <c r="S404" s="8"/>
      <c r="T404" s="8"/>
      <c r="U404" s="8"/>
      <c r="V404" s="8"/>
      <c r="W404" s="8"/>
      <c r="X404" s="8"/>
      <c r="Y404" s="14">
        <f t="shared" si="70"/>
        <v>29211.61</v>
      </c>
      <c r="Z404" s="10"/>
      <c r="AA404" s="136">
        <f t="shared" si="71"/>
        <v>0</v>
      </c>
      <c r="AB404" s="13"/>
      <c r="AC404" s="13">
        <f t="shared" si="69"/>
        <v>0</v>
      </c>
      <c r="AD404" s="12">
        <v>1</v>
      </c>
      <c r="AE404" s="12">
        <v>1</v>
      </c>
      <c r="AG404" s="9">
        <f t="shared" si="68"/>
        <v>-29211.61</v>
      </c>
      <c r="AI404" s="1" t="str">
        <f t="shared" si="72"/>
        <v>34934910004006</v>
      </c>
      <c r="AJ404" s="9">
        <f>IF(AND(F404=2015,AG$4=1),-IFERROR(VLOOKUP(AI404,'Tax Admin 1'!A:I,9,0),0),IF(AND(F404=2015,AG$4=2),-IFERROR(VLOOKUP(AI404,'Tax Admin 2'!A:I,9,0),0),IFERROR(VLOOKUP(AI404,'A203'!A:L,12,0),0)))</f>
        <v>0</v>
      </c>
    </row>
    <row r="405" spans="1:36" ht="15" customHeight="1" outlineLevel="2">
      <c r="A405" s="7">
        <v>2015</v>
      </c>
      <c r="B405" s="7" t="s">
        <v>127</v>
      </c>
      <c r="C405" s="149" t="s">
        <v>128</v>
      </c>
      <c r="D405" s="7">
        <v>349</v>
      </c>
      <c r="E405" s="7" t="s">
        <v>13</v>
      </c>
      <c r="F405" s="7">
        <v>1070</v>
      </c>
      <c r="G405" s="148" t="str">
        <f>VLOOKUP(F405,Crosswalk!A:D,2,0)</f>
        <v>4060</v>
      </c>
      <c r="H405" s="7" t="str">
        <f>VLOOKUP(G405,Crosswalk!B:D,2,0)</f>
        <v>ABX1 26 Residual</v>
      </c>
      <c r="I405" s="7"/>
      <c r="J405" s="8">
        <v>0</v>
      </c>
      <c r="K405" s="8">
        <v>0</v>
      </c>
      <c r="L405" s="8">
        <v>0</v>
      </c>
      <c r="M405" s="8">
        <v>63970</v>
      </c>
      <c r="N405" s="8">
        <v>0</v>
      </c>
      <c r="O405" s="8">
        <v>0</v>
      </c>
      <c r="P405" s="8">
        <v>45027</v>
      </c>
      <c r="Q405" s="8">
        <v>0</v>
      </c>
      <c r="R405" s="8"/>
      <c r="S405" s="8"/>
      <c r="T405" s="8"/>
      <c r="U405" s="8"/>
      <c r="V405" s="8"/>
      <c r="W405" s="8"/>
      <c r="X405" s="8"/>
      <c r="Y405" s="14">
        <f t="shared" si="70"/>
        <v>108997</v>
      </c>
      <c r="Z405" s="10"/>
      <c r="AA405" s="136">
        <f t="shared" si="71"/>
        <v>0</v>
      </c>
      <c r="AB405" s="13"/>
      <c r="AC405" s="13">
        <f t="shared" ref="AC405:AC436" si="73">AA405+AB405</f>
        <v>0</v>
      </c>
      <c r="AD405" s="12"/>
      <c r="AE405" s="12"/>
      <c r="AG405" s="9">
        <f t="shared" si="68"/>
        <v>-108997</v>
      </c>
      <c r="AI405" s="1" t="str">
        <f t="shared" si="72"/>
        <v>34934910004060</v>
      </c>
      <c r="AJ405" s="9">
        <f>IF(AND(F405=2015,AG$4=1),-IFERROR(VLOOKUP(AI405,'Tax Admin 1'!A:I,9,0),0),IF(AND(F405=2015,AG$4=2),-IFERROR(VLOOKUP(AI405,'Tax Admin 2'!A:I,9,0),0),IFERROR(VLOOKUP(AI405,'A203'!A:L,12,0),0)))</f>
        <v>0</v>
      </c>
    </row>
    <row r="406" spans="1:36" ht="15" customHeight="1" outlineLevel="2">
      <c r="A406" s="7">
        <v>2015</v>
      </c>
      <c r="B406" s="7" t="s">
        <v>127</v>
      </c>
      <c r="C406" s="149" t="s">
        <v>128</v>
      </c>
      <c r="D406" s="7">
        <v>349</v>
      </c>
      <c r="E406" s="7" t="s">
        <v>13</v>
      </c>
      <c r="F406" s="27">
        <v>1081</v>
      </c>
      <c r="G406" s="148" t="str">
        <f>VLOOKUP(F406,Crosswalk!A:D,2,0)</f>
        <v>4075</v>
      </c>
      <c r="H406" s="7" t="str">
        <f>VLOOKUP(G406,Crosswalk!B:D,2,0)</f>
        <v>ABx1 26 Other Assets - H&amp;S 34188</v>
      </c>
      <c r="I406" s="7"/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/>
      <c r="Q406" s="8">
        <v>0</v>
      </c>
      <c r="R406" s="8"/>
      <c r="S406" s="8"/>
      <c r="T406" s="8"/>
      <c r="U406" s="8"/>
      <c r="V406" s="8"/>
      <c r="W406" s="8"/>
      <c r="X406" s="8"/>
      <c r="Y406" s="14">
        <f t="shared" si="70"/>
        <v>0</v>
      </c>
      <c r="Z406" s="10"/>
      <c r="AA406" s="136">
        <f t="shared" si="71"/>
        <v>0</v>
      </c>
      <c r="AB406" s="13"/>
      <c r="AC406" s="13">
        <f t="shared" si="73"/>
        <v>0</v>
      </c>
      <c r="AD406" s="12"/>
      <c r="AE406" s="12"/>
      <c r="AG406" s="9">
        <f t="shared" si="68"/>
        <v>0</v>
      </c>
      <c r="AI406" s="1" t="str">
        <f t="shared" si="72"/>
        <v>34934910004075</v>
      </c>
      <c r="AJ406" s="9">
        <f>IF(AND(F406=2015,AG$4=1),-IFERROR(VLOOKUP(AI406,'Tax Admin 1'!A:I,9,0),0),IF(AND(F406=2015,AG$4=2),-IFERROR(VLOOKUP(AI406,'Tax Admin 2'!A:I,9,0),0),IFERROR(VLOOKUP(AI406,'A203'!A:L,12,0),0)))</f>
        <v>0</v>
      </c>
    </row>
    <row r="407" spans="1:36" ht="15" customHeight="1" outlineLevel="2">
      <c r="A407" s="7">
        <v>2015</v>
      </c>
      <c r="B407" s="7" t="s">
        <v>127</v>
      </c>
      <c r="C407" s="149" t="s">
        <v>128</v>
      </c>
      <c r="D407" s="7">
        <v>349</v>
      </c>
      <c r="E407" s="7" t="s">
        <v>13</v>
      </c>
      <c r="F407" s="86">
        <v>1082</v>
      </c>
      <c r="G407" s="148" t="str">
        <f>VLOOKUP(F407,Crosswalk!A:D,2,0)</f>
        <v>4076</v>
      </c>
      <c r="H407" s="7" t="str">
        <f>VLOOKUP(G407,Crosswalk!B:D,2,0)</f>
        <v>ABx1 26 L&amp;M Housing - H&amp;S 34188</v>
      </c>
      <c r="I407" s="7"/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/>
      <c r="Q407" s="8">
        <v>0</v>
      </c>
      <c r="R407" s="8"/>
      <c r="S407" s="8"/>
      <c r="T407" s="8"/>
      <c r="U407" s="8"/>
      <c r="V407" s="8"/>
      <c r="W407" s="8"/>
      <c r="X407" s="8"/>
      <c r="Y407" s="14">
        <f t="shared" si="70"/>
        <v>0</v>
      </c>
      <c r="Z407" s="10"/>
      <c r="AA407" s="136">
        <f t="shared" si="71"/>
        <v>0</v>
      </c>
      <c r="AB407" s="13"/>
      <c r="AC407" s="13">
        <f t="shared" si="73"/>
        <v>0</v>
      </c>
      <c r="AD407" s="12"/>
      <c r="AE407" s="12"/>
      <c r="AG407" s="9">
        <f t="shared" si="68"/>
        <v>0</v>
      </c>
      <c r="AI407" s="1" t="str">
        <f t="shared" si="72"/>
        <v>34934910004076</v>
      </c>
      <c r="AJ407" s="9">
        <f>IF(AND(F407=2015,AG$4=1),-IFERROR(VLOOKUP(AI407,'Tax Admin 1'!A:I,9,0),0),IF(AND(F407=2015,AG$4=2),-IFERROR(VLOOKUP(AI407,'Tax Admin 2'!A:I,9,0),0),IFERROR(VLOOKUP(AI407,'A203'!A:L,12,0),0)))</f>
        <v>0</v>
      </c>
    </row>
    <row r="408" spans="1:36" ht="15" customHeight="1" outlineLevel="2">
      <c r="A408" s="7">
        <v>2015</v>
      </c>
      <c r="B408" s="7" t="s">
        <v>127</v>
      </c>
      <c r="C408" s="149" t="s">
        <v>128</v>
      </c>
      <c r="D408" s="7" t="s">
        <v>128</v>
      </c>
      <c r="E408" s="7" t="s">
        <v>13</v>
      </c>
      <c r="F408" s="7">
        <v>1110</v>
      </c>
      <c r="G408" s="148" t="str">
        <f>VLOOKUP(F408,Crosswalk!A:D,2,0)</f>
        <v>4008</v>
      </c>
      <c r="H408" s="7" t="str">
        <f>VLOOKUP(G408,Crosswalk!B:D,2,0)</f>
        <v>Property Taxes-Prior Secured</v>
      </c>
      <c r="I408" s="7"/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/>
      <c r="Q408" s="8">
        <v>15799.97</v>
      </c>
      <c r="R408" s="8"/>
      <c r="S408" s="8"/>
      <c r="T408" s="8"/>
      <c r="U408" s="8"/>
      <c r="V408" s="8"/>
      <c r="W408" s="8"/>
      <c r="X408" s="8"/>
      <c r="Y408" s="14">
        <f t="shared" si="70"/>
        <v>15799.97</v>
      </c>
      <c r="Z408" s="10"/>
      <c r="AA408" s="136">
        <f t="shared" si="71"/>
        <v>0</v>
      </c>
      <c r="AB408" s="13"/>
      <c r="AC408" s="13">
        <f t="shared" si="73"/>
        <v>0</v>
      </c>
      <c r="AD408" s="12">
        <v>1</v>
      </c>
      <c r="AE408" s="12">
        <v>1</v>
      </c>
      <c r="AG408" s="9">
        <f t="shared" si="68"/>
        <v>-15799.97</v>
      </c>
      <c r="AI408" s="1" t="str">
        <f t="shared" si="72"/>
        <v>34934910004008</v>
      </c>
      <c r="AJ408" s="9">
        <f>IF(AND(F408=2015,AG$4=1),-IFERROR(VLOOKUP(AI408,'Tax Admin 1'!A:I,9,0),0),IF(AND(F408=2015,AG$4=2),-IFERROR(VLOOKUP(AI408,'Tax Admin 2'!A:I,9,0),0),IFERROR(VLOOKUP(AI408,'A203'!A:L,12,0),0)))</f>
        <v>0</v>
      </c>
    </row>
    <row r="409" spans="1:36" ht="15" customHeight="1" outlineLevel="2">
      <c r="A409" s="7">
        <v>2015</v>
      </c>
      <c r="B409" s="7" t="s">
        <v>127</v>
      </c>
      <c r="C409" s="149" t="s">
        <v>128</v>
      </c>
      <c r="D409" s="7" t="s">
        <v>128</v>
      </c>
      <c r="E409" s="7" t="s">
        <v>13</v>
      </c>
      <c r="F409" s="7">
        <v>1150</v>
      </c>
      <c r="G409" s="148" t="str">
        <f>VLOOKUP(F409,Crosswalk!A:D,2,0)</f>
        <v>4009</v>
      </c>
      <c r="H409" s="7" t="str">
        <f>VLOOKUP(G409,Crosswalk!B:D,2,0)</f>
        <v>Property Taxes-Prior Unsecured</v>
      </c>
      <c r="I409" s="7"/>
      <c r="J409" s="8">
        <v>0</v>
      </c>
      <c r="K409" s="8">
        <v>0</v>
      </c>
      <c r="L409" s="8">
        <v>256.51</v>
      </c>
      <c r="M409" s="8">
        <v>0</v>
      </c>
      <c r="N409" s="8">
        <v>39.360000000000014</v>
      </c>
      <c r="O409" s="8">
        <v>372.87</v>
      </c>
      <c r="P409" s="8">
        <v>40.18</v>
      </c>
      <c r="Q409" s="8">
        <v>235.94999999999993</v>
      </c>
      <c r="R409" s="8"/>
      <c r="S409" s="8"/>
      <c r="T409" s="8"/>
      <c r="U409" s="8"/>
      <c r="V409" s="8"/>
      <c r="W409" s="8"/>
      <c r="X409" s="8"/>
      <c r="Y409" s="14">
        <f t="shared" si="70"/>
        <v>944.86999999999989</v>
      </c>
      <c r="Z409" s="10"/>
      <c r="AA409" s="136">
        <f t="shared" si="71"/>
        <v>0</v>
      </c>
      <c r="AB409" s="13"/>
      <c r="AC409" s="13">
        <f t="shared" si="73"/>
        <v>0</v>
      </c>
      <c r="AD409" s="12">
        <v>1</v>
      </c>
      <c r="AE409" s="12">
        <v>1</v>
      </c>
      <c r="AG409" s="9">
        <f t="shared" si="68"/>
        <v>-944.86999999999989</v>
      </c>
      <c r="AI409" s="1" t="str">
        <f t="shared" si="72"/>
        <v>34934910004009</v>
      </c>
      <c r="AJ409" s="9">
        <f>IF(AND(F409=2015,AG$4=1),-IFERROR(VLOOKUP(AI409,'Tax Admin 1'!A:I,9,0),0),IF(AND(F409=2015,AG$4=2),-IFERROR(VLOOKUP(AI409,'Tax Admin 2'!A:I,9,0),0),IFERROR(VLOOKUP(AI409,'A203'!A:L,12,0),0)))</f>
        <v>0</v>
      </c>
    </row>
    <row r="410" spans="1:36" ht="15" customHeight="1" outlineLevel="2">
      <c r="A410" s="7">
        <v>2015</v>
      </c>
      <c r="B410" s="7" t="s">
        <v>127</v>
      </c>
      <c r="C410" s="149" t="s">
        <v>128</v>
      </c>
      <c r="D410" s="7" t="s">
        <v>128</v>
      </c>
      <c r="E410" s="7" t="s">
        <v>13</v>
      </c>
      <c r="F410" s="7">
        <v>1165</v>
      </c>
      <c r="G410" s="148" t="str">
        <f>VLOOKUP(F410,Crosswalk!A:D,2,0)</f>
        <v>4011</v>
      </c>
      <c r="H410" s="7" t="str">
        <f>VLOOKUP(G410,Crosswalk!B:D,2,0)</f>
        <v>Property Tax In-Lieu Of Vlf</v>
      </c>
      <c r="I410" s="7"/>
      <c r="J410" s="8">
        <v>0</v>
      </c>
      <c r="K410" s="8">
        <v>0</v>
      </c>
      <c r="L410" s="8">
        <v>415348</v>
      </c>
      <c r="M410" s="8">
        <v>0</v>
      </c>
      <c r="N410" s="8">
        <v>0</v>
      </c>
      <c r="O410" s="8">
        <v>415348</v>
      </c>
      <c r="P410" s="8"/>
      <c r="Q410" s="8">
        <v>0</v>
      </c>
      <c r="R410" s="8"/>
      <c r="S410" s="8"/>
      <c r="T410" s="8"/>
      <c r="U410" s="8"/>
      <c r="V410" s="8"/>
      <c r="W410" s="8"/>
      <c r="X410" s="8"/>
      <c r="Y410" s="14">
        <f t="shared" si="70"/>
        <v>830696</v>
      </c>
      <c r="Z410" s="10"/>
      <c r="AA410" s="136">
        <f t="shared" si="71"/>
        <v>0</v>
      </c>
      <c r="AB410" s="13"/>
      <c r="AC410" s="13">
        <f t="shared" si="73"/>
        <v>0</v>
      </c>
      <c r="AD410" s="12">
        <v>1</v>
      </c>
      <c r="AE410" s="12">
        <v>1</v>
      </c>
      <c r="AG410" s="9">
        <f t="shared" si="68"/>
        <v>-830696</v>
      </c>
      <c r="AI410" s="1" t="str">
        <f t="shared" si="72"/>
        <v>34934910004011</v>
      </c>
      <c r="AJ410" s="9">
        <f>IF(AND(F410=2015,AG$4=1),-IFERROR(VLOOKUP(AI410,'Tax Admin 1'!A:I,9,0),0),IF(AND(F410=2015,AG$4=2),-IFERROR(VLOOKUP(AI410,'Tax Admin 2'!A:I,9,0),0),IFERROR(VLOOKUP(AI410,'A203'!A:L,12,0),0)))</f>
        <v>0</v>
      </c>
    </row>
    <row r="411" spans="1:36" ht="15" customHeight="1" outlineLevel="2">
      <c r="A411" s="7">
        <v>2015</v>
      </c>
      <c r="B411" s="7" t="s">
        <v>127</v>
      </c>
      <c r="C411" s="149" t="s">
        <v>128</v>
      </c>
      <c r="D411" s="7" t="s">
        <v>128</v>
      </c>
      <c r="E411" s="7" t="s">
        <v>13</v>
      </c>
      <c r="F411" s="7">
        <v>1260</v>
      </c>
      <c r="G411" s="148" t="str">
        <f>VLOOKUP(F411,Crosswalk!A:D,2,0)</f>
        <v>4030</v>
      </c>
      <c r="H411" s="7" t="str">
        <f>VLOOKUP(G411,Crosswalk!B:D,2,0)</f>
        <v>Supp Prop Tax-Current Secured</v>
      </c>
      <c r="I411" s="7"/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/>
      <c r="Q411" s="8">
        <v>6863.87</v>
      </c>
      <c r="R411" s="8"/>
      <c r="S411" s="8"/>
      <c r="T411" s="8"/>
      <c r="U411" s="8"/>
      <c r="V411" s="8"/>
      <c r="W411" s="8"/>
      <c r="X411" s="8"/>
      <c r="Y411" s="14">
        <f t="shared" si="70"/>
        <v>6863.87</v>
      </c>
      <c r="Z411" s="10"/>
      <c r="AA411" s="136">
        <f t="shared" si="71"/>
        <v>0</v>
      </c>
      <c r="AB411" s="13"/>
      <c r="AC411" s="13">
        <f t="shared" si="73"/>
        <v>0</v>
      </c>
      <c r="AD411" s="12">
        <v>1</v>
      </c>
      <c r="AE411" s="12">
        <v>1</v>
      </c>
      <c r="AG411" s="9">
        <f t="shared" si="68"/>
        <v>-6863.87</v>
      </c>
      <c r="AI411" s="1" t="str">
        <f t="shared" si="72"/>
        <v>34934910004030</v>
      </c>
      <c r="AJ411" s="9">
        <f>IF(AND(F411=2015,AG$4=1),-IFERROR(VLOOKUP(AI411,'Tax Admin 1'!A:I,9,0),0),IF(AND(F411=2015,AG$4=2),-IFERROR(VLOOKUP(AI411,'Tax Admin 2'!A:I,9,0),0),IFERROR(VLOOKUP(AI411,'A203'!A:L,12,0),0)))</f>
        <v>0</v>
      </c>
    </row>
    <row r="412" spans="1:36" ht="15" customHeight="1" outlineLevel="2">
      <c r="A412" s="7">
        <v>2015</v>
      </c>
      <c r="B412" s="7" t="s">
        <v>127</v>
      </c>
      <c r="C412" s="149" t="s">
        <v>128</v>
      </c>
      <c r="D412" s="7" t="s">
        <v>128</v>
      </c>
      <c r="E412" s="7" t="s">
        <v>13</v>
      </c>
      <c r="F412" s="7">
        <v>1270</v>
      </c>
      <c r="G412" s="148" t="str">
        <f>VLOOKUP(F412,Crosswalk!A:D,2,0)</f>
        <v>4033</v>
      </c>
      <c r="H412" s="7" t="str">
        <f>VLOOKUP(G412,Crosswalk!B:D,2,0)</f>
        <v>Supp Property Taxes-Prior Secured</v>
      </c>
      <c r="I412" s="7"/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/>
      <c r="Q412" s="8">
        <v>1506.66</v>
      </c>
      <c r="R412" s="8"/>
      <c r="S412" s="8"/>
      <c r="T412" s="8"/>
      <c r="U412" s="8"/>
      <c r="V412" s="8"/>
      <c r="W412" s="8"/>
      <c r="X412" s="8"/>
      <c r="Y412" s="14">
        <f t="shared" si="70"/>
        <v>1506.66</v>
      </c>
      <c r="Z412" s="10"/>
      <c r="AA412" s="136">
        <f t="shared" si="71"/>
        <v>0</v>
      </c>
      <c r="AB412" s="13"/>
      <c r="AC412" s="13">
        <f t="shared" si="73"/>
        <v>0</v>
      </c>
      <c r="AD412" s="12">
        <v>1</v>
      </c>
      <c r="AE412" s="12">
        <v>1</v>
      </c>
      <c r="AG412" s="9">
        <f t="shared" si="68"/>
        <v>-1506.66</v>
      </c>
      <c r="AI412" s="1" t="str">
        <f t="shared" si="72"/>
        <v>34934910004033</v>
      </c>
      <c r="AJ412" s="9">
        <f>IF(AND(F412=2015,AG$4=1),-IFERROR(VLOOKUP(AI412,'Tax Admin 1'!A:I,9,0),0),IF(AND(F412=2015,AG$4=2),-IFERROR(VLOOKUP(AI412,'Tax Admin 2'!A:I,9,0),0),IFERROR(VLOOKUP(AI412,'A203'!A:L,12,0),0)))</f>
        <v>0</v>
      </c>
    </row>
    <row r="413" spans="1:36" ht="15" customHeight="1" outlineLevel="2">
      <c r="A413" s="7">
        <v>2015</v>
      </c>
      <c r="B413" s="7" t="s">
        <v>127</v>
      </c>
      <c r="C413" s="149" t="s">
        <v>128</v>
      </c>
      <c r="D413" s="7" t="s">
        <v>128</v>
      </c>
      <c r="E413" s="7" t="s">
        <v>13</v>
      </c>
      <c r="F413" s="7">
        <v>1312</v>
      </c>
      <c r="G413" s="148" t="str">
        <f>VLOOKUP(F413,Crosswalk!A:D,2,0)</f>
        <v>4038</v>
      </c>
      <c r="H413" s="7" t="str">
        <f>VLOOKUP(G413,Crosswalk!B:D,2,0)</f>
        <v>In Lieu Local Sales &amp; Use Tax</v>
      </c>
      <c r="I413" s="7"/>
      <c r="J413" s="8">
        <v>0</v>
      </c>
      <c r="K413" s="8">
        <v>0</v>
      </c>
      <c r="L413" s="8">
        <v>100328.8</v>
      </c>
      <c r="M413" s="8">
        <v>0</v>
      </c>
      <c r="N413" s="8">
        <v>0</v>
      </c>
      <c r="O413" s="8">
        <v>105493.99999999999</v>
      </c>
      <c r="P413" s="8"/>
      <c r="Q413" s="8">
        <v>0</v>
      </c>
      <c r="R413" s="8"/>
      <c r="S413" s="8"/>
      <c r="T413" s="8"/>
      <c r="U413" s="8"/>
      <c r="V413" s="8"/>
      <c r="W413" s="8"/>
      <c r="X413" s="8"/>
      <c r="Y413" s="14">
        <f t="shared" si="70"/>
        <v>205822.8</v>
      </c>
      <c r="Z413" s="10"/>
      <c r="AA413" s="136">
        <f t="shared" si="71"/>
        <v>0</v>
      </c>
      <c r="AB413" s="13"/>
      <c r="AC413" s="13">
        <f t="shared" si="73"/>
        <v>0</v>
      </c>
      <c r="AD413" s="12">
        <v>1</v>
      </c>
      <c r="AE413" s="12">
        <v>1</v>
      </c>
      <c r="AG413" s="9">
        <f t="shared" si="68"/>
        <v>-205822.8</v>
      </c>
      <c r="AI413" s="1" t="str">
        <f t="shared" si="72"/>
        <v>34934910004038</v>
      </c>
      <c r="AJ413" s="9">
        <f>IF(AND(F413=2015,AG$4=1),-IFERROR(VLOOKUP(AI413,'Tax Admin 1'!A:I,9,0),0),IF(AND(F413=2015,AG$4=2),-IFERROR(VLOOKUP(AI413,'Tax Admin 2'!A:I,9,0),0),IFERROR(VLOOKUP(AI413,'A203'!A:L,12,0),0)))</f>
        <v>0</v>
      </c>
    </row>
    <row r="414" spans="1:36" ht="15" customHeight="1" outlineLevel="2">
      <c r="A414" s="7">
        <v>2015</v>
      </c>
      <c r="B414" s="7" t="s">
        <v>127</v>
      </c>
      <c r="C414" s="149" t="s">
        <v>128</v>
      </c>
      <c r="D414" s="7" t="s">
        <v>128</v>
      </c>
      <c r="E414" s="7" t="s">
        <v>13</v>
      </c>
      <c r="F414" s="7">
        <v>1321</v>
      </c>
      <c r="G414" s="148" t="str">
        <f>VLOOKUP(F414,Crosswalk!A:D,2,0)</f>
        <v>4044</v>
      </c>
      <c r="H414" s="7" t="str">
        <f>VLOOKUP(G414,Crosswalk!B:D,2,0)</f>
        <v>Ltf-Article 4 Transit 99260(A)</v>
      </c>
      <c r="I414" s="7"/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/>
      <c r="Q414" s="8">
        <v>189355</v>
      </c>
      <c r="R414" s="8"/>
      <c r="S414" s="8"/>
      <c r="T414" s="8"/>
      <c r="U414" s="8"/>
      <c r="V414" s="8"/>
      <c r="W414" s="8"/>
      <c r="X414" s="8"/>
      <c r="Y414" s="14">
        <f t="shared" si="70"/>
        <v>189355</v>
      </c>
      <c r="Z414" s="10"/>
      <c r="AA414" s="136">
        <f t="shared" si="71"/>
        <v>0</v>
      </c>
      <c r="AB414" s="13"/>
      <c r="AC414" s="13">
        <f t="shared" si="73"/>
        <v>0</v>
      </c>
      <c r="AD414" s="12">
        <v>1</v>
      </c>
      <c r="AE414" s="12">
        <v>1</v>
      </c>
      <c r="AG414" s="9">
        <f t="shared" si="68"/>
        <v>-189355</v>
      </c>
      <c r="AI414" s="1" t="str">
        <f t="shared" si="72"/>
        <v>34934910004044</v>
      </c>
      <c r="AJ414" s="9">
        <f>IF(AND(F414=2015,AG$4=1),-IFERROR(VLOOKUP(AI414,'Tax Admin 1'!A:I,9,0),0),IF(AND(F414=2015,AG$4=2),-IFERROR(VLOOKUP(AI414,'Tax Admin 2'!A:I,9,0),0),IFERROR(VLOOKUP(AI414,'A203'!A:L,12,0),0)))</f>
        <v>0</v>
      </c>
    </row>
    <row r="415" spans="1:36" ht="15" customHeight="1" outlineLevel="2">
      <c r="A415" s="7">
        <v>2015</v>
      </c>
      <c r="B415" s="7" t="s">
        <v>127</v>
      </c>
      <c r="C415" s="149" t="s">
        <v>128</v>
      </c>
      <c r="D415" s="7" t="s">
        <v>128</v>
      </c>
      <c r="E415" s="7" t="s">
        <v>13</v>
      </c>
      <c r="F415" s="7">
        <v>1325</v>
      </c>
      <c r="G415" s="148" t="str">
        <f>VLOOKUP(F415,Crosswalk!A:D,2,0)</f>
        <v>4048</v>
      </c>
      <c r="H415" s="7" t="str">
        <f>VLOOKUP(G415,Crosswalk!B:D,2,0)</f>
        <v>Ltf-Art 8 Streets &amp; Roads</v>
      </c>
      <c r="I415" s="7"/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/>
      <c r="Q415" s="8">
        <v>162623.96</v>
      </c>
      <c r="R415" s="8"/>
      <c r="S415" s="8"/>
      <c r="T415" s="8"/>
      <c r="U415" s="8"/>
      <c r="V415" s="8"/>
      <c r="W415" s="8"/>
      <c r="X415" s="8"/>
      <c r="Y415" s="14">
        <f t="shared" si="70"/>
        <v>162623.96</v>
      </c>
      <c r="Z415" s="10"/>
      <c r="AA415" s="136">
        <f t="shared" si="71"/>
        <v>0</v>
      </c>
      <c r="AB415" s="13"/>
      <c r="AC415" s="13">
        <f t="shared" si="73"/>
        <v>0</v>
      </c>
      <c r="AD415" s="12">
        <v>1</v>
      </c>
      <c r="AE415" s="12">
        <v>1</v>
      </c>
      <c r="AG415" s="9">
        <f t="shared" si="68"/>
        <v>-162623.96</v>
      </c>
      <c r="AI415" s="1" t="str">
        <f t="shared" si="72"/>
        <v>34934910004048</v>
      </c>
      <c r="AJ415" s="9">
        <f>IF(AND(F415=2015,AG$4=1),-IFERROR(VLOOKUP(AI415,'Tax Admin 1'!A:I,9,0),0),IF(AND(F415=2015,AG$4=2),-IFERROR(VLOOKUP(AI415,'Tax Admin 2'!A:I,9,0),0),IFERROR(VLOOKUP(AI415,'A203'!A:L,12,0),0)))</f>
        <v>0</v>
      </c>
    </row>
    <row r="416" spans="1:36" ht="15" customHeight="1" outlineLevel="2">
      <c r="A416" s="7">
        <v>2015</v>
      </c>
      <c r="B416" s="7" t="s">
        <v>127</v>
      </c>
      <c r="C416" s="149" t="s">
        <v>128</v>
      </c>
      <c r="D416" s="7" t="s">
        <v>128</v>
      </c>
      <c r="E416" s="7" t="s">
        <v>13</v>
      </c>
      <c r="F416" s="7">
        <v>1326</v>
      </c>
      <c r="G416" s="148" t="str">
        <f>VLOOKUP(F416,Crosswalk!A:D,2,0)</f>
        <v>4049</v>
      </c>
      <c r="H416" s="7" t="str">
        <f>VLOOKUP(G416,Crosswalk!B:D,2,0)</f>
        <v>Sta-Transit 99313.3</v>
      </c>
      <c r="I416" s="7"/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/>
      <c r="Q416" s="8">
        <v>0</v>
      </c>
      <c r="R416" s="8"/>
      <c r="S416" s="8"/>
      <c r="T416" s="8"/>
      <c r="U416" s="8"/>
      <c r="V416" s="8"/>
      <c r="W416" s="8"/>
      <c r="X416" s="8"/>
      <c r="Y416" s="14">
        <f t="shared" si="70"/>
        <v>0</v>
      </c>
      <c r="Z416" s="10"/>
      <c r="AA416" s="136">
        <f t="shared" si="71"/>
        <v>0</v>
      </c>
      <c r="AB416" s="13"/>
      <c r="AC416" s="13">
        <f t="shared" si="73"/>
        <v>0</v>
      </c>
      <c r="AD416" s="12">
        <v>1</v>
      </c>
      <c r="AE416" s="12">
        <v>1</v>
      </c>
      <c r="AG416" s="9">
        <f t="shared" si="68"/>
        <v>0</v>
      </c>
      <c r="AI416" s="1" t="str">
        <f t="shared" si="72"/>
        <v>34934910004049</v>
      </c>
      <c r="AJ416" s="9">
        <f>IF(AND(F416=2015,AG$4=1),-IFERROR(VLOOKUP(AI416,'Tax Admin 1'!A:I,9,0),0),IF(AND(F416=2015,AG$4=2),-IFERROR(VLOOKUP(AI416,'Tax Admin 2'!A:I,9,0),0),IFERROR(VLOOKUP(AI416,'A203'!A:L,12,0),0)))</f>
        <v>0</v>
      </c>
    </row>
    <row r="417" spans="1:36" ht="15" customHeight="1" outlineLevel="2">
      <c r="A417" s="7">
        <v>2015</v>
      </c>
      <c r="B417" s="7" t="s">
        <v>127</v>
      </c>
      <c r="C417" s="149" t="s">
        <v>128</v>
      </c>
      <c r="D417" s="7" t="s">
        <v>128</v>
      </c>
      <c r="E417" s="7" t="s">
        <v>13</v>
      </c>
      <c r="F417" s="7">
        <v>1327</v>
      </c>
      <c r="G417" s="148" t="str">
        <f>VLOOKUP(F417,Crosswalk!A:D,2,0)</f>
        <v>4050</v>
      </c>
      <c r="H417" s="7" t="str">
        <f>VLOOKUP(G417,Crosswalk!B:D,2,0)</f>
        <v>Sta-Transit 99314.3</v>
      </c>
      <c r="I417" s="7"/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/>
      <c r="Q417" s="8">
        <v>0</v>
      </c>
      <c r="R417" s="8"/>
      <c r="S417" s="8"/>
      <c r="T417" s="8"/>
      <c r="U417" s="8"/>
      <c r="V417" s="8"/>
      <c r="W417" s="8"/>
      <c r="X417" s="8"/>
      <c r="Y417" s="14">
        <f t="shared" si="70"/>
        <v>0</v>
      </c>
      <c r="Z417" s="10"/>
      <c r="AA417" s="136">
        <f t="shared" si="71"/>
        <v>0</v>
      </c>
      <c r="AB417" s="13"/>
      <c r="AC417" s="13">
        <f t="shared" si="73"/>
        <v>0</v>
      </c>
      <c r="AD417" s="12"/>
      <c r="AE417" s="12"/>
      <c r="AG417" s="9">
        <f t="shared" si="68"/>
        <v>0</v>
      </c>
      <c r="AI417" s="1" t="str">
        <f t="shared" si="72"/>
        <v>34934910004050</v>
      </c>
      <c r="AJ417" s="9">
        <f>IF(AND(F417=2015,AG$4=1),-IFERROR(VLOOKUP(AI417,'Tax Admin 1'!A:I,9,0),0),IF(AND(F417=2015,AG$4=2),-IFERROR(VLOOKUP(AI417,'Tax Admin 2'!A:I,9,0),0),IFERROR(VLOOKUP(AI417,'A203'!A:L,12,0),0)))</f>
        <v>0</v>
      </c>
    </row>
    <row r="418" spans="1:36" ht="15" customHeight="1" outlineLevel="2">
      <c r="A418" s="7">
        <v>2015</v>
      </c>
      <c r="B418" s="7" t="s">
        <v>127</v>
      </c>
      <c r="C418" s="149" t="s">
        <v>128</v>
      </c>
      <c r="D418" s="7" t="s">
        <v>128</v>
      </c>
      <c r="E418" s="7" t="s">
        <v>13</v>
      </c>
      <c r="F418" s="7">
        <v>1328</v>
      </c>
      <c r="G418" s="148" t="str">
        <f>VLOOKUP(F418,Crosswalk!A:D,2,0)</f>
        <v>4051</v>
      </c>
      <c r="H418" s="7" t="str">
        <f>VLOOKUP(G418,Crosswalk!B:D,2,0)</f>
        <v>Stp-Surface Transp Program</v>
      </c>
      <c r="I418" s="7"/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/>
      <c r="Q418" s="8">
        <v>0</v>
      </c>
      <c r="R418" s="8"/>
      <c r="S418" s="8"/>
      <c r="T418" s="8"/>
      <c r="U418" s="8"/>
      <c r="V418" s="8"/>
      <c r="W418" s="8"/>
      <c r="X418" s="8"/>
      <c r="Y418" s="14">
        <f t="shared" si="70"/>
        <v>0</v>
      </c>
      <c r="Z418" s="10"/>
      <c r="AA418" s="136">
        <f t="shared" si="71"/>
        <v>0</v>
      </c>
      <c r="AB418" s="13"/>
      <c r="AC418" s="13">
        <f t="shared" si="73"/>
        <v>0</v>
      </c>
      <c r="AD418" s="12">
        <v>1</v>
      </c>
      <c r="AE418" s="12">
        <v>1</v>
      </c>
      <c r="AG418" s="9">
        <f t="shared" si="68"/>
        <v>0</v>
      </c>
      <c r="AI418" s="1" t="str">
        <f t="shared" si="72"/>
        <v>34934910004051</v>
      </c>
      <c r="AJ418" s="9">
        <f>IF(AND(F418=2015,AG$4=1),-IFERROR(VLOOKUP(AI418,'Tax Admin 1'!A:I,9,0),0),IF(AND(F418=2015,AG$4=2),-IFERROR(VLOOKUP(AI418,'Tax Admin 2'!A:I,9,0),0),IFERROR(VLOOKUP(AI418,'A203'!A:L,12,0),0)))</f>
        <v>0</v>
      </c>
    </row>
    <row r="419" spans="1:36" ht="15" customHeight="1" outlineLevel="2">
      <c r="A419" s="7">
        <v>2015</v>
      </c>
      <c r="B419" s="7" t="s">
        <v>127</v>
      </c>
      <c r="C419" s="149" t="s">
        <v>128</v>
      </c>
      <c r="D419" s="7" t="s">
        <v>128</v>
      </c>
      <c r="E419" s="7" t="s">
        <v>13</v>
      </c>
      <c r="F419" s="7">
        <v>1410</v>
      </c>
      <c r="G419" s="148" t="str">
        <f>VLOOKUP(F419,Crosswalk!A:D,2,0)</f>
        <v>4052</v>
      </c>
      <c r="H419" s="7" t="str">
        <f>VLOOKUP(G419,Crosswalk!B:D,2,0)</f>
        <v>Other Taxes</v>
      </c>
      <c r="I419" s="7"/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/>
      <c r="Q419" s="8">
        <v>0</v>
      </c>
      <c r="R419" s="8"/>
      <c r="S419" s="8"/>
      <c r="T419" s="8"/>
      <c r="U419" s="8"/>
      <c r="V419" s="8"/>
      <c r="W419" s="8"/>
      <c r="X419" s="8"/>
      <c r="Y419" s="14">
        <f t="shared" si="70"/>
        <v>0</v>
      </c>
      <c r="Z419" s="10"/>
      <c r="AA419" s="136">
        <f t="shared" si="71"/>
        <v>0</v>
      </c>
      <c r="AB419" s="13"/>
      <c r="AC419" s="13">
        <f t="shared" si="73"/>
        <v>0</v>
      </c>
      <c r="AD419" s="12">
        <v>1</v>
      </c>
      <c r="AE419" s="12">
        <v>1</v>
      </c>
      <c r="AG419" s="9">
        <f t="shared" si="68"/>
        <v>0</v>
      </c>
      <c r="AI419" s="1" t="str">
        <f t="shared" si="72"/>
        <v>34934910004052</v>
      </c>
      <c r="AJ419" s="9">
        <f>IF(AND(F419=2015,AG$4=1),-IFERROR(VLOOKUP(AI419,'Tax Admin 1'!A:I,9,0),0),IF(AND(F419=2015,AG$4=2),-IFERROR(VLOOKUP(AI419,'Tax Admin 2'!A:I,9,0),0),IFERROR(VLOOKUP(AI419,'A203'!A:L,12,0),0)))</f>
        <v>0</v>
      </c>
    </row>
    <row r="420" spans="1:36" ht="15" customHeight="1" outlineLevel="2">
      <c r="A420" s="7">
        <v>2015</v>
      </c>
      <c r="B420" s="7" t="s">
        <v>127</v>
      </c>
      <c r="C420" s="149" t="s">
        <v>128</v>
      </c>
      <c r="D420" s="7" t="s">
        <v>128</v>
      </c>
      <c r="E420" s="7" t="s">
        <v>13</v>
      </c>
      <c r="F420" s="7">
        <v>1430</v>
      </c>
      <c r="G420" s="148" t="str">
        <f>VLOOKUP(F420,Crosswalk!A:D,2,0)</f>
        <v>4054</v>
      </c>
      <c r="H420" s="7" t="str">
        <f>VLOOKUP(G420,Crosswalk!B:D,2,0)</f>
        <v>Property Transfer Tax</v>
      </c>
      <c r="I420" s="7"/>
      <c r="J420" s="8">
        <v>2383.14</v>
      </c>
      <c r="K420" s="8">
        <v>5133.68</v>
      </c>
      <c r="L420" s="8">
        <v>1024.92</v>
      </c>
      <c r="M420" s="8">
        <v>0</v>
      </c>
      <c r="N420" s="8">
        <v>1016.9499999999989</v>
      </c>
      <c r="O420" s="8">
        <v>6651.3900000000012</v>
      </c>
      <c r="P420" s="8">
        <v>3918.19</v>
      </c>
      <c r="Q420" s="8">
        <v>3783.1499999999978</v>
      </c>
      <c r="R420" s="8"/>
      <c r="S420" s="8"/>
      <c r="T420" s="8"/>
      <c r="U420" s="8"/>
      <c r="V420" s="8"/>
      <c r="W420" s="8"/>
      <c r="X420" s="8"/>
      <c r="Y420" s="14">
        <f t="shared" si="70"/>
        <v>23911.42</v>
      </c>
      <c r="Z420" s="10"/>
      <c r="AA420" s="136">
        <f t="shared" si="71"/>
        <v>0</v>
      </c>
      <c r="AB420" s="13"/>
      <c r="AC420" s="13">
        <f t="shared" si="73"/>
        <v>0</v>
      </c>
      <c r="AD420" s="12">
        <v>1</v>
      </c>
      <c r="AE420" s="12">
        <v>1</v>
      </c>
      <c r="AG420" s="9">
        <f t="shared" si="68"/>
        <v>-23911.42</v>
      </c>
      <c r="AI420" s="1" t="str">
        <f t="shared" si="72"/>
        <v>34934910004054</v>
      </c>
      <c r="AJ420" s="9">
        <f>IF(AND(F420=2015,AG$4=1),-IFERROR(VLOOKUP(AI420,'Tax Admin 1'!A:I,9,0),0),IF(AND(F420=2015,AG$4=2),-IFERROR(VLOOKUP(AI420,'Tax Admin 2'!A:I,9,0),0),IFERROR(VLOOKUP(AI420,'A203'!A:L,12,0),0)))</f>
        <v>0</v>
      </c>
    </row>
    <row r="421" spans="1:36" ht="15" customHeight="1" outlineLevel="2">
      <c r="A421" s="7">
        <v>2015</v>
      </c>
      <c r="B421" s="7" t="s">
        <v>127</v>
      </c>
      <c r="C421" s="149" t="s">
        <v>128</v>
      </c>
      <c r="D421" s="7" t="s">
        <v>128</v>
      </c>
      <c r="E421" s="7" t="s">
        <v>13</v>
      </c>
      <c r="F421" s="7">
        <v>1450</v>
      </c>
      <c r="G421" s="148" t="str">
        <f>VLOOKUP(F421,Crosswalk!A:D,2,0)</f>
        <v>4056</v>
      </c>
      <c r="H421" s="7" t="str">
        <f>VLOOKUP(G421,Crosswalk!B:D,2,0)</f>
        <v>Aircraft</v>
      </c>
      <c r="I421" s="7"/>
      <c r="J421" s="8">
        <v>0</v>
      </c>
      <c r="K421" s="8">
        <v>0</v>
      </c>
      <c r="L421" s="8">
        <v>778.59</v>
      </c>
      <c r="M421" s="8">
        <v>0</v>
      </c>
      <c r="N421" s="8">
        <v>0</v>
      </c>
      <c r="O421" s="8">
        <v>101.90999999999997</v>
      </c>
      <c r="P421" s="8"/>
      <c r="Q421" s="8">
        <v>0</v>
      </c>
      <c r="R421" s="8"/>
      <c r="S421" s="8"/>
      <c r="T421" s="8"/>
      <c r="U421" s="8"/>
      <c r="V421" s="8"/>
      <c r="W421" s="8"/>
      <c r="X421" s="8"/>
      <c r="Y421" s="14">
        <f t="shared" si="70"/>
        <v>880.5</v>
      </c>
      <c r="Z421" s="10"/>
      <c r="AA421" s="136">
        <f t="shared" si="71"/>
        <v>0</v>
      </c>
      <c r="AB421" s="13"/>
      <c r="AC421" s="13">
        <f t="shared" si="73"/>
        <v>0</v>
      </c>
      <c r="AD421" s="12">
        <v>1</v>
      </c>
      <c r="AE421" s="12">
        <v>1</v>
      </c>
      <c r="AG421" s="9">
        <f t="shared" si="68"/>
        <v>-880.5</v>
      </c>
      <c r="AI421" s="1" t="str">
        <f t="shared" si="72"/>
        <v>34934910004056</v>
      </c>
      <c r="AJ421" s="9">
        <f>IF(AND(F421=2015,AG$4=1),-IFERROR(VLOOKUP(AI421,'Tax Admin 1'!A:I,9,0),0),IF(AND(F421=2015,AG$4=2),-IFERROR(VLOOKUP(AI421,'Tax Admin 2'!A:I,9,0),0),IFERROR(VLOOKUP(AI421,'A203'!A:L,12,0),0)))</f>
        <v>0</v>
      </c>
    </row>
    <row r="422" spans="1:36" ht="15" customHeight="1" outlineLevel="2">
      <c r="A422" s="7">
        <v>2015</v>
      </c>
      <c r="B422" s="7" t="s">
        <v>127</v>
      </c>
      <c r="C422" s="149" t="s">
        <v>128</v>
      </c>
      <c r="D422" s="7" t="s">
        <v>128</v>
      </c>
      <c r="E422" s="7">
        <v>1000</v>
      </c>
      <c r="F422" s="7">
        <v>2015</v>
      </c>
      <c r="G422" s="148" t="str">
        <f>VLOOKUP(F422,Crosswalk!A:D,2,0)</f>
        <v>7003</v>
      </c>
      <c r="H422" s="7" t="str">
        <f>VLOOKUP(G422,Crosswalk!B:D,2,0)</f>
        <v>SB2557 Tax Admin Fees (Expense)</v>
      </c>
      <c r="I422" s="7"/>
      <c r="J422" s="8">
        <v>0</v>
      </c>
      <c r="K422" s="8">
        <v>0</v>
      </c>
      <c r="L422" s="8">
        <v>-6895.93</v>
      </c>
      <c r="M422" s="8">
        <v>0</v>
      </c>
      <c r="N422" s="8">
        <v>0</v>
      </c>
      <c r="O422" s="8">
        <v>-6895.92</v>
      </c>
      <c r="P422" s="8"/>
      <c r="Q422" s="8">
        <v>0</v>
      </c>
      <c r="R422" s="8"/>
      <c r="S422" s="8"/>
      <c r="T422" s="8"/>
      <c r="U422" s="8"/>
      <c r="V422" s="8"/>
      <c r="W422" s="8"/>
      <c r="X422" s="8"/>
      <c r="Y422" s="14">
        <f t="shared" si="70"/>
        <v>-13791.85</v>
      </c>
      <c r="Z422" s="10"/>
      <c r="AA422" s="136">
        <f t="shared" si="71"/>
        <v>-6895.93</v>
      </c>
      <c r="AB422" s="13"/>
      <c r="AC422" s="13">
        <f t="shared" si="73"/>
        <v>-6895.93</v>
      </c>
      <c r="AD422" s="12"/>
      <c r="AE422" s="12"/>
      <c r="AG422" s="9">
        <f t="shared" si="68"/>
        <v>6895.92</v>
      </c>
      <c r="AI422" s="1" t="str">
        <f t="shared" si="72"/>
        <v>34934910007003</v>
      </c>
      <c r="AJ422" s="9">
        <f>IF(AND(F422=2015,AG$4=1),-IFERROR(VLOOKUP(AI422,'Tax Admin 1'!A:I,9,0),0),IF(AND(F422=2015,AG$4=2),-IFERROR(VLOOKUP(AI422,'Tax Admin 2'!A:I,9,0),0),IFERROR(VLOOKUP(AI422,'A203'!A:L,12,0),0)))</f>
        <v>-6895.93</v>
      </c>
    </row>
    <row r="423" spans="1:36" ht="15" customHeight="1" outlineLevel="2">
      <c r="A423" s="7">
        <v>2015</v>
      </c>
      <c r="B423" s="7" t="s">
        <v>127</v>
      </c>
      <c r="C423" s="149" t="s">
        <v>128</v>
      </c>
      <c r="D423" s="7" t="s">
        <v>128</v>
      </c>
      <c r="E423" s="7" t="s">
        <v>13</v>
      </c>
      <c r="F423" s="7">
        <v>3010</v>
      </c>
      <c r="G423" s="148" t="str">
        <f>VLOOKUP(F423,Crosswalk!A:D,2,0)</f>
        <v>4402</v>
      </c>
      <c r="H423" s="7" t="str">
        <f>VLOOKUP(G423,Crosswalk!B:D,2,0)</f>
        <v>Vehicle Code Fines</v>
      </c>
      <c r="I423" s="7"/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18.68</v>
      </c>
      <c r="P423" s="8"/>
      <c r="Q423" s="8">
        <v>9.34</v>
      </c>
      <c r="R423" s="8"/>
      <c r="S423" s="8"/>
      <c r="T423" s="8"/>
      <c r="U423" s="8"/>
      <c r="V423" s="8"/>
      <c r="W423" s="8"/>
      <c r="X423" s="8"/>
      <c r="Y423" s="14">
        <f t="shared" si="70"/>
        <v>28.02</v>
      </c>
      <c r="Z423" s="10"/>
      <c r="AA423" s="136">
        <f t="shared" si="71"/>
        <v>0</v>
      </c>
      <c r="AB423" s="13"/>
      <c r="AC423" s="13">
        <f t="shared" si="73"/>
        <v>0</v>
      </c>
      <c r="AD423" s="12">
        <v>1</v>
      </c>
      <c r="AE423" s="12">
        <v>1</v>
      </c>
      <c r="AG423" s="9">
        <f t="shared" si="68"/>
        <v>-28.02</v>
      </c>
      <c r="AI423" s="1" t="str">
        <f t="shared" si="72"/>
        <v>34934910004402</v>
      </c>
      <c r="AJ423" s="9">
        <f>IF(AND(F423=2015,AG$4=1),-IFERROR(VLOOKUP(AI423,'Tax Admin 1'!A:I,9,0),0),IF(AND(F423=2015,AG$4=2),-IFERROR(VLOOKUP(AI423,'Tax Admin 2'!A:I,9,0),0),IFERROR(VLOOKUP(AI423,'A203'!A:L,12,0),0)))</f>
        <v>0</v>
      </c>
    </row>
    <row r="424" spans="1:36" ht="15" customHeight="1" outlineLevel="2">
      <c r="A424" s="7">
        <v>2015</v>
      </c>
      <c r="B424" s="7" t="s">
        <v>127</v>
      </c>
      <c r="C424" s="149" t="s">
        <v>128</v>
      </c>
      <c r="D424" s="7" t="s">
        <v>128</v>
      </c>
      <c r="E424" s="7" t="s">
        <v>13</v>
      </c>
      <c r="F424" s="7">
        <v>3011</v>
      </c>
      <c r="G424" s="148" t="str">
        <f>VLOOKUP(F424,Crosswalk!A:D,2,0)</f>
        <v>4403</v>
      </c>
      <c r="H424" s="7" t="str">
        <f>VLOOKUP(G424,Crosswalk!B:D,2,0)</f>
        <v>Red Light Violations</v>
      </c>
      <c r="I424" s="7"/>
      <c r="J424" s="8">
        <v>0</v>
      </c>
      <c r="K424" s="8">
        <v>110.71</v>
      </c>
      <c r="L424" s="8">
        <v>0</v>
      </c>
      <c r="M424" s="8">
        <v>0</v>
      </c>
      <c r="N424" s="8">
        <v>0</v>
      </c>
      <c r="O424" s="8">
        <v>0</v>
      </c>
      <c r="P424" s="8">
        <v>122.76</v>
      </c>
      <c r="Q424" s="8">
        <v>0</v>
      </c>
      <c r="R424" s="8"/>
      <c r="S424" s="8"/>
      <c r="T424" s="8"/>
      <c r="U424" s="8"/>
      <c r="V424" s="8"/>
      <c r="W424" s="8"/>
      <c r="X424" s="8"/>
      <c r="Y424" s="14">
        <f t="shared" si="70"/>
        <v>233.47</v>
      </c>
      <c r="Z424" s="10"/>
      <c r="AA424" s="136">
        <f t="shared" si="71"/>
        <v>0</v>
      </c>
      <c r="AB424" s="13"/>
      <c r="AC424" s="13">
        <f t="shared" si="73"/>
        <v>0</v>
      </c>
      <c r="AD424" s="12">
        <v>1</v>
      </c>
      <c r="AE424" s="12">
        <v>1</v>
      </c>
      <c r="AG424" s="9">
        <f t="shared" si="68"/>
        <v>-233.47</v>
      </c>
      <c r="AI424" s="1" t="str">
        <f t="shared" si="72"/>
        <v>34934910004403</v>
      </c>
      <c r="AJ424" s="9">
        <f>IF(AND(F424=2015,AG$4=1),-IFERROR(VLOOKUP(AI424,'Tax Admin 1'!A:I,9,0),0),IF(AND(F424=2015,AG$4=2),-IFERROR(VLOOKUP(AI424,'Tax Admin 2'!A:I,9,0),0),IFERROR(VLOOKUP(AI424,'A203'!A:L,12,0),0)))</f>
        <v>0</v>
      </c>
    </row>
    <row r="425" spans="1:36" ht="15" customHeight="1" outlineLevel="2">
      <c r="A425" s="7">
        <v>2015</v>
      </c>
      <c r="B425" s="7" t="s">
        <v>127</v>
      </c>
      <c r="C425" s="149" t="s">
        <v>128</v>
      </c>
      <c r="D425" s="7" t="s">
        <v>128</v>
      </c>
      <c r="E425" s="7" t="s">
        <v>13</v>
      </c>
      <c r="F425" s="7">
        <v>3020</v>
      </c>
      <c r="G425" s="148" t="str">
        <f>VLOOKUP(F425,Crosswalk!A:D,2,0)</f>
        <v>4406</v>
      </c>
      <c r="H425" s="7" t="str">
        <f>VLOOKUP(G425,Crosswalk!B:D,2,0)</f>
        <v>Parking Fines</v>
      </c>
      <c r="I425" s="7"/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/>
      <c r="Q425" s="8">
        <v>0</v>
      </c>
      <c r="R425" s="8"/>
      <c r="S425" s="8"/>
      <c r="T425" s="8"/>
      <c r="U425" s="8"/>
      <c r="V425" s="8"/>
      <c r="W425" s="8"/>
      <c r="X425" s="8"/>
      <c r="Y425" s="14">
        <f t="shared" si="70"/>
        <v>0</v>
      </c>
      <c r="Z425" s="10"/>
      <c r="AA425" s="136">
        <f t="shared" si="71"/>
        <v>0</v>
      </c>
      <c r="AB425" s="13"/>
      <c r="AC425" s="13">
        <f t="shared" si="73"/>
        <v>0</v>
      </c>
      <c r="AD425" s="12">
        <v>1</v>
      </c>
      <c r="AE425" s="12">
        <v>1</v>
      </c>
      <c r="AG425" s="9">
        <f t="shared" si="68"/>
        <v>0</v>
      </c>
      <c r="AI425" s="1" t="str">
        <f t="shared" si="72"/>
        <v>34934910004406</v>
      </c>
      <c r="AJ425" s="9">
        <f>IF(AND(F425=2015,AG$4=1),-IFERROR(VLOOKUP(AI425,'Tax Admin 1'!A:I,9,0),0),IF(AND(F425=2015,AG$4=2),-IFERROR(VLOOKUP(AI425,'Tax Admin 2'!A:I,9,0),0),IFERROR(VLOOKUP(AI425,'A203'!A:L,12,0),0)))</f>
        <v>0</v>
      </c>
    </row>
    <row r="426" spans="1:36" ht="15" customHeight="1" outlineLevel="2">
      <c r="A426" s="7">
        <v>2015</v>
      </c>
      <c r="B426" s="7" t="s">
        <v>127</v>
      </c>
      <c r="C426" s="149" t="s">
        <v>128</v>
      </c>
      <c r="D426" s="7" t="s">
        <v>128</v>
      </c>
      <c r="E426" s="7" t="s">
        <v>13</v>
      </c>
      <c r="F426" s="7">
        <v>3050</v>
      </c>
      <c r="G426" s="148" t="str">
        <f>VLOOKUP(F426,Crosswalk!A:D,2,0)</f>
        <v>4413</v>
      </c>
      <c r="H426" s="7" t="str">
        <f>VLOOKUP(G426,Crosswalk!B:D,2,0)</f>
        <v>Other Court Fines</v>
      </c>
      <c r="I426" s="7"/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/>
      <c r="Q426" s="8">
        <v>0</v>
      </c>
      <c r="R426" s="8"/>
      <c r="S426" s="8"/>
      <c r="T426" s="8"/>
      <c r="U426" s="8"/>
      <c r="V426" s="8"/>
      <c r="W426" s="8"/>
      <c r="X426" s="8"/>
      <c r="Y426" s="14">
        <f t="shared" si="70"/>
        <v>0</v>
      </c>
      <c r="Z426" s="10"/>
      <c r="AA426" s="136">
        <f t="shared" si="71"/>
        <v>0</v>
      </c>
      <c r="AB426" s="13"/>
      <c r="AC426" s="13">
        <f t="shared" si="73"/>
        <v>0</v>
      </c>
      <c r="AD426" s="12">
        <v>1</v>
      </c>
      <c r="AE426" s="12">
        <v>1</v>
      </c>
      <c r="AG426" s="9">
        <f t="shared" si="68"/>
        <v>0</v>
      </c>
      <c r="AI426" s="1" t="str">
        <f t="shared" si="72"/>
        <v>34934910004413</v>
      </c>
      <c r="AJ426" s="9">
        <f>IF(AND(F426=2015,AG$4=1),-IFERROR(VLOOKUP(AI426,'Tax Admin 1'!A:I,9,0),0),IF(AND(F426=2015,AG$4=2),-IFERROR(VLOOKUP(AI426,'Tax Admin 2'!A:I,9,0),0),IFERROR(VLOOKUP(AI426,'A203'!A:L,12,0),0)))</f>
        <v>0</v>
      </c>
    </row>
    <row r="427" spans="1:36" ht="15" customHeight="1" outlineLevel="2">
      <c r="A427" s="7">
        <v>2015</v>
      </c>
      <c r="B427" s="7" t="s">
        <v>127</v>
      </c>
      <c r="C427" s="149" t="s">
        <v>128</v>
      </c>
      <c r="D427" s="7" t="s">
        <v>128</v>
      </c>
      <c r="E427" s="7" t="s">
        <v>13</v>
      </c>
      <c r="F427" s="7">
        <v>3051</v>
      </c>
      <c r="G427" s="148" t="str">
        <f>VLOOKUP(F427,Crosswalk!A:D,2,0)</f>
        <v>4414</v>
      </c>
      <c r="H427" s="7" t="str">
        <f>VLOOKUP(G427,Crosswalk!B:D,2,0)</f>
        <v>Child Passenger Seat Violation</v>
      </c>
      <c r="I427" s="7"/>
      <c r="J427" s="8">
        <v>0</v>
      </c>
      <c r="K427" s="8">
        <v>59.46</v>
      </c>
      <c r="L427" s="8">
        <v>7.0000000000000284E-2</v>
      </c>
      <c r="M427" s="8">
        <v>0</v>
      </c>
      <c r="N427" s="8">
        <v>0</v>
      </c>
      <c r="O427" s="8">
        <v>0</v>
      </c>
      <c r="P427" s="8">
        <v>180.41</v>
      </c>
      <c r="Q427" s="8">
        <v>47.889999999999986</v>
      </c>
      <c r="R427" s="8"/>
      <c r="S427" s="8"/>
      <c r="T427" s="8"/>
      <c r="U427" s="8"/>
      <c r="V427" s="8"/>
      <c r="W427" s="8"/>
      <c r="X427" s="8"/>
      <c r="Y427" s="14">
        <f t="shared" si="70"/>
        <v>287.83</v>
      </c>
      <c r="Z427" s="10"/>
      <c r="AA427" s="136">
        <f t="shared" si="71"/>
        <v>0</v>
      </c>
      <c r="AB427" s="13"/>
      <c r="AC427" s="13">
        <f t="shared" si="73"/>
        <v>0</v>
      </c>
      <c r="AD427" s="12">
        <v>1</v>
      </c>
      <c r="AE427" s="12">
        <v>1</v>
      </c>
      <c r="AG427" s="9">
        <f t="shared" si="68"/>
        <v>-287.83</v>
      </c>
      <c r="AI427" s="1" t="str">
        <f t="shared" si="72"/>
        <v>34934910004414</v>
      </c>
      <c r="AJ427" s="9">
        <f>IF(AND(F427=2015,AG$4=1),-IFERROR(VLOOKUP(AI427,'Tax Admin 1'!A:I,9,0),0),IF(AND(F427=2015,AG$4=2),-IFERROR(VLOOKUP(AI427,'Tax Admin 2'!A:I,9,0),0),IFERROR(VLOOKUP(AI427,'A203'!A:L,12,0),0)))</f>
        <v>0</v>
      </c>
    </row>
    <row r="428" spans="1:36" ht="15" customHeight="1" outlineLevel="2">
      <c r="A428" s="7">
        <v>2015</v>
      </c>
      <c r="B428" s="7" t="s">
        <v>127</v>
      </c>
      <c r="C428" s="149" t="s">
        <v>128</v>
      </c>
      <c r="D428" s="7" t="s">
        <v>128</v>
      </c>
      <c r="E428" s="7" t="s">
        <v>13</v>
      </c>
      <c r="F428" s="7">
        <v>3054</v>
      </c>
      <c r="G428" s="148" t="str">
        <f>VLOOKUP(F428,Crosswalk!A:D,2,0)</f>
        <v>4417</v>
      </c>
      <c r="H428" s="7" t="str">
        <f>VLOOKUP(G428,Crosswalk!B:D,2,0)</f>
        <v>Bicycle Helmet Violations</v>
      </c>
      <c r="I428" s="7"/>
      <c r="J428" s="8">
        <v>0</v>
      </c>
      <c r="K428" s="8">
        <v>3.17</v>
      </c>
      <c r="L428" s="8">
        <v>1.58</v>
      </c>
      <c r="M428" s="8">
        <v>0</v>
      </c>
      <c r="N428" s="8">
        <v>0</v>
      </c>
      <c r="O428" s="8">
        <v>0.24000000000000021</v>
      </c>
      <c r="P428" s="8"/>
      <c r="Q428" s="8">
        <v>0</v>
      </c>
      <c r="R428" s="8"/>
      <c r="S428" s="8"/>
      <c r="T428" s="8"/>
      <c r="U428" s="8"/>
      <c r="V428" s="8"/>
      <c r="W428" s="8"/>
      <c r="X428" s="8"/>
      <c r="Y428" s="14">
        <f t="shared" si="70"/>
        <v>4.99</v>
      </c>
      <c r="Z428" s="10"/>
      <c r="AA428" s="136">
        <f t="shared" si="71"/>
        <v>0</v>
      </c>
      <c r="AB428" s="13"/>
      <c r="AC428" s="13">
        <f t="shared" si="73"/>
        <v>0</v>
      </c>
      <c r="AD428" s="12">
        <v>1</v>
      </c>
      <c r="AE428" s="12">
        <v>1</v>
      </c>
      <c r="AG428" s="9">
        <f t="shared" si="68"/>
        <v>-4.99</v>
      </c>
      <c r="AI428" s="1" t="str">
        <f t="shared" si="72"/>
        <v>34934910004417</v>
      </c>
      <c r="AJ428" s="9">
        <f>IF(AND(F428=2015,AG$4=1),-IFERROR(VLOOKUP(AI428,'Tax Admin 1'!A:I,9,0),0),IF(AND(F428=2015,AG$4=2),-IFERROR(VLOOKUP(AI428,'Tax Admin 2'!A:I,9,0),0),IFERROR(VLOOKUP(AI428,'A203'!A:L,12,0),0)))</f>
        <v>0</v>
      </c>
    </row>
    <row r="429" spans="1:36" ht="15" customHeight="1" outlineLevel="2">
      <c r="A429" s="7">
        <v>2015</v>
      </c>
      <c r="B429" s="7" t="s">
        <v>127</v>
      </c>
      <c r="C429" s="149" t="s">
        <v>128</v>
      </c>
      <c r="D429" s="7" t="s">
        <v>128</v>
      </c>
      <c r="E429" s="7" t="s">
        <v>13</v>
      </c>
      <c r="F429" s="7">
        <v>3060</v>
      </c>
      <c r="G429" s="148" t="str">
        <f>VLOOKUP(F429,Crosswalk!A:D,2,0)</f>
        <v>4423</v>
      </c>
      <c r="H429" s="7" t="str">
        <f>VLOOKUP(G429,Crosswalk!B:D,2,0)</f>
        <v>Crime Prevention Fines</v>
      </c>
      <c r="I429" s="7"/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9.92</v>
      </c>
      <c r="P429" s="8">
        <v>10.85</v>
      </c>
      <c r="Q429" s="8">
        <v>1.3099999999999987</v>
      </c>
      <c r="R429" s="8"/>
      <c r="S429" s="8"/>
      <c r="T429" s="8"/>
      <c r="U429" s="8"/>
      <c r="V429" s="8"/>
      <c r="W429" s="8"/>
      <c r="X429" s="8"/>
      <c r="Y429" s="14">
        <f t="shared" si="70"/>
        <v>22.08</v>
      </c>
      <c r="Z429" s="10"/>
      <c r="AA429" s="136">
        <f t="shared" si="71"/>
        <v>0</v>
      </c>
      <c r="AB429" s="13"/>
      <c r="AC429" s="13">
        <f t="shared" si="73"/>
        <v>0</v>
      </c>
      <c r="AD429" s="12">
        <v>1</v>
      </c>
      <c r="AE429" s="12">
        <v>1</v>
      </c>
      <c r="AG429" s="9">
        <f t="shared" si="68"/>
        <v>-22.08</v>
      </c>
      <c r="AI429" s="1" t="str">
        <f t="shared" si="72"/>
        <v>34934910004423</v>
      </c>
      <c r="AJ429" s="9">
        <f>IF(AND(F429=2015,AG$4=1),-IFERROR(VLOOKUP(AI429,'Tax Admin 1'!A:I,9,0),0),IF(AND(F429=2015,AG$4=2),-IFERROR(VLOOKUP(AI429,'Tax Admin 2'!A:I,9,0),0),IFERROR(VLOOKUP(AI429,'A203'!A:L,12,0),0)))</f>
        <v>0</v>
      </c>
    </row>
    <row r="430" spans="1:36" ht="15" customHeight="1" outlineLevel="2">
      <c r="A430" s="7">
        <v>2015</v>
      </c>
      <c r="B430" s="7" t="s">
        <v>127</v>
      </c>
      <c r="C430" s="149" t="s">
        <v>128</v>
      </c>
      <c r="D430" s="7" t="s">
        <v>128</v>
      </c>
      <c r="E430" s="7" t="s">
        <v>13</v>
      </c>
      <c r="F430" s="7">
        <v>3066</v>
      </c>
      <c r="G430" s="148" t="str">
        <f>VLOOKUP(F430,Crosswalk!A:D,2,0)</f>
        <v>4429</v>
      </c>
      <c r="H430" s="7" t="str">
        <f>VLOOKUP(G430,Crosswalk!B:D,2,0)</f>
        <v>General Base Fine Distribution</v>
      </c>
      <c r="I430" s="7"/>
      <c r="J430" s="8">
        <v>2306</v>
      </c>
      <c r="K430" s="8">
        <v>3160.5699999999997</v>
      </c>
      <c r="L430" s="8">
        <v>2670.2700000000004</v>
      </c>
      <c r="M430" s="8">
        <v>0</v>
      </c>
      <c r="N430" s="8">
        <v>0</v>
      </c>
      <c r="O430" s="8">
        <v>3548.2899999999991</v>
      </c>
      <c r="P430" s="8">
        <f>2325.4+1653.8</f>
        <v>3979.2</v>
      </c>
      <c r="Q430" s="8">
        <v>1670.5699999999997</v>
      </c>
      <c r="R430" s="8"/>
      <c r="S430" s="8"/>
      <c r="T430" s="8"/>
      <c r="U430" s="8"/>
      <c r="V430" s="8"/>
      <c r="W430" s="8"/>
      <c r="X430" s="8"/>
      <c r="Y430" s="14">
        <f t="shared" si="70"/>
        <v>17334.899999999998</v>
      </c>
      <c r="Z430" s="10"/>
      <c r="AA430" s="136">
        <f t="shared" si="71"/>
        <v>0</v>
      </c>
      <c r="AB430" s="13"/>
      <c r="AC430" s="13">
        <f t="shared" si="73"/>
        <v>0</v>
      </c>
      <c r="AD430" s="12">
        <v>1</v>
      </c>
      <c r="AE430" s="12">
        <v>1</v>
      </c>
      <c r="AG430" s="9">
        <f t="shared" si="68"/>
        <v>-17334.899999999998</v>
      </c>
      <c r="AI430" s="1" t="str">
        <f t="shared" si="72"/>
        <v>34934910004429</v>
      </c>
      <c r="AJ430" s="9">
        <f>IF(AND(F430=2015,AG$4=1),-IFERROR(VLOOKUP(AI430,'Tax Admin 1'!A:I,9,0),0),IF(AND(F430=2015,AG$4=2),-IFERROR(VLOOKUP(AI430,'Tax Admin 2'!A:I,9,0),0),IFERROR(VLOOKUP(AI430,'A203'!A:L,12,0),0)))</f>
        <v>0</v>
      </c>
    </row>
    <row r="431" spans="1:36" ht="15" customHeight="1" outlineLevel="2">
      <c r="A431" s="7">
        <v>2015</v>
      </c>
      <c r="B431" s="7" t="s">
        <v>127</v>
      </c>
      <c r="C431" s="149" t="s">
        <v>128</v>
      </c>
      <c r="D431" s="7" t="s">
        <v>128</v>
      </c>
      <c r="E431" s="7" t="s">
        <v>13</v>
      </c>
      <c r="F431" s="7">
        <v>3067</v>
      </c>
      <c r="G431" s="148" t="str">
        <f>VLOOKUP(F431,Crosswalk!A:D,2,0)</f>
        <v>4430</v>
      </c>
      <c r="H431" s="7" t="str">
        <f>VLOOKUP(G431,Crosswalk!B:D,2,0)</f>
        <v>Base Fine Distribution-Realign</v>
      </c>
      <c r="I431" s="7"/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/>
      <c r="Q431" s="8">
        <v>0</v>
      </c>
      <c r="R431" s="8"/>
      <c r="S431" s="8"/>
      <c r="T431" s="8"/>
      <c r="U431" s="8"/>
      <c r="V431" s="8"/>
      <c r="W431" s="8"/>
      <c r="X431" s="8"/>
      <c r="Y431" s="14">
        <f t="shared" si="70"/>
        <v>0</v>
      </c>
      <c r="Z431" s="10"/>
      <c r="AA431" s="136">
        <f t="shared" si="71"/>
        <v>0</v>
      </c>
      <c r="AB431" s="13"/>
      <c r="AC431" s="13">
        <f t="shared" si="73"/>
        <v>0</v>
      </c>
      <c r="AD431" s="12">
        <v>1</v>
      </c>
      <c r="AE431" s="12">
        <v>1</v>
      </c>
      <c r="AG431" s="9">
        <f t="shared" si="68"/>
        <v>0</v>
      </c>
      <c r="AI431" s="1" t="str">
        <f t="shared" si="72"/>
        <v>34934910004430</v>
      </c>
      <c r="AJ431" s="9">
        <f>IF(AND(F431=2015,AG$4=1),-IFERROR(VLOOKUP(AI431,'Tax Admin 1'!A:I,9,0),0),IF(AND(F431=2015,AG$4=2),-IFERROR(VLOOKUP(AI431,'Tax Admin 2'!A:I,9,0),0),IFERROR(VLOOKUP(AI431,'A203'!A:L,12,0),0)))</f>
        <v>0</v>
      </c>
    </row>
    <row r="432" spans="1:36" ht="15" customHeight="1" outlineLevel="2">
      <c r="A432" s="7">
        <v>2015</v>
      </c>
      <c r="B432" s="7" t="s">
        <v>127</v>
      </c>
      <c r="C432" s="149" t="s">
        <v>128</v>
      </c>
      <c r="D432" s="7" t="s">
        <v>128</v>
      </c>
      <c r="E432" s="7" t="s">
        <v>13</v>
      </c>
      <c r="F432" s="7">
        <v>3071</v>
      </c>
      <c r="G432" s="148" t="str">
        <f>VLOOKUP(F432,Crosswalk!A:D,2,0)</f>
        <v>4434</v>
      </c>
      <c r="H432" s="7" t="str">
        <f>VLOOKUP(G432,Crosswalk!B:D,2,0)</f>
        <v>Pc 1463.001 Traffic Safety Fd</v>
      </c>
      <c r="I432" s="7"/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/>
      <c r="Q432" s="8">
        <v>0</v>
      </c>
      <c r="R432" s="8"/>
      <c r="S432" s="8"/>
      <c r="T432" s="8"/>
      <c r="U432" s="8"/>
      <c r="V432" s="8"/>
      <c r="W432" s="8"/>
      <c r="X432" s="8"/>
      <c r="Y432" s="14">
        <f t="shared" si="70"/>
        <v>0</v>
      </c>
      <c r="Z432" s="10"/>
      <c r="AA432" s="136">
        <f t="shared" si="71"/>
        <v>0</v>
      </c>
      <c r="AB432" s="13"/>
      <c r="AC432" s="13">
        <f t="shared" si="73"/>
        <v>0</v>
      </c>
      <c r="AD432" s="12">
        <v>1</v>
      </c>
      <c r="AE432" s="12">
        <v>1</v>
      </c>
      <c r="AG432" s="9">
        <f t="shared" si="68"/>
        <v>0</v>
      </c>
      <c r="AI432" s="1" t="str">
        <f t="shared" si="72"/>
        <v>34934910004434</v>
      </c>
      <c r="AJ432" s="9">
        <f>IF(AND(F432=2015,AG$4=1),-IFERROR(VLOOKUP(AI432,'Tax Admin 1'!A:I,9,0),0),IF(AND(F432=2015,AG$4=2),-IFERROR(VLOOKUP(AI432,'Tax Admin 2'!A:I,9,0),0),IFERROR(VLOOKUP(AI432,'A203'!A:L,12,0),0)))</f>
        <v>0</v>
      </c>
    </row>
    <row r="433" spans="1:36" ht="15" customHeight="1" outlineLevel="2">
      <c r="A433" s="7">
        <v>2015</v>
      </c>
      <c r="B433" s="7" t="s">
        <v>127</v>
      </c>
      <c r="C433" s="149" t="s">
        <v>128</v>
      </c>
      <c r="D433" s="7" t="s">
        <v>128</v>
      </c>
      <c r="E433" s="7" t="s">
        <v>13</v>
      </c>
      <c r="F433" s="7">
        <v>3079</v>
      </c>
      <c r="G433" s="148" t="str">
        <f>VLOOKUP(F433,Crosswalk!A:D,2,0)</f>
        <v>4442</v>
      </c>
      <c r="H433" s="7" t="str">
        <f>VLOOKUP(G433,Crosswalk!B:D,2,0)</f>
        <v>Dui Lab Fees</v>
      </c>
      <c r="I433" s="7"/>
      <c r="J433" s="8">
        <v>0</v>
      </c>
      <c r="K433" s="8">
        <v>681.76</v>
      </c>
      <c r="L433" s="8">
        <v>0</v>
      </c>
      <c r="M433" s="8">
        <v>0</v>
      </c>
      <c r="N433" s="8">
        <v>0</v>
      </c>
      <c r="O433" s="8">
        <v>0</v>
      </c>
      <c r="P433" s="8"/>
      <c r="Q433" s="8">
        <v>0</v>
      </c>
      <c r="R433" s="8"/>
      <c r="S433" s="8"/>
      <c r="T433" s="8"/>
      <c r="U433" s="8"/>
      <c r="V433" s="8"/>
      <c r="W433" s="8"/>
      <c r="X433" s="8"/>
      <c r="Y433" s="14">
        <f t="shared" si="70"/>
        <v>681.76</v>
      </c>
      <c r="Z433" s="10"/>
      <c r="AA433" s="136">
        <f t="shared" si="71"/>
        <v>0</v>
      </c>
      <c r="AB433" s="13"/>
      <c r="AC433" s="13">
        <f t="shared" si="73"/>
        <v>0</v>
      </c>
      <c r="AD433" s="12">
        <v>1</v>
      </c>
      <c r="AE433" s="12">
        <v>1</v>
      </c>
      <c r="AG433" s="9">
        <f t="shared" ref="AG433:AG498" si="74">AC433-Y433</f>
        <v>-681.76</v>
      </c>
      <c r="AI433" s="1" t="str">
        <f t="shared" si="72"/>
        <v>34934910004442</v>
      </c>
      <c r="AJ433" s="9">
        <f>IF(AND(F433=2015,AG$4=1),-IFERROR(VLOOKUP(AI433,'Tax Admin 1'!A:I,9,0),0),IF(AND(F433=2015,AG$4=2),-IFERROR(VLOOKUP(AI433,'Tax Admin 2'!A:I,9,0),0),IFERROR(VLOOKUP(AI433,'A203'!A:L,12,0),0)))</f>
        <v>0</v>
      </c>
    </row>
    <row r="434" spans="1:36" ht="15" customHeight="1" outlineLevel="2">
      <c r="A434" s="7">
        <v>2015</v>
      </c>
      <c r="B434" s="7" t="s">
        <v>127</v>
      </c>
      <c r="C434" s="149" t="s">
        <v>128</v>
      </c>
      <c r="D434" s="7" t="s">
        <v>128</v>
      </c>
      <c r="E434" s="7" t="s">
        <v>13</v>
      </c>
      <c r="F434" s="7">
        <v>3120</v>
      </c>
      <c r="G434" s="148" t="str">
        <f>VLOOKUP(F434,Crosswalk!A:D,2,0)</f>
        <v>4465</v>
      </c>
      <c r="H434" s="7" t="str">
        <f>VLOOKUP(G434,Crosswalk!B:D,2,0)</f>
        <v>Graduated Bail Fees</v>
      </c>
      <c r="I434" s="7"/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/>
      <c r="Q434" s="8">
        <v>0</v>
      </c>
      <c r="R434" s="8"/>
      <c r="S434" s="8"/>
      <c r="T434" s="8"/>
      <c r="U434" s="8"/>
      <c r="V434" s="8"/>
      <c r="W434" s="8"/>
      <c r="X434" s="8"/>
      <c r="Y434" s="14">
        <f t="shared" si="70"/>
        <v>0</v>
      </c>
      <c r="Z434" s="10"/>
      <c r="AA434" s="136">
        <f t="shared" ref="AA434:AA450" si="75">IF(AG$2="Y",IF(RIGHT(B434,4)="CITY",AJ434,0),AJ434)</f>
        <v>0</v>
      </c>
      <c r="AB434" s="13"/>
      <c r="AC434" s="13">
        <f t="shared" si="73"/>
        <v>0</v>
      </c>
      <c r="AD434" s="12">
        <v>1</v>
      </c>
      <c r="AE434" s="12">
        <v>1</v>
      </c>
      <c r="AG434" s="9">
        <f t="shared" si="74"/>
        <v>0</v>
      </c>
      <c r="AI434" s="1" t="str">
        <f t="shared" ref="AI434:AI450" si="76">C434&amp;D434&amp;E434&amp;G434</f>
        <v>34934910004465</v>
      </c>
      <c r="AJ434" s="9">
        <f>IF(AND(F434=2015,AG$4=1),-IFERROR(VLOOKUP(AI434,'Tax Admin 1'!A:I,9,0),0),IF(AND(F434=2015,AG$4=2),-IFERROR(VLOOKUP(AI434,'Tax Admin 2'!A:I,9,0),0),IFERROR(VLOOKUP(AI434,'A203'!A:L,12,0),0)))</f>
        <v>0</v>
      </c>
    </row>
    <row r="435" spans="1:36" ht="15" customHeight="1" outlineLevel="2">
      <c r="A435" s="7">
        <v>2015</v>
      </c>
      <c r="B435" s="7" t="s">
        <v>127</v>
      </c>
      <c r="C435" s="149" t="s">
        <v>128</v>
      </c>
      <c r="D435" s="7" t="s">
        <v>128</v>
      </c>
      <c r="E435" s="7" t="s">
        <v>13</v>
      </c>
      <c r="F435" s="7">
        <v>3386</v>
      </c>
      <c r="G435" s="148" t="str">
        <f>VLOOKUP(F435,Crosswalk!A:D,2,0)</f>
        <v>4470</v>
      </c>
      <c r="H435" s="7" t="str">
        <f>VLOOKUP(G435,Crosswalk!B:D,2,0)</f>
        <v>Controlled Substance Violation</v>
      </c>
      <c r="I435" s="7"/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/>
      <c r="Q435" s="8">
        <v>0</v>
      </c>
      <c r="R435" s="8"/>
      <c r="S435" s="8"/>
      <c r="T435" s="8"/>
      <c r="U435" s="8"/>
      <c r="V435" s="8"/>
      <c r="W435" s="8"/>
      <c r="X435" s="8"/>
      <c r="Y435" s="14">
        <f t="shared" si="70"/>
        <v>0</v>
      </c>
      <c r="Z435" s="10"/>
      <c r="AA435" s="136">
        <f t="shared" si="75"/>
        <v>0</v>
      </c>
      <c r="AB435" s="13"/>
      <c r="AC435" s="13">
        <f t="shared" si="73"/>
        <v>0</v>
      </c>
      <c r="AD435" s="12">
        <v>1</v>
      </c>
      <c r="AE435" s="12">
        <v>1</v>
      </c>
      <c r="AG435" s="9">
        <f t="shared" si="74"/>
        <v>0</v>
      </c>
      <c r="AI435" s="1" t="str">
        <f t="shared" si="76"/>
        <v>34934910004470</v>
      </c>
      <c r="AJ435" s="9">
        <f>IF(AND(F435=2015,AG$4=1),-IFERROR(VLOOKUP(AI435,'Tax Admin 1'!A:I,9,0),0),IF(AND(F435=2015,AG$4=2),-IFERROR(VLOOKUP(AI435,'Tax Admin 2'!A:I,9,0),0),IFERROR(VLOOKUP(AI435,'A203'!A:L,12,0),0)))</f>
        <v>0</v>
      </c>
    </row>
    <row r="436" spans="1:36" ht="15" customHeight="1" outlineLevel="2">
      <c r="A436" s="7">
        <v>2015</v>
      </c>
      <c r="B436" s="7" t="s">
        <v>127</v>
      </c>
      <c r="C436" s="149" t="s">
        <v>128</v>
      </c>
      <c r="D436" s="7" t="s">
        <v>128</v>
      </c>
      <c r="E436" s="7" t="s">
        <v>13</v>
      </c>
      <c r="F436" s="7">
        <v>4010</v>
      </c>
      <c r="G436" s="148" t="str">
        <f>VLOOKUP(F436,Crosswalk!A:D,2,0)</f>
        <v>4801</v>
      </c>
      <c r="H436" s="7" t="str">
        <f>VLOOKUP(G436,Crosswalk!B:D,2,0)</f>
        <v>Interest</v>
      </c>
      <c r="I436" s="7"/>
      <c r="J436" s="8">
        <v>0</v>
      </c>
      <c r="K436" s="8">
        <v>197.29</v>
      </c>
      <c r="L436" s="8">
        <v>0</v>
      </c>
      <c r="M436" s="8">
        <v>0</v>
      </c>
      <c r="N436" s="8">
        <v>250.25000000000003</v>
      </c>
      <c r="O436" s="8">
        <v>102.57999999999998</v>
      </c>
      <c r="P436" s="8"/>
      <c r="Q436" s="8">
        <v>747.58</v>
      </c>
      <c r="R436" s="8"/>
      <c r="S436" s="8"/>
      <c r="T436" s="8"/>
      <c r="U436" s="8"/>
      <c r="V436" s="8"/>
      <c r="W436" s="8"/>
      <c r="X436" s="8"/>
      <c r="Y436" s="14">
        <f t="shared" si="70"/>
        <v>1297.7</v>
      </c>
      <c r="Z436" s="10"/>
      <c r="AA436" s="136">
        <f t="shared" si="75"/>
        <v>0</v>
      </c>
      <c r="AB436" s="13"/>
      <c r="AC436" s="13">
        <f t="shared" si="73"/>
        <v>0</v>
      </c>
      <c r="AD436" s="12">
        <v>1</v>
      </c>
      <c r="AE436" s="12">
        <v>1</v>
      </c>
      <c r="AG436" s="9">
        <f t="shared" si="74"/>
        <v>-1297.7</v>
      </c>
      <c r="AI436" s="1" t="str">
        <f t="shared" si="76"/>
        <v>34934910004801</v>
      </c>
      <c r="AJ436" s="9">
        <f>IF(AND(F436=2015,AG$4=1),-IFERROR(VLOOKUP(AI436,'Tax Admin 1'!A:I,9,0),0),IF(AND(F436=2015,AG$4=2),-IFERROR(VLOOKUP(AI436,'Tax Admin 2'!A:I,9,0),0),IFERROR(VLOOKUP(AI436,'A203'!A:L,12,0),0)))</f>
        <v>0</v>
      </c>
    </row>
    <row r="437" spans="1:36" ht="15" customHeight="1" outlineLevel="2">
      <c r="A437" s="7">
        <v>2015</v>
      </c>
      <c r="B437" s="7" t="s">
        <v>127</v>
      </c>
      <c r="C437" s="149" t="s">
        <v>128</v>
      </c>
      <c r="D437" s="7" t="s">
        <v>128</v>
      </c>
      <c r="E437" s="7" t="s">
        <v>13</v>
      </c>
      <c r="F437" s="7">
        <v>5080</v>
      </c>
      <c r="G437" s="148" t="str">
        <f>VLOOKUP(F437,Crosswalk!A:D,2,0)</f>
        <v>5017</v>
      </c>
      <c r="H437" s="7" t="str">
        <f>VLOOKUP(G437,Crosswalk!B:D,2,0)</f>
        <v>Trailor Coach-In Lieu Tax</v>
      </c>
      <c r="I437" s="7"/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/>
      <c r="Q437" s="8">
        <v>0</v>
      </c>
      <c r="R437" s="8"/>
      <c r="S437" s="8"/>
      <c r="T437" s="8"/>
      <c r="U437" s="8"/>
      <c r="V437" s="8"/>
      <c r="W437" s="8"/>
      <c r="X437" s="8"/>
      <c r="Y437" s="14">
        <f t="shared" si="70"/>
        <v>0</v>
      </c>
      <c r="Z437" s="10"/>
      <c r="AA437" s="136">
        <f t="shared" si="75"/>
        <v>0</v>
      </c>
      <c r="AB437" s="13"/>
      <c r="AC437" s="13">
        <f t="shared" ref="AC437:AC464" si="77">AA437+AB437</f>
        <v>0</v>
      </c>
      <c r="AD437" s="12">
        <v>1</v>
      </c>
      <c r="AE437" s="12">
        <v>1</v>
      </c>
      <c r="AG437" s="9">
        <f t="shared" si="74"/>
        <v>0</v>
      </c>
      <c r="AI437" s="1" t="str">
        <f t="shared" si="76"/>
        <v>34934910005017</v>
      </c>
      <c r="AJ437" s="9">
        <f>IF(AND(F437=2015,AG$4=1),-IFERROR(VLOOKUP(AI437,'Tax Admin 1'!A:I,9,0),0),IF(AND(F437=2015,AG$4=2),-IFERROR(VLOOKUP(AI437,'Tax Admin 2'!A:I,9,0),0),IFERROR(VLOOKUP(AI437,'A203'!A:L,12,0),0)))</f>
        <v>0</v>
      </c>
    </row>
    <row r="438" spans="1:36" ht="15" customHeight="1" outlineLevel="2">
      <c r="A438" s="7">
        <v>2015</v>
      </c>
      <c r="B438" s="7" t="s">
        <v>127</v>
      </c>
      <c r="C438" s="149" t="s">
        <v>128</v>
      </c>
      <c r="D438" s="7" t="s">
        <v>128</v>
      </c>
      <c r="E438" s="7" t="s">
        <v>13</v>
      </c>
      <c r="F438" s="7">
        <v>5380</v>
      </c>
      <c r="G438" s="148" t="str">
        <f>VLOOKUP(F438,Crosswalk!A:D,2,0)</f>
        <v>5050</v>
      </c>
      <c r="H438" s="7" t="str">
        <f>VLOOKUP(G438,Crosswalk!B:D,2,0)</f>
        <v>St-Homeowners Prop Tax Relief</v>
      </c>
      <c r="I438" s="7"/>
      <c r="J438" s="8">
        <v>0</v>
      </c>
      <c r="K438" s="8">
        <v>0</v>
      </c>
      <c r="L438" s="8">
        <v>0</v>
      </c>
      <c r="M438" s="8">
        <v>0</v>
      </c>
      <c r="N438" s="8">
        <v>2977.59</v>
      </c>
      <c r="O438" s="8">
        <v>0</v>
      </c>
      <c r="P438" s="8"/>
      <c r="Q438" s="8">
        <v>2977.59</v>
      </c>
      <c r="R438" s="8"/>
      <c r="S438" s="8"/>
      <c r="T438" s="8"/>
      <c r="U438" s="8"/>
      <c r="V438" s="8"/>
      <c r="W438" s="8"/>
      <c r="X438" s="8"/>
      <c r="Y438" s="14">
        <f t="shared" si="70"/>
        <v>5955.18</v>
      </c>
      <c r="Z438" s="10"/>
      <c r="AA438" s="136">
        <f t="shared" si="75"/>
        <v>0</v>
      </c>
      <c r="AB438" s="13"/>
      <c r="AC438" s="13">
        <f t="shared" si="77"/>
        <v>0</v>
      </c>
      <c r="AD438" s="12">
        <v>1</v>
      </c>
      <c r="AE438" s="12">
        <v>1</v>
      </c>
      <c r="AG438" s="9">
        <f t="shared" si="74"/>
        <v>-5955.18</v>
      </c>
      <c r="AI438" s="1" t="str">
        <f t="shared" si="76"/>
        <v>34934910005050</v>
      </c>
      <c r="AJ438" s="9">
        <f>IF(AND(F438=2015,AG$4=1),-IFERROR(VLOOKUP(AI438,'Tax Admin 1'!A:I,9,0),0),IF(AND(F438=2015,AG$4=2),-IFERROR(VLOOKUP(AI438,'Tax Admin 2'!A:I,9,0),0),IFERROR(VLOOKUP(AI438,'A203'!A:L,12,0),0)))</f>
        <v>0</v>
      </c>
    </row>
    <row r="439" spans="1:36" ht="15" customHeight="1" outlineLevel="2">
      <c r="A439" s="7">
        <v>2015</v>
      </c>
      <c r="B439" s="7" t="s">
        <v>127</v>
      </c>
      <c r="C439" s="149" t="s">
        <v>128</v>
      </c>
      <c r="D439" s="7" t="s">
        <v>128</v>
      </c>
      <c r="E439" s="7" t="s">
        <v>13</v>
      </c>
      <c r="F439" s="7">
        <v>5400</v>
      </c>
      <c r="G439" s="148" t="str">
        <f>VLOOKUP(F439,Crosswalk!A:D,2,0)</f>
        <v>5054</v>
      </c>
      <c r="H439" s="7" t="str">
        <f>VLOOKUP(G439,Crosswalk!B:D,2,0)</f>
        <v>State- Other</v>
      </c>
      <c r="I439" s="7"/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/>
      <c r="Q439" s="8">
        <v>0</v>
      </c>
      <c r="R439" s="8"/>
      <c r="S439" s="8"/>
      <c r="T439" s="8"/>
      <c r="U439" s="8"/>
      <c r="V439" s="8"/>
      <c r="W439" s="8"/>
      <c r="X439" s="8"/>
      <c r="Y439" s="14">
        <f t="shared" si="70"/>
        <v>0</v>
      </c>
      <c r="Z439" s="10"/>
      <c r="AA439" s="136">
        <f t="shared" si="75"/>
        <v>0</v>
      </c>
      <c r="AB439" s="13"/>
      <c r="AC439" s="13">
        <f t="shared" si="77"/>
        <v>0</v>
      </c>
      <c r="AD439" s="12">
        <v>1</v>
      </c>
      <c r="AE439" s="12">
        <v>1</v>
      </c>
      <c r="AG439" s="9">
        <f t="shared" si="74"/>
        <v>0</v>
      </c>
      <c r="AI439" s="1" t="str">
        <f t="shared" si="76"/>
        <v>34934910005054</v>
      </c>
      <c r="AJ439" s="9">
        <f>IF(AND(F439=2015,AG$4=1),-IFERROR(VLOOKUP(AI439,'Tax Admin 1'!A:I,9,0),0),IF(AND(F439=2015,AG$4=2),-IFERROR(VLOOKUP(AI439,'Tax Admin 2'!A:I,9,0),0),IFERROR(VLOOKUP(AI439,'A203'!A:L,12,0),0)))</f>
        <v>0</v>
      </c>
    </row>
    <row r="440" spans="1:36" ht="15" customHeight="1" outlineLevel="2">
      <c r="A440" s="7">
        <v>2015</v>
      </c>
      <c r="B440" s="7" t="s">
        <v>127</v>
      </c>
      <c r="C440" s="149" t="s">
        <v>128</v>
      </c>
      <c r="D440" s="7" t="s">
        <v>128</v>
      </c>
      <c r="E440" s="7" t="s">
        <v>13</v>
      </c>
      <c r="F440" s="7">
        <v>5520</v>
      </c>
      <c r="G440" s="148" t="str">
        <f>VLOOKUP(F440,Crosswalk!A:D,2,0)</f>
        <v>5084</v>
      </c>
      <c r="H440" s="7" t="str">
        <f>VLOOKUP(G440,Crosswalk!B:D,2,0)</f>
        <v>Prop 172 Pub Safety Fund</v>
      </c>
      <c r="I440" s="7"/>
      <c r="J440" s="8">
        <v>12694.59</v>
      </c>
      <c r="K440" s="8">
        <v>11057.8</v>
      </c>
      <c r="L440" s="8">
        <v>8077.1999999999971</v>
      </c>
      <c r="M440" s="8">
        <v>0</v>
      </c>
      <c r="N440" s="8">
        <v>5487.3799999999974</v>
      </c>
      <c r="O440" s="8">
        <v>18696.25</v>
      </c>
      <c r="P440" s="8">
        <v>5115.5600000000004</v>
      </c>
      <c r="Q440" s="8">
        <v>12631.67000000002</v>
      </c>
      <c r="R440" s="8"/>
      <c r="S440" s="8"/>
      <c r="T440" s="8"/>
      <c r="U440" s="8"/>
      <c r="V440" s="8"/>
      <c r="W440" s="8"/>
      <c r="X440" s="8"/>
      <c r="Y440" s="14">
        <f t="shared" si="70"/>
        <v>73760.450000000012</v>
      </c>
      <c r="Z440" s="10"/>
      <c r="AA440" s="136">
        <f t="shared" si="75"/>
        <v>0</v>
      </c>
      <c r="AB440" s="13"/>
      <c r="AC440" s="13">
        <f t="shared" si="77"/>
        <v>0</v>
      </c>
      <c r="AD440" s="12">
        <v>1</v>
      </c>
      <c r="AE440" s="12">
        <v>1</v>
      </c>
      <c r="AG440" s="9">
        <f t="shared" si="74"/>
        <v>-73760.450000000012</v>
      </c>
      <c r="AI440" s="1" t="str">
        <f t="shared" si="76"/>
        <v>34934910005084</v>
      </c>
      <c r="AJ440" s="9">
        <f>IF(AND(F440=2015,AG$4=1),-IFERROR(VLOOKUP(AI440,'Tax Admin 1'!A:I,9,0),0),IF(AND(F440=2015,AG$4=2),-IFERROR(VLOOKUP(AI440,'Tax Admin 2'!A:I,9,0),0),IFERROR(VLOOKUP(AI440,'A203'!A:L,12,0),0)))</f>
        <v>0</v>
      </c>
    </row>
    <row r="441" spans="1:36" ht="15" customHeight="1" outlineLevel="2">
      <c r="A441" s="7">
        <v>2015</v>
      </c>
      <c r="B441" s="7" t="s">
        <v>127</v>
      </c>
      <c r="C441" s="149" t="s">
        <v>128</v>
      </c>
      <c r="D441" s="7" t="s">
        <v>128</v>
      </c>
      <c r="E441" s="7" t="s">
        <v>13</v>
      </c>
      <c r="F441" s="7">
        <v>5623</v>
      </c>
      <c r="G441" s="148" t="str">
        <f>VLOOKUP(F441,Crosswalk!A:D,2,0)</f>
        <v>5204</v>
      </c>
      <c r="H441" s="7" t="str">
        <f>VLOOKUP(G441,Crosswalk!B:D,2,0)</f>
        <v>Fed-ARRA Grants</v>
      </c>
      <c r="I441" s="7"/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/>
      <c r="Q441" s="8">
        <v>0</v>
      </c>
      <c r="R441" s="8"/>
      <c r="S441" s="8"/>
      <c r="T441" s="8"/>
      <c r="U441" s="8"/>
      <c r="V441" s="8"/>
      <c r="W441" s="8"/>
      <c r="X441" s="8"/>
      <c r="Y441" s="14">
        <f t="shared" si="70"/>
        <v>0</v>
      </c>
      <c r="Z441" s="10"/>
      <c r="AA441" s="136">
        <f t="shared" si="75"/>
        <v>0</v>
      </c>
      <c r="AB441" s="13"/>
      <c r="AC441" s="13">
        <f t="shared" si="77"/>
        <v>0</v>
      </c>
      <c r="AD441" s="12"/>
      <c r="AE441" s="12"/>
      <c r="AG441" s="9">
        <f t="shared" si="74"/>
        <v>0</v>
      </c>
      <c r="AI441" s="1" t="str">
        <f t="shared" si="76"/>
        <v>34934910005204</v>
      </c>
      <c r="AJ441" s="9">
        <f>IF(AND(F441=2015,AG$4=1),-IFERROR(VLOOKUP(AI441,'Tax Admin 1'!A:I,9,0),0),IF(AND(F441=2015,AG$4=2),-IFERROR(VLOOKUP(AI441,'Tax Admin 2'!A:I,9,0),0),IFERROR(VLOOKUP(AI441,'A203'!A:L,12,0),0)))</f>
        <v>0</v>
      </c>
    </row>
    <row r="442" spans="1:36" ht="15" customHeight="1" outlineLevel="2">
      <c r="A442" s="7">
        <v>2015</v>
      </c>
      <c r="B442" s="7" t="s">
        <v>127</v>
      </c>
      <c r="C442" s="149" t="s">
        <v>128</v>
      </c>
      <c r="D442" s="7">
        <v>349</v>
      </c>
      <c r="E442" s="7" t="s">
        <v>13</v>
      </c>
      <c r="F442" s="7">
        <v>5915</v>
      </c>
      <c r="G442" s="148" t="str">
        <f>VLOOKUP(F442,Crosswalk!A:D,2,0)</f>
        <v>4069</v>
      </c>
      <c r="H442" s="7" t="str">
        <f>VLOOKUP(G442,Crosswalk!B:D,2,0)</f>
        <v>Pass through - Facilities Portion</v>
      </c>
      <c r="I442" s="7"/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/>
      <c r="Q442" s="8">
        <v>0</v>
      </c>
      <c r="R442" s="8"/>
      <c r="S442" s="8"/>
      <c r="T442" s="8"/>
      <c r="U442" s="8"/>
      <c r="V442" s="8"/>
      <c r="W442" s="8"/>
      <c r="X442" s="8"/>
      <c r="Y442" s="14">
        <f t="shared" si="70"/>
        <v>0</v>
      </c>
      <c r="Z442" s="10"/>
      <c r="AA442" s="136">
        <f t="shared" si="75"/>
        <v>0</v>
      </c>
      <c r="AB442" s="13"/>
      <c r="AC442" s="13">
        <f t="shared" si="77"/>
        <v>0</v>
      </c>
      <c r="AD442" s="12"/>
      <c r="AE442" s="12"/>
      <c r="AG442" s="9">
        <f t="shared" si="74"/>
        <v>0</v>
      </c>
      <c r="AI442" s="1" t="str">
        <f t="shared" si="76"/>
        <v>34934910004069</v>
      </c>
      <c r="AJ442" s="9">
        <f>IF(AND(F442=2015,AG$4=1),-IFERROR(VLOOKUP(AI442,'Tax Admin 1'!A:I,9,0),0),IF(AND(F442=2015,AG$4=2),-IFERROR(VLOOKUP(AI442,'Tax Admin 2'!A:I,9,0),0),IFERROR(VLOOKUP(AI442,'A203'!A:L,12,0),0)))</f>
        <v>0</v>
      </c>
    </row>
    <row r="443" spans="1:36" ht="15" customHeight="1" outlineLevel="2">
      <c r="A443" s="7">
        <v>2015</v>
      </c>
      <c r="B443" s="7" t="s">
        <v>127</v>
      </c>
      <c r="C443" s="149" t="s">
        <v>128</v>
      </c>
      <c r="D443" s="7" t="s">
        <v>128</v>
      </c>
      <c r="E443" s="7" t="s">
        <v>13</v>
      </c>
      <c r="F443" s="7">
        <v>6170</v>
      </c>
      <c r="G443" s="148" t="str">
        <f>VLOOKUP(F443,Crosswalk!A:D,2,0)</f>
        <v>5459</v>
      </c>
      <c r="H443" s="7" t="str">
        <f>VLOOKUP(G443,Crosswalk!B:D,2,0)</f>
        <v>Traffic School Fees</v>
      </c>
      <c r="I443" s="7"/>
      <c r="J443" s="8">
        <v>135.32999999999998</v>
      </c>
      <c r="K443" s="8">
        <v>213.19</v>
      </c>
      <c r="L443" s="8">
        <v>67.649999999999977</v>
      </c>
      <c r="M443" s="8">
        <v>0</v>
      </c>
      <c r="N443" s="8">
        <v>0</v>
      </c>
      <c r="O443" s="8">
        <v>135.29000000000008</v>
      </c>
      <c r="P443" s="8">
        <f>157.82+91.67</f>
        <v>249.49</v>
      </c>
      <c r="Q443" s="8">
        <v>67.590000000000032</v>
      </c>
      <c r="R443" s="8"/>
      <c r="S443" s="8"/>
      <c r="T443" s="8"/>
      <c r="U443" s="8"/>
      <c r="V443" s="8"/>
      <c r="W443" s="8"/>
      <c r="X443" s="8"/>
      <c r="Y443" s="14">
        <f t="shared" si="70"/>
        <v>868.54000000000008</v>
      </c>
      <c r="Z443" s="10"/>
      <c r="AA443" s="136">
        <f t="shared" si="75"/>
        <v>0</v>
      </c>
      <c r="AB443" s="13"/>
      <c r="AC443" s="13">
        <f t="shared" si="77"/>
        <v>0</v>
      </c>
      <c r="AD443" s="12">
        <v>1</v>
      </c>
      <c r="AE443" s="12">
        <v>1</v>
      </c>
      <c r="AG443" s="9">
        <f t="shared" si="74"/>
        <v>-868.54000000000008</v>
      </c>
      <c r="AI443" s="1" t="str">
        <f t="shared" si="76"/>
        <v>34934910005459</v>
      </c>
      <c r="AJ443" s="9">
        <f>IF(AND(F443=2015,AG$4=1),-IFERROR(VLOOKUP(AI443,'Tax Admin 1'!A:I,9,0),0),IF(AND(F443=2015,AG$4=2),-IFERROR(VLOOKUP(AI443,'Tax Admin 2'!A:I,9,0),0),IFERROR(VLOOKUP(AI443,'A203'!A:L,12,0),0)))</f>
        <v>0</v>
      </c>
    </row>
    <row r="444" spans="1:36" ht="15" customHeight="1" outlineLevel="2">
      <c r="A444" s="7">
        <v>2015</v>
      </c>
      <c r="B444" s="7" t="s">
        <v>127</v>
      </c>
      <c r="C444" s="149" t="s">
        <v>128</v>
      </c>
      <c r="D444" s="7" t="s">
        <v>128</v>
      </c>
      <c r="E444" s="7" t="s">
        <v>13</v>
      </c>
      <c r="F444" s="7">
        <v>6172</v>
      </c>
      <c r="G444" s="148" t="str">
        <f>VLOOKUP(F444,Crosswalk!A:D,2,0)</f>
        <v>5461</v>
      </c>
      <c r="H444" s="7" t="str">
        <f>VLOOKUP(G444,Crosswalk!B:D,2,0)</f>
        <v>Traffic School Realignment Fee</v>
      </c>
      <c r="I444" s="7"/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/>
      <c r="Q444" s="8">
        <v>0</v>
      </c>
      <c r="R444" s="8"/>
      <c r="S444" s="8"/>
      <c r="T444" s="8"/>
      <c r="U444" s="8"/>
      <c r="V444" s="8"/>
      <c r="W444" s="8"/>
      <c r="X444" s="8"/>
      <c r="Y444" s="14">
        <f t="shared" si="70"/>
        <v>0</v>
      </c>
      <c r="Z444" s="10"/>
      <c r="AA444" s="136">
        <f t="shared" si="75"/>
        <v>0</v>
      </c>
      <c r="AB444" s="13"/>
      <c r="AC444" s="13">
        <f t="shared" si="77"/>
        <v>0</v>
      </c>
      <c r="AD444" s="12">
        <v>1</v>
      </c>
      <c r="AE444" s="12">
        <v>1</v>
      </c>
      <c r="AG444" s="9">
        <f t="shared" si="74"/>
        <v>0</v>
      </c>
      <c r="AI444" s="1" t="str">
        <f t="shared" si="76"/>
        <v>34934910005461</v>
      </c>
      <c r="AJ444" s="9">
        <f>IF(AND(F444=2015,AG$4=1),-IFERROR(VLOOKUP(AI444,'Tax Admin 1'!A:I,9,0),0),IF(AND(F444=2015,AG$4=2),-IFERROR(VLOOKUP(AI444,'Tax Admin 2'!A:I,9,0),0),IFERROR(VLOOKUP(AI444,'A203'!A:L,12,0),0)))</f>
        <v>0</v>
      </c>
    </row>
    <row r="445" spans="1:36" ht="15" customHeight="1" outlineLevel="2">
      <c r="A445" s="7">
        <v>2015</v>
      </c>
      <c r="B445" s="7" t="s">
        <v>127</v>
      </c>
      <c r="C445" s="149" t="s">
        <v>128</v>
      </c>
      <c r="D445" s="7" t="s">
        <v>128</v>
      </c>
      <c r="E445" s="7" t="s">
        <v>13</v>
      </c>
      <c r="F445" s="7">
        <v>6270</v>
      </c>
      <c r="G445" s="148" t="str">
        <f>VLOOKUP(F445,Crosswalk!A:D,2,0)</f>
        <v>5467</v>
      </c>
      <c r="H445" s="7" t="str">
        <f>VLOOKUP(G445,Crosswalk!B:D,2,0)</f>
        <v>Law Enforcement Services</v>
      </c>
      <c r="I445" s="7"/>
      <c r="J445" s="8">
        <v>15904.37</v>
      </c>
      <c r="K445" s="8">
        <v>22230.1</v>
      </c>
      <c r="L445" s="8">
        <v>8943.8699999999953</v>
      </c>
      <c r="M445" s="8">
        <v>0</v>
      </c>
      <c r="N445" s="8">
        <v>7470.68</v>
      </c>
      <c r="O445" s="8">
        <v>27223.30000000001</v>
      </c>
      <c r="P445" s="8">
        <f>10644.43+10122.47</f>
        <v>20766.900000000001</v>
      </c>
      <c r="Q445" s="8">
        <v>9161.6500000000087</v>
      </c>
      <c r="R445" s="8"/>
      <c r="S445" s="8"/>
      <c r="T445" s="8"/>
      <c r="U445" s="8"/>
      <c r="V445" s="8"/>
      <c r="W445" s="8"/>
      <c r="X445" s="8"/>
      <c r="Y445" s="14">
        <f t="shared" si="70"/>
        <v>111700.87000000001</v>
      </c>
      <c r="Z445" s="10"/>
      <c r="AA445" s="136">
        <f t="shared" si="75"/>
        <v>0</v>
      </c>
      <c r="AB445" s="13"/>
      <c r="AC445" s="13">
        <f t="shared" si="77"/>
        <v>0</v>
      </c>
      <c r="AD445" s="12">
        <v>1</v>
      </c>
      <c r="AE445" s="12">
        <v>1</v>
      </c>
      <c r="AG445" s="9">
        <f t="shared" si="74"/>
        <v>-111700.87000000001</v>
      </c>
      <c r="AI445" s="1" t="str">
        <f t="shared" si="76"/>
        <v>34934910005467</v>
      </c>
      <c r="AJ445" s="9">
        <f>IF(AND(F445=2015,AG$4=1),-IFERROR(VLOOKUP(AI445,'Tax Admin 1'!A:I,9,0),0),IF(AND(F445=2015,AG$4=2),-IFERROR(VLOOKUP(AI445,'Tax Admin 2'!A:I,9,0),0),IFERROR(VLOOKUP(AI445,'A203'!A:L,12,0),0)))</f>
        <v>0</v>
      </c>
    </row>
    <row r="446" spans="1:36" ht="15" customHeight="1" outlineLevel="2">
      <c r="A446" s="7">
        <v>2015</v>
      </c>
      <c r="B446" s="7" t="s">
        <v>127</v>
      </c>
      <c r="C446" s="149" t="s">
        <v>128</v>
      </c>
      <c r="D446" s="7" t="s">
        <v>128</v>
      </c>
      <c r="E446" s="7" t="s">
        <v>13</v>
      </c>
      <c r="F446" s="7">
        <v>6282</v>
      </c>
      <c r="G446" s="148" t="str">
        <f>VLOOKUP(F446,Crosswalk!A:D,2,0)</f>
        <v>5474</v>
      </c>
      <c r="H446" s="7" t="str">
        <f>VLOOKUP(G446,Crosswalk!B:D,2,0)</f>
        <v>Proof Of Correction</v>
      </c>
      <c r="I446" s="7"/>
      <c r="J446" s="8">
        <v>66.710000000000008</v>
      </c>
      <c r="K446" s="8">
        <v>64.72</v>
      </c>
      <c r="L446" s="8">
        <v>31.749999999999972</v>
      </c>
      <c r="M446" s="8">
        <v>0</v>
      </c>
      <c r="N446" s="8">
        <v>0</v>
      </c>
      <c r="O446" s="8">
        <v>54.949999999999989</v>
      </c>
      <c r="P446" s="8">
        <f>25.12+14.3</f>
        <v>39.42</v>
      </c>
      <c r="Q446" s="8">
        <v>20.270000000000039</v>
      </c>
      <c r="R446" s="8"/>
      <c r="S446" s="8"/>
      <c r="T446" s="8"/>
      <c r="U446" s="8"/>
      <c r="V446" s="8"/>
      <c r="W446" s="8"/>
      <c r="X446" s="8"/>
      <c r="Y446" s="14">
        <f t="shared" si="70"/>
        <v>277.82</v>
      </c>
      <c r="Z446" s="10"/>
      <c r="AA446" s="136">
        <f t="shared" si="75"/>
        <v>0</v>
      </c>
      <c r="AB446" s="13"/>
      <c r="AC446" s="13">
        <f t="shared" si="77"/>
        <v>0</v>
      </c>
      <c r="AD446" s="12">
        <v>1</v>
      </c>
      <c r="AE446" s="12">
        <v>1</v>
      </c>
      <c r="AG446" s="9">
        <f t="shared" si="74"/>
        <v>-277.82</v>
      </c>
      <c r="AI446" s="1" t="str">
        <f t="shared" si="76"/>
        <v>34934910005474</v>
      </c>
      <c r="AJ446" s="9">
        <f>IF(AND(F446=2015,AG$4=1),-IFERROR(VLOOKUP(AI446,'Tax Admin 1'!A:I,9,0),0),IF(AND(F446=2015,AG$4=2),-IFERROR(VLOOKUP(AI446,'Tax Admin 2'!A:I,9,0),0),IFERROR(VLOOKUP(AI446,'A203'!A:L,12,0),0)))</f>
        <v>0</v>
      </c>
    </row>
    <row r="447" spans="1:36" ht="15" customHeight="1" outlineLevel="2">
      <c r="A447" s="7">
        <v>2015</v>
      </c>
      <c r="B447" s="7" t="s">
        <v>127</v>
      </c>
      <c r="C447" s="149" t="s">
        <v>128</v>
      </c>
      <c r="D447" s="7" t="s">
        <v>128</v>
      </c>
      <c r="E447" s="7" t="s">
        <v>13</v>
      </c>
      <c r="F447" s="7">
        <v>6345</v>
      </c>
      <c r="G447" s="148" t="str">
        <f>VLOOKUP(F447,Crosswalk!A:D,2,0)</f>
        <v>5500</v>
      </c>
      <c r="H447" s="7" t="str">
        <f>VLOOKUP(G447,Crosswalk!B:D,2,0)</f>
        <v>Litter Fines - Courts</v>
      </c>
      <c r="I447" s="7"/>
      <c r="J447" s="8">
        <v>0</v>
      </c>
      <c r="K447" s="8">
        <v>0</v>
      </c>
      <c r="L447" s="8">
        <v>7.29</v>
      </c>
      <c r="M447" s="8">
        <v>0</v>
      </c>
      <c r="N447" s="8">
        <v>0</v>
      </c>
      <c r="O447" s="8">
        <v>13.02</v>
      </c>
      <c r="P447" s="8">
        <v>8.68</v>
      </c>
      <c r="Q447" s="8">
        <v>4.34</v>
      </c>
      <c r="R447" s="8"/>
      <c r="S447" s="8"/>
      <c r="T447" s="8"/>
      <c r="U447" s="8"/>
      <c r="V447" s="8"/>
      <c r="W447" s="8"/>
      <c r="X447" s="8"/>
      <c r="Y447" s="14">
        <f t="shared" si="70"/>
        <v>33.33</v>
      </c>
      <c r="Z447" s="10"/>
      <c r="AA447" s="136">
        <f t="shared" si="75"/>
        <v>0</v>
      </c>
      <c r="AB447" s="13"/>
      <c r="AC447" s="13">
        <f t="shared" si="77"/>
        <v>0</v>
      </c>
      <c r="AD447" s="12">
        <v>1</v>
      </c>
      <c r="AE447" s="12">
        <v>1</v>
      </c>
      <c r="AG447" s="9">
        <f t="shared" si="74"/>
        <v>-33.33</v>
      </c>
      <c r="AI447" s="1" t="str">
        <f t="shared" si="76"/>
        <v>34934910005500</v>
      </c>
      <c r="AJ447" s="9">
        <f>IF(AND(F447=2015,AG$4=1),-IFERROR(VLOOKUP(AI447,'Tax Admin 1'!A:I,9,0),0),IF(AND(F447=2015,AG$4=2),-IFERROR(VLOOKUP(AI447,'Tax Admin 2'!A:I,9,0),0),IFERROR(VLOOKUP(AI447,'A203'!A:L,12,0),0)))</f>
        <v>0</v>
      </c>
    </row>
    <row r="448" spans="1:36" ht="15" customHeight="1" outlineLevel="2">
      <c r="A448" s="7">
        <v>2015</v>
      </c>
      <c r="B448" s="7" t="s">
        <v>127</v>
      </c>
      <c r="C448" s="149" t="s">
        <v>128</v>
      </c>
      <c r="D448" s="7" t="s">
        <v>128</v>
      </c>
      <c r="E448" s="7" t="s">
        <v>13</v>
      </c>
      <c r="F448" s="7">
        <v>6700</v>
      </c>
      <c r="G448" s="148" t="str">
        <f>VLOOKUP(F448,Crosswalk!A:D,2,0)</f>
        <v>5537</v>
      </c>
      <c r="H448" s="7" t="str">
        <f>VLOOKUP(G448,Crosswalk!B:D,2,0)</f>
        <v>Other Services</v>
      </c>
      <c r="I448" s="7"/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/>
      <c r="Q448" s="8">
        <v>0</v>
      </c>
      <c r="R448" s="8"/>
      <c r="S448" s="8"/>
      <c r="T448" s="8"/>
      <c r="U448" s="8"/>
      <c r="V448" s="8"/>
      <c r="W448" s="8"/>
      <c r="X448" s="8"/>
      <c r="Y448" s="14">
        <f t="shared" si="70"/>
        <v>0</v>
      </c>
      <c r="Z448" s="10"/>
      <c r="AA448" s="136">
        <f t="shared" si="75"/>
        <v>0</v>
      </c>
      <c r="AB448" s="13"/>
      <c r="AC448" s="13">
        <f t="shared" si="77"/>
        <v>0</v>
      </c>
      <c r="AD448" s="12">
        <v>1</v>
      </c>
      <c r="AE448" s="12">
        <v>1</v>
      </c>
      <c r="AG448" s="9">
        <f t="shared" si="74"/>
        <v>0</v>
      </c>
      <c r="AI448" s="1" t="str">
        <f t="shared" si="76"/>
        <v>34934910005537</v>
      </c>
      <c r="AJ448" s="9">
        <f>IF(AND(F448=2015,AG$4=1),-IFERROR(VLOOKUP(AI448,'Tax Admin 1'!A:I,9,0),0),IF(AND(F448=2015,AG$4=2),-IFERROR(VLOOKUP(AI448,'Tax Admin 2'!A:I,9,0),0),IFERROR(VLOOKUP(AI448,'A203'!A:L,12,0),0)))</f>
        <v>0</v>
      </c>
    </row>
    <row r="449" spans="1:36" ht="15" customHeight="1" outlineLevel="2">
      <c r="A449" s="7">
        <v>2015</v>
      </c>
      <c r="B449" s="7" t="s">
        <v>127</v>
      </c>
      <c r="C449" s="149" t="s">
        <v>128</v>
      </c>
      <c r="D449" s="7" t="s">
        <v>128</v>
      </c>
      <c r="E449" s="7" t="s">
        <v>124</v>
      </c>
      <c r="F449" s="7">
        <v>6700</v>
      </c>
      <c r="G449" s="148" t="str">
        <f>VLOOKUP(F449,Crosswalk!A:D,2,0)</f>
        <v>5537</v>
      </c>
      <c r="H449" s="7" t="str">
        <f>VLOOKUP(G449,Crosswalk!B:D,2,0)</f>
        <v>Other Services</v>
      </c>
      <c r="I449" s="7"/>
      <c r="J449" s="8">
        <v>0</v>
      </c>
      <c r="K449" s="8">
        <v>0</v>
      </c>
      <c r="L449" s="8">
        <v>31629.279999999999</v>
      </c>
      <c r="M449" s="8">
        <v>0</v>
      </c>
      <c r="N449" s="8">
        <v>1771.9599999999991</v>
      </c>
      <c r="O449" s="8">
        <v>23759.39</v>
      </c>
      <c r="P449" s="8">
        <v>3262.33</v>
      </c>
      <c r="Q449" s="8">
        <v>2267.2000000000044</v>
      </c>
      <c r="R449" s="8"/>
      <c r="S449" s="8"/>
      <c r="T449" s="8"/>
      <c r="U449" s="8"/>
      <c r="V449" s="8"/>
      <c r="W449" s="8"/>
      <c r="X449" s="8"/>
      <c r="Y449" s="14">
        <f t="shared" si="70"/>
        <v>62690.16</v>
      </c>
      <c r="Z449" s="10"/>
      <c r="AA449" s="136">
        <f t="shared" si="75"/>
        <v>0</v>
      </c>
      <c r="AB449" s="13"/>
      <c r="AC449" s="13">
        <f t="shared" si="77"/>
        <v>0</v>
      </c>
      <c r="AD449" s="12">
        <v>1</v>
      </c>
      <c r="AE449" s="12">
        <v>0</v>
      </c>
      <c r="AG449" s="9">
        <f t="shared" si="74"/>
        <v>-62690.16</v>
      </c>
      <c r="AI449" s="1" t="str">
        <f t="shared" si="76"/>
        <v>34934910705537</v>
      </c>
      <c r="AJ449" s="9">
        <f>IF(AND(F449=2015,AG$4=1),-IFERROR(VLOOKUP(AI449,'Tax Admin 1'!A:I,9,0),0),IF(AND(F449=2015,AG$4=2),-IFERROR(VLOOKUP(AI449,'Tax Admin 2'!A:I,9,0),0),IFERROR(VLOOKUP(AI449,'A203'!A:L,12,0),0)))</f>
        <v>0</v>
      </c>
    </row>
    <row r="450" spans="1:36" ht="15" customHeight="1" outlineLevel="2">
      <c r="A450" s="7">
        <v>2015</v>
      </c>
      <c r="B450" s="7" t="s">
        <v>127</v>
      </c>
      <c r="C450" s="149" t="s">
        <v>128</v>
      </c>
      <c r="D450" s="7" t="s">
        <v>128</v>
      </c>
      <c r="E450" s="7" t="s">
        <v>13</v>
      </c>
      <c r="F450" s="7">
        <v>7320</v>
      </c>
      <c r="G450" s="148" t="str">
        <f>VLOOKUP(F450,Crosswalk!A:D,2,0)</f>
        <v>5835</v>
      </c>
      <c r="H450" s="7" t="str">
        <f>VLOOKUP(G450,Crosswalk!B:D,2,0)</f>
        <v>Other Revenue</v>
      </c>
      <c r="I450" s="7"/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/>
      <c r="Q450" s="8">
        <v>0</v>
      </c>
      <c r="R450" s="8"/>
      <c r="S450" s="8"/>
      <c r="T450" s="8"/>
      <c r="U450" s="8"/>
      <c r="V450" s="8"/>
      <c r="W450" s="8"/>
      <c r="X450" s="8"/>
      <c r="Y450" s="14">
        <f t="shared" si="70"/>
        <v>0</v>
      </c>
      <c r="Z450" s="10"/>
      <c r="AA450" s="136">
        <f t="shared" si="75"/>
        <v>0</v>
      </c>
      <c r="AB450" s="13"/>
      <c r="AC450" s="13">
        <f t="shared" si="77"/>
        <v>0</v>
      </c>
      <c r="AD450" s="12">
        <v>1</v>
      </c>
      <c r="AE450" s="12">
        <v>1</v>
      </c>
      <c r="AG450" s="9">
        <f t="shared" si="74"/>
        <v>0</v>
      </c>
      <c r="AI450" s="1" t="str">
        <f t="shared" si="76"/>
        <v>34934910005835</v>
      </c>
      <c r="AJ450" s="9">
        <f>IF(AND(F450=2015,AG$4=1),-IFERROR(VLOOKUP(AI450,'Tax Admin 1'!A:I,9,0),0),IF(AND(F450=2015,AG$4=2),-IFERROR(VLOOKUP(AI450,'Tax Admin 2'!A:I,9,0),0),IFERROR(VLOOKUP(AI450,'A203'!A:L,12,0),0)))</f>
        <v>0</v>
      </c>
    </row>
    <row r="451" spans="1:36" ht="15" customHeight="1" outlineLevel="1">
      <c r="A451" s="7"/>
      <c r="B451" s="7"/>
      <c r="C451" s="157" t="s">
        <v>3531</v>
      </c>
      <c r="D451" s="7"/>
      <c r="E451" s="7"/>
      <c r="F451" s="7"/>
      <c r="G451" s="148"/>
      <c r="H451" s="7"/>
      <c r="I451" s="7"/>
      <c r="J451" s="8">
        <f>SUBTOTAL(9,J402:J450)</f>
        <v>33490.14</v>
      </c>
      <c r="K451" s="8">
        <f>SUBTOTAL(9,K402:K450)</f>
        <v>42912.45</v>
      </c>
      <c r="L451" s="8">
        <f>SUBTOTAL(9,L402:L450)</f>
        <v>831051.02999999991</v>
      </c>
      <c r="M451" s="8">
        <f>SUBTOTAL(9,M402:M450)</f>
        <v>63970</v>
      </c>
      <c r="N451" s="8">
        <f>SUBTOTAL(9,N402:N450)</f>
        <v>68832.960000000021</v>
      </c>
      <c r="O451" s="8">
        <f>SUBTOTAL(9,O402:O450)</f>
        <v>748915.65000000014</v>
      </c>
      <c r="P451" s="8">
        <f>SUBTOTAL(9,P402:P450)</f>
        <v>142311.71</v>
      </c>
      <c r="Q451" s="8">
        <f>SUBTOTAL(9,Q402:Q450)</f>
        <v>415886.86000000028</v>
      </c>
      <c r="R451" s="8"/>
      <c r="S451" s="8"/>
      <c r="T451" s="8"/>
      <c r="U451" s="8"/>
      <c r="V451" s="8"/>
      <c r="W451" s="8"/>
      <c r="X451" s="8"/>
      <c r="Y451" s="14">
        <f>SUBTOTAL(9,Y402:Y450)</f>
        <v>2347370.8000000003</v>
      </c>
      <c r="Z451" s="10"/>
      <c r="AA451" s="136"/>
      <c r="AB451" s="13"/>
      <c r="AC451" s="13"/>
      <c r="AD451" s="12"/>
      <c r="AE451" s="12"/>
      <c r="AG451" s="9"/>
      <c r="AJ451" s="9"/>
    </row>
    <row r="452" spans="1:36" ht="15" customHeight="1" outlineLevel="2">
      <c r="A452" s="7">
        <v>2015</v>
      </c>
      <c r="B452" s="7" t="s">
        <v>141</v>
      </c>
      <c r="C452" s="149" t="s">
        <v>142</v>
      </c>
      <c r="D452" s="7" t="s">
        <v>142</v>
      </c>
      <c r="E452" s="7" t="s">
        <v>13</v>
      </c>
      <c r="F452" s="7">
        <v>1010</v>
      </c>
      <c r="G452" s="7" t="str">
        <f>VLOOKUP(F452,Crosswalk!A:D,2,0)</f>
        <v>4001</v>
      </c>
      <c r="H452" s="7" t="str">
        <f>VLOOKUP(G452,Crosswalk!B:D,2,0)</f>
        <v>Property Taxes-Current Secured</v>
      </c>
      <c r="I452" s="7"/>
      <c r="J452" s="8">
        <v>0</v>
      </c>
      <c r="K452" s="8">
        <v>0</v>
      </c>
      <c r="L452" s="8">
        <v>101049.95</v>
      </c>
      <c r="M452" s="8">
        <v>0</v>
      </c>
      <c r="N452" s="8">
        <v>17262.11</v>
      </c>
      <c r="O452" s="8">
        <v>63858.619999999995</v>
      </c>
      <c r="P452" s="8">
        <v>21655.71</v>
      </c>
      <c r="Q452" s="8">
        <v>2142.0499999999884</v>
      </c>
      <c r="R452" s="8"/>
      <c r="S452" s="8"/>
      <c r="T452" s="8"/>
      <c r="U452" s="8"/>
      <c r="V452" s="8"/>
      <c r="W452" s="8"/>
      <c r="X452" s="8"/>
      <c r="Y452" s="14">
        <f t="shared" si="70"/>
        <v>205968.43999999997</v>
      </c>
      <c r="Z452" s="10"/>
      <c r="AA452" s="136">
        <f t="shared" ref="AA452:AA469" si="78">IF(AG$2="Y",IF(RIGHT(B452,4)="CITY",AJ452,0),AJ452)</f>
        <v>0</v>
      </c>
      <c r="AB452" s="13"/>
      <c r="AC452" s="13">
        <f t="shared" si="77"/>
        <v>0</v>
      </c>
      <c r="AD452" s="12">
        <v>1</v>
      </c>
      <c r="AE452" s="12">
        <v>1</v>
      </c>
      <c r="AG452" s="9">
        <f t="shared" si="74"/>
        <v>-205968.43999999997</v>
      </c>
      <c r="AI452" s="1" t="str">
        <f t="shared" ref="AI452:AI469" si="79">C452&amp;D452&amp;E452&amp;G452</f>
        <v>35035010004001</v>
      </c>
      <c r="AJ452" s="9">
        <f>IF(AND(F452=2015,AG$4=1),-IFERROR(VLOOKUP(AI452,'Tax Admin 1'!A:I,9,0),0),IF(AND(F452=2015,AG$4=2),-IFERROR(VLOOKUP(AI452,'Tax Admin 2'!A:I,9,0),0),IFERROR(VLOOKUP(AI452,'A203'!A:L,12,0),0)))</f>
        <v>0</v>
      </c>
    </row>
    <row r="453" spans="1:36" ht="15" customHeight="1" outlineLevel="2">
      <c r="A453" s="7">
        <v>2015</v>
      </c>
      <c r="B453" s="7" t="s">
        <v>141</v>
      </c>
      <c r="C453" s="149" t="s">
        <v>142</v>
      </c>
      <c r="D453" s="7" t="s">
        <v>142</v>
      </c>
      <c r="E453" s="7" t="s">
        <v>13</v>
      </c>
      <c r="F453" s="7">
        <v>1020</v>
      </c>
      <c r="G453" s="7" t="str">
        <f>VLOOKUP(F453,Crosswalk!A:D,2,0)</f>
        <v>4004</v>
      </c>
      <c r="H453" s="7" t="str">
        <f>VLOOKUP(G453,Crosswalk!B:D,2,0)</f>
        <v>Property Taxes-Eraf III</v>
      </c>
      <c r="I453" s="7"/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/>
      <c r="Q453" s="8">
        <v>0</v>
      </c>
      <c r="R453" s="8"/>
      <c r="S453" s="8"/>
      <c r="T453" s="8"/>
      <c r="U453" s="8"/>
      <c r="V453" s="8"/>
      <c r="W453" s="8"/>
      <c r="X453" s="8"/>
      <c r="Y453" s="14">
        <f t="shared" si="70"/>
        <v>0</v>
      </c>
      <c r="Z453" s="10"/>
      <c r="AA453" s="136">
        <f t="shared" si="78"/>
        <v>0</v>
      </c>
      <c r="AB453" s="13"/>
      <c r="AC453" s="13">
        <f t="shared" si="77"/>
        <v>0</v>
      </c>
      <c r="AD453" s="12">
        <v>1</v>
      </c>
      <c r="AE453" s="12">
        <v>1</v>
      </c>
      <c r="AG453" s="9">
        <f t="shared" si="74"/>
        <v>0</v>
      </c>
      <c r="AI453" s="1" t="str">
        <f t="shared" si="79"/>
        <v>35035010004004</v>
      </c>
      <c r="AJ453" s="9">
        <f>IF(AND(F453=2015,AG$4=1),-IFERROR(VLOOKUP(AI453,'Tax Admin 1'!A:I,9,0),0),IF(AND(F453=2015,AG$4=2),-IFERROR(VLOOKUP(AI453,'Tax Admin 2'!A:I,9,0),0),IFERROR(VLOOKUP(AI453,'A203'!A:L,12,0),0)))</f>
        <v>0</v>
      </c>
    </row>
    <row r="454" spans="1:36" ht="15" customHeight="1" outlineLevel="2">
      <c r="A454" s="7">
        <v>2015</v>
      </c>
      <c r="B454" s="7" t="s">
        <v>141</v>
      </c>
      <c r="C454" s="149" t="s">
        <v>142</v>
      </c>
      <c r="D454" s="7" t="s">
        <v>142</v>
      </c>
      <c r="E454" s="7" t="s">
        <v>13</v>
      </c>
      <c r="F454" s="7">
        <v>1050</v>
      </c>
      <c r="G454" s="7" t="str">
        <f>VLOOKUP(F454,Crosswalk!A:D,2,0)</f>
        <v>4006</v>
      </c>
      <c r="H454" s="7" t="str">
        <f>VLOOKUP(G454,Crosswalk!B:D,2,0)</f>
        <v>Property Tax-Current Unsecured</v>
      </c>
      <c r="I454" s="7"/>
      <c r="J454" s="8">
        <v>0</v>
      </c>
      <c r="K454" s="8">
        <v>0</v>
      </c>
      <c r="L454" s="8">
        <v>11191.6</v>
      </c>
      <c r="M454" s="8">
        <v>0</v>
      </c>
      <c r="N454" s="8">
        <v>64.3799999999992</v>
      </c>
      <c r="O454" s="8">
        <v>568.5</v>
      </c>
      <c r="P454" s="8">
        <v>-35.28</v>
      </c>
      <c r="Q454" s="8">
        <v>409.41000000000167</v>
      </c>
      <c r="R454" s="8"/>
      <c r="S454" s="8"/>
      <c r="T454" s="8"/>
      <c r="U454" s="8"/>
      <c r="V454" s="8"/>
      <c r="W454" s="8"/>
      <c r="X454" s="8"/>
      <c r="Y454" s="14">
        <f t="shared" si="70"/>
        <v>12198.61</v>
      </c>
      <c r="Z454" s="10"/>
      <c r="AA454" s="136">
        <f t="shared" si="78"/>
        <v>0</v>
      </c>
      <c r="AB454" s="13"/>
      <c r="AC454" s="13">
        <f t="shared" si="77"/>
        <v>0</v>
      </c>
      <c r="AD454" s="12">
        <v>1</v>
      </c>
      <c r="AE454" s="12">
        <v>1</v>
      </c>
      <c r="AG454" s="9">
        <f t="shared" si="74"/>
        <v>-12198.61</v>
      </c>
      <c r="AI454" s="1" t="str">
        <f t="shared" si="79"/>
        <v>35035010004006</v>
      </c>
      <c r="AJ454" s="9">
        <f>IF(AND(F454=2015,AG$4=1),-IFERROR(VLOOKUP(AI454,'Tax Admin 1'!A:I,9,0),0),IF(AND(F454=2015,AG$4=2),-IFERROR(VLOOKUP(AI454,'Tax Admin 2'!A:I,9,0),0),IFERROR(VLOOKUP(AI454,'A203'!A:L,12,0),0)))</f>
        <v>0</v>
      </c>
    </row>
    <row r="455" spans="1:36" ht="15" customHeight="1" outlineLevel="2">
      <c r="A455" s="7">
        <v>2015</v>
      </c>
      <c r="B455" s="7" t="s">
        <v>141</v>
      </c>
      <c r="C455" s="149" t="s">
        <v>142</v>
      </c>
      <c r="D455" s="7">
        <v>350</v>
      </c>
      <c r="E455" s="7" t="s">
        <v>13</v>
      </c>
      <c r="F455" s="7">
        <v>1070</v>
      </c>
      <c r="G455" s="7" t="str">
        <f>VLOOKUP(F455,Crosswalk!A:D,2,0)</f>
        <v>4060</v>
      </c>
      <c r="H455" s="7" t="str">
        <f>VLOOKUP(G455,Crosswalk!B:D,2,0)</f>
        <v>ABX1 26 Residual</v>
      </c>
      <c r="I455" s="7"/>
      <c r="J455" s="8">
        <v>0</v>
      </c>
      <c r="K455" s="8">
        <v>0</v>
      </c>
      <c r="L455" s="8">
        <v>0</v>
      </c>
      <c r="M455" s="8">
        <v>7961</v>
      </c>
      <c r="N455" s="8">
        <v>0</v>
      </c>
      <c r="O455" s="8">
        <v>0</v>
      </c>
      <c r="P455" s="8">
        <v>5604</v>
      </c>
      <c r="Q455" s="8">
        <v>0</v>
      </c>
      <c r="R455" s="8"/>
      <c r="S455" s="8"/>
      <c r="T455" s="8"/>
      <c r="U455" s="8"/>
      <c r="V455" s="8"/>
      <c r="W455" s="8"/>
      <c r="X455" s="8"/>
      <c r="Y455" s="14">
        <f t="shared" si="70"/>
        <v>13565</v>
      </c>
      <c r="Z455" s="10"/>
      <c r="AA455" s="136">
        <f t="shared" si="78"/>
        <v>0</v>
      </c>
      <c r="AB455" s="13"/>
      <c r="AC455" s="13">
        <f t="shared" si="77"/>
        <v>0</v>
      </c>
      <c r="AD455" s="12"/>
      <c r="AE455" s="12"/>
      <c r="AG455" s="9">
        <f t="shared" si="74"/>
        <v>-13565</v>
      </c>
      <c r="AI455" s="1" t="str">
        <f t="shared" si="79"/>
        <v>35035010004060</v>
      </c>
      <c r="AJ455" s="9">
        <f>IF(AND(F455=2015,AG$4=1),-IFERROR(VLOOKUP(AI455,'Tax Admin 1'!A:I,9,0),0),IF(AND(F455=2015,AG$4=2),-IFERROR(VLOOKUP(AI455,'Tax Admin 2'!A:I,9,0),0),IFERROR(VLOOKUP(AI455,'A203'!A:L,12,0),0)))</f>
        <v>0</v>
      </c>
    </row>
    <row r="456" spans="1:36" ht="15" customHeight="1" outlineLevel="2">
      <c r="A456" s="7">
        <v>2015</v>
      </c>
      <c r="B456" s="7" t="s">
        <v>141</v>
      </c>
      <c r="C456" s="149" t="s">
        <v>142</v>
      </c>
      <c r="D456" s="7">
        <v>350</v>
      </c>
      <c r="E456" s="7" t="s">
        <v>13</v>
      </c>
      <c r="F456" s="27">
        <v>1081</v>
      </c>
      <c r="G456" s="7" t="str">
        <f>VLOOKUP(F456,Crosswalk!A:D,2,0)</f>
        <v>4075</v>
      </c>
      <c r="H456" s="7" t="str">
        <f>VLOOKUP(G456,Crosswalk!B:D,2,0)</f>
        <v>ABx1 26 Other Assets - H&amp;S 34188</v>
      </c>
      <c r="I456" s="7"/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/>
      <c r="Q456" s="8">
        <v>0</v>
      </c>
      <c r="R456" s="8"/>
      <c r="S456" s="8"/>
      <c r="T456" s="8"/>
      <c r="U456" s="8"/>
      <c r="V456" s="8"/>
      <c r="W456" s="8"/>
      <c r="X456" s="8"/>
      <c r="Y456" s="14">
        <f t="shared" ref="Y456:Y519" si="80">SUM(J456:X456)</f>
        <v>0</v>
      </c>
      <c r="Z456" s="10"/>
      <c r="AA456" s="136">
        <f t="shared" si="78"/>
        <v>0</v>
      </c>
      <c r="AB456" s="13"/>
      <c r="AC456" s="13">
        <f t="shared" si="77"/>
        <v>0</v>
      </c>
      <c r="AD456" s="12"/>
      <c r="AE456" s="12"/>
      <c r="AG456" s="9">
        <f t="shared" si="74"/>
        <v>0</v>
      </c>
      <c r="AI456" s="1" t="str">
        <f t="shared" si="79"/>
        <v>35035010004075</v>
      </c>
      <c r="AJ456" s="9">
        <f>IF(AND(F456=2015,AG$4=1),-IFERROR(VLOOKUP(AI456,'Tax Admin 1'!A:I,9,0),0),IF(AND(F456=2015,AG$4=2),-IFERROR(VLOOKUP(AI456,'Tax Admin 2'!A:I,9,0),0),IFERROR(VLOOKUP(AI456,'A203'!A:L,12,0),0)))</f>
        <v>0</v>
      </c>
    </row>
    <row r="457" spans="1:36" ht="15" customHeight="1" outlineLevel="2">
      <c r="A457" s="7">
        <v>2015</v>
      </c>
      <c r="B457" s="7" t="s">
        <v>141</v>
      </c>
      <c r="C457" s="149" t="s">
        <v>142</v>
      </c>
      <c r="D457" s="7">
        <v>350</v>
      </c>
      <c r="E457" s="7" t="s">
        <v>13</v>
      </c>
      <c r="F457" s="86">
        <v>1082</v>
      </c>
      <c r="G457" s="7" t="str">
        <f>VLOOKUP(F457,Crosswalk!A:D,2,0)</f>
        <v>4076</v>
      </c>
      <c r="H457" s="7" t="str">
        <f>VLOOKUP(G457,Crosswalk!B:D,2,0)</f>
        <v>ABx1 26 L&amp;M Housing - H&amp;S 34188</v>
      </c>
      <c r="I457" s="7"/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/>
      <c r="Q457" s="8">
        <v>0</v>
      </c>
      <c r="R457" s="8"/>
      <c r="S457" s="8"/>
      <c r="T457" s="8"/>
      <c r="U457" s="8"/>
      <c r="V457" s="8"/>
      <c r="W457" s="8"/>
      <c r="X457" s="8"/>
      <c r="Y457" s="14">
        <f t="shared" si="80"/>
        <v>0</v>
      </c>
      <c r="Z457" s="10"/>
      <c r="AA457" s="136">
        <f t="shared" si="78"/>
        <v>0</v>
      </c>
      <c r="AB457" s="13"/>
      <c r="AC457" s="13">
        <f t="shared" si="77"/>
        <v>0</v>
      </c>
      <c r="AD457" s="12"/>
      <c r="AE457" s="12"/>
      <c r="AG457" s="9">
        <f t="shared" si="74"/>
        <v>0</v>
      </c>
      <c r="AI457" s="1" t="str">
        <f t="shared" si="79"/>
        <v>35035010004076</v>
      </c>
      <c r="AJ457" s="9">
        <f>IF(AND(F457=2015,AG$4=1),-IFERROR(VLOOKUP(AI457,'Tax Admin 1'!A:I,9,0),0),IF(AND(F457=2015,AG$4=2),-IFERROR(VLOOKUP(AI457,'Tax Admin 2'!A:I,9,0),0),IFERROR(VLOOKUP(AI457,'A203'!A:L,12,0),0)))</f>
        <v>0</v>
      </c>
    </row>
    <row r="458" spans="1:36" ht="15" customHeight="1" outlineLevel="2">
      <c r="A458" s="7">
        <v>2015</v>
      </c>
      <c r="B458" s="7" t="s">
        <v>141</v>
      </c>
      <c r="C458" s="149" t="s">
        <v>142</v>
      </c>
      <c r="D458" s="7" t="s">
        <v>142</v>
      </c>
      <c r="E458" s="7" t="s">
        <v>13</v>
      </c>
      <c r="F458" s="7">
        <v>1110</v>
      </c>
      <c r="G458" s="7" t="str">
        <f>VLOOKUP(F458,Crosswalk!A:D,2,0)</f>
        <v>4008</v>
      </c>
      <c r="H458" s="7" t="str">
        <f>VLOOKUP(G458,Crosswalk!B:D,2,0)</f>
        <v>Property Taxes-Prior Secured</v>
      </c>
      <c r="I458" s="7"/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8"/>
      <c r="Q458" s="8">
        <v>6750.26</v>
      </c>
      <c r="R458" s="8"/>
      <c r="S458" s="8"/>
      <c r="T458" s="8"/>
      <c r="U458" s="8"/>
      <c r="V458" s="8"/>
      <c r="W458" s="8"/>
      <c r="X458" s="8"/>
      <c r="Y458" s="14">
        <f t="shared" si="80"/>
        <v>6750.26</v>
      </c>
      <c r="Z458" s="10"/>
      <c r="AA458" s="136">
        <f t="shared" si="78"/>
        <v>0</v>
      </c>
      <c r="AB458" s="13"/>
      <c r="AC458" s="13">
        <f t="shared" si="77"/>
        <v>0</v>
      </c>
      <c r="AD458" s="12">
        <v>1</v>
      </c>
      <c r="AE458" s="12">
        <v>1</v>
      </c>
      <c r="AG458" s="9">
        <f t="shared" si="74"/>
        <v>-6750.26</v>
      </c>
      <c r="AI458" s="1" t="str">
        <f t="shared" si="79"/>
        <v>35035010004008</v>
      </c>
      <c r="AJ458" s="9">
        <f>IF(AND(F458=2015,AG$4=1),-IFERROR(VLOOKUP(AI458,'Tax Admin 1'!A:I,9,0),0),IF(AND(F458=2015,AG$4=2),-IFERROR(VLOOKUP(AI458,'Tax Admin 2'!A:I,9,0),0),IFERROR(VLOOKUP(AI458,'A203'!A:L,12,0),0)))</f>
        <v>0</v>
      </c>
    </row>
    <row r="459" spans="1:36" ht="15" customHeight="1" outlineLevel="2">
      <c r="A459" s="7">
        <v>2015</v>
      </c>
      <c r="B459" s="7" t="s">
        <v>141</v>
      </c>
      <c r="C459" s="149" t="s">
        <v>142</v>
      </c>
      <c r="D459" s="7" t="s">
        <v>142</v>
      </c>
      <c r="E459" s="7" t="s">
        <v>13</v>
      </c>
      <c r="F459" s="7">
        <v>1150</v>
      </c>
      <c r="G459" s="7" t="str">
        <f>VLOOKUP(F459,Crosswalk!A:D,2,0)</f>
        <v>4009</v>
      </c>
      <c r="H459" s="7" t="str">
        <f>VLOOKUP(G459,Crosswalk!B:D,2,0)</f>
        <v>Property Taxes-Prior Unsecured</v>
      </c>
      <c r="I459" s="7"/>
      <c r="J459" s="8">
        <v>0</v>
      </c>
      <c r="K459" s="8">
        <v>0</v>
      </c>
      <c r="L459" s="8">
        <v>109.59</v>
      </c>
      <c r="M459" s="8">
        <v>0</v>
      </c>
      <c r="N459" s="8">
        <v>16.819999999999993</v>
      </c>
      <c r="O459" s="8">
        <v>159.30000000000004</v>
      </c>
      <c r="P459" s="8">
        <v>17.170000000000002</v>
      </c>
      <c r="Q459" s="8">
        <v>100.80999999999995</v>
      </c>
      <c r="R459" s="8"/>
      <c r="S459" s="8"/>
      <c r="T459" s="8"/>
      <c r="U459" s="8"/>
      <c r="V459" s="8"/>
      <c r="W459" s="8"/>
      <c r="X459" s="8"/>
      <c r="Y459" s="14">
        <f t="shared" si="80"/>
        <v>403.69</v>
      </c>
      <c r="Z459" s="10"/>
      <c r="AA459" s="136">
        <f t="shared" si="78"/>
        <v>0</v>
      </c>
      <c r="AB459" s="13"/>
      <c r="AC459" s="13">
        <f t="shared" si="77"/>
        <v>0</v>
      </c>
      <c r="AD459" s="12">
        <v>1</v>
      </c>
      <c r="AE459" s="12">
        <v>1</v>
      </c>
      <c r="AG459" s="9">
        <f t="shared" si="74"/>
        <v>-403.69</v>
      </c>
      <c r="AI459" s="1" t="str">
        <f t="shared" si="79"/>
        <v>35035010004009</v>
      </c>
      <c r="AJ459" s="9">
        <f>IF(AND(F459=2015,AG$4=1),-IFERROR(VLOOKUP(AI459,'Tax Admin 1'!A:I,9,0),0),IF(AND(F459=2015,AG$4=2),-IFERROR(VLOOKUP(AI459,'Tax Admin 2'!A:I,9,0),0),IFERROR(VLOOKUP(AI459,'A203'!A:L,12,0),0)))</f>
        <v>0</v>
      </c>
    </row>
    <row r="460" spans="1:36" ht="15" customHeight="1" outlineLevel="2">
      <c r="A460" s="7">
        <v>2015</v>
      </c>
      <c r="B460" s="7" t="s">
        <v>141</v>
      </c>
      <c r="C460" s="149" t="s">
        <v>142</v>
      </c>
      <c r="D460" s="7" t="s">
        <v>142</v>
      </c>
      <c r="E460" s="7" t="s">
        <v>13</v>
      </c>
      <c r="F460" s="7">
        <v>1175</v>
      </c>
      <c r="G460" s="7" t="str">
        <f>VLOOKUP(F460,Crosswalk!A:D,2,0)</f>
        <v>4014</v>
      </c>
      <c r="H460" s="7" t="str">
        <f>VLOOKUP(G460,Crosswalk!B:D,2,0)</f>
        <v>Prop 1A Reimbursement</v>
      </c>
      <c r="I460" s="7"/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>
        <v>0</v>
      </c>
      <c r="P460" s="8"/>
      <c r="Q460" s="8">
        <v>0</v>
      </c>
      <c r="R460" s="8"/>
      <c r="S460" s="8"/>
      <c r="T460" s="8"/>
      <c r="U460" s="8"/>
      <c r="V460" s="8"/>
      <c r="W460" s="8"/>
      <c r="X460" s="8"/>
      <c r="Y460" s="14">
        <f t="shared" si="80"/>
        <v>0</v>
      </c>
      <c r="Z460" s="10"/>
      <c r="AA460" s="136">
        <f t="shared" si="78"/>
        <v>0</v>
      </c>
      <c r="AB460" s="13"/>
      <c r="AC460" s="13">
        <f t="shared" si="77"/>
        <v>0</v>
      </c>
      <c r="AD460" s="12"/>
      <c r="AE460" s="12"/>
      <c r="AG460" s="9">
        <f t="shared" si="74"/>
        <v>0</v>
      </c>
      <c r="AI460" s="1" t="str">
        <f t="shared" si="79"/>
        <v>35035010004014</v>
      </c>
      <c r="AJ460" s="9">
        <f>IF(AND(F460=2015,AG$4=1),-IFERROR(VLOOKUP(AI460,'Tax Admin 1'!A:I,9,0),0),IF(AND(F460=2015,AG$4=2),-IFERROR(VLOOKUP(AI460,'Tax Admin 2'!A:I,9,0),0),IFERROR(VLOOKUP(AI460,'A203'!A:L,12,0),0)))</f>
        <v>0</v>
      </c>
    </row>
    <row r="461" spans="1:36" ht="15" customHeight="1" outlineLevel="2">
      <c r="A461" s="7">
        <v>2015</v>
      </c>
      <c r="B461" s="7" t="s">
        <v>141</v>
      </c>
      <c r="C461" s="149" t="s">
        <v>142</v>
      </c>
      <c r="D461" s="7" t="s">
        <v>142</v>
      </c>
      <c r="E461" s="7" t="s">
        <v>13</v>
      </c>
      <c r="F461" s="7">
        <v>1260</v>
      </c>
      <c r="G461" s="7" t="str">
        <f>VLOOKUP(F461,Crosswalk!A:D,2,0)</f>
        <v>4030</v>
      </c>
      <c r="H461" s="7" t="str">
        <f>VLOOKUP(G461,Crosswalk!B:D,2,0)</f>
        <v>Supp Prop Tax-Current Secured</v>
      </c>
      <c r="I461" s="7"/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/>
      <c r="Q461" s="8">
        <v>2236.16</v>
      </c>
      <c r="R461" s="8"/>
      <c r="S461" s="8"/>
      <c r="T461" s="8"/>
      <c r="U461" s="8"/>
      <c r="V461" s="8"/>
      <c r="W461" s="8"/>
      <c r="X461" s="8"/>
      <c r="Y461" s="14">
        <f t="shared" si="80"/>
        <v>2236.16</v>
      </c>
      <c r="Z461" s="10"/>
      <c r="AA461" s="136">
        <f t="shared" si="78"/>
        <v>0</v>
      </c>
      <c r="AB461" s="13"/>
      <c r="AC461" s="13">
        <f t="shared" si="77"/>
        <v>0</v>
      </c>
      <c r="AD461" s="12">
        <v>1</v>
      </c>
      <c r="AE461" s="12">
        <v>1</v>
      </c>
      <c r="AG461" s="9">
        <f t="shared" si="74"/>
        <v>-2236.16</v>
      </c>
      <c r="AI461" s="1" t="str">
        <f t="shared" si="79"/>
        <v>35035010004030</v>
      </c>
      <c r="AJ461" s="9">
        <f>IF(AND(F461=2015,AG$4=1),-IFERROR(VLOOKUP(AI461,'Tax Admin 1'!A:I,9,0),0),IF(AND(F461=2015,AG$4=2),-IFERROR(VLOOKUP(AI461,'Tax Admin 2'!A:I,9,0),0),IFERROR(VLOOKUP(AI461,'A203'!A:L,12,0),0)))</f>
        <v>0</v>
      </c>
    </row>
    <row r="462" spans="1:36" ht="15" customHeight="1" outlineLevel="2">
      <c r="A462" s="7">
        <v>2015</v>
      </c>
      <c r="B462" s="7" t="s">
        <v>141</v>
      </c>
      <c r="C462" s="149" t="s">
        <v>142</v>
      </c>
      <c r="D462" s="7" t="s">
        <v>142</v>
      </c>
      <c r="E462" s="7" t="s">
        <v>13</v>
      </c>
      <c r="F462" s="7">
        <v>1270</v>
      </c>
      <c r="G462" s="7" t="str">
        <f>VLOOKUP(F462,Crosswalk!A:D,2,0)</f>
        <v>4033</v>
      </c>
      <c r="H462" s="7" t="str">
        <f>VLOOKUP(G462,Crosswalk!B:D,2,0)</f>
        <v>Supp Property Taxes-Prior Secured</v>
      </c>
      <c r="I462" s="7"/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/>
      <c r="Q462" s="8">
        <v>473.67</v>
      </c>
      <c r="R462" s="8"/>
      <c r="S462" s="8"/>
      <c r="T462" s="8"/>
      <c r="U462" s="8"/>
      <c r="V462" s="8"/>
      <c r="W462" s="8"/>
      <c r="X462" s="8"/>
      <c r="Y462" s="14">
        <f t="shared" si="80"/>
        <v>473.67</v>
      </c>
      <c r="Z462" s="10"/>
      <c r="AA462" s="136">
        <f t="shared" si="78"/>
        <v>0</v>
      </c>
      <c r="AB462" s="13"/>
      <c r="AC462" s="13">
        <f t="shared" si="77"/>
        <v>0</v>
      </c>
      <c r="AD462" s="12">
        <v>1</v>
      </c>
      <c r="AE462" s="12">
        <v>1</v>
      </c>
      <c r="AG462" s="9">
        <f t="shared" si="74"/>
        <v>-473.67</v>
      </c>
      <c r="AI462" s="1" t="str">
        <f t="shared" si="79"/>
        <v>35035010004033</v>
      </c>
      <c r="AJ462" s="9">
        <f>IF(AND(F462=2015,AG$4=1),-IFERROR(VLOOKUP(AI462,'Tax Admin 1'!A:I,9,0),0),IF(AND(F462=2015,AG$4=2),-IFERROR(VLOOKUP(AI462,'Tax Admin 2'!A:I,9,0),0),IFERROR(VLOOKUP(AI462,'A203'!A:L,12,0),0)))</f>
        <v>0</v>
      </c>
    </row>
    <row r="463" spans="1:36" ht="15" customHeight="1" outlineLevel="2">
      <c r="A463" s="7">
        <v>2015</v>
      </c>
      <c r="B463" s="7" t="s">
        <v>141</v>
      </c>
      <c r="C463" s="149" t="s">
        <v>142</v>
      </c>
      <c r="D463" s="7" t="s">
        <v>142</v>
      </c>
      <c r="E463" s="7" t="s">
        <v>13</v>
      </c>
      <c r="F463" s="7">
        <v>1410</v>
      </c>
      <c r="G463" s="7" t="str">
        <f>VLOOKUP(F463,Crosswalk!A:D,2,0)</f>
        <v>4052</v>
      </c>
      <c r="H463" s="7" t="str">
        <f>VLOOKUP(G463,Crosswalk!B:D,2,0)</f>
        <v>Other Taxes</v>
      </c>
      <c r="I463" s="7"/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/>
      <c r="Q463" s="8">
        <v>0</v>
      </c>
      <c r="R463" s="8"/>
      <c r="S463" s="8"/>
      <c r="T463" s="8"/>
      <c r="U463" s="8"/>
      <c r="V463" s="8"/>
      <c r="W463" s="8"/>
      <c r="X463" s="8"/>
      <c r="Y463" s="14">
        <f t="shared" si="80"/>
        <v>0</v>
      </c>
      <c r="Z463" s="10"/>
      <c r="AA463" s="136">
        <f t="shared" si="78"/>
        <v>0</v>
      </c>
      <c r="AB463" s="13"/>
      <c r="AC463" s="13">
        <f t="shared" si="77"/>
        <v>0</v>
      </c>
      <c r="AD463" s="12">
        <v>1</v>
      </c>
      <c r="AE463" s="12">
        <v>1</v>
      </c>
      <c r="AG463" s="9">
        <f t="shared" si="74"/>
        <v>0</v>
      </c>
      <c r="AI463" s="1" t="str">
        <f t="shared" si="79"/>
        <v>35035010004052</v>
      </c>
      <c r="AJ463" s="9">
        <f>IF(AND(F463=2015,AG$4=1),-IFERROR(VLOOKUP(AI463,'Tax Admin 1'!A:I,9,0),0),IF(AND(F463=2015,AG$4=2),-IFERROR(VLOOKUP(AI463,'Tax Admin 2'!A:I,9,0),0),IFERROR(VLOOKUP(AI463,'A203'!A:L,12,0),0)))</f>
        <v>0</v>
      </c>
    </row>
    <row r="464" spans="1:36" ht="15" customHeight="1" outlineLevel="2">
      <c r="A464" s="7">
        <v>2015</v>
      </c>
      <c r="B464" s="7" t="s">
        <v>141</v>
      </c>
      <c r="C464" s="149" t="s">
        <v>142</v>
      </c>
      <c r="D464" s="22" t="s">
        <v>142</v>
      </c>
      <c r="E464" s="7" t="s">
        <v>13</v>
      </c>
      <c r="F464" s="7">
        <v>1450</v>
      </c>
      <c r="G464" s="7" t="str">
        <f>VLOOKUP(F464,Crosswalk!A:D,2,0)</f>
        <v>4056</v>
      </c>
      <c r="H464" s="7" t="str">
        <f>VLOOKUP(G464,Crosswalk!B:D,2,0)</f>
        <v>Aircraft</v>
      </c>
      <c r="I464" s="7"/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0</v>
      </c>
      <c r="P464" s="8"/>
      <c r="Q464" s="8">
        <v>0</v>
      </c>
      <c r="R464" s="8"/>
      <c r="S464" s="8"/>
      <c r="T464" s="8"/>
      <c r="U464" s="8"/>
      <c r="V464" s="8"/>
      <c r="W464" s="8"/>
      <c r="X464" s="8"/>
      <c r="Y464" s="14">
        <f t="shared" si="80"/>
        <v>0</v>
      </c>
      <c r="Z464" s="10"/>
      <c r="AA464" s="136">
        <f t="shared" si="78"/>
        <v>0</v>
      </c>
      <c r="AB464" s="13"/>
      <c r="AC464" s="13">
        <f t="shared" si="77"/>
        <v>0</v>
      </c>
      <c r="AD464" s="12"/>
      <c r="AE464" s="12"/>
      <c r="AG464" s="9">
        <f t="shared" si="74"/>
        <v>0</v>
      </c>
      <c r="AI464" s="1" t="str">
        <f t="shared" si="79"/>
        <v>35035010004056</v>
      </c>
      <c r="AJ464" s="9">
        <f>IF(AND(F464=2015,AG$4=1),-IFERROR(VLOOKUP(AI464,'Tax Admin 1'!A:I,9,0),0),IF(AND(F464=2015,AG$4=2),-IFERROR(VLOOKUP(AI464,'Tax Admin 2'!A:I,9,0),0),IFERROR(VLOOKUP(AI464,'A203'!A:L,12,0),0)))</f>
        <v>0</v>
      </c>
    </row>
    <row r="465" spans="1:36" ht="15" customHeight="1" outlineLevel="2">
      <c r="A465" s="7">
        <v>2015</v>
      </c>
      <c r="B465" s="7" t="s">
        <v>141</v>
      </c>
      <c r="C465" s="149" t="s">
        <v>142</v>
      </c>
      <c r="D465" s="7" t="s">
        <v>142</v>
      </c>
      <c r="E465" s="7" t="s">
        <v>13</v>
      </c>
      <c r="F465" s="7">
        <v>2015</v>
      </c>
      <c r="G465" s="7" t="str">
        <f>VLOOKUP(F465,Crosswalk!A:D,2,0)</f>
        <v>7003</v>
      </c>
      <c r="H465" s="7" t="str">
        <f>VLOOKUP(G465,Crosswalk!B:D,2,0)</f>
        <v>SB2557 Tax Admin Fees (Expense)</v>
      </c>
      <c r="I465" s="7"/>
      <c r="J465" s="8">
        <v>0</v>
      </c>
      <c r="K465" s="8">
        <v>0</v>
      </c>
      <c r="L465" s="8">
        <v>-2791.12</v>
      </c>
      <c r="M465" s="8">
        <v>0</v>
      </c>
      <c r="N465" s="8">
        <v>0</v>
      </c>
      <c r="O465" s="8">
        <v>-2791.12</v>
      </c>
      <c r="P465" s="8"/>
      <c r="Q465" s="8">
        <v>0</v>
      </c>
      <c r="R465" s="8"/>
      <c r="S465" s="8"/>
      <c r="T465" s="8"/>
      <c r="U465" s="8"/>
      <c r="V465" s="8"/>
      <c r="W465" s="8"/>
      <c r="X465" s="8"/>
      <c r="Y465" s="14">
        <f t="shared" si="80"/>
        <v>-5582.24</v>
      </c>
      <c r="Z465" s="10"/>
      <c r="AA465" s="136">
        <f t="shared" si="78"/>
        <v>-2791.12</v>
      </c>
      <c r="AB465" s="13"/>
      <c r="AC465" s="13">
        <f t="shared" ref="AC465:AC497" si="81">AA465+AB465</f>
        <v>-2791.12</v>
      </c>
      <c r="AD465" s="12"/>
      <c r="AE465" s="12"/>
      <c r="AG465" s="9">
        <f t="shared" si="74"/>
        <v>2791.12</v>
      </c>
      <c r="AI465" s="1" t="str">
        <f t="shared" si="79"/>
        <v>35035010007003</v>
      </c>
      <c r="AJ465" s="9">
        <f>IF(AND(F465=2015,AG$4=1),-IFERROR(VLOOKUP(AI465,'Tax Admin 1'!A:I,9,0),0),IF(AND(F465=2015,AG$4=2),-IFERROR(VLOOKUP(AI465,'Tax Admin 2'!A:I,9,0),0),IFERROR(VLOOKUP(AI465,'A203'!A:L,12,0),0)))</f>
        <v>-2791.12</v>
      </c>
    </row>
    <row r="466" spans="1:36" ht="15" customHeight="1" outlineLevel="2">
      <c r="A466" s="7">
        <v>2015</v>
      </c>
      <c r="B466" s="7" t="s">
        <v>141</v>
      </c>
      <c r="C466" s="149" t="s">
        <v>142</v>
      </c>
      <c r="D466" s="7" t="s">
        <v>142</v>
      </c>
      <c r="E466" s="7" t="s">
        <v>13</v>
      </c>
      <c r="F466" s="7">
        <v>4010</v>
      </c>
      <c r="G466" s="7" t="str">
        <f>VLOOKUP(F466,Crosswalk!A:D,2,0)</f>
        <v>4801</v>
      </c>
      <c r="H466" s="7" t="str">
        <f>VLOOKUP(G466,Crosswalk!B:D,2,0)</f>
        <v>Interest</v>
      </c>
      <c r="I466" s="7"/>
      <c r="J466" s="8">
        <v>0</v>
      </c>
      <c r="K466" s="8">
        <v>0</v>
      </c>
      <c r="L466" s="8">
        <v>5.18</v>
      </c>
      <c r="M466" s="8">
        <v>0</v>
      </c>
      <c r="N466" s="8">
        <v>37.47</v>
      </c>
      <c r="O466" s="8">
        <v>11.410000000000004</v>
      </c>
      <c r="P466" s="8"/>
      <c r="Q466" s="8">
        <v>233.28000000000003</v>
      </c>
      <c r="R466" s="8"/>
      <c r="S466" s="8"/>
      <c r="T466" s="8"/>
      <c r="U466" s="8"/>
      <c r="V466" s="8"/>
      <c r="W466" s="8"/>
      <c r="X466" s="8"/>
      <c r="Y466" s="14">
        <f t="shared" si="80"/>
        <v>287.34000000000003</v>
      </c>
      <c r="Z466" s="10"/>
      <c r="AA466" s="136">
        <f t="shared" si="78"/>
        <v>0</v>
      </c>
      <c r="AB466" s="13"/>
      <c r="AC466" s="13">
        <f t="shared" si="81"/>
        <v>0</v>
      </c>
      <c r="AD466" s="12">
        <v>1</v>
      </c>
      <c r="AE466" s="12">
        <v>1</v>
      </c>
      <c r="AG466" s="9">
        <f t="shared" si="74"/>
        <v>-287.34000000000003</v>
      </c>
      <c r="AI466" s="1" t="str">
        <f t="shared" si="79"/>
        <v>35035010004801</v>
      </c>
      <c r="AJ466" s="9">
        <f>IF(AND(F466=2015,AG$4=1),-IFERROR(VLOOKUP(AI466,'Tax Admin 1'!A:I,9,0),0),IF(AND(F466=2015,AG$4=2),-IFERROR(VLOOKUP(AI466,'Tax Admin 2'!A:I,9,0),0),IFERROR(VLOOKUP(AI466,'A203'!A:L,12,0),0)))</f>
        <v>0</v>
      </c>
    </row>
    <row r="467" spans="1:36" ht="15" customHeight="1" outlineLevel="2">
      <c r="A467" s="7">
        <v>2015</v>
      </c>
      <c r="B467" s="7" t="s">
        <v>141</v>
      </c>
      <c r="C467" s="149" t="s">
        <v>142</v>
      </c>
      <c r="D467" s="7" t="s">
        <v>142</v>
      </c>
      <c r="E467" s="7" t="s">
        <v>13</v>
      </c>
      <c r="F467" s="7">
        <v>5380</v>
      </c>
      <c r="G467" s="7" t="str">
        <f>VLOOKUP(F467,Crosswalk!A:D,2,0)</f>
        <v>5050</v>
      </c>
      <c r="H467" s="7" t="str">
        <f>VLOOKUP(G467,Crosswalk!B:D,2,0)</f>
        <v>St-Homeowners Prop Tax Relief</v>
      </c>
      <c r="I467" s="7"/>
      <c r="J467" s="8">
        <v>0</v>
      </c>
      <c r="K467" s="8">
        <v>0</v>
      </c>
      <c r="L467" s="8">
        <v>0</v>
      </c>
      <c r="M467" s="8">
        <v>0</v>
      </c>
      <c r="N467" s="8">
        <v>1223.29</v>
      </c>
      <c r="O467" s="8">
        <v>0</v>
      </c>
      <c r="P467" s="8"/>
      <c r="Q467" s="8">
        <v>1223.29</v>
      </c>
      <c r="R467" s="8"/>
      <c r="S467" s="8"/>
      <c r="T467" s="8"/>
      <c r="U467" s="8"/>
      <c r="V467" s="8"/>
      <c r="W467" s="8"/>
      <c r="X467" s="8"/>
      <c r="Y467" s="14">
        <f t="shared" si="80"/>
        <v>2446.58</v>
      </c>
      <c r="Z467" s="10"/>
      <c r="AA467" s="136">
        <f t="shared" si="78"/>
        <v>0</v>
      </c>
      <c r="AB467" s="13"/>
      <c r="AC467" s="13">
        <f t="shared" si="81"/>
        <v>0</v>
      </c>
      <c r="AD467" s="12">
        <v>1</v>
      </c>
      <c r="AE467" s="12">
        <v>1</v>
      </c>
      <c r="AG467" s="9">
        <f t="shared" si="74"/>
        <v>-2446.58</v>
      </c>
      <c r="AI467" s="1" t="str">
        <f t="shared" si="79"/>
        <v>35035010005050</v>
      </c>
      <c r="AJ467" s="9">
        <f>IF(AND(F467=2015,AG$4=1),-IFERROR(VLOOKUP(AI467,'Tax Admin 1'!A:I,9,0),0),IF(AND(F467=2015,AG$4=2),-IFERROR(VLOOKUP(AI467,'Tax Admin 2'!A:I,9,0),0),IFERROR(VLOOKUP(AI467,'A203'!A:L,12,0),0)))</f>
        <v>0</v>
      </c>
    </row>
    <row r="468" spans="1:36" ht="15" customHeight="1" outlineLevel="2">
      <c r="A468" s="7">
        <v>2015</v>
      </c>
      <c r="B468" s="7" t="s">
        <v>141</v>
      </c>
      <c r="C468" s="149" t="s">
        <v>142</v>
      </c>
      <c r="D468" s="7">
        <v>350</v>
      </c>
      <c r="E468" s="7" t="s">
        <v>13</v>
      </c>
      <c r="F468" s="7">
        <v>5915</v>
      </c>
      <c r="G468" s="7" t="str">
        <f>VLOOKUP(F468,Crosswalk!A:D,2,0)</f>
        <v>4069</v>
      </c>
      <c r="H468" s="7" t="str">
        <f>VLOOKUP(G468,Crosswalk!B:D,2,0)</f>
        <v>Pass through - Facilities Portion</v>
      </c>
      <c r="I468" s="7"/>
      <c r="J468" s="8">
        <v>0</v>
      </c>
      <c r="K468" s="8">
        <v>0</v>
      </c>
      <c r="L468" s="8">
        <v>0</v>
      </c>
      <c r="M468" s="8">
        <v>3613</v>
      </c>
      <c r="N468" s="8">
        <v>0</v>
      </c>
      <c r="O468" s="8">
        <v>0</v>
      </c>
      <c r="P468" s="8">
        <v>3637</v>
      </c>
      <c r="Q468" s="8">
        <v>0</v>
      </c>
      <c r="R468" s="8"/>
      <c r="S468" s="8"/>
      <c r="T468" s="8"/>
      <c r="U468" s="8"/>
      <c r="V468" s="8"/>
      <c r="W468" s="8"/>
      <c r="X468" s="8"/>
      <c r="Y468" s="14">
        <f t="shared" si="80"/>
        <v>7250</v>
      </c>
      <c r="Z468" s="10"/>
      <c r="AA468" s="136">
        <f t="shared" si="78"/>
        <v>0</v>
      </c>
      <c r="AB468" s="13"/>
      <c r="AC468" s="13">
        <f t="shared" si="81"/>
        <v>0</v>
      </c>
      <c r="AD468" s="12"/>
      <c r="AE468" s="12"/>
      <c r="AG468" s="9">
        <f t="shared" si="74"/>
        <v>-7250</v>
      </c>
      <c r="AI468" s="1" t="str">
        <f t="shared" si="79"/>
        <v>35035010004069</v>
      </c>
      <c r="AJ468" s="9">
        <f>IF(AND(F468=2015,AG$4=1),-IFERROR(VLOOKUP(AI468,'Tax Admin 1'!A:I,9,0),0),IF(AND(F468=2015,AG$4=2),-IFERROR(VLOOKUP(AI468,'Tax Admin 2'!A:I,9,0),0),IFERROR(VLOOKUP(AI468,'A203'!A:L,12,0),0)))</f>
        <v>0</v>
      </c>
    </row>
    <row r="469" spans="1:36" ht="15" customHeight="1" outlineLevel="2">
      <c r="A469" s="7">
        <v>2015</v>
      </c>
      <c r="B469" s="7" t="s">
        <v>141</v>
      </c>
      <c r="C469" s="149" t="s">
        <v>142</v>
      </c>
      <c r="D469" s="7" t="s">
        <v>142</v>
      </c>
      <c r="E469" s="7" t="s">
        <v>13</v>
      </c>
      <c r="F469" s="7">
        <v>6010</v>
      </c>
      <c r="G469" s="7" t="str">
        <f>VLOOKUP(F469,Crosswalk!A:D,2,0)</f>
        <v>5401</v>
      </c>
      <c r="H469" s="7" t="str">
        <f>VLOOKUP(G469,Crosswalk!B:D,2,0)</f>
        <v>Assessments &amp; Tax Collect Fees</v>
      </c>
      <c r="I469" s="7"/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/>
      <c r="Q469" s="8">
        <v>0</v>
      </c>
      <c r="R469" s="8"/>
      <c r="S469" s="8"/>
      <c r="T469" s="8"/>
      <c r="U469" s="8"/>
      <c r="V469" s="8"/>
      <c r="W469" s="8"/>
      <c r="X469" s="8"/>
      <c r="Y469" s="14">
        <f t="shared" si="80"/>
        <v>0</v>
      </c>
      <c r="Z469" s="10"/>
      <c r="AA469" s="136">
        <f t="shared" si="78"/>
        <v>0</v>
      </c>
      <c r="AB469" s="13"/>
      <c r="AC469" s="13">
        <f t="shared" si="81"/>
        <v>0</v>
      </c>
      <c r="AD469" s="12">
        <v>1</v>
      </c>
      <c r="AE469" s="12">
        <v>1</v>
      </c>
      <c r="AG469" s="9">
        <f t="shared" si="74"/>
        <v>0</v>
      </c>
      <c r="AI469" s="1" t="str">
        <f t="shared" si="79"/>
        <v>35035010005401</v>
      </c>
      <c r="AJ469" s="9">
        <f>IF(AND(F469=2015,AG$4=1),-IFERROR(VLOOKUP(AI469,'Tax Admin 1'!A:I,9,0),0),IF(AND(F469=2015,AG$4=2),-IFERROR(VLOOKUP(AI469,'Tax Admin 2'!A:I,9,0),0),IFERROR(VLOOKUP(AI469,'A203'!A:L,12,0),0)))</f>
        <v>0</v>
      </c>
    </row>
    <row r="470" spans="1:36" ht="15" customHeight="1" outlineLevel="1">
      <c r="A470" s="7"/>
      <c r="B470" s="7"/>
      <c r="C470" s="157" t="s">
        <v>3532</v>
      </c>
      <c r="D470" s="7"/>
      <c r="E470" s="7"/>
      <c r="F470" s="7"/>
      <c r="G470" s="7"/>
      <c r="H470" s="7"/>
      <c r="I470" s="7"/>
      <c r="J470" s="8">
        <f>SUBTOTAL(9,J452:J469)</f>
        <v>0</v>
      </c>
      <c r="K470" s="8">
        <f>SUBTOTAL(9,K452:K469)</f>
        <v>0</v>
      </c>
      <c r="L470" s="8">
        <f>SUBTOTAL(9,L452:L469)</f>
        <v>109565.2</v>
      </c>
      <c r="M470" s="8">
        <f>SUBTOTAL(9,M452:M469)</f>
        <v>11574</v>
      </c>
      <c r="N470" s="8">
        <f>SUBTOTAL(9,N452:N469)</f>
        <v>18604.07</v>
      </c>
      <c r="O470" s="8">
        <f>SUBTOTAL(9,O452:O469)</f>
        <v>61806.71</v>
      </c>
      <c r="P470" s="8">
        <f>SUBTOTAL(9,P452:P469)</f>
        <v>30878.6</v>
      </c>
      <c r="Q470" s="8">
        <f>SUBTOTAL(9,Q452:Q469)</f>
        <v>13568.929999999989</v>
      </c>
      <c r="R470" s="8"/>
      <c r="S470" s="8"/>
      <c r="T470" s="8"/>
      <c r="U470" s="8"/>
      <c r="V470" s="8"/>
      <c r="W470" s="8"/>
      <c r="X470" s="8"/>
      <c r="Y470" s="14">
        <f>SUBTOTAL(9,Y452:Y469)</f>
        <v>245997.51</v>
      </c>
      <c r="Z470" s="10"/>
      <c r="AA470" s="136"/>
      <c r="AB470" s="13"/>
      <c r="AC470" s="13"/>
      <c r="AD470" s="12"/>
      <c r="AE470" s="12"/>
      <c r="AG470" s="9"/>
      <c r="AJ470" s="9"/>
    </row>
    <row r="471" spans="1:36" ht="15" customHeight="1" outlineLevel="2">
      <c r="A471" s="7">
        <v>2015</v>
      </c>
      <c r="B471" s="7" t="s">
        <v>143</v>
      </c>
      <c r="C471" s="149" t="s">
        <v>144</v>
      </c>
      <c r="D471" s="7" t="s">
        <v>144</v>
      </c>
      <c r="E471" s="7" t="s">
        <v>13</v>
      </c>
      <c r="F471" s="7">
        <v>1010</v>
      </c>
      <c r="G471" s="148" t="str">
        <f>VLOOKUP(F471,Crosswalk!A:D,2,0)</f>
        <v>4001</v>
      </c>
      <c r="H471" s="7" t="str">
        <f>VLOOKUP(G471,Crosswalk!B:D,2,0)</f>
        <v>Property Taxes-Current Secured</v>
      </c>
      <c r="I471" s="7"/>
      <c r="J471" s="8">
        <v>0</v>
      </c>
      <c r="K471" s="8">
        <v>0</v>
      </c>
      <c r="L471" s="8">
        <v>89328.07</v>
      </c>
      <c r="M471" s="8">
        <v>0</v>
      </c>
      <c r="N471" s="8">
        <v>20774.479999999996</v>
      </c>
      <c r="O471" s="8">
        <v>56451.020000000004</v>
      </c>
      <c r="P471" s="8">
        <v>24424.95</v>
      </c>
      <c r="Q471" s="8">
        <v>1914.9800000000105</v>
      </c>
      <c r="R471" s="8"/>
      <c r="S471" s="8"/>
      <c r="T471" s="8"/>
      <c r="U471" s="8"/>
      <c r="V471" s="8"/>
      <c r="W471" s="8"/>
      <c r="X471" s="8"/>
      <c r="Y471" s="14">
        <f t="shared" si="80"/>
        <v>192893.50000000003</v>
      </c>
      <c r="Z471" s="10"/>
      <c r="AA471" s="136">
        <f t="shared" ref="AA471:AA517" si="82">IF(AG$2="Y",IF(RIGHT(B471,4)="CITY",AJ471,0),AJ471)</f>
        <v>0</v>
      </c>
      <c r="AB471" s="13"/>
      <c r="AC471" s="13">
        <f t="shared" si="81"/>
        <v>0</v>
      </c>
      <c r="AD471" s="12">
        <v>1</v>
      </c>
      <c r="AE471" s="12">
        <v>1</v>
      </c>
      <c r="AG471" s="9">
        <f t="shared" si="74"/>
        <v>-192893.50000000003</v>
      </c>
      <c r="AI471" s="1" t="str">
        <f t="shared" ref="AI471:AI517" si="83">C471&amp;D471&amp;E471&amp;G471</f>
        <v>35135110004001</v>
      </c>
      <c r="AJ471" s="9">
        <f>IF(AND(F471=2015,AG$4=1),-IFERROR(VLOOKUP(AI471,'Tax Admin 1'!A:I,9,0),0),IF(AND(F471=2015,AG$4=2),-IFERROR(VLOOKUP(AI471,'Tax Admin 2'!A:I,9,0),0),IFERROR(VLOOKUP(AI471,'A203'!A:L,12,0),0)))</f>
        <v>0</v>
      </c>
    </row>
    <row r="472" spans="1:36" ht="15" customHeight="1" outlineLevel="2">
      <c r="A472" s="7">
        <v>2015</v>
      </c>
      <c r="B472" s="7" t="s">
        <v>143</v>
      </c>
      <c r="C472" s="149" t="s">
        <v>144</v>
      </c>
      <c r="D472" s="7" t="s">
        <v>144</v>
      </c>
      <c r="E472" s="7" t="s">
        <v>13</v>
      </c>
      <c r="F472" s="7">
        <v>1020</v>
      </c>
      <c r="G472" s="148" t="str">
        <f>VLOOKUP(F472,Crosswalk!A:D,2,0)</f>
        <v>4004</v>
      </c>
      <c r="H472" s="7" t="str">
        <f>VLOOKUP(G472,Crosswalk!B:D,2,0)</f>
        <v>Property Taxes-Eraf III</v>
      </c>
      <c r="I472" s="7"/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  <c r="P472" s="8"/>
      <c r="Q472" s="8">
        <v>0</v>
      </c>
      <c r="R472" s="8"/>
      <c r="S472" s="8"/>
      <c r="T472" s="8"/>
      <c r="U472" s="8"/>
      <c r="V472" s="8"/>
      <c r="W472" s="8"/>
      <c r="X472" s="8"/>
      <c r="Y472" s="14">
        <f t="shared" si="80"/>
        <v>0</v>
      </c>
      <c r="Z472" s="10"/>
      <c r="AA472" s="136">
        <f t="shared" si="82"/>
        <v>0</v>
      </c>
      <c r="AB472" s="13"/>
      <c r="AC472" s="13">
        <f t="shared" si="81"/>
        <v>0</v>
      </c>
      <c r="AD472" s="12">
        <v>1</v>
      </c>
      <c r="AE472" s="12">
        <v>1</v>
      </c>
      <c r="AG472" s="9">
        <f t="shared" si="74"/>
        <v>0</v>
      </c>
      <c r="AI472" s="1" t="str">
        <f t="shared" si="83"/>
        <v>35135110004004</v>
      </c>
      <c r="AJ472" s="9">
        <f>IF(AND(F472=2015,AG$4=1),-IFERROR(VLOOKUP(AI472,'Tax Admin 1'!A:I,9,0),0),IF(AND(F472=2015,AG$4=2),-IFERROR(VLOOKUP(AI472,'Tax Admin 2'!A:I,9,0),0),IFERROR(VLOOKUP(AI472,'A203'!A:L,12,0),0)))</f>
        <v>0</v>
      </c>
    </row>
    <row r="473" spans="1:36" ht="15" customHeight="1" outlineLevel="2">
      <c r="A473" s="7">
        <v>2015</v>
      </c>
      <c r="B473" s="7" t="s">
        <v>143</v>
      </c>
      <c r="C473" s="149" t="s">
        <v>144</v>
      </c>
      <c r="D473" s="7" t="s">
        <v>144</v>
      </c>
      <c r="E473" s="7" t="s">
        <v>13</v>
      </c>
      <c r="F473" s="7">
        <v>1050</v>
      </c>
      <c r="G473" s="148" t="str">
        <f>VLOOKUP(F473,Crosswalk!A:D,2,0)</f>
        <v>4006</v>
      </c>
      <c r="H473" s="7" t="str">
        <f>VLOOKUP(G473,Crosswalk!B:D,2,0)</f>
        <v>Property Tax-Current Unsecured</v>
      </c>
      <c r="I473" s="7"/>
      <c r="J473" s="8">
        <v>0</v>
      </c>
      <c r="K473" s="8">
        <v>0</v>
      </c>
      <c r="L473" s="8">
        <v>9893.3700000000008</v>
      </c>
      <c r="M473" s="8">
        <v>0</v>
      </c>
      <c r="N473" s="8">
        <v>56.909999999999854</v>
      </c>
      <c r="O473" s="8">
        <v>502.55999999999949</v>
      </c>
      <c r="P473" s="8">
        <v>-31.19</v>
      </c>
      <c r="Q473" s="8">
        <v>361.92000000000007</v>
      </c>
      <c r="R473" s="8"/>
      <c r="S473" s="8"/>
      <c r="T473" s="8"/>
      <c r="U473" s="8"/>
      <c r="V473" s="8"/>
      <c r="W473" s="8"/>
      <c r="X473" s="8"/>
      <c r="Y473" s="14">
        <f t="shared" si="80"/>
        <v>10783.57</v>
      </c>
      <c r="Z473" s="10"/>
      <c r="AA473" s="136">
        <f t="shared" si="82"/>
        <v>0</v>
      </c>
      <c r="AB473" s="13"/>
      <c r="AC473" s="13">
        <f t="shared" si="81"/>
        <v>0</v>
      </c>
      <c r="AD473" s="12">
        <v>1</v>
      </c>
      <c r="AE473" s="12">
        <v>1</v>
      </c>
      <c r="AG473" s="9">
        <f t="shared" si="74"/>
        <v>-10783.57</v>
      </c>
      <c r="AI473" s="1" t="str">
        <f t="shared" si="83"/>
        <v>35135110004006</v>
      </c>
      <c r="AJ473" s="9">
        <f>IF(AND(F473=2015,AG$4=1),-IFERROR(VLOOKUP(AI473,'Tax Admin 1'!A:I,9,0),0),IF(AND(F473=2015,AG$4=2),-IFERROR(VLOOKUP(AI473,'Tax Admin 2'!A:I,9,0),0),IFERROR(VLOOKUP(AI473,'A203'!A:L,12,0),0)))</f>
        <v>0</v>
      </c>
    </row>
    <row r="474" spans="1:36" ht="15" customHeight="1" outlineLevel="2">
      <c r="A474" s="7">
        <v>2015</v>
      </c>
      <c r="B474" s="7" t="s">
        <v>143</v>
      </c>
      <c r="C474" s="149" t="s">
        <v>144</v>
      </c>
      <c r="D474" s="7">
        <v>351</v>
      </c>
      <c r="E474" s="7" t="s">
        <v>13</v>
      </c>
      <c r="F474" s="7">
        <v>1070</v>
      </c>
      <c r="G474" s="148" t="str">
        <f>VLOOKUP(F474,Crosswalk!A:D,2,0)</f>
        <v>4060</v>
      </c>
      <c r="H474" s="7" t="str">
        <f>VLOOKUP(G474,Crosswalk!B:D,2,0)</f>
        <v>ABX1 26 Residual</v>
      </c>
      <c r="I474" s="7"/>
      <c r="J474" s="8">
        <v>0</v>
      </c>
      <c r="K474" s="8">
        <v>0</v>
      </c>
      <c r="L474" s="8">
        <v>0</v>
      </c>
      <c r="M474" s="8">
        <v>31835</v>
      </c>
      <c r="N474" s="8">
        <v>0</v>
      </c>
      <c r="O474" s="8">
        <v>0</v>
      </c>
      <c r="P474" s="8">
        <v>20338</v>
      </c>
      <c r="Q474" s="8">
        <v>849</v>
      </c>
      <c r="R474" s="8"/>
      <c r="S474" s="8"/>
      <c r="T474" s="8"/>
      <c r="U474" s="8"/>
      <c r="V474" s="8"/>
      <c r="W474" s="8"/>
      <c r="X474" s="8"/>
      <c r="Y474" s="14">
        <f t="shared" si="80"/>
        <v>53022</v>
      </c>
      <c r="Z474" s="10"/>
      <c r="AA474" s="136">
        <f t="shared" si="82"/>
        <v>0</v>
      </c>
      <c r="AB474" s="13"/>
      <c r="AC474" s="13">
        <f t="shared" si="81"/>
        <v>0</v>
      </c>
      <c r="AD474" s="12"/>
      <c r="AE474" s="12"/>
      <c r="AG474" s="9">
        <f t="shared" si="74"/>
        <v>-53022</v>
      </c>
      <c r="AI474" s="1" t="str">
        <f t="shared" si="83"/>
        <v>35135110004060</v>
      </c>
      <c r="AJ474" s="9">
        <f>IF(AND(F474=2015,AG$4=1),-IFERROR(VLOOKUP(AI474,'Tax Admin 1'!A:I,9,0),0),IF(AND(F474=2015,AG$4=2),-IFERROR(VLOOKUP(AI474,'Tax Admin 2'!A:I,9,0),0),IFERROR(VLOOKUP(AI474,'A203'!A:L,12,0),0)))</f>
        <v>0</v>
      </c>
    </row>
    <row r="475" spans="1:36" ht="15" customHeight="1" outlineLevel="2">
      <c r="A475" s="7">
        <v>2015</v>
      </c>
      <c r="B475" s="7" t="s">
        <v>143</v>
      </c>
      <c r="C475" s="149" t="s">
        <v>144</v>
      </c>
      <c r="D475" s="7">
        <v>351</v>
      </c>
      <c r="E475" s="7" t="s">
        <v>13</v>
      </c>
      <c r="F475" s="86">
        <v>1082</v>
      </c>
      <c r="G475" s="148" t="str">
        <f>VLOOKUP(F475,Crosswalk!A:D,2,0)</f>
        <v>4076</v>
      </c>
      <c r="H475" s="7" t="str">
        <f>VLOOKUP(G475,Crosswalk!B:D,2,0)</f>
        <v>ABx1 26 L&amp;M Housing - H&amp;S 34188</v>
      </c>
      <c r="I475" s="7"/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/>
      <c r="Q475" s="8">
        <v>0</v>
      </c>
      <c r="R475" s="8"/>
      <c r="S475" s="8"/>
      <c r="T475" s="8"/>
      <c r="U475" s="8"/>
      <c r="V475" s="8"/>
      <c r="W475" s="8"/>
      <c r="X475" s="8"/>
      <c r="Y475" s="14">
        <f t="shared" si="80"/>
        <v>0</v>
      </c>
      <c r="Z475" s="10"/>
      <c r="AA475" s="136">
        <f t="shared" si="82"/>
        <v>0</v>
      </c>
      <c r="AB475" s="13"/>
      <c r="AC475" s="13">
        <f t="shared" si="81"/>
        <v>0</v>
      </c>
      <c r="AD475" s="12"/>
      <c r="AE475" s="12"/>
      <c r="AG475" s="9">
        <f t="shared" si="74"/>
        <v>0</v>
      </c>
      <c r="AI475" s="1" t="str">
        <f t="shared" si="83"/>
        <v>35135110004076</v>
      </c>
      <c r="AJ475" s="9">
        <f>IF(AND(F475=2015,AG$4=1),-IFERROR(VLOOKUP(AI475,'Tax Admin 1'!A:I,9,0),0),IF(AND(F475=2015,AG$4=2),-IFERROR(VLOOKUP(AI475,'Tax Admin 2'!A:I,9,0),0),IFERROR(VLOOKUP(AI475,'A203'!A:L,12,0),0)))</f>
        <v>0</v>
      </c>
    </row>
    <row r="476" spans="1:36" ht="15" customHeight="1" outlineLevel="2">
      <c r="A476" s="7">
        <v>2015</v>
      </c>
      <c r="B476" s="7" t="s">
        <v>143</v>
      </c>
      <c r="C476" s="149" t="s">
        <v>144</v>
      </c>
      <c r="D476" s="7" t="s">
        <v>144</v>
      </c>
      <c r="E476" s="7" t="s">
        <v>13</v>
      </c>
      <c r="F476" s="7">
        <v>1110</v>
      </c>
      <c r="G476" s="148" t="str">
        <f>VLOOKUP(F476,Crosswalk!A:D,2,0)</f>
        <v>4008</v>
      </c>
      <c r="H476" s="7" t="str">
        <f>VLOOKUP(G476,Crosswalk!B:D,2,0)</f>
        <v>Property Taxes-Prior Secured</v>
      </c>
      <c r="I476" s="7"/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/>
      <c r="Q476" s="8">
        <v>6722.63</v>
      </c>
      <c r="R476" s="8"/>
      <c r="S476" s="8"/>
      <c r="T476" s="8"/>
      <c r="U476" s="8"/>
      <c r="V476" s="8"/>
      <c r="W476" s="8"/>
      <c r="X476" s="8"/>
      <c r="Y476" s="14">
        <f t="shared" si="80"/>
        <v>6722.63</v>
      </c>
      <c r="Z476" s="10"/>
      <c r="AA476" s="136">
        <f t="shared" si="82"/>
        <v>0</v>
      </c>
      <c r="AB476" s="13"/>
      <c r="AC476" s="13">
        <f t="shared" si="81"/>
        <v>0</v>
      </c>
      <c r="AD476" s="12">
        <v>1</v>
      </c>
      <c r="AE476" s="12">
        <v>1</v>
      </c>
      <c r="AG476" s="9">
        <f t="shared" si="74"/>
        <v>-6722.63</v>
      </c>
      <c r="AI476" s="1" t="str">
        <f t="shared" si="83"/>
        <v>35135110004008</v>
      </c>
      <c r="AJ476" s="9">
        <f>IF(AND(F476=2015,AG$4=1),-IFERROR(VLOOKUP(AI476,'Tax Admin 1'!A:I,9,0),0),IF(AND(F476=2015,AG$4=2),-IFERROR(VLOOKUP(AI476,'Tax Admin 2'!A:I,9,0),0),IFERROR(VLOOKUP(AI476,'A203'!A:L,12,0),0)))</f>
        <v>0</v>
      </c>
    </row>
    <row r="477" spans="1:36" ht="15" customHeight="1" outlineLevel="2">
      <c r="A477" s="7">
        <v>2015</v>
      </c>
      <c r="B477" s="7" t="s">
        <v>143</v>
      </c>
      <c r="C477" s="149" t="s">
        <v>144</v>
      </c>
      <c r="D477" s="7" t="s">
        <v>144</v>
      </c>
      <c r="E477" s="7" t="s">
        <v>13</v>
      </c>
      <c r="F477" s="24">
        <v>1150</v>
      </c>
      <c r="G477" s="148" t="str">
        <f>VLOOKUP(F477,Crosswalk!A:D,2,0)</f>
        <v>4009</v>
      </c>
      <c r="H477" s="7" t="str">
        <f>VLOOKUP(G477,Crosswalk!B:D,2,0)</f>
        <v>Property Taxes-Prior Unsecured</v>
      </c>
      <c r="I477" s="7"/>
      <c r="J477" s="8">
        <v>0</v>
      </c>
      <c r="K477" s="8">
        <v>0</v>
      </c>
      <c r="L477" s="8">
        <v>93.61</v>
      </c>
      <c r="M477" s="8">
        <v>0</v>
      </c>
      <c r="N477" s="8">
        <v>14.36</v>
      </c>
      <c r="O477" s="8">
        <v>136.07</v>
      </c>
      <c r="P477" s="8">
        <v>14.66</v>
      </c>
      <c r="Q477" s="8">
        <v>86.110000000000014</v>
      </c>
      <c r="R477" s="8"/>
      <c r="S477" s="8"/>
      <c r="T477" s="8"/>
      <c r="U477" s="8"/>
      <c r="V477" s="8"/>
      <c r="W477" s="8"/>
      <c r="X477" s="8"/>
      <c r="Y477" s="14">
        <f t="shared" si="80"/>
        <v>344.81</v>
      </c>
      <c r="Z477" s="10"/>
      <c r="AA477" s="136">
        <f t="shared" si="82"/>
        <v>0</v>
      </c>
      <c r="AB477" s="13"/>
      <c r="AC477" s="13">
        <f t="shared" si="81"/>
        <v>0</v>
      </c>
      <c r="AD477" s="12">
        <v>1</v>
      </c>
      <c r="AE477" s="12">
        <v>1</v>
      </c>
      <c r="AG477" s="9">
        <f t="shared" si="74"/>
        <v>-344.81</v>
      </c>
      <c r="AI477" s="1" t="str">
        <f t="shared" si="83"/>
        <v>35135110004009</v>
      </c>
      <c r="AJ477" s="9">
        <f>IF(AND(F477=2015,AG$4=1),-IFERROR(VLOOKUP(AI477,'Tax Admin 1'!A:I,9,0),0),IF(AND(F477=2015,AG$4=2),-IFERROR(VLOOKUP(AI477,'Tax Admin 2'!A:I,9,0),0),IFERROR(VLOOKUP(AI477,'A203'!A:L,12,0),0)))</f>
        <v>0</v>
      </c>
    </row>
    <row r="478" spans="1:36" ht="15" customHeight="1" outlineLevel="2">
      <c r="A478" s="7">
        <v>2015</v>
      </c>
      <c r="B478" s="7" t="s">
        <v>143</v>
      </c>
      <c r="C478" s="149" t="s">
        <v>144</v>
      </c>
      <c r="D478" s="7" t="s">
        <v>144</v>
      </c>
      <c r="E478" s="7" t="s">
        <v>13</v>
      </c>
      <c r="F478" s="7">
        <v>1165</v>
      </c>
      <c r="G478" s="148" t="str">
        <f>VLOOKUP(F478,Crosswalk!A:D,2,0)</f>
        <v>4011</v>
      </c>
      <c r="H478" s="7" t="str">
        <f>VLOOKUP(G478,Crosswalk!B:D,2,0)</f>
        <v>Property Tax In-Lieu Of Vlf</v>
      </c>
      <c r="I478" s="7"/>
      <c r="J478" s="8">
        <v>0</v>
      </c>
      <c r="K478" s="8">
        <v>0</v>
      </c>
      <c r="L478" s="8">
        <v>397699</v>
      </c>
      <c r="M478" s="8">
        <v>0</v>
      </c>
      <c r="N478" s="8">
        <v>0</v>
      </c>
      <c r="O478" s="8">
        <v>397699</v>
      </c>
      <c r="P478" s="8"/>
      <c r="Q478" s="8">
        <v>0</v>
      </c>
      <c r="R478" s="8"/>
      <c r="S478" s="8"/>
      <c r="T478" s="8"/>
      <c r="U478" s="8"/>
      <c r="V478" s="8"/>
      <c r="W478" s="8"/>
      <c r="X478" s="8"/>
      <c r="Y478" s="14">
        <f t="shared" si="80"/>
        <v>795398</v>
      </c>
      <c r="Z478" s="10"/>
      <c r="AA478" s="136">
        <f t="shared" si="82"/>
        <v>0</v>
      </c>
      <c r="AB478" s="13"/>
      <c r="AC478" s="13">
        <f t="shared" si="81"/>
        <v>0</v>
      </c>
      <c r="AD478" s="12">
        <v>1</v>
      </c>
      <c r="AE478" s="12">
        <v>1</v>
      </c>
      <c r="AG478" s="9">
        <f t="shared" si="74"/>
        <v>-795398</v>
      </c>
      <c r="AI478" s="1" t="str">
        <f t="shared" si="83"/>
        <v>35135110004011</v>
      </c>
      <c r="AJ478" s="9">
        <f>IF(AND(F478=2015,AG$4=1),-IFERROR(VLOOKUP(AI478,'Tax Admin 1'!A:I,9,0),0),IF(AND(F478=2015,AG$4=2),-IFERROR(VLOOKUP(AI478,'Tax Admin 2'!A:I,9,0),0),IFERROR(VLOOKUP(AI478,'A203'!A:L,12,0),0)))</f>
        <v>0</v>
      </c>
    </row>
    <row r="479" spans="1:36" ht="15" customHeight="1" outlineLevel="2">
      <c r="A479" s="7">
        <v>2015</v>
      </c>
      <c r="B479" s="7" t="s">
        <v>143</v>
      </c>
      <c r="C479" s="149" t="s">
        <v>144</v>
      </c>
      <c r="D479" s="7" t="s">
        <v>144</v>
      </c>
      <c r="E479" s="7" t="s">
        <v>13</v>
      </c>
      <c r="F479" s="7">
        <v>1175</v>
      </c>
      <c r="G479" s="148" t="str">
        <f>VLOOKUP(F479,Crosswalk!A:D,2,0)</f>
        <v>4014</v>
      </c>
      <c r="H479" s="7" t="str">
        <f>VLOOKUP(G479,Crosswalk!B:D,2,0)</f>
        <v>Prop 1A Reimbursement</v>
      </c>
      <c r="I479" s="7"/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/>
      <c r="Q479" s="8">
        <v>0</v>
      </c>
      <c r="R479" s="8"/>
      <c r="S479" s="8"/>
      <c r="T479" s="8"/>
      <c r="U479" s="8"/>
      <c r="V479" s="8"/>
      <c r="W479" s="8"/>
      <c r="X479" s="8"/>
      <c r="Y479" s="14">
        <f t="shared" si="80"/>
        <v>0</v>
      </c>
      <c r="Z479" s="10"/>
      <c r="AA479" s="136">
        <f t="shared" si="82"/>
        <v>0</v>
      </c>
      <c r="AB479" s="13"/>
      <c r="AC479" s="13">
        <f t="shared" si="81"/>
        <v>0</v>
      </c>
      <c r="AD479" s="12"/>
      <c r="AE479" s="12"/>
      <c r="AG479" s="9">
        <f t="shared" si="74"/>
        <v>0</v>
      </c>
      <c r="AI479" s="1" t="str">
        <f t="shared" si="83"/>
        <v>35135110004014</v>
      </c>
      <c r="AJ479" s="9">
        <f>IF(AND(F479=2015,AG$4=1),-IFERROR(VLOOKUP(AI479,'Tax Admin 1'!A:I,9,0),0),IF(AND(F479=2015,AG$4=2),-IFERROR(VLOOKUP(AI479,'Tax Admin 2'!A:I,9,0),0),IFERROR(VLOOKUP(AI479,'A203'!A:L,12,0),0)))</f>
        <v>0</v>
      </c>
    </row>
    <row r="480" spans="1:36" ht="15" customHeight="1" outlineLevel="2">
      <c r="A480" s="7">
        <v>2015</v>
      </c>
      <c r="B480" s="7" t="s">
        <v>143</v>
      </c>
      <c r="C480" s="149" t="s">
        <v>144</v>
      </c>
      <c r="D480" s="7" t="s">
        <v>144</v>
      </c>
      <c r="E480" s="7" t="s">
        <v>13</v>
      </c>
      <c r="F480" s="7">
        <v>1260</v>
      </c>
      <c r="G480" s="148" t="str">
        <f>VLOOKUP(F480,Crosswalk!A:D,2,0)</f>
        <v>4030</v>
      </c>
      <c r="H480" s="7" t="str">
        <f>VLOOKUP(G480,Crosswalk!B:D,2,0)</f>
        <v>Supp Prop Tax-Current Secured</v>
      </c>
      <c r="I480" s="7"/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/>
      <c r="Q480" s="8">
        <v>2944.66</v>
      </c>
      <c r="R480" s="8"/>
      <c r="S480" s="8"/>
      <c r="T480" s="8"/>
      <c r="U480" s="8"/>
      <c r="V480" s="8"/>
      <c r="W480" s="8"/>
      <c r="X480" s="8"/>
      <c r="Y480" s="14">
        <f t="shared" si="80"/>
        <v>2944.66</v>
      </c>
      <c r="Z480" s="10"/>
      <c r="AA480" s="136">
        <f t="shared" si="82"/>
        <v>0</v>
      </c>
      <c r="AB480" s="13"/>
      <c r="AC480" s="13">
        <f t="shared" si="81"/>
        <v>0</v>
      </c>
      <c r="AD480" s="12">
        <v>1</v>
      </c>
      <c r="AE480" s="12">
        <v>1</v>
      </c>
      <c r="AG480" s="9">
        <f t="shared" si="74"/>
        <v>-2944.66</v>
      </c>
      <c r="AI480" s="1" t="str">
        <f t="shared" si="83"/>
        <v>35135110004030</v>
      </c>
      <c r="AJ480" s="9">
        <f>IF(AND(F480=2015,AG$4=1),-IFERROR(VLOOKUP(AI480,'Tax Admin 1'!A:I,9,0),0),IF(AND(F480=2015,AG$4=2),-IFERROR(VLOOKUP(AI480,'Tax Admin 2'!A:I,9,0),0),IFERROR(VLOOKUP(AI480,'A203'!A:L,12,0),0)))</f>
        <v>0</v>
      </c>
    </row>
    <row r="481" spans="1:36" ht="15" customHeight="1" outlineLevel="2">
      <c r="A481" s="7">
        <v>2015</v>
      </c>
      <c r="B481" s="7" t="s">
        <v>143</v>
      </c>
      <c r="C481" s="149" t="s">
        <v>144</v>
      </c>
      <c r="D481" s="7" t="s">
        <v>144</v>
      </c>
      <c r="E481" s="7" t="s">
        <v>13</v>
      </c>
      <c r="F481" s="7">
        <v>1270</v>
      </c>
      <c r="G481" s="148" t="str">
        <f>VLOOKUP(F481,Crosswalk!A:D,2,0)</f>
        <v>4033</v>
      </c>
      <c r="H481" s="7" t="str">
        <f>VLOOKUP(G481,Crosswalk!B:D,2,0)</f>
        <v>Supp Property Taxes-Prior Secured</v>
      </c>
      <c r="I481" s="7"/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/>
      <c r="Q481" s="8">
        <v>896.82</v>
      </c>
      <c r="R481" s="8"/>
      <c r="S481" s="8"/>
      <c r="T481" s="8"/>
      <c r="U481" s="8"/>
      <c r="V481" s="8"/>
      <c r="W481" s="8"/>
      <c r="X481" s="8"/>
      <c r="Y481" s="14">
        <f t="shared" si="80"/>
        <v>896.82</v>
      </c>
      <c r="Z481" s="10"/>
      <c r="AA481" s="136">
        <f t="shared" si="82"/>
        <v>0</v>
      </c>
      <c r="AB481" s="13"/>
      <c r="AC481" s="13">
        <f t="shared" si="81"/>
        <v>0</v>
      </c>
      <c r="AD481" s="12">
        <v>1</v>
      </c>
      <c r="AE481" s="12">
        <v>1</v>
      </c>
      <c r="AG481" s="9">
        <f t="shared" si="74"/>
        <v>-896.82</v>
      </c>
      <c r="AI481" s="1" t="str">
        <f t="shared" si="83"/>
        <v>35135110004033</v>
      </c>
      <c r="AJ481" s="9">
        <f>IF(AND(F481=2015,AG$4=1),-IFERROR(VLOOKUP(AI481,'Tax Admin 1'!A:I,9,0),0),IF(AND(F481=2015,AG$4=2),-IFERROR(VLOOKUP(AI481,'Tax Admin 2'!A:I,9,0),0),IFERROR(VLOOKUP(AI481,'A203'!A:L,12,0),0)))</f>
        <v>0</v>
      </c>
    </row>
    <row r="482" spans="1:36" ht="15" customHeight="1" outlineLevel="2">
      <c r="A482" s="7">
        <v>2015</v>
      </c>
      <c r="B482" s="7" t="s">
        <v>143</v>
      </c>
      <c r="C482" s="149" t="s">
        <v>144</v>
      </c>
      <c r="D482" s="7" t="s">
        <v>144</v>
      </c>
      <c r="E482" s="7" t="s">
        <v>13</v>
      </c>
      <c r="F482" s="7">
        <v>1312</v>
      </c>
      <c r="G482" s="148" t="str">
        <f>VLOOKUP(F482,Crosswalk!A:D,2,0)</f>
        <v>4038</v>
      </c>
      <c r="H482" s="7" t="str">
        <f>VLOOKUP(G482,Crosswalk!B:D,2,0)</f>
        <v>In Lieu Local Sales &amp; Use Tax</v>
      </c>
      <c r="I482" s="7"/>
      <c r="J482" s="8">
        <v>0</v>
      </c>
      <c r="K482" s="8">
        <v>0</v>
      </c>
      <c r="L482" s="8">
        <v>66239.16</v>
      </c>
      <c r="M482" s="8">
        <v>0</v>
      </c>
      <c r="N482" s="8">
        <v>0</v>
      </c>
      <c r="O482" s="8">
        <v>71795</v>
      </c>
      <c r="P482" s="8"/>
      <c r="Q482" s="8">
        <v>0</v>
      </c>
      <c r="R482" s="8"/>
      <c r="S482" s="8"/>
      <c r="T482" s="8"/>
      <c r="U482" s="8"/>
      <c r="V482" s="8"/>
      <c r="W482" s="8"/>
      <c r="X482" s="8"/>
      <c r="Y482" s="14">
        <f t="shared" si="80"/>
        <v>138034.16</v>
      </c>
      <c r="Z482" s="10"/>
      <c r="AA482" s="136">
        <f t="shared" si="82"/>
        <v>0</v>
      </c>
      <c r="AB482" s="13"/>
      <c r="AC482" s="13">
        <f t="shared" si="81"/>
        <v>0</v>
      </c>
      <c r="AD482" s="12">
        <v>1</v>
      </c>
      <c r="AE482" s="12">
        <v>1</v>
      </c>
      <c r="AG482" s="9">
        <f t="shared" si="74"/>
        <v>-138034.16</v>
      </c>
      <c r="AI482" s="1" t="str">
        <f t="shared" si="83"/>
        <v>35135110004038</v>
      </c>
      <c r="AJ482" s="9">
        <f>IF(AND(F482=2015,AG$4=1),-IFERROR(VLOOKUP(AI482,'Tax Admin 1'!A:I,9,0),0),IF(AND(F482=2015,AG$4=2),-IFERROR(VLOOKUP(AI482,'Tax Admin 2'!A:I,9,0),0),IFERROR(VLOOKUP(AI482,'A203'!A:L,12,0),0)))</f>
        <v>0</v>
      </c>
    </row>
    <row r="483" spans="1:36" ht="15" customHeight="1" outlineLevel="2">
      <c r="A483" s="7">
        <v>2015</v>
      </c>
      <c r="B483" s="7" t="s">
        <v>143</v>
      </c>
      <c r="C483" s="149" t="s">
        <v>144</v>
      </c>
      <c r="D483" s="7" t="s">
        <v>144</v>
      </c>
      <c r="E483" s="7" t="s">
        <v>13</v>
      </c>
      <c r="F483" s="7">
        <v>1324</v>
      </c>
      <c r="G483" s="148" t="str">
        <f>VLOOKUP(F483,Crosswalk!A:D,2,0)</f>
        <v>4047</v>
      </c>
      <c r="H483" s="7" t="str">
        <f>VLOOKUP(G483,Crosswalk!B:D,2,0)</f>
        <v>Ltf-Article 8 Planning Contrib</v>
      </c>
      <c r="I483" s="7"/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/>
      <c r="Q483" s="8">
        <v>0</v>
      </c>
      <c r="R483" s="8"/>
      <c r="S483" s="8"/>
      <c r="T483" s="8"/>
      <c r="U483" s="8"/>
      <c r="V483" s="8"/>
      <c r="W483" s="8"/>
      <c r="X483" s="8"/>
      <c r="Y483" s="14">
        <f t="shared" si="80"/>
        <v>0</v>
      </c>
      <c r="Z483" s="10"/>
      <c r="AA483" s="136">
        <f t="shared" si="82"/>
        <v>0</v>
      </c>
      <c r="AB483" s="13"/>
      <c r="AC483" s="13">
        <f t="shared" si="81"/>
        <v>0</v>
      </c>
      <c r="AD483" s="12">
        <v>1</v>
      </c>
      <c r="AE483" s="12">
        <v>1</v>
      </c>
      <c r="AG483" s="9">
        <f t="shared" si="74"/>
        <v>0</v>
      </c>
      <c r="AI483" s="1" t="str">
        <f t="shared" si="83"/>
        <v>35135110004047</v>
      </c>
      <c r="AJ483" s="9">
        <f>IF(AND(F483=2015,AG$4=1),-IFERROR(VLOOKUP(AI483,'Tax Admin 1'!A:I,9,0),0),IF(AND(F483=2015,AG$4=2),-IFERROR(VLOOKUP(AI483,'Tax Admin 2'!A:I,9,0),0),IFERROR(VLOOKUP(AI483,'A203'!A:L,12,0),0)))</f>
        <v>0</v>
      </c>
    </row>
    <row r="484" spans="1:36" ht="15" customHeight="1" outlineLevel="2">
      <c r="A484" s="7">
        <v>2015</v>
      </c>
      <c r="B484" s="7" t="s">
        <v>143</v>
      </c>
      <c r="C484" s="149" t="s">
        <v>144</v>
      </c>
      <c r="D484" s="7" t="s">
        <v>144</v>
      </c>
      <c r="E484" s="7" t="s">
        <v>13</v>
      </c>
      <c r="F484" s="7">
        <v>1325</v>
      </c>
      <c r="G484" s="148" t="str">
        <f>VLOOKUP(F484,Crosswalk!A:D,2,0)</f>
        <v>4048</v>
      </c>
      <c r="H484" s="7" t="str">
        <f>VLOOKUP(G484,Crosswalk!B:D,2,0)</f>
        <v>Ltf-Art 8 Streets &amp; Roads</v>
      </c>
      <c r="I484" s="7"/>
      <c r="J484" s="8">
        <v>633459.68999999994</v>
      </c>
      <c r="K484" s="8">
        <v>0</v>
      </c>
      <c r="L484" s="8">
        <v>0</v>
      </c>
      <c r="M484" s="8">
        <v>0</v>
      </c>
      <c r="N484" s="8">
        <v>0</v>
      </c>
      <c r="O484" s="8">
        <v>0</v>
      </c>
      <c r="P484" s="8"/>
      <c r="Q484" s="8">
        <v>275237.68999999994</v>
      </c>
      <c r="R484" s="8"/>
      <c r="S484" s="8"/>
      <c r="T484" s="8"/>
      <c r="U484" s="8"/>
      <c r="V484" s="8"/>
      <c r="W484" s="8"/>
      <c r="X484" s="8"/>
      <c r="Y484" s="14">
        <f t="shared" si="80"/>
        <v>908697.37999999989</v>
      </c>
      <c r="Z484" s="10"/>
      <c r="AA484" s="136">
        <f t="shared" si="82"/>
        <v>0</v>
      </c>
      <c r="AB484" s="13"/>
      <c r="AC484" s="13">
        <f t="shared" si="81"/>
        <v>0</v>
      </c>
      <c r="AD484" s="12">
        <v>1</v>
      </c>
      <c r="AE484" s="12">
        <v>1</v>
      </c>
      <c r="AG484" s="9">
        <f t="shared" si="74"/>
        <v>-908697.37999999989</v>
      </c>
      <c r="AI484" s="1" t="str">
        <f t="shared" si="83"/>
        <v>35135110004048</v>
      </c>
      <c r="AJ484" s="9">
        <f>IF(AND(F484=2015,AG$4=1),-IFERROR(VLOOKUP(AI484,'Tax Admin 1'!A:I,9,0),0),IF(AND(F484=2015,AG$4=2),-IFERROR(VLOOKUP(AI484,'Tax Admin 2'!A:I,9,0),0),IFERROR(VLOOKUP(AI484,'A203'!A:L,12,0),0)))</f>
        <v>0</v>
      </c>
    </row>
    <row r="485" spans="1:36" ht="15" customHeight="1" outlineLevel="2">
      <c r="A485" s="7">
        <v>2015</v>
      </c>
      <c r="B485" s="7" t="s">
        <v>143</v>
      </c>
      <c r="C485" s="149" t="s">
        <v>144</v>
      </c>
      <c r="D485" s="7" t="s">
        <v>144</v>
      </c>
      <c r="E485" s="7" t="s">
        <v>13</v>
      </c>
      <c r="F485" s="7">
        <v>1328</v>
      </c>
      <c r="G485" s="148" t="str">
        <f>VLOOKUP(F485,Crosswalk!A:D,2,0)</f>
        <v>4051</v>
      </c>
      <c r="H485" s="7" t="str">
        <f>VLOOKUP(G485,Crosswalk!B:D,2,0)</f>
        <v>Stp-Surface Transp Program</v>
      </c>
      <c r="I485" s="7"/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/>
      <c r="Q485" s="8">
        <v>0</v>
      </c>
      <c r="R485" s="8"/>
      <c r="S485" s="8"/>
      <c r="T485" s="8"/>
      <c r="U485" s="8"/>
      <c r="V485" s="8"/>
      <c r="W485" s="8"/>
      <c r="X485" s="8"/>
      <c r="Y485" s="14">
        <f t="shared" si="80"/>
        <v>0</v>
      </c>
      <c r="Z485" s="10"/>
      <c r="AA485" s="136">
        <f t="shared" si="82"/>
        <v>0</v>
      </c>
      <c r="AB485" s="13"/>
      <c r="AC485" s="13">
        <f t="shared" si="81"/>
        <v>0</v>
      </c>
      <c r="AD485" s="12">
        <v>1</v>
      </c>
      <c r="AE485" s="12">
        <v>1</v>
      </c>
      <c r="AG485" s="9">
        <f t="shared" si="74"/>
        <v>0</v>
      </c>
      <c r="AI485" s="1" t="str">
        <f t="shared" si="83"/>
        <v>35135110004051</v>
      </c>
      <c r="AJ485" s="9">
        <f>IF(AND(F485=2015,AG$4=1),-IFERROR(VLOOKUP(AI485,'Tax Admin 1'!A:I,9,0),0),IF(AND(F485=2015,AG$4=2),-IFERROR(VLOOKUP(AI485,'Tax Admin 2'!A:I,9,0),0),IFERROR(VLOOKUP(AI485,'A203'!A:L,12,0),0)))</f>
        <v>0</v>
      </c>
    </row>
    <row r="486" spans="1:36" ht="15" customHeight="1" outlineLevel="2">
      <c r="A486" s="7">
        <v>2015</v>
      </c>
      <c r="B486" s="7" t="s">
        <v>143</v>
      </c>
      <c r="C486" s="149" t="s">
        <v>144</v>
      </c>
      <c r="D486" s="7" t="s">
        <v>144</v>
      </c>
      <c r="E486" s="7" t="s">
        <v>13</v>
      </c>
      <c r="F486" s="7">
        <v>1410</v>
      </c>
      <c r="G486" s="148" t="str">
        <f>VLOOKUP(F486,Crosswalk!A:D,2,0)</f>
        <v>4052</v>
      </c>
      <c r="H486" s="7" t="str">
        <f>VLOOKUP(G486,Crosswalk!B:D,2,0)</f>
        <v>Other Taxes</v>
      </c>
      <c r="I486" s="7"/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/>
      <c r="Q486" s="8">
        <v>0</v>
      </c>
      <c r="R486" s="8"/>
      <c r="S486" s="8"/>
      <c r="T486" s="8"/>
      <c r="U486" s="8"/>
      <c r="V486" s="8"/>
      <c r="W486" s="8"/>
      <c r="X486" s="8"/>
      <c r="Y486" s="14">
        <f t="shared" si="80"/>
        <v>0</v>
      </c>
      <c r="Z486" s="10"/>
      <c r="AA486" s="136">
        <f t="shared" si="82"/>
        <v>0</v>
      </c>
      <c r="AB486" s="13"/>
      <c r="AC486" s="13">
        <f t="shared" si="81"/>
        <v>0</v>
      </c>
      <c r="AD486" s="12">
        <v>1</v>
      </c>
      <c r="AE486" s="12">
        <v>1</v>
      </c>
      <c r="AG486" s="9">
        <f t="shared" si="74"/>
        <v>0</v>
      </c>
      <c r="AI486" s="1" t="str">
        <f t="shared" si="83"/>
        <v>35135110004052</v>
      </c>
      <c r="AJ486" s="9">
        <f>IF(AND(F486=2015,AG$4=1),-IFERROR(VLOOKUP(AI486,'Tax Admin 1'!A:I,9,0),0),IF(AND(F486=2015,AG$4=2),-IFERROR(VLOOKUP(AI486,'Tax Admin 2'!A:I,9,0),0),IFERROR(VLOOKUP(AI486,'A203'!A:L,12,0),0)))</f>
        <v>0</v>
      </c>
    </row>
    <row r="487" spans="1:36" ht="15" customHeight="1" outlineLevel="2">
      <c r="A487" s="7">
        <v>2015</v>
      </c>
      <c r="B487" s="7" t="s">
        <v>143</v>
      </c>
      <c r="C487" s="149" t="s">
        <v>144</v>
      </c>
      <c r="D487" s="7" t="s">
        <v>144</v>
      </c>
      <c r="E487" s="7" t="s">
        <v>13</v>
      </c>
      <c r="F487" s="7">
        <v>1430</v>
      </c>
      <c r="G487" s="148" t="str">
        <f>VLOOKUP(F487,Crosswalk!A:D,2,0)</f>
        <v>4054</v>
      </c>
      <c r="H487" s="7" t="str">
        <f>VLOOKUP(G487,Crosswalk!B:D,2,0)</f>
        <v>Property Transfer Tax</v>
      </c>
      <c r="I487" s="7"/>
      <c r="J487" s="8">
        <v>521.94000000000005</v>
      </c>
      <c r="K487" s="8">
        <v>773.01</v>
      </c>
      <c r="L487" s="8">
        <v>694.08999999999992</v>
      </c>
      <c r="M487" s="8">
        <v>0</v>
      </c>
      <c r="N487" s="8">
        <v>699.59000000000015</v>
      </c>
      <c r="O487" s="8">
        <v>1599.9399999999996</v>
      </c>
      <c r="P487" s="8">
        <v>353.62</v>
      </c>
      <c r="Q487" s="8">
        <v>608.5600000000004</v>
      </c>
      <c r="R487" s="8"/>
      <c r="S487" s="8"/>
      <c r="T487" s="8"/>
      <c r="U487" s="8"/>
      <c r="V487" s="8"/>
      <c r="W487" s="8"/>
      <c r="X487" s="8"/>
      <c r="Y487" s="14">
        <f t="shared" si="80"/>
        <v>5250.75</v>
      </c>
      <c r="Z487" s="10"/>
      <c r="AA487" s="136">
        <f t="shared" si="82"/>
        <v>0</v>
      </c>
      <c r="AB487" s="13"/>
      <c r="AC487" s="13">
        <f t="shared" si="81"/>
        <v>0</v>
      </c>
      <c r="AD487" s="12">
        <v>1</v>
      </c>
      <c r="AE487" s="12">
        <v>1</v>
      </c>
      <c r="AG487" s="9">
        <f t="shared" si="74"/>
        <v>-5250.75</v>
      </c>
      <c r="AI487" s="1" t="str">
        <f t="shared" si="83"/>
        <v>35135110004054</v>
      </c>
      <c r="AJ487" s="9">
        <f>IF(AND(F487=2015,AG$4=1),-IFERROR(VLOOKUP(AI487,'Tax Admin 1'!A:I,9,0),0),IF(AND(F487=2015,AG$4=2),-IFERROR(VLOOKUP(AI487,'Tax Admin 2'!A:I,9,0),0),IFERROR(VLOOKUP(AI487,'A203'!A:L,12,0),0)))</f>
        <v>0</v>
      </c>
    </row>
    <row r="488" spans="1:36" ht="15" customHeight="1" outlineLevel="2">
      <c r="A488" s="7">
        <v>2015</v>
      </c>
      <c r="B488" s="7" t="s">
        <v>143</v>
      </c>
      <c r="C488" s="149" t="s">
        <v>144</v>
      </c>
      <c r="D488" s="7" t="s">
        <v>144</v>
      </c>
      <c r="E488" s="7" t="s">
        <v>13</v>
      </c>
      <c r="F488" s="7">
        <v>1450</v>
      </c>
      <c r="G488" s="148" t="str">
        <f>VLOOKUP(F488,Crosswalk!A:D,2,0)</f>
        <v>4056</v>
      </c>
      <c r="H488" s="7" t="str">
        <f>VLOOKUP(G488,Crosswalk!B:D,2,0)</f>
        <v>Aircraft</v>
      </c>
      <c r="I488" s="7"/>
      <c r="J488" s="8">
        <v>0</v>
      </c>
      <c r="K488" s="8">
        <v>0</v>
      </c>
      <c r="L488" s="8">
        <v>175.9</v>
      </c>
      <c r="M488" s="8">
        <v>0</v>
      </c>
      <c r="N488" s="8">
        <v>0</v>
      </c>
      <c r="O488" s="8">
        <v>0</v>
      </c>
      <c r="P488" s="8"/>
      <c r="Q488" s="8">
        <v>0</v>
      </c>
      <c r="R488" s="8"/>
      <c r="S488" s="8"/>
      <c r="T488" s="8"/>
      <c r="U488" s="8"/>
      <c r="V488" s="8"/>
      <c r="W488" s="8"/>
      <c r="X488" s="8"/>
      <c r="Y488" s="14">
        <f t="shared" si="80"/>
        <v>175.9</v>
      </c>
      <c r="Z488" s="10"/>
      <c r="AA488" s="136">
        <f t="shared" si="82"/>
        <v>0</v>
      </c>
      <c r="AB488" s="13"/>
      <c r="AC488" s="13">
        <f t="shared" si="81"/>
        <v>0</v>
      </c>
      <c r="AD488" s="12">
        <v>1</v>
      </c>
      <c r="AE488" s="12">
        <v>1</v>
      </c>
      <c r="AG488" s="9">
        <f t="shared" si="74"/>
        <v>-175.9</v>
      </c>
      <c r="AI488" s="1" t="str">
        <f t="shared" si="83"/>
        <v>35135110004056</v>
      </c>
      <c r="AJ488" s="9">
        <f>IF(AND(F488=2015,AG$4=1),-IFERROR(VLOOKUP(AI488,'Tax Admin 1'!A:I,9,0),0),IF(AND(F488=2015,AG$4=2),-IFERROR(VLOOKUP(AI488,'Tax Admin 2'!A:I,9,0),0),IFERROR(VLOOKUP(AI488,'A203'!A:L,12,0),0)))</f>
        <v>0</v>
      </c>
    </row>
    <row r="489" spans="1:36" ht="15" customHeight="1" outlineLevel="2">
      <c r="A489" s="7">
        <v>2015</v>
      </c>
      <c r="B489" s="7" t="s">
        <v>143</v>
      </c>
      <c r="C489" s="149" t="s">
        <v>144</v>
      </c>
      <c r="D489" s="7" t="s">
        <v>144</v>
      </c>
      <c r="E489" s="7">
        <v>1000</v>
      </c>
      <c r="F489" s="7">
        <v>2015</v>
      </c>
      <c r="G489" s="148" t="str">
        <f>VLOOKUP(F489,Crosswalk!A:D,2,0)</f>
        <v>7003</v>
      </c>
      <c r="H489" s="7" t="str">
        <f>VLOOKUP(G489,Crosswalk!B:D,2,0)</f>
        <v>SB2557 Tax Admin Fees (Expense)</v>
      </c>
      <c r="I489" s="7"/>
      <c r="J489" s="8">
        <v>0</v>
      </c>
      <c r="K489" s="8">
        <v>0</v>
      </c>
      <c r="L489" s="8">
        <v>-2608.77</v>
      </c>
      <c r="M489" s="8">
        <v>0</v>
      </c>
      <c r="N489" s="8">
        <v>0</v>
      </c>
      <c r="O489" s="8">
        <v>-2608.7600000000002</v>
      </c>
      <c r="P489" s="8"/>
      <c r="Q489" s="8">
        <v>0</v>
      </c>
      <c r="R489" s="8"/>
      <c r="S489" s="8"/>
      <c r="T489" s="8"/>
      <c r="U489" s="8"/>
      <c r="V489" s="8"/>
      <c r="W489" s="8"/>
      <c r="X489" s="8"/>
      <c r="Y489" s="14">
        <f t="shared" si="80"/>
        <v>-5217.5300000000007</v>
      </c>
      <c r="Z489" s="10"/>
      <c r="AA489" s="136">
        <f t="shared" si="82"/>
        <v>-2608.77</v>
      </c>
      <c r="AB489" s="13"/>
      <c r="AC489" s="13">
        <f t="shared" si="81"/>
        <v>-2608.77</v>
      </c>
      <c r="AD489" s="12"/>
      <c r="AE489" s="12"/>
      <c r="AG489" s="9">
        <f t="shared" si="74"/>
        <v>2608.7600000000007</v>
      </c>
      <c r="AI489" s="1" t="str">
        <f t="shared" si="83"/>
        <v>35135110007003</v>
      </c>
      <c r="AJ489" s="9">
        <f>IF(AND(F489=2015,AG$4=1),-IFERROR(VLOOKUP(AI489,'Tax Admin 1'!A:I,9,0),0),IF(AND(F489=2015,AG$4=2),-IFERROR(VLOOKUP(AI489,'Tax Admin 2'!A:I,9,0),0),IFERROR(VLOOKUP(AI489,'A203'!A:L,12,0),0)))</f>
        <v>-2608.77</v>
      </c>
    </row>
    <row r="490" spans="1:36" ht="15" customHeight="1" outlineLevel="2">
      <c r="A490" s="7">
        <v>2015</v>
      </c>
      <c r="B490" s="7" t="s">
        <v>143</v>
      </c>
      <c r="C490" s="149" t="s">
        <v>144</v>
      </c>
      <c r="D490" s="7" t="s">
        <v>144</v>
      </c>
      <c r="E490" s="7" t="s">
        <v>13</v>
      </c>
      <c r="F490" s="7">
        <v>3010</v>
      </c>
      <c r="G490" s="148" t="str">
        <f>VLOOKUP(F490,Crosswalk!A:D,2,0)</f>
        <v>4402</v>
      </c>
      <c r="H490" s="7" t="str">
        <f>VLOOKUP(G490,Crosswalk!B:D,2,0)</f>
        <v>Vehicle Code Fines</v>
      </c>
      <c r="I490" s="7"/>
      <c r="J490" s="8">
        <v>0</v>
      </c>
      <c r="K490" s="8">
        <f>-1.15-6.46</f>
        <v>-7.6099999999999994</v>
      </c>
      <c r="L490" s="8">
        <f>16.46-10.56</f>
        <v>5.9</v>
      </c>
      <c r="M490" s="8">
        <v>0</v>
      </c>
      <c r="N490" s="8">
        <f>10.56-10.56</f>
        <v>0</v>
      </c>
      <c r="O490" s="8">
        <f>30-8.54</f>
        <v>21.46</v>
      </c>
      <c r="P490" s="8">
        <f>10+7.1</f>
        <v>17.100000000000001</v>
      </c>
      <c r="Q490" s="8">
        <f>32-26.78</f>
        <v>5.2199999999999989</v>
      </c>
      <c r="R490" s="8"/>
      <c r="S490" s="8"/>
      <c r="T490" s="8"/>
      <c r="U490" s="8"/>
      <c r="V490" s="8"/>
      <c r="W490" s="8"/>
      <c r="X490" s="8"/>
      <c r="Y490" s="14">
        <f t="shared" si="80"/>
        <v>42.07</v>
      </c>
      <c r="Z490" s="10"/>
      <c r="AA490" s="136">
        <f t="shared" si="82"/>
        <v>0</v>
      </c>
      <c r="AB490" s="13"/>
      <c r="AC490" s="13">
        <f t="shared" si="81"/>
        <v>0</v>
      </c>
      <c r="AD490" s="12">
        <v>1</v>
      </c>
      <c r="AE490" s="12">
        <v>1</v>
      </c>
      <c r="AG490" s="9">
        <f t="shared" si="74"/>
        <v>-42.07</v>
      </c>
      <c r="AI490" s="1" t="str">
        <f t="shared" si="83"/>
        <v>35135110004402</v>
      </c>
      <c r="AJ490" s="9">
        <f>IF(AND(F490=2015,AG$4=1),-IFERROR(VLOOKUP(AI490,'Tax Admin 1'!A:I,9,0),0),IF(AND(F490=2015,AG$4=2),-IFERROR(VLOOKUP(AI490,'Tax Admin 2'!A:I,9,0),0),IFERROR(VLOOKUP(AI490,'A203'!A:L,12,0),0)))</f>
        <v>0</v>
      </c>
    </row>
    <row r="491" spans="1:36" ht="15" customHeight="1" outlineLevel="2">
      <c r="A491" s="7">
        <v>2015</v>
      </c>
      <c r="B491" s="7" t="s">
        <v>143</v>
      </c>
      <c r="C491" s="149" t="s">
        <v>144</v>
      </c>
      <c r="D491" s="7" t="s">
        <v>144</v>
      </c>
      <c r="E491" s="7" t="s">
        <v>13</v>
      </c>
      <c r="F491" s="7">
        <v>3011</v>
      </c>
      <c r="G491" s="148" t="str">
        <f>VLOOKUP(F491,Crosswalk!A:D,2,0)</f>
        <v>4403</v>
      </c>
      <c r="H491" s="7" t="str">
        <f>VLOOKUP(G491,Crosswalk!B:D,2,0)</f>
        <v>Red Light Violations</v>
      </c>
      <c r="I491" s="7"/>
      <c r="J491" s="8">
        <v>246.19</v>
      </c>
      <c r="K491" s="8">
        <v>155.44</v>
      </c>
      <c r="L491" s="8">
        <v>30.950000000000045</v>
      </c>
      <c r="M491" s="8">
        <v>0</v>
      </c>
      <c r="N491" s="8">
        <v>0</v>
      </c>
      <c r="O491" s="8">
        <v>84.69</v>
      </c>
      <c r="P491" s="8">
        <f>44.51+129.88</f>
        <v>174.39</v>
      </c>
      <c r="Q491" s="8">
        <v>143.13999999999999</v>
      </c>
      <c r="R491" s="8"/>
      <c r="S491" s="8"/>
      <c r="T491" s="8"/>
      <c r="U491" s="8"/>
      <c r="V491" s="8"/>
      <c r="W491" s="8"/>
      <c r="X491" s="8"/>
      <c r="Y491" s="14">
        <f t="shared" si="80"/>
        <v>834.8</v>
      </c>
      <c r="Z491" s="10"/>
      <c r="AA491" s="136">
        <f t="shared" si="82"/>
        <v>0</v>
      </c>
      <c r="AB491" s="13"/>
      <c r="AC491" s="13">
        <f t="shared" si="81"/>
        <v>0</v>
      </c>
      <c r="AD491" s="12">
        <v>1</v>
      </c>
      <c r="AE491" s="12">
        <v>1</v>
      </c>
      <c r="AG491" s="9">
        <f t="shared" si="74"/>
        <v>-834.8</v>
      </c>
      <c r="AI491" s="1" t="str">
        <f t="shared" si="83"/>
        <v>35135110004403</v>
      </c>
      <c r="AJ491" s="9">
        <f>IF(AND(F491=2015,AG$4=1),-IFERROR(VLOOKUP(AI491,'Tax Admin 1'!A:I,9,0),0),IF(AND(F491=2015,AG$4=2),-IFERROR(VLOOKUP(AI491,'Tax Admin 2'!A:I,9,0),0),IFERROR(VLOOKUP(AI491,'A203'!A:L,12,0),0)))</f>
        <v>0</v>
      </c>
    </row>
    <row r="492" spans="1:36" ht="15" customHeight="1" outlineLevel="2">
      <c r="A492" s="7">
        <v>2015</v>
      </c>
      <c r="B492" s="7" t="s">
        <v>143</v>
      </c>
      <c r="C492" s="149" t="s">
        <v>144</v>
      </c>
      <c r="D492" s="7" t="s">
        <v>144</v>
      </c>
      <c r="E492" s="7" t="s">
        <v>13</v>
      </c>
      <c r="F492" s="7">
        <v>3020</v>
      </c>
      <c r="G492" s="148" t="str">
        <f>VLOOKUP(F492,Crosswalk!A:D,2,0)</f>
        <v>4406</v>
      </c>
      <c r="H492" s="7" t="str">
        <f>VLOOKUP(G492,Crosswalk!B:D,2,0)</f>
        <v>Parking Fines</v>
      </c>
      <c r="I492" s="7"/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/>
      <c r="Q492" s="8">
        <v>0</v>
      </c>
      <c r="R492" s="8"/>
      <c r="S492" s="8"/>
      <c r="T492" s="8"/>
      <c r="U492" s="8"/>
      <c r="V492" s="8"/>
      <c r="W492" s="8"/>
      <c r="X492" s="8"/>
      <c r="Y492" s="14">
        <f t="shared" si="80"/>
        <v>0</v>
      </c>
      <c r="Z492" s="10"/>
      <c r="AA492" s="136">
        <f t="shared" si="82"/>
        <v>0</v>
      </c>
      <c r="AB492" s="13"/>
      <c r="AC492" s="13">
        <f t="shared" si="81"/>
        <v>0</v>
      </c>
      <c r="AD492" s="12">
        <v>1</v>
      </c>
      <c r="AE492" s="12">
        <v>1</v>
      </c>
      <c r="AG492" s="9">
        <f t="shared" si="74"/>
        <v>0</v>
      </c>
      <c r="AI492" s="1" t="str">
        <f t="shared" si="83"/>
        <v>35135110004406</v>
      </c>
      <c r="AJ492" s="9">
        <f>IF(AND(F492=2015,AG$4=1),-IFERROR(VLOOKUP(AI492,'Tax Admin 1'!A:I,9,0),0),IF(AND(F492=2015,AG$4=2),-IFERROR(VLOOKUP(AI492,'Tax Admin 2'!A:I,9,0),0),IFERROR(VLOOKUP(AI492,'A203'!A:L,12,0),0)))</f>
        <v>0</v>
      </c>
    </row>
    <row r="493" spans="1:36" ht="15" customHeight="1" outlineLevel="2">
      <c r="A493" s="7">
        <v>2015</v>
      </c>
      <c r="B493" s="7" t="s">
        <v>143</v>
      </c>
      <c r="C493" s="149" t="s">
        <v>144</v>
      </c>
      <c r="D493" s="7" t="s">
        <v>144</v>
      </c>
      <c r="E493" s="7" t="s">
        <v>13</v>
      </c>
      <c r="F493" s="7">
        <v>3050</v>
      </c>
      <c r="G493" s="148" t="str">
        <f>VLOOKUP(F493,Crosswalk!A:D,2,0)</f>
        <v>4413</v>
      </c>
      <c r="H493" s="7" t="str">
        <f>VLOOKUP(G493,Crosswalk!B:D,2,0)</f>
        <v>Other Court Fines</v>
      </c>
      <c r="I493" s="7"/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8"/>
      <c r="Q493" s="8">
        <v>0</v>
      </c>
      <c r="R493" s="8"/>
      <c r="S493" s="8"/>
      <c r="T493" s="8"/>
      <c r="U493" s="8"/>
      <c r="V493" s="8"/>
      <c r="W493" s="8"/>
      <c r="X493" s="8"/>
      <c r="Y493" s="14">
        <f t="shared" si="80"/>
        <v>0</v>
      </c>
      <c r="Z493" s="10"/>
      <c r="AA493" s="136">
        <f t="shared" si="82"/>
        <v>0</v>
      </c>
      <c r="AB493" s="13"/>
      <c r="AC493" s="13">
        <f t="shared" si="81"/>
        <v>0</v>
      </c>
      <c r="AD493" s="12">
        <v>1</v>
      </c>
      <c r="AE493" s="12">
        <v>1</v>
      </c>
      <c r="AG493" s="9">
        <f t="shared" si="74"/>
        <v>0</v>
      </c>
      <c r="AI493" s="1" t="str">
        <f t="shared" si="83"/>
        <v>35135110004413</v>
      </c>
      <c r="AJ493" s="9">
        <f>IF(AND(F493=2015,AG$4=1),-IFERROR(VLOOKUP(AI493,'Tax Admin 1'!A:I,9,0),0),IF(AND(F493=2015,AG$4=2),-IFERROR(VLOOKUP(AI493,'Tax Admin 2'!A:I,9,0),0),IFERROR(VLOOKUP(AI493,'A203'!A:L,12,0),0)))</f>
        <v>0</v>
      </c>
    </row>
    <row r="494" spans="1:36" ht="15" customHeight="1" outlineLevel="2">
      <c r="A494" s="7">
        <v>2015</v>
      </c>
      <c r="B494" s="7" t="s">
        <v>143</v>
      </c>
      <c r="C494" s="149" t="s">
        <v>144</v>
      </c>
      <c r="D494" s="7" t="s">
        <v>144</v>
      </c>
      <c r="E494" s="7" t="s">
        <v>13</v>
      </c>
      <c r="F494" s="7">
        <v>3051</v>
      </c>
      <c r="G494" s="148" t="str">
        <f>VLOOKUP(F494,Crosswalk!A:D,2,0)</f>
        <v>4414</v>
      </c>
      <c r="H494" s="7" t="str">
        <f>VLOOKUP(G494,Crosswalk!B:D,2,0)</f>
        <v>Child Passenger Seat Violation</v>
      </c>
      <c r="I494" s="7"/>
      <c r="J494" s="8">
        <v>97.3</v>
      </c>
      <c r="K494" s="8">
        <v>161.47999999999996</v>
      </c>
      <c r="L494" s="8">
        <v>166.32000000000005</v>
      </c>
      <c r="M494" s="8">
        <v>0</v>
      </c>
      <c r="N494" s="8">
        <v>0</v>
      </c>
      <c r="O494" s="8">
        <v>214.55999999999995</v>
      </c>
      <c r="P494" s="8">
        <f>72.47+41.33</f>
        <v>113.8</v>
      </c>
      <c r="Q494" s="8">
        <v>42.690000000000168</v>
      </c>
      <c r="R494" s="8"/>
      <c r="S494" s="8"/>
      <c r="T494" s="8"/>
      <c r="U494" s="8"/>
      <c r="V494" s="8"/>
      <c r="W494" s="8"/>
      <c r="X494" s="8"/>
      <c r="Y494" s="14">
        <f t="shared" si="80"/>
        <v>796.15000000000009</v>
      </c>
      <c r="Z494" s="10"/>
      <c r="AA494" s="136">
        <f t="shared" si="82"/>
        <v>0</v>
      </c>
      <c r="AB494" s="13"/>
      <c r="AC494" s="13">
        <f t="shared" si="81"/>
        <v>0</v>
      </c>
      <c r="AD494" s="12">
        <v>1</v>
      </c>
      <c r="AE494" s="12">
        <v>1</v>
      </c>
      <c r="AG494" s="9">
        <f t="shared" si="74"/>
        <v>-796.15000000000009</v>
      </c>
      <c r="AI494" s="1" t="str">
        <f t="shared" si="83"/>
        <v>35135110004414</v>
      </c>
      <c r="AJ494" s="9">
        <f>IF(AND(F494=2015,AG$4=1),-IFERROR(VLOOKUP(AI494,'Tax Admin 1'!A:I,9,0),0),IF(AND(F494=2015,AG$4=2),-IFERROR(VLOOKUP(AI494,'Tax Admin 2'!A:I,9,0),0),IFERROR(VLOOKUP(AI494,'A203'!A:L,12,0),0)))</f>
        <v>0</v>
      </c>
    </row>
    <row r="495" spans="1:36" ht="15" customHeight="1" outlineLevel="2">
      <c r="A495" s="7">
        <v>2015</v>
      </c>
      <c r="B495" s="7" t="s">
        <v>143</v>
      </c>
      <c r="C495" s="149" t="s">
        <v>144</v>
      </c>
      <c r="D495" s="7" t="s">
        <v>144</v>
      </c>
      <c r="E495" s="7" t="s">
        <v>13</v>
      </c>
      <c r="F495" s="7">
        <v>3054</v>
      </c>
      <c r="G495" s="148" t="str">
        <f>VLOOKUP(F495,Crosswalk!A:D,2,0)</f>
        <v>4417</v>
      </c>
      <c r="H495" s="7" t="str">
        <f>VLOOKUP(G495,Crosswalk!B:D,2,0)</f>
        <v>Bicycle Helmet Violations</v>
      </c>
      <c r="I495" s="7"/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/>
      <c r="Q495" s="8">
        <v>0</v>
      </c>
      <c r="R495" s="8"/>
      <c r="S495" s="8"/>
      <c r="T495" s="8"/>
      <c r="U495" s="8"/>
      <c r="V495" s="8"/>
      <c r="W495" s="8"/>
      <c r="X495" s="8"/>
      <c r="Y495" s="14">
        <f t="shared" si="80"/>
        <v>0</v>
      </c>
      <c r="Z495" s="10"/>
      <c r="AA495" s="136">
        <f t="shared" si="82"/>
        <v>0</v>
      </c>
      <c r="AB495" s="13"/>
      <c r="AC495" s="13">
        <f t="shared" si="81"/>
        <v>0</v>
      </c>
      <c r="AD495" s="12">
        <v>1</v>
      </c>
      <c r="AE495" s="12">
        <v>1</v>
      </c>
      <c r="AG495" s="9">
        <f t="shared" si="74"/>
        <v>0</v>
      </c>
      <c r="AI495" s="1" t="str">
        <f t="shared" si="83"/>
        <v>35135110004417</v>
      </c>
      <c r="AJ495" s="9">
        <f>IF(AND(F495=2015,AG$4=1),-IFERROR(VLOOKUP(AI495,'Tax Admin 1'!A:I,9,0),0),IF(AND(F495=2015,AG$4=2),-IFERROR(VLOOKUP(AI495,'Tax Admin 2'!A:I,9,0),0),IFERROR(VLOOKUP(AI495,'A203'!A:L,12,0),0)))</f>
        <v>0</v>
      </c>
    </row>
    <row r="496" spans="1:36" ht="15" customHeight="1" outlineLevel="2">
      <c r="A496" s="7">
        <v>2015</v>
      </c>
      <c r="B496" s="7" t="s">
        <v>143</v>
      </c>
      <c r="C496" s="149" t="s">
        <v>144</v>
      </c>
      <c r="D496" s="7" t="s">
        <v>144</v>
      </c>
      <c r="E496" s="7" t="s">
        <v>13</v>
      </c>
      <c r="F496" s="7">
        <v>3057</v>
      </c>
      <c r="G496" s="148" t="str">
        <f>VLOOKUP(F496,Crosswalk!A:D,2,0)</f>
        <v>4420</v>
      </c>
      <c r="H496" s="7" t="str">
        <f>VLOOKUP(G496,Crosswalk!B:D,2,0)</f>
        <v>Trial Court Improvement Trust</v>
      </c>
      <c r="I496" s="7"/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/>
      <c r="Q496" s="8">
        <v>0</v>
      </c>
      <c r="R496" s="8"/>
      <c r="S496" s="8"/>
      <c r="T496" s="8"/>
      <c r="U496" s="8"/>
      <c r="V496" s="8"/>
      <c r="W496" s="8"/>
      <c r="X496" s="8"/>
      <c r="Y496" s="14">
        <f t="shared" si="80"/>
        <v>0</v>
      </c>
      <c r="Z496" s="10"/>
      <c r="AA496" s="136">
        <f t="shared" si="82"/>
        <v>0</v>
      </c>
      <c r="AB496" s="13"/>
      <c r="AC496" s="13">
        <f t="shared" si="81"/>
        <v>0</v>
      </c>
      <c r="AD496" s="12">
        <v>1</v>
      </c>
      <c r="AE496" s="12">
        <v>1</v>
      </c>
      <c r="AG496" s="9">
        <f t="shared" si="74"/>
        <v>0</v>
      </c>
      <c r="AI496" s="1" t="str">
        <f t="shared" si="83"/>
        <v>35135110004420</v>
      </c>
      <c r="AJ496" s="9">
        <f>IF(AND(F496=2015,AG$4=1),-IFERROR(VLOOKUP(AI496,'Tax Admin 1'!A:I,9,0),0),IF(AND(F496=2015,AG$4=2),-IFERROR(VLOOKUP(AI496,'Tax Admin 2'!A:I,9,0),0),IFERROR(VLOOKUP(AI496,'A203'!A:L,12,0),0)))</f>
        <v>0</v>
      </c>
    </row>
    <row r="497" spans="1:36" ht="15" customHeight="1" outlineLevel="2">
      <c r="A497" s="7">
        <v>2015</v>
      </c>
      <c r="B497" s="7" t="s">
        <v>143</v>
      </c>
      <c r="C497" s="149" t="s">
        <v>144</v>
      </c>
      <c r="D497" s="7" t="s">
        <v>144</v>
      </c>
      <c r="E497" s="7" t="s">
        <v>13</v>
      </c>
      <c r="F497" s="7">
        <v>3060</v>
      </c>
      <c r="G497" s="148" t="str">
        <f>VLOOKUP(F497,Crosswalk!A:D,2,0)</f>
        <v>4423</v>
      </c>
      <c r="H497" s="7" t="str">
        <f>VLOOKUP(G497,Crosswalk!B:D,2,0)</f>
        <v>Crime Prevention Fines</v>
      </c>
      <c r="I497" s="7"/>
      <c r="J497" s="8">
        <v>3.42</v>
      </c>
      <c r="K497" s="8">
        <v>2.2700000000000005</v>
      </c>
      <c r="L497" s="8">
        <v>0.44999999999999929</v>
      </c>
      <c r="M497" s="8">
        <v>0</v>
      </c>
      <c r="N497" s="8">
        <v>0</v>
      </c>
      <c r="O497" s="8">
        <v>12.599999999999998</v>
      </c>
      <c r="P497" s="8">
        <f>6.67+0.95</f>
        <v>7.62</v>
      </c>
      <c r="Q497" s="8">
        <v>1.8300000000000018</v>
      </c>
      <c r="R497" s="8"/>
      <c r="S497" s="8"/>
      <c r="T497" s="8"/>
      <c r="U497" s="8"/>
      <c r="V497" s="8"/>
      <c r="W497" s="8"/>
      <c r="X497" s="8"/>
      <c r="Y497" s="14">
        <f t="shared" si="80"/>
        <v>28.19</v>
      </c>
      <c r="Z497" s="10"/>
      <c r="AA497" s="136">
        <f t="shared" si="82"/>
        <v>0</v>
      </c>
      <c r="AB497" s="13"/>
      <c r="AC497" s="13">
        <f t="shared" si="81"/>
        <v>0</v>
      </c>
      <c r="AD497" s="12">
        <v>1</v>
      </c>
      <c r="AE497" s="12">
        <v>1</v>
      </c>
      <c r="AG497" s="9">
        <f t="shared" si="74"/>
        <v>-28.19</v>
      </c>
      <c r="AI497" s="1" t="str">
        <f t="shared" si="83"/>
        <v>35135110004423</v>
      </c>
      <c r="AJ497" s="9">
        <f>IF(AND(F497=2015,AG$4=1),-IFERROR(VLOOKUP(AI497,'Tax Admin 1'!A:I,9,0),0),IF(AND(F497=2015,AG$4=2),-IFERROR(VLOOKUP(AI497,'Tax Admin 2'!A:I,9,0),0),IFERROR(VLOOKUP(AI497,'A203'!A:L,12,0),0)))</f>
        <v>0</v>
      </c>
    </row>
    <row r="498" spans="1:36" ht="15" customHeight="1" outlineLevel="2">
      <c r="A498" s="7">
        <v>2015</v>
      </c>
      <c r="B498" s="7" t="s">
        <v>143</v>
      </c>
      <c r="C498" s="149" t="s">
        <v>144</v>
      </c>
      <c r="D498" s="7" t="s">
        <v>144</v>
      </c>
      <c r="E498" s="7" t="s">
        <v>13</v>
      </c>
      <c r="F498" s="7">
        <v>3066</v>
      </c>
      <c r="G498" s="148" t="str">
        <f>VLOOKUP(F498,Crosswalk!A:D,2,0)</f>
        <v>4429</v>
      </c>
      <c r="H498" s="7" t="str">
        <f>VLOOKUP(G498,Crosswalk!B:D,2,0)</f>
        <v>General Base Fine Distribution</v>
      </c>
      <c r="I498" s="7"/>
      <c r="J498" s="8">
        <v>3945.3900000000003</v>
      </c>
      <c r="K498" s="8">
        <v>4849.5699999999988</v>
      </c>
      <c r="L498" s="8">
        <v>4318.3300000000017</v>
      </c>
      <c r="M498" s="8">
        <v>0</v>
      </c>
      <c r="N498" s="8">
        <v>0</v>
      </c>
      <c r="O498" s="8">
        <v>4814.16</v>
      </c>
      <c r="P498" s="8">
        <f>3065.52+2556.9</f>
        <v>5622.42</v>
      </c>
      <c r="Q498" s="8">
        <v>1967.1499999999942</v>
      </c>
      <c r="R498" s="8"/>
      <c r="S498" s="8"/>
      <c r="T498" s="8"/>
      <c r="U498" s="8"/>
      <c r="V498" s="8"/>
      <c r="W498" s="8"/>
      <c r="X498" s="8"/>
      <c r="Y498" s="14">
        <f t="shared" si="80"/>
        <v>25517.019999999997</v>
      </c>
      <c r="Z498" s="10"/>
      <c r="AA498" s="136">
        <f t="shared" si="82"/>
        <v>0</v>
      </c>
      <c r="AB498" s="13"/>
      <c r="AC498" s="13">
        <f t="shared" ref="AC498:AC529" si="84">AA498+AB498</f>
        <v>0</v>
      </c>
      <c r="AD498" s="12">
        <v>1</v>
      </c>
      <c r="AE498" s="12">
        <v>1</v>
      </c>
      <c r="AG498" s="9">
        <f t="shared" si="74"/>
        <v>-25517.019999999997</v>
      </c>
      <c r="AI498" s="1" t="str">
        <f t="shared" si="83"/>
        <v>35135110004429</v>
      </c>
      <c r="AJ498" s="9">
        <f>IF(AND(F498=2015,AG$4=1),-IFERROR(VLOOKUP(AI498,'Tax Admin 1'!A:I,9,0),0),IF(AND(F498=2015,AG$4=2),-IFERROR(VLOOKUP(AI498,'Tax Admin 2'!A:I,9,0),0),IFERROR(VLOOKUP(AI498,'A203'!A:L,12,0),0)))</f>
        <v>0</v>
      </c>
    </row>
    <row r="499" spans="1:36" ht="15" customHeight="1" outlineLevel="2">
      <c r="A499" s="7">
        <v>2015</v>
      </c>
      <c r="B499" s="7" t="s">
        <v>143</v>
      </c>
      <c r="C499" s="149" t="s">
        <v>144</v>
      </c>
      <c r="D499" s="7" t="s">
        <v>144</v>
      </c>
      <c r="E499" s="7" t="s">
        <v>13</v>
      </c>
      <c r="F499" s="7">
        <v>3067</v>
      </c>
      <c r="G499" s="148" t="str">
        <f>VLOOKUP(F499,Crosswalk!A:D,2,0)</f>
        <v>4430</v>
      </c>
      <c r="H499" s="7" t="str">
        <f>VLOOKUP(G499,Crosswalk!B:D,2,0)</f>
        <v>Base Fine Distribution-Realign</v>
      </c>
      <c r="I499" s="7"/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/>
      <c r="Q499" s="8">
        <v>0</v>
      </c>
      <c r="R499" s="8"/>
      <c r="S499" s="8"/>
      <c r="T499" s="8"/>
      <c r="U499" s="8"/>
      <c r="V499" s="8"/>
      <c r="W499" s="8"/>
      <c r="X499" s="8"/>
      <c r="Y499" s="14">
        <f t="shared" si="80"/>
        <v>0</v>
      </c>
      <c r="Z499" s="10"/>
      <c r="AA499" s="136">
        <f t="shared" si="82"/>
        <v>0</v>
      </c>
      <c r="AB499" s="13"/>
      <c r="AC499" s="13">
        <f t="shared" si="84"/>
        <v>0</v>
      </c>
      <c r="AD499" s="12">
        <v>1</v>
      </c>
      <c r="AE499" s="12">
        <v>1</v>
      </c>
      <c r="AG499" s="9">
        <f t="shared" ref="AG499:AG564" si="85">AC499-Y499</f>
        <v>0</v>
      </c>
      <c r="AI499" s="1" t="str">
        <f t="shared" si="83"/>
        <v>35135110004430</v>
      </c>
      <c r="AJ499" s="9">
        <f>IF(AND(F499=2015,AG$4=1),-IFERROR(VLOOKUP(AI499,'Tax Admin 1'!A:I,9,0),0),IF(AND(F499=2015,AG$4=2),-IFERROR(VLOOKUP(AI499,'Tax Admin 2'!A:I,9,0),0),IFERROR(VLOOKUP(AI499,'A203'!A:L,12,0),0)))</f>
        <v>0</v>
      </c>
    </row>
    <row r="500" spans="1:36" ht="15" customHeight="1" outlineLevel="2">
      <c r="A500" s="7">
        <v>2015</v>
      </c>
      <c r="B500" s="7" t="s">
        <v>143</v>
      </c>
      <c r="C500" s="149" t="s">
        <v>144</v>
      </c>
      <c r="D500" s="7" t="s">
        <v>144</v>
      </c>
      <c r="E500" s="7" t="s">
        <v>13</v>
      </c>
      <c r="F500" s="7">
        <v>3071</v>
      </c>
      <c r="G500" s="148" t="str">
        <f>VLOOKUP(F500,Crosswalk!A:D,2,0)</f>
        <v>4434</v>
      </c>
      <c r="H500" s="7" t="str">
        <f>VLOOKUP(G500,Crosswalk!B:D,2,0)</f>
        <v>Pc 1463.001 Traffic Safety Fd</v>
      </c>
      <c r="I500" s="7"/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/>
      <c r="Q500" s="8">
        <v>0</v>
      </c>
      <c r="R500" s="8"/>
      <c r="S500" s="8"/>
      <c r="T500" s="8"/>
      <c r="U500" s="8"/>
      <c r="V500" s="8"/>
      <c r="W500" s="8"/>
      <c r="X500" s="8"/>
      <c r="Y500" s="14">
        <f t="shared" si="80"/>
        <v>0</v>
      </c>
      <c r="Z500" s="10"/>
      <c r="AA500" s="136">
        <f t="shared" si="82"/>
        <v>0</v>
      </c>
      <c r="AB500" s="13"/>
      <c r="AC500" s="13">
        <f t="shared" si="84"/>
        <v>0</v>
      </c>
      <c r="AD500" s="12">
        <v>1</v>
      </c>
      <c r="AE500" s="12">
        <v>1</v>
      </c>
      <c r="AG500" s="9">
        <f t="shared" si="85"/>
        <v>0</v>
      </c>
      <c r="AI500" s="1" t="str">
        <f t="shared" si="83"/>
        <v>35135110004434</v>
      </c>
      <c r="AJ500" s="9">
        <f>IF(AND(F500=2015,AG$4=1),-IFERROR(VLOOKUP(AI500,'Tax Admin 1'!A:I,9,0),0),IF(AND(F500=2015,AG$4=2),-IFERROR(VLOOKUP(AI500,'Tax Admin 2'!A:I,9,0),0),IFERROR(VLOOKUP(AI500,'A203'!A:L,12,0),0)))</f>
        <v>0</v>
      </c>
    </row>
    <row r="501" spans="1:36" ht="15" customHeight="1" outlineLevel="2">
      <c r="A501" s="7">
        <v>2015</v>
      </c>
      <c r="B501" s="7" t="s">
        <v>143</v>
      </c>
      <c r="C501" s="149" t="s">
        <v>144</v>
      </c>
      <c r="D501" s="7" t="s">
        <v>144</v>
      </c>
      <c r="E501" s="7" t="s">
        <v>13</v>
      </c>
      <c r="F501" s="7">
        <v>3079</v>
      </c>
      <c r="G501" s="148" t="str">
        <f>VLOOKUP(F501,Crosswalk!A:D,2,0)</f>
        <v>4442</v>
      </c>
      <c r="H501" s="7" t="str">
        <f>VLOOKUP(G501,Crosswalk!B:D,2,0)</f>
        <v>Dui Lab Fees</v>
      </c>
      <c r="I501" s="7"/>
      <c r="J501" s="8">
        <v>0</v>
      </c>
      <c r="K501" s="8">
        <v>672.54</v>
      </c>
      <c r="L501" s="8">
        <v>0</v>
      </c>
      <c r="M501" s="8">
        <v>0</v>
      </c>
      <c r="N501" s="8">
        <v>0</v>
      </c>
      <c r="O501" s="8">
        <v>0</v>
      </c>
      <c r="P501" s="8"/>
      <c r="Q501" s="8">
        <v>0</v>
      </c>
      <c r="R501" s="8"/>
      <c r="S501" s="8"/>
      <c r="T501" s="8"/>
      <c r="U501" s="8"/>
      <c r="V501" s="8"/>
      <c r="W501" s="8"/>
      <c r="X501" s="8"/>
      <c r="Y501" s="14">
        <f t="shared" si="80"/>
        <v>672.54</v>
      </c>
      <c r="Z501" s="10"/>
      <c r="AA501" s="136">
        <f t="shared" si="82"/>
        <v>0</v>
      </c>
      <c r="AB501" s="13"/>
      <c r="AC501" s="13">
        <f t="shared" si="84"/>
        <v>0</v>
      </c>
      <c r="AD501" s="12">
        <v>1</v>
      </c>
      <c r="AE501" s="12">
        <v>1</v>
      </c>
      <c r="AG501" s="9">
        <f t="shared" si="85"/>
        <v>-672.54</v>
      </c>
      <c r="AI501" s="1" t="str">
        <f t="shared" si="83"/>
        <v>35135110004442</v>
      </c>
      <c r="AJ501" s="9">
        <f>IF(AND(F501=2015,AG$4=1),-IFERROR(VLOOKUP(AI501,'Tax Admin 1'!A:I,9,0),0),IF(AND(F501=2015,AG$4=2),-IFERROR(VLOOKUP(AI501,'Tax Admin 2'!A:I,9,0),0),IFERROR(VLOOKUP(AI501,'A203'!A:L,12,0),0)))</f>
        <v>0</v>
      </c>
    </row>
    <row r="502" spans="1:36" ht="15" customHeight="1" outlineLevel="2">
      <c r="A502" s="7">
        <v>2015</v>
      </c>
      <c r="B502" s="7" t="s">
        <v>143</v>
      </c>
      <c r="C502" s="149" t="s">
        <v>144</v>
      </c>
      <c r="D502" s="7" t="s">
        <v>144</v>
      </c>
      <c r="E502" s="7" t="s">
        <v>13</v>
      </c>
      <c r="F502" s="7">
        <v>3386</v>
      </c>
      <c r="G502" s="148" t="str">
        <f>VLOOKUP(F502,Crosswalk!A:D,2,0)</f>
        <v>4470</v>
      </c>
      <c r="H502" s="7" t="str">
        <f>VLOOKUP(G502,Crosswalk!B:D,2,0)</f>
        <v>Controlled Substance Violation</v>
      </c>
      <c r="I502" s="7"/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/>
      <c r="Q502" s="8">
        <v>0</v>
      </c>
      <c r="R502" s="8"/>
      <c r="S502" s="8"/>
      <c r="T502" s="8"/>
      <c r="U502" s="8"/>
      <c r="V502" s="8"/>
      <c r="W502" s="8"/>
      <c r="X502" s="8"/>
      <c r="Y502" s="14">
        <f t="shared" si="80"/>
        <v>0</v>
      </c>
      <c r="Z502" s="10"/>
      <c r="AA502" s="136">
        <f t="shared" si="82"/>
        <v>0</v>
      </c>
      <c r="AB502" s="13"/>
      <c r="AC502" s="13">
        <f t="shared" si="84"/>
        <v>0</v>
      </c>
      <c r="AD502" s="12">
        <v>1</v>
      </c>
      <c r="AE502" s="12">
        <v>1</v>
      </c>
      <c r="AG502" s="9">
        <f t="shared" si="85"/>
        <v>0</v>
      </c>
      <c r="AI502" s="1" t="str">
        <f t="shared" si="83"/>
        <v>35135110004470</v>
      </c>
      <c r="AJ502" s="9">
        <f>IF(AND(F502=2015,AG$4=1),-IFERROR(VLOOKUP(AI502,'Tax Admin 1'!A:I,9,0),0),IF(AND(F502=2015,AG$4=2),-IFERROR(VLOOKUP(AI502,'Tax Admin 2'!A:I,9,0),0),IFERROR(VLOOKUP(AI502,'A203'!A:L,12,0),0)))</f>
        <v>0</v>
      </c>
    </row>
    <row r="503" spans="1:36" ht="15" customHeight="1" outlineLevel="2">
      <c r="A503" s="7">
        <v>2015</v>
      </c>
      <c r="B503" s="7" t="s">
        <v>143</v>
      </c>
      <c r="C503" s="149" t="s">
        <v>144</v>
      </c>
      <c r="D503" s="7" t="s">
        <v>144</v>
      </c>
      <c r="E503" s="7" t="s">
        <v>13</v>
      </c>
      <c r="F503" s="7">
        <v>4010</v>
      </c>
      <c r="G503" s="148" t="str">
        <f>VLOOKUP(F503,Crosswalk!A:D,2,0)</f>
        <v>4801</v>
      </c>
      <c r="H503" s="7" t="str">
        <f>VLOOKUP(G503,Crosswalk!B:D,2,0)</f>
        <v>Interest</v>
      </c>
      <c r="I503" s="7"/>
      <c r="J503" s="8">
        <v>0</v>
      </c>
      <c r="K503" s="8">
        <v>184.55</v>
      </c>
      <c r="L503" s="8">
        <v>0</v>
      </c>
      <c r="M503" s="8">
        <v>0</v>
      </c>
      <c r="N503" s="8">
        <v>110.32999999999998</v>
      </c>
      <c r="O503" s="8">
        <v>71.050000000000011</v>
      </c>
      <c r="P503" s="8"/>
      <c r="Q503" s="8">
        <v>369.01000000000005</v>
      </c>
      <c r="R503" s="8"/>
      <c r="S503" s="8"/>
      <c r="T503" s="8"/>
      <c r="U503" s="8"/>
      <c r="V503" s="8"/>
      <c r="W503" s="8"/>
      <c r="X503" s="8"/>
      <c r="Y503" s="14">
        <f t="shared" si="80"/>
        <v>734.94</v>
      </c>
      <c r="Z503" s="10"/>
      <c r="AA503" s="136">
        <f t="shared" si="82"/>
        <v>0</v>
      </c>
      <c r="AB503" s="13"/>
      <c r="AC503" s="13">
        <f t="shared" si="84"/>
        <v>0</v>
      </c>
      <c r="AD503" s="12">
        <v>1</v>
      </c>
      <c r="AE503" s="12">
        <v>1</v>
      </c>
      <c r="AG503" s="9">
        <f t="shared" si="85"/>
        <v>-734.94</v>
      </c>
      <c r="AI503" s="1" t="str">
        <f t="shared" si="83"/>
        <v>35135110004801</v>
      </c>
      <c r="AJ503" s="9">
        <f>IF(AND(F503=2015,AG$4=1),-IFERROR(VLOOKUP(AI503,'Tax Admin 1'!A:I,9,0),0),IF(AND(F503=2015,AG$4=2),-IFERROR(VLOOKUP(AI503,'Tax Admin 2'!A:I,9,0),0),IFERROR(VLOOKUP(AI503,'A203'!A:L,12,0),0)))</f>
        <v>0</v>
      </c>
    </row>
    <row r="504" spans="1:36" ht="15" customHeight="1" outlineLevel="2">
      <c r="A504" s="7">
        <v>2015</v>
      </c>
      <c r="B504" s="7" t="s">
        <v>143</v>
      </c>
      <c r="C504" s="149" t="s">
        <v>144</v>
      </c>
      <c r="D504" s="7" t="s">
        <v>144</v>
      </c>
      <c r="E504" s="7" t="s">
        <v>13</v>
      </c>
      <c r="F504" s="7">
        <v>5080</v>
      </c>
      <c r="G504" s="148" t="str">
        <f>VLOOKUP(F504,Crosswalk!A:D,2,0)</f>
        <v>5017</v>
      </c>
      <c r="H504" s="7" t="str">
        <f>VLOOKUP(G504,Crosswalk!B:D,2,0)</f>
        <v>Trailor Coach-In Lieu Tax</v>
      </c>
      <c r="I504" s="7"/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/>
      <c r="Q504" s="8">
        <v>0</v>
      </c>
      <c r="R504" s="8"/>
      <c r="S504" s="8"/>
      <c r="T504" s="8"/>
      <c r="U504" s="8"/>
      <c r="V504" s="8"/>
      <c r="W504" s="8"/>
      <c r="X504" s="8"/>
      <c r="Y504" s="14">
        <f t="shared" si="80"/>
        <v>0</v>
      </c>
      <c r="Z504" s="10"/>
      <c r="AA504" s="136">
        <f t="shared" si="82"/>
        <v>0</v>
      </c>
      <c r="AB504" s="13"/>
      <c r="AC504" s="13">
        <f t="shared" si="84"/>
        <v>0</v>
      </c>
      <c r="AD504" s="12">
        <v>1</v>
      </c>
      <c r="AE504" s="12">
        <v>1</v>
      </c>
      <c r="AG504" s="9">
        <f t="shared" si="85"/>
        <v>0</v>
      </c>
      <c r="AI504" s="1" t="str">
        <f t="shared" si="83"/>
        <v>35135110005017</v>
      </c>
      <c r="AJ504" s="9">
        <f>IF(AND(F504=2015,AG$4=1),-IFERROR(VLOOKUP(AI504,'Tax Admin 1'!A:I,9,0),0),IF(AND(F504=2015,AG$4=2),-IFERROR(VLOOKUP(AI504,'Tax Admin 2'!A:I,9,0),0),IFERROR(VLOOKUP(AI504,'A203'!A:L,12,0),0)))</f>
        <v>0</v>
      </c>
    </row>
    <row r="505" spans="1:36" ht="15" customHeight="1" outlineLevel="2">
      <c r="A505" s="7">
        <v>2015</v>
      </c>
      <c r="B505" s="7" t="s">
        <v>143</v>
      </c>
      <c r="C505" s="149" t="s">
        <v>144</v>
      </c>
      <c r="D505" s="7" t="s">
        <v>144</v>
      </c>
      <c r="E505" s="7" t="s">
        <v>13</v>
      </c>
      <c r="F505" s="7">
        <v>5380</v>
      </c>
      <c r="G505" s="148" t="str">
        <f>VLOOKUP(F505,Crosswalk!A:D,2,0)</f>
        <v>5050</v>
      </c>
      <c r="H505" s="7" t="str">
        <f>VLOOKUP(G505,Crosswalk!B:D,2,0)</f>
        <v>St-Homeowners Prop Tax Relief</v>
      </c>
      <c r="I505" s="7"/>
      <c r="J505" s="8">
        <v>0</v>
      </c>
      <c r="K505" s="8">
        <v>0</v>
      </c>
      <c r="L505" s="8">
        <v>0</v>
      </c>
      <c r="M505" s="8">
        <v>0</v>
      </c>
      <c r="N505" s="8">
        <v>1123.93</v>
      </c>
      <c r="O505" s="8">
        <v>0</v>
      </c>
      <c r="P505" s="8"/>
      <c r="Q505" s="8">
        <v>1123.93</v>
      </c>
      <c r="R505" s="8"/>
      <c r="S505" s="8"/>
      <c r="T505" s="8"/>
      <c r="U505" s="8"/>
      <c r="V505" s="8"/>
      <c r="W505" s="8"/>
      <c r="X505" s="8"/>
      <c r="Y505" s="14">
        <f t="shared" si="80"/>
        <v>2247.86</v>
      </c>
      <c r="Z505" s="10"/>
      <c r="AA505" s="136">
        <f t="shared" si="82"/>
        <v>0</v>
      </c>
      <c r="AB505" s="13"/>
      <c r="AC505" s="13">
        <f t="shared" si="84"/>
        <v>0</v>
      </c>
      <c r="AD505" s="12">
        <v>1</v>
      </c>
      <c r="AE505" s="12">
        <v>1</v>
      </c>
      <c r="AG505" s="9">
        <f t="shared" si="85"/>
        <v>-2247.86</v>
      </c>
      <c r="AI505" s="1" t="str">
        <f t="shared" si="83"/>
        <v>35135110005050</v>
      </c>
      <c r="AJ505" s="9">
        <f>IF(AND(F505=2015,AG$4=1),-IFERROR(VLOOKUP(AI505,'Tax Admin 1'!A:I,9,0),0),IF(AND(F505=2015,AG$4=2),-IFERROR(VLOOKUP(AI505,'Tax Admin 2'!A:I,9,0),0),IFERROR(VLOOKUP(AI505,'A203'!A:L,12,0),0)))</f>
        <v>0</v>
      </c>
    </row>
    <row r="506" spans="1:36" ht="15" customHeight="1" outlineLevel="2">
      <c r="A506" s="7">
        <v>2015</v>
      </c>
      <c r="B506" s="7" t="s">
        <v>143</v>
      </c>
      <c r="C506" s="149" t="s">
        <v>144</v>
      </c>
      <c r="D506" s="7" t="s">
        <v>144</v>
      </c>
      <c r="E506" s="7" t="s">
        <v>13</v>
      </c>
      <c r="F506" s="7">
        <v>5400</v>
      </c>
      <c r="G506" s="148" t="str">
        <f>VLOOKUP(F506,Crosswalk!A:D,2,0)</f>
        <v>5054</v>
      </c>
      <c r="H506" s="7" t="str">
        <f>VLOOKUP(G506,Crosswalk!B:D,2,0)</f>
        <v>State- Other</v>
      </c>
      <c r="I506" s="7"/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/>
      <c r="Q506" s="8">
        <v>0</v>
      </c>
      <c r="R506" s="8"/>
      <c r="S506" s="8"/>
      <c r="T506" s="8"/>
      <c r="U506" s="8"/>
      <c r="V506" s="8"/>
      <c r="W506" s="8"/>
      <c r="X506" s="8"/>
      <c r="Y506" s="14">
        <f t="shared" si="80"/>
        <v>0</v>
      </c>
      <c r="Z506" s="10"/>
      <c r="AA506" s="136">
        <f t="shared" si="82"/>
        <v>0</v>
      </c>
      <c r="AB506" s="13"/>
      <c r="AC506" s="13">
        <f t="shared" si="84"/>
        <v>0</v>
      </c>
      <c r="AD506" s="12">
        <v>1</v>
      </c>
      <c r="AE506" s="12">
        <v>1</v>
      </c>
      <c r="AG506" s="9">
        <f t="shared" si="85"/>
        <v>0</v>
      </c>
      <c r="AI506" s="1" t="str">
        <f t="shared" si="83"/>
        <v>35135110005054</v>
      </c>
      <c r="AJ506" s="9">
        <f>IF(AND(F506=2015,AG$4=1),-IFERROR(VLOOKUP(AI506,'Tax Admin 1'!A:I,9,0),0),IF(AND(F506=2015,AG$4=2),-IFERROR(VLOOKUP(AI506,'Tax Admin 2'!A:I,9,0),0),IFERROR(VLOOKUP(AI506,'A203'!A:L,12,0),0)))</f>
        <v>0</v>
      </c>
    </row>
    <row r="507" spans="1:36" ht="15" customHeight="1" outlineLevel="2">
      <c r="A507" s="7">
        <v>2015</v>
      </c>
      <c r="B507" s="7" t="s">
        <v>143</v>
      </c>
      <c r="C507" s="149" t="s">
        <v>144</v>
      </c>
      <c r="D507" s="7" t="s">
        <v>144</v>
      </c>
      <c r="E507" s="7" t="s">
        <v>13</v>
      </c>
      <c r="F507" s="7">
        <v>5520</v>
      </c>
      <c r="G507" s="148" t="str">
        <f>VLOOKUP(F507,Crosswalk!A:D,2,0)</f>
        <v>5084</v>
      </c>
      <c r="H507" s="7" t="str">
        <f>VLOOKUP(G507,Crosswalk!B:D,2,0)</f>
        <v>Prop 172 Pub Safety Fund</v>
      </c>
      <c r="I507" s="7"/>
      <c r="J507" s="8">
        <v>3372.82</v>
      </c>
      <c r="K507" s="8">
        <v>2937.9500000000003</v>
      </c>
      <c r="L507" s="8">
        <v>2146.0299999999988</v>
      </c>
      <c r="M507" s="8">
        <v>0</v>
      </c>
      <c r="N507" s="8">
        <v>1457.9400000000005</v>
      </c>
      <c r="O507" s="8">
        <v>4967.41</v>
      </c>
      <c r="P507" s="8">
        <v>1359.15</v>
      </c>
      <c r="Q507" s="8">
        <v>3356.1099999999969</v>
      </c>
      <c r="R507" s="8"/>
      <c r="S507" s="8"/>
      <c r="T507" s="8"/>
      <c r="U507" s="8"/>
      <c r="V507" s="8"/>
      <c r="W507" s="8"/>
      <c r="X507" s="8"/>
      <c r="Y507" s="14">
        <f t="shared" si="80"/>
        <v>19597.409999999996</v>
      </c>
      <c r="Z507" s="10"/>
      <c r="AA507" s="136">
        <f t="shared" si="82"/>
        <v>0</v>
      </c>
      <c r="AB507" s="13"/>
      <c r="AC507" s="13">
        <f t="shared" si="84"/>
        <v>0</v>
      </c>
      <c r="AD507" s="12">
        <v>1</v>
      </c>
      <c r="AE507" s="12">
        <v>1</v>
      </c>
      <c r="AG507" s="9">
        <f t="shared" si="85"/>
        <v>-19597.409999999996</v>
      </c>
      <c r="AI507" s="1" t="str">
        <f t="shared" si="83"/>
        <v>35135110005084</v>
      </c>
      <c r="AJ507" s="9">
        <f>IF(AND(F507=2015,AG$4=1),-IFERROR(VLOOKUP(AI507,'Tax Admin 1'!A:I,9,0),0),IF(AND(F507=2015,AG$4=2),-IFERROR(VLOOKUP(AI507,'Tax Admin 2'!A:I,9,0),0),IFERROR(VLOOKUP(AI507,'A203'!A:L,12,0),0)))</f>
        <v>0</v>
      </c>
    </row>
    <row r="508" spans="1:36" ht="15" customHeight="1" outlineLevel="2">
      <c r="A508" s="7">
        <v>2015</v>
      </c>
      <c r="B508" s="7" t="s">
        <v>143</v>
      </c>
      <c r="C508" s="149" t="s">
        <v>144</v>
      </c>
      <c r="D508" s="7" t="s">
        <v>144</v>
      </c>
      <c r="E508" s="7" t="s">
        <v>13</v>
      </c>
      <c r="F508" s="7">
        <v>5623</v>
      </c>
      <c r="G508" s="148" t="str">
        <f>VLOOKUP(F508,Crosswalk!A:D,2,0)</f>
        <v>5204</v>
      </c>
      <c r="H508" s="7" t="str">
        <f>VLOOKUP(G508,Crosswalk!B:D,2,0)</f>
        <v>Fed-ARRA Grants</v>
      </c>
      <c r="I508" s="7"/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/>
      <c r="Q508" s="8">
        <v>0</v>
      </c>
      <c r="R508" s="8"/>
      <c r="S508" s="8"/>
      <c r="T508" s="8"/>
      <c r="U508" s="8"/>
      <c r="V508" s="8"/>
      <c r="W508" s="8"/>
      <c r="X508" s="8"/>
      <c r="Y508" s="14">
        <f t="shared" si="80"/>
        <v>0</v>
      </c>
      <c r="Z508" s="10"/>
      <c r="AA508" s="136">
        <f t="shared" si="82"/>
        <v>0</v>
      </c>
      <c r="AB508" s="13"/>
      <c r="AC508" s="13">
        <f t="shared" si="84"/>
        <v>0</v>
      </c>
      <c r="AD508" s="12"/>
      <c r="AE508" s="12"/>
      <c r="AG508" s="9">
        <f t="shared" si="85"/>
        <v>0</v>
      </c>
      <c r="AI508" s="1" t="str">
        <f t="shared" si="83"/>
        <v>35135110005204</v>
      </c>
      <c r="AJ508" s="9">
        <f>IF(AND(F508=2015,AG$4=1),-IFERROR(VLOOKUP(AI508,'Tax Admin 1'!A:I,9,0),0),IF(AND(F508=2015,AG$4=2),-IFERROR(VLOOKUP(AI508,'Tax Admin 2'!A:I,9,0),0),IFERROR(VLOOKUP(AI508,'A203'!A:L,12,0),0)))</f>
        <v>0</v>
      </c>
    </row>
    <row r="509" spans="1:36" ht="15" customHeight="1" outlineLevel="2">
      <c r="A509" s="7">
        <v>2015</v>
      </c>
      <c r="B509" s="7" t="s">
        <v>143</v>
      </c>
      <c r="C509" s="149" t="s">
        <v>144</v>
      </c>
      <c r="D509" s="7" t="s">
        <v>144</v>
      </c>
      <c r="E509" s="7" t="s">
        <v>13</v>
      </c>
      <c r="F509" s="7">
        <v>5900</v>
      </c>
      <c r="G509" s="148" t="str">
        <f>VLOOKUP(F509,Crosswalk!A:D,2,0)</f>
        <v>5801</v>
      </c>
      <c r="H509" s="7" t="str">
        <f>VLOOKUP(G509,Crosswalk!B:D,2,0)</f>
        <v>RDA Pass Thru</v>
      </c>
      <c r="I509" s="7"/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/>
      <c r="Q509" s="8">
        <v>0</v>
      </c>
      <c r="R509" s="8"/>
      <c r="S509" s="8"/>
      <c r="T509" s="8"/>
      <c r="U509" s="8"/>
      <c r="V509" s="8"/>
      <c r="W509" s="8"/>
      <c r="X509" s="8"/>
      <c r="Y509" s="14">
        <f t="shared" si="80"/>
        <v>0</v>
      </c>
      <c r="Z509" s="10"/>
      <c r="AA509" s="136">
        <f t="shared" si="82"/>
        <v>0</v>
      </c>
      <c r="AB509" s="13"/>
      <c r="AC509" s="13">
        <f t="shared" si="84"/>
        <v>0</v>
      </c>
      <c r="AD509" s="12"/>
      <c r="AE509" s="12"/>
      <c r="AG509" s="9">
        <f t="shared" si="85"/>
        <v>0</v>
      </c>
      <c r="AI509" s="1" t="str">
        <f t="shared" si="83"/>
        <v>35135110005801</v>
      </c>
      <c r="AJ509" s="9">
        <f>IF(AND(F509=2015,AG$4=1),-IFERROR(VLOOKUP(AI509,'Tax Admin 1'!A:I,9,0),0),IF(AND(F509=2015,AG$4=2),-IFERROR(VLOOKUP(AI509,'Tax Admin 2'!A:I,9,0),0),IFERROR(VLOOKUP(AI509,'A203'!A:L,12,0),0)))</f>
        <v>0</v>
      </c>
    </row>
    <row r="510" spans="1:36" ht="15" customHeight="1" outlineLevel="2">
      <c r="A510" s="7">
        <v>2015</v>
      </c>
      <c r="B510" s="7" t="s">
        <v>143</v>
      </c>
      <c r="C510" s="149" t="s">
        <v>144</v>
      </c>
      <c r="D510" s="7">
        <v>351</v>
      </c>
      <c r="E510" s="7" t="s">
        <v>13</v>
      </c>
      <c r="F510" s="7">
        <v>5915</v>
      </c>
      <c r="G510" s="148" t="str">
        <f>VLOOKUP(F510,Crosswalk!A:D,2,0)</f>
        <v>4069</v>
      </c>
      <c r="H510" s="7" t="str">
        <f>VLOOKUP(G510,Crosswalk!B:D,2,0)</f>
        <v>Pass through - Facilities Portion</v>
      </c>
      <c r="I510" s="7"/>
      <c r="J510" s="8">
        <v>0</v>
      </c>
      <c r="K510" s="8">
        <v>0</v>
      </c>
      <c r="L510" s="8">
        <v>0</v>
      </c>
      <c r="M510" s="8">
        <v>13476</v>
      </c>
      <c r="N510" s="8">
        <v>0</v>
      </c>
      <c r="O510" s="8">
        <v>0</v>
      </c>
      <c r="P510" s="8">
        <v>3487</v>
      </c>
      <c r="Q510" s="8">
        <v>0</v>
      </c>
      <c r="R510" s="8"/>
      <c r="S510" s="8"/>
      <c r="T510" s="8"/>
      <c r="U510" s="8"/>
      <c r="V510" s="8"/>
      <c r="W510" s="8"/>
      <c r="X510" s="8"/>
      <c r="Y510" s="14">
        <f t="shared" si="80"/>
        <v>16963</v>
      </c>
      <c r="Z510" s="10"/>
      <c r="AA510" s="136">
        <f t="shared" si="82"/>
        <v>0</v>
      </c>
      <c r="AB510" s="13"/>
      <c r="AC510" s="13">
        <f t="shared" si="84"/>
        <v>0</v>
      </c>
      <c r="AD510" s="12"/>
      <c r="AE510" s="12"/>
      <c r="AG510" s="9">
        <f t="shared" si="85"/>
        <v>-16963</v>
      </c>
      <c r="AI510" s="1" t="str">
        <f t="shared" si="83"/>
        <v>35135110004069</v>
      </c>
      <c r="AJ510" s="9">
        <f>IF(AND(F510=2015,AG$4=1),-IFERROR(VLOOKUP(AI510,'Tax Admin 1'!A:I,9,0),0),IF(AND(F510=2015,AG$4=2),-IFERROR(VLOOKUP(AI510,'Tax Admin 2'!A:I,9,0),0),IFERROR(VLOOKUP(AI510,'A203'!A:L,12,0),0)))</f>
        <v>0</v>
      </c>
    </row>
    <row r="511" spans="1:36" ht="15" customHeight="1" outlineLevel="2">
      <c r="A511" s="7">
        <v>2015</v>
      </c>
      <c r="B511" s="7" t="s">
        <v>143</v>
      </c>
      <c r="C511" s="149" t="s">
        <v>144</v>
      </c>
      <c r="D511" s="7" t="s">
        <v>144</v>
      </c>
      <c r="E511" s="7" t="s">
        <v>13</v>
      </c>
      <c r="F511" s="7">
        <v>6170</v>
      </c>
      <c r="G511" s="148" t="str">
        <f>VLOOKUP(F511,Crosswalk!A:D,2,0)</f>
        <v>5459</v>
      </c>
      <c r="H511" s="7" t="str">
        <f>VLOOKUP(G511,Crosswalk!B:D,2,0)</f>
        <v>Traffic School Fees</v>
      </c>
      <c r="I511" s="7"/>
      <c r="J511" s="8">
        <v>443.52</v>
      </c>
      <c r="K511" s="8">
        <v>157.0100000000001</v>
      </c>
      <c r="L511" s="8">
        <v>127.2399999999999</v>
      </c>
      <c r="M511" s="8">
        <v>0</v>
      </c>
      <c r="N511" s="8">
        <v>0</v>
      </c>
      <c r="O511" s="8">
        <v>131.06000000000006</v>
      </c>
      <c r="P511" s="8">
        <v>69.38</v>
      </c>
      <c r="Q511" s="8">
        <v>96.300000000000182</v>
      </c>
      <c r="R511" s="8"/>
      <c r="S511" s="8"/>
      <c r="T511" s="8"/>
      <c r="U511" s="8"/>
      <c r="V511" s="8"/>
      <c r="W511" s="8"/>
      <c r="X511" s="8"/>
      <c r="Y511" s="14">
        <f t="shared" si="80"/>
        <v>1024.5100000000002</v>
      </c>
      <c r="Z511" s="10"/>
      <c r="AA511" s="136">
        <f t="shared" si="82"/>
        <v>0</v>
      </c>
      <c r="AB511" s="13"/>
      <c r="AC511" s="13">
        <f t="shared" si="84"/>
        <v>0</v>
      </c>
      <c r="AD511" s="12">
        <v>1</v>
      </c>
      <c r="AE511" s="12">
        <v>1</v>
      </c>
      <c r="AG511" s="9">
        <f t="shared" si="85"/>
        <v>-1024.5100000000002</v>
      </c>
      <c r="AI511" s="1" t="str">
        <f t="shared" si="83"/>
        <v>35135110005459</v>
      </c>
      <c r="AJ511" s="9">
        <f>IF(AND(F511=2015,AG$4=1),-IFERROR(VLOOKUP(AI511,'Tax Admin 1'!A:I,9,0),0),IF(AND(F511=2015,AG$4=2),-IFERROR(VLOOKUP(AI511,'Tax Admin 2'!A:I,9,0),0),IFERROR(VLOOKUP(AI511,'A203'!A:L,12,0),0)))</f>
        <v>0</v>
      </c>
    </row>
    <row r="512" spans="1:36" ht="15" customHeight="1" outlineLevel="2">
      <c r="A512" s="7">
        <v>2015</v>
      </c>
      <c r="B512" s="7" t="s">
        <v>143</v>
      </c>
      <c r="C512" s="149" t="s">
        <v>144</v>
      </c>
      <c r="D512" s="7" t="s">
        <v>144</v>
      </c>
      <c r="E512" s="7" t="s">
        <v>13</v>
      </c>
      <c r="F512" s="7">
        <v>6172</v>
      </c>
      <c r="G512" s="148" t="str">
        <f>VLOOKUP(F512,Crosswalk!A:D,2,0)</f>
        <v>5461</v>
      </c>
      <c r="H512" s="7" t="str">
        <f>VLOOKUP(G512,Crosswalk!B:D,2,0)</f>
        <v>Traffic School Realignment Fee</v>
      </c>
      <c r="I512" s="7"/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  <c r="P512" s="8"/>
      <c r="Q512" s="8">
        <v>0</v>
      </c>
      <c r="R512" s="8"/>
      <c r="S512" s="8"/>
      <c r="T512" s="8"/>
      <c r="U512" s="8"/>
      <c r="V512" s="8"/>
      <c r="W512" s="8"/>
      <c r="X512" s="8"/>
      <c r="Y512" s="14">
        <f t="shared" si="80"/>
        <v>0</v>
      </c>
      <c r="Z512" s="10"/>
      <c r="AA512" s="136">
        <f t="shared" si="82"/>
        <v>0</v>
      </c>
      <c r="AB512" s="13"/>
      <c r="AC512" s="13">
        <f t="shared" si="84"/>
        <v>0</v>
      </c>
      <c r="AD512" s="12">
        <v>1</v>
      </c>
      <c r="AE512" s="12">
        <v>1</v>
      </c>
      <c r="AG512" s="9">
        <f t="shared" si="85"/>
        <v>0</v>
      </c>
      <c r="AI512" s="1" t="str">
        <f t="shared" si="83"/>
        <v>35135110005461</v>
      </c>
      <c r="AJ512" s="9">
        <f>IF(AND(F512=2015,AG$4=1),-IFERROR(VLOOKUP(AI512,'Tax Admin 1'!A:I,9,0),0),IF(AND(F512=2015,AG$4=2),-IFERROR(VLOOKUP(AI512,'Tax Admin 2'!A:I,9,0),0),IFERROR(VLOOKUP(AI512,'A203'!A:L,12,0),0)))</f>
        <v>0</v>
      </c>
    </row>
    <row r="513" spans="1:36" ht="15" customHeight="1" outlineLevel="2">
      <c r="A513" s="7">
        <v>2015</v>
      </c>
      <c r="B513" s="7" t="s">
        <v>143</v>
      </c>
      <c r="C513" s="149" t="s">
        <v>144</v>
      </c>
      <c r="D513" s="7" t="s">
        <v>144</v>
      </c>
      <c r="E513" s="7" t="s">
        <v>13</v>
      </c>
      <c r="F513" s="7">
        <v>6270</v>
      </c>
      <c r="G513" s="148" t="str">
        <f>VLOOKUP(F513,Crosswalk!A:D,2,0)</f>
        <v>5467</v>
      </c>
      <c r="H513" s="7" t="str">
        <f>VLOOKUP(G513,Crosswalk!B:D,2,0)</f>
        <v>Law Enforcement Services</v>
      </c>
      <c r="I513" s="7"/>
      <c r="J513" s="8">
        <v>15904.37</v>
      </c>
      <c r="K513" s="8">
        <v>22230.1</v>
      </c>
      <c r="L513" s="8">
        <v>8943.86</v>
      </c>
      <c r="M513" s="8">
        <v>0</v>
      </c>
      <c r="N513" s="8">
        <v>7470.6899999999951</v>
      </c>
      <c r="O513" s="8">
        <v>27223.30000000001</v>
      </c>
      <c r="P513" s="8">
        <f>10644.42+10122.48</f>
        <v>20766.900000000001</v>
      </c>
      <c r="Q513" s="8">
        <v>9161.6399999999849</v>
      </c>
      <c r="R513" s="8"/>
      <c r="S513" s="8"/>
      <c r="T513" s="8"/>
      <c r="U513" s="8"/>
      <c r="V513" s="8"/>
      <c r="W513" s="8"/>
      <c r="X513" s="8"/>
      <c r="Y513" s="14">
        <f t="shared" si="80"/>
        <v>111700.85999999999</v>
      </c>
      <c r="Z513" s="10"/>
      <c r="AA513" s="136">
        <f t="shared" si="82"/>
        <v>0</v>
      </c>
      <c r="AB513" s="13"/>
      <c r="AC513" s="13">
        <f t="shared" si="84"/>
        <v>0</v>
      </c>
      <c r="AD513" s="12">
        <v>1</v>
      </c>
      <c r="AE513" s="12">
        <v>1</v>
      </c>
      <c r="AG513" s="9">
        <f t="shared" si="85"/>
        <v>-111700.85999999999</v>
      </c>
      <c r="AI513" s="1" t="str">
        <f t="shared" si="83"/>
        <v>35135110005467</v>
      </c>
      <c r="AJ513" s="9">
        <f>IF(AND(F513=2015,AG$4=1),-IFERROR(VLOOKUP(AI513,'Tax Admin 1'!A:I,9,0),0),IF(AND(F513=2015,AG$4=2),-IFERROR(VLOOKUP(AI513,'Tax Admin 2'!A:I,9,0),0),IFERROR(VLOOKUP(AI513,'A203'!A:L,12,0),0)))</f>
        <v>0</v>
      </c>
    </row>
    <row r="514" spans="1:36" ht="15" customHeight="1" outlineLevel="2">
      <c r="A514" s="7">
        <v>2015</v>
      </c>
      <c r="B514" s="7" t="s">
        <v>143</v>
      </c>
      <c r="C514" s="149" t="s">
        <v>144</v>
      </c>
      <c r="D514" s="7" t="s">
        <v>144</v>
      </c>
      <c r="E514" s="7" t="s">
        <v>13</v>
      </c>
      <c r="F514" s="7">
        <v>6282</v>
      </c>
      <c r="G514" s="148" t="str">
        <f>VLOOKUP(F514,Crosswalk!A:D,2,0)</f>
        <v>5474</v>
      </c>
      <c r="H514" s="7" t="str">
        <f>VLOOKUP(G514,Crosswalk!B:D,2,0)</f>
        <v>Proof Of Correction</v>
      </c>
      <c r="I514" s="7"/>
      <c r="J514" s="8">
        <v>69.710000000000008</v>
      </c>
      <c r="K514" s="8">
        <v>38.97</v>
      </c>
      <c r="L514" s="8">
        <v>34.930000000000007</v>
      </c>
      <c r="M514" s="8">
        <v>0</v>
      </c>
      <c r="N514" s="8">
        <v>0</v>
      </c>
      <c r="O514" s="8">
        <v>37.289999999999964</v>
      </c>
      <c r="P514" s="8">
        <f>20.73+18.66</f>
        <v>39.39</v>
      </c>
      <c r="Q514" s="8">
        <v>12.850000000000023</v>
      </c>
      <c r="R514" s="8"/>
      <c r="S514" s="8"/>
      <c r="T514" s="8"/>
      <c r="U514" s="8"/>
      <c r="V514" s="8"/>
      <c r="W514" s="8"/>
      <c r="X514" s="8"/>
      <c r="Y514" s="14">
        <f t="shared" si="80"/>
        <v>233.14</v>
      </c>
      <c r="Z514" s="10"/>
      <c r="AA514" s="136">
        <f t="shared" si="82"/>
        <v>0</v>
      </c>
      <c r="AB514" s="13"/>
      <c r="AC514" s="13">
        <f t="shared" si="84"/>
        <v>0</v>
      </c>
      <c r="AD514" s="12">
        <v>1</v>
      </c>
      <c r="AE514" s="12">
        <v>1</v>
      </c>
      <c r="AG514" s="9">
        <f t="shared" si="85"/>
        <v>-233.14</v>
      </c>
      <c r="AI514" s="1" t="str">
        <f t="shared" si="83"/>
        <v>35135110005474</v>
      </c>
      <c r="AJ514" s="9">
        <f>IF(AND(F514=2015,AG$4=1),-IFERROR(VLOOKUP(AI514,'Tax Admin 1'!A:I,9,0),0),IF(AND(F514=2015,AG$4=2),-IFERROR(VLOOKUP(AI514,'Tax Admin 2'!A:I,9,0),0),IFERROR(VLOOKUP(AI514,'A203'!A:L,12,0),0)))</f>
        <v>0</v>
      </c>
    </row>
    <row r="515" spans="1:36" ht="15" customHeight="1" outlineLevel="2">
      <c r="A515" s="7">
        <v>2015</v>
      </c>
      <c r="B515" s="7" t="s">
        <v>143</v>
      </c>
      <c r="C515" s="149" t="s">
        <v>144</v>
      </c>
      <c r="D515" s="7" t="s">
        <v>144</v>
      </c>
      <c r="E515" s="7" t="s">
        <v>13</v>
      </c>
      <c r="F515" s="7">
        <v>6345</v>
      </c>
      <c r="G515" s="148" t="str">
        <f>VLOOKUP(F515,Crosswalk!A:D,2,0)</f>
        <v>5500</v>
      </c>
      <c r="H515" s="7" t="str">
        <f>VLOOKUP(G515,Crosswalk!B:D,2,0)</f>
        <v>Litter Fines - Courts</v>
      </c>
      <c r="I515" s="7"/>
      <c r="J515" s="8">
        <v>11.01</v>
      </c>
      <c r="K515" s="8">
        <v>0</v>
      </c>
      <c r="L515" s="8">
        <v>0</v>
      </c>
      <c r="M515" s="8">
        <v>0</v>
      </c>
      <c r="N515" s="8">
        <v>0</v>
      </c>
      <c r="O515" s="8">
        <v>11.000000000000002</v>
      </c>
      <c r="P515" s="8" t="s">
        <v>3645</v>
      </c>
      <c r="Q515" s="8">
        <v>0</v>
      </c>
      <c r="R515" s="8"/>
      <c r="S515" s="8"/>
      <c r="T515" s="8"/>
      <c r="U515" s="8"/>
      <c r="V515" s="8"/>
      <c r="W515" s="8"/>
      <c r="X515" s="8"/>
      <c r="Y515" s="14">
        <f t="shared" si="80"/>
        <v>22.01</v>
      </c>
      <c r="Z515" s="10"/>
      <c r="AA515" s="136">
        <f t="shared" si="82"/>
        <v>0</v>
      </c>
      <c r="AB515" s="13"/>
      <c r="AC515" s="13">
        <f t="shared" si="84"/>
        <v>0</v>
      </c>
      <c r="AD515" s="12">
        <v>1</v>
      </c>
      <c r="AE515" s="12">
        <v>1</v>
      </c>
      <c r="AG515" s="9">
        <f t="shared" si="85"/>
        <v>-22.01</v>
      </c>
      <c r="AI515" s="1" t="str">
        <f t="shared" si="83"/>
        <v>35135110005500</v>
      </c>
      <c r="AJ515" s="9">
        <f>IF(AND(F515=2015,AG$4=1),-IFERROR(VLOOKUP(AI515,'Tax Admin 1'!A:I,9,0),0),IF(AND(F515=2015,AG$4=2),-IFERROR(VLOOKUP(AI515,'Tax Admin 2'!A:I,9,0),0),IFERROR(VLOOKUP(AI515,'A203'!A:L,12,0),0)))</f>
        <v>0</v>
      </c>
    </row>
    <row r="516" spans="1:36" ht="15" customHeight="1" outlineLevel="2">
      <c r="A516" s="7">
        <v>2015</v>
      </c>
      <c r="B516" s="7" t="s">
        <v>143</v>
      </c>
      <c r="C516" s="149" t="s">
        <v>144</v>
      </c>
      <c r="D516" s="7" t="s">
        <v>144</v>
      </c>
      <c r="E516" s="7" t="s">
        <v>145</v>
      </c>
      <c r="F516" s="7">
        <v>6700</v>
      </c>
      <c r="G516" s="148" t="str">
        <f>VLOOKUP(F516,Crosswalk!A:D,2,0)</f>
        <v>5537</v>
      </c>
      <c r="H516" s="7" t="str">
        <f>VLOOKUP(G516,Crosswalk!B:D,2,0)</f>
        <v>Other Services</v>
      </c>
      <c r="I516" s="7"/>
      <c r="J516" s="8">
        <v>0</v>
      </c>
      <c r="K516" s="8">
        <v>0</v>
      </c>
      <c r="L516" s="8">
        <v>28872.74</v>
      </c>
      <c r="M516" s="8">
        <v>0</v>
      </c>
      <c r="N516" s="8">
        <v>1311.2400000000016</v>
      </c>
      <c r="O516" s="8">
        <v>26043.439999999995</v>
      </c>
      <c r="P516" s="8">
        <v>1929.1</v>
      </c>
      <c r="Q516" s="8">
        <v>1610.3500000000058</v>
      </c>
      <c r="R516" s="8"/>
      <c r="S516" s="8"/>
      <c r="T516" s="8"/>
      <c r="U516" s="8"/>
      <c r="V516" s="8"/>
      <c r="W516" s="8"/>
      <c r="X516" s="8"/>
      <c r="Y516" s="14">
        <f t="shared" si="80"/>
        <v>59766.87</v>
      </c>
      <c r="Z516" s="10"/>
      <c r="AA516" s="136">
        <f t="shared" si="82"/>
        <v>0</v>
      </c>
      <c r="AB516" s="13"/>
      <c r="AC516" s="13">
        <f t="shared" si="84"/>
        <v>0</v>
      </c>
      <c r="AD516" s="12">
        <v>1</v>
      </c>
      <c r="AE516" s="12">
        <v>0</v>
      </c>
      <c r="AG516" s="9">
        <f t="shared" si="85"/>
        <v>-59766.87</v>
      </c>
      <c r="AI516" s="1" t="str">
        <f t="shared" si="83"/>
        <v>35135110905537</v>
      </c>
      <c r="AJ516" s="9">
        <f>IF(AND(F516=2015,AG$4=1),-IFERROR(VLOOKUP(AI516,'Tax Admin 1'!A:I,9,0),0),IF(AND(F516=2015,AG$4=2),-IFERROR(VLOOKUP(AI516,'Tax Admin 2'!A:I,9,0),0),IFERROR(VLOOKUP(AI516,'A203'!A:L,12,0),0)))</f>
        <v>0</v>
      </c>
    </row>
    <row r="517" spans="1:36" ht="15" customHeight="1" outlineLevel="2">
      <c r="A517" s="7">
        <v>2015</v>
      </c>
      <c r="B517" s="7" t="s">
        <v>143</v>
      </c>
      <c r="C517" s="149" t="s">
        <v>144</v>
      </c>
      <c r="D517" s="7" t="s">
        <v>144</v>
      </c>
      <c r="E517" s="7" t="s">
        <v>13</v>
      </c>
      <c r="F517" s="7">
        <v>7320</v>
      </c>
      <c r="G517" s="148" t="str">
        <f>VLOOKUP(F517,Crosswalk!A:D,2,0)</f>
        <v>5835</v>
      </c>
      <c r="H517" s="7" t="str">
        <f>VLOOKUP(G517,Crosswalk!B:D,2,0)</f>
        <v>Other Revenue</v>
      </c>
      <c r="I517" s="7"/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0.56000000000000005</v>
      </c>
      <c r="P517" s="8">
        <v>0.46</v>
      </c>
      <c r="Q517" s="8">
        <v>0.45999999999999996</v>
      </c>
      <c r="R517" s="8"/>
      <c r="S517" s="8"/>
      <c r="T517" s="8"/>
      <c r="U517" s="8"/>
      <c r="V517" s="8"/>
      <c r="W517" s="8"/>
      <c r="X517" s="8"/>
      <c r="Y517" s="14">
        <f t="shared" si="80"/>
        <v>1.48</v>
      </c>
      <c r="Z517" s="10"/>
      <c r="AA517" s="136">
        <f t="shared" si="82"/>
        <v>0</v>
      </c>
      <c r="AB517" s="13"/>
      <c r="AC517" s="13">
        <f t="shared" si="84"/>
        <v>0</v>
      </c>
      <c r="AD517" s="12">
        <v>1</v>
      </c>
      <c r="AE517" s="12">
        <v>0</v>
      </c>
      <c r="AG517" s="9">
        <f t="shared" si="85"/>
        <v>-1.48</v>
      </c>
      <c r="AI517" s="1" t="str">
        <f t="shared" si="83"/>
        <v>35135110005835</v>
      </c>
      <c r="AJ517" s="9">
        <f>IF(AND(F517=2015,AG$4=1),-IFERROR(VLOOKUP(AI517,'Tax Admin 1'!A:I,9,0),0),IF(AND(F517=2015,AG$4=2),-IFERROR(VLOOKUP(AI517,'Tax Admin 2'!A:I,9,0),0),IFERROR(VLOOKUP(AI517,'A203'!A:L,12,0),0)))</f>
        <v>0</v>
      </c>
    </row>
    <row r="518" spans="1:36" ht="15" customHeight="1" outlineLevel="1">
      <c r="A518" s="7"/>
      <c r="B518" s="7"/>
      <c r="C518" s="157" t="s">
        <v>3533</v>
      </c>
      <c r="D518" s="7"/>
      <c r="E518" s="7"/>
      <c r="F518" s="7"/>
      <c r="G518" s="148"/>
      <c r="H518" s="7"/>
      <c r="I518" s="7"/>
      <c r="J518" s="8">
        <f>SUBTOTAL(9,J471:J517)</f>
        <v>658075.35999999987</v>
      </c>
      <c r="K518" s="8">
        <f>SUBTOTAL(9,K471:K517)</f>
        <v>32155.279999999999</v>
      </c>
      <c r="L518" s="8">
        <f>SUBTOTAL(9,L471:L517)</f>
        <v>606161.17999999982</v>
      </c>
      <c r="M518" s="8">
        <f>SUBTOTAL(9,M471:M517)</f>
        <v>45311</v>
      </c>
      <c r="N518" s="8">
        <f>SUBTOTAL(9,N471:N517)</f>
        <v>33019.47</v>
      </c>
      <c r="O518" s="8">
        <f>SUBTOTAL(9,O471:O517)</f>
        <v>589207.41000000015</v>
      </c>
      <c r="P518" s="8">
        <f>SUBTOTAL(9,P471:P517)</f>
        <v>78686.750000000029</v>
      </c>
      <c r="Q518" s="8">
        <f>SUBTOTAL(9,Q471:Q517)</f>
        <v>307513.04999999987</v>
      </c>
      <c r="R518" s="8"/>
      <c r="S518" s="8"/>
      <c r="T518" s="8"/>
      <c r="U518" s="8"/>
      <c r="V518" s="8"/>
      <c r="W518" s="8"/>
      <c r="X518" s="8"/>
      <c r="Y518" s="14">
        <f>SUBTOTAL(9,Y471:Y517)</f>
        <v>2350129.4999999991</v>
      </c>
      <c r="Z518" s="10"/>
      <c r="AA518" s="136"/>
      <c r="AB518" s="13"/>
      <c r="AC518" s="13"/>
      <c r="AD518" s="12"/>
      <c r="AE518" s="12"/>
      <c r="AG518" s="9"/>
      <c r="AJ518" s="9"/>
    </row>
    <row r="519" spans="1:36" ht="15" customHeight="1" outlineLevel="2">
      <c r="A519" s="7">
        <v>2015</v>
      </c>
      <c r="B519" s="7" t="s">
        <v>146</v>
      </c>
      <c r="C519" s="149" t="s">
        <v>147</v>
      </c>
      <c r="D519" s="7" t="s">
        <v>147</v>
      </c>
      <c r="E519" s="7" t="s">
        <v>13</v>
      </c>
      <c r="F519" s="7">
        <v>1010</v>
      </c>
      <c r="G519" s="7" t="str">
        <f>VLOOKUP(F519,Crosswalk!A:D,2,0)</f>
        <v>4001</v>
      </c>
      <c r="H519" s="7" t="str">
        <f>VLOOKUP(G519,Crosswalk!B:D,2,0)</f>
        <v>Property Taxes-Current Secured</v>
      </c>
      <c r="I519" s="7"/>
      <c r="J519" s="8">
        <v>0</v>
      </c>
      <c r="K519" s="8">
        <v>0</v>
      </c>
      <c r="L519" s="8">
        <v>68309.759999999995</v>
      </c>
      <c r="M519" s="8">
        <v>0</v>
      </c>
      <c r="N519" s="8">
        <v>14422.89</v>
      </c>
      <c r="O519" s="8">
        <v>43168.429999999993</v>
      </c>
      <c r="P519" s="8">
        <v>17344.37</v>
      </c>
      <c r="Q519" s="8">
        <v>1464.390000000014</v>
      </c>
      <c r="R519" s="8"/>
      <c r="S519" s="8"/>
      <c r="T519" s="8"/>
      <c r="U519" s="8"/>
      <c r="V519" s="8"/>
      <c r="W519" s="8"/>
      <c r="X519" s="8"/>
      <c r="Y519" s="14">
        <f t="shared" si="80"/>
        <v>144709.84</v>
      </c>
      <c r="Z519" s="10"/>
      <c r="AA519" s="136">
        <f t="shared" ref="AA519:AA538" si="86">IF(AG$2="Y",IF(RIGHT(B519,4)="CITY",AJ519,0),AJ519)</f>
        <v>0</v>
      </c>
      <c r="AB519" s="13"/>
      <c r="AC519" s="13">
        <f t="shared" si="84"/>
        <v>0</v>
      </c>
      <c r="AD519" s="12">
        <v>1</v>
      </c>
      <c r="AE519" s="12">
        <v>1</v>
      </c>
      <c r="AG519" s="9">
        <f t="shared" si="85"/>
        <v>-144709.84</v>
      </c>
      <c r="AI519" s="1" t="str">
        <f t="shared" ref="AI519:AI538" si="87">C519&amp;D519&amp;E519&amp;G519</f>
        <v>35235210004001</v>
      </c>
      <c r="AJ519" s="9">
        <f>IF(AND(F519=2015,AG$4=1),-IFERROR(VLOOKUP(AI519,'Tax Admin 1'!A:I,9,0),0),IF(AND(F519=2015,AG$4=2),-IFERROR(VLOOKUP(AI519,'Tax Admin 2'!A:I,9,0),0),IFERROR(VLOOKUP(AI519,'A203'!A:L,12,0),0)))</f>
        <v>0</v>
      </c>
    </row>
    <row r="520" spans="1:36" ht="15" customHeight="1" outlineLevel="2">
      <c r="A520" s="7">
        <v>2015</v>
      </c>
      <c r="B520" s="7" t="s">
        <v>146</v>
      </c>
      <c r="C520" s="149" t="s">
        <v>147</v>
      </c>
      <c r="D520" s="7" t="s">
        <v>147</v>
      </c>
      <c r="E520" s="7" t="s">
        <v>13</v>
      </c>
      <c r="F520" s="7">
        <v>1020</v>
      </c>
      <c r="G520" s="7" t="str">
        <f>VLOOKUP(F520,Crosswalk!A:D,2,0)</f>
        <v>4004</v>
      </c>
      <c r="H520" s="7" t="str">
        <f>VLOOKUP(G520,Crosswalk!B:D,2,0)</f>
        <v>Property Taxes-Eraf III</v>
      </c>
      <c r="I520" s="7"/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/>
      <c r="Q520" s="8">
        <v>0</v>
      </c>
      <c r="R520" s="8"/>
      <c r="S520" s="8"/>
      <c r="T520" s="8"/>
      <c r="U520" s="8"/>
      <c r="V520" s="8"/>
      <c r="W520" s="8"/>
      <c r="X520" s="8"/>
      <c r="Y520" s="14">
        <f t="shared" ref="Y520:Y582" si="88">SUM(J520:X520)</f>
        <v>0</v>
      </c>
      <c r="Z520" s="10"/>
      <c r="AA520" s="136">
        <f t="shared" si="86"/>
        <v>0</v>
      </c>
      <c r="AB520" s="13"/>
      <c r="AC520" s="13">
        <f t="shared" si="84"/>
        <v>0</v>
      </c>
      <c r="AD520" s="12">
        <v>1</v>
      </c>
      <c r="AE520" s="12">
        <v>1</v>
      </c>
      <c r="AG520" s="9">
        <f t="shared" si="85"/>
        <v>0</v>
      </c>
      <c r="AI520" s="1" t="str">
        <f t="shared" si="87"/>
        <v>35235210004004</v>
      </c>
      <c r="AJ520" s="9">
        <f>IF(AND(F520=2015,AG$4=1),-IFERROR(VLOOKUP(AI520,'Tax Admin 1'!A:I,9,0),0),IF(AND(F520=2015,AG$4=2),-IFERROR(VLOOKUP(AI520,'Tax Admin 2'!A:I,9,0),0),IFERROR(VLOOKUP(AI520,'A203'!A:L,12,0),0)))</f>
        <v>0</v>
      </c>
    </row>
    <row r="521" spans="1:36" ht="15" customHeight="1" outlineLevel="2">
      <c r="A521" s="7">
        <v>2015</v>
      </c>
      <c r="B521" s="7" t="s">
        <v>146</v>
      </c>
      <c r="C521" s="149" t="s">
        <v>147</v>
      </c>
      <c r="D521" s="7" t="s">
        <v>147</v>
      </c>
      <c r="E521" s="7" t="s">
        <v>13</v>
      </c>
      <c r="F521" s="7">
        <v>1050</v>
      </c>
      <c r="G521" s="7" t="str">
        <f>VLOOKUP(F521,Crosswalk!A:D,2,0)</f>
        <v>4006</v>
      </c>
      <c r="H521" s="7" t="str">
        <f>VLOOKUP(G521,Crosswalk!B:D,2,0)</f>
        <v>Property Tax-Current Unsecured</v>
      </c>
      <c r="I521" s="7"/>
      <c r="J521" s="8">
        <v>0</v>
      </c>
      <c r="K521" s="8">
        <v>0</v>
      </c>
      <c r="L521" s="8">
        <v>7565.52</v>
      </c>
      <c r="M521" s="8">
        <v>0</v>
      </c>
      <c r="N521" s="8">
        <v>43.520000000000437</v>
      </c>
      <c r="O521" s="8">
        <v>384.3100000000004</v>
      </c>
      <c r="P521" s="8">
        <v>-23.85</v>
      </c>
      <c r="Q521" s="8">
        <v>276.76999999999953</v>
      </c>
      <c r="R521" s="8"/>
      <c r="S521" s="8"/>
      <c r="T521" s="8"/>
      <c r="U521" s="8"/>
      <c r="V521" s="8"/>
      <c r="W521" s="8"/>
      <c r="X521" s="8"/>
      <c r="Y521" s="14">
        <f t="shared" si="88"/>
        <v>8246.27</v>
      </c>
      <c r="Z521" s="10"/>
      <c r="AA521" s="136">
        <f t="shared" si="86"/>
        <v>0</v>
      </c>
      <c r="AB521" s="13"/>
      <c r="AC521" s="13">
        <f t="shared" si="84"/>
        <v>0</v>
      </c>
      <c r="AD521" s="12">
        <v>1</v>
      </c>
      <c r="AE521" s="12">
        <v>1</v>
      </c>
      <c r="AG521" s="9">
        <f t="shared" si="85"/>
        <v>-8246.27</v>
      </c>
      <c r="AI521" s="1" t="str">
        <f t="shared" si="87"/>
        <v>35235210004006</v>
      </c>
      <c r="AJ521" s="9">
        <f>IF(AND(F521=2015,AG$4=1),-IFERROR(VLOOKUP(AI521,'Tax Admin 1'!A:I,9,0),0),IF(AND(F521=2015,AG$4=2),-IFERROR(VLOOKUP(AI521,'Tax Admin 2'!A:I,9,0),0),IFERROR(VLOOKUP(AI521,'A203'!A:L,12,0),0)))</f>
        <v>0</v>
      </c>
    </row>
    <row r="522" spans="1:36" ht="15" customHeight="1" outlineLevel="2">
      <c r="A522" s="7">
        <v>2015</v>
      </c>
      <c r="B522" s="7" t="s">
        <v>146</v>
      </c>
      <c r="C522" s="149" t="s">
        <v>147</v>
      </c>
      <c r="D522" s="7">
        <v>352</v>
      </c>
      <c r="E522" s="7" t="s">
        <v>13</v>
      </c>
      <c r="F522" s="7">
        <v>1070</v>
      </c>
      <c r="G522" s="7" t="str">
        <f>VLOOKUP(F522,Crosswalk!A:D,2,0)</f>
        <v>4060</v>
      </c>
      <c r="H522" s="7" t="str">
        <f>VLOOKUP(G522,Crosswalk!B:D,2,0)</f>
        <v>ABX1 26 Residual</v>
      </c>
      <c r="I522" s="7"/>
      <c r="J522" s="8">
        <v>0</v>
      </c>
      <c r="K522" s="8">
        <v>0</v>
      </c>
      <c r="L522" s="8">
        <v>0</v>
      </c>
      <c r="M522" s="8">
        <v>31</v>
      </c>
      <c r="N522" s="8">
        <v>0</v>
      </c>
      <c r="O522" s="8">
        <v>0</v>
      </c>
      <c r="P522" s="8">
        <v>15</v>
      </c>
      <c r="Q522" s="8">
        <v>8</v>
      </c>
      <c r="R522" s="8"/>
      <c r="S522" s="8"/>
      <c r="T522" s="8"/>
      <c r="U522" s="8"/>
      <c r="V522" s="8"/>
      <c r="W522" s="8"/>
      <c r="X522" s="8"/>
      <c r="Y522" s="14">
        <f t="shared" si="88"/>
        <v>54</v>
      </c>
      <c r="Z522" s="10"/>
      <c r="AA522" s="136">
        <f t="shared" si="86"/>
        <v>0</v>
      </c>
      <c r="AB522" s="13"/>
      <c r="AC522" s="13">
        <f t="shared" si="84"/>
        <v>0</v>
      </c>
      <c r="AD522" s="12"/>
      <c r="AE522" s="12"/>
      <c r="AG522" s="9">
        <f t="shared" si="85"/>
        <v>-54</v>
      </c>
      <c r="AI522" s="1" t="str">
        <f t="shared" si="87"/>
        <v>35235210004060</v>
      </c>
      <c r="AJ522" s="9">
        <f>IF(AND(F522=2015,AG$4=1),-IFERROR(VLOOKUP(AI522,'Tax Admin 1'!A:I,9,0),0),IF(AND(F522=2015,AG$4=2),-IFERROR(VLOOKUP(AI522,'Tax Admin 2'!A:I,9,0),0),IFERROR(VLOOKUP(AI522,'A203'!A:L,12,0),0)))</f>
        <v>0</v>
      </c>
    </row>
    <row r="523" spans="1:36" ht="15" customHeight="1" outlineLevel="2">
      <c r="A523" s="7">
        <v>2015</v>
      </c>
      <c r="B523" s="7" t="s">
        <v>146</v>
      </c>
      <c r="C523" s="149" t="s">
        <v>147</v>
      </c>
      <c r="D523" s="7" t="s">
        <v>147</v>
      </c>
      <c r="E523" s="7" t="s">
        <v>13</v>
      </c>
      <c r="F523" s="7">
        <v>1081</v>
      </c>
      <c r="G523" s="7" t="str">
        <f>VLOOKUP(F523,Crosswalk!A:D,2,0)</f>
        <v>4075</v>
      </c>
      <c r="H523" s="7" t="str">
        <f>VLOOKUP(G523,Crosswalk!B:D,2,0)</f>
        <v>ABx1 26 Other Assets - H&amp;S 34188</v>
      </c>
      <c r="I523" s="7"/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/>
      <c r="Q523" s="8">
        <v>0</v>
      </c>
      <c r="R523" s="8"/>
      <c r="S523" s="8"/>
      <c r="T523" s="8"/>
      <c r="U523" s="8"/>
      <c r="V523" s="8"/>
      <c r="W523" s="8"/>
      <c r="X523" s="8"/>
      <c r="Y523" s="14">
        <f t="shared" si="88"/>
        <v>0</v>
      </c>
      <c r="Z523" s="10"/>
      <c r="AA523" s="136">
        <f t="shared" si="86"/>
        <v>0</v>
      </c>
      <c r="AB523" s="13"/>
      <c r="AC523" s="13">
        <f t="shared" si="84"/>
        <v>0</v>
      </c>
      <c r="AD523" s="12"/>
      <c r="AE523" s="12"/>
      <c r="AG523" s="9">
        <f t="shared" si="85"/>
        <v>0</v>
      </c>
      <c r="AI523" s="1" t="str">
        <f t="shared" si="87"/>
        <v>35235210004075</v>
      </c>
      <c r="AJ523" s="9">
        <f>IF(AND(F523=2015,AG$4=1),-IFERROR(VLOOKUP(AI523,'Tax Admin 1'!A:I,9,0),0),IF(AND(F523=2015,AG$4=2),-IFERROR(VLOOKUP(AI523,'Tax Admin 2'!A:I,9,0),0),IFERROR(VLOOKUP(AI523,'A203'!A:L,12,0),0)))</f>
        <v>0</v>
      </c>
    </row>
    <row r="524" spans="1:36" ht="15" customHeight="1" outlineLevel="2">
      <c r="A524" s="7">
        <v>2015</v>
      </c>
      <c r="B524" s="7" t="s">
        <v>146</v>
      </c>
      <c r="C524" s="149" t="s">
        <v>147</v>
      </c>
      <c r="D524" s="7">
        <v>352</v>
      </c>
      <c r="E524" s="7" t="s">
        <v>13</v>
      </c>
      <c r="F524" s="86">
        <v>1082</v>
      </c>
      <c r="G524" s="7" t="str">
        <f>VLOOKUP(F524,Crosswalk!A:D,2,0)</f>
        <v>4076</v>
      </c>
      <c r="H524" s="7" t="str">
        <f>VLOOKUP(G524,Crosswalk!B:D,2,0)</f>
        <v>ABx1 26 L&amp;M Housing - H&amp;S 34188</v>
      </c>
      <c r="I524" s="7"/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/>
      <c r="Q524" s="8">
        <v>0</v>
      </c>
      <c r="R524" s="8"/>
      <c r="S524" s="8"/>
      <c r="T524" s="8"/>
      <c r="U524" s="8"/>
      <c r="V524" s="8"/>
      <c r="W524" s="8"/>
      <c r="X524" s="8"/>
      <c r="Y524" s="14">
        <f t="shared" si="88"/>
        <v>0</v>
      </c>
      <c r="Z524" s="10"/>
      <c r="AA524" s="136">
        <f t="shared" si="86"/>
        <v>0</v>
      </c>
      <c r="AB524" s="13"/>
      <c r="AC524" s="13">
        <f t="shared" si="84"/>
        <v>0</v>
      </c>
      <c r="AD524" s="12"/>
      <c r="AE524" s="12"/>
      <c r="AG524" s="9">
        <f t="shared" si="85"/>
        <v>0</v>
      </c>
      <c r="AI524" s="1" t="str">
        <f t="shared" si="87"/>
        <v>35235210004076</v>
      </c>
      <c r="AJ524" s="9">
        <f>IF(AND(F524=2015,AG$4=1),-IFERROR(VLOOKUP(AI524,'Tax Admin 1'!A:I,9,0),0),IF(AND(F524=2015,AG$4=2),-IFERROR(VLOOKUP(AI524,'Tax Admin 2'!A:I,9,0),0),IFERROR(VLOOKUP(AI524,'A203'!A:L,12,0),0)))</f>
        <v>0</v>
      </c>
    </row>
    <row r="525" spans="1:36" ht="15" customHeight="1" outlineLevel="2">
      <c r="A525" s="7">
        <v>2015</v>
      </c>
      <c r="B525" s="7" t="s">
        <v>146</v>
      </c>
      <c r="C525" s="149" t="s">
        <v>147</v>
      </c>
      <c r="D525" s="7" t="s">
        <v>147</v>
      </c>
      <c r="E525" s="7" t="s">
        <v>13</v>
      </c>
      <c r="F525" s="7">
        <v>1110</v>
      </c>
      <c r="G525" s="7" t="str">
        <f>VLOOKUP(F525,Crosswalk!A:D,2,0)</f>
        <v>4008</v>
      </c>
      <c r="H525" s="7" t="str">
        <f>VLOOKUP(G525,Crosswalk!B:D,2,0)</f>
        <v>Property Taxes-Prior Secured</v>
      </c>
      <c r="I525" s="7"/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/>
      <c r="Q525" s="8">
        <v>5260.31</v>
      </c>
      <c r="R525" s="8"/>
      <c r="S525" s="8"/>
      <c r="T525" s="8"/>
      <c r="U525" s="8"/>
      <c r="V525" s="8"/>
      <c r="W525" s="8"/>
      <c r="X525" s="8"/>
      <c r="Y525" s="14">
        <f t="shared" si="88"/>
        <v>5260.31</v>
      </c>
      <c r="Z525" s="10"/>
      <c r="AA525" s="136">
        <f t="shared" si="86"/>
        <v>0</v>
      </c>
      <c r="AB525" s="13"/>
      <c r="AC525" s="13">
        <f t="shared" si="84"/>
        <v>0</v>
      </c>
      <c r="AD525" s="12">
        <v>1</v>
      </c>
      <c r="AE525" s="12">
        <v>1</v>
      </c>
      <c r="AG525" s="9">
        <f t="shared" si="85"/>
        <v>-5260.31</v>
      </c>
      <c r="AI525" s="1" t="str">
        <f t="shared" si="87"/>
        <v>35235210004008</v>
      </c>
      <c r="AJ525" s="9">
        <f>IF(AND(F525=2015,AG$4=1),-IFERROR(VLOOKUP(AI525,'Tax Admin 1'!A:I,9,0),0),IF(AND(F525=2015,AG$4=2),-IFERROR(VLOOKUP(AI525,'Tax Admin 2'!A:I,9,0),0),IFERROR(VLOOKUP(AI525,'A203'!A:L,12,0),0)))</f>
        <v>0</v>
      </c>
    </row>
    <row r="526" spans="1:36" ht="15" customHeight="1" outlineLevel="2">
      <c r="A526" s="7">
        <v>2015</v>
      </c>
      <c r="B526" s="7" t="s">
        <v>146</v>
      </c>
      <c r="C526" s="149" t="s">
        <v>147</v>
      </c>
      <c r="D526" s="7" t="s">
        <v>147</v>
      </c>
      <c r="E526" s="7" t="s">
        <v>13</v>
      </c>
      <c r="F526" s="7">
        <v>1150</v>
      </c>
      <c r="G526" s="7" t="str">
        <f>VLOOKUP(F526,Crosswalk!A:D,2,0)</f>
        <v>4009</v>
      </c>
      <c r="H526" s="7" t="str">
        <f>VLOOKUP(G526,Crosswalk!B:D,2,0)</f>
        <v>Property Taxes-Prior Unsecured</v>
      </c>
      <c r="I526" s="7"/>
      <c r="J526" s="8">
        <v>0</v>
      </c>
      <c r="K526" s="8">
        <v>0</v>
      </c>
      <c r="L526" s="8">
        <v>73.25</v>
      </c>
      <c r="M526" s="8">
        <v>0</v>
      </c>
      <c r="N526" s="8">
        <v>11.239999999999995</v>
      </c>
      <c r="O526" s="8">
        <v>106.48</v>
      </c>
      <c r="P526" s="8">
        <v>11.47</v>
      </c>
      <c r="Q526" s="8">
        <v>67.37</v>
      </c>
      <c r="R526" s="8"/>
      <c r="S526" s="8"/>
      <c r="T526" s="8"/>
      <c r="U526" s="8"/>
      <c r="V526" s="8"/>
      <c r="W526" s="8"/>
      <c r="X526" s="8"/>
      <c r="Y526" s="14">
        <f t="shared" si="88"/>
        <v>269.81</v>
      </c>
      <c r="Z526" s="10"/>
      <c r="AA526" s="136">
        <f t="shared" si="86"/>
        <v>0</v>
      </c>
      <c r="AB526" s="13"/>
      <c r="AC526" s="13">
        <f t="shared" si="84"/>
        <v>0</v>
      </c>
      <c r="AD526" s="12">
        <v>1</v>
      </c>
      <c r="AE526" s="12">
        <v>1</v>
      </c>
      <c r="AG526" s="9">
        <f t="shared" si="85"/>
        <v>-269.81</v>
      </c>
      <c r="AI526" s="1" t="str">
        <f t="shared" si="87"/>
        <v>35235210004009</v>
      </c>
      <c r="AJ526" s="9">
        <f>IF(AND(F526=2015,AG$4=1),-IFERROR(VLOOKUP(AI526,'Tax Admin 1'!A:I,9,0),0),IF(AND(F526=2015,AG$4=2),-IFERROR(VLOOKUP(AI526,'Tax Admin 2'!A:I,9,0),0),IFERROR(VLOOKUP(AI526,'A203'!A:L,12,0),0)))</f>
        <v>0</v>
      </c>
    </row>
    <row r="527" spans="1:36" ht="15" customHeight="1" outlineLevel="2">
      <c r="A527" s="7">
        <v>2015</v>
      </c>
      <c r="B527" s="7" t="s">
        <v>146</v>
      </c>
      <c r="C527" s="149" t="s">
        <v>147</v>
      </c>
      <c r="D527" s="7" t="s">
        <v>147</v>
      </c>
      <c r="E527" s="7" t="s">
        <v>13</v>
      </c>
      <c r="F527" s="24">
        <v>1160</v>
      </c>
      <c r="G527" s="7" t="str">
        <f>VLOOKUP(F527,Crosswalk!A:D,2,0)</f>
        <v>4010</v>
      </c>
      <c r="H527" s="7" t="str">
        <f>VLOOKUP(G527,Crosswalk!B:D,2,0)</f>
        <v>Prop Tax Rev- School Pass Thru</v>
      </c>
      <c r="I527" s="7"/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/>
      <c r="Q527" s="8">
        <v>0</v>
      </c>
      <c r="R527" s="8"/>
      <c r="S527" s="8"/>
      <c r="T527" s="8"/>
      <c r="U527" s="8"/>
      <c r="V527" s="8"/>
      <c r="W527" s="8"/>
      <c r="X527" s="8"/>
      <c r="Y527" s="14">
        <f t="shared" si="88"/>
        <v>0</v>
      </c>
      <c r="Z527" s="10"/>
      <c r="AA527" s="136">
        <f t="shared" si="86"/>
        <v>0</v>
      </c>
      <c r="AB527" s="13"/>
      <c r="AC527" s="13">
        <f t="shared" si="84"/>
        <v>0</v>
      </c>
      <c r="AD527" s="12">
        <v>1</v>
      </c>
      <c r="AE527" s="12">
        <v>1</v>
      </c>
      <c r="AG527" s="9">
        <f t="shared" si="85"/>
        <v>0</v>
      </c>
      <c r="AI527" s="1" t="str">
        <f t="shared" si="87"/>
        <v>35235210004010</v>
      </c>
      <c r="AJ527" s="9">
        <f>IF(AND(F527=2015,AG$4=1),-IFERROR(VLOOKUP(AI527,'Tax Admin 1'!A:I,9,0),0),IF(AND(F527=2015,AG$4=2),-IFERROR(VLOOKUP(AI527,'Tax Admin 2'!A:I,9,0),0),IFERROR(VLOOKUP(AI527,'A203'!A:L,12,0),0)))</f>
        <v>0</v>
      </c>
    </row>
    <row r="528" spans="1:36" ht="15" customHeight="1" outlineLevel="2">
      <c r="A528" s="7">
        <v>2015</v>
      </c>
      <c r="B528" s="7" t="s">
        <v>146</v>
      </c>
      <c r="C528" s="149" t="s">
        <v>147</v>
      </c>
      <c r="D528" s="7" t="s">
        <v>147</v>
      </c>
      <c r="E528" s="7" t="s">
        <v>13</v>
      </c>
      <c r="F528" s="7">
        <v>1175</v>
      </c>
      <c r="G528" s="7" t="str">
        <f>VLOOKUP(F528,Crosswalk!A:D,2,0)</f>
        <v>4014</v>
      </c>
      <c r="H528" s="7" t="str">
        <f>VLOOKUP(G528,Crosswalk!B:D,2,0)</f>
        <v>Prop 1A Reimbursement</v>
      </c>
      <c r="I528" s="7"/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/>
      <c r="Q528" s="8">
        <v>0</v>
      </c>
      <c r="R528" s="8"/>
      <c r="S528" s="8"/>
      <c r="T528" s="8"/>
      <c r="U528" s="8"/>
      <c r="V528" s="8"/>
      <c r="W528" s="8"/>
      <c r="X528" s="8"/>
      <c r="Y528" s="14">
        <f t="shared" si="88"/>
        <v>0</v>
      </c>
      <c r="Z528" s="10"/>
      <c r="AA528" s="136">
        <f t="shared" si="86"/>
        <v>0</v>
      </c>
      <c r="AB528" s="13"/>
      <c r="AC528" s="13">
        <f t="shared" si="84"/>
        <v>0</v>
      </c>
      <c r="AD528" s="12"/>
      <c r="AE528" s="12"/>
      <c r="AG528" s="9">
        <f t="shared" si="85"/>
        <v>0</v>
      </c>
      <c r="AI528" s="1" t="str">
        <f t="shared" si="87"/>
        <v>35235210004014</v>
      </c>
      <c r="AJ528" s="9">
        <f>IF(AND(F528=2015,AG$4=1),-IFERROR(VLOOKUP(AI528,'Tax Admin 1'!A:I,9,0),0),IF(AND(F528=2015,AG$4=2),-IFERROR(VLOOKUP(AI528,'Tax Admin 2'!A:I,9,0),0),IFERROR(VLOOKUP(AI528,'A203'!A:L,12,0),0)))</f>
        <v>0</v>
      </c>
    </row>
    <row r="529" spans="1:36" ht="15" customHeight="1" outlineLevel="2">
      <c r="A529" s="7">
        <v>2015</v>
      </c>
      <c r="B529" s="7" t="s">
        <v>146</v>
      </c>
      <c r="C529" s="149" t="s">
        <v>147</v>
      </c>
      <c r="D529" s="7" t="s">
        <v>147</v>
      </c>
      <c r="E529" s="7" t="s">
        <v>13</v>
      </c>
      <c r="F529" s="7">
        <v>1260</v>
      </c>
      <c r="G529" s="7" t="str">
        <f>VLOOKUP(F529,Crosswalk!A:D,2,0)</f>
        <v>4030</v>
      </c>
      <c r="H529" s="7" t="str">
        <f>VLOOKUP(G529,Crosswalk!B:D,2,0)</f>
        <v>Supp Prop Tax-Current Secured</v>
      </c>
      <c r="I529" s="7"/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/>
      <c r="Q529" s="8">
        <v>1373.97</v>
      </c>
      <c r="R529" s="8"/>
      <c r="S529" s="8"/>
      <c r="T529" s="8"/>
      <c r="U529" s="8"/>
      <c r="V529" s="8"/>
      <c r="W529" s="8"/>
      <c r="X529" s="8"/>
      <c r="Y529" s="14">
        <f t="shared" si="88"/>
        <v>1373.97</v>
      </c>
      <c r="Z529" s="10"/>
      <c r="AA529" s="136">
        <f t="shared" si="86"/>
        <v>0</v>
      </c>
      <c r="AB529" s="13"/>
      <c r="AC529" s="13">
        <f t="shared" si="84"/>
        <v>0</v>
      </c>
      <c r="AD529" s="12">
        <v>1</v>
      </c>
      <c r="AE529" s="12">
        <v>1</v>
      </c>
      <c r="AG529" s="9">
        <f t="shared" si="85"/>
        <v>-1373.97</v>
      </c>
      <c r="AI529" s="1" t="str">
        <f t="shared" si="87"/>
        <v>35235210004030</v>
      </c>
      <c r="AJ529" s="9">
        <f>IF(AND(F529=2015,AG$4=1),-IFERROR(VLOOKUP(AI529,'Tax Admin 1'!A:I,9,0),0),IF(AND(F529=2015,AG$4=2),-IFERROR(VLOOKUP(AI529,'Tax Admin 2'!A:I,9,0),0),IFERROR(VLOOKUP(AI529,'A203'!A:L,12,0),0)))</f>
        <v>0</v>
      </c>
    </row>
    <row r="530" spans="1:36" ht="15" customHeight="1" outlineLevel="2">
      <c r="A530" s="7">
        <v>2015</v>
      </c>
      <c r="B530" s="7" t="s">
        <v>146</v>
      </c>
      <c r="C530" s="149" t="s">
        <v>147</v>
      </c>
      <c r="D530" s="7" t="s">
        <v>147</v>
      </c>
      <c r="E530" s="7" t="s">
        <v>13</v>
      </c>
      <c r="F530" s="7">
        <v>1270</v>
      </c>
      <c r="G530" s="7" t="str">
        <f>VLOOKUP(F530,Crosswalk!A:D,2,0)</f>
        <v>4033</v>
      </c>
      <c r="H530" s="7" t="str">
        <f>VLOOKUP(G530,Crosswalk!B:D,2,0)</f>
        <v>Supp Property Taxes-Prior Secured</v>
      </c>
      <c r="I530" s="7"/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/>
      <c r="Q530" s="8">
        <v>338.1</v>
      </c>
      <c r="R530" s="8"/>
      <c r="S530" s="8"/>
      <c r="T530" s="8"/>
      <c r="U530" s="8"/>
      <c r="V530" s="8"/>
      <c r="W530" s="8"/>
      <c r="X530" s="8"/>
      <c r="Y530" s="14">
        <f t="shared" si="88"/>
        <v>338.1</v>
      </c>
      <c r="Z530" s="10"/>
      <c r="AA530" s="136">
        <f t="shared" si="86"/>
        <v>0</v>
      </c>
      <c r="AB530" s="13"/>
      <c r="AC530" s="13">
        <f>AA530+AB530</f>
        <v>0</v>
      </c>
      <c r="AD530" s="12">
        <v>1</v>
      </c>
      <c r="AE530" s="12">
        <v>1</v>
      </c>
      <c r="AG530" s="9">
        <f t="shared" si="85"/>
        <v>-338.1</v>
      </c>
      <c r="AI530" s="1" t="str">
        <f t="shared" si="87"/>
        <v>35235210004033</v>
      </c>
      <c r="AJ530" s="9">
        <f>IF(AND(F530=2015,AG$4=1),-IFERROR(VLOOKUP(AI530,'Tax Admin 1'!A:I,9,0),0),IF(AND(F530=2015,AG$4=2),-IFERROR(VLOOKUP(AI530,'Tax Admin 2'!A:I,9,0),0),IFERROR(VLOOKUP(AI530,'A203'!A:L,12,0),0)))</f>
        <v>0</v>
      </c>
    </row>
    <row r="531" spans="1:36" ht="15" customHeight="1" outlineLevel="2">
      <c r="A531" s="7">
        <v>2015</v>
      </c>
      <c r="B531" s="7" t="s">
        <v>146</v>
      </c>
      <c r="C531" s="149" t="s">
        <v>147</v>
      </c>
      <c r="D531" s="7" t="s">
        <v>147</v>
      </c>
      <c r="E531" s="7" t="s">
        <v>13</v>
      </c>
      <c r="F531" s="7">
        <v>1410</v>
      </c>
      <c r="G531" s="7" t="str">
        <f>VLOOKUP(F531,Crosswalk!A:D,2,0)</f>
        <v>4052</v>
      </c>
      <c r="H531" s="7" t="str">
        <f>VLOOKUP(G531,Crosswalk!B:D,2,0)</f>
        <v>Other Taxes</v>
      </c>
      <c r="I531" s="7"/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/>
      <c r="Q531" s="8">
        <v>0</v>
      </c>
      <c r="R531" s="8"/>
      <c r="S531" s="8"/>
      <c r="T531" s="8"/>
      <c r="U531" s="8"/>
      <c r="V531" s="8"/>
      <c r="W531" s="8"/>
      <c r="X531" s="8"/>
      <c r="Y531" s="14">
        <f t="shared" si="88"/>
        <v>0</v>
      </c>
      <c r="Z531" s="10"/>
      <c r="AA531" s="136">
        <f t="shared" si="86"/>
        <v>0</v>
      </c>
      <c r="AB531" s="13"/>
      <c r="AC531" s="13">
        <f>AA531+AB531</f>
        <v>0</v>
      </c>
      <c r="AD531" s="12">
        <v>1</v>
      </c>
      <c r="AE531" s="12">
        <v>1</v>
      </c>
      <c r="AG531" s="9">
        <f t="shared" si="85"/>
        <v>0</v>
      </c>
      <c r="AI531" s="1" t="str">
        <f t="shared" si="87"/>
        <v>35235210004052</v>
      </c>
      <c r="AJ531" s="9">
        <f>IF(AND(F531=2015,AG$4=1),-IFERROR(VLOOKUP(AI531,'Tax Admin 1'!A:I,9,0),0),IF(AND(F531=2015,AG$4=2),-IFERROR(VLOOKUP(AI531,'Tax Admin 2'!A:I,9,0),0),IFERROR(VLOOKUP(AI531,'A203'!A:L,12,0),0)))</f>
        <v>0</v>
      </c>
    </row>
    <row r="532" spans="1:36" ht="15" customHeight="1" outlineLevel="2">
      <c r="A532" s="7">
        <v>2015</v>
      </c>
      <c r="B532" s="7" t="s">
        <v>146</v>
      </c>
      <c r="C532" s="149" t="s">
        <v>147</v>
      </c>
      <c r="D532" s="22" t="s">
        <v>147</v>
      </c>
      <c r="E532" s="7" t="s">
        <v>13</v>
      </c>
      <c r="F532" s="7">
        <v>1450</v>
      </c>
      <c r="G532" s="7" t="str">
        <f>VLOOKUP(F532,Crosswalk!A:D,2,0)</f>
        <v>4056</v>
      </c>
      <c r="H532" s="7" t="str">
        <f>VLOOKUP(G532,Crosswalk!B:D,2,0)</f>
        <v>Aircraft</v>
      </c>
      <c r="I532" s="7"/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/>
      <c r="Q532" s="8">
        <v>0</v>
      </c>
      <c r="R532" s="8"/>
      <c r="S532" s="8"/>
      <c r="T532" s="8"/>
      <c r="U532" s="8"/>
      <c r="V532" s="8"/>
      <c r="W532" s="8"/>
      <c r="X532" s="8"/>
      <c r="Y532" s="14">
        <f t="shared" si="88"/>
        <v>0</v>
      </c>
      <c r="Z532" s="10"/>
      <c r="AA532" s="136">
        <f t="shared" si="86"/>
        <v>0</v>
      </c>
      <c r="AB532" s="13"/>
      <c r="AC532" s="13">
        <f>AA532+AB532</f>
        <v>0</v>
      </c>
      <c r="AD532" s="12"/>
      <c r="AE532" s="12"/>
      <c r="AG532" s="9">
        <f t="shared" si="85"/>
        <v>0</v>
      </c>
      <c r="AI532" s="1" t="str">
        <f t="shared" si="87"/>
        <v>35235210004056</v>
      </c>
      <c r="AJ532" s="9">
        <f>IF(AND(F532=2015,AG$4=1),-IFERROR(VLOOKUP(AI532,'Tax Admin 1'!A:I,9,0),0),IF(AND(F532=2015,AG$4=2),-IFERROR(VLOOKUP(AI532,'Tax Admin 2'!A:I,9,0),0),IFERROR(VLOOKUP(AI532,'A203'!A:L,12,0),0)))</f>
        <v>0</v>
      </c>
    </row>
    <row r="533" spans="1:36" ht="15" customHeight="1" outlineLevel="2">
      <c r="A533" s="7">
        <v>2015</v>
      </c>
      <c r="B533" s="7" t="s">
        <v>146</v>
      </c>
      <c r="C533" s="149" t="s">
        <v>147</v>
      </c>
      <c r="D533" s="7" t="s">
        <v>147</v>
      </c>
      <c r="E533" s="7" t="s">
        <v>13</v>
      </c>
      <c r="F533" s="7">
        <v>2015</v>
      </c>
      <c r="G533" s="7" t="str">
        <f>VLOOKUP(F533,Crosswalk!A:D,2,0)</f>
        <v>7003</v>
      </c>
      <c r="H533" s="7" t="str">
        <f>VLOOKUP(G533,Crosswalk!B:D,2,0)</f>
        <v>SB2557 Tax Admin Fees (Expense)</v>
      </c>
      <c r="I533" s="7"/>
      <c r="J533" s="8">
        <v>0</v>
      </c>
      <c r="K533" s="8">
        <v>0</v>
      </c>
      <c r="L533" s="8">
        <v>-1957.51</v>
      </c>
      <c r="M533" s="8">
        <v>0</v>
      </c>
      <c r="N533" s="8">
        <v>0</v>
      </c>
      <c r="O533" s="8">
        <v>-1957.5</v>
      </c>
      <c r="P533" s="8"/>
      <c r="Q533" s="8">
        <v>0</v>
      </c>
      <c r="R533" s="8"/>
      <c r="S533" s="8"/>
      <c r="T533" s="8"/>
      <c r="U533" s="8"/>
      <c r="V533" s="8"/>
      <c r="W533" s="8"/>
      <c r="X533" s="8"/>
      <c r="Y533" s="14">
        <f t="shared" si="88"/>
        <v>-3915.01</v>
      </c>
      <c r="Z533" s="10"/>
      <c r="AA533" s="136">
        <f t="shared" si="86"/>
        <v>-1957.51</v>
      </c>
      <c r="AB533" s="13"/>
      <c r="AC533" s="13">
        <f t="shared" ref="AC533:AC553" si="89">AA533+AB533</f>
        <v>-1957.51</v>
      </c>
      <c r="AD533" s="12"/>
      <c r="AE533" s="12"/>
      <c r="AG533" s="9">
        <f t="shared" si="85"/>
        <v>1957.5000000000002</v>
      </c>
      <c r="AI533" s="1" t="str">
        <f t="shared" si="87"/>
        <v>35235210007003</v>
      </c>
      <c r="AJ533" s="9">
        <f>IF(AND(F533=2015,AG$4=1),-IFERROR(VLOOKUP(AI533,'Tax Admin 1'!A:I,9,0),0),IF(AND(F533=2015,AG$4=2),-IFERROR(VLOOKUP(AI533,'Tax Admin 2'!A:I,9,0),0),IFERROR(VLOOKUP(AI533,'A203'!A:L,12,0),0)))</f>
        <v>-1957.51</v>
      </c>
    </row>
    <row r="534" spans="1:36" ht="15" customHeight="1" outlineLevel="2">
      <c r="A534" s="7">
        <v>2015</v>
      </c>
      <c r="B534" s="7" t="s">
        <v>146</v>
      </c>
      <c r="C534" s="149" t="s">
        <v>147</v>
      </c>
      <c r="D534" s="7" t="s">
        <v>147</v>
      </c>
      <c r="E534" s="7" t="s">
        <v>13</v>
      </c>
      <c r="F534" s="7">
        <v>4010</v>
      </c>
      <c r="G534" s="7" t="str">
        <f>VLOOKUP(F534,Crosswalk!A:D,2,0)</f>
        <v>4801</v>
      </c>
      <c r="H534" s="7" t="str">
        <f>VLOOKUP(G534,Crosswalk!B:D,2,0)</f>
        <v>Interest</v>
      </c>
      <c r="I534" s="7"/>
      <c r="J534" s="8">
        <v>0</v>
      </c>
      <c r="K534" s="8">
        <v>0</v>
      </c>
      <c r="L534" s="8">
        <v>5.15</v>
      </c>
      <c r="M534" s="8">
        <v>0</v>
      </c>
      <c r="N534" s="8">
        <v>22.270000000000003</v>
      </c>
      <c r="O534" s="8">
        <v>8.6599999999999966</v>
      </c>
      <c r="P534" s="8"/>
      <c r="Q534" s="8">
        <v>167.26</v>
      </c>
      <c r="R534" s="8"/>
      <c r="S534" s="8"/>
      <c r="T534" s="8"/>
      <c r="U534" s="8"/>
      <c r="V534" s="8"/>
      <c r="W534" s="8"/>
      <c r="X534" s="8"/>
      <c r="Y534" s="14">
        <f t="shared" si="88"/>
        <v>203.33999999999997</v>
      </c>
      <c r="Z534" s="10"/>
      <c r="AA534" s="136">
        <f t="shared" si="86"/>
        <v>0</v>
      </c>
      <c r="AB534" s="13"/>
      <c r="AC534" s="13">
        <f t="shared" si="89"/>
        <v>0</v>
      </c>
      <c r="AD534" s="12">
        <v>1</v>
      </c>
      <c r="AE534" s="12">
        <v>1</v>
      </c>
      <c r="AG534" s="9">
        <f t="shared" si="85"/>
        <v>-203.33999999999997</v>
      </c>
      <c r="AI534" s="1" t="str">
        <f t="shared" si="87"/>
        <v>35235210004801</v>
      </c>
      <c r="AJ534" s="9">
        <f>IF(AND(F534=2015,AG$4=1),-IFERROR(VLOOKUP(AI534,'Tax Admin 1'!A:I,9,0),0),IF(AND(F534=2015,AG$4=2),-IFERROR(VLOOKUP(AI534,'Tax Admin 2'!A:I,9,0),0),IFERROR(VLOOKUP(AI534,'A203'!A:L,12,0),0)))</f>
        <v>0</v>
      </c>
    </row>
    <row r="535" spans="1:36" ht="15" customHeight="1" outlineLevel="2">
      <c r="A535" s="7">
        <v>2015</v>
      </c>
      <c r="B535" s="7" t="s">
        <v>146</v>
      </c>
      <c r="C535" s="149" t="s">
        <v>147</v>
      </c>
      <c r="D535" s="7" t="s">
        <v>147</v>
      </c>
      <c r="E535" s="7" t="s">
        <v>13</v>
      </c>
      <c r="F535" s="7">
        <v>5380</v>
      </c>
      <c r="G535" s="7" t="str">
        <f>VLOOKUP(F535,Crosswalk!A:D,2,0)</f>
        <v>5050</v>
      </c>
      <c r="H535" s="7" t="str">
        <f>VLOOKUP(G535,Crosswalk!B:D,2,0)</f>
        <v>St-Homeowners Prop Tax Relief</v>
      </c>
      <c r="I535" s="7"/>
      <c r="J535" s="8">
        <v>0</v>
      </c>
      <c r="K535" s="8">
        <v>0</v>
      </c>
      <c r="L535" s="8">
        <v>0</v>
      </c>
      <c r="M535" s="8">
        <v>0</v>
      </c>
      <c r="N535" s="8">
        <v>825.84</v>
      </c>
      <c r="O535" s="8">
        <v>0</v>
      </c>
      <c r="P535" s="8"/>
      <c r="Q535" s="8">
        <v>825.84</v>
      </c>
      <c r="R535" s="8"/>
      <c r="S535" s="8"/>
      <c r="T535" s="8"/>
      <c r="U535" s="8"/>
      <c r="V535" s="8"/>
      <c r="W535" s="8"/>
      <c r="X535" s="8"/>
      <c r="Y535" s="14">
        <f t="shared" si="88"/>
        <v>1651.68</v>
      </c>
      <c r="Z535" s="10"/>
      <c r="AA535" s="136">
        <f t="shared" si="86"/>
        <v>0</v>
      </c>
      <c r="AB535" s="13"/>
      <c r="AC535" s="13">
        <f t="shared" si="89"/>
        <v>0</v>
      </c>
      <c r="AD535" s="12">
        <v>1</v>
      </c>
      <c r="AE535" s="12">
        <v>1</v>
      </c>
      <c r="AG535" s="9">
        <f t="shared" si="85"/>
        <v>-1651.68</v>
      </c>
      <c r="AI535" s="1" t="str">
        <f t="shared" si="87"/>
        <v>35235210005050</v>
      </c>
      <c r="AJ535" s="9">
        <f>IF(AND(F535=2015,AG$4=1),-IFERROR(VLOOKUP(AI535,'Tax Admin 1'!A:I,9,0),0),IF(AND(F535=2015,AG$4=2),-IFERROR(VLOOKUP(AI535,'Tax Admin 2'!A:I,9,0),0),IFERROR(VLOOKUP(AI535,'A203'!A:L,12,0),0)))</f>
        <v>0</v>
      </c>
    </row>
    <row r="536" spans="1:36" ht="15" customHeight="1" outlineLevel="2">
      <c r="A536" s="7">
        <v>2015</v>
      </c>
      <c r="B536" s="7" t="s">
        <v>146</v>
      </c>
      <c r="C536" s="149" t="s">
        <v>147</v>
      </c>
      <c r="D536" s="7" t="s">
        <v>147</v>
      </c>
      <c r="E536" s="7" t="s">
        <v>13</v>
      </c>
      <c r="F536" s="7">
        <v>5400</v>
      </c>
      <c r="G536" s="7" t="str">
        <f>VLOOKUP(F536,Crosswalk!A:D,2,0)</f>
        <v>5054</v>
      </c>
      <c r="H536" s="7" t="str">
        <f>VLOOKUP(G536,Crosswalk!B:D,2,0)</f>
        <v>State- Other</v>
      </c>
      <c r="I536" s="7"/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/>
      <c r="Q536" s="8">
        <v>0</v>
      </c>
      <c r="R536" s="8"/>
      <c r="S536" s="8"/>
      <c r="T536" s="8"/>
      <c r="U536" s="8"/>
      <c r="V536" s="8"/>
      <c r="W536" s="8"/>
      <c r="X536" s="8"/>
      <c r="Y536" s="14">
        <f t="shared" si="88"/>
        <v>0</v>
      </c>
      <c r="Z536" s="10"/>
      <c r="AA536" s="136">
        <f t="shared" si="86"/>
        <v>0</v>
      </c>
      <c r="AB536" s="13"/>
      <c r="AC536" s="13">
        <f t="shared" si="89"/>
        <v>0</v>
      </c>
      <c r="AD536" s="12">
        <v>1</v>
      </c>
      <c r="AE536" s="12">
        <v>1</v>
      </c>
      <c r="AG536" s="9">
        <f t="shared" si="85"/>
        <v>0</v>
      </c>
      <c r="AI536" s="1" t="str">
        <f t="shared" si="87"/>
        <v>35235210005054</v>
      </c>
      <c r="AJ536" s="9">
        <f>IF(AND(F536=2015,AG$4=1),-IFERROR(VLOOKUP(AI536,'Tax Admin 1'!A:I,9,0),0),IF(AND(F536=2015,AG$4=2),-IFERROR(VLOOKUP(AI536,'Tax Admin 2'!A:I,9,0),0),IFERROR(VLOOKUP(AI536,'A203'!A:L,12,0),0)))</f>
        <v>0</v>
      </c>
    </row>
    <row r="537" spans="1:36" ht="15" customHeight="1" outlineLevel="2">
      <c r="A537" s="7">
        <v>2015</v>
      </c>
      <c r="B537" s="7" t="s">
        <v>146</v>
      </c>
      <c r="C537" s="149" t="s">
        <v>147</v>
      </c>
      <c r="D537" s="7" t="s">
        <v>147</v>
      </c>
      <c r="E537" s="7" t="s">
        <v>13</v>
      </c>
      <c r="F537" s="7">
        <v>5900</v>
      </c>
      <c r="G537" s="7" t="str">
        <f>VLOOKUP(F537,Crosswalk!A:D,2,0)</f>
        <v>5801</v>
      </c>
      <c r="H537" s="7" t="str">
        <f>VLOOKUP(G537,Crosswalk!B:D,2,0)</f>
        <v>RDA Pass Thru</v>
      </c>
      <c r="I537" s="7"/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/>
      <c r="Q537" s="8">
        <v>0</v>
      </c>
      <c r="R537" s="8"/>
      <c r="S537" s="8"/>
      <c r="T537" s="8"/>
      <c r="U537" s="8"/>
      <c r="V537" s="8"/>
      <c r="W537" s="8"/>
      <c r="X537" s="8"/>
      <c r="Y537" s="14">
        <f t="shared" si="88"/>
        <v>0</v>
      </c>
      <c r="Z537" s="10"/>
      <c r="AA537" s="136">
        <f t="shared" si="86"/>
        <v>0</v>
      </c>
      <c r="AB537" s="13"/>
      <c r="AC537" s="13">
        <f t="shared" si="89"/>
        <v>0</v>
      </c>
      <c r="AD537" s="12">
        <v>1</v>
      </c>
      <c r="AE537" s="12">
        <v>1</v>
      </c>
      <c r="AG537" s="9">
        <f t="shared" si="85"/>
        <v>0</v>
      </c>
      <c r="AI537" s="1" t="str">
        <f t="shared" si="87"/>
        <v>35235210005801</v>
      </c>
      <c r="AJ537" s="9">
        <f>IF(AND(F537=2015,AG$4=1),-IFERROR(VLOOKUP(AI537,'Tax Admin 1'!A:I,9,0),0),IF(AND(F537=2015,AG$4=2),-IFERROR(VLOOKUP(AI537,'Tax Admin 2'!A:I,9,0),0),IFERROR(VLOOKUP(AI537,'A203'!A:L,12,0),0)))</f>
        <v>0</v>
      </c>
    </row>
    <row r="538" spans="1:36" ht="15" customHeight="1" outlineLevel="2">
      <c r="A538" s="7">
        <v>2015</v>
      </c>
      <c r="B538" s="7" t="s">
        <v>146</v>
      </c>
      <c r="C538" s="149" t="s">
        <v>147</v>
      </c>
      <c r="D538" s="7">
        <v>352</v>
      </c>
      <c r="E538" s="7" t="s">
        <v>13</v>
      </c>
      <c r="F538" s="7">
        <v>5915</v>
      </c>
      <c r="G538" s="7" t="str">
        <f>VLOOKUP(F538,Crosswalk!A:D,2,0)</f>
        <v>4069</v>
      </c>
      <c r="H538" s="7" t="str">
        <f>VLOOKUP(G538,Crosswalk!B:D,2,0)</f>
        <v>Pass through - Facilities Portion</v>
      </c>
      <c r="I538" s="7"/>
      <c r="J538" s="8">
        <v>0</v>
      </c>
      <c r="K538" s="8">
        <v>0</v>
      </c>
      <c r="L538" s="8">
        <v>0</v>
      </c>
      <c r="M538" s="8">
        <v>15</v>
      </c>
      <c r="N538" s="8">
        <v>0</v>
      </c>
      <c r="O538" s="8">
        <v>0</v>
      </c>
      <c r="P538" s="8">
        <v>3</v>
      </c>
      <c r="Q538" s="8">
        <v>0</v>
      </c>
      <c r="R538" s="8"/>
      <c r="S538" s="8"/>
      <c r="T538" s="8"/>
      <c r="U538" s="8"/>
      <c r="V538" s="8"/>
      <c r="W538" s="8"/>
      <c r="X538" s="8"/>
      <c r="Y538" s="14">
        <f t="shared" si="88"/>
        <v>18</v>
      </c>
      <c r="Z538" s="10"/>
      <c r="AA538" s="136">
        <f t="shared" si="86"/>
        <v>0</v>
      </c>
      <c r="AB538" s="13"/>
      <c r="AC538" s="13">
        <f t="shared" si="89"/>
        <v>0</v>
      </c>
      <c r="AD538" s="12"/>
      <c r="AE538" s="12"/>
      <c r="AG538" s="9">
        <f t="shared" si="85"/>
        <v>-18</v>
      </c>
      <c r="AI538" s="1" t="str">
        <f t="shared" si="87"/>
        <v>35235210004069</v>
      </c>
      <c r="AJ538" s="9">
        <f>IF(AND(F538=2015,AG$4=1),-IFERROR(VLOOKUP(AI538,'Tax Admin 1'!A:I,9,0),0),IF(AND(F538=2015,AG$4=2),-IFERROR(VLOOKUP(AI538,'Tax Admin 2'!A:I,9,0),0),IFERROR(VLOOKUP(AI538,'A203'!A:L,12,0),0)))</f>
        <v>0</v>
      </c>
    </row>
    <row r="539" spans="1:36" ht="15" customHeight="1" outlineLevel="1">
      <c r="A539" s="7"/>
      <c r="B539" s="7"/>
      <c r="C539" s="157" t="s">
        <v>3534</v>
      </c>
      <c r="D539" s="7"/>
      <c r="E539" s="7"/>
      <c r="F539" s="7"/>
      <c r="G539" s="7"/>
      <c r="H539" s="7"/>
      <c r="I539" s="7"/>
      <c r="J539" s="8">
        <f>SUBTOTAL(9,J519:J538)</f>
        <v>0</v>
      </c>
      <c r="K539" s="8">
        <f>SUBTOTAL(9,K519:K538)</f>
        <v>0</v>
      </c>
      <c r="L539" s="8">
        <f>SUBTOTAL(9,L519:L538)</f>
        <v>73996.17</v>
      </c>
      <c r="M539" s="8">
        <f>SUBTOTAL(9,M519:M538)</f>
        <v>46</v>
      </c>
      <c r="N539" s="8">
        <f>SUBTOTAL(9,N519:N538)</f>
        <v>15325.76</v>
      </c>
      <c r="O539" s="8">
        <f>SUBTOTAL(9,O519:O538)</f>
        <v>41710.379999999997</v>
      </c>
      <c r="P539" s="8">
        <f>SUBTOTAL(9,P519:P538)</f>
        <v>17349.990000000002</v>
      </c>
      <c r="Q539" s="8">
        <f>SUBTOTAL(9,Q519:Q538)</f>
        <v>9782.0100000000148</v>
      </c>
      <c r="R539" s="8"/>
      <c r="S539" s="8"/>
      <c r="T539" s="8"/>
      <c r="U539" s="8"/>
      <c r="V539" s="8"/>
      <c r="W539" s="8"/>
      <c r="X539" s="8"/>
      <c r="Y539" s="14">
        <f>SUBTOTAL(9,Y519:Y538)</f>
        <v>158210.30999999997</v>
      </c>
      <c r="Z539" s="10"/>
      <c r="AA539" s="136"/>
      <c r="AB539" s="13"/>
      <c r="AC539" s="13"/>
      <c r="AD539" s="12"/>
      <c r="AE539" s="12"/>
      <c r="AG539" s="9"/>
      <c r="AJ539" s="9"/>
    </row>
    <row r="540" spans="1:36" ht="15" customHeight="1" outlineLevel="2">
      <c r="A540" s="7">
        <v>2015</v>
      </c>
      <c r="B540" s="7" t="s">
        <v>148</v>
      </c>
      <c r="C540" s="149" t="s">
        <v>149</v>
      </c>
      <c r="D540" s="7" t="s">
        <v>149</v>
      </c>
      <c r="E540" s="7" t="s">
        <v>13</v>
      </c>
      <c r="F540" s="7">
        <v>1010</v>
      </c>
      <c r="G540" s="7" t="str">
        <f>VLOOKUP(F540,Crosswalk!A:D,2,0)</f>
        <v>4001</v>
      </c>
      <c r="H540" s="7" t="str">
        <f>VLOOKUP(G540,Crosswalk!B:D,2,0)</f>
        <v>Property Taxes-Current Secured</v>
      </c>
      <c r="I540" s="7"/>
      <c r="J540" s="8">
        <v>0</v>
      </c>
      <c r="K540" s="8">
        <v>0</v>
      </c>
      <c r="L540" s="8">
        <v>26677.17</v>
      </c>
      <c r="M540" s="8">
        <v>0</v>
      </c>
      <c r="N540" s="8">
        <v>5534.4199999999983</v>
      </c>
      <c r="O540" s="8">
        <v>16858.68</v>
      </c>
      <c r="P540" s="8">
        <v>6679.08</v>
      </c>
      <c r="Q540" s="8">
        <v>565.41999999999825</v>
      </c>
      <c r="R540" s="8"/>
      <c r="S540" s="8"/>
      <c r="T540" s="8"/>
      <c r="U540" s="8"/>
      <c r="V540" s="8"/>
      <c r="W540" s="8"/>
      <c r="X540" s="8"/>
      <c r="Y540" s="14">
        <f t="shared" si="88"/>
        <v>56314.77</v>
      </c>
      <c r="Z540" s="10"/>
      <c r="AA540" s="136">
        <f t="shared" ref="AA540:AA561" si="90">IF(AG$2="Y",IF(RIGHT(B540,4)="CITY",AJ540,0),AJ540)</f>
        <v>0</v>
      </c>
      <c r="AB540" s="13"/>
      <c r="AC540" s="13">
        <f t="shared" si="89"/>
        <v>0</v>
      </c>
      <c r="AD540" s="12">
        <v>1</v>
      </c>
      <c r="AE540" s="12">
        <v>1</v>
      </c>
      <c r="AG540" s="9">
        <f t="shared" si="85"/>
        <v>-56314.77</v>
      </c>
      <c r="AI540" s="1" t="str">
        <f t="shared" ref="AI540:AI561" si="91">C540&amp;D540&amp;E540&amp;G540</f>
        <v>35335310004001</v>
      </c>
      <c r="AJ540" s="9">
        <f>IF(AND(F540=2015,AG$4=1),-IFERROR(VLOOKUP(AI540,'Tax Admin 1'!A:I,9,0),0),IF(AND(F540=2015,AG$4=2),-IFERROR(VLOOKUP(AI540,'Tax Admin 2'!A:I,9,0),0),IFERROR(VLOOKUP(AI540,'A203'!A:L,12,0),0)))</f>
        <v>0</v>
      </c>
    </row>
    <row r="541" spans="1:36" ht="15" customHeight="1" outlineLevel="2">
      <c r="A541" s="7">
        <v>2015</v>
      </c>
      <c r="B541" s="7" t="s">
        <v>148</v>
      </c>
      <c r="C541" s="149" t="s">
        <v>149</v>
      </c>
      <c r="D541" s="7" t="s">
        <v>149</v>
      </c>
      <c r="E541" s="7" t="s">
        <v>13</v>
      </c>
      <c r="F541" s="7">
        <v>1020</v>
      </c>
      <c r="G541" s="7" t="str">
        <f>VLOOKUP(F541,Crosswalk!A:D,2,0)</f>
        <v>4004</v>
      </c>
      <c r="H541" s="7" t="str">
        <f>VLOOKUP(G541,Crosswalk!B:D,2,0)</f>
        <v>Property Taxes-Eraf III</v>
      </c>
      <c r="I541" s="7"/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/>
      <c r="Q541" s="8">
        <v>0</v>
      </c>
      <c r="R541" s="8"/>
      <c r="S541" s="8"/>
      <c r="T541" s="8"/>
      <c r="U541" s="8"/>
      <c r="V541" s="8"/>
      <c r="W541" s="8"/>
      <c r="X541" s="8"/>
      <c r="Y541" s="14">
        <f t="shared" si="88"/>
        <v>0</v>
      </c>
      <c r="Z541" s="10"/>
      <c r="AA541" s="136">
        <f t="shared" si="90"/>
        <v>0</v>
      </c>
      <c r="AB541" s="13"/>
      <c r="AC541" s="13">
        <f t="shared" si="89"/>
        <v>0</v>
      </c>
      <c r="AD541" s="12">
        <v>1</v>
      </c>
      <c r="AE541" s="12">
        <v>1</v>
      </c>
      <c r="AG541" s="9">
        <f t="shared" si="85"/>
        <v>0</v>
      </c>
      <c r="AI541" s="1" t="str">
        <f t="shared" si="91"/>
        <v>35335310004004</v>
      </c>
      <c r="AJ541" s="9">
        <f>IF(AND(F541=2015,AG$4=1),-IFERROR(VLOOKUP(AI541,'Tax Admin 1'!A:I,9,0),0),IF(AND(F541=2015,AG$4=2),-IFERROR(VLOOKUP(AI541,'Tax Admin 2'!A:I,9,0),0),IFERROR(VLOOKUP(AI541,'A203'!A:L,12,0),0)))</f>
        <v>0</v>
      </c>
    </row>
    <row r="542" spans="1:36" ht="15" customHeight="1" outlineLevel="2">
      <c r="A542" s="7">
        <v>2015</v>
      </c>
      <c r="B542" s="7" t="s">
        <v>148</v>
      </c>
      <c r="C542" s="149" t="s">
        <v>149</v>
      </c>
      <c r="D542" s="7" t="s">
        <v>149</v>
      </c>
      <c r="E542" s="7" t="s">
        <v>13</v>
      </c>
      <c r="F542" s="7">
        <v>1050</v>
      </c>
      <c r="G542" s="7" t="str">
        <f>VLOOKUP(F542,Crosswalk!A:D,2,0)</f>
        <v>4006</v>
      </c>
      <c r="H542" s="7" t="str">
        <f>VLOOKUP(G542,Crosswalk!B:D,2,0)</f>
        <v>Property Tax-Current Unsecured</v>
      </c>
      <c r="I542" s="7"/>
      <c r="J542" s="8">
        <v>0</v>
      </c>
      <c r="K542" s="8">
        <v>0</v>
      </c>
      <c r="L542" s="8">
        <v>2954.58</v>
      </c>
      <c r="M542" s="8">
        <v>0</v>
      </c>
      <c r="N542" s="8">
        <v>17</v>
      </c>
      <c r="O542" s="8">
        <v>150.07999999999993</v>
      </c>
      <c r="P542" s="8">
        <v>-9.31</v>
      </c>
      <c r="Q542" s="8">
        <v>108.09000000000015</v>
      </c>
      <c r="R542" s="8"/>
      <c r="S542" s="8"/>
      <c r="T542" s="8"/>
      <c r="U542" s="8"/>
      <c r="V542" s="8"/>
      <c r="W542" s="8"/>
      <c r="X542" s="8"/>
      <c r="Y542" s="14">
        <f t="shared" si="88"/>
        <v>3220.44</v>
      </c>
      <c r="Z542" s="10"/>
      <c r="AA542" s="136">
        <f t="shared" si="90"/>
        <v>0</v>
      </c>
      <c r="AB542" s="13"/>
      <c r="AC542" s="13">
        <f t="shared" si="89"/>
        <v>0</v>
      </c>
      <c r="AD542" s="12">
        <v>1</v>
      </c>
      <c r="AE542" s="12">
        <v>1</v>
      </c>
      <c r="AG542" s="9">
        <f t="shared" si="85"/>
        <v>-3220.44</v>
      </c>
      <c r="AI542" s="1" t="str">
        <f t="shared" si="91"/>
        <v>35335310004006</v>
      </c>
      <c r="AJ542" s="9">
        <f>IF(AND(F542=2015,AG$4=1),-IFERROR(VLOOKUP(AI542,'Tax Admin 1'!A:I,9,0),0),IF(AND(F542=2015,AG$4=2),-IFERROR(VLOOKUP(AI542,'Tax Admin 2'!A:I,9,0),0),IFERROR(VLOOKUP(AI542,'A203'!A:L,12,0),0)))</f>
        <v>0</v>
      </c>
    </row>
    <row r="543" spans="1:36" ht="15" customHeight="1" outlineLevel="2">
      <c r="A543" s="7">
        <v>2015</v>
      </c>
      <c r="B543" s="7" t="s">
        <v>148</v>
      </c>
      <c r="C543" s="149" t="s">
        <v>149</v>
      </c>
      <c r="D543" s="7">
        <v>353</v>
      </c>
      <c r="E543" s="7" t="s">
        <v>13</v>
      </c>
      <c r="F543" s="7">
        <v>1070</v>
      </c>
      <c r="G543" s="7" t="str">
        <f>VLOOKUP(F543,Crosswalk!A:D,2,0)</f>
        <v>4060</v>
      </c>
      <c r="H543" s="7" t="str">
        <f>VLOOKUP(G543,Crosswalk!B:D,2,0)</f>
        <v>ABX1 26 Residual</v>
      </c>
      <c r="I543" s="7"/>
      <c r="J543" s="8">
        <v>0</v>
      </c>
      <c r="K543" s="8">
        <v>0</v>
      </c>
      <c r="L543" s="8">
        <v>0</v>
      </c>
      <c r="M543" s="8">
        <v>15288</v>
      </c>
      <c r="N543" s="8">
        <v>0</v>
      </c>
      <c r="O543" s="8">
        <v>0</v>
      </c>
      <c r="P543" s="8">
        <v>9089</v>
      </c>
      <c r="Q543" s="8">
        <v>1574</v>
      </c>
      <c r="R543" s="8"/>
      <c r="S543" s="8"/>
      <c r="T543" s="8"/>
      <c r="U543" s="8"/>
      <c r="V543" s="8"/>
      <c r="W543" s="8"/>
      <c r="X543" s="8"/>
      <c r="Y543" s="14">
        <f t="shared" si="88"/>
        <v>25951</v>
      </c>
      <c r="Z543" s="10"/>
      <c r="AA543" s="136">
        <f t="shared" si="90"/>
        <v>0</v>
      </c>
      <c r="AB543" s="13"/>
      <c r="AC543" s="13">
        <f t="shared" si="89"/>
        <v>0</v>
      </c>
      <c r="AD543" s="12"/>
      <c r="AE543" s="12"/>
      <c r="AG543" s="9">
        <f t="shared" si="85"/>
        <v>-25951</v>
      </c>
      <c r="AI543" s="1" t="str">
        <f t="shared" si="91"/>
        <v>35335310004060</v>
      </c>
      <c r="AJ543" s="9">
        <f>IF(AND(F543=2015,AG$4=1),-IFERROR(VLOOKUP(AI543,'Tax Admin 1'!A:I,9,0),0),IF(AND(F543=2015,AG$4=2),-IFERROR(VLOOKUP(AI543,'Tax Admin 2'!A:I,9,0),0),IFERROR(VLOOKUP(AI543,'A203'!A:L,12,0),0)))</f>
        <v>0</v>
      </c>
    </row>
    <row r="544" spans="1:36" ht="15" customHeight="1" outlineLevel="2">
      <c r="A544" s="7">
        <v>2015</v>
      </c>
      <c r="B544" s="7" t="s">
        <v>148</v>
      </c>
      <c r="C544" s="149" t="s">
        <v>149</v>
      </c>
      <c r="D544" s="7" t="s">
        <v>149</v>
      </c>
      <c r="E544" s="7" t="s">
        <v>13</v>
      </c>
      <c r="F544" s="7">
        <v>1081</v>
      </c>
      <c r="G544" s="7" t="str">
        <f>VLOOKUP(F544,Crosswalk!A:D,2,0)</f>
        <v>4075</v>
      </c>
      <c r="H544" s="7" t="str">
        <f>VLOOKUP(G544,Crosswalk!B:D,2,0)</f>
        <v>ABx1 26 Other Assets - H&amp;S 34188</v>
      </c>
      <c r="I544" s="7"/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/>
      <c r="Q544" s="8">
        <v>0</v>
      </c>
      <c r="R544" s="8"/>
      <c r="S544" s="8"/>
      <c r="T544" s="8"/>
      <c r="U544" s="8"/>
      <c r="V544" s="8"/>
      <c r="W544" s="8"/>
      <c r="X544" s="8"/>
      <c r="Y544" s="14">
        <f t="shared" si="88"/>
        <v>0</v>
      </c>
      <c r="Z544" s="10"/>
      <c r="AA544" s="136">
        <f t="shared" si="90"/>
        <v>0</v>
      </c>
      <c r="AB544" s="13"/>
      <c r="AC544" s="13">
        <f t="shared" si="89"/>
        <v>0</v>
      </c>
      <c r="AD544" s="12"/>
      <c r="AE544" s="12"/>
      <c r="AG544" s="9">
        <f t="shared" si="85"/>
        <v>0</v>
      </c>
      <c r="AI544" s="1" t="str">
        <f t="shared" si="91"/>
        <v>35335310004075</v>
      </c>
      <c r="AJ544" s="9">
        <f>IF(AND(F544=2015,AG$4=1),-IFERROR(VLOOKUP(AI544,'Tax Admin 1'!A:I,9,0),0),IF(AND(F544=2015,AG$4=2),-IFERROR(VLOOKUP(AI544,'Tax Admin 2'!A:I,9,0),0),IFERROR(VLOOKUP(AI544,'A203'!A:L,12,0),0)))</f>
        <v>0</v>
      </c>
    </row>
    <row r="545" spans="1:36" ht="15" customHeight="1" outlineLevel="2">
      <c r="A545" s="7">
        <v>2015</v>
      </c>
      <c r="B545" s="7" t="s">
        <v>148</v>
      </c>
      <c r="C545" s="149" t="s">
        <v>149</v>
      </c>
      <c r="D545" s="7">
        <v>353</v>
      </c>
      <c r="E545" s="7" t="s">
        <v>13</v>
      </c>
      <c r="F545" s="86">
        <v>1082</v>
      </c>
      <c r="G545" s="7" t="str">
        <f>VLOOKUP(F545,Crosswalk!A:D,2,0)</f>
        <v>4076</v>
      </c>
      <c r="H545" s="7" t="str">
        <f>VLOOKUP(G545,Crosswalk!B:D,2,0)</f>
        <v>ABx1 26 L&amp;M Housing - H&amp;S 34188</v>
      </c>
      <c r="I545" s="7"/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/>
      <c r="Q545" s="8">
        <v>0</v>
      </c>
      <c r="R545" s="8"/>
      <c r="S545" s="8"/>
      <c r="T545" s="8"/>
      <c r="U545" s="8"/>
      <c r="V545" s="8"/>
      <c r="W545" s="8"/>
      <c r="X545" s="8"/>
      <c r="Y545" s="14">
        <f t="shared" si="88"/>
        <v>0</v>
      </c>
      <c r="Z545" s="10"/>
      <c r="AA545" s="136">
        <f t="shared" si="90"/>
        <v>0</v>
      </c>
      <c r="AB545" s="13"/>
      <c r="AC545" s="13">
        <f t="shared" si="89"/>
        <v>0</v>
      </c>
      <c r="AD545" s="12"/>
      <c r="AE545" s="12"/>
      <c r="AG545" s="9">
        <f t="shared" si="85"/>
        <v>0</v>
      </c>
      <c r="AI545" s="1" t="str">
        <f t="shared" si="91"/>
        <v>35335310004076</v>
      </c>
      <c r="AJ545" s="9">
        <f>IF(AND(F545=2015,AG$4=1),-IFERROR(VLOOKUP(AI545,'Tax Admin 1'!A:I,9,0),0),IF(AND(F545=2015,AG$4=2),-IFERROR(VLOOKUP(AI545,'Tax Admin 2'!A:I,9,0),0),IFERROR(VLOOKUP(AI545,'A203'!A:L,12,0),0)))</f>
        <v>0</v>
      </c>
    </row>
    <row r="546" spans="1:36" ht="15" customHeight="1" outlineLevel="2">
      <c r="A546" s="7">
        <v>2015</v>
      </c>
      <c r="B546" s="7" t="s">
        <v>148</v>
      </c>
      <c r="C546" s="149" t="s">
        <v>149</v>
      </c>
      <c r="D546" s="7" t="s">
        <v>149</v>
      </c>
      <c r="E546" s="7" t="s">
        <v>13</v>
      </c>
      <c r="F546" s="7">
        <v>1110</v>
      </c>
      <c r="G546" s="7" t="str">
        <f>VLOOKUP(F546,Crosswalk!A:D,2,0)</f>
        <v>4008</v>
      </c>
      <c r="H546" s="7" t="str">
        <f>VLOOKUP(G546,Crosswalk!B:D,2,0)</f>
        <v>Property Taxes-Prior Secured</v>
      </c>
      <c r="I546" s="7"/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/>
      <c r="Q546" s="8">
        <v>1811.68</v>
      </c>
      <c r="R546" s="8"/>
      <c r="S546" s="8"/>
      <c r="T546" s="8"/>
      <c r="U546" s="8"/>
      <c r="V546" s="8"/>
      <c r="W546" s="8"/>
      <c r="X546" s="8"/>
      <c r="Y546" s="14">
        <f t="shared" si="88"/>
        <v>1811.68</v>
      </c>
      <c r="Z546" s="10"/>
      <c r="AA546" s="136">
        <f t="shared" si="90"/>
        <v>0</v>
      </c>
      <c r="AB546" s="13"/>
      <c r="AC546" s="13">
        <f t="shared" si="89"/>
        <v>0</v>
      </c>
      <c r="AD546" s="12">
        <v>1</v>
      </c>
      <c r="AE546" s="12">
        <v>1</v>
      </c>
      <c r="AG546" s="9">
        <f t="shared" si="85"/>
        <v>-1811.68</v>
      </c>
      <c r="AI546" s="1" t="str">
        <f t="shared" si="91"/>
        <v>35335310004008</v>
      </c>
      <c r="AJ546" s="9">
        <f>IF(AND(F546=2015,AG$4=1),-IFERROR(VLOOKUP(AI546,'Tax Admin 1'!A:I,9,0),0),IF(AND(F546=2015,AG$4=2),-IFERROR(VLOOKUP(AI546,'Tax Admin 2'!A:I,9,0),0),IFERROR(VLOOKUP(AI546,'A203'!A:L,12,0),0)))</f>
        <v>0</v>
      </c>
    </row>
    <row r="547" spans="1:36" ht="15" customHeight="1" outlineLevel="2">
      <c r="A547" s="7">
        <v>2015</v>
      </c>
      <c r="B547" s="7" t="s">
        <v>148</v>
      </c>
      <c r="C547" s="149" t="s">
        <v>149</v>
      </c>
      <c r="D547" s="7" t="s">
        <v>149</v>
      </c>
      <c r="E547" s="7" t="s">
        <v>13</v>
      </c>
      <c r="F547" s="7">
        <v>1150</v>
      </c>
      <c r="G547" s="7" t="str">
        <f>VLOOKUP(F547,Crosswalk!A:D,2,0)</f>
        <v>4009</v>
      </c>
      <c r="H547" s="7" t="str">
        <f>VLOOKUP(G547,Crosswalk!B:D,2,0)</f>
        <v>Property Taxes-Prior Unsecured</v>
      </c>
      <c r="I547" s="7"/>
      <c r="J547" s="8">
        <v>0</v>
      </c>
      <c r="K547" s="8">
        <v>0</v>
      </c>
      <c r="L547" s="8">
        <v>29.41</v>
      </c>
      <c r="M547" s="8">
        <v>0</v>
      </c>
      <c r="N547" s="8">
        <v>4.5100000000000016</v>
      </c>
      <c r="O547" s="8">
        <v>42.75</v>
      </c>
      <c r="P547" s="8">
        <v>4.6100000000000003</v>
      </c>
      <c r="Q547" s="8">
        <v>27.049999999999997</v>
      </c>
      <c r="R547" s="8"/>
      <c r="S547" s="8"/>
      <c r="T547" s="8"/>
      <c r="U547" s="8"/>
      <c r="V547" s="8"/>
      <c r="W547" s="8"/>
      <c r="X547" s="8"/>
      <c r="Y547" s="14">
        <f t="shared" si="88"/>
        <v>108.33</v>
      </c>
      <c r="Z547" s="10"/>
      <c r="AA547" s="136">
        <f t="shared" si="90"/>
        <v>0</v>
      </c>
      <c r="AB547" s="13"/>
      <c r="AC547" s="13">
        <f t="shared" si="89"/>
        <v>0</v>
      </c>
      <c r="AD547" s="12">
        <v>1</v>
      </c>
      <c r="AE547" s="12">
        <v>1</v>
      </c>
      <c r="AG547" s="9">
        <f t="shared" si="85"/>
        <v>-108.33</v>
      </c>
      <c r="AI547" s="1" t="str">
        <f t="shared" si="91"/>
        <v>35335310004009</v>
      </c>
      <c r="AJ547" s="9">
        <f>IF(AND(F547=2015,AG$4=1),-IFERROR(VLOOKUP(AI547,'Tax Admin 1'!A:I,9,0),0),IF(AND(F547=2015,AG$4=2),-IFERROR(VLOOKUP(AI547,'Tax Admin 2'!A:I,9,0),0),IFERROR(VLOOKUP(AI547,'A203'!A:L,12,0),0)))</f>
        <v>0</v>
      </c>
    </row>
    <row r="548" spans="1:36" ht="15" customHeight="1" outlineLevel="2">
      <c r="A548" s="7">
        <v>2015</v>
      </c>
      <c r="B548" s="7" t="s">
        <v>148</v>
      </c>
      <c r="C548" s="149" t="s">
        <v>149</v>
      </c>
      <c r="D548" s="7" t="s">
        <v>149</v>
      </c>
      <c r="E548" s="7" t="s">
        <v>13</v>
      </c>
      <c r="F548" s="7">
        <v>1160</v>
      </c>
      <c r="G548" s="7" t="str">
        <f>VLOOKUP(F548,Crosswalk!A:D,2,0)</f>
        <v>4010</v>
      </c>
      <c r="H548" s="7" t="str">
        <f>VLOOKUP(G548,Crosswalk!B:D,2,0)</f>
        <v>Prop Tax Rev- School Pass Thru</v>
      </c>
      <c r="I548" s="7"/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/>
      <c r="Q548" s="8">
        <v>0</v>
      </c>
      <c r="R548" s="8"/>
      <c r="S548" s="8"/>
      <c r="T548" s="8"/>
      <c r="U548" s="8"/>
      <c r="V548" s="8"/>
      <c r="W548" s="8"/>
      <c r="X548" s="8"/>
      <c r="Y548" s="14">
        <f t="shared" si="88"/>
        <v>0</v>
      </c>
      <c r="Z548" s="10"/>
      <c r="AA548" s="136">
        <f t="shared" si="90"/>
        <v>0</v>
      </c>
      <c r="AB548" s="13"/>
      <c r="AC548" s="13">
        <f t="shared" si="89"/>
        <v>0</v>
      </c>
      <c r="AD548" s="12">
        <v>1</v>
      </c>
      <c r="AE548" s="12">
        <v>1</v>
      </c>
      <c r="AG548" s="9">
        <f t="shared" si="85"/>
        <v>0</v>
      </c>
      <c r="AI548" s="1" t="str">
        <f t="shared" si="91"/>
        <v>35335310004010</v>
      </c>
      <c r="AJ548" s="9">
        <f>IF(AND(F548=2015,AG$4=1),-IFERROR(VLOOKUP(AI548,'Tax Admin 1'!A:I,9,0),0),IF(AND(F548=2015,AG$4=2),-IFERROR(VLOOKUP(AI548,'Tax Admin 2'!A:I,9,0),0),IFERROR(VLOOKUP(AI548,'A203'!A:L,12,0),0)))</f>
        <v>0</v>
      </c>
    </row>
    <row r="549" spans="1:36" ht="15" customHeight="1" outlineLevel="2">
      <c r="A549" s="7">
        <v>2015</v>
      </c>
      <c r="B549" s="7" t="s">
        <v>148</v>
      </c>
      <c r="C549" s="149" t="s">
        <v>149</v>
      </c>
      <c r="D549" s="7" t="s">
        <v>149</v>
      </c>
      <c r="E549" s="7" t="s">
        <v>13</v>
      </c>
      <c r="F549" s="7">
        <v>1175</v>
      </c>
      <c r="G549" s="7" t="str">
        <f>VLOOKUP(F549,Crosswalk!A:D,2,0)</f>
        <v>4014</v>
      </c>
      <c r="H549" s="7" t="str">
        <f>VLOOKUP(G549,Crosswalk!B:D,2,0)</f>
        <v>Prop 1A Reimbursement</v>
      </c>
      <c r="I549" s="7"/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/>
      <c r="Q549" s="8">
        <v>0</v>
      </c>
      <c r="R549" s="8"/>
      <c r="S549" s="8"/>
      <c r="T549" s="8"/>
      <c r="U549" s="8"/>
      <c r="V549" s="8"/>
      <c r="W549" s="8"/>
      <c r="X549" s="8"/>
      <c r="Y549" s="14">
        <f t="shared" si="88"/>
        <v>0</v>
      </c>
      <c r="Z549" s="10"/>
      <c r="AA549" s="136">
        <f t="shared" si="90"/>
        <v>0</v>
      </c>
      <c r="AB549" s="13"/>
      <c r="AC549" s="13">
        <f t="shared" si="89"/>
        <v>0</v>
      </c>
      <c r="AD549" s="12"/>
      <c r="AE549" s="12"/>
      <c r="AG549" s="9">
        <f t="shared" si="85"/>
        <v>0</v>
      </c>
      <c r="AI549" s="1" t="str">
        <f t="shared" si="91"/>
        <v>35335310004014</v>
      </c>
      <c r="AJ549" s="9">
        <f>IF(AND(F549=2015,AG$4=1),-IFERROR(VLOOKUP(AI549,'Tax Admin 1'!A:I,9,0),0),IF(AND(F549=2015,AG$4=2),-IFERROR(VLOOKUP(AI549,'Tax Admin 2'!A:I,9,0),0),IFERROR(VLOOKUP(AI549,'A203'!A:L,12,0),0)))</f>
        <v>0</v>
      </c>
    </row>
    <row r="550" spans="1:36" ht="15" customHeight="1" outlineLevel="2">
      <c r="A550" s="7">
        <v>2015</v>
      </c>
      <c r="B550" s="7" t="s">
        <v>148</v>
      </c>
      <c r="C550" s="149" t="s">
        <v>149</v>
      </c>
      <c r="D550" s="7" t="s">
        <v>149</v>
      </c>
      <c r="E550" s="7" t="s">
        <v>13</v>
      </c>
      <c r="F550" s="7">
        <v>1260</v>
      </c>
      <c r="G550" s="7" t="str">
        <f>VLOOKUP(F550,Crosswalk!A:D,2,0)</f>
        <v>4030</v>
      </c>
      <c r="H550" s="7" t="str">
        <f>VLOOKUP(G550,Crosswalk!B:D,2,0)</f>
        <v>Supp Prop Tax-Current Secured</v>
      </c>
      <c r="I550" s="7"/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/>
      <c r="Q550" s="8">
        <v>919.25</v>
      </c>
      <c r="R550" s="8"/>
      <c r="S550" s="8"/>
      <c r="T550" s="8"/>
      <c r="U550" s="8"/>
      <c r="V550" s="8"/>
      <c r="W550" s="8"/>
      <c r="X550" s="8"/>
      <c r="Y550" s="14">
        <f t="shared" si="88"/>
        <v>919.25</v>
      </c>
      <c r="Z550" s="10"/>
      <c r="AA550" s="136">
        <f t="shared" si="90"/>
        <v>0</v>
      </c>
      <c r="AB550" s="13"/>
      <c r="AC550" s="13">
        <f t="shared" si="89"/>
        <v>0</v>
      </c>
      <c r="AD550" s="12">
        <v>1</v>
      </c>
      <c r="AE550" s="12">
        <v>1</v>
      </c>
      <c r="AG550" s="9">
        <f t="shared" si="85"/>
        <v>-919.25</v>
      </c>
      <c r="AI550" s="1" t="str">
        <f t="shared" si="91"/>
        <v>35335310004030</v>
      </c>
      <c r="AJ550" s="9">
        <f>IF(AND(F550=2015,AG$4=1),-IFERROR(VLOOKUP(AI550,'Tax Admin 1'!A:I,9,0),0),IF(AND(F550=2015,AG$4=2),-IFERROR(VLOOKUP(AI550,'Tax Admin 2'!A:I,9,0),0),IFERROR(VLOOKUP(AI550,'A203'!A:L,12,0),0)))</f>
        <v>0</v>
      </c>
    </row>
    <row r="551" spans="1:36" ht="15" customHeight="1" outlineLevel="2">
      <c r="A551" s="7">
        <v>2015</v>
      </c>
      <c r="B551" s="7" t="s">
        <v>148</v>
      </c>
      <c r="C551" s="149" t="s">
        <v>149</v>
      </c>
      <c r="D551" s="7" t="s">
        <v>149</v>
      </c>
      <c r="E551" s="7" t="s">
        <v>13</v>
      </c>
      <c r="F551" s="7">
        <v>1270</v>
      </c>
      <c r="G551" s="7" t="str">
        <f>VLOOKUP(F551,Crosswalk!A:D,2,0)</f>
        <v>4033</v>
      </c>
      <c r="H551" s="7" t="str">
        <f>VLOOKUP(G551,Crosswalk!B:D,2,0)</f>
        <v>Supp Property Taxes-Prior Secured</v>
      </c>
      <c r="I551" s="7"/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/>
      <c r="Q551" s="8">
        <v>188.27</v>
      </c>
      <c r="R551" s="8"/>
      <c r="S551" s="8"/>
      <c r="T551" s="8"/>
      <c r="U551" s="8"/>
      <c r="V551" s="8"/>
      <c r="W551" s="8"/>
      <c r="X551" s="8"/>
      <c r="Y551" s="14">
        <f t="shared" si="88"/>
        <v>188.27</v>
      </c>
      <c r="Z551" s="10"/>
      <c r="AA551" s="136">
        <f t="shared" si="90"/>
        <v>0</v>
      </c>
      <c r="AB551" s="13"/>
      <c r="AC551" s="13">
        <f t="shared" si="89"/>
        <v>0</v>
      </c>
      <c r="AD551" s="12">
        <v>1</v>
      </c>
      <c r="AE551" s="12">
        <v>1</v>
      </c>
      <c r="AG551" s="9">
        <f t="shared" si="85"/>
        <v>-188.27</v>
      </c>
      <c r="AI551" s="1" t="str">
        <f t="shared" si="91"/>
        <v>35335310004033</v>
      </c>
      <c r="AJ551" s="9">
        <f>IF(AND(F551=2015,AG$4=1),-IFERROR(VLOOKUP(AI551,'Tax Admin 1'!A:I,9,0),0),IF(AND(F551=2015,AG$4=2),-IFERROR(VLOOKUP(AI551,'Tax Admin 2'!A:I,9,0),0),IFERROR(VLOOKUP(AI551,'A203'!A:L,12,0),0)))</f>
        <v>0</v>
      </c>
    </row>
    <row r="552" spans="1:36" ht="15" customHeight="1" outlineLevel="2">
      <c r="A552" s="7">
        <v>2015</v>
      </c>
      <c r="B552" s="7" t="s">
        <v>148</v>
      </c>
      <c r="C552" s="149" t="s">
        <v>149</v>
      </c>
      <c r="D552" s="7" t="s">
        <v>149</v>
      </c>
      <c r="E552" s="7" t="s">
        <v>13</v>
      </c>
      <c r="F552" s="7">
        <v>1410</v>
      </c>
      <c r="G552" s="7" t="str">
        <f>VLOOKUP(F552,Crosswalk!A:D,2,0)</f>
        <v>4052</v>
      </c>
      <c r="H552" s="7" t="str">
        <f>VLOOKUP(G552,Crosswalk!B:D,2,0)</f>
        <v>Other Taxes</v>
      </c>
      <c r="I552" s="7"/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/>
      <c r="Q552" s="8">
        <v>0</v>
      </c>
      <c r="R552" s="8"/>
      <c r="S552" s="8"/>
      <c r="T552" s="8"/>
      <c r="U552" s="8"/>
      <c r="V552" s="8"/>
      <c r="W552" s="8"/>
      <c r="X552" s="8"/>
      <c r="Y552" s="14">
        <f t="shared" si="88"/>
        <v>0</v>
      </c>
      <c r="Z552" s="10"/>
      <c r="AA552" s="136">
        <f t="shared" si="90"/>
        <v>0</v>
      </c>
      <c r="AB552" s="13"/>
      <c r="AC552" s="13">
        <f t="shared" si="89"/>
        <v>0</v>
      </c>
      <c r="AD552" s="12">
        <v>1</v>
      </c>
      <c r="AE552" s="12">
        <v>1</v>
      </c>
      <c r="AG552" s="9">
        <f t="shared" si="85"/>
        <v>0</v>
      </c>
      <c r="AI552" s="1" t="str">
        <f t="shared" si="91"/>
        <v>35335310004052</v>
      </c>
      <c r="AJ552" s="9">
        <f>IF(AND(F552=2015,AG$4=1),-IFERROR(VLOOKUP(AI552,'Tax Admin 1'!A:I,9,0),0),IF(AND(F552=2015,AG$4=2),-IFERROR(VLOOKUP(AI552,'Tax Admin 2'!A:I,9,0),0),IFERROR(VLOOKUP(AI552,'A203'!A:L,12,0),0)))</f>
        <v>0</v>
      </c>
    </row>
    <row r="553" spans="1:36" ht="15" customHeight="1" outlineLevel="2">
      <c r="A553" s="7">
        <v>2015</v>
      </c>
      <c r="B553" s="7" t="s">
        <v>148</v>
      </c>
      <c r="C553" s="149" t="s">
        <v>149</v>
      </c>
      <c r="D553" s="22" t="s">
        <v>149</v>
      </c>
      <c r="E553" s="7" t="s">
        <v>13</v>
      </c>
      <c r="F553" s="7">
        <v>1450</v>
      </c>
      <c r="G553" s="7" t="str">
        <f>VLOOKUP(F553,Crosswalk!A:D,2,0)</f>
        <v>4056</v>
      </c>
      <c r="H553" s="7" t="str">
        <f>VLOOKUP(G553,Crosswalk!B:D,2,0)</f>
        <v>Aircraft</v>
      </c>
      <c r="I553" s="7"/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/>
      <c r="Q553" s="8">
        <v>0</v>
      </c>
      <c r="R553" s="8"/>
      <c r="S553" s="8"/>
      <c r="T553" s="8"/>
      <c r="U553" s="8"/>
      <c r="V553" s="8"/>
      <c r="W553" s="8"/>
      <c r="X553" s="8"/>
      <c r="Y553" s="14">
        <f t="shared" si="88"/>
        <v>0</v>
      </c>
      <c r="Z553" s="10"/>
      <c r="AA553" s="136">
        <f t="shared" si="90"/>
        <v>0</v>
      </c>
      <c r="AB553" s="13"/>
      <c r="AC553" s="13">
        <f t="shared" si="89"/>
        <v>0</v>
      </c>
      <c r="AD553" s="12"/>
      <c r="AE553" s="12"/>
      <c r="AG553" s="9">
        <f t="shared" si="85"/>
        <v>0</v>
      </c>
      <c r="AI553" s="1" t="str">
        <f t="shared" si="91"/>
        <v>35335310004056</v>
      </c>
      <c r="AJ553" s="9">
        <f>IF(AND(F553=2015,AG$4=1),-IFERROR(VLOOKUP(AI553,'Tax Admin 1'!A:I,9,0),0),IF(AND(F553=2015,AG$4=2),-IFERROR(VLOOKUP(AI553,'Tax Admin 2'!A:I,9,0),0),IFERROR(VLOOKUP(AI553,'A203'!A:L,12,0),0)))</f>
        <v>0</v>
      </c>
    </row>
    <row r="554" spans="1:36" ht="15" customHeight="1" outlineLevel="2">
      <c r="A554" s="7">
        <v>2015</v>
      </c>
      <c r="B554" s="7" t="s">
        <v>148</v>
      </c>
      <c r="C554" s="149" t="s">
        <v>149</v>
      </c>
      <c r="D554" s="7" t="s">
        <v>149</v>
      </c>
      <c r="E554" s="7" t="s">
        <v>13</v>
      </c>
      <c r="F554" s="7">
        <v>1460</v>
      </c>
      <c r="G554" s="7" t="str">
        <f>VLOOKUP(F554,Crosswalk!A:D,2,0)</f>
        <v>4057</v>
      </c>
      <c r="H554" s="7" t="str">
        <f>VLOOKUP(G554,Crosswalk!B:D,2,0)</f>
        <v>Special District Augmentation</v>
      </c>
      <c r="I554" s="7"/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/>
      <c r="Q554" s="8">
        <v>0</v>
      </c>
      <c r="R554" s="8"/>
      <c r="S554" s="8"/>
      <c r="T554" s="8"/>
      <c r="U554" s="8"/>
      <c r="V554" s="8"/>
      <c r="W554" s="8"/>
      <c r="X554" s="8"/>
      <c r="Y554" s="14">
        <f t="shared" si="88"/>
        <v>0</v>
      </c>
      <c r="Z554" s="10"/>
      <c r="AA554" s="136">
        <f t="shared" si="90"/>
        <v>0</v>
      </c>
      <c r="AB554" s="13"/>
      <c r="AC554" s="13">
        <f t="shared" ref="AC554:AC576" si="92">AA554+AB554</f>
        <v>0</v>
      </c>
      <c r="AD554" s="12">
        <v>1</v>
      </c>
      <c r="AE554" s="12">
        <v>1</v>
      </c>
      <c r="AG554" s="9">
        <f t="shared" si="85"/>
        <v>0</v>
      </c>
      <c r="AI554" s="1" t="str">
        <f t="shared" si="91"/>
        <v>35335310004057</v>
      </c>
      <c r="AJ554" s="9">
        <f>IF(AND(F554=2015,AG$4=1),-IFERROR(VLOOKUP(AI554,'Tax Admin 1'!A:I,9,0),0),IF(AND(F554=2015,AG$4=2),-IFERROR(VLOOKUP(AI554,'Tax Admin 2'!A:I,9,0),0),IFERROR(VLOOKUP(AI554,'A203'!A:L,12,0),0)))</f>
        <v>0</v>
      </c>
    </row>
    <row r="555" spans="1:36" ht="15" customHeight="1" outlineLevel="2">
      <c r="A555" s="7">
        <v>2015</v>
      </c>
      <c r="B555" s="7" t="s">
        <v>148</v>
      </c>
      <c r="C555" s="149" t="s">
        <v>149</v>
      </c>
      <c r="D555" s="7" t="s">
        <v>149</v>
      </c>
      <c r="E555" s="7" t="s">
        <v>13</v>
      </c>
      <c r="F555" s="7">
        <v>2015</v>
      </c>
      <c r="G555" s="7" t="str">
        <f>VLOOKUP(F555,Crosswalk!A:D,2,0)</f>
        <v>7003</v>
      </c>
      <c r="H555" s="7" t="str">
        <f>VLOOKUP(G555,Crosswalk!B:D,2,0)</f>
        <v>SB2557 Tax Admin Fees (Expense)</v>
      </c>
      <c r="I555" s="7"/>
      <c r="J555" s="8">
        <v>0</v>
      </c>
      <c r="K555" s="8">
        <v>0</v>
      </c>
      <c r="L555" s="8">
        <v>-762.91</v>
      </c>
      <c r="M555" s="8">
        <v>0</v>
      </c>
      <c r="N555" s="8">
        <v>0</v>
      </c>
      <c r="O555" s="8">
        <v>-762.9</v>
      </c>
      <c r="P555" s="8"/>
      <c r="Q555" s="8">
        <v>0</v>
      </c>
      <c r="R555" s="8"/>
      <c r="S555" s="8"/>
      <c r="T555" s="8"/>
      <c r="U555" s="8"/>
      <c r="V555" s="8"/>
      <c r="W555" s="8"/>
      <c r="X555" s="8"/>
      <c r="Y555" s="14">
        <f t="shared" si="88"/>
        <v>-1525.81</v>
      </c>
      <c r="Z555" s="10"/>
      <c r="AA555" s="136">
        <f t="shared" si="90"/>
        <v>-762.91</v>
      </c>
      <c r="AB555" s="13"/>
      <c r="AC555" s="13">
        <f t="shared" si="92"/>
        <v>-762.91</v>
      </c>
      <c r="AD555" s="12"/>
      <c r="AE555" s="12"/>
      <c r="AG555" s="9">
        <f t="shared" si="85"/>
        <v>762.9</v>
      </c>
      <c r="AI555" s="1" t="str">
        <f t="shared" si="91"/>
        <v>35335310007003</v>
      </c>
      <c r="AJ555" s="9">
        <f>IF(AND(F555=2015,AG$4=1),-IFERROR(VLOOKUP(AI555,'Tax Admin 1'!A:I,9,0),0),IF(AND(F555=2015,AG$4=2),-IFERROR(VLOOKUP(AI555,'Tax Admin 2'!A:I,9,0),0),IFERROR(VLOOKUP(AI555,'A203'!A:L,12,0),0)))</f>
        <v>-762.91</v>
      </c>
    </row>
    <row r="556" spans="1:36" ht="15" customHeight="1" outlineLevel="2">
      <c r="A556" s="7">
        <v>2015</v>
      </c>
      <c r="B556" s="7" t="s">
        <v>148</v>
      </c>
      <c r="C556" s="149" t="s">
        <v>149</v>
      </c>
      <c r="D556" s="7" t="s">
        <v>149</v>
      </c>
      <c r="E556" s="7" t="s">
        <v>13</v>
      </c>
      <c r="F556" s="7">
        <v>4010</v>
      </c>
      <c r="G556" s="7" t="str">
        <f>VLOOKUP(F556,Crosswalk!A:D,2,0)</f>
        <v>4801</v>
      </c>
      <c r="H556" s="7" t="str">
        <f>VLOOKUP(G556,Crosswalk!B:D,2,0)</f>
        <v>Interest</v>
      </c>
      <c r="I556" s="7"/>
      <c r="J556" s="8">
        <v>0</v>
      </c>
      <c r="K556" s="8">
        <v>0</v>
      </c>
      <c r="L556" s="8">
        <v>6.58</v>
      </c>
      <c r="M556" s="8">
        <v>0</v>
      </c>
      <c r="N556" s="8">
        <v>20.61</v>
      </c>
      <c r="O556" s="8">
        <v>8.2499999999999964</v>
      </c>
      <c r="P556" s="8"/>
      <c r="Q556" s="8">
        <v>67.77</v>
      </c>
      <c r="R556" s="8"/>
      <c r="S556" s="8"/>
      <c r="T556" s="8"/>
      <c r="U556" s="8"/>
      <c r="V556" s="8"/>
      <c r="W556" s="8"/>
      <c r="X556" s="8"/>
      <c r="Y556" s="14">
        <f t="shared" si="88"/>
        <v>103.21</v>
      </c>
      <c r="Z556" s="10"/>
      <c r="AA556" s="136">
        <f t="shared" si="90"/>
        <v>0</v>
      </c>
      <c r="AB556" s="13"/>
      <c r="AC556" s="13">
        <f t="shared" si="92"/>
        <v>0</v>
      </c>
      <c r="AD556" s="12">
        <v>1</v>
      </c>
      <c r="AE556" s="12">
        <v>1</v>
      </c>
      <c r="AG556" s="9">
        <f t="shared" si="85"/>
        <v>-103.21</v>
      </c>
      <c r="AI556" s="1" t="str">
        <f t="shared" si="91"/>
        <v>35335310004801</v>
      </c>
      <c r="AJ556" s="9">
        <f>IF(AND(F556=2015,AG$4=1),-IFERROR(VLOOKUP(AI556,'Tax Admin 1'!A:I,9,0),0),IF(AND(F556=2015,AG$4=2),-IFERROR(VLOOKUP(AI556,'Tax Admin 2'!A:I,9,0),0),IFERROR(VLOOKUP(AI556,'A203'!A:L,12,0),0)))</f>
        <v>0</v>
      </c>
    </row>
    <row r="557" spans="1:36" ht="15" customHeight="1" outlineLevel="2">
      <c r="A557" s="7">
        <v>2015</v>
      </c>
      <c r="B557" s="7" t="s">
        <v>148</v>
      </c>
      <c r="C557" s="149" t="s">
        <v>149</v>
      </c>
      <c r="D557" s="7" t="s">
        <v>149</v>
      </c>
      <c r="E557" s="7" t="s">
        <v>13</v>
      </c>
      <c r="F557" s="7">
        <v>5380</v>
      </c>
      <c r="G557" s="7" t="str">
        <f>VLOOKUP(F557,Crosswalk!A:D,2,0)</f>
        <v>5050</v>
      </c>
      <c r="H557" s="7" t="str">
        <f>VLOOKUP(G557,Crosswalk!B:D,2,0)</f>
        <v>St-Homeowners Prop Tax Relief</v>
      </c>
      <c r="I557" s="7"/>
      <c r="J557" s="8">
        <v>0</v>
      </c>
      <c r="K557" s="8">
        <v>0</v>
      </c>
      <c r="L557" s="8">
        <v>0</v>
      </c>
      <c r="M557" s="8">
        <v>0</v>
      </c>
      <c r="N557" s="8">
        <v>325.77999999999997</v>
      </c>
      <c r="O557" s="8">
        <v>0</v>
      </c>
      <c r="P557" s="8"/>
      <c r="Q557" s="8">
        <v>325.77999999999997</v>
      </c>
      <c r="R557" s="8"/>
      <c r="S557" s="8"/>
      <c r="T557" s="8"/>
      <c r="U557" s="8"/>
      <c r="V557" s="8"/>
      <c r="W557" s="8"/>
      <c r="X557" s="8"/>
      <c r="Y557" s="14">
        <f t="shared" si="88"/>
        <v>651.55999999999995</v>
      </c>
      <c r="Z557" s="10"/>
      <c r="AA557" s="136">
        <f t="shared" si="90"/>
        <v>0</v>
      </c>
      <c r="AB557" s="13"/>
      <c r="AC557" s="13">
        <f t="shared" si="92"/>
        <v>0</v>
      </c>
      <c r="AD557" s="12">
        <v>1</v>
      </c>
      <c r="AE557" s="12">
        <v>1</v>
      </c>
      <c r="AG557" s="9">
        <f t="shared" si="85"/>
        <v>-651.55999999999995</v>
      </c>
      <c r="AI557" s="1" t="str">
        <f t="shared" si="91"/>
        <v>35335310005050</v>
      </c>
      <c r="AJ557" s="9">
        <f>IF(AND(F557=2015,AG$4=1),-IFERROR(VLOOKUP(AI557,'Tax Admin 1'!A:I,9,0),0),IF(AND(F557=2015,AG$4=2),-IFERROR(VLOOKUP(AI557,'Tax Admin 2'!A:I,9,0),0),IFERROR(VLOOKUP(AI557,'A203'!A:L,12,0),0)))</f>
        <v>0</v>
      </c>
    </row>
    <row r="558" spans="1:36" ht="15" customHeight="1" outlineLevel="2">
      <c r="A558" s="7">
        <v>2015</v>
      </c>
      <c r="B558" s="7" t="s">
        <v>148</v>
      </c>
      <c r="C558" s="149" t="s">
        <v>149</v>
      </c>
      <c r="D558" s="7" t="s">
        <v>149</v>
      </c>
      <c r="E558" s="7" t="s">
        <v>13</v>
      </c>
      <c r="F558" s="7">
        <v>5400</v>
      </c>
      <c r="G558" s="7" t="str">
        <f>VLOOKUP(F558,Crosswalk!A:D,2,0)</f>
        <v>5054</v>
      </c>
      <c r="H558" s="7" t="str">
        <f>VLOOKUP(G558,Crosswalk!B:D,2,0)</f>
        <v>State- Other</v>
      </c>
      <c r="I558" s="7"/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/>
      <c r="Q558" s="8">
        <v>0</v>
      </c>
      <c r="R558" s="8"/>
      <c r="S558" s="8"/>
      <c r="T558" s="8"/>
      <c r="U558" s="8"/>
      <c r="V558" s="8"/>
      <c r="W558" s="8"/>
      <c r="X558" s="8"/>
      <c r="Y558" s="14">
        <f t="shared" si="88"/>
        <v>0</v>
      </c>
      <c r="Z558" s="10"/>
      <c r="AA558" s="136">
        <f t="shared" si="90"/>
        <v>0</v>
      </c>
      <c r="AB558" s="13"/>
      <c r="AC558" s="13">
        <f t="shared" si="92"/>
        <v>0</v>
      </c>
      <c r="AD558" s="12">
        <v>1</v>
      </c>
      <c r="AE558" s="12">
        <v>1</v>
      </c>
      <c r="AG558" s="9">
        <f t="shared" si="85"/>
        <v>0</v>
      </c>
      <c r="AI558" s="1" t="str">
        <f t="shared" si="91"/>
        <v>35335310005054</v>
      </c>
      <c r="AJ558" s="9">
        <f>IF(AND(F558=2015,AG$4=1),-IFERROR(VLOOKUP(AI558,'Tax Admin 1'!A:I,9,0),0),IF(AND(F558=2015,AG$4=2),-IFERROR(VLOOKUP(AI558,'Tax Admin 2'!A:I,9,0),0),IFERROR(VLOOKUP(AI558,'A203'!A:L,12,0),0)))</f>
        <v>0</v>
      </c>
    </row>
    <row r="559" spans="1:36" ht="15" customHeight="1" outlineLevel="2">
      <c r="A559" s="7">
        <v>2015</v>
      </c>
      <c r="B559" s="7" t="s">
        <v>148</v>
      </c>
      <c r="C559" s="149" t="s">
        <v>149</v>
      </c>
      <c r="D559" s="7" t="s">
        <v>149</v>
      </c>
      <c r="E559" s="7" t="s">
        <v>13</v>
      </c>
      <c r="F559" s="7">
        <v>5900</v>
      </c>
      <c r="G559" s="7" t="str">
        <f>VLOOKUP(F559,Crosswalk!A:D,2,0)</f>
        <v>5801</v>
      </c>
      <c r="H559" s="7" t="str">
        <f>VLOOKUP(G559,Crosswalk!B:D,2,0)</f>
        <v>RDA Pass Thru</v>
      </c>
      <c r="I559" s="7"/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0</v>
      </c>
      <c r="P559" s="8"/>
      <c r="Q559" s="8">
        <v>0</v>
      </c>
      <c r="R559" s="8"/>
      <c r="S559" s="8"/>
      <c r="T559" s="8"/>
      <c r="U559" s="8"/>
      <c r="V559" s="8"/>
      <c r="W559" s="8"/>
      <c r="X559" s="8"/>
      <c r="Y559" s="14">
        <f t="shared" si="88"/>
        <v>0</v>
      </c>
      <c r="Z559" s="10"/>
      <c r="AA559" s="136">
        <f t="shared" si="90"/>
        <v>0</v>
      </c>
      <c r="AB559" s="13"/>
      <c r="AC559" s="13">
        <f t="shared" si="92"/>
        <v>0</v>
      </c>
      <c r="AD559" s="12">
        <v>1</v>
      </c>
      <c r="AE559" s="12">
        <v>1</v>
      </c>
      <c r="AG559" s="9">
        <f t="shared" si="85"/>
        <v>0</v>
      </c>
      <c r="AI559" s="1" t="str">
        <f t="shared" si="91"/>
        <v>35335310005801</v>
      </c>
      <c r="AJ559" s="9">
        <f>IF(AND(F559=2015,AG$4=1),-IFERROR(VLOOKUP(AI559,'Tax Admin 1'!A:I,9,0),0),IF(AND(F559=2015,AG$4=2),-IFERROR(VLOOKUP(AI559,'Tax Admin 2'!A:I,9,0),0),IFERROR(VLOOKUP(AI559,'A203'!A:L,12,0),0)))</f>
        <v>0</v>
      </c>
    </row>
    <row r="560" spans="1:36" ht="15" customHeight="1" outlineLevel="2">
      <c r="A560" s="7">
        <v>2015</v>
      </c>
      <c r="B560" s="7" t="s">
        <v>148</v>
      </c>
      <c r="C560" s="149" t="s">
        <v>149</v>
      </c>
      <c r="D560" s="7" t="s">
        <v>149</v>
      </c>
      <c r="E560" s="7" t="s">
        <v>13</v>
      </c>
      <c r="F560" s="24">
        <v>5905</v>
      </c>
      <c r="G560" s="7" t="str">
        <f>VLOOKUP(F560,Crosswalk!A:D,2,0)</f>
        <v>5802</v>
      </c>
      <c r="H560" s="7" t="str">
        <f>VLOOKUP(G560,Crosswalk!B:D,2,0)</f>
        <v>RDA Pass Thru PY</v>
      </c>
      <c r="I560" s="7"/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/>
      <c r="Q560" s="8">
        <v>0</v>
      </c>
      <c r="R560" s="8"/>
      <c r="S560" s="8"/>
      <c r="T560" s="8"/>
      <c r="U560" s="8"/>
      <c r="V560" s="8"/>
      <c r="W560" s="8"/>
      <c r="X560" s="8"/>
      <c r="Y560" s="14">
        <f t="shared" si="88"/>
        <v>0</v>
      </c>
      <c r="Z560" s="10"/>
      <c r="AA560" s="136">
        <f t="shared" si="90"/>
        <v>0</v>
      </c>
      <c r="AB560" s="13"/>
      <c r="AC560" s="13">
        <f t="shared" si="92"/>
        <v>0</v>
      </c>
      <c r="AD560" s="12"/>
      <c r="AE560" s="12"/>
      <c r="AG560" s="9">
        <f t="shared" si="85"/>
        <v>0</v>
      </c>
      <c r="AI560" s="1" t="str">
        <f t="shared" si="91"/>
        <v>35335310005802</v>
      </c>
      <c r="AJ560" s="9">
        <f>IF(AND(F560=2015,AG$4=1),-IFERROR(VLOOKUP(AI560,'Tax Admin 1'!A:I,9,0),0),IF(AND(F560=2015,AG$4=2),-IFERROR(VLOOKUP(AI560,'Tax Admin 2'!A:I,9,0),0),IFERROR(VLOOKUP(AI560,'A203'!A:L,12,0),0)))</f>
        <v>0</v>
      </c>
    </row>
    <row r="561" spans="1:36" ht="15" customHeight="1" outlineLevel="2">
      <c r="A561" s="7">
        <v>2015</v>
      </c>
      <c r="B561" s="7" t="s">
        <v>148</v>
      </c>
      <c r="C561" s="149" t="s">
        <v>149</v>
      </c>
      <c r="D561" s="7">
        <v>353</v>
      </c>
      <c r="E561" s="7" t="s">
        <v>13</v>
      </c>
      <c r="F561" s="7">
        <v>5915</v>
      </c>
      <c r="G561" s="7" t="str">
        <f>VLOOKUP(F561,Crosswalk!A:D,2,0)</f>
        <v>4069</v>
      </c>
      <c r="H561" s="7" t="str">
        <f>VLOOKUP(G561,Crosswalk!B:D,2,0)</f>
        <v>Pass through - Facilities Portion</v>
      </c>
      <c r="I561" s="7"/>
      <c r="J561" s="8">
        <v>0</v>
      </c>
      <c r="K561" s="8">
        <v>0</v>
      </c>
      <c r="L561" s="8">
        <v>0</v>
      </c>
      <c r="M561" s="8">
        <v>5664</v>
      </c>
      <c r="N561" s="8">
        <v>0</v>
      </c>
      <c r="O561" s="8">
        <v>0</v>
      </c>
      <c r="P561" s="8">
        <v>2539</v>
      </c>
      <c r="Q561" s="8">
        <v>0</v>
      </c>
      <c r="R561" s="8"/>
      <c r="S561" s="8"/>
      <c r="T561" s="8"/>
      <c r="U561" s="8"/>
      <c r="V561" s="8"/>
      <c r="W561" s="8"/>
      <c r="X561" s="8"/>
      <c r="Y561" s="14">
        <f t="shared" si="88"/>
        <v>8203</v>
      </c>
      <c r="Z561" s="10"/>
      <c r="AA561" s="136">
        <f t="shared" si="90"/>
        <v>0</v>
      </c>
      <c r="AB561" s="13"/>
      <c r="AC561" s="13">
        <f t="shared" si="92"/>
        <v>0</v>
      </c>
      <c r="AD561" s="12"/>
      <c r="AE561" s="12"/>
      <c r="AG561" s="9">
        <f t="shared" si="85"/>
        <v>-8203</v>
      </c>
      <c r="AI561" s="1" t="str">
        <f t="shared" si="91"/>
        <v>35335310004069</v>
      </c>
      <c r="AJ561" s="9">
        <f>IF(AND(F561=2015,AG$4=1),-IFERROR(VLOOKUP(AI561,'Tax Admin 1'!A:I,9,0),0),IF(AND(F561=2015,AG$4=2),-IFERROR(VLOOKUP(AI561,'Tax Admin 2'!A:I,9,0),0),IFERROR(VLOOKUP(AI561,'A203'!A:L,12,0),0)))</f>
        <v>0</v>
      </c>
    </row>
    <row r="562" spans="1:36" ht="15" customHeight="1" outlineLevel="1">
      <c r="A562" s="7"/>
      <c r="B562" s="7"/>
      <c r="C562" s="157" t="s">
        <v>3535</v>
      </c>
      <c r="D562" s="7"/>
      <c r="E562" s="7"/>
      <c r="F562" s="7"/>
      <c r="G562" s="7"/>
      <c r="H562" s="7"/>
      <c r="I562" s="7"/>
      <c r="J562" s="8">
        <f>SUBTOTAL(9,J540:J561)</f>
        <v>0</v>
      </c>
      <c r="K562" s="8">
        <f>SUBTOTAL(9,K540:K561)</f>
        <v>0</v>
      </c>
      <c r="L562" s="8">
        <f>SUBTOTAL(9,L540:L561)</f>
        <v>28904.83</v>
      </c>
      <c r="M562" s="8">
        <f>SUBTOTAL(9,M540:M561)</f>
        <v>20952</v>
      </c>
      <c r="N562" s="8">
        <f>SUBTOTAL(9,N540:N561)</f>
        <v>5902.3199999999979</v>
      </c>
      <c r="O562" s="8">
        <f>SUBTOTAL(9,O540:O561)</f>
        <v>16296.860000000002</v>
      </c>
      <c r="P562" s="8">
        <f>SUBTOTAL(9,P540:P561)</f>
        <v>18302.38</v>
      </c>
      <c r="Q562" s="8">
        <f>SUBTOTAL(9,Q540:Q561)</f>
        <v>5587.3099999999995</v>
      </c>
      <c r="R562" s="8"/>
      <c r="S562" s="8"/>
      <c r="T562" s="8"/>
      <c r="U562" s="8"/>
      <c r="V562" s="8"/>
      <c r="W562" s="8"/>
      <c r="X562" s="8"/>
      <c r="Y562" s="14">
        <f>SUBTOTAL(9,Y540:Y561)</f>
        <v>95945.7</v>
      </c>
      <c r="Z562" s="10"/>
      <c r="AA562" s="136"/>
      <c r="AB562" s="13"/>
      <c r="AC562" s="13"/>
      <c r="AD562" s="12"/>
      <c r="AE562" s="12"/>
      <c r="AG562" s="9"/>
      <c r="AJ562" s="9"/>
    </row>
    <row r="563" spans="1:36" ht="15" customHeight="1" outlineLevel="2">
      <c r="A563" s="7">
        <v>2015</v>
      </c>
      <c r="B563" s="7" t="s">
        <v>150</v>
      </c>
      <c r="C563" s="149" t="s">
        <v>151</v>
      </c>
      <c r="D563" s="7" t="s">
        <v>151</v>
      </c>
      <c r="E563" s="7" t="s">
        <v>13</v>
      </c>
      <c r="F563" s="7">
        <v>1010</v>
      </c>
      <c r="G563" s="7" t="str">
        <f>VLOOKUP(F563,Crosswalk!A:D,2,0)</f>
        <v>4001</v>
      </c>
      <c r="H563" s="7" t="str">
        <f>VLOOKUP(G563,Crosswalk!B:D,2,0)</f>
        <v>Property Taxes-Current Secured</v>
      </c>
      <c r="I563" s="7"/>
      <c r="J563" s="8">
        <v>0</v>
      </c>
      <c r="K563" s="8">
        <v>0</v>
      </c>
      <c r="L563" s="8">
        <v>57396.4</v>
      </c>
      <c r="M563" s="8">
        <v>0</v>
      </c>
      <c r="N563" s="8">
        <v>10127.170000000006</v>
      </c>
      <c r="O563" s="8">
        <v>36271.699999999997</v>
      </c>
      <c r="P563" s="8">
        <v>12658.02</v>
      </c>
      <c r="Q563" s="8">
        <v>1230.4100000000035</v>
      </c>
      <c r="R563" s="8"/>
      <c r="S563" s="8"/>
      <c r="T563" s="8"/>
      <c r="U563" s="8"/>
      <c r="V563" s="8"/>
      <c r="W563" s="8"/>
      <c r="X563" s="8"/>
      <c r="Y563" s="14">
        <f t="shared" si="88"/>
        <v>117683.70000000001</v>
      </c>
      <c r="Z563" s="10"/>
      <c r="AA563" s="136">
        <f t="shared" ref="AA563:AA582" si="93">IF(AG$2="Y",IF(RIGHT(B563,4)="CITY",AJ563,0),AJ563)</f>
        <v>0</v>
      </c>
      <c r="AB563" s="13"/>
      <c r="AC563" s="13">
        <f t="shared" si="92"/>
        <v>0</v>
      </c>
      <c r="AD563" s="12">
        <v>1</v>
      </c>
      <c r="AE563" s="12">
        <v>1</v>
      </c>
      <c r="AG563" s="9">
        <f t="shared" si="85"/>
        <v>-117683.70000000001</v>
      </c>
      <c r="AI563" s="1" t="str">
        <f t="shared" ref="AI563:AI582" si="94">C563&amp;D563&amp;E563&amp;G563</f>
        <v>35435410004001</v>
      </c>
      <c r="AJ563" s="9">
        <f>IF(AND(F563=2015,AG$4=1),-IFERROR(VLOOKUP(AI563,'Tax Admin 1'!A:I,9,0),0),IF(AND(F563=2015,AG$4=2),-IFERROR(VLOOKUP(AI563,'Tax Admin 2'!A:I,9,0),0),IFERROR(VLOOKUP(AI563,'A203'!A:L,12,0),0)))</f>
        <v>0</v>
      </c>
    </row>
    <row r="564" spans="1:36" ht="15" customHeight="1" outlineLevel="2">
      <c r="A564" s="7">
        <v>2015</v>
      </c>
      <c r="B564" s="7" t="s">
        <v>150</v>
      </c>
      <c r="C564" s="149" t="s">
        <v>151</v>
      </c>
      <c r="D564" s="7" t="s">
        <v>151</v>
      </c>
      <c r="E564" s="7" t="s">
        <v>13</v>
      </c>
      <c r="F564" s="7">
        <v>1020</v>
      </c>
      <c r="G564" s="7" t="str">
        <f>VLOOKUP(F564,Crosswalk!A:D,2,0)</f>
        <v>4004</v>
      </c>
      <c r="H564" s="7" t="str">
        <f>VLOOKUP(G564,Crosswalk!B:D,2,0)</f>
        <v>Property Taxes-Eraf III</v>
      </c>
      <c r="I564" s="7"/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 t="s">
        <v>3442</v>
      </c>
      <c r="Q564" s="8">
        <v>0</v>
      </c>
      <c r="R564" s="8"/>
      <c r="S564" s="8"/>
      <c r="T564" s="8"/>
      <c r="U564" s="8"/>
      <c r="V564" s="8"/>
      <c r="W564" s="8"/>
      <c r="X564" s="8"/>
      <c r="Y564" s="14">
        <f t="shared" si="88"/>
        <v>0</v>
      </c>
      <c r="Z564" s="10"/>
      <c r="AA564" s="136">
        <f t="shared" si="93"/>
        <v>0</v>
      </c>
      <c r="AB564" s="13"/>
      <c r="AC564" s="13">
        <f t="shared" si="92"/>
        <v>0</v>
      </c>
      <c r="AD564" s="12">
        <v>1</v>
      </c>
      <c r="AE564" s="12">
        <v>1</v>
      </c>
      <c r="AG564" s="9">
        <f t="shared" si="85"/>
        <v>0</v>
      </c>
      <c r="AI564" s="1" t="str">
        <f t="shared" si="94"/>
        <v>35435410004004</v>
      </c>
      <c r="AJ564" s="9">
        <f>IF(AND(F564=2015,AG$4=1),-IFERROR(VLOOKUP(AI564,'Tax Admin 1'!A:I,9,0),0),IF(AND(F564=2015,AG$4=2),-IFERROR(VLOOKUP(AI564,'Tax Admin 2'!A:I,9,0),0),IFERROR(VLOOKUP(AI564,'A203'!A:L,12,0),0)))</f>
        <v>0</v>
      </c>
    </row>
    <row r="565" spans="1:36" ht="15" customHeight="1" outlineLevel="2">
      <c r="A565" s="7">
        <v>2015</v>
      </c>
      <c r="B565" s="7" t="s">
        <v>150</v>
      </c>
      <c r="C565" s="149" t="s">
        <v>151</v>
      </c>
      <c r="D565" s="7" t="s">
        <v>151</v>
      </c>
      <c r="E565" s="7" t="s">
        <v>13</v>
      </c>
      <c r="F565" s="7">
        <v>1050</v>
      </c>
      <c r="G565" s="7" t="str">
        <f>VLOOKUP(F565,Crosswalk!A:D,2,0)</f>
        <v>4006</v>
      </c>
      <c r="H565" s="7" t="str">
        <f>VLOOKUP(G565,Crosswalk!B:D,2,0)</f>
        <v>Property Tax-Current Unsecured</v>
      </c>
      <c r="I565" s="7"/>
      <c r="J565" s="8">
        <v>0</v>
      </c>
      <c r="K565" s="8">
        <v>0</v>
      </c>
      <c r="L565" s="8">
        <v>6356.83</v>
      </c>
      <c r="M565" s="8">
        <v>0</v>
      </c>
      <c r="N565" s="8">
        <v>36.569999999999709</v>
      </c>
      <c r="O565" s="8">
        <v>322.91000000000076</v>
      </c>
      <c r="P565" s="8">
        <v>-20.04</v>
      </c>
      <c r="Q565" s="8">
        <v>232.53999999999996</v>
      </c>
      <c r="R565" s="8"/>
      <c r="S565" s="8"/>
      <c r="T565" s="8"/>
      <c r="U565" s="8"/>
      <c r="V565" s="8"/>
      <c r="W565" s="8"/>
      <c r="X565" s="8"/>
      <c r="Y565" s="14">
        <f t="shared" si="88"/>
        <v>6928.81</v>
      </c>
      <c r="Z565" s="10"/>
      <c r="AA565" s="136">
        <f t="shared" si="93"/>
        <v>0</v>
      </c>
      <c r="AB565" s="13"/>
      <c r="AC565" s="13">
        <f t="shared" si="92"/>
        <v>0</v>
      </c>
      <c r="AD565" s="12">
        <v>1</v>
      </c>
      <c r="AE565" s="12">
        <v>1</v>
      </c>
      <c r="AG565" s="9">
        <f t="shared" ref="AG565:AG631" si="95">AC565-Y565</f>
        <v>-6928.81</v>
      </c>
      <c r="AI565" s="1" t="str">
        <f t="shared" si="94"/>
        <v>35435410004006</v>
      </c>
      <c r="AJ565" s="9">
        <f>IF(AND(F565=2015,AG$4=1),-IFERROR(VLOOKUP(AI565,'Tax Admin 1'!A:I,9,0),0),IF(AND(F565=2015,AG$4=2),-IFERROR(VLOOKUP(AI565,'Tax Admin 2'!A:I,9,0),0),IFERROR(VLOOKUP(AI565,'A203'!A:L,12,0),0)))</f>
        <v>0</v>
      </c>
    </row>
    <row r="566" spans="1:36" ht="15" customHeight="1" outlineLevel="2">
      <c r="A566" s="7">
        <v>2015</v>
      </c>
      <c r="B566" s="7" t="s">
        <v>150</v>
      </c>
      <c r="C566" s="149" t="s">
        <v>151</v>
      </c>
      <c r="D566" s="7">
        <v>354</v>
      </c>
      <c r="E566" s="7" t="s">
        <v>13</v>
      </c>
      <c r="F566" s="7">
        <v>1070</v>
      </c>
      <c r="G566" s="7" t="str">
        <f>VLOOKUP(F566,Crosswalk!A:D,2,0)</f>
        <v>4060</v>
      </c>
      <c r="H566" s="7" t="str">
        <f>VLOOKUP(G566,Crosswalk!B:D,2,0)</f>
        <v>ABX1 26 Residual</v>
      </c>
      <c r="I566" s="7"/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>
        <v>7</v>
      </c>
      <c r="Q566" s="8">
        <v>0</v>
      </c>
      <c r="R566" s="8"/>
      <c r="S566" s="8"/>
      <c r="T566" s="8"/>
      <c r="U566" s="8"/>
      <c r="V566" s="8"/>
      <c r="W566" s="8"/>
      <c r="X566" s="8"/>
      <c r="Y566" s="14">
        <f t="shared" si="88"/>
        <v>7</v>
      </c>
      <c r="Z566" s="10"/>
      <c r="AA566" s="136">
        <f t="shared" si="93"/>
        <v>0</v>
      </c>
      <c r="AB566" s="13"/>
      <c r="AC566" s="13">
        <f t="shared" si="92"/>
        <v>0</v>
      </c>
      <c r="AD566" s="12"/>
      <c r="AE566" s="12"/>
      <c r="AG566" s="9">
        <f t="shared" si="95"/>
        <v>-7</v>
      </c>
      <c r="AI566" s="1" t="str">
        <f t="shared" si="94"/>
        <v>35435410004060</v>
      </c>
      <c r="AJ566" s="9">
        <f>IF(AND(F566=2015,AG$4=1),-IFERROR(VLOOKUP(AI566,'Tax Admin 1'!A:I,9,0),0),IF(AND(F566=2015,AG$4=2),-IFERROR(VLOOKUP(AI566,'Tax Admin 2'!A:I,9,0),0),IFERROR(VLOOKUP(AI566,'A203'!A:L,12,0),0)))</f>
        <v>0</v>
      </c>
    </row>
    <row r="567" spans="1:36" ht="15" customHeight="1" outlineLevel="2">
      <c r="A567" s="7">
        <v>2015</v>
      </c>
      <c r="B567" s="7" t="s">
        <v>150</v>
      </c>
      <c r="C567" s="149" t="s">
        <v>151</v>
      </c>
      <c r="D567" s="7" t="s">
        <v>151</v>
      </c>
      <c r="E567" s="7" t="s">
        <v>13</v>
      </c>
      <c r="F567" s="7">
        <v>1081</v>
      </c>
      <c r="G567" s="7" t="str">
        <f>VLOOKUP(F567,Crosswalk!A:D,2,0)</f>
        <v>4075</v>
      </c>
      <c r="H567" s="7" t="str">
        <f>VLOOKUP(G567,Crosswalk!B:D,2,0)</f>
        <v>ABx1 26 Other Assets - H&amp;S 34188</v>
      </c>
      <c r="I567" s="7"/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/>
      <c r="S567" s="8"/>
      <c r="T567" s="8"/>
      <c r="U567" s="8"/>
      <c r="V567" s="8"/>
      <c r="W567" s="8"/>
      <c r="X567" s="8"/>
      <c r="Y567" s="14">
        <f t="shared" si="88"/>
        <v>0</v>
      </c>
      <c r="Z567" s="10"/>
      <c r="AA567" s="136">
        <f t="shared" si="93"/>
        <v>0</v>
      </c>
      <c r="AB567" s="13"/>
      <c r="AC567" s="13">
        <f t="shared" si="92"/>
        <v>0</v>
      </c>
      <c r="AD567" s="12"/>
      <c r="AE567" s="12"/>
      <c r="AG567" s="9">
        <f t="shared" si="95"/>
        <v>0</v>
      </c>
      <c r="AI567" s="1" t="str">
        <f t="shared" si="94"/>
        <v>35435410004075</v>
      </c>
      <c r="AJ567" s="9">
        <f>IF(AND(F567=2015,AG$4=1),-IFERROR(VLOOKUP(AI567,'Tax Admin 1'!A:I,9,0),0),IF(AND(F567=2015,AG$4=2),-IFERROR(VLOOKUP(AI567,'Tax Admin 2'!A:I,9,0),0),IFERROR(VLOOKUP(AI567,'A203'!A:L,12,0),0)))</f>
        <v>0</v>
      </c>
    </row>
    <row r="568" spans="1:36" ht="15" customHeight="1" outlineLevel="2">
      <c r="A568" s="7">
        <v>2015</v>
      </c>
      <c r="B568" s="7" t="s">
        <v>150</v>
      </c>
      <c r="C568" s="149" t="s">
        <v>151</v>
      </c>
      <c r="D568" s="7">
        <v>354</v>
      </c>
      <c r="E568" s="7" t="s">
        <v>13</v>
      </c>
      <c r="F568" s="86">
        <v>1082</v>
      </c>
      <c r="G568" s="7" t="str">
        <f>VLOOKUP(F568,Crosswalk!A:D,2,0)</f>
        <v>4076</v>
      </c>
      <c r="H568" s="7" t="str">
        <f>VLOOKUP(G568,Crosswalk!B:D,2,0)</f>
        <v>ABx1 26 L&amp;M Housing - H&amp;S 34188</v>
      </c>
      <c r="I568" s="7"/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 t="s">
        <v>3442</v>
      </c>
      <c r="Q568" s="8">
        <v>0</v>
      </c>
      <c r="R568" s="8"/>
      <c r="S568" s="8"/>
      <c r="T568" s="8"/>
      <c r="U568" s="8"/>
      <c r="V568" s="8"/>
      <c r="W568" s="8"/>
      <c r="X568" s="8"/>
      <c r="Y568" s="14">
        <f t="shared" si="88"/>
        <v>0</v>
      </c>
      <c r="Z568" s="10"/>
      <c r="AA568" s="136">
        <f t="shared" si="93"/>
        <v>0</v>
      </c>
      <c r="AB568" s="13"/>
      <c r="AC568" s="13">
        <f t="shared" si="92"/>
        <v>0</v>
      </c>
      <c r="AD568" s="12"/>
      <c r="AE568" s="12"/>
      <c r="AG568" s="9">
        <f t="shared" si="95"/>
        <v>0</v>
      </c>
      <c r="AI568" s="1" t="str">
        <f t="shared" si="94"/>
        <v>35435410004076</v>
      </c>
      <c r="AJ568" s="9">
        <f>IF(AND(F568=2015,AG$4=1),-IFERROR(VLOOKUP(AI568,'Tax Admin 1'!A:I,9,0),0),IF(AND(F568=2015,AG$4=2),-IFERROR(VLOOKUP(AI568,'Tax Admin 2'!A:I,9,0),0),IFERROR(VLOOKUP(AI568,'A203'!A:L,12,0),0)))</f>
        <v>0</v>
      </c>
    </row>
    <row r="569" spans="1:36" ht="15" customHeight="1" outlineLevel="2">
      <c r="A569" s="7">
        <v>2015</v>
      </c>
      <c r="B569" s="7" t="s">
        <v>150</v>
      </c>
      <c r="C569" s="149" t="s">
        <v>151</v>
      </c>
      <c r="D569" s="7" t="s">
        <v>151</v>
      </c>
      <c r="E569" s="7" t="s">
        <v>13</v>
      </c>
      <c r="F569" s="7">
        <v>1110</v>
      </c>
      <c r="G569" s="7" t="str">
        <f>VLOOKUP(F569,Crosswalk!A:D,2,0)</f>
        <v>4008</v>
      </c>
      <c r="H569" s="7" t="str">
        <f>VLOOKUP(G569,Crosswalk!B:D,2,0)</f>
        <v>Property Taxes-Prior Secured</v>
      </c>
      <c r="I569" s="7"/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 t="s">
        <v>3442</v>
      </c>
      <c r="Q569" s="8">
        <v>4366.68</v>
      </c>
      <c r="R569" s="8"/>
      <c r="S569" s="8"/>
      <c r="T569" s="8"/>
      <c r="U569" s="8"/>
      <c r="V569" s="8"/>
      <c r="W569" s="8"/>
      <c r="X569" s="8"/>
      <c r="Y569" s="14">
        <f t="shared" si="88"/>
        <v>4366.68</v>
      </c>
      <c r="Z569" s="10"/>
      <c r="AA569" s="136">
        <f t="shared" si="93"/>
        <v>0</v>
      </c>
      <c r="AB569" s="13"/>
      <c r="AC569" s="13">
        <f t="shared" si="92"/>
        <v>0</v>
      </c>
      <c r="AD569" s="12">
        <v>1</v>
      </c>
      <c r="AE569" s="12">
        <v>1</v>
      </c>
      <c r="AG569" s="9">
        <f t="shared" si="95"/>
        <v>-4366.68</v>
      </c>
      <c r="AI569" s="1" t="str">
        <f t="shared" si="94"/>
        <v>35435410004008</v>
      </c>
      <c r="AJ569" s="9">
        <f>IF(AND(F569=2015,AG$4=1),-IFERROR(VLOOKUP(AI569,'Tax Admin 1'!A:I,9,0),0),IF(AND(F569=2015,AG$4=2),-IFERROR(VLOOKUP(AI569,'Tax Admin 2'!A:I,9,0),0),IFERROR(VLOOKUP(AI569,'A203'!A:L,12,0),0)))</f>
        <v>0</v>
      </c>
    </row>
    <row r="570" spans="1:36" ht="15" customHeight="1" outlineLevel="2">
      <c r="A570" s="7">
        <v>2015</v>
      </c>
      <c r="B570" s="7" t="s">
        <v>150</v>
      </c>
      <c r="C570" s="149" t="s">
        <v>151</v>
      </c>
      <c r="D570" s="7" t="s">
        <v>151</v>
      </c>
      <c r="E570" s="7" t="s">
        <v>13</v>
      </c>
      <c r="F570" s="7">
        <v>1150</v>
      </c>
      <c r="G570" s="7" t="str">
        <f>VLOOKUP(F570,Crosswalk!A:D,2,0)</f>
        <v>4009</v>
      </c>
      <c r="H570" s="7" t="str">
        <f>VLOOKUP(G570,Crosswalk!B:D,2,0)</f>
        <v>Property Taxes-Prior Unsecured</v>
      </c>
      <c r="I570" s="7"/>
      <c r="J570" s="8">
        <v>0</v>
      </c>
      <c r="K570" s="8">
        <v>0</v>
      </c>
      <c r="L570" s="8">
        <v>60.8</v>
      </c>
      <c r="M570" s="8">
        <v>0</v>
      </c>
      <c r="N570" s="8">
        <v>9.3299999999999983</v>
      </c>
      <c r="O570" s="8">
        <v>88.389999999999986</v>
      </c>
      <c r="P570" s="8">
        <v>9.52</v>
      </c>
      <c r="Q570" s="8">
        <v>55.930000000000035</v>
      </c>
      <c r="R570" s="8"/>
      <c r="S570" s="8"/>
      <c r="T570" s="8"/>
      <c r="U570" s="8"/>
      <c r="V570" s="8"/>
      <c r="W570" s="8"/>
      <c r="X570" s="8"/>
      <c r="Y570" s="14">
        <f t="shared" si="88"/>
        <v>223.97000000000003</v>
      </c>
      <c r="Z570" s="10"/>
      <c r="AA570" s="136">
        <f t="shared" si="93"/>
        <v>0</v>
      </c>
      <c r="AB570" s="13"/>
      <c r="AC570" s="13">
        <f t="shared" si="92"/>
        <v>0</v>
      </c>
      <c r="AD570" s="12">
        <v>1</v>
      </c>
      <c r="AE570" s="12">
        <v>1</v>
      </c>
      <c r="AG570" s="9">
        <f t="shared" si="95"/>
        <v>-223.97000000000003</v>
      </c>
      <c r="AI570" s="1" t="str">
        <f t="shared" si="94"/>
        <v>35435410004009</v>
      </c>
      <c r="AJ570" s="9">
        <f>IF(AND(F570=2015,AG$4=1),-IFERROR(VLOOKUP(AI570,'Tax Admin 1'!A:I,9,0),0),IF(AND(F570=2015,AG$4=2),-IFERROR(VLOOKUP(AI570,'Tax Admin 2'!A:I,9,0),0),IFERROR(VLOOKUP(AI570,'A203'!A:L,12,0),0)))</f>
        <v>0</v>
      </c>
    </row>
    <row r="571" spans="1:36" ht="15" customHeight="1" outlineLevel="2">
      <c r="A571" s="7">
        <v>2015</v>
      </c>
      <c r="B571" s="7" t="s">
        <v>150</v>
      </c>
      <c r="C571" s="149" t="s">
        <v>151</v>
      </c>
      <c r="D571" s="7" t="s">
        <v>151</v>
      </c>
      <c r="E571" s="7" t="s">
        <v>13</v>
      </c>
      <c r="F571" s="7">
        <v>1160</v>
      </c>
      <c r="G571" s="7" t="str">
        <f>VLOOKUP(F571,Crosswalk!A:D,2,0)</f>
        <v>4010</v>
      </c>
      <c r="H571" s="7" t="str">
        <f>VLOOKUP(G571,Crosswalk!B:D,2,0)</f>
        <v>Prop Tax Rev- School Pass Thru</v>
      </c>
      <c r="I571" s="7"/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8">
        <v>0</v>
      </c>
      <c r="P571" s="8" t="s">
        <v>3442</v>
      </c>
      <c r="Q571" s="8">
        <v>0</v>
      </c>
      <c r="R571" s="8"/>
      <c r="S571" s="8"/>
      <c r="T571" s="8"/>
      <c r="U571" s="8"/>
      <c r="V571" s="8"/>
      <c r="W571" s="8"/>
      <c r="X571" s="8"/>
      <c r="Y571" s="14">
        <f t="shared" si="88"/>
        <v>0</v>
      </c>
      <c r="Z571" s="10"/>
      <c r="AA571" s="136">
        <f t="shared" si="93"/>
        <v>0</v>
      </c>
      <c r="AB571" s="13"/>
      <c r="AC571" s="13">
        <f t="shared" si="92"/>
        <v>0</v>
      </c>
      <c r="AD571" s="12">
        <v>1</v>
      </c>
      <c r="AE571" s="12">
        <v>1</v>
      </c>
      <c r="AG571" s="9">
        <f t="shared" si="95"/>
        <v>0</v>
      </c>
      <c r="AI571" s="1" t="str">
        <f t="shared" si="94"/>
        <v>35435410004010</v>
      </c>
      <c r="AJ571" s="9">
        <f>IF(AND(F571=2015,AG$4=1),-IFERROR(VLOOKUP(AI571,'Tax Admin 1'!A:I,9,0),0),IF(AND(F571=2015,AG$4=2),-IFERROR(VLOOKUP(AI571,'Tax Admin 2'!A:I,9,0),0),IFERROR(VLOOKUP(AI571,'A203'!A:L,12,0),0)))</f>
        <v>0</v>
      </c>
    </row>
    <row r="572" spans="1:36" ht="15" customHeight="1" outlineLevel="2">
      <c r="A572" s="7">
        <v>2015</v>
      </c>
      <c r="B572" s="7" t="s">
        <v>150</v>
      </c>
      <c r="C572" s="149" t="s">
        <v>151</v>
      </c>
      <c r="D572" s="7" t="s">
        <v>151</v>
      </c>
      <c r="E572" s="7" t="s">
        <v>13</v>
      </c>
      <c r="F572" s="7">
        <v>1175</v>
      </c>
      <c r="G572" s="7" t="str">
        <f>VLOOKUP(F572,Crosswalk!A:D,2,0)</f>
        <v>4014</v>
      </c>
      <c r="H572" s="7" t="str">
        <f>VLOOKUP(G572,Crosswalk!B:D,2,0)</f>
        <v>Prop 1A Reimbursement</v>
      </c>
      <c r="I572" s="7"/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/>
      <c r="S572" s="8"/>
      <c r="T572" s="8"/>
      <c r="U572" s="8"/>
      <c r="V572" s="8"/>
      <c r="W572" s="8"/>
      <c r="X572" s="8"/>
      <c r="Y572" s="14">
        <f t="shared" si="88"/>
        <v>0</v>
      </c>
      <c r="Z572" s="10"/>
      <c r="AA572" s="136">
        <f t="shared" si="93"/>
        <v>0</v>
      </c>
      <c r="AB572" s="13"/>
      <c r="AC572" s="13">
        <f t="shared" si="92"/>
        <v>0</v>
      </c>
      <c r="AD572" s="12"/>
      <c r="AE572" s="12"/>
      <c r="AG572" s="9">
        <f t="shared" si="95"/>
        <v>0</v>
      </c>
      <c r="AI572" s="1" t="str">
        <f t="shared" si="94"/>
        <v>35435410004014</v>
      </c>
      <c r="AJ572" s="9">
        <f>IF(AND(F572=2015,AG$4=1),-IFERROR(VLOOKUP(AI572,'Tax Admin 1'!A:I,9,0),0),IF(AND(F572=2015,AG$4=2),-IFERROR(VLOOKUP(AI572,'Tax Admin 2'!A:I,9,0),0),IFERROR(VLOOKUP(AI572,'A203'!A:L,12,0),0)))</f>
        <v>0</v>
      </c>
    </row>
    <row r="573" spans="1:36" ht="15" customHeight="1" outlineLevel="2">
      <c r="A573" s="7">
        <v>2015</v>
      </c>
      <c r="B573" s="7" t="s">
        <v>150</v>
      </c>
      <c r="C573" s="149" t="s">
        <v>151</v>
      </c>
      <c r="D573" s="7" t="s">
        <v>151</v>
      </c>
      <c r="E573" s="7" t="s">
        <v>13</v>
      </c>
      <c r="F573" s="7">
        <v>1260</v>
      </c>
      <c r="G573" s="7" t="str">
        <f>VLOOKUP(F573,Crosswalk!A:D,2,0)</f>
        <v>4030</v>
      </c>
      <c r="H573" s="7" t="str">
        <f>VLOOKUP(G573,Crosswalk!B:D,2,0)</f>
        <v>Supp Prop Tax-Current Secured</v>
      </c>
      <c r="I573" s="7"/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1213.28</v>
      </c>
      <c r="R573" s="8"/>
      <c r="S573" s="8"/>
      <c r="T573" s="8"/>
      <c r="U573" s="8"/>
      <c r="V573" s="8"/>
      <c r="W573" s="8"/>
      <c r="X573" s="8"/>
      <c r="Y573" s="14">
        <f t="shared" si="88"/>
        <v>1213.28</v>
      </c>
      <c r="Z573" s="10"/>
      <c r="AA573" s="136">
        <f t="shared" si="93"/>
        <v>0</v>
      </c>
      <c r="AB573" s="13"/>
      <c r="AC573" s="13">
        <f t="shared" si="92"/>
        <v>0</v>
      </c>
      <c r="AD573" s="12">
        <v>1</v>
      </c>
      <c r="AE573" s="12">
        <v>1</v>
      </c>
      <c r="AG573" s="9">
        <f t="shared" si="95"/>
        <v>-1213.28</v>
      </c>
      <c r="AI573" s="1" t="str">
        <f t="shared" si="94"/>
        <v>35435410004030</v>
      </c>
      <c r="AJ573" s="9">
        <f>IF(AND(F573=2015,AG$4=1),-IFERROR(VLOOKUP(AI573,'Tax Admin 1'!A:I,9,0),0),IF(AND(F573=2015,AG$4=2),-IFERROR(VLOOKUP(AI573,'Tax Admin 2'!A:I,9,0),0),IFERROR(VLOOKUP(AI573,'A203'!A:L,12,0),0)))</f>
        <v>0</v>
      </c>
    </row>
    <row r="574" spans="1:36" ht="15" customHeight="1" outlineLevel="2">
      <c r="A574" s="7">
        <v>2015</v>
      </c>
      <c r="B574" s="7" t="s">
        <v>150</v>
      </c>
      <c r="C574" s="149" t="s">
        <v>151</v>
      </c>
      <c r="D574" s="7" t="s">
        <v>151</v>
      </c>
      <c r="E574" s="7" t="s">
        <v>13</v>
      </c>
      <c r="F574" s="7">
        <v>1270</v>
      </c>
      <c r="G574" s="7" t="str">
        <f>VLOOKUP(F574,Crosswalk!A:D,2,0)</f>
        <v>4033</v>
      </c>
      <c r="H574" s="7" t="str">
        <f>VLOOKUP(G574,Crosswalk!B:D,2,0)</f>
        <v>Supp Property Taxes-Prior Secured</v>
      </c>
      <c r="I574" s="7"/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 t="s">
        <v>3442</v>
      </c>
      <c r="Q574" s="8">
        <v>310.91000000000003</v>
      </c>
      <c r="R574" s="8"/>
      <c r="S574" s="8"/>
      <c r="T574" s="8"/>
      <c r="U574" s="8"/>
      <c r="V574" s="8"/>
      <c r="W574" s="8"/>
      <c r="X574" s="8"/>
      <c r="Y574" s="14">
        <f t="shared" si="88"/>
        <v>310.91000000000003</v>
      </c>
      <c r="Z574" s="10"/>
      <c r="AA574" s="136">
        <f t="shared" si="93"/>
        <v>0</v>
      </c>
      <c r="AB574" s="13"/>
      <c r="AC574" s="13">
        <f t="shared" si="92"/>
        <v>0</v>
      </c>
      <c r="AD574" s="12">
        <v>1</v>
      </c>
      <c r="AE574" s="12">
        <v>1</v>
      </c>
      <c r="AG574" s="9">
        <f t="shared" si="95"/>
        <v>-310.91000000000003</v>
      </c>
      <c r="AI574" s="1" t="str">
        <f t="shared" si="94"/>
        <v>35435410004033</v>
      </c>
      <c r="AJ574" s="9">
        <f>IF(AND(F574=2015,AG$4=1),-IFERROR(VLOOKUP(AI574,'Tax Admin 1'!A:I,9,0),0),IF(AND(F574=2015,AG$4=2),-IFERROR(VLOOKUP(AI574,'Tax Admin 2'!A:I,9,0),0),IFERROR(VLOOKUP(AI574,'A203'!A:L,12,0),0)))</f>
        <v>0</v>
      </c>
    </row>
    <row r="575" spans="1:36" ht="15" customHeight="1" outlineLevel="2">
      <c r="A575" s="7">
        <v>2015</v>
      </c>
      <c r="B575" s="7" t="s">
        <v>150</v>
      </c>
      <c r="C575" s="149" t="s">
        <v>151</v>
      </c>
      <c r="D575" s="7" t="s">
        <v>151</v>
      </c>
      <c r="E575" s="7" t="s">
        <v>13</v>
      </c>
      <c r="F575" s="7">
        <v>1410</v>
      </c>
      <c r="G575" s="7" t="str">
        <f>VLOOKUP(F575,Crosswalk!A:D,2,0)</f>
        <v>4052</v>
      </c>
      <c r="H575" s="7" t="str">
        <f>VLOOKUP(G575,Crosswalk!B:D,2,0)</f>
        <v>Other Taxes</v>
      </c>
      <c r="I575" s="7"/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 t="s">
        <v>3442</v>
      </c>
      <c r="Q575" s="8">
        <v>0</v>
      </c>
      <c r="R575" s="8"/>
      <c r="S575" s="8"/>
      <c r="T575" s="8"/>
      <c r="U575" s="8"/>
      <c r="V575" s="8"/>
      <c r="W575" s="8"/>
      <c r="X575" s="8"/>
      <c r="Y575" s="14">
        <f t="shared" si="88"/>
        <v>0</v>
      </c>
      <c r="Z575" s="10"/>
      <c r="AA575" s="136">
        <f t="shared" si="93"/>
        <v>0</v>
      </c>
      <c r="AB575" s="13"/>
      <c r="AC575" s="13">
        <f t="shared" si="92"/>
        <v>0</v>
      </c>
      <c r="AD575" s="12">
        <v>1</v>
      </c>
      <c r="AE575" s="12">
        <v>1</v>
      </c>
      <c r="AG575" s="9">
        <f t="shared" si="95"/>
        <v>0</v>
      </c>
      <c r="AI575" s="1" t="str">
        <f t="shared" si="94"/>
        <v>35435410004052</v>
      </c>
      <c r="AJ575" s="9">
        <f>IF(AND(F575=2015,AG$4=1),-IFERROR(VLOOKUP(AI575,'Tax Admin 1'!A:I,9,0),0),IF(AND(F575=2015,AG$4=2),-IFERROR(VLOOKUP(AI575,'Tax Admin 2'!A:I,9,0),0),IFERROR(VLOOKUP(AI575,'A203'!A:L,12,0),0)))</f>
        <v>0</v>
      </c>
    </row>
    <row r="576" spans="1:36" ht="15" customHeight="1" outlineLevel="2">
      <c r="A576" s="7">
        <v>2015</v>
      </c>
      <c r="B576" s="7" t="s">
        <v>150</v>
      </c>
      <c r="C576" s="149" t="s">
        <v>151</v>
      </c>
      <c r="D576" s="22" t="s">
        <v>151</v>
      </c>
      <c r="E576" s="7" t="s">
        <v>13</v>
      </c>
      <c r="F576" s="7">
        <v>1450</v>
      </c>
      <c r="G576" s="7" t="str">
        <f>VLOOKUP(F576,Crosswalk!A:D,2,0)</f>
        <v>4056</v>
      </c>
      <c r="H576" s="7" t="str">
        <f>VLOOKUP(G576,Crosswalk!B:D,2,0)</f>
        <v>Aircraft</v>
      </c>
      <c r="I576" s="7"/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 t="s">
        <v>3442</v>
      </c>
      <c r="Q576" s="8">
        <v>0</v>
      </c>
      <c r="R576" s="8"/>
      <c r="S576" s="8"/>
      <c r="T576" s="8"/>
      <c r="U576" s="8"/>
      <c r="V576" s="8"/>
      <c r="W576" s="8"/>
      <c r="X576" s="8"/>
      <c r="Y576" s="14">
        <f t="shared" si="88"/>
        <v>0</v>
      </c>
      <c r="Z576" s="10"/>
      <c r="AA576" s="136">
        <f t="shared" si="93"/>
        <v>0</v>
      </c>
      <c r="AB576" s="13"/>
      <c r="AC576" s="13">
        <f t="shared" si="92"/>
        <v>0</v>
      </c>
      <c r="AD576" s="12"/>
      <c r="AE576" s="12"/>
      <c r="AG576" s="9">
        <f t="shared" si="95"/>
        <v>0</v>
      </c>
      <c r="AI576" s="1" t="str">
        <f t="shared" si="94"/>
        <v>35435410004056</v>
      </c>
      <c r="AJ576" s="9">
        <f>IF(AND(F576=2015,AG$4=1),-IFERROR(VLOOKUP(AI576,'Tax Admin 1'!A:I,9,0),0),IF(AND(F576=2015,AG$4=2),-IFERROR(VLOOKUP(AI576,'Tax Admin 2'!A:I,9,0),0),IFERROR(VLOOKUP(AI576,'A203'!A:L,12,0),0)))</f>
        <v>0</v>
      </c>
    </row>
    <row r="577" spans="1:36" ht="15" customHeight="1" outlineLevel="2">
      <c r="A577" s="7">
        <v>2015</v>
      </c>
      <c r="B577" s="7" t="s">
        <v>150</v>
      </c>
      <c r="C577" s="149" t="s">
        <v>151</v>
      </c>
      <c r="D577" s="7" t="s">
        <v>151</v>
      </c>
      <c r="E577" s="7" t="s">
        <v>13</v>
      </c>
      <c r="F577" s="7">
        <v>2015</v>
      </c>
      <c r="G577" s="7" t="str">
        <f>VLOOKUP(F577,Crosswalk!A:D,2,0)</f>
        <v>7003</v>
      </c>
      <c r="H577" s="7" t="str">
        <f>VLOOKUP(G577,Crosswalk!B:D,2,0)</f>
        <v>SB2557 Tax Admin Fees (Expense)</v>
      </c>
      <c r="I577" s="7"/>
      <c r="J577" s="8">
        <v>0</v>
      </c>
      <c r="K577" s="8">
        <v>0</v>
      </c>
      <c r="L577" s="8">
        <v>-1592.8</v>
      </c>
      <c r="M577" s="8">
        <v>0</v>
      </c>
      <c r="N577" s="8">
        <v>0</v>
      </c>
      <c r="O577" s="8">
        <v>-1592.8</v>
      </c>
      <c r="P577" s="8"/>
      <c r="Q577" s="8">
        <v>0</v>
      </c>
      <c r="R577" s="8"/>
      <c r="S577" s="8"/>
      <c r="T577" s="8"/>
      <c r="U577" s="8"/>
      <c r="V577" s="8"/>
      <c r="W577" s="8"/>
      <c r="X577" s="8"/>
      <c r="Y577" s="14">
        <f t="shared" si="88"/>
        <v>-3185.6</v>
      </c>
      <c r="Z577" s="10"/>
      <c r="AA577" s="136">
        <f t="shared" si="93"/>
        <v>-1592.8</v>
      </c>
      <c r="AB577" s="13"/>
      <c r="AC577" s="13">
        <f t="shared" ref="AC577:AC596" si="96">AA577+AB577</f>
        <v>-1592.8</v>
      </c>
      <c r="AD577" s="12"/>
      <c r="AE577" s="12"/>
      <c r="AG577" s="9">
        <f t="shared" si="95"/>
        <v>1592.8</v>
      </c>
      <c r="AI577" s="1" t="str">
        <f t="shared" si="94"/>
        <v>35435410007003</v>
      </c>
      <c r="AJ577" s="9">
        <f>IF(AND(F577=2015,AG$4=1),-IFERROR(VLOOKUP(AI577,'Tax Admin 1'!A:I,9,0),0),IF(AND(F577=2015,AG$4=2),-IFERROR(VLOOKUP(AI577,'Tax Admin 2'!A:I,9,0),0),IFERROR(VLOOKUP(AI577,'A203'!A:L,12,0),0)))</f>
        <v>-1592.8</v>
      </c>
    </row>
    <row r="578" spans="1:36" ht="15" customHeight="1" outlineLevel="2">
      <c r="A578" s="7">
        <v>2015</v>
      </c>
      <c r="B578" s="7" t="s">
        <v>150</v>
      </c>
      <c r="C578" s="149" t="s">
        <v>151</v>
      </c>
      <c r="D578" s="7" t="s">
        <v>151</v>
      </c>
      <c r="E578" s="7" t="s">
        <v>13</v>
      </c>
      <c r="F578" s="7">
        <v>4010</v>
      </c>
      <c r="G578" s="7" t="str">
        <f>VLOOKUP(F578,Crosswalk!A:D,2,0)</f>
        <v>4801</v>
      </c>
      <c r="H578" s="7" t="str">
        <f>VLOOKUP(G578,Crosswalk!B:D,2,0)</f>
        <v>Interest</v>
      </c>
      <c r="I578" s="7"/>
      <c r="J578" s="8">
        <v>0</v>
      </c>
      <c r="K578" s="8">
        <v>0</v>
      </c>
      <c r="L578" s="8">
        <v>3.13</v>
      </c>
      <c r="M578" s="8">
        <v>0</v>
      </c>
      <c r="N578" s="8">
        <v>20.260000000000002</v>
      </c>
      <c r="O578" s="8">
        <v>6.48</v>
      </c>
      <c r="P578" s="8"/>
      <c r="Q578" s="8">
        <v>128.49</v>
      </c>
      <c r="R578" s="8"/>
      <c r="S578" s="8"/>
      <c r="T578" s="8"/>
      <c r="U578" s="8"/>
      <c r="V578" s="8"/>
      <c r="W578" s="8"/>
      <c r="X578" s="8"/>
      <c r="Y578" s="14">
        <f t="shared" si="88"/>
        <v>158.36000000000001</v>
      </c>
      <c r="Z578" s="10"/>
      <c r="AA578" s="136">
        <f t="shared" si="93"/>
        <v>0</v>
      </c>
      <c r="AB578" s="13"/>
      <c r="AC578" s="13">
        <f t="shared" si="96"/>
        <v>0</v>
      </c>
      <c r="AD578" s="12">
        <v>1</v>
      </c>
      <c r="AE578" s="12">
        <v>1</v>
      </c>
      <c r="AG578" s="9">
        <f t="shared" si="95"/>
        <v>-158.36000000000001</v>
      </c>
      <c r="AI578" s="1" t="str">
        <f t="shared" si="94"/>
        <v>35435410004801</v>
      </c>
      <c r="AJ578" s="9">
        <f>IF(AND(F578=2015,AG$4=1),-IFERROR(VLOOKUP(AI578,'Tax Admin 1'!A:I,9,0),0),IF(AND(F578=2015,AG$4=2),-IFERROR(VLOOKUP(AI578,'Tax Admin 2'!A:I,9,0),0),IFERROR(VLOOKUP(AI578,'A203'!A:L,12,0),0)))</f>
        <v>0</v>
      </c>
    </row>
    <row r="579" spans="1:36" ht="15" customHeight="1" outlineLevel="2">
      <c r="A579" s="7">
        <v>2015</v>
      </c>
      <c r="B579" s="7" t="s">
        <v>150</v>
      </c>
      <c r="C579" s="149" t="s">
        <v>151</v>
      </c>
      <c r="D579" s="7" t="s">
        <v>151</v>
      </c>
      <c r="E579" s="7" t="s">
        <v>13</v>
      </c>
      <c r="F579" s="24">
        <v>5380</v>
      </c>
      <c r="G579" s="7" t="str">
        <f>VLOOKUP(F579,Crosswalk!A:D,2,0)</f>
        <v>5050</v>
      </c>
      <c r="H579" s="7" t="str">
        <f>VLOOKUP(G579,Crosswalk!B:D,2,0)</f>
        <v>St-Homeowners Prop Tax Relief</v>
      </c>
      <c r="I579" s="7"/>
      <c r="J579" s="8">
        <v>0</v>
      </c>
      <c r="K579" s="8">
        <v>0</v>
      </c>
      <c r="L579" s="8">
        <v>0</v>
      </c>
      <c r="M579" s="8">
        <v>0</v>
      </c>
      <c r="N579" s="8">
        <v>693.9</v>
      </c>
      <c r="O579" s="8">
        <v>0</v>
      </c>
      <c r="P579" s="8"/>
      <c r="Q579" s="8">
        <v>693.9</v>
      </c>
      <c r="R579" s="8"/>
      <c r="S579" s="8"/>
      <c r="T579" s="8"/>
      <c r="U579" s="8"/>
      <c r="V579" s="8"/>
      <c r="W579" s="8"/>
      <c r="X579" s="8"/>
      <c r="Y579" s="14">
        <f t="shared" si="88"/>
        <v>1387.8</v>
      </c>
      <c r="Z579" s="10"/>
      <c r="AA579" s="136">
        <f t="shared" si="93"/>
        <v>0</v>
      </c>
      <c r="AB579" s="13"/>
      <c r="AC579" s="13">
        <f t="shared" si="96"/>
        <v>0</v>
      </c>
      <c r="AD579" s="12">
        <v>1</v>
      </c>
      <c r="AE579" s="12">
        <v>1</v>
      </c>
      <c r="AG579" s="9">
        <f t="shared" si="95"/>
        <v>-1387.8</v>
      </c>
      <c r="AI579" s="1" t="str">
        <f t="shared" si="94"/>
        <v>35435410005050</v>
      </c>
      <c r="AJ579" s="9">
        <f>IF(AND(F579=2015,AG$4=1),-IFERROR(VLOOKUP(AI579,'Tax Admin 1'!A:I,9,0),0),IF(AND(F579=2015,AG$4=2),-IFERROR(VLOOKUP(AI579,'Tax Admin 2'!A:I,9,0),0),IFERROR(VLOOKUP(AI579,'A203'!A:L,12,0),0)))</f>
        <v>0</v>
      </c>
    </row>
    <row r="580" spans="1:36" ht="15" customHeight="1" outlineLevel="2">
      <c r="A580" s="7">
        <v>2015</v>
      </c>
      <c r="B580" s="7" t="s">
        <v>150</v>
      </c>
      <c r="C580" s="149" t="s">
        <v>151</v>
      </c>
      <c r="D580" s="7" t="s">
        <v>151</v>
      </c>
      <c r="E580" s="7" t="s">
        <v>13</v>
      </c>
      <c r="F580" s="7">
        <v>5900</v>
      </c>
      <c r="G580" s="7" t="str">
        <f>VLOOKUP(F580,Crosswalk!A:D,2,0)</f>
        <v>5801</v>
      </c>
      <c r="H580" s="7" t="str">
        <f>VLOOKUP(G580,Crosswalk!B:D,2,0)</f>
        <v>RDA Pass Thru</v>
      </c>
      <c r="I580" s="7"/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/>
      <c r="Q580" s="8">
        <v>0</v>
      </c>
      <c r="R580" s="8"/>
      <c r="S580" s="8"/>
      <c r="T580" s="8"/>
      <c r="U580" s="8"/>
      <c r="V580" s="8"/>
      <c r="W580" s="8"/>
      <c r="X580" s="8"/>
      <c r="Y580" s="14">
        <f t="shared" si="88"/>
        <v>0</v>
      </c>
      <c r="Z580" s="10"/>
      <c r="AA580" s="136">
        <f t="shared" si="93"/>
        <v>0</v>
      </c>
      <c r="AB580" s="13"/>
      <c r="AC580" s="13">
        <f t="shared" si="96"/>
        <v>0</v>
      </c>
      <c r="AD580" s="12">
        <v>1</v>
      </c>
      <c r="AE580" s="12">
        <v>1</v>
      </c>
      <c r="AG580" s="9">
        <f t="shared" si="95"/>
        <v>0</v>
      </c>
      <c r="AI580" s="1" t="str">
        <f t="shared" si="94"/>
        <v>35435410005801</v>
      </c>
      <c r="AJ580" s="9">
        <f>IF(AND(F580=2015,AG$4=1),-IFERROR(VLOOKUP(AI580,'Tax Admin 1'!A:I,9,0),0),IF(AND(F580=2015,AG$4=2),-IFERROR(VLOOKUP(AI580,'Tax Admin 2'!A:I,9,0),0),IFERROR(VLOOKUP(AI580,'A203'!A:L,12,0),0)))</f>
        <v>0</v>
      </c>
    </row>
    <row r="581" spans="1:36" ht="15" customHeight="1" outlineLevel="2">
      <c r="A581" s="7">
        <v>2015</v>
      </c>
      <c r="B581" s="7" t="s">
        <v>150</v>
      </c>
      <c r="C581" s="149" t="s">
        <v>151</v>
      </c>
      <c r="D581" s="7" t="s">
        <v>151</v>
      </c>
      <c r="E581" s="7" t="s">
        <v>13</v>
      </c>
      <c r="F581" s="7">
        <v>5905</v>
      </c>
      <c r="G581" s="7" t="str">
        <f>VLOOKUP(F581,Crosswalk!A:D,2,0)</f>
        <v>5802</v>
      </c>
      <c r="H581" s="7" t="str">
        <f>VLOOKUP(G581,Crosswalk!B:D,2,0)</f>
        <v>RDA Pass Thru PY</v>
      </c>
      <c r="I581" s="7"/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/>
      <c r="Q581" s="8">
        <v>0</v>
      </c>
      <c r="R581" s="8"/>
      <c r="S581" s="8"/>
      <c r="T581" s="8"/>
      <c r="U581" s="8"/>
      <c r="V581" s="8"/>
      <c r="W581" s="8"/>
      <c r="X581" s="8"/>
      <c r="Y581" s="14">
        <f t="shared" si="88"/>
        <v>0</v>
      </c>
      <c r="Z581" s="10"/>
      <c r="AA581" s="136">
        <f t="shared" si="93"/>
        <v>0</v>
      </c>
      <c r="AB581" s="13"/>
      <c r="AC581" s="13">
        <f t="shared" si="96"/>
        <v>0</v>
      </c>
      <c r="AD581" s="12"/>
      <c r="AE581" s="12"/>
      <c r="AG581" s="9">
        <f t="shared" si="95"/>
        <v>0</v>
      </c>
      <c r="AI581" s="1" t="str">
        <f t="shared" si="94"/>
        <v>35435410005802</v>
      </c>
      <c r="AJ581" s="9">
        <f>IF(AND(F581=2015,AG$4=1),-IFERROR(VLOOKUP(AI581,'Tax Admin 1'!A:I,9,0),0),IF(AND(F581=2015,AG$4=2),-IFERROR(VLOOKUP(AI581,'Tax Admin 2'!A:I,9,0),0),IFERROR(VLOOKUP(AI581,'A203'!A:L,12,0),0)))</f>
        <v>0</v>
      </c>
    </row>
    <row r="582" spans="1:36" ht="15" customHeight="1" outlineLevel="2">
      <c r="A582" s="7">
        <v>2015</v>
      </c>
      <c r="B582" s="7" t="s">
        <v>150</v>
      </c>
      <c r="C582" s="149" t="s">
        <v>151</v>
      </c>
      <c r="D582" s="7">
        <v>354</v>
      </c>
      <c r="E582" s="7" t="s">
        <v>13</v>
      </c>
      <c r="F582" s="7">
        <v>5915</v>
      </c>
      <c r="G582" s="7" t="str">
        <f>VLOOKUP(F582,Crosswalk!A:D,2,0)</f>
        <v>4069</v>
      </c>
      <c r="H582" s="7" t="str">
        <f>VLOOKUP(G582,Crosswalk!B:D,2,0)</f>
        <v>Pass through - Facilities Portion</v>
      </c>
      <c r="I582" s="7"/>
      <c r="J582" s="8">
        <v>0</v>
      </c>
      <c r="K582" s="8">
        <v>0</v>
      </c>
      <c r="L582" s="8">
        <v>0</v>
      </c>
      <c r="M582" s="8">
        <v>4294</v>
      </c>
      <c r="N582" s="8">
        <v>0</v>
      </c>
      <c r="O582" s="8">
        <v>0</v>
      </c>
      <c r="P582" s="8">
        <v>3465</v>
      </c>
      <c r="Q582" s="8">
        <v>0</v>
      </c>
      <c r="R582" s="8"/>
      <c r="S582" s="8"/>
      <c r="T582" s="8"/>
      <c r="U582" s="8"/>
      <c r="V582" s="8"/>
      <c r="W582" s="8"/>
      <c r="X582" s="8"/>
      <c r="Y582" s="14">
        <f t="shared" si="88"/>
        <v>7759</v>
      </c>
      <c r="Z582" s="10"/>
      <c r="AA582" s="136">
        <f t="shared" si="93"/>
        <v>0</v>
      </c>
      <c r="AB582" s="13"/>
      <c r="AC582" s="13">
        <f t="shared" si="96"/>
        <v>0</v>
      </c>
      <c r="AD582" s="12"/>
      <c r="AE582" s="12"/>
      <c r="AG582" s="9">
        <f t="shared" si="95"/>
        <v>-7759</v>
      </c>
      <c r="AI582" s="1" t="str">
        <f t="shared" si="94"/>
        <v>35435410004069</v>
      </c>
      <c r="AJ582" s="9">
        <f>IF(AND(F582=2015,AG$4=1),-IFERROR(VLOOKUP(AI582,'Tax Admin 1'!A:I,9,0),0),IF(AND(F582=2015,AG$4=2),-IFERROR(VLOOKUP(AI582,'Tax Admin 2'!A:I,9,0),0),IFERROR(VLOOKUP(AI582,'A203'!A:L,12,0),0)))</f>
        <v>0</v>
      </c>
    </row>
    <row r="583" spans="1:36" ht="15" customHeight="1" outlineLevel="1">
      <c r="A583" s="7"/>
      <c r="B583" s="7"/>
      <c r="C583" s="157" t="s">
        <v>3536</v>
      </c>
      <c r="D583" s="7"/>
      <c r="E583" s="7"/>
      <c r="F583" s="7"/>
      <c r="G583" s="7"/>
      <c r="H583" s="7"/>
      <c r="I583" s="7"/>
      <c r="J583" s="8">
        <f>SUBTOTAL(9,J563:J582)</f>
        <v>0</v>
      </c>
      <c r="K583" s="8">
        <f>SUBTOTAL(9,K563:K582)</f>
        <v>0</v>
      </c>
      <c r="L583" s="8">
        <f>SUBTOTAL(9,L563:L582)</f>
        <v>62224.36</v>
      </c>
      <c r="M583" s="8">
        <f>SUBTOTAL(9,M563:M582)</f>
        <v>4294</v>
      </c>
      <c r="N583" s="8">
        <f>SUBTOTAL(9,N563:N582)</f>
        <v>10887.230000000005</v>
      </c>
      <c r="O583" s="8">
        <f>SUBTOTAL(9,O563:O582)</f>
        <v>35096.68</v>
      </c>
      <c r="P583" s="8">
        <f>SUBTOTAL(9,P563:P582)</f>
        <v>16119.5</v>
      </c>
      <c r="Q583" s="8">
        <f>SUBTOTAL(9,Q563:Q582)</f>
        <v>8232.1400000000031</v>
      </c>
      <c r="R583" s="8"/>
      <c r="S583" s="8"/>
      <c r="T583" s="8"/>
      <c r="U583" s="8"/>
      <c r="V583" s="8"/>
      <c r="W583" s="8"/>
      <c r="X583" s="8"/>
      <c r="Y583" s="14">
        <f>SUBTOTAL(9,Y563:Y582)</f>
        <v>136853.91</v>
      </c>
      <c r="Z583" s="10"/>
      <c r="AA583" s="136"/>
      <c r="AB583" s="13"/>
      <c r="AC583" s="13"/>
      <c r="AD583" s="12"/>
      <c r="AE583" s="12"/>
      <c r="AG583" s="9"/>
      <c r="AJ583" s="9"/>
    </row>
    <row r="584" spans="1:36" ht="15" customHeight="1" outlineLevel="2">
      <c r="A584" s="7">
        <v>2015</v>
      </c>
      <c r="B584" s="7" t="s">
        <v>152</v>
      </c>
      <c r="C584" s="149" t="s">
        <v>153</v>
      </c>
      <c r="D584" s="7" t="s">
        <v>153</v>
      </c>
      <c r="E584" s="7" t="s">
        <v>13</v>
      </c>
      <c r="F584" s="7">
        <v>1010</v>
      </c>
      <c r="G584" s="7" t="str">
        <f>VLOOKUP(F584,Crosswalk!A:D,2,0)</f>
        <v>4001</v>
      </c>
      <c r="H584" s="7" t="str">
        <f>VLOOKUP(G584,Crosswalk!B:D,2,0)</f>
        <v>Property Taxes-Current Secured</v>
      </c>
      <c r="I584" s="7"/>
      <c r="J584" s="8">
        <v>0</v>
      </c>
      <c r="K584" s="8">
        <v>0</v>
      </c>
      <c r="L584" s="8">
        <v>467120.64000000001</v>
      </c>
      <c r="M584" s="8">
        <v>0</v>
      </c>
      <c r="N584" s="8">
        <v>76548.809999999939</v>
      </c>
      <c r="O584" s="8">
        <v>295197.12</v>
      </c>
      <c r="P584" s="8">
        <v>97500.18</v>
      </c>
      <c r="Q584" s="8">
        <v>9906.7399999999907</v>
      </c>
      <c r="R584" s="8"/>
      <c r="S584" s="8"/>
      <c r="T584" s="8"/>
      <c r="U584" s="8"/>
      <c r="V584" s="8"/>
      <c r="W584" s="8"/>
      <c r="X584" s="8"/>
      <c r="Y584" s="14">
        <f t="shared" ref="Y584:Y647" si="97">SUM(J584:X584)</f>
        <v>946273.49</v>
      </c>
      <c r="Z584" s="10"/>
      <c r="AA584" s="136">
        <f t="shared" ref="AA584:AA604" si="98">IF(AG$2="Y",IF(RIGHT(B584,4)="CITY",AJ584,0),AJ584)</f>
        <v>0</v>
      </c>
      <c r="AB584" s="13"/>
      <c r="AC584" s="13">
        <f t="shared" si="96"/>
        <v>0</v>
      </c>
      <c r="AD584" s="12">
        <v>1</v>
      </c>
      <c r="AE584" s="12">
        <v>1</v>
      </c>
      <c r="AG584" s="9">
        <f t="shared" si="95"/>
        <v>-946273.49</v>
      </c>
      <c r="AI584" s="1" t="str">
        <f t="shared" ref="AI584:AI604" si="99">C584&amp;D584&amp;E584&amp;G584</f>
        <v>35535510004001</v>
      </c>
      <c r="AJ584" s="9">
        <f>IF(AND(F584=2015,AG$4=1),-IFERROR(VLOOKUP(AI584,'Tax Admin 1'!A:I,9,0),0),IF(AND(F584=2015,AG$4=2),-IFERROR(VLOOKUP(AI584,'Tax Admin 2'!A:I,9,0),0),IFERROR(VLOOKUP(AI584,'A203'!A:L,12,0),0)))</f>
        <v>0</v>
      </c>
    </row>
    <row r="585" spans="1:36" ht="15" customHeight="1" outlineLevel="2">
      <c r="A585" s="7">
        <v>2015</v>
      </c>
      <c r="B585" s="7" t="s">
        <v>152</v>
      </c>
      <c r="C585" s="149" t="s">
        <v>153</v>
      </c>
      <c r="D585" s="7" t="s">
        <v>153</v>
      </c>
      <c r="E585" s="7" t="s">
        <v>13</v>
      </c>
      <c r="F585" s="7">
        <v>1050</v>
      </c>
      <c r="G585" s="7" t="str">
        <f>VLOOKUP(F585,Crosswalk!A:D,2,0)</f>
        <v>4006</v>
      </c>
      <c r="H585" s="7" t="str">
        <f>VLOOKUP(G585,Crosswalk!B:D,2,0)</f>
        <v>Property Tax-Current Unsecured</v>
      </c>
      <c r="I585" s="7"/>
      <c r="J585" s="8">
        <v>0</v>
      </c>
      <c r="K585" s="8">
        <v>0</v>
      </c>
      <c r="L585" s="8">
        <v>51735.040000000001</v>
      </c>
      <c r="M585" s="8">
        <v>0</v>
      </c>
      <c r="N585" s="8">
        <v>297.61000000000058</v>
      </c>
      <c r="O585" s="8">
        <v>2628</v>
      </c>
      <c r="P585" s="8">
        <v>-163.1</v>
      </c>
      <c r="Q585" s="8">
        <v>1892.5699999999997</v>
      </c>
      <c r="R585" s="8"/>
      <c r="S585" s="8"/>
      <c r="T585" s="8"/>
      <c r="U585" s="8"/>
      <c r="V585" s="8"/>
      <c r="W585" s="8"/>
      <c r="X585" s="8"/>
      <c r="Y585" s="14">
        <f t="shared" si="97"/>
        <v>56390.12</v>
      </c>
      <c r="Z585" s="10"/>
      <c r="AA585" s="136">
        <f t="shared" si="98"/>
        <v>0</v>
      </c>
      <c r="AB585" s="13"/>
      <c r="AC585" s="13">
        <f t="shared" si="96"/>
        <v>0</v>
      </c>
      <c r="AD585" s="12">
        <v>1</v>
      </c>
      <c r="AE585" s="12">
        <v>1</v>
      </c>
      <c r="AG585" s="9">
        <f t="shared" si="95"/>
        <v>-56390.12</v>
      </c>
      <c r="AI585" s="1" t="str">
        <f t="shared" si="99"/>
        <v>35535510004006</v>
      </c>
      <c r="AJ585" s="9">
        <f>IF(AND(F585=2015,AG$4=1),-IFERROR(VLOOKUP(AI585,'Tax Admin 1'!A:I,9,0),0),IF(AND(F585=2015,AG$4=2),-IFERROR(VLOOKUP(AI585,'Tax Admin 2'!A:I,9,0),0),IFERROR(VLOOKUP(AI585,'A203'!A:L,12,0),0)))</f>
        <v>0</v>
      </c>
    </row>
    <row r="586" spans="1:36" ht="15" customHeight="1" outlineLevel="2">
      <c r="A586" s="7">
        <v>2015</v>
      </c>
      <c r="B586" s="7" t="s">
        <v>152</v>
      </c>
      <c r="C586" s="149" t="s">
        <v>153</v>
      </c>
      <c r="D586" s="7">
        <v>355</v>
      </c>
      <c r="E586" s="7" t="s">
        <v>13</v>
      </c>
      <c r="F586" s="7">
        <v>1070</v>
      </c>
      <c r="G586" s="7" t="str">
        <f>VLOOKUP(F586,Crosswalk!A:D,2,0)</f>
        <v>4060</v>
      </c>
      <c r="H586" s="7" t="str">
        <f>VLOOKUP(G586,Crosswalk!B:D,2,0)</f>
        <v>ABX1 26 Residual</v>
      </c>
      <c r="I586" s="7"/>
      <c r="J586" s="8">
        <v>0</v>
      </c>
      <c r="K586" s="8">
        <v>0</v>
      </c>
      <c r="L586" s="8">
        <v>0</v>
      </c>
      <c r="M586" s="8">
        <v>24133</v>
      </c>
      <c r="N586" s="8">
        <v>0</v>
      </c>
      <c r="O586" s="8">
        <v>0</v>
      </c>
      <c r="P586" s="8">
        <v>15191</v>
      </c>
      <c r="Q586" s="8">
        <v>-10</v>
      </c>
      <c r="R586" s="8"/>
      <c r="S586" s="8"/>
      <c r="T586" s="8"/>
      <c r="U586" s="8"/>
      <c r="V586" s="8"/>
      <c r="W586" s="8"/>
      <c r="X586" s="8"/>
      <c r="Y586" s="14">
        <f t="shared" si="97"/>
        <v>39314</v>
      </c>
      <c r="Z586" s="10"/>
      <c r="AA586" s="136">
        <f t="shared" si="98"/>
        <v>0</v>
      </c>
      <c r="AB586" s="13"/>
      <c r="AC586" s="13">
        <f t="shared" si="96"/>
        <v>0</v>
      </c>
      <c r="AD586" s="12"/>
      <c r="AE586" s="12"/>
      <c r="AG586" s="9">
        <f t="shared" si="95"/>
        <v>-39314</v>
      </c>
      <c r="AI586" s="1" t="str">
        <f t="shared" si="99"/>
        <v>35535510004060</v>
      </c>
      <c r="AJ586" s="9">
        <f>IF(AND(F586=2015,AG$4=1),-IFERROR(VLOOKUP(AI586,'Tax Admin 1'!A:I,9,0),0),IF(AND(F586=2015,AG$4=2),-IFERROR(VLOOKUP(AI586,'Tax Admin 2'!A:I,9,0),0),IFERROR(VLOOKUP(AI586,'A203'!A:L,12,0),0)))</f>
        <v>0</v>
      </c>
    </row>
    <row r="587" spans="1:36" ht="15" customHeight="1" outlineLevel="2">
      <c r="A587" s="7">
        <v>2015</v>
      </c>
      <c r="B587" s="7" t="s">
        <v>152</v>
      </c>
      <c r="C587" s="149" t="s">
        <v>153</v>
      </c>
      <c r="D587" s="7" t="s">
        <v>153</v>
      </c>
      <c r="E587" s="7" t="s">
        <v>13</v>
      </c>
      <c r="F587" s="7">
        <v>1081</v>
      </c>
      <c r="G587" s="7" t="str">
        <f>VLOOKUP(F587,Crosswalk!A:D,2,0)</f>
        <v>4075</v>
      </c>
      <c r="H587" s="7" t="str">
        <f>VLOOKUP(G587,Crosswalk!B:D,2,0)</f>
        <v>ABx1 26 Other Assets - H&amp;S 34188</v>
      </c>
      <c r="I587" s="7"/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/>
      <c r="Q587" s="8">
        <v>0</v>
      </c>
      <c r="R587" s="8"/>
      <c r="S587" s="8"/>
      <c r="T587" s="8"/>
      <c r="U587" s="8"/>
      <c r="V587" s="8"/>
      <c r="W587" s="8"/>
      <c r="X587" s="8"/>
      <c r="Y587" s="14">
        <f t="shared" si="97"/>
        <v>0</v>
      </c>
      <c r="Z587" s="10"/>
      <c r="AA587" s="136">
        <f t="shared" si="98"/>
        <v>0</v>
      </c>
      <c r="AB587" s="13"/>
      <c r="AC587" s="13">
        <f t="shared" si="96"/>
        <v>0</v>
      </c>
      <c r="AD587" s="12"/>
      <c r="AE587" s="12"/>
      <c r="AG587" s="9">
        <f t="shared" si="95"/>
        <v>0</v>
      </c>
      <c r="AI587" s="1" t="str">
        <f t="shared" si="99"/>
        <v>35535510004075</v>
      </c>
      <c r="AJ587" s="9">
        <f>IF(AND(F587=2015,AG$4=1),-IFERROR(VLOOKUP(AI587,'Tax Admin 1'!A:I,9,0),0),IF(AND(F587=2015,AG$4=2),-IFERROR(VLOOKUP(AI587,'Tax Admin 2'!A:I,9,0),0),IFERROR(VLOOKUP(AI587,'A203'!A:L,12,0),0)))</f>
        <v>0</v>
      </c>
    </row>
    <row r="588" spans="1:36" ht="15" customHeight="1" outlineLevel="2">
      <c r="A588" s="7">
        <v>2015</v>
      </c>
      <c r="B588" s="7" t="s">
        <v>152</v>
      </c>
      <c r="C588" s="149" t="s">
        <v>153</v>
      </c>
      <c r="D588" s="7">
        <v>355</v>
      </c>
      <c r="E588" s="7" t="s">
        <v>13</v>
      </c>
      <c r="F588" s="86">
        <v>1082</v>
      </c>
      <c r="G588" s="7" t="str">
        <f>VLOOKUP(F588,Crosswalk!A:D,2,0)</f>
        <v>4076</v>
      </c>
      <c r="H588" s="7" t="str">
        <f>VLOOKUP(G588,Crosswalk!B:D,2,0)</f>
        <v>ABx1 26 L&amp;M Housing - H&amp;S 34188</v>
      </c>
      <c r="I588" s="7"/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/>
      <c r="Q588" s="8">
        <v>0</v>
      </c>
      <c r="R588" s="8"/>
      <c r="S588" s="8"/>
      <c r="T588" s="8"/>
      <c r="U588" s="8"/>
      <c r="V588" s="8"/>
      <c r="W588" s="8"/>
      <c r="X588" s="8"/>
      <c r="Y588" s="14">
        <f t="shared" si="97"/>
        <v>0</v>
      </c>
      <c r="Z588" s="10"/>
      <c r="AA588" s="136">
        <f t="shared" si="98"/>
        <v>0</v>
      </c>
      <c r="AB588" s="13"/>
      <c r="AC588" s="13">
        <f t="shared" si="96"/>
        <v>0</v>
      </c>
      <c r="AD588" s="12"/>
      <c r="AE588" s="12"/>
      <c r="AG588" s="9">
        <f t="shared" si="95"/>
        <v>0</v>
      </c>
      <c r="AI588" s="1" t="str">
        <f t="shared" si="99"/>
        <v>35535510004076</v>
      </c>
      <c r="AJ588" s="9">
        <f>IF(AND(F588=2015,AG$4=1),-IFERROR(VLOOKUP(AI588,'Tax Admin 1'!A:I,9,0),0),IF(AND(F588=2015,AG$4=2),-IFERROR(VLOOKUP(AI588,'Tax Admin 2'!A:I,9,0),0),IFERROR(VLOOKUP(AI588,'A203'!A:L,12,0),0)))</f>
        <v>0</v>
      </c>
    </row>
    <row r="589" spans="1:36" ht="15" customHeight="1" outlineLevel="2">
      <c r="A589" s="7">
        <v>2015</v>
      </c>
      <c r="B589" s="7" t="s">
        <v>152</v>
      </c>
      <c r="C589" s="149" t="s">
        <v>153</v>
      </c>
      <c r="D589" s="7" t="s">
        <v>153</v>
      </c>
      <c r="E589" s="7" t="s">
        <v>13</v>
      </c>
      <c r="F589" s="7">
        <v>1110</v>
      </c>
      <c r="G589" s="7" t="str">
        <f>VLOOKUP(F589,Crosswalk!A:D,2,0)</f>
        <v>4008</v>
      </c>
      <c r="H589" s="7" t="str">
        <f>VLOOKUP(G589,Crosswalk!B:D,2,0)</f>
        <v>Property Taxes-Prior Secured</v>
      </c>
      <c r="I589" s="7"/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/>
      <c r="Q589" s="8">
        <v>29875.34</v>
      </c>
      <c r="R589" s="8"/>
      <c r="S589" s="8"/>
      <c r="T589" s="8"/>
      <c r="U589" s="8"/>
      <c r="V589" s="8"/>
      <c r="W589" s="8"/>
      <c r="X589" s="8"/>
      <c r="Y589" s="14">
        <f t="shared" si="97"/>
        <v>29875.34</v>
      </c>
      <c r="Z589" s="10"/>
      <c r="AA589" s="136">
        <f t="shared" si="98"/>
        <v>0</v>
      </c>
      <c r="AB589" s="13"/>
      <c r="AC589" s="13">
        <f t="shared" si="96"/>
        <v>0</v>
      </c>
      <c r="AD589" s="12">
        <v>1</v>
      </c>
      <c r="AE589" s="12">
        <v>1</v>
      </c>
      <c r="AG589" s="9">
        <f t="shared" si="95"/>
        <v>-29875.34</v>
      </c>
      <c r="AI589" s="1" t="str">
        <f t="shared" si="99"/>
        <v>35535510004008</v>
      </c>
      <c r="AJ589" s="9">
        <f>IF(AND(F589=2015,AG$4=1),-IFERROR(VLOOKUP(AI589,'Tax Admin 1'!A:I,9,0),0),IF(AND(F589=2015,AG$4=2),-IFERROR(VLOOKUP(AI589,'Tax Admin 2'!A:I,9,0),0),IFERROR(VLOOKUP(AI589,'A203'!A:L,12,0),0)))</f>
        <v>0</v>
      </c>
    </row>
    <row r="590" spans="1:36" ht="15" customHeight="1" outlineLevel="2">
      <c r="A590" s="7">
        <v>2015</v>
      </c>
      <c r="B590" s="7" t="s">
        <v>152</v>
      </c>
      <c r="C590" s="149" t="s">
        <v>153</v>
      </c>
      <c r="D590" s="7" t="s">
        <v>153</v>
      </c>
      <c r="E590" s="7" t="s">
        <v>13</v>
      </c>
      <c r="F590" s="7">
        <v>1150</v>
      </c>
      <c r="G590" s="7" t="str">
        <f>VLOOKUP(F590,Crosswalk!A:D,2,0)</f>
        <v>4009</v>
      </c>
      <c r="H590" s="7" t="str">
        <f>VLOOKUP(G590,Crosswalk!B:D,2,0)</f>
        <v>Property Taxes-Prior Unsecured</v>
      </c>
      <c r="I590" s="7"/>
      <c r="J590" s="8">
        <v>0</v>
      </c>
      <c r="K590" s="8">
        <v>0</v>
      </c>
      <c r="L590" s="8">
        <v>485.02</v>
      </c>
      <c r="M590" s="8">
        <v>0</v>
      </c>
      <c r="N590" s="8">
        <v>74.430000000000064</v>
      </c>
      <c r="O590" s="8">
        <v>705.04</v>
      </c>
      <c r="P590" s="8">
        <v>75.98</v>
      </c>
      <c r="Q590" s="8">
        <v>446.13999999999987</v>
      </c>
      <c r="R590" s="8"/>
      <c r="S590" s="8"/>
      <c r="T590" s="8"/>
      <c r="U590" s="8"/>
      <c r="V590" s="8"/>
      <c r="W590" s="8"/>
      <c r="X590" s="8"/>
      <c r="Y590" s="14">
        <f t="shared" si="97"/>
        <v>1786.61</v>
      </c>
      <c r="Z590" s="10"/>
      <c r="AA590" s="136">
        <f t="shared" si="98"/>
        <v>0</v>
      </c>
      <c r="AB590" s="13"/>
      <c r="AC590" s="13">
        <f t="shared" si="96"/>
        <v>0</v>
      </c>
      <c r="AD590" s="12">
        <v>1</v>
      </c>
      <c r="AE590" s="12">
        <v>1</v>
      </c>
      <c r="AG590" s="9">
        <f t="shared" si="95"/>
        <v>-1786.61</v>
      </c>
      <c r="AI590" s="1" t="str">
        <f t="shared" si="99"/>
        <v>35535510004009</v>
      </c>
      <c r="AJ590" s="9">
        <f>IF(AND(F590=2015,AG$4=1),-IFERROR(VLOOKUP(AI590,'Tax Admin 1'!A:I,9,0),0),IF(AND(F590=2015,AG$4=2),-IFERROR(VLOOKUP(AI590,'Tax Admin 2'!A:I,9,0),0),IFERROR(VLOOKUP(AI590,'A203'!A:L,12,0),0)))</f>
        <v>0</v>
      </c>
    </row>
    <row r="591" spans="1:36" ht="15" customHeight="1" outlineLevel="2">
      <c r="A591" s="7">
        <v>2015</v>
      </c>
      <c r="B591" s="7" t="s">
        <v>152</v>
      </c>
      <c r="C591" s="149" t="s">
        <v>153</v>
      </c>
      <c r="D591" s="7" t="s">
        <v>153</v>
      </c>
      <c r="E591" s="7" t="s">
        <v>13</v>
      </c>
      <c r="F591" s="7">
        <v>1160</v>
      </c>
      <c r="G591" s="7" t="str">
        <f>VLOOKUP(F591,Crosswalk!A:D,2,0)</f>
        <v>4010</v>
      </c>
      <c r="H591" s="7" t="str">
        <f>VLOOKUP(G591,Crosswalk!B:D,2,0)</f>
        <v>Prop Tax Rev- School Pass Thru</v>
      </c>
      <c r="I591" s="7"/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>
        <v>0</v>
      </c>
      <c r="P591" s="8"/>
      <c r="Q591" s="8">
        <v>0</v>
      </c>
      <c r="R591" s="8"/>
      <c r="S591" s="8"/>
      <c r="T591" s="8"/>
      <c r="U591" s="8"/>
      <c r="V591" s="8"/>
      <c r="W591" s="8"/>
      <c r="X591" s="8"/>
      <c r="Y591" s="14">
        <f t="shared" si="97"/>
        <v>0</v>
      </c>
      <c r="Z591" s="10"/>
      <c r="AA591" s="136">
        <f t="shared" si="98"/>
        <v>0</v>
      </c>
      <c r="AB591" s="13"/>
      <c r="AC591" s="13">
        <f t="shared" si="96"/>
        <v>0</v>
      </c>
      <c r="AD591" s="12">
        <v>1</v>
      </c>
      <c r="AE591" s="12">
        <v>1</v>
      </c>
      <c r="AG591" s="9">
        <f t="shared" si="95"/>
        <v>0</v>
      </c>
      <c r="AI591" s="1" t="str">
        <f t="shared" si="99"/>
        <v>35535510004010</v>
      </c>
      <c r="AJ591" s="9">
        <f>IF(AND(F591=2015,AG$4=1),-IFERROR(VLOOKUP(AI591,'Tax Admin 1'!A:I,9,0),0),IF(AND(F591=2015,AG$4=2),-IFERROR(VLOOKUP(AI591,'Tax Admin 2'!A:I,9,0),0),IFERROR(VLOOKUP(AI591,'A203'!A:L,12,0),0)))</f>
        <v>0</v>
      </c>
    </row>
    <row r="592" spans="1:36" ht="15" customHeight="1" outlineLevel="2">
      <c r="A592" s="7">
        <v>2015</v>
      </c>
      <c r="B592" s="7" t="s">
        <v>152</v>
      </c>
      <c r="C592" s="149" t="s">
        <v>153</v>
      </c>
      <c r="D592" s="7" t="s">
        <v>153</v>
      </c>
      <c r="E592" s="7" t="s">
        <v>13</v>
      </c>
      <c r="F592" s="7">
        <v>1175</v>
      </c>
      <c r="G592" s="7" t="str">
        <f>VLOOKUP(F592,Crosswalk!A:D,2,0)</f>
        <v>4014</v>
      </c>
      <c r="H592" s="7" t="str">
        <f>VLOOKUP(G592,Crosswalk!B:D,2,0)</f>
        <v>Prop 1A Reimbursement</v>
      </c>
      <c r="I592" s="7"/>
      <c r="J592" s="8">
        <v>0</v>
      </c>
      <c r="K592" s="8">
        <v>0</v>
      </c>
      <c r="L592" s="8">
        <v>0</v>
      </c>
      <c r="M592" s="8">
        <v>0</v>
      </c>
      <c r="N592" s="8">
        <v>0</v>
      </c>
      <c r="O592" s="8">
        <v>0</v>
      </c>
      <c r="P592" s="8"/>
      <c r="Q592" s="8">
        <v>0</v>
      </c>
      <c r="R592" s="8"/>
      <c r="S592" s="8"/>
      <c r="T592" s="8"/>
      <c r="U592" s="8"/>
      <c r="V592" s="8"/>
      <c r="W592" s="8"/>
      <c r="X592" s="8"/>
      <c r="Y592" s="14">
        <f t="shared" si="97"/>
        <v>0</v>
      </c>
      <c r="Z592" s="10"/>
      <c r="AA592" s="136">
        <f t="shared" si="98"/>
        <v>0</v>
      </c>
      <c r="AB592" s="13"/>
      <c r="AC592" s="13">
        <f t="shared" si="96"/>
        <v>0</v>
      </c>
      <c r="AD592" s="12"/>
      <c r="AE592" s="12"/>
      <c r="AG592" s="9">
        <f t="shared" si="95"/>
        <v>0</v>
      </c>
      <c r="AI592" s="1" t="str">
        <f t="shared" si="99"/>
        <v>35535510004014</v>
      </c>
      <c r="AJ592" s="9">
        <f>IF(AND(F592=2015,AG$4=1),-IFERROR(VLOOKUP(AI592,'Tax Admin 1'!A:I,9,0),0),IF(AND(F592=2015,AG$4=2),-IFERROR(VLOOKUP(AI592,'Tax Admin 2'!A:I,9,0),0),IFERROR(VLOOKUP(AI592,'A203'!A:L,12,0),0)))</f>
        <v>0</v>
      </c>
    </row>
    <row r="593" spans="1:36" ht="15" customHeight="1" outlineLevel="2">
      <c r="A593" s="7">
        <v>2015</v>
      </c>
      <c r="B593" s="7" t="s">
        <v>152</v>
      </c>
      <c r="C593" s="149" t="s">
        <v>153</v>
      </c>
      <c r="D593" s="7" t="s">
        <v>153</v>
      </c>
      <c r="E593" s="7" t="s">
        <v>13</v>
      </c>
      <c r="F593" s="7">
        <v>1260</v>
      </c>
      <c r="G593" s="7" t="str">
        <f>VLOOKUP(F593,Crosswalk!A:D,2,0)</f>
        <v>4030</v>
      </c>
      <c r="H593" s="7" t="str">
        <f>VLOOKUP(G593,Crosswalk!B:D,2,0)</f>
        <v>Supp Prop Tax-Current Secured</v>
      </c>
      <c r="I593" s="7"/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8">
        <v>0</v>
      </c>
      <c r="P593" s="8"/>
      <c r="Q593" s="8">
        <v>10023.73</v>
      </c>
      <c r="R593" s="8"/>
      <c r="S593" s="8"/>
      <c r="T593" s="8"/>
      <c r="U593" s="8"/>
      <c r="V593" s="8"/>
      <c r="W593" s="8"/>
      <c r="X593" s="8"/>
      <c r="Y593" s="14">
        <f t="shared" si="97"/>
        <v>10023.73</v>
      </c>
      <c r="Z593" s="10"/>
      <c r="AA593" s="136">
        <f t="shared" si="98"/>
        <v>0</v>
      </c>
      <c r="AB593" s="13"/>
      <c r="AC593" s="13">
        <f t="shared" si="96"/>
        <v>0</v>
      </c>
      <c r="AD593" s="12">
        <v>1</v>
      </c>
      <c r="AE593" s="12">
        <v>1</v>
      </c>
      <c r="AG593" s="9">
        <f t="shared" si="95"/>
        <v>-10023.73</v>
      </c>
      <c r="AI593" s="1" t="str">
        <f t="shared" si="99"/>
        <v>35535510004030</v>
      </c>
      <c r="AJ593" s="9">
        <f>IF(AND(F593=2015,AG$4=1),-IFERROR(VLOOKUP(AI593,'Tax Admin 1'!A:I,9,0),0),IF(AND(F593=2015,AG$4=2),-IFERROR(VLOOKUP(AI593,'Tax Admin 2'!A:I,9,0),0),IFERROR(VLOOKUP(AI593,'A203'!A:L,12,0),0)))</f>
        <v>0</v>
      </c>
    </row>
    <row r="594" spans="1:36" ht="15" customHeight="1" outlineLevel="2">
      <c r="A594" s="7">
        <v>2015</v>
      </c>
      <c r="B594" s="7" t="s">
        <v>152</v>
      </c>
      <c r="C594" s="149" t="s">
        <v>153</v>
      </c>
      <c r="D594" s="7" t="s">
        <v>153</v>
      </c>
      <c r="E594" s="7" t="s">
        <v>13</v>
      </c>
      <c r="F594" s="7">
        <v>1270</v>
      </c>
      <c r="G594" s="7" t="str">
        <f>VLOOKUP(F594,Crosswalk!A:D,2,0)</f>
        <v>4033</v>
      </c>
      <c r="H594" s="7" t="str">
        <f>VLOOKUP(G594,Crosswalk!B:D,2,0)</f>
        <v>Supp Property Taxes-Prior Secured</v>
      </c>
      <c r="I594" s="7"/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/>
      <c r="Q594" s="8">
        <v>2107.8000000000002</v>
      </c>
      <c r="R594" s="8"/>
      <c r="S594" s="8"/>
      <c r="T594" s="8"/>
      <c r="U594" s="8"/>
      <c r="V594" s="8"/>
      <c r="W594" s="8"/>
      <c r="X594" s="8"/>
      <c r="Y594" s="14">
        <f t="shared" si="97"/>
        <v>2107.8000000000002</v>
      </c>
      <c r="Z594" s="10"/>
      <c r="AA594" s="136">
        <f t="shared" si="98"/>
        <v>0</v>
      </c>
      <c r="AB594" s="13"/>
      <c r="AC594" s="13">
        <f t="shared" si="96"/>
        <v>0</v>
      </c>
      <c r="AD594" s="12">
        <v>1</v>
      </c>
      <c r="AE594" s="12">
        <v>1</v>
      </c>
      <c r="AG594" s="9">
        <f t="shared" si="95"/>
        <v>-2107.8000000000002</v>
      </c>
      <c r="AI594" s="1" t="str">
        <f t="shared" si="99"/>
        <v>35535510004033</v>
      </c>
      <c r="AJ594" s="9">
        <f>IF(AND(F594=2015,AG$4=1),-IFERROR(VLOOKUP(AI594,'Tax Admin 1'!A:I,9,0),0),IF(AND(F594=2015,AG$4=2),-IFERROR(VLOOKUP(AI594,'Tax Admin 2'!A:I,9,0),0),IFERROR(VLOOKUP(AI594,'A203'!A:L,12,0),0)))</f>
        <v>0</v>
      </c>
    </row>
    <row r="595" spans="1:36" ht="15" customHeight="1" outlineLevel="2">
      <c r="A595" s="7">
        <v>2015</v>
      </c>
      <c r="B595" s="7" t="s">
        <v>152</v>
      </c>
      <c r="C595" s="149" t="s">
        <v>153</v>
      </c>
      <c r="D595" s="7" t="s">
        <v>153</v>
      </c>
      <c r="E595" s="7" t="s">
        <v>13</v>
      </c>
      <c r="F595" s="7">
        <v>1410</v>
      </c>
      <c r="G595" s="7" t="str">
        <f>VLOOKUP(F595,Crosswalk!A:D,2,0)</f>
        <v>4052</v>
      </c>
      <c r="H595" s="7" t="str">
        <f>VLOOKUP(G595,Crosswalk!B:D,2,0)</f>
        <v>Other Taxes</v>
      </c>
      <c r="I595" s="7"/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/>
      <c r="Q595" s="8">
        <v>0</v>
      </c>
      <c r="R595" s="8"/>
      <c r="S595" s="8"/>
      <c r="T595" s="8"/>
      <c r="U595" s="8"/>
      <c r="V595" s="8"/>
      <c r="W595" s="8"/>
      <c r="X595" s="8"/>
      <c r="Y595" s="14">
        <f t="shared" si="97"/>
        <v>0</v>
      </c>
      <c r="Z595" s="10"/>
      <c r="AA595" s="136">
        <f t="shared" si="98"/>
        <v>0</v>
      </c>
      <c r="AB595" s="13"/>
      <c r="AC595" s="13">
        <f t="shared" si="96"/>
        <v>0</v>
      </c>
      <c r="AD595" s="12">
        <v>1</v>
      </c>
      <c r="AE595" s="12">
        <v>1</v>
      </c>
      <c r="AG595" s="9">
        <f t="shared" si="95"/>
        <v>0</v>
      </c>
      <c r="AI595" s="1" t="str">
        <f t="shared" si="99"/>
        <v>35535510004052</v>
      </c>
      <c r="AJ595" s="9">
        <f>IF(AND(F595=2015,AG$4=1),-IFERROR(VLOOKUP(AI595,'Tax Admin 1'!A:I,9,0),0),IF(AND(F595=2015,AG$4=2),-IFERROR(VLOOKUP(AI595,'Tax Admin 2'!A:I,9,0),0),IFERROR(VLOOKUP(AI595,'A203'!A:L,12,0),0)))</f>
        <v>0</v>
      </c>
    </row>
    <row r="596" spans="1:36" ht="15" customHeight="1" outlineLevel="2">
      <c r="A596" s="7">
        <v>2015</v>
      </c>
      <c r="B596" s="7" t="s">
        <v>152</v>
      </c>
      <c r="C596" s="149" t="s">
        <v>153</v>
      </c>
      <c r="D596" s="22" t="s">
        <v>153</v>
      </c>
      <c r="E596" s="7" t="s">
        <v>13</v>
      </c>
      <c r="F596" s="7">
        <v>1450</v>
      </c>
      <c r="G596" s="7" t="str">
        <f>VLOOKUP(F596,Crosswalk!A:D,2,0)</f>
        <v>4056</v>
      </c>
      <c r="H596" s="7" t="str">
        <f>VLOOKUP(G596,Crosswalk!B:D,2,0)</f>
        <v>Aircraft</v>
      </c>
      <c r="I596" s="7"/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/>
      <c r="Q596" s="8">
        <v>0</v>
      </c>
      <c r="R596" s="8"/>
      <c r="S596" s="8"/>
      <c r="T596" s="8"/>
      <c r="U596" s="8"/>
      <c r="V596" s="8"/>
      <c r="W596" s="8"/>
      <c r="X596" s="8"/>
      <c r="Y596" s="14">
        <f t="shared" si="97"/>
        <v>0</v>
      </c>
      <c r="Z596" s="10"/>
      <c r="AA596" s="136">
        <f t="shared" si="98"/>
        <v>0</v>
      </c>
      <c r="AB596" s="13"/>
      <c r="AC596" s="13">
        <f t="shared" si="96"/>
        <v>0</v>
      </c>
      <c r="AD596" s="12"/>
      <c r="AE596" s="12"/>
      <c r="AG596" s="9">
        <f t="shared" si="95"/>
        <v>0</v>
      </c>
      <c r="AI596" s="1" t="str">
        <f t="shared" si="99"/>
        <v>35535510004056</v>
      </c>
      <c r="AJ596" s="9">
        <f>IF(AND(F596=2015,AG$4=1),-IFERROR(VLOOKUP(AI596,'Tax Admin 1'!A:I,9,0),0),IF(AND(F596=2015,AG$4=2),-IFERROR(VLOOKUP(AI596,'Tax Admin 2'!A:I,9,0),0),IFERROR(VLOOKUP(AI596,'A203'!A:L,12,0),0)))</f>
        <v>0</v>
      </c>
    </row>
    <row r="597" spans="1:36" ht="15" customHeight="1" outlineLevel="2">
      <c r="A597" s="7">
        <v>2015</v>
      </c>
      <c r="B597" s="7" t="s">
        <v>152</v>
      </c>
      <c r="C597" s="149" t="s">
        <v>153</v>
      </c>
      <c r="D597" s="7" t="s">
        <v>153</v>
      </c>
      <c r="E597" s="7" t="s">
        <v>13</v>
      </c>
      <c r="F597" s="7">
        <v>2015</v>
      </c>
      <c r="G597" s="7" t="str">
        <f>VLOOKUP(F597,Crosswalk!A:D,2,0)</f>
        <v>7003</v>
      </c>
      <c r="H597" s="7" t="str">
        <f>VLOOKUP(G597,Crosswalk!B:D,2,0)</f>
        <v>SB2557 Tax Admin Fees (Expense)</v>
      </c>
      <c r="I597" s="7"/>
      <c r="J597" s="8">
        <v>0</v>
      </c>
      <c r="K597" s="8">
        <v>0</v>
      </c>
      <c r="L597" s="8">
        <v>-12839.15</v>
      </c>
      <c r="M597" s="8">
        <v>0</v>
      </c>
      <c r="N597" s="8">
        <v>0</v>
      </c>
      <c r="O597" s="8">
        <v>-12839.15</v>
      </c>
      <c r="P597" s="8"/>
      <c r="Q597" s="8">
        <v>0</v>
      </c>
      <c r="R597" s="8"/>
      <c r="S597" s="8"/>
      <c r="T597" s="8"/>
      <c r="U597" s="8"/>
      <c r="V597" s="8"/>
      <c r="W597" s="8"/>
      <c r="X597" s="8"/>
      <c r="Y597" s="14">
        <f t="shared" si="97"/>
        <v>-25678.3</v>
      </c>
      <c r="Z597" s="10"/>
      <c r="AA597" s="136">
        <f t="shared" si="98"/>
        <v>-12839.15</v>
      </c>
      <c r="AB597" s="13"/>
      <c r="AC597" s="13">
        <f t="shared" ref="AC597:AC618" si="100">AA597+AB597</f>
        <v>-12839.15</v>
      </c>
      <c r="AD597" s="12"/>
      <c r="AE597" s="12"/>
      <c r="AG597" s="9">
        <f t="shared" si="95"/>
        <v>12839.15</v>
      </c>
      <c r="AI597" s="1" t="str">
        <f t="shared" si="99"/>
        <v>35535510007003</v>
      </c>
      <c r="AJ597" s="9">
        <f>IF(AND(F597=2015,AG$4=1),-IFERROR(VLOOKUP(AI597,'Tax Admin 1'!A:I,9,0),0),IF(AND(F597=2015,AG$4=2),-IFERROR(VLOOKUP(AI597,'Tax Admin 2'!A:I,9,0),0),IFERROR(VLOOKUP(AI597,'A203'!A:L,12,0),0)))</f>
        <v>-12839.15</v>
      </c>
    </row>
    <row r="598" spans="1:36" ht="15" customHeight="1" outlineLevel="2">
      <c r="A598" s="7">
        <v>2015</v>
      </c>
      <c r="B598" s="7" t="s">
        <v>152</v>
      </c>
      <c r="C598" s="149" t="s">
        <v>153</v>
      </c>
      <c r="D598" s="7" t="s">
        <v>153</v>
      </c>
      <c r="E598" s="7" t="s">
        <v>13</v>
      </c>
      <c r="F598" s="7">
        <v>3020</v>
      </c>
      <c r="G598" s="7" t="str">
        <f>VLOOKUP(F598,Crosswalk!A:D,2,0)</f>
        <v>4406</v>
      </c>
      <c r="H598" s="7" t="str">
        <f>VLOOKUP(G598,Crosswalk!B:D,2,0)</f>
        <v>Parking Fines</v>
      </c>
      <c r="I598" s="7"/>
      <c r="J598" s="8">
        <v>0</v>
      </c>
      <c r="K598" s="8">
        <v>0</v>
      </c>
      <c r="L598" s="8">
        <v>0</v>
      </c>
      <c r="M598" s="8">
        <v>0</v>
      </c>
      <c r="N598" s="8">
        <v>0</v>
      </c>
      <c r="O598" s="8">
        <v>0</v>
      </c>
      <c r="P598" s="8"/>
      <c r="Q598" s="8">
        <v>0</v>
      </c>
      <c r="R598" s="8"/>
      <c r="S598" s="8"/>
      <c r="T598" s="8"/>
      <c r="U598" s="8"/>
      <c r="V598" s="8"/>
      <c r="W598" s="8"/>
      <c r="X598" s="8"/>
      <c r="Y598" s="14">
        <f t="shared" si="97"/>
        <v>0</v>
      </c>
      <c r="Z598" s="10"/>
      <c r="AA598" s="136">
        <f t="shared" si="98"/>
        <v>0</v>
      </c>
      <c r="AB598" s="13"/>
      <c r="AC598" s="13">
        <f t="shared" si="100"/>
        <v>0</v>
      </c>
      <c r="AD598" s="12">
        <v>1</v>
      </c>
      <c r="AE598" s="12">
        <v>1</v>
      </c>
      <c r="AG598" s="9">
        <f t="shared" si="95"/>
        <v>0</v>
      </c>
      <c r="AI598" s="1" t="str">
        <f t="shared" si="99"/>
        <v>35535510004406</v>
      </c>
      <c r="AJ598" s="9">
        <f>IF(AND(F598=2015,AG$4=1),-IFERROR(VLOOKUP(AI598,'Tax Admin 1'!A:I,9,0),0),IF(AND(F598=2015,AG$4=2),-IFERROR(VLOOKUP(AI598,'Tax Admin 2'!A:I,9,0),0),IFERROR(VLOOKUP(AI598,'A203'!A:L,12,0),0)))</f>
        <v>0</v>
      </c>
    </row>
    <row r="599" spans="1:36" ht="15" customHeight="1" outlineLevel="2">
      <c r="A599" s="7">
        <v>2015</v>
      </c>
      <c r="B599" s="7" t="s">
        <v>152</v>
      </c>
      <c r="C599" s="149" t="s">
        <v>153</v>
      </c>
      <c r="D599" s="7" t="s">
        <v>153</v>
      </c>
      <c r="E599" s="7" t="s">
        <v>13</v>
      </c>
      <c r="F599" s="7">
        <v>3050</v>
      </c>
      <c r="G599" s="7" t="str">
        <f>VLOOKUP(F599,Crosswalk!A:D,2,0)</f>
        <v>4413</v>
      </c>
      <c r="H599" s="7" t="str">
        <f>VLOOKUP(G599,Crosswalk!B:D,2,0)</f>
        <v>Other Court Fines</v>
      </c>
      <c r="I599" s="7"/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8">
        <v>0</v>
      </c>
      <c r="P599" s="8"/>
      <c r="Q599" s="8">
        <v>0</v>
      </c>
      <c r="R599" s="8"/>
      <c r="S599" s="8"/>
      <c r="T599" s="8"/>
      <c r="U599" s="8"/>
      <c r="V599" s="8"/>
      <c r="W599" s="8"/>
      <c r="X599" s="8"/>
      <c r="Y599" s="14">
        <f t="shared" si="97"/>
        <v>0</v>
      </c>
      <c r="Z599" s="10"/>
      <c r="AA599" s="136">
        <f t="shared" si="98"/>
        <v>0</v>
      </c>
      <c r="AB599" s="13"/>
      <c r="AC599" s="13">
        <f t="shared" si="100"/>
        <v>0</v>
      </c>
      <c r="AD599" s="12">
        <v>1</v>
      </c>
      <c r="AE599" s="12">
        <v>1</v>
      </c>
      <c r="AG599" s="9">
        <f t="shared" si="95"/>
        <v>0</v>
      </c>
      <c r="AI599" s="1" t="str">
        <f t="shared" si="99"/>
        <v>35535510004413</v>
      </c>
      <c r="AJ599" s="9">
        <f>IF(AND(F599=2015,AG$4=1),-IFERROR(VLOOKUP(AI599,'Tax Admin 1'!A:I,9,0),0),IF(AND(F599=2015,AG$4=2),-IFERROR(VLOOKUP(AI599,'Tax Admin 2'!A:I,9,0),0),IFERROR(VLOOKUP(AI599,'A203'!A:L,12,0),0)))</f>
        <v>0</v>
      </c>
    </row>
    <row r="600" spans="1:36" ht="15" customHeight="1" outlineLevel="2">
      <c r="A600" s="7">
        <v>2015</v>
      </c>
      <c r="B600" s="7" t="s">
        <v>152</v>
      </c>
      <c r="C600" s="149" t="s">
        <v>153</v>
      </c>
      <c r="D600" s="7" t="s">
        <v>153</v>
      </c>
      <c r="E600" s="7" t="s">
        <v>13</v>
      </c>
      <c r="F600" s="7">
        <v>4010</v>
      </c>
      <c r="G600" s="7" t="str">
        <f>VLOOKUP(F600,Crosswalk!A:D,2,0)</f>
        <v>4801</v>
      </c>
      <c r="H600" s="7" t="str">
        <f>VLOOKUP(G600,Crosswalk!B:D,2,0)</f>
        <v>Interest</v>
      </c>
      <c r="I600" s="7"/>
      <c r="J600" s="8">
        <v>0</v>
      </c>
      <c r="K600" s="8">
        <v>0</v>
      </c>
      <c r="L600" s="8">
        <v>47.08</v>
      </c>
      <c r="M600" s="8">
        <v>0</v>
      </c>
      <c r="N600" s="8">
        <v>224.08000000000004</v>
      </c>
      <c r="O600" s="8">
        <v>56.649999999999977</v>
      </c>
      <c r="P600" s="8"/>
      <c r="Q600" s="8">
        <v>1116.1300000000001</v>
      </c>
      <c r="R600" s="8"/>
      <c r="S600" s="8"/>
      <c r="T600" s="8"/>
      <c r="U600" s="8"/>
      <c r="V600" s="8"/>
      <c r="W600" s="8"/>
      <c r="X600" s="8"/>
      <c r="Y600" s="14">
        <f t="shared" si="97"/>
        <v>1443.94</v>
      </c>
      <c r="Z600" s="10"/>
      <c r="AA600" s="136">
        <f t="shared" si="98"/>
        <v>0</v>
      </c>
      <c r="AB600" s="13"/>
      <c r="AC600" s="13">
        <f t="shared" si="100"/>
        <v>0</v>
      </c>
      <c r="AD600" s="12">
        <v>1</v>
      </c>
      <c r="AE600" s="12">
        <v>1</v>
      </c>
      <c r="AG600" s="9">
        <f t="shared" si="95"/>
        <v>-1443.94</v>
      </c>
      <c r="AI600" s="1" t="str">
        <f t="shared" si="99"/>
        <v>35535510004801</v>
      </c>
      <c r="AJ600" s="9">
        <f>IF(AND(F600=2015,AG$4=1),-IFERROR(VLOOKUP(AI600,'Tax Admin 1'!A:I,9,0),0),IF(AND(F600=2015,AG$4=2),-IFERROR(VLOOKUP(AI600,'Tax Admin 2'!A:I,9,0),0),IFERROR(VLOOKUP(AI600,'A203'!A:L,12,0),0)))</f>
        <v>0</v>
      </c>
    </row>
    <row r="601" spans="1:36" ht="15" customHeight="1" outlineLevel="2">
      <c r="A601" s="7">
        <v>2015</v>
      </c>
      <c r="B601" s="7" t="s">
        <v>152</v>
      </c>
      <c r="C601" s="149" t="s">
        <v>153</v>
      </c>
      <c r="D601" s="7" t="s">
        <v>153</v>
      </c>
      <c r="E601" s="7" t="s">
        <v>13</v>
      </c>
      <c r="F601" s="7">
        <v>5380</v>
      </c>
      <c r="G601" s="7" t="str">
        <f>VLOOKUP(F601,Crosswalk!A:D,2,0)</f>
        <v>5050</v>
      </c>
      <c r="H601" s="7" t="str">
        <f>VLOOKUP(G601,Crosswalk!B:D,2,0)</f>
        <v>St-Homeowners Prop Tax Relief</v>
      </c>
      <c r="I601" s="7"/>
      <c r="J601" s="8">
        <v>0</v>
      </c>
      <c r="K601" s="8">
        <v>0</v>
      </c>
      <c r="L601" s="8">
        <v>0</v>
      </c>
      <c r="M601" s="8">
        <v>0</v>
      </c>
      <c r="N601" s="8">
        <v>5652.2</v>
      </c>
      <c r="O601" s="8">
        <v>0</v>
      </c>
      <c r="P601" s="8"/>
      <c r="Q601" s="8">
        <v>5652.2</v>
      </c>
      <c r="R601" s="8"/>
      <c r="S601" s="8"/>
      <c r="T601" s="8"/>
      <c r="U601" s="8"/>
      <c r="V601" s="8"/>
      <c r="W601" s="8"/>
      <c r="X601" s="8"/>
      <c r="Y601" s="14">
        <f t="shared" si="97"/>
        <v>11304.4</v>
      </c>
      <c r="Z601" s="10"/>
      <c r="AA601" s="136">
        <f t="shared" si="98"/>
        <v>0</v>
      </c>
      <c r="AB601" s="13"/>
      <c r="AC601" s="13">
        <f t="shared" si="100"/>
        <v>0</v>
      </c>
      <c r="AD601" s="12">
        <v>1</v>
      </c>
      <c r="AE601" s="12">
        <v>1</v>
      </c>
      <c r="AG601" s="9">
        <f t="shared" si="95"/>
        <v>-11304.4</v>
      </c>
      <c r="AI601" s="1" t="str">
        <f t="shared" si="99"/>
        <v>35535510005050</v>
      </c>
      <c r="AJ601" s="9">
        <f>IF(AND(F601=2015,AG$4=1),-IFERROR(VLOOKUP(AI601,'Tax Admin 1'!A:I,9,0),0),IF(AND(F601=2015,AG$4=2),-IFERROR(VLOOKUP(AI601,'Tax Admin 2'!A:I,9,0),0),IFERROR(VLOOKUP(AI601,'A203'!A:L,12,0),0)))</f>
        <v>0</v>
      </c>
    </row>
    <row r="602" spans="1:36" ht="15" customHeight="1" outlineLevel="2">
      <c r="A602" s="7">
        <v>2015</v>
      </c>
      <c r="B602" s="7" t="s">
        <v>152</v>
      </c>
      <c r="C602" s="149" t="s">
        <v>153</v>
      </c>
      <c r="D602" s="7" t="s">
        <v>153</v>
      </c>
      <c r="E602" s="7" t="s">
        <v>13</v>
      </c>
      <c r="F602" s="7">
        <v>5900</v>
      </c>
      <c r="G602" s="7" t="str">
        <f>VLOOKUP(F602,Crosswalk!A:D,2,0)</f>
        <v>5801</v>
      </c>
      <c r="H602" s="7" t="str">
        <f>VLOOKUP(G602,Crosswalk!B:D,2,0)</f>
        <v>RDA Pass Thru</v>
      </c>
      <c r="I602" s="7"/>
      <c r="J602" s="8">
        <v>0</v>
      </c>
      <c r="K602" s="8">
        <v>0</v>
      </c>
      <c r="L602" s="8">
        <v>0</v>
      </c>
      <c r="M602" s="8">
        <v>0</v>
      </c>
      <c r="N602" s="8">
        <v>0</v>
      </c>
      <c r="O602" s="8">
        <v>0</v>
      </c>
      <c r="P602" s="8"/>
      <c r="Q602" s="8">
        <v>0</v>
      </c>
      <c r="R602" s="8"/>
      <c r="S602" s="8"/>
      <c r="T602" s="8"/>
      <c r="U602" s="8"/>
      <c r="V602" s="8"/>
      <c r="W602" s="8"/>
      <c r="X602" s="8"/>
      <c r="Y602" s="14">
        <f t="shared" si="97"/>
        <v>0</v>
      </c>
      <c r="Z602" s="10"/>
      <c r="AA602" s="136">
        <f t="shared" si="98"/>
        <v>0</v>
      </c>
      <c r="AB602" s="13"/>
      <c r="AC602" s="13">
        <f t="shared" si="100"/>
        <v>0</v>
      </c>
      <c r="AD602" s="12">
        <v>1</v>
      </c>
      <c r="AE602" s="12">
        <v>1</v>
      </c>
      <c r="AG602" s="9">
        <f t="shared" si="95"/>
        <v>0</v>
      </c>
      <c r="AI602" s="1" t="str">
        <f t="shared" si="99"/>
        <v>35535510005801</v>
      </c>
      <c r="AJ602" s="9">
        <f>IF(AND(F602=2015,AG$4=1),-IFERROR(VLOOKUP(AI602,'Tax Admin 1'!A:I,9,0),0),IF(AND(F602=2015,AG$4=2),-IFERROR(VLOOKUP(AI602,'Tax Admin 2'!A:I,9,0),0),IFERROR(VLOOKUP(AI602,'A203'!A:L,12,0),0)))</f>
        <v>0</v>
      </c>
    </row>
    <row r="603" spans="1:36" ht="15" customHeight="1" outlineLevel="2">
      <c r="A603" s="7">
        <v>2015</v>
      </c>
      <c r="B603" s="7" t="s">
        <v>152</v>
      </c>
      <c r="C603" s="149" t="s">
        <v>153</v>
      </c>
      <c r="D603" s="7" t="s">
        <v>153</v>
      </c>
      <c r="E603" s="7" t="s">
        <v>13</v>
      </c>
      <c r="F603" s="7">
        <v>5905</v>
      </c>
      <c r="G603" s="7" t="str">
        <f>VLOOKUP(F603,Crosswalk!A:D,2,0)</f>
        <v>5802</v>
      </c>
      <c r="H603" s="7" t="str">
        <f>VLOOKUP(G603,Crosswalk!B:D,2,0)</f>
        <v>RDA Pass Thru PY</v>
      </c>
      <c r="I603" s="7"/>
      <c r="J603" s="8">
        <v>0</v>
      </c>
      <c r="K603" s="8">
        <v>0</v>
      </c>
      <c r="L603" s="8">
        <v>0</v>
      </c>
      <c r="M603" s="8">
        <v>0</v>
      </c>
      <c r="N603" s="8">
        <v>0</v>
      </c>
      <c r="O603" s="8">
        <v>0</v>
      </c>
      <c r="P603" s="8"/>
      <c r="Q603" s="8">
        <v>0</v>
      </c>
      <c r="R603" s="8"/>
      <c r="S603" s="8"/>
      <c r="T603" s="8"/>
      <c r="U603" s="8"/>
      <c r="V603" s="8"/>
      <c r="W603" s="8"/>
      <c r="X603" s="8"/>
      <c r="Y603" s="14">
        <f t="shared" si="97"/>
        <v>0</v>
      </c>
      <c r="Z603" s="10"/>
      <c r="AA603" s="136">
        <f t="shared" si="98"/>
        <v>0</v>
      </c>
      <c r="AB603" s="13"/>
      <c r="AC603" s="13">
        <f t="shared" si="100"/>
        <v>0</v>
      </c>
      <c r="AD603" s="12"/>
      <c r="AE603" s="12"/>
      <c r="AG603" s="9">
        <f t="shared" si="95"/>
        <v>0</v>
      </c>
      <c r="AI603" s="1" t="str">
        <f t="shared" si="99"/>
        <v>35535510005802</v>
      </c>
      <c r="AJ603" s="9">
        <f>IF(AND(F603=2015,AG$4=1),-IFERROR(VLOOKUP(AI603,'Tax Admin 1'!A:I,9,0),0),IF(AND(F603=2015,AG$4=2),-IFERROR(VLOOKUP(AI603,'Tax Admin 2'!A:I,9,0),0),IFERROR(VLOOKUP(AI603,'A203'!A:L,12,0),0)))</f>
        <v>0</v>
      </c>
    </row>
    <row r="604" spans="1:36" ht="15" customHeight="1" outlineLevel="2">
      <c r="A604" s="7">
        <v>2015</v>
      </c>
      <c r="B604" s="7" t="s">
        <v>152</v>
      </c>
      <c r="C604" s="149" t="s">
        <v>153</v>
      </c>
      <c r="D604" s="7">
        <v>355</v>
      </c>
      <c r="E604" s="7" t="s">
        <v>13</v>
      </c>
      <c r="F604" s="7">
        <v>5915</v>
      </c>
      <c r="G604" s="7" t="str">
        <f>VLOOKUP(F604,Crosswalk!A:D,2,0)</f>
        <v>4069</v>
      </c>
      <c r="H604" s="7" t="str">
        <f>VLOOKUP(G604,Crosswalk!B:D,2,0)</f>
        <v>Pass through - Facilities Portion</v>
      </c>
      <c r="I604" s="7"/>
      <c r="J604" s="8">
        <v>0</v>
      </c>
      <c r="K604" s="8">
        <v>0</v>
      </c>
      <c r="L604" s="8">
        <v>0</v>
      </c>
      <c r="M604" s="8">
        <v>8529</v>
      </c>
      <c r="N604" s="8">
        <v>0</v>
      </c>
      <c r="O604" s="8">
        <v>0</v>
      </c>
      <c r="P604" s="8">
        <v>6861</v>
      </c>
      <c r="Q604" s="8">
        <v>0</v>
      </c>
      <c r="R604" s="8"/>
      <c r="S604" s="8"/>
      <c r="T604" s="8"/>
      <c r="U604" s="8"/>
      <c r="V604" s="8"/>
      <c r="W604" s="8"/>
      <c r="X604" s="8"/>
      <c r="Y604" s="14">
        <f t="shared" si="97"/>
        <v>15390</v>
      </c>
      <c r="Z604" s="10"/>
      <c r="AA604" s="136">
        <f t="shared" si="98"/>
        <v>0</v>
      </c>
      <c r="AB604" s="13"/>
      <c r="AC604" s="13">
        <f t="shared" si="100"/>
        <v>0</v>
      </c>
      <c r="AD604" s="12"/>
      <c r="AE604" s="12"/>
      <c r="AG604" s="9">
        <f t="shared" si="95"/>
        <v>-15390</v>
      </c>
      <c r="AI604" s="1" t="str">
        <f t="shared" si="99"/>
        <v>35535510004069</v>
      </c>
      <c r="AJ604" s="9">
        <f>IF(AND(F604=2015,AG$4=1),-IFERROR(VLOOKUP(AI604,'Tax Admin 1'!A:I,9,0),0),IF(AND(F604=2015,AG$4=2),-IFERROR(VLOOKUP(AI604,'Tax Admin 2'!A:I,9,0),0),IFERROR(VLOOKUP(AI604,'A203'!A:L,12,0),0)))</f>
        <v>0</v>
      </c>
    </row>
    <row r="605" spans="1:36" ht="15" customHeight="1" outlineLevel="1">
      <c r="A605" s="7"/>
      <c r="B605" s="7"/>
      <c r="C605" s="157" t="s">
        <v>3537</v>
      </c>
      <c r="D605" s="7"/>
      <c r="E605" s="7"/>
      <c r="F605" s="7"/>
      <c r="G605" s="7"/>
      <c r="H605" s="7"/>
      <c r="I605" s="7"/>
      <c r="J605" s="8">
        <f>SUBTOTAL(9,J584:J604)</f>
        <v>0</v>
      </c>
      <c r="K605" s="8">
        <f>SUBTOTAL(9,K584:K604)</f>
        <v>0</v>
      </c>
      <c r="L605" s="8">
        <f>SUBTOTAL(9,L584:L604)</f>
        <v>506548.63</v>
      </c>
      <c r="M605" s="8">
        <f>SUBTOTAL(9,M584:M604)</f>
        <v>32662</v>
      </c>
      <c r="N605" s="8">
        <f>SUBTOTAL(9,N584:N604)</f>
        <v>82797.129999999932</v>
      </c>
      <c r="O605" s="8">
        <f>SUBTOTAL(9,O584:O604)</f>
        <v>285747.65999999997</v>
      </c>
      <c r="P605" s="8">
        <f>SUBTOTAL(9,P584:P604)</f>
        <v>119465.05999999998</v>
      </c>
      <c r="Q605" s="8">
        <f>SUBTOTAL(9,Q584:Q604)</f>
        <v>61010.649999999987</v>
      </c>
      <c r="R605" s="8"/>
      <c r="S605" s="8"/>
      <c r="T605" s="8"/>
      <c r="U605" s="8"/>
      <c r="V605" s="8"/>
      <c r="W605" s="8"/>
      <c r="X605" s="8"/>
      <c r="Y605" s="14">
        <f>SUBTOTAL(9,Y584:Y604)</f>
        <v>1088231.1299999999</v>
      </c>
      <c r="Z605" s="10"/>
      <c r="AA605" s="136"/>
      <c r="AB605" s="13"/>
      <c r="AC605" s="13"/>
      <c r="AD605" s="12"/>
      <c r="AE605" s="12"/>
      <c r="AG605" s="9"/>
      <c r="AJ605" s="9"/>
    </row>
    <row r="606" spans="1:36" ht="15" customHeight="1" outlineLevel="2">
      <c r="A606" s="7">
        <v>2015</v>
      </c>
      <c r="B606" s="7" t="s">
        <v>154</v>
      </c>
      <c r="C606" s="149" t="s">
        <v>155</v>
      </c>
      <c r="D606" s="7" t="s">
        <v>155</v>
      </c>
      <c r="E606" s="7" t="s">
        <v>13</v>
      </c>
      <c r="F606" s="7">
        <v>1010</v>
      </c>
      <c r="G606" s="7" t="str">
        <f>VLOOKUP(F606,Crosswalk!A:D,2,0)</f>
        <v>4001</v>
      </c>
      <c r="H606" s="7" t="str">
        <f>VLOOKUP(G606,Crosswalk!B:D,2,0)</f>
        <v>Property Taxes-Current Secured</v>
      </c>
      <c r="I606" s="7"/>
      <c r="J606" s="8">
        <v>0</v>
      </c>
      <c r="K606" s="8">
        <v>0</v>
      </c>
      <c r="L606" s="8">
        <v>55779.6</v>
      </c>
      <c r="M606" s="8">
        <v>0</v>
      </c>
      <c r="N606" s="8">
        <v>10267.379999999997</v>
      </c>
      <c r="O606" s="8">
        <v>35249.960000000006</v>
      </c>
      <c r="P606" s="8">
        <v>12658.43</v>
      </c>
      <c r="Q606" s="8">
        <v>1182.75</v>
      </c>
      <c r="R606" s="8"/>
      <c r="S606" s="8"/>
      <c r="T606" s="8"/>
      <c r="U606" s="8"/>
      <c r="V606" s="8"/>
      <c r="W606" s="8"/>
      <c r="X606" s="8"/>
      <c r="Y606" s="14">
        <f t="shared" si="97"/>
        <v>115138.12</v>
      </c>
      <c r="Z606" s="10"/>
      <c r="AA606" s="136">
        <f t="shared" ref="AA606:AA626" si="101">IF(AG$2="Y",IF(RIGHT(B606,4)="CITY",AJ606,0),AJ606)</f>
        <v>0</v>
      </c>
      <c r="AB606" s="13"/>
      <c r="AC606" s="13">
        <f t="shared" si="100"/>
        <v>0</v>
      </c>
      <c r="AD606" s="12">
        <v>1</v>
      </c>
      <c r="AE606" s="12">
        <v>1</v>
      </c>
      <c r="AG606" s="9">
        <f t="shared" si="95"/>
        <v>-115138.12</v>
      </c>
      <c r="AI606" s="1" t="str">
        <f t="shared" ref="AI606:AI626" si="102">C606&amp;D606&amp;E606&amp;G606</f>
        <v>35635610004001</v>
      </c>
      <c r="AJ606" s="9">
        <f>IF(AND(F606=2015,AG$4=1),-IFERROR(VLOOKUP(AI606,'Tax Admin 1'!A:I,9,0),0),IF(AND(F606=2015,AG$4=2),-IFERROR(VLOOKUP(AI606,'Tax Admin 2'!A:I,9,0),0),IFERROR(VLOOKUP(AI606,'A203'!A:L,12,0),0)))</f>
        <v>0</v>
      </c>
    </row>
    <row r="607" spans="1:36" ht="15" customHeight="1" outlineLevel="2">
      <c r="A607" s="7">
        <v>2015</v>
      </c>
      <c r="B607" s="7" t="s">
        <v>154</v>
      </c>
      <c r="C607" s="149" t="s">
        <v>155</v>
      </c>
      <c r="D607" s="7" t="s">
        <v>155</v>
      </c>
      <c r="E607" s="7" t="s">
        <v>13</v>
      </c>
      <c r="F607" s="7">
        <v>1050</v>
      </c>
      <c r="G607" s="7" t="str">
        <f>VLOOKUP(F607,Crosswalk!A:D,2,0)</f>
        <v>4006</v>
      </c>
      <c r="H607" s="7" t="str">
        <f>VLOOKUP(G607,Crosswalk!B:D,2,0)</f>
        <v>Property Tax-Current Unsecured</v>
      </c>
      <c r="I607" s="7"/>
      <c r="J607" s="8">
        <v>0</v>
      </c>
      <c r="K607" s="8">
        <v>0</v>
      </c>
      <c r="L607" s="8">
        <v>6177.76</v>
      </c>
      <c r="M607" s="8">
        <v>0</v>
      </c>
      <c r="N607" s="8">
        <v>35.539999999999964</v>
      </c>
      <c r="O607" s="8">
        <v>313.80999999999949</v>
      </c>
      <c r="P607" s="8">
        <v>-19.48</v>
      </c>
      <c r="Q607" s="8">
        <v>225.99000000000069</v>
      </c>
      <c r="R607" s="8"/>
      <c r="S607" s="8"/>
      <c r="T607" s="8"/>
      <c r="U607" s="8"/>
      <c r="V607" s="8"/>
      <c r="W607" s="8"/>
      <c r="X607" s="8"/>
      <c r="Y607" s="14">
        <f t="shared" si="97"/>
        <v>6733.6200000000008</v>
      </c>
      <c r="Z607" s="10"/>
      <c r="AA607" s="136">
        <f t="shared" si="101"/>
        <v>0</v>
      </c>
      <c r="AB607" s="13"/>
      <c r="AC607" s="13">
        <f t="shared" si="100"/>
        <v>0</v>
      </c>
      <c r="AD607" s="12">
        <v>1</v>
      </c>
      <c r="AE607" s="12">
        <v>1</v>
      </c>
      <c r="AG607" s="9">
        <f t="shared" si="95"/>
        <v>-6733.6200000000008</v>
      </c>
      <c r="AI607" s="1" t="str">
        <f t="shared" si="102"/>
        <v>35635610004006</v>
      </c>
      <c r="AJ607" s="9">
        <f>IF(AND(F607=2015,AG$4=1),-IFERROR(VLOOKUP(AI607,'Tax Admin 1'!A:I,9,0),0),IF(AND(F607=2015,AG$4=2),-IFERROR(VLOOKUP(AI607,'Tax Admin 2'!A:I,9,0),0),IFERROR(VLOOKUP(AI607,'A203'!A:L,12,0),0)))</f>
        <v>0</v>
      </c>
    </row>
    <row r="608" spans="1:36" ht="15" customHeight="1" outlineLevel="2">
      <c r="A608" s="7">
        <v>2015</v>
      </c>
      <c r="B608" s="7" t="s">
        <v>154</v>
      </c>
      <c r="C608" s="149" t="s">
        <v>155</v>
      </c>
      <c r="D608" s="7">
        <v>356</v>
      </c>
      <c r="E608" s="7" t="s">
        <v>13</v>
      </c>
      <c r="F608" s="7">
        <v>1070</v>
      </c>
      <c r="G608" s="7" t="str">
        <f>VLOOKUP(F608,Crosswalk!A:D,2,0)</f>
        <v>4060</v>
      </c>
      <c r="H608" s="7" t="str">
        <f>VLOOKUP(G608,Crosswalk!B:D,2,0)</f>
        <v>ABX1 26 Residual</v>
      </c>
      <c r="I608" s="7"/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8">
        <v>0</v>
      </c>
      <c r="P608" s="8"/>
      <c r="Q608" s="8">
        <v>0</v>
      </c>
      <c r="R608" s="8"/>
      <c r="S608" s="8"/>
      <c r="T608" s="8"/>
      <c r="U608" s="8"/>
      <c r="V608" s="8"/>
      <c r="W608" s="8"/>
      <c r="X608" s="8"/>
      <c r="Y608" s="14">
        <f t="shared" si="97"/>
        <v>0</v>
      </c>
      <c r="Z608" s="10"/>
      <c r="AA608" s="136">
        <f t="shared" si="101"/>
        <v>0</v>
      </c>
      <c r="AB608" s="13"/>
      <c r="AC608" s="13">
        <f t="shared" si="100"/>
        <v>0</v>
      </c>
      <c r="AD608" s="12"/>
      <c r="AE608" s="12"/>
      <c r="AG608" s="9">
        <f t="shared" si="95"/>
        <v>0</v>
      </c>
      <c r="AI608" s="1" t="str">
        <f t="shared" si="102"/>
        <v>35635610004060</v>
      </c>
      <c r="AJ608" s="9">
        <f>IF(AND(F608=2015,AG$4=1),-IFERROR(VLOOKUP(AI608,'Tax Admin 1'!A:I,9,0),0),IF(AND(F608=2015,AG$4=2),-IFERROR(VLOOKUP(AI608,'Tax Admin 2'!A:I,9,0),0),IFERROR(VLOOKUP(AI608,'A203'!A:L,12,0),0)))</f>
        <v>0</v>
      </c>
    </row>
    <row r="609" spans="1:36" ht="15" customHeight="1" outlineLevel="2">
      <c r="A609" s="7">
        <v>2015</v>
      </c>
      <c r="B609" s="7" t="s">
        <v>154</v>
      </c>
      <c r="C609" s="149" t="s">
        <v>155</v>
      </c>
      <c r="D609" s="7" t="s">
        <v>155</v>
      </c>
      <c r="E609" s="7" t="s">
        <v>13</v>
      </c>
      <c r="F609" s="7">
        <v>1081</v>
      </c>
      <c r="G609" s="7" t="str">
        <f>VLOOKUP(F609,Crosswalk!A:D,2,0)</f>
        <v>4075</v>
      </c>
      <c r="H609" s="7" t="str">
        <f>VLOOKUP(G609,Crosswalk!B:D,2,0)</f>
        <v>ABx1 26 Other Assets - H&amp;S 34188</v>
      </c>
      <c r="I609" s="7"/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8">
        <v>0</v>
      </c>
      <c r="P609" s="8"/>
      <c r="Q609" s="8">
        <v>0</v>
      </c>
      <c r="R609" s="8"/>
      <c r="S609" s="8"/>
      <c r="T609" s="8"/>
      <c r="U609" s="8"/>
      <c r="V609" s="8"/>
      <c r="W609" s="8"/>
      <c r="X609" s="8"/>
      <c r="Y609" s="14">
        <f t="shared" si="97"/>
        <v>0</v>
      </c>
      <c r="Z609" s="10"/>
      <c r="AA609" s="136">
        <f t="shared" si="101"/>
        <v>0</v>
      </c>
      <c r="AB609" s="13"/>
      <c r="AC609" s="13">
        <f t="shared" si="100"/>
        <v>0</v>
      </c>
      <c r="AD609" s="12"/>
      <c r="AE609" s="12"/>
      <c r="AG609" s="9">
        <f t="shared" si="95"/>
        <v>0</v>
      </c>
      <c r="AI609" s="1" t="str">
        <f t="shared" si="102"/>
        <v>35635610004075</v>
      </c>
      <c r="AJ609" s="9">
        <f>IF(AND(F609=2015,AG$4=1),-IFERROR(VLOOKUP(AI609,'Tax Admin 1'!A:I,9,0),0),IF(AND(F609=2015,AG$4=2),-IFERROR(VLOOKUP(AI609,'Tax Admin 2'!A:I,9,0),0),IFERROR(VLOOKUP(AI609,'A203'!A:L,12,0),0)))</f>
        <v>0</v>
      </c>
    </row>
    <row r="610" spans="1:36" ht="15" customHeight="1" outlineLevel="2">
      <c r="A610" s="7">
        <v>2015</v>
      </c>
      <c r="B610" s="7" t="s">
        <v>154</v>
      </c>
      <c r="C610" s="149" t="s">
        <v>155</v>
      </c>
      <c r="D610" s="7">
        <v>356</v>
      </c>
      <c r="E610" s="7" t="s">
        <v>13</v>
      </c>
      <c r="F610" s="86">
        <v>1082</v>
      </c>
      <c r="G610" s="7" t="str">
        <f>VLOOKUP(F610,Crosswalk!A:D,2,0)</f>
        <v>4076</v>
      </c>
      <c r="H610" s="7" t="str">
        <f>VLOOKUP(G610,Crosswalk!B:D,2,0)</f>
        <v>ABx1 26 L&amp;M Housing - H&amp;S 34188</v>
      </c>
      <c r="I610" s="7"/>
      <c r="J610" s="8">
        <v>0</v>
      </c>
      <c r="K610" s="8">
        <v>0</v>
      </c>
      <c r="L610" s="8">
        <v>0</v>
      </c>
      <c r="M610" s="8">
        <v>0</v>
      </c>
      <c r="N610" s="8">
        <v>0</v>
      </c>
      <c r="O610" s="8">
        <v>0</v>
      </c>
      <c r="P610" s="8"/>
      <c r="Q610" s="8">
        <v>0</v>
      </c>
      <c r="R610" s="8"/>
      <c r="S610" s="8"/>
      <c r="T610" s="8"/>
      <c r="U610" s="8"/>
      <c r="V610" s="8"/>
      <c r="W610" s="8"/>
      <c r="X610" s="8"/>
      <c r="Y610" s="14">
        <f t="shared" si="97"/>
        <v>0</v>
      </c>
      <c r="Z610" s="10"/>
      <c r="AA610" s="136">
        <f t="shared" si="101"/>
        <v>0</v>
      </c>
      <c r="AB610" s="13"/>
      <c r="AC610" s="13">
        <f t="shared" si="100"/>
        <v>0</v>
      </c>
      <c r="AD610" s="12"/>
      <c r="AE610" s="12"/>
      <c r="AG610" s="9">
        <f t="shared" si="95"/>
        <v>0</v>
      </c>
      <c r="AI610" s="1" t="str">
        <f t="shared" si="102"/>
        <v>35635610004076</v>
      </c>
      <c r="AJ610" s="9">
        <f>IF(AND(F610=2015,AG$4=1),-IFERROR(VLOOKUP(AI610,'Tax Admin 1'!A:I,9,0),0),IF(AND(F610=2015,AG$4=2),-IFERROR(VLOOKUP(AI610,'Tax Admin 2'!A:I,9,0),0),IFERROR(VLOOKUP(AI610,'A203'!A:L,12,0),0)))</f>
        <v>0</v>
      </c>
    </row>
    <row r="611" spans="1:36" ht="15" customHeight="1" outlineLevel="2">
      <c r="A611" s="7">
        <v>2015</v>
      </c>
      <c r="B611" s="7" t="s">
        <v>154</v>
      </c>
      <c r="C611" s="149" t="s">
        <v>155</v>
      </c>
      <c r="D611" s="7" t="s">
        <v>155</v>
      </c>
      <c r="E611" s="7" t="s">
        <v>13</v>
      </c>
      <c r="F611" s="7">
        <v>1110</v>
      </c>
      <c r="G611" s="7" t="str">
        <f>VLOOKUP(F611,Crosswalk!A:D,2,0)</f>
        <v>4008</v>
      </c>
      <c r="H611" s="7" t="str">
        <f>VLOOKUP(G611,Crosswalk!B:D,2,0)</f>
        <v>Property Taxes-Prior Secured</v>
      </c>
      <c r="I611" s="7"/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0</v>
      </c>
      <c r="P611" s="8"/>
      <c r="Q611" s="8">
        <v>3632.08</v>
      </c>
      <c r="R611" s="8"/>
      <c r="S611" s="8"/>
      <c r="T611" s="8"/>
      <c r="U611" s="8"/>
      <c r="V611" s="8"/>
      <c r="W611" s="8"/>
      <c r="X611" s="8"/>
      <c r="Y611" s="14">
        <f t="shared" si="97"/>
        <v>3632.08</v>
      </c>
      <c r="Z611" s="10"/>
      <c r="AA611" s="136">
        <f t="shared" si="101"/>
        <v>0</v>
      </c>
      <c r="AB611" s="13"/>
      <c r="AC611" s="13">
        <f t="shared" si="100"/>
        <v>0</v>
      </c>
      <c r="AD611" s="12">
        <v>1</v>
      </c>
      <c r="AE611" s="12">
        <v>1</v>
      </c>
      <c r="AG611" s="9">
        <f t="shared" si="95"/>
        <v>-3632.08</v>
      </c>
      <c r="AI611" s="1" t="str">
        <f t="shared" si="102"/>
        <v>35635610004008</v>
      </c>
      <c r="AJ611" s="9">
        <f>IF(AND(F611=2015,AG$4=1),-IFERROR(VLOOKUP(AI611,'Tax Admin 1'!A:I,9,0),0),IF(AND(F611=2015,AG$4=2),-IFERROR(VLOOKUP(AI611,'Tax Admin 2'!A:I,9,0),0),IFERROR(VLOOKUP(AI611,'A203'!A:L,12,0),0)))</f>
        <v>0</v>
      </c>
    </row>
    <row r="612" spans="1:36" ht="15" customHeight="1" outlineLevel="2">
      <c r="A612" s="7">
        <v>2015</v>
      </c>
      <c r="B612" s="7" t="s">
        <v>154</v>
      </c>
      <c r="C612" s="149" t="s">
        <v>155</v>
      </c>
      <c r="D612" s="7" t="s">
        <v>155</v>
      </c>
      <c r="E612" s="7" t="s">
        <v>13</v>
      </c>
      <c r="F612" s="7">
        <v>1150</v>
      </c>
      <c r="G612" s="7" t="str">
        <f>VLOOKUP(F612,Crosswalk!A:D,2,0)</f>
        <v>4009</v>
      </c>
      <c r="H612" s="7" t="str">
        <f>VLOOKUP(G612,Crosswalk!B:D,2,0)</f>
        <v>Property Taxes-Prior Unsecured</v>
      </c>
      <c r="I612" s="7"/>
      <c r="J612" s="8">
        <v>0</v>
      </c>
      <c r="K612" s="8">
        <v>0</v>
      </c>
      <c r="L612" s="8">
        <v>58.97</v>
      </c>
      <c r="M612" s="8">
        <v>0</v>
      </c>
      <c r="N612" s="8">
        <v>9.0499999999999972</v>
      </c>
      <c r="O612" s="8">
        <v>85.71</v>
      </c>
      <c r="P612" s="8">
        <v>9.24</v>
      </c>
      <c r="Q612" s="8">
        <v>54.239999999999981</v>
      </c>
      <c r="R612" s="8"/>
      <c r="S612" s="8"/>
      <c r="T612" s="8"/>
      <c r="U612" s="8"/>
      <c r="V612" s="8"/>
      <c r="W612" s="8"/>
      <c r="X612" s="8"/>
      <c r="Y612" s="14">
        <f t="shared" si="97"/>
        <v>217.20999999999998</v>
      </c>
      <c r="Z612" s="10"/>
      <c r="AA612" s="136">
        <f t="shared" si="101"/>
        <v>0</v>
      </c>
      <c r="AB612" s="13"/>
      <c r="AC612" s="13">
        <f t="shared" si="100"/>
        <v>0</v>
      </c>
      <c r="AD612" s="12">
        <v>1</v>
      </c>
      <c r="AE612" s="12">
        <v>1</v>
      </c>
      <c r="AG612" s="9">
        <f t="shared" si="95"/>
        <v>-217.20999999999998</v>
      </c>
      <c r="AI612" s="1" t="str">
        <f t="shared" si="102"/>
        <v>35635610004009</v>
      </c>
      <c r="AJ612" s="9">
        <f>IF(AND(F612=2015,AG$4=1),-IFERROR(VLOOKUP(AI612,'Tax Admin 1'!A:I,9,0),0),IF(AND(F612=2015,AG$4=2),-IFERROR(VLOOKUP(AI612,'Tax Admin 2'!A:I,9,0),0),IFERROR(VLOOKUP(AI612,'A203'!A:L,12,0),0)))</f>
        <v>0</v>
      </c>
    </row>
    <row r="613" spans="1:36" ht="15" customHeight="1" outlineLevel="2">
      <c r="A613" s="7">
        <v>2015</v>
      </c>
      <c r="B613" s="7" t="s">
        <v>154</v>
      </c>
      <c r="C613" s="149" t="s">
        <v>155</v>
      </c>
      <c r="D613" s="7" t="s">
        <v>155</v>
      </c>
      <c r="E613" s="7" t="s">
        <v>13</v>
      </c>
      <c r="F613" s="7">
        <v>1160</v>
      </c>
      <c r="G613" s="7" t="str">
        <f>VLOOKUP(F613,Crosswalk!A:D,2,0)</f>
        <v>4010</v>
      </c>
      <c r="H613" s="7" t="str">
        <f>VLOOKUP(G613,Crosswalk!B:D,2,0)</f>
        <v>Prop Tax Rev- School Pass Thru</v>
      </c>
      <c r="I613" s="7"/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/>
      <c r="Q613" s="8">
        <v>0</v>
      </c>
      <c r="R613" s="8"/>
      <c r="S613" s="8"/>
      <c r="T613" s="8"/>
      <c r="U613" s="8"/>
      <c r="V613" s="8"/>
      <c r="W613" s="8"/>
      <c r="X613" s="8"/>
      <c r="Y613" s="14">
        <f t="shared" si="97"/>
        <v>0</v>
      </c>
      <c r="Z613" s="10"/>
      <c r="AA613" s="136">
        <f t="shared" si="101"/>
        <v>0</v>
      </c>
      <c r="AB613" s="13"/>
      <c r="AC613" s="13">
        <f t="shared" si="100"/>
        <v>0</v>
      </c>
      <c r="AD613" s="12">
        <v>1</v>
      </c>
      <c r="AE613" s="12">
        <v>1</v>
      </c>
      <c r="AG613" s="9">
        <f t="shared" si="95"/>
        <v>0</v>
      </c>
      <c r="AI613" s="1" t="str">
        <f t="shared" si="102"/>
        <v>35635610004010</v>
      </c>
      <c r="AJ613" s="9">
        <f>IF(AND(F613=2015,AG$4=1),-IFERROR(VLOOKUP(AI613,'Tax Admin 1'!A:I,9,0),0),IF(AND(F613=2015,AG$4=2),-IFERROR(VLOOKUP(AI613,'Tax Admin 2'!A:I,9,0),0),IFERROR(VLOOKUP(AI613,'A203'!A:L,12,0),0)))</f>
        <v>0</v>
      </c>
    </row>
    <row r="614" spans="1:36" ht="15" customHeight="1" outlineLevel="2">
      <c r="A614" s="7">
        <v>2015</v>
      </c>
      <c r="B614" s="7" t="s">
        <v>154</v>
      </c>
      <c r="C614" s="149" t="s">
        <v>155</v>
      </c>
      <c r="D614" s="7" t="s">
        <v>155</v>
      </c>
      <c r="E614" s="7" t="s">
        <v>13</v>
      </c>
      <c r="F614" s="7">
        <v>1175</v>
      </c>
      <c r="G614" s="7" t="str">
        <f>VLOOKUP(F614,Crosswalk!A:D,2,0)</f>
        <v>4014</v>
      </c>
      <c r="H614" s="7" t="str">
        <f>VLOOKUP(G614,Crosswalk!B:D,2,0)</f>
        <v>Prop 1A Reimbursement</v>
      </c>
      <c r="I614" s="7"/>
      <c r="J614" s="8">
        <v>0</v>
      </c>
      <c r="K614" s="8">
        <v>0</v>
      </c>
      <c r="L614" s="8">
        <v>0</v>
      </c>
      <c r="M614" s="8">
        <v>0</v>
      </c>
      <c r="N614" s="8">
        <v>0</v>
      </c>
      <c r="O614" s="8">
        <v>0</v>
      </c>
      <c r="P614" s="8"/>
      <c r="Q614" s="8">
        <v>0</v>
      </c>
      <c r="R614" s="8"/>
      <c r="S614" s="8"/>
      <c r="T614" s="8"/>
      <c r="U614" s="8"/>
      <c r="V614" s="8"/>
      <c r="W614" s="8"/>
      <c r="X614" s="8"/>
      <c r="Y614" s="14">
        <f t="shared" si="97"/>
        <v>0</v>
      </c>
      <c r="Z614" s="10"/>
      <c r="AA614" s="136">
        <f t="shared" si="101"/>
        <v>0</v>
      </c>
      <c r="AB614" s="13"/>
      <c r="AC614" s="13">
        <f t="shared" si="100"/>
        <v>0</v>
      </c>
      <c r="AD614" s="12"/>
      <c r="AE614" s="12"/>
      <c r="AG614" s="9">
        <f t="shared" si="95"/>
        <v>0</v>
      </c>
      <c r="AI614" s="1" t="str">
        <f t="shared" si="102"/>
        <v>35635610004014</v>
      </c>
      <c r="AJ614" s="9">
        <f>IF(AND(F614=2015,AG$4=1),-IFERROR(VLOOKUP(AI614,'Tax Admin 1'!A:I,9,0),0),IF(AND(F614=2015,AG$4=2),-IFERROR(VLOOKUP(AI614,'Tax Admin 2'!A:I,9,0),0),IFERROR(VLOOKUP(AI614,'A203'!A:L,12,0),0)))</f>
        <v>0</v>
      </c>
    </row>
    <row r="615" spans="1:36" ht="15" customHeight="1" outlineLevel="2">
      <c r="A615" s="7">
        <v>2015</v>
      </c>
      <c r="B615" s="7" t="s">
        <v>154</v>
      </c>
      <c r="C615" s="149" t="s">
        <v>155</v>
      </c>
      <c r="D615" s="7" t="s">
        <v>155</v>
      </c>
      <c r="E615" s="7" t="s">
        <v>13</v>
      </c>
      <c r="F615" s="7">
        <v>1260</v>
      </c>
      <c r="G615" s="7" t="str">
        <f>VLOOKUP(F615,Crosswalk!A:D,2,0)</f>
        <v>4030</v>
      </c>
      <c r="H615" s="7" t="str">
        <f>VLOOKUP(G615,Crosswalk!B:D,2,0)</f>
        <v>Supp Prop Tax-Current Secured</v>
      </c>
      <c r="I615" s="7"/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/>
      <c r="Q615" s="8">
        <v>1230.3599999999999</v>
      </c>
      <c r="R615" s="8"/>
      <c r="S615" s="8"/>
      <c r="T615" s="8"/>
      <c r="U615" s="8"/>
      <c r="V615" s="8"/>
      <c r="W615" s="8"/>
      <c r="X615" s="8"/>
      <c r="Y615" s="14">
        <f t="shared" si="97"/>
        <v>1230.3599999999999</v>
      </c>
      <c r="Z615" s="10"/>
      <c r="AA615" s="136">
        <f t="shared" si="101"/>
        <v>0</v>
      </c>
      <c r="AB615" s="13"/>
      <c r="AC615" s="13">
        <f t="shared" si="100"/>
        <v>0</v>
      </c>
      <c r="AD615" s="12">
        <v>1</v>
      </c>
      <c r="AE615" s="12">
        <v>1</v>
      </c>
      <c r="AG615" s="9">
        <f t="shared" si="95"/>
        <v>-1230.3599999999999</v>
      </c>
      <c r="AI615" s="1" t="str">
        <f t="shared" si="102"/>
        <v>35635610004030</v>
      </c>
      <c r="AJ615" s="9">
        <f>IF(AND(F615=2015,AG$4=1),-IFERROR(VLOOKUP(AI615,'Tax Admin 1'!A:I,9,0),0),IF(AND(F615=2015,AG$4=2),-IFERROR(VLOOKUP(AI615,'Tax Admin 2'!A:I,9,0),0),IFERROR(VLOOKUP(AI615,'A203'!A:L,12,0),0)))</f>
        <v>0</v>
      </c>
    </row>
    <row r="616" spans="1:36" ht="15" customHeight="1" outlineLevel="2">
      <c r="A616" s="7">
        <v>2015</v>
      </c>
      <c r="B616" s="7" t="s">
        <v>154</v>
      </c>
      <c r="C616" s="149" t="s">
        <v>155</v>
      </c>
      <c r="D616" s="7" t="s">
        <v>155</v>
      </c>
      <c r="E616" s="7" t="s">
        <v>13</v>
      </c>
      <c r="F616" s="7">
        <v>1270</v>
      </c>
      <c r="G616" s="7" t="str">
        <f>VLOOKUP(F616,Crosswalk!A:D,2,0)</f>
        <v>4033</v>
      </c>
      <c r="H616" s="7" t="str">
        <f>VLOOKUP(G616,Crosswalk!B:D,2,0)</f>
        <v>Supp Property Taxes-Prior Secured</v>
      </c>
      <c r="I616" s="7"/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/>
      <c r="Q616" s="8">
        <v>241.05</v>
      </c>
      <c r="R616" s="8"/>
      <c r="S616" s="8"/>
      <c r="T616" s="8"/>
      <c r="U616" s="8"/>
      <c r="V616" s="8"/>
      <c r="W616" s="8"/>
      <c r="X616" s="8"/>
      <c r="Y616" s="14">
        <f t="shared" si="97"/>
        <v>241.05</v>
      </c>
      <c r="Z616" s="10"/>
      <c r="AA616" s="136">
        <f t="shared" si="101"/>
        <v>0</v>
      </c>
      <c r="AB616" s="13"/>
      <c r="AC616" s="13">
        <f t="shared" si="100"/>
        <v>0</v>
      </c>
      <c r="AD616" s="12">
        <v>1</v>
      </c>
      <c r="AE616" s="12">
        <v>1</v>
      </c>
      <c r="AG616" s="9">
        <f t="shared" si="95"/>
        <v>-241.05</v>
      </c>
      <c r="AI616" s="1" t="str">
        <f t="shared" si="102"/>
        <v>35635610004033</v>
      </c>
      <c r="AJ616" s="9">
        <f>IF(AND(F616=2015,AG$4=1),-IFERROR(VLOOKUP(AI616,'Tax Admin 1'!A:I,9,0),0),IF(AND(F616=2015,AG$4=2),-IFERROR(VLOOKUP(AI616,'Tax Admin 2'!A:I,9,0),0),IFERROR(VLOOKUP(AI616,'A203'!A:L,12,0),0)))</f>
        <v>0</v>
      </c>
    </row>
    <row r="617" spans="1:36" ht="15" customHeight="1" outlineLevel="2">
      <c r="A617" s="7">
        <v>2015</v>
      </c>
      <c r="B617" s="7" t="s">
        <v>154</v>
      </c>
      <c r="C617" s="149" t="s">
        <v>155</v>
      </c>
      <c r="D617" s="7" t="s">
        <v>155</v>
      </c>
      <c r="E617" s="7" t="s">
        <v>13</v>
      </c>
      <c r="F617" s="7">
        <v>1410</v>
      </c>
      <c r="G617" s="7" t="str">
        <f>VLOOKUP(F617,Crosswalk!A:D,2,0)</f>
        <v>4052</v>
      </c>
      <c r="H617" s="7" t="str">
        <f>VLOOKUP(G617,Crosswalk!B:D,2,0)</f>
        <v>Other Taxes</v>
      </c>
      <c r="I617" s="7"/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/>
      <c r="Q617" s="8">
        <v>0</v>
      </c>
      <c r="R617" s="8"/>
      <c r="S617" s="8"/>
      <c r="T617" s="8"/>
      <c r="U617" s="8"/>
      <c r="V617" s="8"/>
      <c r="W617" s="8"/>
      <c r="X617" s="8"/>
      <c r="Y617" s="14">
        <f t="shared" si="97"/>
        <v>0</v>
      </c>
      <c r="Z617" s="10"/>
      <c r="AA617" s="136">
        <f t="shared" si="101"/>
        <v>0</v>
      </c>
      <c r="AB617" s="13"/>
      <c r="AC617" s="13">
        <f t="shared" si="100"/>
        <v>0</v>
      </c>
      <c r="AD617" s="12">
        <v>1</v>
      </c>
      <c r="AE617" s="12">
        <v>1</v>
      </c>
      <c r="AG617" s="9">
        <f t="shared" si="95"/>
        <v>0</v>
      </c>
      <c r="AI617" s="1" t="str">
        <f t="shared" si="102"/>
        <v>35635610004052</v>
      </c>
      <c r="AJ617" s="9">
        <f>IF(AND(F617=2015,AG$4=1),-IFERROR(VLOOKUP(AI617,'Tax Admin 1'!A:I,9,0),0),IF(AND(F617=2015,AG$4=2),-IFERROR(VLOOKUP(AI617,'Tax Admin 2'!A:I,9,0),0),IFERROR(VLOOKUP(AI617,'A203'!A:L,12,0),0)))</f>
        <v>0</v>
      </c>
    </row>
    <row r="618" spans="1:36" ht="15" customHeight="1" outlineLevel="2">
      <c r="A618" s="7">
        <v>2015</v>
      </c>
      <c r="B618" s="7" t="s">
        <v>154</v>
      </c>
      <c r="C618" s="149" t="s">
        <v>155</v>
      </c>
      <c r="D618" s="22" t="s">
        <v>155</v>
      </c>
      <c r="E618" s="7" t="s">
        <v>13</v>
      </c>
      <c r="F618" s="7">
        <v>1450</v>
      </c>
      <c r="G618" s="7" t="str">
        <f>VLOOKUP(F618,Crosswalk!A:D,2,0)</f>
        <v>4056</v>
      </c>
      <c r="H618" s="7" t="str">
        <f>VLOOKUP(G618,Crosswalk!B:D,2,0)</f>
        <v>Aircraft</v>
      </c>
      <c r="I618" s="7"/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/>
      <c r="Q618" s="8">
        <v>0</v>
      </c>
      <c r="R618" s="8"/>
      <c r="S618" s="8"/>
      <c r="T618" s="8"/>
      <c r="U618" s="8"/>
      <c r="V618" s="8"/>
      <c r="W618" s="8"/>
      <c r="X618" s="8"/>
      <c r="Y618" s="14">
        <f t="shared" si="97"/>
        <v>0</v>
      </c>
      <c r="Z618" s="10"/>
      <c r="AA618" s="136">
        <f t="shared" si="101"/>
        <v>0</v>
      </c>
      <c r="AB618" s="13"/>
      <c r="AC618" s="13">
        <f t="shared" si="100"/>
        <v>0</v>
      </c>
      <c r="AD618" s="12"/>
      <c r="AE618" s="12"/>
      <c r="AG618" s="9">
        <f t="shared" si="95"/>
        <v>0</v>
      </c>
      <c r="AI618" s="1" t="str">
        <f t="shared" si="102"/>
        <v>35635610004056</v>
      </c>
      <c r="AJ618" s="9">
        <f>IF(AND(F618=2015,AG$4=1),-IFERROR(VLOOKUP(AI618,'Tax Admin 1'!A:I,9,0),0),IF(AND(F618=2015,AG$4=2),-IFERROR(VLOOKUP(AI618,'Tax Admin 2'!A:I,9,0),0),IFERROR(VLOOKUP(AI618,'A203'!A:L,12,0),0)))</f>
        <v>0</v>
      </c>
    </row>
    <row r="619" spans="1:36" ht="15" customHeight="1" outlineLevel="2">
      <c r="A619" s="7">
        <v>2015</v>
      </c>
      <c r="B619" s="7" t="s">
        <v>154</v>
      </c>
      <c r="C619" s="149" t="s">
        <v>155</v>
      </c>
      <c r="D619" s="7" t="s">
        <v>155</v>
      </c>
      <c r="E619" s="7" t="s">
        <v>13</v>
      </c>
      <c r="F619" s="7">
        <v>2015</v>
      </c>
      <c r="G619" s="7" t="str">
        <f>VLOOKUP(F619,Crosswalk!A:D,2,0)</f>
        <v>7003</v>
      </c>
      <c r="H619" s="7" t="str">
        <f>VLOOKUP(G619,Crosswalk!B:D,2,0)</f>
        <v>SB2557 Tax Admin Fees (Expense)</v>
      </c>
      <c r="I619" s="7"/>
      <c r="J619" s="8">
        <v>0</v>
      </c>
      <c r="K619" s="8">
        <v>0</v>
      </c>
      <c r="L619" s="8">
        <v>-1559.31</v>
      </c>
      <c r="M619" s="8">
        <v>0</v>
      </c>
      <c r="N619" s="8">
        <v>0</v>
      </c>
      <c r="O619" s="8">
        <v>-1559.3</v>
      </c>
      <c r="P619" s="8"/>
      <c r="Q619" s="8">
        <v>0</v>
      </c>
      <c r="R619" s="8"/>
      <c r="S619" s="8"/>
      <c r="T619" s="8"/>
      <c r="U619" s="8"/>
      <c r="V619" s="8"/>
      <c r="W619" s="8"/>
      <c r="X619" s="8"/>
      <c r="Y619" s="14">
        <f t="shared" si="97"/>
        <v>-3118.6099999999997</v>
      </c>
      <c r="Z619" s="10"/>
      <c r="AA619" s="136">
        <f t="shared" si="101"/>
        <v>-1559.31</v>
      </c>
      <c r="AB619" s="13"/>
      <c r="AC619" s="13">
        <f t="shared" ref="AC619:AC636" si="103">AA619+AB619</f>
        <v>-1559.31</v>
      </c>
      <c r="AD619" s="12"/>
      <c r="AE619" s="12"/>
      <c r="AG619" s="9">
        <f t="shared" si="95"/>
        <v>1559.2999999999997</v>
      </c>
      <c r="AI619" s="1" t="str">
        <f t="shared" si="102"/>
        <v>35635610007003</v>
      </c>
      <c r="AJ619" s="9">
        <f>IF(AND(F619=2015,AG$4=1),-IFERROR(VLOOKUP(AI619,'Tax Admin 1'!A:I,9,0),0),IF(AND(F619=2015,AG$4=2),-IFERROR(VLOOKUP(AI619,'Tax Admin 2'!A:I,9,0),0),IFERROR(VLOOKUP(AI619,'A203'!A:L,12,0),0)))</f>
        <v>-1559.31</v>
      </c>
    </row>
    <row r="620" spans="1:36" ht="15" customHeight="1" outlineLevel="2">
      <c r="A620" s="7">
        <v>2015</v>
      </c>
      <c r="B620" s="7" t="s">
        <v>154</v>
      </c>
      <c r="C620" s="149" t="s">
        <v>155</v>
      </c>
      <c r="D620" s="7" t="s">
        <v>155</v>
      </c>
      <c r="E620" s="7" t="s">
        <v>13</v>
      </c>
      <c r="F620" s="7">
        <v>4010</v>
      </c>
      <c r="G620" s="7" t="str">
        <f>VLOOKUP(F620,Crosswalk!A:D,2,0)</f>
        <v>4801</v>
      </c>
      <c r="H620" s="7" t="str">
        <f>VLOOKUP(G620,Crosswalk!B:D,2,0)</f>
        <v>Interest</v>
      </c>
      <c r="I620" s="7"/>
      <c r="J620" s="8">
        <v>0</v>
      </c>
      <c r="K620" s="8">
        <v>0</v>
      </c>
      <c r="L620" s="8">
        <v>7.05</v>
      </c>
      <c r="M620" s="8">
        <v>0</v>
      </c>
      <c r="N620" s="8">
        <v>32.020000000000003</v>
      </c>
      <c r="O620" s="8">
        <v>18.96</v>
      </c>
      <c r="P620" s="8"/>
      <c r="Q620" s="8">
        <v>141.75</v>
      </c>
      <c r="R620" s="8"/>
      <c r="S620" s="8"/>
      <c r="T620" s="8"/>
      <c r="U620" s="8"/>
      <c r="V620" s="8"/>
      <c r="W620" s="8"/>
      <c r="X620" s="8"/>
      <c r="Y620" s="14">
        <f t="shared" si="97"/>
        <v>199.78</v>
      </c>
      <c r="Z620" s="10"/>
      <c r="AA620" s="136">
        <f t="shared" si="101"/>
        <v>0</v>
      </c>
      <c r="AB620" s="13"/>
      <c r="AC620" s="13">
        <f t="shared" si="103"/>
        <v>0</v>
      </c>
      <c r="AD620" s="12">
        <v>1</v>
      </c>
      <c r="AE620" s="12">
        <v>1</v>
      </c>
      <c r="AG620" s="9">
        <f t="shared" si="95"/>
        <v>-199.78</v>
      </c>
      <c r="AI620" s="1" t="str">
        <f t="shared" si="102"/>
        <v>35635610004801</v>
      </c>
      <c r="AJ620" s="9">
        <f>IF(AND(F620=2015,AG$4=1),-IFERROR(VLOOKUP(AI620,'Tax Admin 1'!A:I,9,0),0),IF(AND(F620=2015,AG$4=2),-IFERROR(VLOOKUP(AI620,'Tax Admin 2'!A:I,9,0),0),IFERROR(VLOOKUP(AI620,'A203'!A:L,12,0),0)))</f>
        <v>0</v>
      </c>
    </row>
    <row r="621" spans="1:36" ht="15" customHeight="1" outlineLevel="2">
      <c r="A621" s="7">
        <v>2015</v>
      </c>
      <c r="B621" s="7" t="s">
        <v>154</v>
      </c>
      <c r="C621" s="149" t="s">
        <v>155</v>
      </c>
      <c r="D621" s="7" t="s">
        <v>155</v>
      </c>
      <c r="E621" s="7" t="s">
        <v>13</v>
      </c>
      <c r="F621" s="7">
        <v>5380</v>
      </c>
      <c r="G621" s="7" t="str">
        <f>VLOOKUP(F621,Crosswalk!A:D,2,0)</f>
        <v>5050</v>
      </c>
      <c r="H621" s="7" t="str">
        <f>VLOOKUP(G621,Crosswalk!B:D,2,0)</f>
        <v>St-Homeowners Prop Tax Relief</v>
      </c>
      <c r="I621" s="7"/>
      <c r="J621" s="8">
        <v>0</v>
      </c>
      <c r="K621" s="8">
        <v>0</v>
      </c>
      <c r="L621" s="8">
        <v>0</v>
      </c>
      <c r="M621" s="8">
        <v>0</v>
      </c>
      <c r="N621" s="8">
        <v>674.36</v>
      </c>
      <c r="O621" s="8">
        <v>0</v>
      </c>
      <c r="P621" s="8"/>
      <c r="Q621" s="8">
        <v>674.36</v>
      </c>
      <c r="R621" s="8"/>
      <c r="S621" s="8"/>
      <c r="T621" s="8"/>
      <c r="U621" s="8"/>
      <c r="V621" s="8"/>
      <c r="W621" s="8"/>
      <c r="X621" s="8"/>
      <c r="Y621" s="14">
        <f t="shared" si="97"/>
        <v>1348.72</v>
      </c>
      <c r="Z621" s="10"/>
      <c r="AA621" s="136">
        <f t="shared" si="101"/>
        <v>0</v>
      </c>
      <c r="AB621" s="13"/>
      <c r="AC621" s="13">
        <f t="shared" si="103"/>
        <v>0</v>
      </c>
      <c r="AD621" s="12">
        <v>1</v>
      </c>
      <c r="AE621" s="12">
        <v>1</v>
      </c>
      <c r="AG621" s="9">
        <f t="shared" si="95"/>
        <v>-1348.72</v>
      </c>
      <c r="AI621" s="1" t="str">
        <f t="shared" si="102"/>
        <v>35635610005050</v>
      </c>
      <c r="AJ621" s="9">
        <f>IF(AND(F621=2015,AG$4=1),-IFERROR(VLOOKUP(AI621,'Tax Admin 1'!A:I,9,0),0),IF(AND(F621=2015,AG$4=2),-IFERROR(VLOOKUP(AI621,'Tax Admin 2'!A:I,9,0),0),IFERROR(VLOOKUP(AI621,'A203'!A:L,12,0),0)))</f>
        <v>0</v>
      </c>
    </row>
    <row r="622" spans="1:36" ht="15" customHeight="1" outlineLevel="2">
      <c r="A622" s="7">
        <v>2015</v>
      </c>
      <c r="B622" s="7" t="s">
        <v>154</v>
      </c>
      <c r="C622" s="149" t="s">
        <v>155</v>
      </c>
      <c r="D622" s="7" t="s">
        <v>155</v>
      </c>
      <c r="E622" s="7" t="s">
        <v>13</v>
      </c>
      <c r="F622" s="7">
        <v>5800</v>
      </c>
      <c r="G622" s="7" t="str">
        <f>VLOOKUP(F622,Crosswalk!A:D,2,0)</f>
        <v>5800</v>
      </c>
      <c r="H622" s="7" t="str">
        <f>VLOOKUP(G622,Crosswalk!B:D,2,0)</f>
        <v>Other-In Lieu Taxes</v>
      </c>
      <c r="I622" s="7"/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0</v>
      </c>
      <c r="P622" s="8"/>
      <c r="Q622" s="8">
        <v>0</v>
      </c>
      <c r="R622" s="8"/>
      <c r="S622" s="8"/>
      <c r="T622" s="8"/>
      <c r="U622" s="8"/>
      <c r="V622" s="8"/>
      <c r="W622" s="8"/>
      <c r="X622" s="8"/>
      <c r="Y622" s="14">
        <f t="shared" si="97"/>
        <v>0</v>
      </c>
      <c r="Z622" s="10"/>
      <c r="AA622" s="136">
        <f t="shared" si="101"/>
        <v>0</v>
      </c>
      <c r="AB622" s="13"/>
      <c r="AC622" s="13">
        <f t="shared" si="103"/>
        <v>0</v>
      </c>
      <c r="AD622" s="12">
        <v>1</v>
      </c>
      <c r="AE622" s="12">
        <v>1</v>
      </c>
      <c r="AG622" s="9">
        <f t="shared" si="95"/>
        <v>0</v>
      </c>
      <c r="AI622" s="1" t="str">
        <f t="shared" si="102"/>
        <v>35635610005800</v>
      </c>
      <c r="AJ622" s="9">
        <f>IF(AND(F622=2015,AG$4=1),-IFERROR(VLOOKUP(AI622,'Tax Admin 1'!A:I,9,0),0),IF(AND(F622=2015,AG$4=2),-IFERROR(VLOOKUP(AI622,'Tax Admin 2'!A:I,9,0),0),IFERROR(VLOOKUP(AI622,'A203'!A:L,12,0),0)))</f>
        <v>0</v>
      </c>
    </row>
    <row r="623" spans="1:36" ht="15" customHeight="1" outlineLevel="2">
      <c r="A623" s="7">
        <v>2015</v>
      </c>
      <c r="B623" s="7" t="s">
        <v>154</v>
      </c>
      <c r="C623" s="149" t="s">
        <v>155</v>
      </c>
      <c r="D623" s="7" t="s">
        <v>155</v>
      </c>
      <c r="E623" s="7" t="s">
        <v>13</v>
      </c>
      <c r="F623" s="7">
        <v>5900</v>
      </c>
      <c r="G623" s="7" t="str">
        <f>VLOOKUP(F623,Crosswalk!A:D,2,0)</f>
        <v>5801</v>
      </c>
      <c r="H623" s="7" t="str">
        <f>VLOOKUP(G623,Crosswalk!B:D,2,0)</f>
        <v>RDA Pass Thru</v>
      </c>
      <c r="I623" s="7"/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  <c r="P623" s="8"/>
      <c r="Q623" s="8">
        <v>0</v>
      </c>
      <c r="R623" s="8"/>
      <c r="S623" s="8"/>
      <c r="T623" s="8"/>
      <c r="U623" s="8"/>
      <c r="V623" s="8"/>
      <c r="W623" s="8"/>
      <c r="X623" s="8"/>
      <c r="Y623" s="14">
        <f t="shared" si="97"/>
        <v>0</v>
      </c>
      <c r="Z623" s="10"/>
      <c r="AA623" s="136">
        <f t="shared" si="101"/>
        <v>0</v>
      </c>
      <c r="AB623" s="13"/>
      <c r="AC623" s="13">
        <f t="shared" si="103"/>
        <v>0</v>
      </c>
      <c r="AD623" s="12">
        <v>1</v>
      </c>
      <c r="AE623" s="12">
        <v>1</v>
      </c>
      <c r="AG623" s="9">
        <f t="shared" si="95"/>
        <v>0</v>
      </c>
      <c r="AI623" s="1" t="str">
        <f t="shared" si="102"/>
        <v>35635610005801</v>
      </c>
      <c r="AJ623" s="9">
        <f>IF(AND(F623=2015,AG$4=1),-IFERROR(VLOOKUP(AI623,'Tax Admin 1'!A:I,9,0),0),IF(AND(F623=2015,AG$4=2),-IFERROR(VLOOKUP(AI623,'Tax Admin 2'!A:I,9,0),0),IFERROR(VLOOKUP(AI623,'A203'!A:L,12,0),0)))</f>
        <v>0</v>
      </c>
    </row>
    <row r="624" spans="1:36" ht="15" customHeight="1" outlineLevel="2">
      <c r="A624" s="7">
        <v>2015</v>
      </c>
      <c r="B624" s="7" t="s">
        <v>154</v>
      </c>
      <c r="C624" s="149" t="s">
        <v>155</v>
      </c>
      <c r="D624" s="7" t="s">
        <v>155</v>
      </c>
      <c r="E624" s="7" t="s">
        <v>13</v>
      </c>
      <c r="F624" s="7">
        <v>5905</v>
      </c>
      <c r="G624" s="7" t="str">
        <f>VLOOKUP(F624,Crosswalk!A:D,2,0)</f>
        <v>5802</v>
      </c>
      <c r="H624" s="7" t="str">
        <f>VLOOKUP(G624,Crosswalk!B:D,2,0)</f>
        <v>RDA Pass Thru PY</v>
      </c>
      <c r="I624" s="7"/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8">
        <v>0</v>
      </c>
      <c r="P624" s="8"/>
      <c r="Q624" s="8">
        <v>0</v>
      </c>
      <c r="R624" s="8"/>
      <c r="S624" s="8"/>
      <c r="T624" s="8"/>
      <c r="U624" s="8"/>
      <c r="V624" s="8"/>
      <c r="W624" s="8"/>
      <c r="X624" s="8"/>
      <c r="Y624" s="14">
        <f t="shared" si="97"/>
        <v>0</v>
      </c>
      <c r="Z624" s="10"/>
      <c r="AA624" s="136">
        <f t="shared" si="101"/>
        <v>0</v>
      </c>
      <c r="AB624" s="13"/>
      <c r="AC624" s="13">
        <f t="shared" si="103"/>
        <v>0</v>
      </c>
      <c r="AD624" s="12"/>
      <c r="AE624" s="12"/>
      <c r="AG624" s="9">
        <f t="shared" si="95"/>
        <v>0</v>
      </c>
      <c r="AI624" s="1" t="str">
        <f t="shared" si="102"/>
        <v>35635610005802</v>
      </c>
      <c r="AJ624" s="9">
        <f>IF(AND(F624=2015,AG$4=1),-IFERROR(VLOOKUP(AI624,'Tax Admin 1'!A:I,9,0),0),IF(AND(F624=2015,AG$4=2),-IFERROR(VLOOKUP(AI624,'Tax Admin 2'!A:I,9,0),0),IFERROR(VLOOKUP(AI624,'A203'!A:L,12,0),0)))</f>
        <v>0</v>
      </c>
    </row>
    <row r="625" spans="1:36" ht="15" customHeight="1" outlineLevel="2">
      <c r="A625" s="7">
        <v>2015</v>
      </c>
      <c r="B625" s="7" t="s">
        <v>154</v>
      </c>
      <c r="C625" s="149" t="s">
        <v>155</v>
      </c>
      <c r="D625" s="7">
        <v>356</v>
      </c>
      <c r="E625" s="7" t="s">
        <v>13</v>
      </c>
      <c r="F625" s="7">
        <v>5915</v>
      </c>
      <c r="G625" s="7" t="str">
        <f>VLOOKUP(F625,Crosswalk!A:D,2,0)</f>
        <v>4069</v>
      </c>
      <c r="H625" s="7" t="str">
        <f>VLOOKUP(G625,Crosswalk!B:D,2,0)</f>
        <v>Pass through - Facilities Portion</v>
      </c>
      <c r="I625" s="7"/>
      <c r="J625" s="8">
        <v>0</v>
      </c>
      <c r="K625" s="8">
        <v>0</v>
      </c>
      <c r="L625" s="8">
        <v>0</v>
      </c>
      <c r="M625" s="8">
        <v>7476</v>
      </c>
      <c r="N625" s="8">
        <v>0</v>
      </c>
      <c r="O625" s="8">
        <v>0</v>
      </c>
      <c r="P625" s="8">
        <v>6147</v>
      </c>
      <c r="Q625" s="8">
        <v>0</v>
      </c>
      <c r="R625" s="8"/>
      <c r="S625" s="8"/>
      <c r="T625" s="8"/>
      <c r="U625" s="8"/>
      <c r="V625" s="8"/>
      <c r="W625" s="8"/>
      <c r="X625" s="8"/>
      <c r="Y625" s="14">
        <f t="shared" si="97"/>
        <v>13623</v>
      </c>
      <c r="Z625" s="10"/>
      <c r="AA625" s="136">
        <f t="shared" si="101"/>
        <v>0</v>
      </c>
      <c r="AB625" s="13"/>
      <c r="AC625" s="13">
        <f t="shared" si="103"/>
        <v>0</v>
      </c>
      <c r="AD625" s="12"/>
      <c r="AE625" s="12"/>
      <c r="AG625" s="9">
        <f t="shared" si="95"/>
        <v>-13623</v>
      </c>
      <c r="AI625" s="1" t="str">
        <f t="shared" si="102"/>
        <v>35635610004069</v>
      </c>
      <c r="AJ625" s="9">
        <f>IF(AND(F625=2015,AG$4=1),-IFERROR(VLOOKUP(AI625,'Tax Admin 1'!A:I,9,0),0),IF(AND(F625=2015,AG$4=2),-IFERROR(VLOOKUP(AI625,'Tax Admin 2'!A:I,9,0),0),IFERROR(VLOOKUP(AI625,'A203'!A:L,12,0),0)))</f>
        <v>0</v>
      </c>
    </row>
    <row r="626" spans="1:36" ht="15" customHeight="1" outlineLevel="2">
      <c r="A626" s="7">
        <v>2015</v>
      </c>
      <c r="B626" s="7" t="s">
        <v>154</v>
      </c>
      <c r="C626" s="149" t="s">
        <v>155</v>
      </c>
      <c r="D626" s="7" t="s">
        <v>155</v>
      </c>
      <c r="E626" s="7" t="s">
        <v>13</v>
      </c>
      <c r="F626" s="7">
        <v>7320</v>
      </c>
      <c r="G626" s="7" t="str">
        <f>VLOOKUP(F626,Crosswalk!A:D,2,0)</f>
        <v>5835</v>
      </c>
      <c r="H626" s="7" t="str">
        <f>VLOOKUP(G626,Crosswalk!B:D,2,0)</f>
        <v>Other Revenue</v>
      </c>
      <c r="I626" s="7"/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8">
        <v>0</v>
      </c>
      <c r="P626" s="8"/>
      <c r="Q626" s="8">
        <v>0</v>
      </c>
      <c r="R626" s="8"/>
      <c r="S626" s="8"/>
      <c r="T626" s="8"/>
      <c r="U626" s="8"/>
      <c r="V626" s="8"/>
      <c r="W626" s="8"/>
      <c r="X626" s="8"/>
      <c r="Y626" s="14">
        <f t="shared" si="97"/>
        <v>0</v>
      </c>
      <c r="Z626" s="10"/>
      <c r="AA626" s="136">
        <f t="shared" si="101"/>
        <v>0</v>
      </c>
      <c r="AB626" s="13"/>
      <c r="AC626" s="13">
        <f t="shared" si="103"/>
        <v>0</v>
      </c>
      <c r="AD626" s="12">
        <v>1</v>
      </c>
      <c r="AE626" s="12">
        <v>1</v>
      </c>
      <c r="AG626" s="9">
        <f t="shared" si="95"/>
        <v>0</v>
      </c>
      <c r="AI626" s="1" t="str">
        <f t="shared" si="102"/>
        <v>35635610005835</v>
      </c>
      <c r="AJ626" s="9">
        <f>IF(AND(F626=2015,AG$4=1),-IFERROR(VLOOKUP(AI626,'Tax Admin 1'!A:I,9,0),0),IF(AND(F626=2015,AG$4=2),-IFERROR(VLOOKUP(AI626,'Tax Admin 2'!A:I,9,0),0),IFERROR(VLOOKUP(AI626,'A203'!A:L,12,0),0)))</f>
        <v>0</v>
      </c>
    </row>
    <row r="627" spans="1:36" ht="15" customHeight="1" outlineLevel="1">
      <c r="A627" s="7"/>
      <c r="B627" s="7"/>
      <c r="C627" s="157" t="s">
        <v>3538</v>
      </c>
      <c r="D627" s="7"/>
      <c r="E627" s="7"/>
      <c r="F627" s="7"/>
      <c r="G627" s="7"/>
      <c r="H627" s="7"/>
      <c r="I627" s="7"/>
      <c r="J627" s="8">
        <f>SUBTOTAL(9,J606:J626)</f>
        <v>0</v>
      </c>
      <c r="K627" s="8">
        <f>SUBTOTAL(9,K606:K626)</f>
        <v>0</v>
      </c>
      <c r="L627" s="8">
        <f>SUBTOTAL(9,L606:L626)</f>
        <v>60464.070000000007</v>
      </c>
      <c r="M627" s="8">
        <f>SUBTOTAL(9,M606:M626)</f>
        <v>7476</v>
      </c>
      <c r="N627" s="8">
        <f>SUBTOTAL(9,N606:N626)</f>
        <v>11018.349999999999</v>
      </c>
      <c r="O627" s="8">
        <f>SUBTOTAL(9,O606:O626)</f>
        <v>34109.14</v>
      </c>
      <c r="P627" s="8">
        <f>SUBTOTAL(9,P606:P626)</f>
        <v>18795.190000000002</v>
      </c>
      <c r="Q627" s="8">
        <f>SUBTOTAL(9,Q606:Q626)</f>
        <v>7382.58</v>
      </c>
      <c r="R627" s="8"/>
      <c r="S627" s="8"/>
      <c r="T627" s="8"/>
      <c r="U627" s="8"/>
      <c r="V627" s="8"/>
      <c r="W627" s="8"/>
      <c r="X627" s="8"/>
      <c r="Y627" s="14">
        <f>SUBTOTAL(9,Y606:Y626)</f>
        <v>139245.33000000002</v>
      </c>
      <c r="Z627" s="10"/>
      <c r="AA627" s="136"/>
      <c r="AB627" s="13"/>
      <c r="AC627" s="13"/>
      <c r="AD627" s="12"/>
      <c r="AE627" s="12"/>
      <c r="AG627" s="9"/>
      <c r="AJ627" s="9"/>
    </row>
    <row r="628" spans="1:36" ht="15" customHeight="1" outlineLevel="2">
      <c r="A628" s="7">
        <v>2015</v>
      </c>
      <c r="B628" s="7" t="s">
        <v>157</v>
      </c>
      <c r="C628" s="149" t="s">
        <v>158</v>
      </c>
      <c r="D628" s="7" t="s">
        <v>158</v>
      </c>
      <c r="E628" s="7" t="s">
        <v>13</v>
      </c>
      <c r="F628" s="7">
        <v>1010</v>
      </c>
      <c r="G628" s="7" t="str">
        <f>VLOOKUP(F628,Crosswalk!A:D,2,0)</f>
        <v>4001</v>
      </c>
      <c r="H628" s="7" t="str">
        <f>VLOOKUP(G628,Crosswalk!B:D,2,0)</f>
        <v>Property Taxes-Current Secured</v>
      </c>
      <c r="I628" s="7"/>
      <c r="J628" s="8">
        <v>0</v>
      </c>
      <c r="K628" s="8">
        <v>0</v>
      </c>
      <c r="L628" s="8">
        <v>15629.09</v>
      </c>
      <c r="M628" s="8">
        <v>0</v>
      </c>
      <c r="N628" s="8">
        <v>3001.4700000000012</v>
      </c>
      <c r="O628" s="8">
        <v>9876.7999999999993</v>
      </c>
      <c r="P628" s="8">
        <v>3681.46</v>
      </c>
      <c r="Q628" s="8">
        <v>331.33000000000175</v>
      </c>
      <c r="R628" s="8"/>
      <c r="S628" s="8"/>
      <c r="T628" s="8"/>
      <c r="U628" s="8"/>
      <c r="V628" s="8"/>
      <c r="W628" s="8"/>
      <c r="X628" s="8"/>
      <c r="Y628" s="14">
        <f t="shared" si="97"/>
        <v>32520.15</v>
      </c>
      <c r="Z628" s="10"/>
      <c r="AA628" s="136">
        <f t="shared" ref="AA628:AA637" si="104">IF(AG$2="Y",IF(RIGHT(B628,4)="CITY",AJ628,0),AJ628)</f>
        <v>0</v>
      </c>
      <c r="AB628" s="13"/>
      <c r="AC628" s="13">
        <f t="shared" si="103"/>
        <v>0</v>
      </c>
      <c r="AD628" s="12">
        <v>1</v>
      </c>
      <c r="AE628" s="12">
        <v>1</v>
      </c>
      <c r="AG628" s="9">
        <f t="shared" si="95"/>
        <v>-32520.15</v>
      </c>
      <c r="AI628" s="1" t="str">
        <f t="shared" ref="AI628:AI637" si="105">C628&amp;D628&amp;E628&amp;G628</f>
        <v>35735710004001</v>
      </c>
      <c r="AJ628" s="9">
        <f>IF(AND(F628=2015,AG$4=1),-IFERROR(VLOOKUP(AI628,'Tax Admin 1'!A:I,9,0),0),IF(AND(F628=2015,AG$4=2),-IFERROR(VLOOKUP(AI628,'Tax Admin 2'!A:I,9,0),0),IFERROR(VLOOKUP(AI628,'A203'!A:L,12,0),0)))</f>
        <v>0</v>
      </c>
    </row>
    <row r="629" spans="1:36" ht="15" customHeight="1" outlineLevel="2">
      <c r="A629" s="7">
        <v>2015</v>
      </c>
      <c r="B629" s="7" t="s">
        <v>157</v>
      </c>
      <c r="C629" s="149" t="s">
        <v>158</v>
      </c>
      <c r="D629" s="7" t="s">
        <v>158</v>
      </c>
      <c r="E629" s="7" t="s">
        <v>13</v>
      </c>
      <c r="F629" s="7">
        <v>1050</v>
      </c>
      <c r="G629" s="7" t="str">
        <f>VLOOKUP(F629,Crosswalk!A:D,2,0)</f>
        <v>4006</v>
      </c>
      <c r="H629" s="7" t="str">
        <f>VLOOKUP(G629,Crosswalk!B:D,2,0)</f>
        <v>Property Tax-Current Unsecured</v>
      </c>
      <c r="I629" s="7"/>
      <c r="J629" s="8">
        <v>0</v>
      </c>
      <c r="K629" s="8">
        <v>0</v>
      </c>
      <c r="L629" s="8">
        <v>1730.97</v>
      </c>
      <c r="M629" s="8">
        <v>0</v>
      </c>
      <c r="N629" s="8">
        <v>9.9600000000000364</v>
      </c>
      <c r="O629" s="8">
        <v>87.929999999999836</v>
      </c>
      <c r="P629" s="8">
        <v>-5.46</v>
      </c>
      <c r="Q629" s="8">
        <v>63.320000000000164</v>
      </c>
      <c r="R629" s="8"/>
      <c r="S629" s="8"/>
      <c r="T629" s="8"/>
      <c r="U629" s="8"/>
      <c r="V629" s="8"/>
      <c r="W629" s="8"/>
      <c r="X629" s="8"/>
      <c r="Y629" s="14">
        <f t="shared" si="97"/>
        <v>1886.72</v>
      </c>
      <c r="Z629" s="10"/>
      <c r="AA629" s="136">
        <f t="shared" si="104"/>
        <v>0</v>
      </c>
      <c r="AB629" s="13"/>
      <c r="AC629" s="13">
        <f t="shared" si="103"/>
        <v>0</v>
      </c>
      <c r="AD629" s="12">
        <v>1</v>
      </c>
      <c r="AE629" s="12">
        <v>1</v>
      </c>
      <c r="AG629" s="9">
        <f t="shared" si="95"/>
        <v>-1886.72</v>
      </c>
      <c r="AI629" s="1" t="str">
        <f t="shared" si="105"/>
        <v>35735710004006</v>
      </c>
      <c r="AJ629" s="9">
        <f>IF(AND(F629=2015,AG$4=1),-IFERROR(VLOOKUP(AI629,'Tax Admin 1'!A:I,9,0),0),IF(AND(F629=2015,AG$4=2),-IFERROR(VLOOKUP(AI629,'Tax Admin 2'!A:I,9,0),0),IFERROR(VLOOKUP(AI629,'A203'!A:L,12,0),0)))</f>
        <v>0</v>
      </c>
    </row>
    <row r="630" spans="1:36" ht="15" customHeight="1" outlineLevel="2">
      <c r="A630" s="7">
        <v>2015</v>
      </c>
      <c r="B630" s="7" t="s">
        <v>157</v>
      </c>
      <c r="C630" s="149" t="s">
        <v>158</v>
      </c>
      <c r="D630" s="7" t="s">
        <v>158</v>
      </c>
      <c r="E630" s="7" t="s">
        <v>13</v>
      </c>
      <c r="F630" s="7">
        <v>1110</v>
      </c>
      <c r="G630" s="7" t="str">
        <f>VLOOKUP(F630,Crosswalk!A:D,2,0)</f>
        <v>4008</v>
      </c>
      <c r="H630" s="7" t="str">
        <f>VLOOKUP(G630,Crosswalk!B:D,2,0)</f>
        <v>Property Taxes-Prior Secured</v>
      </c>
      <c r="I630" s="7"/>
      <c r="J630" s="8">
        <v>0</v>
      </c>
      <c r="K630" s="8">
        <v>0</v>
      </c>
      <c r="L630" s="8">
        <v>0</v>
      </c>
      <c r="M630" s="8">
        <v>0</v>
      </c>
      <c r="N630" s="8">
        <v>0</v>
      </c>
      <c r="O630" s="8">
        <v>0</v>
      </c>
      <c r="P630" s="8"/>
      <c r="Q630" s="8">
        <v>1036.49</v>
      </c>
      <c r="R630" s="8"/>
      <c r="S630" s="8"/>
      <c r="T630" s="8"/>
      <c r="U630" s="8"/>
      <c r="V630" s="8"/>
      <c r="W630" s="8"/>
      <c r="X630" s="8"/>
      <c r="Y630" s="14">
        <f t="shared" si="97"/>
        <v>1036.49</v>
      </c>
      <c r="Z630" s="10"/>
      <c r="AA630" s="136">
        <f t="shared" si="104"/>
        <v>0</v>
      </c>
      <c r="AB630" s="13"/>
      <c r="AC630" s="13">
        <f t="shared" si="103"/>
        <v>0</v>
      </c>
      <c r="AD630" s="12">
        <v>1</v>
      </c>
      <c r="AE630" s="12">
        <v>1</v>
      </c>
      <c r="AG630" s="9">
        <f t="shared" si="95"/>
        <v>-1036.49</v>
      </c>
      <c r="AI630" s="1" t="str">
        <f t="shared" si="105"/>
        <v>35735710004008</v>
      </c>
      <c r="AJ630" s="9">
        <f>IF(AND(F630=2015,AG$4=1),-IFERROR(VLOOKUP(AI630,'Tax Admin 1'!A:I,9,0),0),IF(AND(F630=2015,AG$4=2),-IFERROR(VLOOKUP(AI630,'Tax Admin 2'!A:I,9,0),0),IFERROR(VLOOKUP(AI630,'A203'!A:L,12,0),0)))</f>
        <v>0</v>
      </c>
    </row>
    <row r="631" spans="1:36" ht="15" customHeight="1" outlineLevel="2">
      <c r="A631" s="7">
        <v>2015</v>
      </c>
      <c r="B631" s="7" t="s">
        <v>157</v>
      </c>
      <c r="C631" s="149" t="s">
        <v>158</v>
      </c>
      <c r="D631" s="7" t="s">
        <v>158</v>
      </c>
      <c r="E631" s="7" t="s">
        <v>13</v>
      </c>
      <c r="F631" s="7">
        <v>1150</v>
      </c>
      <c r="G631" s="7" t="str">
        <f>VLOOKUP(F631,Crosswalk!A:D,2,0)</f>
        <v>4009</v>
      </c>
      <c r="H631" s="7" t="str">
        <f>VLOOKUP(G631,Crosswalk!B:D,2,0)</f>
        <v>Property Taxes-Prior Unsecured</v>
      </c>
      <c r="I631" s="7"/>
      <c r="J631" s="8">
        <v>0</v>
      </c>
      <c r="K631" s="8">
        <v>0</v>
      </c>
      <c r="L631" s="8">
        <v>16.829999999999998</v>
      </c>
      <c r="M631" s="8">
        <v>0</v>
      </c>
      <c r="N631" s="8">
        <v>2.5799999999999983</v>
      </c>
      <c r="O631" s="8">
        <v>24.46</v>
      </c>
      <c r="P631" s="8">
        <v>2.64</v>
      </c>
      <c r="Q631" s="8">
        <v>15.479999999999997</v>
      </c>
      <c r="R631" s="8"/>
      <c r="S631" s="8"/>
      <c r="T631" s="8"/>
      <c r="U631" s="8"/>
      <c r="V631" s="8"/>
      <c r="W631" s="8"/>
      <c r="X631" s="8"/>
      <c r="Y631" s="14">
        <f t="shared" si="97"/>
        <v>61.989999999999995</v>
      </c>
      <c r="Z631" s="10"/>
      <c r="AA631" s="136">
        <f t="shared" si="104"/>
        <v>0</v>
      </c>
      <c r="AB631" s="13"/>
      <c r="AC631" s="13">
        <f t="shared" si="103"/>
        <v>0</v>
      </c>
      <c r="AD631" s="12">
        <v>1</v>
      </c>
      <c r="AE631" s="12">
        <v>1</v>
      </c>
      <c r="AG631" s="9">
        <f t="shared" si="95"/>
        <v>-61.989999999999995</v>
      </c>
      <c r="AI631" s="1" t="str">
        <f t="shared" si="105"/>
        <v>35735710004009</v>
      </c>
      <c r="AJ631" s="9">
        <f>IF(AND(F631=2015,AG$4=1),-IFERROR(VLOOKUP(AI631,'Tax Admin 1'!A:I,9,0),0),IF(AND(F631=2015,AG$4=2),-IFERROR(VLOOKUP(AI631,'Tax Admin 2'!A:I,9,0),0),IFERROR(VLOOKUP(AI631,'A203'!A:L,12,0),0)))</f>
        <v>0</v>
      </c>
    </row>
    <row r="632" spans="1:36" ht="15" customHeight="1" outlineLevel="2">
      <c r="A632" s="7">
        <v>2015</v>
      </c>
      <c r="B632" s="7" t="s">
        <v>157</v>
      </c>
      <c r="C632" s="149" t="s">
        <v>158</v>
      </c>
      <c r="D632" s="7" t="s">
        <v>158</v>
      </c>
      <c r="E632" s="7" t="s">
        <v>13</v>
      </c>
      <c r="F632" s="7">
        <v>1175</v>
      </c>
      <c r="G632" s="7" t="str">
        <f>VLOOKUP(F632,Crosswalk!A:D,2,0)</f>
        <v>4014</v>
      </c>
      <c r="H632" s="7" t="str">
        <f>VLOOKUP(G632,Crosswalk!B:D,2,0)</f>
        <v>Prop 1A Reimbursement</v>
      </c>
      <c r="I632" s="7"/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/>
      <c r="Q632" s="8">
        <v>0</v>
      </c>
      <c r="R632" s="8"/>
      <c r="S632" s="8"/>
      <c r="T632" s="8"/>
      <c r="U632" s="8"/>
      <c r="V632" s="8"/>
      <c r="W632" s="8"/>
      <c r="X632" s="8"/>
      <c r="Y632" s="14">
        <f t="shared" si="97"/>
        <v>0</v>
      </c>
      <c r="Z632" s="10"/>
      <c r="AA632" s="136">
        <f t="shared" si="104"/>
        <v>0</v>
      </c>
      <c r="AB632" s="13"/>
      <c r="AC632" s="13">
        <f t="shared" si="103"/>
        <v>0</v>
      </c>
      <c r="AD632" s="12"/>
      <c r="AE632" s="12"/>
      <c r="AG632" s="9">
        <f t="shared" ref="AG632:AG699" si="106">AC632-Y632</f>
        <v>0</v>
      </c>
      <c r="AI632" s="1" t="str">
        <f t="shared" si="105"/>
        <v>35735710004014</v>
      </c>
      <c r="AJ632" s="9">
        <f>IF(AND(F632=2015,AG$4=1),-IFERROR(VLOOKUP(AI632,'Tax Admin 1'!A:I,9,0),0),IF(AND(F632=2015,AG$4=2),-IFERROR(VLOOKUP(AI632,'Tax Admin 2'!A:I,9,0),0),IFERROR(VLOOKUP(AI632,'A203'!A:L,12,0),0)))</f>
        <v>0</v>
      </c>
    </row>
    <row r="633" spans="1:36" ht="15" customHeight="1" outlineLevel="2">
      <c r="A633" s="7">
        <v>2015</v>
      </c>
      <c r="B633" s="7" t="s">
        <v>157</v>
      </c>
      <c r="C633" s="149" t="s">
        <v>158</v>
      </c>
      <c r="D633" s="7" t="s">
        <v>158</v>
      </c>
      <c r="E633" s="7" t="s">
        <v>13</v>
      </c>
      <c r="F633" s="7">
        <v>1260</v>
      </c>
      <c r="G633" s="7" t="str">
        <f>VLOOKUP(F633,Crosswalk!A:D,2,0)</f>
        <v>4030</v>
      </c>
      <c r="H633" s="7" t="str">
        <f>VLOOKUP(G633,Crosswalk!B:D,2,0)</f>
        <v>Supp Prop Tax-Current Secured</v>
      </c>
      <c r="I633" s="7"/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/>
      <c r="Q633" s="8">
        <v>314.70999999999998</v>
      </c>
      <c r="R633" s="8"/>
      <c r="S633" s="8"/>
      <c r="T633" s="8"/>
      <c r="U633" s="8"/>
      <c r="V633" s="8"/>
      <c r="W633" s="8"/>
      <c r="X633" s="8"/>
      <c r="Y633" s="14">
        <f t="shared" si="97"/>
        <v>314.70999999999998</v>
      </c>
      <c r="Z633" s="10"/>
      <c r="AA633" s="136">
        <f t="shared" si="104"/>
        <v>0</v>
      </c>
      <c r="AB633" s="13"/>
      <c r="AC633" s="13">
        <f t="shared" si="103"/>
        <v>0</v>
      </c>
      <c r="AD633" s="12">
        <v>1</v>
      </c>
      <c r="AE633" s="12">
        <v>1</v>
      </c>
      <c r="AG633" s="9">
        <f t="shared" si="106"/>
        <v>-314.70999999999998</v>
      </c>
      <c r="AI633" s="1" t="str">
        <f t="shared" si="105"/>
        <v>35735710004030</v>
      </c>
      <c r="AJ633" s="9">
        <f>IF(AND(F633=2015,AG$4=1),-IFERROR(VLOOKUP(AI633,'Tax Admin 1'!A:I,9,0),0),IF(AND(F633=2015,AG$4=2),-IFERROR(VLOOKUP(AI633,'Tax Admin 2'!A:I,9,0),0),IFERROR(VLOOKUP(AI633,'A203'!A:L,12,0),0)))</f>
        <v>0</v>
      </c>
    </row>
    <row r="634" spans="1:36" ht="15" customHeight="1" outlineLevel="2">
      <c r="A634" s="7">
        <v>2015</v>
      </c>
      <c r="B634" s="7" t="s">
        <v>157</v>
      </c>
      <c r="C634" s="149" t="s">
        <v>158</v>
      </c>
      <c r="D634" s="7" t="s">
        <v>158</v>
      </c>
      <c r="E634" s="7" t="s">
        <v>13</v>
      </c>
      <c r="F634" s="7">
        <v>1270</v>
      </c>
      <c r="G634" s="7" t="str">
        <f>VLOOKUP(F634,Crosswalk!A:D,2,0)</f>
        <v>4033</v>
      </c>
      <c r="H634" s="7" t="str">
        <f>VLOOKUP(G634,Crosswalk!B:D,2,0)</f>
        <v>Supp Property Taxes-Prior Secured</v>
      </c>
      <c r="I634" s="7"/>
      <c r="J634" s="8">
        <v>0</v>
      </c>
      <c r="K634" s="8">
        <v>0</v>
      </c>
      <c r="L634" s="8">
        <v>0</v>
      </c>
      <c r="M634" s="8">
        <v>0</v>
      </c>
      <c r="N634" s="8">
        <v>0</v>
      </c>
      <c r="O634" s="8">
        <v>0</v>
      </c>
      <c r="P634" s="8"/>
      <c r="Q634" s="8">
        <v>59.28</v>
      </c>
      <c r="R634" s="8"/>
      <c r="S634" s="8"/>
      <c r="T634" s="8"/>
      <c r="U634" s="8"/>
      <c r="V634" s="8"/>
      <c r="W634" s="8"/>
      <c r="X634" s="8"/>
      <c r="Y634" s="14">
        <f t="shared" si="97"/>
        <v>59.28</v>
      </c>
      <c r="Z634" s="10"/>
      <c r="AA634" s="136">
        <f t="shared" si="104"/>
        <v>0</v>
      </c>
      <c r="AB634" s="13"/>
      <c r="AC634" s="13">
        <f t="shared" si="103"/>
        <v>0</v>
      </c>
      <c r="AD634" s="12">
        <v>1</v>
      </c>
      <c r="AE634" s="12">
        <v>1</v>
      </c>
      <c r="AG634" s="9">
        <f t="shared" si="106"/>
        <v>-59.28</v>
      </c>
      <c r="AI634" s="1" t="str">
        <f t="shared" si="105"/>
        <v>35735710004033</v>
      </c>
      <c r="AJ634" s="9">
        <f>IF(AND(F634=2015,AG$4=1),-IFERROR(VLOOKUP(AI634,'Tax Admin 1'!A:I,9,0),0),IF(AND(F634=2015,AG$4=2),-IFERROR(VLOOKUP(AI634,'Tax Admin 2'!A:I,9,0),0),IFERROR(VLOOKUP(AI634,'A203'!A:L,12,0),0)))</f>
        <v>0</v>
      </c>
    </row>
    <row r="635" spans="1:36" ht="15" customHeight="1" outlineLevel="2">
      <c r="A635" s="7">
        <v>2015</v>
      </c>
      <c r="B635" s="7" t="s">
        <v>157</v>
      </c>
      <c r="C635" s="149" t="s">
        <v>158</v>
      </c>
      <c r="D635" s="7" t="s">
        <v>158</v>
      </c>
      <c r="E635" s="7" t="s">
        <v>13</v>
      </c>
      <c r="F635" s="7">
        <v>1410</v>
      </c>
      <c r="G635" s="7" t="str">
        <f>VLOOKUP(F635,Crosswalk!A:D,2,0)</f>
        <v>4052</v>
      </c>
      <c r="H635" s="7" t="str">
        <f>VLOOKUP(G635,Crosswalk!B:D,2,0)</f>
        <v>Other Taxes</v>
      </c>
      <c r="I635" s="7"/>
      <c r="J635" s="8">
        <v>0</v>
      </c>
      <c r="K635" s="8">
        <v>0</v>
      </c>
      <c r="L635" s="8">
        <v>0</v>
      </c>
      <c r="M635" s="8">
        <v>0</v>
      </c>
      <c r="N635" s="8">
        <v>0</v>
      </c>
      <c r="O635" s="8">
        <v>0</v>
      </c>
      <c r="P635" s="8"/>
      <c r="Q635" s="8">
        <v>0</v>
      </c>
      <c r="R635" s="8"/>
      <c r="S635" s="8"/>
      <c r="T635" s="8"/>
      <c r="U635" s="8"/>
      <c r="V635" s="8"/>
      <c r="W635" s="8"/>
      <c r="X635" s="8"/>
      <c r="Y635" s="14">
        <f t="shared" si="97"/>
        <v>0</v>
      </c>
      <c r="Z635" s="10"/>
      <c r="AA635" s="136">
        <f t="shared" si="104"/>
        <v>0</v>
      </c>
      <c r="AB635" s="13"/>
      <c r="AC635" s="13">
        <f t="shared" si="103"/>
        <v>0</v>
      </c>
      <c r="AD635" s="12">
        <v>1</v>
      </c>
      <c r="AE635" s="12">
        <v>1</v>
      </c>
      <c r="AG635" s="9">
        <f t="shared" si="106"/>
        <v>0</v>
      </c>
      <c r="AI635" s="1" t="str">
        <f t="shared" si="105"/>
        <v>35735710004052</v>
      </c>
      <c r="AJ635" s="9">
        <f>IF(AND(F635=2015,AG$4=1),-IFERROR(VLOOKUP(AI635,'Tax Admin 1'!A:I,9,0),0),IF(AND(F635=2015,AG$4=2),-IFERROR(VLOOKUP(AI635,'Tax Admin 2'!A:I,9,0),0),IFERROR(VLOOKUP(AI635,'A203'!A:L,12,0),0)))</f>
        <v>0</v>
      </c>
    </row>
    <row r="636" spans="1:36" ht="15" customHeight="1" outlineLevel="2">
      <c r="A636" s="7">
        <v>2015</v>
      </c>
      <c r="B636" s="7" t="s">
        <v>157</v>
      </c>
      <c r="C636" s="149" t="s">
        <v>158</v>
      </c>
      <c r="D636" s="22" t="s">
        <v>158</v>
      </c>
      <c r="E636" s="7" t="s">
        <v>13</v>
      </c>
      <c r="F636" s="20">
        <v>1450</v>
      </c>
      <c r="G636" s="7" t="str">
        <f>VLOOKUP(F636,Crosswalk!A:D,2,0)</f>
        <v>4056</v>
      </c>
      <c r="H636" s="7" t="str">
        <f>VLOOKUP(G636,Crosswalk!B:D,2,0)</f>
        <v>Aircraft</v>
      </c>
      <c r="I636" s="7"/>
      <c r="J636" s="8">
        <v>0</v>
      </c>
      <c r="K636" s="8">
        <v>0</v>
      </c>
      <c r="L636" s="8">
        <v>0</v>
      </c>
      <c r="M636" s="8">
        <v>0</v>
      </c>
      <c r="N636" s="8">
        <v>0</v>
      </c>
      <c r="O636" s="8">
        <v>0</v>
      </c>
      <c r="P636" s="8"/>
      <c r="Q636" s="8">
        <v>0</v>
      </c>
      <c r="R636" s="8"/>
      <c r="S636" s="8"/>
      <c r="T636" s="8"/>
      <c r="U636" s="8"/>
      <c r="V636" s="8"/>
      <c r="W636" s="8"/>
      <c r="X636" s="8"/>
      <c r="Y636" s="14">
        <f t="shared" si="97"/>
        <v>0</v>
      </c>
      <c r="Z636" s="10"/>
      <c r="AA636" s="136">
        <f t="shared" si="104"/>
        <v>0</v>
      </c>
      <c r="AB636" s="13"/>
      <c r="AC636" s="13">
        <f t="shared" si="103"/>
        <v>0</v>
      </c>
      <c r="AD636" s="12"/>
      <c r="AE636" s="12"/>
      <c r="AG636" s="9">
        <f t="shared" si="106"/>
        <v>0</v>
      </c>
      <c r="AI636" s="1" t="str">
        <f t="shared" si="105"/>
        <v>35735710004056</v>
      </c>
      <c r="AJ636" s="9">
        <f>IF(AND(F636=2015,AG$4=1),-IFERROR(VLOOKUP(AI636,'Tax Admin 1'!A:I,9,0),0),IF(AND(F636=2015,AG$4=2),-IFERROR(VLOOKUP(AI636,'Tax Admin 2'!A:I,9,0),0),IFERROR(VLOOKUP(AI636,'A203'!A:L,12,0),0)))</f>
        <v>0</v>
      </c>
    </row>
    <row r="637" spans="1:36" ht="15" customHeight="1" outlineLevel="2">
      <c r="A637" s="7">
        <v>2015</v>
      </c>
      <c r="B637" s="7" t="s">
        <v>157</v>
      </c>
      <c r="C637" s="149" t="s">
        <v>158</v>
      </c>
      <c r="D637" s="7" t="s">
        <v>158</v>
      </c>
      <c r="E637" s="7" t="s">
        <v>13</v>
      </c>
      <c r="F637" s="7">
        <v>2015</v>
      </c>
      <c r="G637" s="7" t="str">
        <f>VLOOKUP(F637,Crosswalk!A:D,2,0)</f>
        <v>7003</v>
      </c>
      <c r="H637" s="7" t="str">
        <f>VLOOKUP(G637,Crosswalk!B:D,2,0)</f>
        <v>SB2557 Tax Admin Fees (Expense)</v>
      </c>
      <c r="I637" s="7"/>
      <c r="J637" s="8">
        <v>0</v>
      </c>
      <c r="K637" s="8">
        <v>0</v>
      </c>
      <c r="L637" s="8">
        <v>-439.14</v>
      </c>
      <c r="M637" s="8">
        <v>0</v>
      </c>
      <c r="N637" s="8">
        <v>0</v>
      </c>
      <c r="O637" s="8">
        <v>-439.13</v>
      </c>
      <c r="P637" s="8"/>
      <c r="Q637" s="8">
        <v>0</v>
      </c>
      <c r="R637" s="8"/>
      <c r="S637" s="8"/>
      <c r="T637" s="8"/>
      <c r="U637" s="8"/>
      <c r="V637" s="8"/>
      <c r="W637" s="8"/>
      <c r="X637" s="8"/>
      <c r="Y637" s="14">
        <f t="shared" si="97"/>
        <v>-878.27</v>
      </c>
      <c r="Z637" s="10"/>
      <c r="AA637" s="136">
        <f t="shared" si="104"/>
        <v>-439.14</v>
      </c>
      <c r="AB637" s="13"/>
      <c r="AC637" s="13">
        <f t="shared" ref="AC637:AC655" si="107">AA637+AB637</f>
        <v>-439.14</v>
      </c>
      <c r="AD637" s="12"/>
      <c r="AE637" s="12"/>
      <c r="AG637" s="9">
        <f t="shared" si="106"/>
        <v>439.13</v>
      </c>
      <c r="AI637" s="1" t="str">
        <f t="shared" si="105"/>
        <v>35735710007003</v>
      </c>
      <c r="AJ637" s="9">
        <f>IF(AND(F637=2015,AG$4=1),-IFERROR(VLOOKUP(AI637,'Tax Admin 1'!A:I,9,0),0),IF(AND(F637=2015,AG$4=2),-IFERROR(VLOOKUP(AI637,'Tax Admin 2'!A:I,9,0),0),IFERROR(VLOOKUP(AI637,'A203'!A:L,12,0),0)))</f>
        <v>-439.14</v>
      </c>
    </row>
    <row r="638" spans="1:36" ht="15" customHeight="1" outlineLevel="2">
      <c r="A638" s="7">
        <v>2015</v>
      </c>
      <c r="B638" s="7" t="s">
        <v>157</v>
      </c>
      <c r="C638" s="149" t="s">
        <v>158</v>
      </c>
      <c r="D638" s="7" t="s">
        <v>158</v>
      </c>
      <c r="E638" s="7" t="s">
        <v>13</v>
      </c>
      <c r="F638" s="24">
        <v>3010</v>
      </c>
      <c r="G638" s="7" t="str">
        <f>VLOOKUP(F638,Crosswalk!A:D,2,0)</f>
        <v>4402</v>
      </c>
      <c r="H638" s="7" t="str">
        <f>VLOOKUP(G638,Crosswalk!B:D,2,0)</f>
        <v>Vehicle Code Fines</v>
      </c>
      <c r="I638" s="7"/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8">
        <v>0</v>
      </c>
      <c r="P638" s="8"/>
      <c r="Q638" s="8">
        <v>0</v>
      </c>
      <c r="R638" s="8"/>
      <c r="S638" s="8"/>
      <c r="T638" s="8"/>
      <c r="U638" s="8"/>
      <c r="V638" s="8"/>
      <c r="W638" s="8"/>
      <c r="X638" s="8"/>
      <c r="Y638" s="14">
        <f t="shared" si="97"/>
        <v>0</v>
      </c>
      <c r="Z638" s="10"/>
      <c r="AA638" s="136"/>
      <c r="AB638" s="13"/>
      <c r="AC638" s="13"/>
      <c r="AD638" s="12"/>
      <c r="AE638" s="12"/>
      <c r="AG638" s="9"/>
      <c r="AJ638" s="9"/>
    </row>
    <row r="639" spans="1:36" ht="15" customHeight="1" outlineLevel="2">
      <c r="A639" s="7">
        <v>2015</v>
      </c>
      <c r="B639" s="7" t="s">
        <v>157</v>
      </c>
      <c r="C639" s="149" t="s">
        <v>158</v>
      </c>
      <c r="D639" s="7" t="s">
        <v>158</v>
      </c>
      <c r="E639" s="7" t="s">
        <v>13</v>
      </c>
      <c r="F639" s="7">
        <v>4010</v>
      </c>
      <c r="G639" s="7" t="str">
        <f>VLOOKUP(F639,Crosswalk!A:D,2,0)</f>
        <v>4801</v>
      </c>
      <c r="H639" s="7" t="str">
        <f>VLOOKUP(G639,Crosswalk!B:D,2,0)</f>
        <v>Interest</v>
      </c>
      <c r="I639" s="7"/>
      <c r="J639" s="8">
        <v>0</v>
      </c>
      <c r="K639" s="8">
        <v>0</v>
      </c>
      <c r="L639" s="8">
        <v>0.7</v>
      </c>
      <c r="M639" s="8">
        <v>0</v>
      </c>
      <c r="N639" s="8">
        <v>5.09</v>
      </c>
      <c r="O639" s="8">
        <v>2</v>
      </c>
      <c r="P639" s="8"/>
      <c r="Q639" s="8">
        <v>36.68</v>
      </c>
      <c r="R639" s="8"/>
      <c r="S639" s="8"/>
      <c r="T639" s="8"/>
      <c r="U639" s="8"/>
      <c r="V639" s="8"/>
      <c r="W639" s="8"/>
      <c r="X639" s="8"/>
      <c r="Y639" s="14">
        <f t="shared" si="97"/>
        <v>44.47</v>
      </c>
      <c r="Z639" s="10"/>
      <c r="AA639" s="136">
        <f>IF(AG$2="Y",IF(RIGHT(B639,4)="CITY",AJ639,0),AJ639)</f>
        <v>0</v>
      </c>
      <c r="AB639" s="13"/>
      <c r="AC639" s="13">
        <f t="shared" si="107"/>
        <v>0</v>
      </c>
      <c r="AD639" s="12">
        <v>1</v>
      </c>
      <c r="AE639" s="12">
        <v>1</v>
      </c>
      <c r="AG639" s="9">
        <f t="shared" si="106"/>
        <v>-44.47</v>
      </c>
      <c r="AI639" s="1" t="str">
        <f>C639&amp;D639&amp;E639&amp;G639</f>
        <v>35735710004801</v>
      </c>
      <c r="AJ639" s="9">
        <f>IF(AND(F639=2015,AG$4=1),-IFERROR(VLOOKUP(AI639,'Tax Admin 1'!A:I,9,0),0),IF(AND(F639=2015,AG$4=2),-IFERROR(VLOOKUP(AI639,'Tax Admin 2'!A:I,9,0),0),IFERROR(VLOOKUP(AI639,'A203'!A:L,12,0),0)))</f>
        <v>0</v>
      </c>
    </row>
    <row r="640" spans="1:36" ht="15" customHeight="1" outlineLevel="2">
      <c r="A640" s="7">
        <v>2015</v>
      </c>
      <c r="B640" s="7" t="s">
        <v>157</v>
      </c>
      <c r="C640" s="149" t="s">
        <v>158</v>
      </c>
      <c r="D640" s="7" t="s">
        <v>158</v>
      </c>
      <c r="E640" s="7" t="s">
        <v>13</v>
      </c>
      <c r="F640" s="7">
        <v>5380</v>
      </c>
      <c r="G640" s="7" t="str">
        <f>VLOOKUP(F640,Crosswalk!A:D,2,0)</f>
        <v>5050</v>
      </c>
      <c r="H640" s="7" t="str">
        <f>VLOOKUP(G640,Crosswalk!B:D,2,0)</f>
        <v>St-Homeowners Prop Tax Relief</v>
      </c>
      <c r="I640" s="7"/>
      <c r="J640" s="8">
        <v>0</v>
      </c>
      <c r="K640" s="8">
        <v>0</v>
      </c>
      <c r="L640" s="8">
        <v>0</v>
      </c>
      <c r="M640" s="8">
        <v>0</v>
      </c>
      <c r="N640" s="8">
        <v>188.95</v>
      </c>
      <c r="O640" s="8">
        <v>0</v>
      </c>
      <c r="P640" s="8"/>
      <c r="Q640" s="8">
        <v>188.95</v>
      </c>
      <c r="R640" s="8"/>
      <c r="S640" s="8"/>
      <c r="T640" s="8"/>
      <c r="U640" s="8"/>
      <c r="V640" s="8"/>
      <c r="W640" s="8"/>
      <c r="X640" s="8"/>
      <c r="Y640" s="14">
        <f t="shared" si="97"/>
        <v>377.9</v>
      </c>
      <c r="Z640" s="10"/>
      <c r="AA640" s="136">
        <f>IF(AG$2="Y",IF(RIGHT(B640,4)="CITY",AJ640,0),AJ640)</f>
        <v>0</v>
      </c>
      <c r="AB640" s="13"/>
      <c r="AC640" s="13">
        <f t="shared" si="107"/>
        <v>0</v>
      </c>
      <c r="AD640" s="12">
        <v>1</v>
      </c>
      <c r="AE640" s="12">
        <v>1</v>
      </c>
      <c r="AG640" s="9">
        <f t="shared" si="106"/>
        <v>-377.9</v>
      </c>
      <c r="AI640" s="1" t="str">
        <f>C640&amp;D640&amp;E640&amp;G640</f>
        <v>35735710005050</v>
      </c>
      <c r="AJ640" s="9">
        <f>IF(AND(F640=2015,AG$4=1),-IFERROR(VLOOKUP(AI640,'Tax Admin 1'!A:I,9,0),0),IF(AND(F640=2015,AG$4=2),-IFERROR(VLOOKUP(AI640,'Tax Admin 2'!A:I,9,0),0),IFERROR(VLOOKUP(AI640,'A203'!A:L,12,0),0)))</f>
        <v>0</v>
      </c>
    </row>
    <row r="641" spans="1:36" ht="15" customHeight="1" outlineLevel="1">
      <c r="A641" s="7"/>
      <c r="B641" s="7"/>
      <c r="C641" s="157" t="s">
        <v>3539</v>
      </c>
      <c r="D641" s="7"/>
      <c r="E641" s="7"/>
      <c r="F641" s="7"/>
      <c r="G641" s="7"/>
      <c r="H641" s="7"/>
      <c r="I641" s="7"/>
      <c r="J641" s="8">
        <f>SUBTOTAL(9,J628:J640)</f>
        <v>0</v>
      </c>
      <c r="K641" s="8">
        <f>SUBTOTAL(9,K628:K640)</f>
        <v>0</v>
      </c>
      <c r="L641" s="8">
        <f>SUBTOTAL(9,L628:L640)</f>
        <v>16938.450000000004</v>
      </c>
      <c r="M641" s="8">
        <f>SUBTOTAL(9,M628:M640)</f>
        <v>0</v>
      </c>
      <c r="N641" s="8">
        <f>SUBTOTAL(9,N628:N640)</f>
        <v>3208.0500000000011</v>
      </c>
      <c r="O641" s="8">
        <f>SUBTOTAL(9,O628:O640)</f>
        <v>9552.06</v>
      </c>
      <c r="P641" s="8">
        <f>SUBTOTAL(9,P628:P640)</f>
        <v>3678.64</v>
      </c>
      <c r="Q641" s="8">
        <f>SUBTOTAL(9,Q628:Q640)</f>
        <v>2046.2400000000021</v>
      </c>
      <c r="R641" s="8"/>
      <c r="S641" s="8"/>
      <c r="T641" s="8"/>
      <c r="U641" s="8"/>
      <c r="V641" s="8"/>
      <c r="W641" s="8"/>
      <c r="X641" s="8"/>
      <c r="Y641" s="14">
        <f>SUBTOTAL(9,Y628:Y640)</f>
        <v>35423.440000000002</v>
      </c>
      <c r="Z641" s="10"/>
      <c r="AA641" s="136"/>
      <c r="AB641" s="13"/>
      <c r="AC641" s="13"/>
      <c r="AD641" s="12"/>
      <c r="AE641" s="12"/>
      <c r="AG641" s="9"/>
      <c r="AJ641" s="9"/>
    </row>
    <row r="642" spans="1:36" ht="15" customHeight="1" outlineLevel="2">
      <c r="A642" s="7">
        <v>2015</v>
      </c>
      <c r="B642" s="7" t="s">
        <v>159</v>
      </c>
      <c r="C642" s="149" t="s">
        <v>160</v>
      </c>
      <c r="D642" s="7" t="s">
        <v>160</v>
      </c>
      <c r="E642" s="7" t="s">
        <v>13</v>
      </c>
      <c r="F642" s="7">
        <v>1010</v>
      </c>
      <c r="G642" s="7" t="str">
        <f>VLOOKUP(F642,Crosswalk!A:D,2,0)</f>
        <v>4001</v>
      </c>
      <c r="H642" s="7" t="str">
        <f>VLOOKUP(G642,Crosswalk!B:D,2,0)</f>
        <v>Property Taxes-Current Secured</v>
      </c>
      <c r="I642" s="7"/>
      <c r="J642" s="8">
        <v>0</v>
      </c>
      <c r="K642" s="8">
        <v>0</v>
      </c>
      <c r="L642" s="8">
        <v>25060.400000000001</v>
      </c>
      <c r="M642" s="8">
        <v>0</v>
      </c>
      <c r="N642" s="8">
        <v>4181.0399999999972</v>
      </c>
      <c r="O642" s="8">
        <v>15836.939999999999</v>
      </c>
      <c r="P642" s="8">
        <v>5282.41</v>
      </c>
      <c r="Q642" s="8">
        <v>531.33000000000902</v>
      </c>
      <c r="R642" s="8"/>
      <c r="S642" s="8"/>
      <c r="T642" s="8"/>
      <c r="U642" s="8"/>
      <c r="V642" s="8"/>
      <c r="W642" s="8"/>
      <c r="X642" s="8"/>
      <c r="Y642" s="14">
        <f t="shared" si="97"/>
        <v>50892.12</v>
      </c>
      <c r="Z642" s="10"/>
      <c r="AA642" s="136">
        <f t="shared" ref="AA642:AA661" si="108">IF(AG$2="Y",IF(RIGHT(B642,4)="CITY",AJ642,0),AJ642)</f>
        <v>0</v>
      </c>
      <c r="AB642" s="13"/>
      <c r="AC642" s="13">
        <f t="shared" si="107"/>
        <v>0</v>
      </c>
      <c r="AD642" s="12">
        <v>1</v>
      </c>
      <c r="AE642" s="12">
        <v>1</v>
      </c>
      <c r="AG642" s="9">
        <f t="shared" si="106"/>
        <v>-50892.12</v>
      </c>
      <c r="AI642" s="1" t="str">
        <f t="shared" ref="AI642:AI661" si="109">C642&amp;D642&amp;E642&amp;G642</f>
        <v>35835810004001</v>
      </c>
      <c r="AJ642" s="9">
        <f>IF(AND(F642=2015,AG$4=1),-IFERROR(VLOOKUP(AI642,'Tax Admin 1'!A:I,9,0),0),IF(AND(F642=2015,AG$4=2),-IFERROR(VLOOKUP(AI642,'Tax Admin 2'!A:I,9,0),0),IFERROR(VLOOKUP(AI642,'A203'!A:L,12,0),0)))</f>
        <v>0</v>
      </c>
    </row>
    <row r="643" spans="1:36" ht="15" customHeight="1" outlineLevel="2">
      <c r="A643" s="7">
        <v>2015</v>
      </c>
      <c r="B643" s="7" t="s">
        <v>159</v>
      </c>
      <c r="C643" s="149" t="s">
        <v>160</v>
      </c>
      <c r="D643" s="7" t="s">
        <v>160</v>
      </c>
      <c r="E643" s="7" t="s">
        <v>13</v>
      </c>
      <c r="F643" s="7">
        <v>1020</v>
      </c>
      <c r="G643" s="7" t="str">
        <f>VLOOKUP(F643,Crosswalk!A:D,2,0)</f>
        <v>4004</v>
      </c>
      <c r="H643" s="7" t="str">
        <f>VLOOKUP(G643,Crosswalk!B:D,2,0)</f>
        <v>Property Taxes-Eraf III</v>
      </c>
      <c r="I643" s="7"/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/>
      <c r="Q643" s="8">
        <v>0</v>
      </c>
      <c r="R643" s="8"/>
      <c r="S643" s="8"/>
      <c r="T643" s="8"/>
      <c r="U643" s="8"/>
      <c r="V643" s="8"/>
      <c r="W643" s="8"/>
      <c r="X643" s="8"/>
      <c r="Y643" s="14">
        <f t="shared" si="97"/>
        <v>0</v>
      </c>
      <c r="Z643" s="10"/>
      <c r="AA643" s="136">
        <f t="shared" si="108"/>
        <v>0</v>
      </c>
      <c r="AB643" s="13"/>
      <c r="AC643" s="13">
        <f t="shared" si="107"/>
        <v>0</v>
      </c>
      <c r="AD643" s="12">
        <v>1</v>
      </c>
      <c r="AE643" s="12">
        <v>1</v>
      </c>
      <c r="AG643" s="9">
        <f t="shared" si="106"/>
        <v>0</v>
      </c>
      <c r="AI643" s="1" t="str">
        <f t="shared" si="109"/>
        <v>35835810004004</v>
      </c>
      <c r="AJ643" s="9">
        <f>IF(AND(F643=2015,AG$4=1),-IFERROR(VLOOKUP(AI643,'Tax Admin 1'!A:I,9,0),0),IF(AND(F643=2015,AG$4=2),-IFERROR(VLOOKUP(AI643,'Tax Admin 2'!A:I,9,0),0),IFERROR(VLOOKUP(AI643,'A203'!A:L,12,0),0)))</f>
        <v>0</v>
      </c>
    </row>
    <row r="644" spans="1:36" ht="15" customHeight="1" outlineLevel="2">
      <c r="A644" s="7">
        <v>2015</v>
      </c>
      <c r="B644" s="7" t="s">
        <v>159</v>
      </c>
      <c r="C644" s="149" t="s">
        <v>160</v>
      </c>
      <c r="D644" s="7" t="s">
        <v>160</v>
      </c>
      <c r="E644" s="7" t="s">
        <v>13</v>
      </c>
      <c r="F644" s="7">
        <v>1050</v>
      </c>
      <c r="G644" s="7" t="str">
        <f>VLOOKUP(F644,Crosswalk!A:D,2,0)</f>
        <v>4006</v>
      </c>
      <c r="H644" s="7" t="str">
        <f>VLOOKUP(G644,Crosswalk!B:D,2,0)</f>
        <v>Property Tax-Current Unsecured</v>
      </c>
      <c r="I644" s="7"/>
      <c r="J644" s="8">
        <v>0</v>
      </c>
      <c r="K644" s="8">
        <v>0</v>
      </c>
      <c r="L644" s="8">
        <v>2775.52</v>
      </c>
      <c r="M644" s="8">
        <v>0</v>
      </c>
      <c r="N644" s="8">
        <v>15.9699999999998</v>
      </c>
      <c r="O644" s="8">
        <v>140.98999999999978</v>
      </c>
      <c r="P644" s="8">
        <v>-8.75</v>
      </c>
      <c r="Q644" s="8">
        <v>101.53000000000065</v>
      </c>
      <c r="R644" s="8"/>
      <c r="S644" s="8"/>
      <c r="T644" s="8"/>
      <c r="U644" s="8"/>
      <c r="V644" s="8"/>
      <c r="W644" s="8"/>
      <c r="X644" s="8"/>
      <c r="Y644" s="14">
        <f t="shared" si="97"/>
        <v>3025.26</v>
      </c>
      <c r="Z644" s="10"/>
      <c r="AA644" s="136">
        <f t="shared" si="108"/>
        <v>0</v>
      </c>
      <c r="AB644" s="13"/>
      <c r="AC644" s="13">
        <f t="shared" si="107"/>
        <v>0</v>
      </c>
      <c r="AD644" s="12">
        <v>1</v>
      </c>
      <c r="AE644" s="12">
        <v>1</v>
      </c>
      <c r="AG644" s="9">
        <f t="shared" si="106"/>
        <v>-3025.26</v>
      </c>
      <c r="AI644" s="1" t="str">
        <f t="shared" si="109"/>
        <v>35835810004006</v>
      </c>
      <c r="AJ644" s="9">
        <f>IF(AND(F644=2015,AG$4=1),-IFERROR(VLOOKUP(AI644,'Tax Admin 1'!A:I,9,0),0),IF(AND(F644=2015,AG$4=2),-IFERROR(VLOOKUP(AI644,'Tax Admin 2'!A:I,9,0),0),IFERROR(VLOOKUP(AI644,'A203'!A:L,12,0),0)))</f>
        <v>0</v>
      </c>
    </row>
    <row r="645" spans="1:36" ht="15" customHeight="1" outlineLevel="2">
      <c r="A645" s="7">
        <v>2015</v>
      </c>
      <c r="B645" s="7" t="s">
        <v>159</v>
      </c>
      <c r="C645" s="149" t="s">
        <v>160</v>
      </c>
      <c r="D645" s="7">
        <v>358</v>
      </c>
      <c r="E645" s="7" t="s">
        <v>13</v>
      </c>
      <c r="F645" s="7">
        <v>1070</v>
      </c>
      <c r="G645" s="7" t="str">
        <f>VLOOKUP(F645,Crosswalk!A:D,2,0)</f>
        <v>4060</v>
      </c>
      <c r="H645" s="7" t="str">
        <f>VLOOKUP(G645,Crosswalk!B:D,2,0)</f>
        <v>ABX1 26 Residual</v>
      </c>
      <c r="I645" s="7"/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>
        <v>0</v>
      </c>
      <c r="P645" s="8"/>
      <c r="Q645" s="8">
        <v>0</v>
      </c>
      <c r="R645" s="8"/>
      <c r="S645" s="8"/>
      <c r="T645" s="8"/>
      <c r="U645" s="8"/>
      <c r="V645" s="8"/>
      <c r="W645" s="8"/>
      <c r="X645" s="8"/>
      <c r="Y645" s="14">
        <f t="shared" si="97"/>
        <v>0</v>
      </c>
      <c r="Z645" s="10"/>
      <c r="AA645" s="136">
        <f t="shared" si="108"/>
        <v>0</v>
      </c>
      <c r="AB645" s="13"/>
      <c r="AC645" s="13">
        <f t="shared" si="107"/>
        <v>0</v>
      </c>
      <c r="AD645" s="12"/>
      <c r="AE645" s="12"/>
      <c r="AG645" s="9">
        <f t="shared" si="106"/>
        <v>0</v>
      </c>
      <c r="AI645" s="1" t="str">
        <f t="shared" si="109"/>
        <v>35835810004060</v>
      </c>
      <c r="AJ645" s="9">
        <f>IF(AND(F645=2015,AG$4=1),-IFERROR(VLOOKUP(AI645,'Tax Admin 1'!A:I,9,0),0),IF(AND(F645=2015,AG$4=2),-IFERROR(VLOOKUP(AI645,'Tax Admin 2'!A:I,9,0),0),IFERROR(VLOOKUP(AI645,'A203'!A:L,12,0),0)))</f>
        <v>0</v>
      </c>
    </row>
    <row r="646" spans="1:36" ht="15" customHeight="1" outlineLevel="2">
      <c r="A646" s="7">
        <v>2015</v>
      </c>
      <c r="B646" s="7" t="s">
        <v>159</v>
      </c>
      <c r="C646" s="149" t="s">
        <v>160</v>
      </c>
      <c r="D646" s="7" t="s">
        <v>160</v>
      </c>
      <c r="E646" s="7" t="s">
        <v>13</v>
      </c>
      <c r="F646" s="7">
        <v>1081</v>
      </c>
      <c r="G646" s="7" t="str">
        <f>VLOOKUP(F646,Crosswalk!A:D,2,0)</f>
        <v>4075</v>
      </c>
      <c r="H646" s="7" t="str">
        <f>VLOOKUP(G646,Crosswalk!B:D,2,0)</f>
        <v>ABx1 26 Other Assets - H&amp;S 34188</v>
      </c>
      <c r="I646" s="7"/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/>
      <c r="Q646" s="8">
        <v>0</v>
      </c>
      <c r="R646" s="8"/>
      <c r="S646" s="8"/>
      <c r="T646" s="8"/>
      <c r="U646" s="8"/>
      <c r="V646" s="8"/>
      <c r="W646" s="8"/>
      <c r="X646" s="8"/>
      <c r="Y646" s="14">
        <f t="shared" si="97"/>
        <v>0</v>
      </c>
      <c r="Z646" s="10"/>
      <c r="AA646" s="136">
        <f t="shared" si="108"/>
        <v>0</v>
      </c>
      <c r="AB646" s="13"/>
      <c r="AC646" s="13">
        <f t="shared" si="107"/>
        <v>0</v>
      </c>
      <c r="AD646" s="12"/>
      <c r="AE646" s="12"/>
      <c r="AG646" s="9">
        <f t="shared" si="106"/>
        <v>0</v>
      </c>
      <c r="AI646" s="1" t="str">
        <f t="shared" si="109"/>
        <v>35835810004075</v>
      </c>
      <c r="AJ646" s="9">
        <f>IF(AND(F646=2015,AG$4=1),-IFERROR(VLOOKUP(AI646,'Tax Admin 1'!A:I,9,0),0),IF(AND(F646=2015,AG$4=2),-IFERROR(VLOOKUP(AI646,'Tax Admin 2'!A:I,9,0),0),IFERROR(VLOOKUP(AI646,'A203'!A:L,12,0),0)))</f>
        <v>0</v>
      </c>
    </row>
    <row r="647" spans="1:36" ht="15" customHeight="1" outlineLevel="2">
      <c r="A647" s="7">
        <v>2015</v>
      </c>
      <c r="B647" s="7" t="s">
        <v>159</v>
      </c>
      <c r="C647" s="149" t="s">
        <v>160</v>
      </c>
      <c r="D647" s="7">
        <v>358</v>
      </c>
      <c r="E647" s="7" t="s">
        <v>13</v>
      </c>
      <c r="F647" s="86">
        <v>1082</v>
      </c>
      <c r="G647" s="7" t="str">
        <f>VLOOKUP(F647,Crosswalk!A:D,2,0)</f>
        <v>4076</v>
      </c>
      <c r="H647" s="7" t="str">
        <f>VLOOKUP(G647,Crosswalk!B:D,2,0)</f>
        <v>ABx1 26 L&amp;M Housing - H&amp;S 34188</v>
      </c>
      <c r="I647" s="7"/>
      <c r="J647" s="8">
        <v>0</v>
      </c>
      <c r="K647" s="8">
        <v>0</v>
      </c>
      <c r="L647" s="8">
        <v>0</v>
      </c>
      <c r="M647" s="8">
        <v>0</v>
      </c>
      <c r="N647" s="8">
        <v>0</v>
      </c>
      <c r="O647" s="8">
        <v>0</v>
      </c>
      <c r="P647" s="8"/>
      <c r="Q647" s="8">
        <v>0</v>
      </c>
      <c r="R647" s="8"/>
      <c r="S647" s="8"/>
      <c r="T647" s="8"/>
      <c r="U647" s="8"/>
      <c r="V647" s="8"/>
      <c r="W647" s="8"/>
      <c r="X647" s="8"/>
      <c r="Y647" s="14">
        <f t="shared" si="97"/>
        <v>0</v>
      </c>
      <c r="Z647" s="10"/>
      <c r="AA647" s="136">
        <f t="shared" si="108"/>
        <v>0</v>
      </c>
      <c r="AB647" s="13"/>
      <c r="AC647" s="13">
        <f t="shared" si="107"/>
        <v>0</v>
      </c>
      <c r="AD647" s="12"/>
      <c r="AE647" s="12"/>
      <c r="AG647" s="9">
        <f t="shared" si="106"/>
        <v>0</v>
      </c>
      <c r="AI647" s="1" t="str">
        <f t="shared" si="109"/>
        <v>35835810004076</v>
      </c>
      <c r="AJ647" s="9">
        <f>IF(AND(F647=2015,AG$4=1),-IFERROR(VLOOKUP(AI647,'Tax Admin 1'!A:I,9,0),0),IF(AND(F647=2015,AG$4=2),-IFERROR(VLOOKUP(AI647,'Tax Admin 2'!A:I,9,0),0),IFERROR(VLOOKUP(AI647,'A203'!A:L,12,0),0)))</f>
        <v>0</v>
      </c>
    </row>
    <row r="648" spans="1:36" ht="15" customHeight="1" outlineLevel="2">
      <c r="A648" s="7">
        <v>2015</v>
      </c>
      <c r="B648" s="7" t="s">
        <v>159</v>
      </c>
      <c r="C648" s="149" t="s">
        <v>160</v>
      </c>
      <c r="D648" s="7" t="s">
        <v>160</v>
      </c>
      <c r="E648" s="7" t="s">
        <v>13</v>
      </c>
      <c r="F648" s="7">
        <v>1110</v>
      </c>
      <c r="G648" s="7" t="str">
        <f>VLOOKUP(F648,Crosswalk!A:D,2,0)</f>
        <v>4008</v>
      </c>
      <c r="H648" s="7" t="str">
        <f>VLOOKUP(G648,Crosswalk!B:D,2,0)</f>
        <v>Property Taxes-Prior Secured</v>
      </c>
      <c r="I648" s="7"/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8">
        <v>0</v>
      </c>
      <c r="P648" s="8"/>
      <c r="Q648" s="8">
        <v>1646.19</v>
      </c>
      <c r="R648" s="8"/>
      <c r="S648" s="8"/>
      <c r="T648" s="8"/>
      <c r="U648" s="8"/>
      <c r="V648" s="8"/>
      <c r="W648" s="8"/>
      <c r="X648" s="8"/>
      <c r="Y648" s="14">
        <f t="shared" ref="Y648:Y711" si="110">SUM(J648:X648)</f>
        <v>1646.19</v>
      </c>
      <c r="Z648" s="10"/>
      <c r="AA648" s="136">
        <f t="shared" si="108"/>
        <v>0</v>
      </c>
      <c r="AB648" s="13"/>
      <c r="AC648" s="13">
        <f t="shared" si="107"/>
        <v>0</v>
      </c>
      <c r="AD648" s="12">
        <v>1</v>
      </c>
      <c r="AE648" s="12">
        <v>1</v>
      </c>
      <c r="AG648" s="9">
        <f t="shared" si="106"/>
        <v>-1646.19</v>
      </c>
      <c r="AI648" s="1" t="str">
        <f t="shared" si="109"/>
        <v>35835810004008</v>
      </c>
      <c r="AJ648" s="9">
        <f>IF(AND(F648=2015,AG$4=1),-IFERROR(VLOOKUP(AI648,'Tax Admin 1'!A:I,9,0),0),IF(AND(F648=2015,AG$4=2),-IFERROR(VLOOKUP(AI648,'Tax Admin 2'!A:I,9,0),0),IFERROR(VLOOKUP(AI648,'A203'!A:L,12,0),0)))</f>
        <v>0</v>
      </c>
    </row>
    <row r="649" spans="1:36" ht="15" customHeight="1" outlineLevel="2">
      <c r="A649" s="7">
        <v>2015</v>
      </c>
      <c r="B649" s="7" t="s">
        <v>159</v>
      </c>
      <c r="C649" s="149" t="s">
        <v>160</v>
      </c>
      <c r="D649" s="7" t="s">
        <v>160</v>
      </c>
      <c r="E649" s="7" t="s">
        <v>13</v>
      </c>
      <c r="F649" s="7">
        <v>1150</v>
      </c>
      <c r="G649" s="7" t="str">
        <f>VLOOKUP(F649,Crosswalk!A:D,2,0)</f>
        <v>4009</v>
      </c>
      <c r="H649" s="7" t="str">
        <f>VLOOKUP(G649,Crosswalk!B:D,2,0)</f>
        <v>Property Taxes-Prior Unsecured</v>
      </c>
      <c r="I649" s="7"/>
      <c r="J649" s="8">
        <v>0</v>
      </c>
      <c r="K649" s="8">
        <v>0</v>
      </c>
      <c r="L649" s="8">
        <v>26.73</v>
      </c>
      <c r="M649" s="8">
        <v>0</v>
      </c>
      <c r="N649" s="8">
        <v>4.0999999999999979</v>
      </c>
      <c r="O649" s="8">
        <v>38.850000000000009</v>
      </c>
      <c r="P649" s="8">
        <v>4.1900000000000004</v>
      </c>
      <c r="Q649" s="8">
        <v>24.58</v>
      </c>
      <c r="R649" s="8"/>
      <c r="S649" s="8"/>
      <c r="T649" s="8"/>
      <c r="U649" s="8"/>
      <c r="V649" s="8"/>
      <c r="W649" s="8"/>
      <c r="X649" s="8"/>
      <c r="Y649" s="14">
        <f t="shared" si="110"/>
        <v>98.45</v>
      </c>
      <c r="Z649" s="10"/>
      <c r="AA649" s="136">
        <f t="shared" si="108"/>
        <v>0</v>
      </c>
      <c r="AB649" s="13"/>
      <c r="AC649" s="13">
        <f t="shared" si="107"/>
        <v>0</v>
      </c>
      <c r="AD649" s="12">
        <v>1</v>
      </c>
      <c r="AE649" s="12">
        <v>1</v>
      </c>
      <c r="AG649" s="9">
        <f t="shared" si="106"/>
        <v>-98.45</v>
      </c>
      <c r="AI649" s="1" t="str">
        <f t="shared" si="109"/>
        <v>35835810004009</v>
      </c>
      <c r="AJ649" s="9">
        <f>IF(AND(F649=2015,AG$4=1),-IFERROR(VLOOKUP(AI649,'Tax Admin 1'!A:I,9,0),0),IF(AND(F649=2015,AG$4=2),-IFERROR(VLOOKUP(AI649,'Tax Admin 2'!A:I,9,0),0),IFERROR(VLOOKUP(AI649,'A203'!A:L,12,0),0)))</f>
        <v>0</v>
      </c>
    </row>
    <row r="650" spans="1:36" ht="15" customHeight="1" outlineLevel="2">
      <c r="A650" s="7">
        <v>2015</v>
      </c>
      <c r="B650" s="7" t="s">
        <v>159</v>
      </c>
      <c r="C650" s="149" t="s">
        <v>160</v>
      </c>
      <c r="D650" s="7" t="s">
        <v>160</v>
      </c>
      <c r="E650" s="7" t="s">
        <v>13</v>
      </c>
      <c r="F650" s="7">
        <v>1160</v>
      </c>
      <c r="G650" s="7" t="str">
        <f>VLOOKUP(F650,Crosswalk!A:D,2,0)</f>
        <v>4010</v>
      </c>
      <c r="H650" s="7" t="str">
        <f>VLOOKUP(G650,Crosswalk!B:D,2,0)</f>
        <v>Prop Tax Rev- School Pass Thru</v>
      </c>
      <c r="I650" s="7"/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/>
      <c r="Q650" s="8">
        <v>0</v>
      </c>
      <c r="R650" s="8"/>
      <c r="S650" s="8"/>
      <c r="T650" s="8"/>
      <c r="U650" s="8"/>
      <c r="V650" s="8"/>
      <c r="W650" s="8"/>
      <c r="X650" s="8"/>
      <c r="Y650" s="14">
        <f t="shared" si="110"/>
        <v>0</v>
      </c>
      <c r="Z650" s="10"/>
      <c r="AA650" s="136">
        <f t="shared" si="108"/>
        <v>0</v>
      </c>
      <c r="AB650" s="13"/>
      <c r="AC650" s="13">
        <f t="shared" si="107"/>
        <v>0</v>
      </c>
      <c r="AD650" s="12">
        <v>1</v>
      </c>
      <c r="AE650" s="12">
        <v>1</v>
      </c>
      <c r="AG650" s="9">
        <f t="shared" si="106"/>
        <v>0</v>
      </c>
      <c r="AI650" s="1" t="str">
        <f t="shared" si="109"/>
        <v>35835810004010</v>
      </c>
      <c r="AJ650" s="9">
        <f>IF(AND(F650=2015,AG$4=1),-IFERROR(VLOOKUP(AI650,'Tax Admin 1'!A:I,9,0),0),IF(AND(F650=2015,AG$4=2),-IFERROR(VLOOKUP(AI650,'Tax Admin 2'!A:I,9,0),0),IFERROR(VLOOKUP(AI650,'A203'!A:L,12,0),0)))</f>
        <v>0</v>
      </c>
    </row>
    <row r="651" spans="1:36" ht="15" customHeight="1" outlineLevel="2">
      <c r="A651" s="7">
        <v>2015</v>
      </c>
      <c r="B651" s="7" t="s">
        <v>159</v>
      </c>
      <c r="C651" s="149" t="s">
        <v>160</v>
      </c>
      <c r="D651" s="7" t="s">
        <v>160</v>
      </c>
      <c r="E651" s="7" t="s">
        <v>13</v>
      </c>
      <c r="F651" s="7">
        <v>1175</v>
      </c>
      <c r="G651" s="7" t="str">
        <f>VLOOKUP(F651,Crosswalk!A:D,2,0)</f>
        <v>4014</v>
      </c>
      <c r="H651" s="7" t="str">
        <f>VLOOKUP(G651,Crosswalk!B:D,2,0)</f>
        <v>Prop 1A Reimbursement</v>
      </c>
      <c r="I651" s="7"/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/>
      <c r="Q651" s="8">
        <v>0</v>
      </c>
      <c r="R651" s="8"/>
      <c r="S651" s="8"/>
      <c r="T651" s="8"/>
      <c r="U651" s="8"/>
      <c r="V651" s="8"/>
      <c r="W651" s="8"/>
      <c r="X651" s="8"/>
      <c r="Y651" s="14">
        <f t="shared" si="110"/>
        <v>0</v>
      </c>
      <c r="Z651" s="10"/>
      <c r="AA651" s="136">
        <f t="shared" si="108"/>
        <v>0</v>
      </c>
      <c r="AB651" s="13"/>
      <c r="AC651" s="13">
        <f t="shared" si="107"/>
        <v>0</v>
      </c>
      <c r="AD651" s="12"/>
      <c r="AE651" s="12"/>
      <c r="AG651" s="9">
        <f t="shared" si="106"/>
        <v>0</v>
      </c>
      <c r="AI651" s="1" t="str">
        <f t="shared" si="109"/>
        <v>35835810004014</v>
      </c>
      <c r="AJ651" s="9">
        <f>IF(AND(F651=2015,AG$4=1),-IFERROR(VLOOKUP(AI651,'Tax Admin 1'!A:I,9,0),0),IF(AND(F651=2015,AG$4=2),-IFERROR(VLOOKUP(AI651,'Tax Admin 2'!A:I,9,0),0),IFERROR(VLOOKUP(AI651,'A203'!A:L,12,0),0)))</f>
        <v>0</v>
      </c>
    </row>
    <row r="652" spans="1:36" ht="15" customHeight="1" outlineLevel="2">
      <c r="A652" s="7">
        <v>2015</v>
      </c>
      <c r="B652" s="7" t="s">
        <v>159</v>
      </c>
      <c r="C652" s="149" t="s">
        <v>160</v>
      </c>
      <c r="D652" s="7" t="s">
        <v>160</v>
      </c>
      <c r="E652" s="7" t="s">
        <v>13</v>
      </c>
      <c r="F652" s="7">
        <v>1260</v>
      </c>
      <c r="G652" s="7" t="str">
        <f>VLOOKUP(F652,Crosswalk!A:D,2,0)</f>
        <v>4030</v>
      </c>
      <c r="H652" s="7" t="str">
        <f>VLOOKUP(G652,Crosswalk!B:D,2,0)</f>
        <v>Supp Prop Tax-Current Secured</v>
      </c>
      <c r="I652" s="7"/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8">
        <v>0</v>
      </c>
      <c r="P652" s="8"/>
      <c r="Q652" s="8">
        <v>536.97</v>
      </c>
      <c r="R652" s="8"/>
      <c r="S652" s="8"/>
      <c r="T652" s="8"/>
      <c r="U652" s="8"/>
      <c r="V652" s="8"/>
      <c r="W652" s="8"/>
      <c r="X652" s="8"/>
      <c r="Y652" s="14">
        <f t="shared" si="110"/>
        <v>536.97</v>
      </c>
      <c r="Z652" s="10"/>
      <c r="AA652" s="136">
        <f t="shared" si="108"/>
        <v>0</v>
      </c>
      <c r="AB652" s="13"/>
      <c r="AC652" s="13">
        <f t="shared" si="107"/>
        <v>0</v>
      </c>
      <c r="AD652" s="12">
        <v>1</v>
      </c>
      <c r="AE652" s="12">
        <v>1</v>
      </c>
      <c r="AG652" s="9">
        <f t="shared" si="106"/>
        <v>-536.97</v>
      </c>
      <c r="AI652" s="1" t="str">
        <f t="shared" si="109"/>
        <v>35835810004030</v>
      </c>
      <c r="AJ652" s="9">
        <f>IF(AND(F652=2015,AG$4=1),-IFERROR(VLOOKUP(AI652,'Tax Admin 1'!A:I,9,0),0),IF(AND(F652=2015,AG$4=2),-IFERROR(VLOOKUP(AI652,'Tax Admin 2'!A:I,9,0),0),IFERROR(VLOOKUP(AI652,'A203'!A:L,12,0),0)))</f>
        <v>0</v>
      </c>
    </row>
    <row r="653" spans="1:36" ht="15" customHeight="1" outlineLevel="2">
      <c r="A653" s="7">
        <v>2015</v>
      </c>
      <c r="B653" s="7" t="s">
        <v>159</v>
      </c>
      <c r="C653" s="149" t="s">
        <v>160</v>
      </c>
      <c r="D653" s="7" t="s">
        <v>160</v>
      </c>
      <c r="E653" s="7" t="s">
        <v>13</v>
      </c>
      <c r="F653" s="7">
        <v>1270</v>
      </c>
      <c r="G653" s="7" t="str">
        <f>VLOOKUP(F653,Crosswalk!A:D,2,0)</f>
        <v>4033</v>
      </c>
      <c r="H653" s="7" t="str">
        <f>VLOOKUP(G653,Crosswalk!B:D,2,0)</f>
        <v>Supp Property Taxes-Prior Secured</v>
      </c>
      <c r="I653" s="7"/>
      <c r="J653" s="8">
        <v>0</v>
      </c>
      <c r="K653" s="8">
        <v>0</v>
      </c>
      <c r="L653" s="8">
        <v>0</v>
      </c>
      <c r="M653" s="8">
        <v>0</v>
      </c>
      <c r="N653" s="8">
        <v>0</v>
      </c>
      <c r="O653" s="8">
        <v>0</v>
      </c>
      <c r="P653" s="8"/>
      <c r="Q653" s="8">
        <v>106.34</v>
      </c>
      <c r="R653" s="8"/>
      <c r="S653" s="8"/>
      <c r="T653" s="8"/>
      <c r="U653" s="8"/>
      <c r="V653" s="8"/>
      <c r="W653" s="8"/>
      <c r="X653" s="8"/>
      <c r="Y653" s="14">
        <f t="shared" si="110"/>
        <v>106.34</v>
      </c>
      <c r="Z653" s="10"/>
      <c r="AA653" s="136">
        <f t="shared" si="108"/>
        <v>0</v>
      </c>
      <c r="AB653" s="13"/>
      <c r="AC653" s="13">
        <f t="shared" si="107"/>
        <v>0</v>
      </c>
      <c r="AD653" s="12">
        <v>1</v>
      </c>
      <c r="AE653" s="12">
        <v>1</v>
      </c>
      <c r="AG653" s="9">
        <f t="shared" si="106"/>
        <v>-106.34</v>
      </c>
      <c r="AI653" s="1" t="str">
        <f t="shared" si="109"/>
        <v>35835810004033</v>
      </c>
      <c r="AJ653" s="9">
        <f>IF(AND(F653=2015,AG$4=1),-IFERROR(VLOOKUP(AI653,'Tax Admin 1'!A:I,9,0),0),IF(AND(F653=2015,AG$4=2),-IFERROR(VLOOKUP(AI653,'Tax Admin 2'!A:I,9,0),0),IFERROR(VLOOKUP(AI653,'A203'!A:L,12,0),0)))</f>
        <v>0</v>
      </c>
    </row>
    <row r="654" spans="1:36" ht="15" customHeight="1" outlineLevel="2">
      <c r="A654" s="7">
        <v>2015</v>
      </c>
      <c r="B654" s="7" t="s">
        <v>159</v>
      </c>
      <c r="C654" s="149" t="s">
        <v>160</v>
      </c>
      <c r="D654" s="7" t="s">
        <v>160</v>
      </c>
      <c r="E654" s="7" t="s">
        <v>13</v>
      </c>
      <c r="F654" s="7">
        <v>1410</v>
      </c>
      <c r="G654" s="7" t="str">
        <f>VLOOKUP(F654,Crosswalk!A:D,2,0)</f>
        <v>4052</v>
      </c>
      <c r="H654" s="7" t="str">
        <f>VLOOKUP(G654,Crosswalk!B:D,2,0)</f>
        <v>Other Taxes</v>
      </c>
      <c r="I654" s="7"/>
      <c r="J654" s="8">
        <v>0</v>
      </c>
      <c r="K654" s="8">
        <v>0</v>
      </c>
      <c r="L654" s="8">
        <v>0</v>
      </c>
      <c r="M654" s="8">
        <v>0</v>
      </c>
      <c r="N654" s="8">
        <v>0</v>
      </c>
      <c r="O654" s="8">
        <v>0</v>
      </c>
      <c r="P654" s="8"/>
      <c r="Q654" s="8">
        <v>0</v>
      </c>
      <c r="R654" s="8"/>
      <c r="S654" s="8"/>
      <c r="T654" s="8"/>
      <c r="U654" s="8"/>
      <c r="V654" s="8"/>
      <c r="W654" s="8"/>
      <c r="X654" s="8"/>
      <c r="Y654" s="14">
        <f t="shared" si="110"/>
        <v>0</v>
      </c>
      <c r="Z654" s="10"/>
      <c r="AA654" s="136">
        <f t="shared" si="108"/>
        <v>0</v>
      </c>
      <c r="AB654" s="13"/>
      <c r="AC654" s="13">
        <f t="shared" si="107"/>
        <v>0</v>
      </c>
      <c r="AD654" s="12">
        <v>1</v>
      </c>
      <c r="AE654" s="12">
        <v>1</v>
      </c>
      <c r="AG654" s="9">
        <f t="shared" si="106"/>
        <v>0</v>
      </c>
      <c r="AI654" s="1" t="str">
        <f t="shared" si="109"/>
        <v>35835810004052</v>
      </c>
      <c r="AJ654" s="9">
        <f>IF(AND(F654=2015,AG$4=1),-IFERROR(VLOOKUP(AI654,'Tax Admin 1'!A:I,9,0),0),IF(AND(F654=2015,AG$4=2),-IFERROR(VLOOKUP(AI654,'Tax Admin 2'!A:I,9,0),0),IFERROR(VLOOKUP(AI654,'A203'!A:L,12,0),0)))</f>
        <v>0</v>
      </c>
    </row>
    <row r="655" spans="1:36" ht="15" customHeight="1" outlineLevel="2">
      <c r="A655" s="7">
        <v>2015</v>
      </c>
      <c r="B655" s="7" t="s">
        <v>159</v>
      </c>
      <c r="C655" s="149" t="s">
        <v>160</v>
      </c>
      <c r="D655" s="22" t="s">
        <v>160</v>
      </c>
      <c r="E655" s="7" t="s">
        <v>13</v>
      </c>
      <c r="F655" s="7">
        <v>1450</v>
      </c>
      <c r="G655" s="7" t="str">
        <f>VLOOKUP(F655,Crosswalk!A:D,2,0)</f>
        <v>4056</v>
      </c>
      <c r="H655" s="7" t="str">
        <f>VLOOKUP(G655,Crosswalk!B:D,2,0)</f>
        <v>Aircraft</v>
      </c>
      <c r="I655" s="7"/>
      <c r="J655" s="8">
        <v>0</v>
      </c>
      <c r="K655" s="8">
        <v>0</v>
      </c>
      <c r="L655" s="8">
        <v>0</v>
      </c>
      <c r="M655" s="8">
        <v>0</v>
      </c>
      <c r="N655" s="8">
        <v>0</v>
      </c>
      <c r="O655" s="8">
        <v>0</v>
      </c>
      <c r="P655" s="8"/>
      <c r="Q655" s="8">
        <v>0</v>
      </c>
      <c r="R655" s="8"/>
      <c r="S655" s="8"/>
      <c r="T655" s="8"/>
      <c r="U655" s="8"/>
      <c r="V655" s="8"/>
      <c r="W655" s="8"/>
      <c r="X655" s="8"/>
      <c r="Y655" s="14">
        <f t="shared" si="110"/>
        <v>0</v>
      </c>
      <c r="Z655" s="10"/>
      <c r="AA655" s="136">
        <f t="shared" si="108"/>
        <v>0</v>
      </c>
      <c r="AB655" s="13"/>
      <c r="AC655" s="13">
        <f t="shared" si="107"/>
        <v>0</v>
      </c>
      <c r="AD655" s="12"/>
      <c r="AE655" s="12"/>
      <c r="AG655" s="9">
        <f t="shared" si="106"/>
        <v>0</v>
      </c>
      <c r="AI655" s="1" t="str">
        <f t="shared" si="109"/>
        <v>35835810004056</v>
      </c>
      <c r="AJ655" s="9">
        <f>IF(AND(F655=2015,AG$4=1),-IFERROR(VLOOKUP(AI655,'Tax Admin 1'!A:I,9,0),0),IF(AND(F655=2015,AG$4=2),-IFERROR(VLOOKUP(AI655,'Tax Admin 2'!A:I,9,0),0),IFERROR(VLOOKUP(AI655,'A203'!A:L,12,0),0)))</f>
        <v>0</v>
      </c>
    </row>
    <row r="656" spans="1:36" ht="15" customHeight="1" outlineLevel="2">
      <c r="A656" s="7">
        <v>2015</v>
      </c>
      <c r="B656" s="7" t="s">
        <v>159</v>
      </c>
      <c r="C656" s="149" t="s">
        <v>160</v>
      </c>
      <c r="D656" s="7" t="s">
        <v>160</v>
      </c>
      <c r="E656" s="7" t="s">
        <v>13</v>
      </c>
      <c r="F656" s="7">
        <v>2015</v>
      </c>
      <c r="G656" s="7" t="str">
        <f>VLOOKUP(F656,Crosswalk!A:D,2,0)</f>
        <v>7003</v>
      </c>
      <c r="H656" s="7" t="str">
        <f>VLOOKUP(G656,Crosswalk!B:D,2,0)</f>
        <v>SB2557 Tax Admin Fees (Expense)</v>
      </c>
      <c r="I656" s="7"/>
      <c r="J656" s="8">
        <v>0</v>
      </c>
      <c r="K656" s="8">
        <v>0</v>
      </c>
      <c r="L656" s="8">
        <v>-688.48</v>
      </c>
      <c r="M656" s="8">
        <v>0</v>
      </c>
      <c r="N656" s="8">
        <v>0</v>
      </c>
      <c r="O656" s="8">
        <v>-688.47</v>
      </c>
      <c r="P656" s="8"/>
      <c r="Q656" s="8">
        <v>0</v>
      </c>
      <c r="R656" s="8"/>
      <c r="S656" s="8"/>
      <c r="T656" s="8"/>
      <c r="U656" s="8"/>
      <c r="V656" s="8"/>
      <c r="W656" s="8"/>
      <c r="X656" s="8"/>
      <c r="Y656" s="14">
        <f t="shared" si="110"/>
        <v>-1376.95</v>
      </c>
      <c r="Z656" s="10"/>
      <c r="AA656" s="136">
        <f t="shared" si="108"/>
        <v>-688.48</v>
      </c>
      <c r="AB656" s="13"/>
      <c r="AC656" s="13">
        <f t="shared" ref="AC656:AC673" si="111">AA656+AB656</f>
        <v>-688.48</v>
      </c>
      <c r="AD656" s="12"/>
      <c r="AE656" s="12"/>
      <c r="AG656" s="9">
        <f t="shared" si="106"/>
        <v>688.47</v>
      </c>
      <c r="AI656" s="1" t="str">
        <f t="shared" si="109"/>
        <v>35835810007003</v>
      </c>
      <c r="AJ656" s="9">
        <f>IF(AND(F656=2015,AG$4=1),-IFERROR(VLOOKUP(AI656,'Tax Admin 1'!A:I,9,0),0),IF(AND(F656=2015,AG$4=2),-IFERROR(VLOOKUP(AI656,'Tax Admin 2'!A:I,9,0),0),IFERROR(VLOOKUP(AI656,'A203'!A:L,12,0),0)))</f>
        <v>-688.48</v>
      </c>
    </row>
    <row r="657" spans="1:36" ht="15" customHeight="1" outlineLevel="2">
      <c r="A657" s="7">
        <v>2015</v>
      </c>
      <c r="B657" s="7" t="s">
        <v>159</v>
      </c>
      <c r="C657" s="149" t="s">
        <v>160</v>
      </c>
      <c r="D657" s="7" t="s">
        <v>160</v>
      </c>
      <c r="E657" s="7" t="s">
        <v>13</v>
      </c>
      <c r="F657" s="7">
        <v>4010</v>
      </c>
      <c r="G657" s="7" t="str">
        <f>VLOOKUP(F657,Crosswalk!A:D,2,0)</f>
        <v>4801</v>
      </c>
      <c r="H657" s="7" t="str">
        <f>VLOOKUP(G657,Crosswalk!B:D,2,0)</f>
        <v>Interest</v>
      </c>
      <c r="I657" s="7"/>
      <c r="J657" s="8">
        <v>0</v>
      </c>
      <c r="K657" s="8">
        <v>0</v>
      </c>
      <c r="L657" s="8">
        <v>1.1599999999999999</v>
      </c>
      <c r="M657" s="8">
        <v>0</v>
      </c>
      <c r="N657" s="8">
        <v>8.9600000000000009</v>
      </c>
      <c r="O657" s="8">
        <v>2.6899999999999995</v>
      </c>
      <c r="P657" s="8"/>
      <c r="Q657" s="8">
        <v>55.5</v>
      </c>
      <c r="R657" s="8"/>
      <c r="S657" s="8"/>
      <c r="T657" s="8"/>
      <c r="U657" s="8"/>
      <c r="V657" s="8"/>
      <c r="W657" s="8"/>
      <c r="X657" s="8"/>
      <c r="Y657" s="14">
        <f t="shared" si="110"/>
        <v>68.31</v>
      </c>
      <c r="Z657" s="10"/>
      <c r="AA657" s="136">
        <f t="shared" si="108"/>
        <v>0</v>
      </c>
      <c r="AB657" s="13"/>
      <c r="AC657" s="13">
        <f t="shared" si="111"/>
        <v>0</v>
      </c>
      <c r="AD657" s="12">
        <v>1</v>
      </c>
      <c r="AE657" s="12">
        <v>1</v>
      </c>
      <c r="AG657" s="9">
        <f t="shared" si="106"/>
        <v>-68.31</v>
      </c>
      <c r="AI657" s="1" t="str">
        <f t="shared" si="109"/>
        <v>35835810004801</v>
      </c>
      <c r="AJ657" s="9">
        <f>IF(AND(F657=2015,AG$4=1),-IFERROR(VLOOKUP(AI657,'Tax Admin 1'!A:I,9,0),0),IF(AND(F657=2015,AG$4=2),-IFERROR(VLOOKUP(AI657,'Tax Admin 2'!A:I,9,0),0),IFERROR(VLOOKUP(AI657,'A203'!A:L,12,0),0)))</f>
        <v>0</v>
      </c>
    </row>
    <row r="658" spans="1:36" ht="15" customHeight="1" outlineLevel="2">
      <c r="A658" s="7">
        <v>2015</v>
      </c>
      <c r="B658" s="7" t="s">
        <v>159</v>
      </c>
      <c r="C658" s="149" t="s">
        <v>160</v>
      </c>
      <c r="D658" s="7" t="s">
        <v>160</v>
      </c>
      <c r="E658" s="7" t="s">
        <v>13</v>
      </c>
      <c r="F658" s="7">
        <v>5380</v>
      </c>
      <c r="G658" s="7" t="str">
        <f>VLOOKUP(F658,Crosswalk!A:D,2,0)</f>
        <v>5050</v>
      </c>
      <c r="H658" s="7" t="str">
        <f>VLOOKUP(G658,Crosswalk!B:D,2,0)</f>
        <v>St-Homeowners Prop Tax Relief</v>
      </c>
      <c r="I658" s="7"/>
      <c r="J658" s="8">
        <v>0</v>
      </c>
      <c r="K658" s="8">
        <v>0</v>
      </c>
      <c r="L658" s="8">
        <v>0</v>
      </c>
      <c r="M658" s="8">
        <v>0</v>
      </c>
      <c r="N658" s="8">
        <v>302.97000000000003</v>
      </c>
      <c r="O658" s="8">
        <v>0</v>
      </c>
      <c r="P658" s="8"/>
      <c r="Q658" s="8">
        <v>302.97000000000003</v>
      </c>
      <c r="R658" s="8"/>
      <c r="S658" s="8"/>
      <c r="T658" s="8"/>
      <c r="U658" s="8"/>
      <c r="V658" s="8"/>
      <c r="W658" s="8"/>
      <c r="X658" s="8"/>
      <c r="Y658" s="14">
        <f t="shared" si="110"/>
        <v>605.94000000000005</v>
      </c>
      <c r="Z658" s="10"/>
      <c r="AA658" s="136">
        <f t="shared" si="108"/>
        <v>0</v>
      </c>
      <c r="AB658" s="13"/>
      <c r="AC658" s="13">
        <f t="shared" si="111"/>
        <v>0</v>
      </c>
      <c r="AD658" s="12">
        <v>1</v>
      </c>
      <c r="AE658" s="12">
        <v>1</v>
      </c>
      <c r="AG658" s="9">
        <f t="shared" si="106"/>
        <v>-605.94000000000005</v>
      </c>
      <c r="AI658" s="1" t="str">
        <f t="shared" si="109"/>
        <v>35835810005050</v>
      </c>
      <c r="AJ658" s="9">
        <f>IF(AND(F658=2015,AG$4=1),-IFERROR(VLOOKUP(AI658,'Tax Admin 1'!A:I,9,0),0),IF(AND(F658=2015,AG$4=2),-IFERROR(VLOOKUP(AI658,'Tax Admin 2'!A:I,9,0),0),IFERROR(VLOOKUP(AI658,'A203'!A:L,12,0),0)))</f>
        <v>0</v>
      </c>
    </row>
    <row r="659" spans="1:36" ht="15" customHeight="1" outlineLevel="2">
      <c r="A659" s="7">
        <v>2015</v>
      </c>
      <c r="B659" s="7" t="s">
        <v>159</v>
      </c>
      <c r="C659" s="149" t="s">
        <v>160</v>
      </c>
      <c r="D659" s="7" t="s">
        <v>160</v>
      </c>
      <c r="E659" s="7" t="s">
        <v>13</v>
      </c>
      <c r="F659" s="7">
        <v>5900</v>
      </c>
      <c r="G659" s="7" t="str">
        <f>VLOOKUP(F659,Crosswalk!A:D,2,0)</f>
        <v>5801</v>
      </c>
      <c r="H659" s="7" t="str">
        <f>VLOOKUP(G659,Crosswalk!B:D,2,0)</f>
        <v>RDA Pass Thru</v>
      </c>
      <c r="I659" s="7"/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8"/>
      <c r="Q659" s="8">
        <v>0</v>
      </c>
      <c r="R659" s="8"/>
      <c r="S659" s="8"/>
      <c r="T659" s="8"/>
      <c r="U659" s="8"/>
      <c r="V659" s="8"/>
      <c r="W659" s="8"/>
      <c r="X659" s="8"/>
      <c r="Y659" s="14">
        <f t="shared" si="110"/>
        <v>0</v>
      </c>
      <c r="Z659" s="10"/>
      <c r="AA659" s="136">
        <f t="shared" si="108"/>
        <v>0</v>
      </c>
      <c r="AB659" s="13"/>
      <c r="AC659" s="13">
        <f t="shared" si="111"/>
        <v>0</v>
      </c>
      <c r="AD659" s="12">
        <v>1</v>
      </c>
      <c r="AE659" s="12">
        <v>1</v>
      </c>
      <c r="AG659" s="9">
        <f t="shared" si="106"/>
        <v>0</v>
      </c>
      <c r="AI659" s="1" t="str">
        <f t="shared" si="109"/>
        <v>35835810005801</v>
      </c>
      <c r="AJ659" s="9">
        <f>IF(AND(F659=2015,AG$4=1),-IFERROR(VLOOKUP(AI659,'Tax Admin 1'!A:I,9,0),0),IF(AND(F659=2015,AG$4=2),-IFERROR(VLOOKUP(AI659,'Tax Admin 2'!A:I,9,0),0),IFERROR(VLOOKUP(AI659,'A203'!A:L,12,0),0)))</f>
        <v>0</v>
      </c>
    </row>
    <row r="660" spans="1:36" ht="15" customHeight="1" outlineLevel="2">
      <c r="A660" s="7">
        <v>2015</v>
      </c>
      <c r="B660" s="7" t="s">
        <v>159</v>
      </c>
      <c r="C660" s="149" t="s">
        <v>160</v>
      </c>
      <c r="D660" s="7" t="s">
        <v>160</v>
      </c>
      <c r="E660" s="7" t="s">
        <v>13</v>
      </c>
      <c r="F660" s="7">
        <v>5905</v>
      </c>
      <c r="G660" s="7" t="str">
        <f>VLOOKUP(F660,Crosswalk!A:D,2,0)</f>
        <v>5802</v>
      </c>
      <c r="H660" s="7" t="str">
        <f>VLOOKUP(G660,Crosswalk!B:D,2,0)</f>
        <v>RDA Pass Thru PY</v>
      </c>
      <c r="I660" s="7"/>
      <c r="J660" s="8">
        <v>0</v>
      </c>
      <c r="K660" s="8">
        <v>0</v>
      </c>
      <c r="L660" s="8">
        <v>0</v>
      </c>
      <c r="M660" s="8">
        <v>0</v>
      </c>
      <c r="N660" s="8">
        <v>0</v>
      </c>
      <c r="O660" s="8">
        <v>0</v>
      </c>
      <c r="P660" s="8"/>
      <c r="Q660" s="8">
        <v>0</v>
      </c>
      <c r="R660" s="8"/>
      <c r="S660" s="8"/>
      <c r="T660" s="8"/>
      <c r="U660" s="8"/>
      <c r="V660" s="8"/>
      <c r="W660" s="8"/>
      <c r="X660" s="8"/>
      <c r="Y660" s="14">
        <f t="shared" si="110"/>
        <v>0</v>
      </c>
      <c r="Z660" s="10"/>
      <c r="AA660" s="136">
        <f t="shared" si="108"/>
        <v>0</v>
      </c>
      <c r="AB660" s="13"/>
      <c r="AC660" s="13">
        <f t="shared" si="111"/>
        <v>0</v>
      </c>
      <c r="AD660" s="12"/>
      <c r="AE660" s="12"/>
      <c r="AG660" s="9">
        <f t="shared" si="106"/>
        <v>0</v>
      </c>
      <c r="AI660" s="1" t="str">
        <f t="shared" si="109"/>
        <v>35835810005802</v>
      </c>
      <c r="AJ660" s="9">
        <f>IF(AND(F660=2015,AG$4=1),-IFERROR(VLOOKUP(AI660,'Tax Admin 1'!A:I,9,0),0),IF(AND(F660=2015,AG$4=2),-IFERROR(VLOOKUP(AI660,'Tax Admin 2'!A:I,9,0),0),IFERROR(VLOOKUP(AI660,'A203'!A:L,12,0),0)))</f>
        <v>0</v>
      </c>
    </row>
    <row r="661" spans="1:36" ht="15" customHeight="1" outlineLevel="2">
      <c r="A661" s="7">
        <v>2015</v>
      </c>
      <c r="B661" s="7" t="s">
        <v>159</v>
      </c>
      <c r="C661" s="149" t="s">
        <v>160</v>
      </c>
      <c r="D661" s="7">
        <v>358</v>
      </c>
      <c r="E661" s="7" t="s">
        <v>13</v>
      </c>
      <c r="F661" s="7">
        <v>5915</v>
      </c>
      <c r="G661" s="7" t="str">
        <f>VLOOKUP(F661,Crosswalk!A:D,2,0)</f>
        <v>4069</v>
      </c>
      <c r="H661" s="7" t="str">
        <f>VLOOKUP(G661,Crosswalk!B:D,2,0)</f>
        <v>Pass through - Facilities Portion</v>
      </c>
      <c r="I661" s="7"/>
      <c r="J661" s="8">
        <v>0</v>
      </c>
      <c r="K661" s="8">
        <v>0</v>
      </c>
      <c r="L661" s="8">
        <v>0</v>
      </c>
      <c r="M661" s="8">
        <v>2193</v>
      </c>
      <c r="N661" s="8">
        <v>0</v>
      </c>
      <c r="O661" s="8">
        <v>0</v>
      </c>
      <c r="P661" s="8">
        <v>1804</v>
      </c>
      <c r="Q661" s="8">
        <v>0</v>
      </c>
      <c r="R661" s="8"/>
      <c r="S661" s="8"/>
      <c r="T661" s="8"/>
      <c r="U661" s="8"/>
      <c r="V661" s="8"/>
      <c r="W661" s="8"/>
      <c r="X661" s="8"/>
      <c r="Y661" s="14">
        <f t="shared" si="110"/>
        <v>3997</v>
      </c>
      <c r="Z661" s="10"/>
      <c r="AA661" s="136">
        <f t="shared" si="108"/>
        <v>0</v>
      </c>
      <c r="AB661" s="13"/>
      <c r="AC661" s="13">
        <f t="shared" si="111"/>
        <v>0</v>
      </c>
      <c r="AD661" s="12"/>
      <c r="AE661" s="12"/>
      <c r="AG661" s="9">
        <f t="shared" si="106"/>
        <v>-3997</v>
      </c>
      <c r="AI661" s="1" t="str">
        <f t="shared" si="109"/>
        <v>35835810004069</v>
      </c>
      <c r="AJ661" s="9">
        <f>IF(AND(F661=2015,AG$4=1),-IFERROR(VLOOKUP(AI661,'Tax Admin 1'!A:I,9,0),0),IF(AND(F661=2015,AG$4=2),-IFERROR(VLOOKUP(AI661,'Tax Admin 2'!A:I,9,0),0),IFERROR(VLOOKUP(AI661,'A203'!A:L,12,0),0)))</f>
        <v>0</v>
      </c>
    </row>
    <row r="662" spans="1:36" ht="15" customHeight="1" outlineLevel="1">
      <c r="A662" s="7"/>
      <c r="B662" s="7"/>
      <c r="C662" s="157" t="s">
        <v>3540</v>
      </c>
      <c r="D662" s="7"/>
      <c r="E662" s="7"/>
      <c r="F662" s="7"/>
      <c r="G662" s="7"/>
      <c r="H662" s="7"/>
      <c r="I662" s="7"/>
      <c r="J662" s="8">
        <f>SUBTOTAL(9,J642:J661)</f>
        <v>0</v>
      </c>
      <c r="K662" s="8">
        <f>SUBTOTAL(9,K642:K661)</f>
        <v>0</v>
      </c>
      <c r="L662" s="8">
        <f>SUBTOTAL(9,L642:L661)</f>
        <v>27175.33</v>
      </c>
      <c r="M662" s="8">
        <f>SUBTOTAL(9,M642:M661)</f>
        <v>2193</v>
      </c>
      <c r="N662" s="8">
        <f>SUBTOTAL(9,N642:N661)</f>
        <v>4513.0399999999972</v>
      </c>
      <c r="O662" s="8">
        <f>SUBTOTAL(9,O642:O661)</f>
        <v>15331</v>
      </c>
      <c r="P662" s="8">
        <f>SUBTOTAL(9,P642:P661)</f>
        <v>7081.8499999999995</v>
      </c>
      <c r="Q662" s="8">
        <f>SUBTOTAL(9,Q642:Q661)</f>
        <v>3305.4100000000099</v>
      </c>
      <c r="R662" s="8"/>
      <c r="S662" s="8"/>
      <c r="T662" s="8"/>
      <c r="U662" s="8"/>
      <c r="V662" s="8"/>
      <c r="W662" s="8"/>
      <c r="X662" s="8"/>
      <c r="Y662" s="14">
        <f>SUBTOTAL(9,Y642:Y661)</f>
        <v>59599.630000000005</v>
      </c>
      <c r="Z662" s="10"/>
      <c r="AA662" s="136"/>
      <c r="AB662" s="13"/>
      <c r="AC662" s="13"/>
      <c r="AD662" s="12"/>
      <c r="AE662" s="12"/>
      <c r="AG662" s="9"/>
      <c r="AJ662" s="9"/>
    </row>
    <row r="663" spans="1:36" ht="15" customHeight="1" outlineLevel="2">
      <c r="A663" s="7">
        <v>2015</v>
      </c>
      <c r="B663" s="7" t="s">
        <v>161</v>
      </c>
      <c r="C663" s="149" t="s">
        <v>162</v>
      </c>
      <c r="D663" s="7" t="s">
        <v>162</v>
      </c>
      <c r="E663" s="7" t="s">
        <v>13</v>
      </c>
      <c r="F663" s="7">
        <v>1010</v>
      </c>
      <c r="G663" s="7" t="str">
        <f>VLOOKUP(F663,Crosswalk!A:D,2,0)</f>
        <v>4001</v>
      </c>
      <c r="H663" s="7" t="str">
        <f>VLOOKUP(G663,Crosswalk!B:D,2,0)</f>
        <v>Property Taxes-Current Secured</v>
      </c>
      <c r="I663" s="7"/>
      <c r="J663" s="8">
        <v>0</v>
      </c>
      <c r="K663" s="8">
        <v>0</v>
      </c>
      <c r="L663" s="8">
        <v>206007.24</v>
      </c>
      <c r="M663" s="8">
        <v>0</v>
      </c>
      <c r="N663" s="8">
        <v>38363.320000000007</v>
      </c>
      <c r="O663" s="8">
        <v>130186.44</v>
      </c>
      <c r="P663" s="8">
        <v>47346.53</v>
      </c>
      <c r="Q663" s="8">
        <v>4367.3299999999581</v>
      </c>
      <c r="R663" s="8"/>
      <c r="S663" s="8"/>
      <c r="T663" s="8"/>
      <c r="U663" s="8"/>
      <c r="V663" s="8"/>
      <c r="W663" s="8"/>
      <c r="X663" s="8"/>
      <c r="Y663" s="14">
        <f t="shared" si="110"/>
        <v>426270.86</v>
      </c>
      <c r="Z663" s="10"/>
      <c r="AA663" s="136">
        <f t="shared" ref="AA663:AA678" si="112">IF(AG$2="Y",IF(RIGHT(B663,4)="CITY",AJ663,0),AJ663)</f>
        <v>0</v>
      </c>
      <c r="AB663" s="13"/>
      <c r="AC663" s="13">
        <f t="shared" si="111"/>
        <v>0</v>
      </c>
      <c r="AD663" s="12">
        <v>1</v>
      </c>
      <c r="AE663" s="12">
        <v>1</v>
      </c>
      <c r="AG663" s="9">
        <f t="shared" si="106"/>
        <v>-426270.86</v>
      </c>
      <c r="AI663" s="1" t="str">
        <f t="shared" ref="AI663:AI678" si="113">C663&amp;D663&amp;E663&amp;G663</f>
        <v>35935910004001</v>
      </c>
      <c r="AJ663" s="9">
        <f>IF(AND(F663=2015,AG$4=1),-IFERROR(VLOOKUP(AI663,'Tax Admin 1'!A:I,9,0),0),IF(AND(F663=2015,AG$4=2),-IFERROR(VLOOKUP(AI663,'Tax Admin 2'!A:I,9,0),0),IFERROR(VLOOKUP(AI663,'A203'!A:L,12,0),0)))</f>
        <v>0</v>
      </c>
    </row>
    <row r="664" spans="1:36" ht="15" customHeight="1" outlineLevel="2">
      <c r="A664" s="7">
        <v>2015</v>
      </c>
      <c r="B664" s="7" t="s">
        <v>161</v>
      </c>
      <c r="C664" s="149" t="s">
        <v>162</v>
      </c>
      <c r="D664" s="7" t="s">
        <v>162</v>
      </c>
      <c r="E664" s="7" t="s">
        <v>13</v>
      </c>
      <c r="F664" s="7">
        <v>1050</v>
      </c>
      <c r="G664" s="7" t="str">
        <f>VLOOKUP(F664,Crosswalk!A:D,2,0)</f>
        <v>4006</v>
      </c>
      <c r="H664" s="7" t="str">
        <f>VLOOKUP(G664,Crosswalk!B:D,2,0)</f>
        <v>Property Tax-Current Unsecured</v>
      </c>
      <c r="I664" s="7"/>
      <c r="J664" s="8">
        <v>0</v>
      </c>
      <c r="K664" s="8">
        <v>0</v>
      </c>
      <c r="L664" s="8">
        <v>22815.94</v>
      </c>
      <c r="M664" s="8">
        <v>0</v>
      </c>
      <c r="N664" s="8">
        <v>131.25</v>
      </c>
      <c r="O664" s="8">
        <v>1158.9900000000016</v>
      </c>
      <c r="P664" s="8">
        <v>-71.930000000000007</v>
      </c>
      <c r="Q664" s="8">
        <v>834.65000000000146</v>
      </c>
      <c r="R664" s="8"/>
      <c r="S664" s="8"/>
      <c r="T664" s="8"/>
      <c r="U664" s="8"/>
      <c r="V664" s="8"/>
      <c r="W664" s="8"/>
      <c r="X664" s="8"/>
      <c r="Y664" s="14">
        <f t="shared" si="110"/>
        <v>24868.9</v>
      </c>
      <c r="Z664" s="10"/>
      <c r="AA664" s="136">
        <f t="shared" si="112"/>
        <v>0</v>
      </c>
      <c r="AB664" s="13"/>
      <c r="AC664" s="13">
        <f t="shared" si="111"/>
        <v>0</v>
      </c>
      <c r="AD664" s="12">
        <v>1</v>
      </c>
      <c r="AE664" s="12">
        <v>1</v>
      </c>
      <c r="AG664" s="9">
        <f t="shared" si="106"/>
        <v>-24868.9</v>
      </c>
      <c r="AI664" s="1" t="str">
        <f t="shared" si="113"/>
        <v>35935910004006</v>
      </c>
      <c r="AJ664" s="9">
        <f>IF(AND(F664=2015,AG$4=1),-IFERROR(VLOOKUP(AI664,'Tax Admin 1'!A:I,9,0),0),IF(AND(F664=2015,AG$4=2),-IFERROR(VLOOKUP(AI664,'Tax Admin 2'!A:I,9,0),0),IFERROR(VLOOKUP(AI664,'A203'!A:L,12,0),0)))</f>
        <v>0</v>
      </c>
    </row>
    <row r="665" spans="1:36" ht="15" customHeight="1" outlineLevel="2">
      <c r="A665" s="7">
        <v>2015</v>
      </c>
      <c r="B665" s="7" t="s">
        <v>161</v>
      </c>
      <c r="C665" s="149" t="s">
        <v>162</v>
      </c>
      <c r="D665" s="7">
        <v>359</v>
      </c>
      <c r="E665" s="7" t="s">
        <v>13</v>
      </c>
      <c r="F665" s="7">
        <v>1070</v>
      </c>
      <c r="G665" s="7" t="str">
        <f>VLOOKUP(F665,Crosswalk!A:D,2,0)</f>
        <v>4060</v>
      </c>
      <c r="H665" s="7" t="str">
        <f>VLOOKUP(G665,Crosswalk!B:D,2,0)</f>
        <v>ABX1 26 Residual</v>
      </c>
      <c r="I665" s="7"/>
      <c r="J665" s="8">
        <v>0</v>
      </c>
      <c r="K665" s="8">
        <v>0</v>
      </c>
      <c r="L665" s="8">
        <v>0</v>
      </c>
      <c r="M665" s="8">
        <v>0</v>
      </c>
      <c r="N665" s="8">
        <v>0</v>
      </c>
      <c r="O665" s="8">
        <v>0</v>
      </c>
      <c r="P665" s="8"/>
      <c r="Q665" s="8">
        <v>0</v>
      </c>
      <c r="R665" s="8"/>
      <c r="S665" s="8"/>
      <c r="T665" s="8"/>
      <c r="U665" s="8"/>
      <c r="V665" s="8"/>
      <c r="W665" s="8"/>
      <c r="X665" s="8"/>
      <c r="Y665" s="14">
        <f t="shared" si="110"/>
        <v>0</v>
      </c>
      <c r="Z665" s="10"/>
      <c r="AA665" s="136">
        <f t="shared" si="112"/>
        <v>0</v>
      </c>
      <c r="AB665" s="13"/>
      <c r="AC665" s="13">
        <f t="shared" si="111"/>
        <v>0</v>
      </c>
      <c r="AD665" s="12"/>
      <c r="AE665" s="12"/>
      <c r="AG665" s="9">
        <f t="shared" si="106"/>
        <v>0</v>
      </c>
      <c r="AI665" s="1" t="str">
        <f t="shared" si="113"/>
        <v>35935910004060</v>
      </c>
      <c r="AJ665" s="9">
        <f>IF(AND(F665=2015,AG$4=1),-IFERROR(VLOOKUP(AI665,'Tax Admin 1'!A:I,9,0),0),IF(AND(F665=2015,AG$4=2),-IFERROR(VLOOKUP(AI665,'Tax Admin 2'!A:I,9,0),0),IFERROR(VLOOKUP(AI665,'A203'!A:L,12,0),0)))</f>
        <v>0</v>
      </c>
    </row>
    <row r="666" spans="1:36" ht="15" customHeight="1" outlineLevel="2">
      <c r="A666" s="7">
        <v>2015</v>
      </c>
      <c r="B666" s="7" t="s">
        <v>161</v>
      </c>
      <c r="C666" s="149" t="s">
        <v>162</v>
      </c>
      <c r="D666" s="7">
        <v>359</v>
      </c>
      <c r="E666" s="7" t="s">
        <v>13</v>
      </c>
      <c r="F666" s="86">
        <v>1082</v>
      </c>
      <c r="G666" s="7" t="str">
        <f>VLOOKUP(F666,Crosswalk!A:D,2,0)</f>
        <v>4076</v>
      </c>
      <c r="H666" s="7" t="str">
        <f>VLOOKUP(G666,Crosswalk!B:D,2,0)</f>
        <v>ABx1 26 L&amp;M Housing - H&amp;S 34188</v>
      </c>
      <c r="I666" s="7"/>
      <c r="J666" s="8">
        <v>0</v>
      </c>
      <c r="K666" s="8">
        <v>0</v>
      </c>
      <c r="L666" s="8">
        <v>3214</v>
      </c>
      <c r="M666" s="8">
        <v>0</v>
      </c>
      <c r="N666" s="8">
        <v>6462</v>
      </c>
      <c r="O666" s="8">
        <v>0</v>
      </c>
      <c r="P666" s="8"/>
      <c r="Q666" s="8">
        <v>0</v>
      </c>
      <c r="R666" s="8"/>
      <c r="S666" s="8"/>
      <c r="T666" s="8"/>
      <c r="U666" s="8"/>
      <c r="V666" s="8"/>
      <c r="W666" s="8"/>
      <c r="X666" s="8"/>
      <c r="Y666" s="14">
        <f t="shared" si="110"/>
        <v>9676</v>
      </c>
      <c r="Z666" s="10"/>
      <c r="AA666" s="136">
        <f t="shared" si="112"/>
        <v>0</v>
      </c>
      <c r="AB666" s="13"/>
      <c r="AC666" s="13">
        <f t="shared" si="111"/>
        <v>0</v>
      </c>
      <c r="AD666" s="12"/>
      <c r="AE666" s="12"/>
      <c r="AG666" s="9">
        <f t="shared" si="106"/>
        <v>-9676</v>
      </c>
      <c r="AI666" s="1" t="str">
        <f t="shared" si="113"/>
        <v>35935910004076</v>
      </c>
      <c r="AJ666" s="9">
        <f>IF(AND(F666=2015,AG$4=1),-IFERROR(VLOOKUP(AI666,'Tax Admin 1'!A:I,9,0),0),IF(AND(F666=2015,AG$4=2),-IFERROR(VLOOKUP(AI666,'Tax Admin 2'!A:I,9,0),0),IFERROR(VLOOKUP(AI666,'A203'!A:L,12,0),0)))</f>
        <v>0</v>
      </c>
    </row>
    <row r="667" spans="1:36" ht="15" customHeight="1" outlineLevel="2">
      <c r="A667" s="7">
        <v>2015</v>
      </c>
      <c r="B667" s="7" t="s">
        <v>161</v>
      </c>
      <c r="C667" s="149" t="s">
        <v>162</v>
      </c>
      <c r="D667" s="7" t="s">
        <v>162</v>
      </c>
      <c r="E667" s="7" t="s">
        <v>13</v>
      </c>
      <c r="F667" s="7">
        <v>1110</v>
      </c>
      <c r="G667" s="7" t="str">
        <f>VLOOKUP(F667,Crosswalk!A:D,2,0)</f>
        <v>4008</v>
      </c>
      <c r="H667" s="7" t="str">
        <f>VLOOKUP(G667,Crosswalk!B:D,2,0)</f>
        <v>Property Taxes-Prior Secured</v>
      </c>
      <c r="I667" s="7"/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0</v>
      </c>
      <c r="P667" s="8"/>
      <c r="Q667" s="8">
        <v>13657.3</v>
      </c>
      <c r="R667" s="8"/>
      <c r="S667" s="8"/>
      <c r="T667" s="8"/>
      <c r="U667" s="8"/>
      <c r="V667" s="8"/>
      <c r="W667" s="8"/>
      <c r="X667" s="8"/>
      <c r="Y667" s="14">
        <f t="shared" si="110"/>
        <v>13657.3</v>
      </c>
      <c r="Z667" s="10"/>
      <c r="AA667" s="136">
        <f t="shared" si="112"/>
        <v>0</v>
      </c>
      <c r="AB667" s="13"/>
      <c r="AC667" s="13">
        <f t="shared" si="111"/>
        <v>0</v>
      </c>
      <c r="AD667" s="12">
        <v>1</v>
      </c>
      <c r="AE667" s="12">
        <v>1</v>
      </c>
      <c r="AG667" s="9">
        <f t="shared" si="106"/>
        <v>-13657.3</v>
      </c>
      <c r="AI667" s="1" t="str">
        <f t="shared" si="113"/>
        <v>35935910004008</v>
      </c>
      <c r="AJ667" s="9">
        <f>IF(AND(F667=2015,AG$4=1),-IFERROR(VLOOKUP(AI667,'Tax Admin 1'!A:I,9,0),0),IF(AND(F667=2015,AG$4=2),-IFERROR(VLOOKUP(AI667,'Tax Admin 2'!A:I,9,0),0),IFERROR(VLOOKUP(AI667,'A203'!A:L,12,0),0)))</f>
        <v>0</v>
      </c>
    </row>
    <row r="668" spans="1:36" ht="15" customHeight="1" outlineLevel="2">
      <c r="A668" s="7">
        <v>2015</v>
      </c>
      <c r="B668" s="7" t="s">
        <v>161</v>
      </c>
      <c r="C668" s="149" t="s">
        <v>162</v>
      </c>
      <c r="D668" s="7" t="s">
        <v>162</v>
      </c>
      <c r="E668" s="7" t="s">
        <v>13</v>
      </c>
      <c r="F668" s="7">
        <v>1150</v>
      </c>
      <c r="G668" s="7" t="str">
        <f>VLOOKUP(F668,Crosswalk!A:D,2,0)</f>
        <v>4009</v>
      </c>
      <c r="H668" s="7" t="str">
        <f>VLOOKUP(G668,Crosswalk!B:D,2,0)</f>
        <v>Property Taxes-Prior Unsecured</v>
      </c>
      <c r="I668" s="7"/>
      <c r="J668" s="8">
        <v>0</v>
      </c>
      <c r="K668" s="8">
        <v>0</v>
      </c>
      <c r="L668" s="8">
        <v>221.73</v>
      </c>
      <c r="M668" s="8">
        <v>0</v>
      </c>
      <c r="N668" s="8">
        <v>34.02000000000001</v>
      </c>
      <c r="O668" s="8">
        <v>322.29999999999995</v>
      </c>
      <c r="P668" s="8">
        <v>34.729999999999997</v>
      </c>
      <c r="Q668" s="8">
        <v>203.96000000000004</v>
      </c>
      <c r="R668" s="8"/>
      <c r="S668" s="8"/>
      <c r="T668" s="8"/>
      <c r="U668" s="8"/>
      <c r="V668" s="8"/>
      <c r="W668" s="8"/>
      <c r="X668" s="8"/>
      <c r="Y668" s="14">
        <f t="shared" si="110"/>
        <v>816.74</v>
      </c>
      <c r="Z668" s="10"/>
      <c r="AA668" s="136">
        <f t="shared" si="112"/>
        <v>0</v>
      </c>
      <c r="AB668" s="13"/>
      <c r="AC668" s="13">
        <f t="shared" si="111"/>
        <v>0</v>
      </c>
      <c r="AD668" s="12">
        <v>1</v>
      </c>
      <c r="AE668" s="12">
        <v>1</v>
      </c>
      <c r="AG668" s="9">
        <f t="shared" si="106"/>
        <v>-816.74</v>
      </c>
      <c r="AI668" s="1" t="str">
        <f t="shared" si="113"/>
        <v>35935910004009</v>
      </c>
      <c r="AJ668" s="9">
        <f>IF(AND(F668=2015,AG$4=1),-IFERROR(VLOOKUP(AI668,'Tax Admin 1'!A:I,9,0),0),IF(AND(F668=2015,AG$4=2),-IFERROR(VLOOKUP(AI668,'Tax Admin 2'!A:I,9,0),0),IFERROR(VLOOKUP(AI668,'A203'!A:L,12,0),0)))</f>
        <v>0</v>
      </c>
    </row>
    <row r="669" spans="1:36" ht="15" customHeight="1" outlineLevel="2">
      <c r="A669" s="7">
        <v>2015</v>
      </c>
      <c r="B669" s="7" t="s">
        <v>161</v>
      </c>
      <c r="C669" s="149" t="s">
        <v>162</v>
      </c>
      <c r="D669" s="7" t="s">
        <v>162</v>
      </c>
      <c r="E669" s="7" t="s">
        <v>13</v>
      </c>
      <c r="F669" s="7">
        <v>1175</v>
      </c>
      <c r="G669" s="7" t="str">
        <f>VLOOKUP(F669,Crosswalk!A:D,2,0)</f>
        <v>4014</v>
      </c>
      <c r="H669" s="7" t="str">
        <f>VLOOKUP(G669,Crosswalk!B:D,2,0)</f>
        <v>Prop 1A Reimbursement</v>
      </c>
      <c r="I669" s="7"/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8">
        <v>0</v>
      </c>
      <c r="P669" s="8"/>
      <c r="Q669" s="8">
        <v>0</v>
      </c>
      <c r="R669" s="8"/>
      <c r="S669" s="8"/>
      <c r="T669" s="8"/>
      <c r="U669" s="8"/>
      <c r="V669" s="8"/>
      <c r="W669" s="8"/>
      <c r="X669" s="8"/>
      <c r="Y669" s="14">
        <f t="shared" si="110"/>
        <v>0</v>
      </c>
      <c r="Z669" s="10"/>
      <c r="AA669" s="136">
        <f t="shared" si="112"/>
        <v>0</v>
      </c>
      <c r="AB669" s="13"/>
      <c r="AC669" s="13">
        <f t="shared" si="111"/>
        <v>0</v>
      </c>
      <c r="AD669" s="12"/>
      <c r="AE669" s="12"/>
      <c r="AG669" s="9">
        <f t="shared" si="106"/>
        <v>0</v>
      </c>
      <c r="AI669" s="1" t="str">
        <f t="shared" si="113"/>
        <v>35935910004014</v>
      </c>
      <c r="AJ669" s="9">
        <f>IF(AND(F669=2015,AG$4=1),-IFERROR(VLOOKUP(AI669,'Tax Admin 1'!A:I,9,0),0),IF(AND(F669=2015,AG$4=2),-IFERROR(VLOOKUP(AI669,'Tax Admin 2'!A:I,9,0),0),IFERROR(VLOOKUP(AI669,'A203'!A:L,12,0),0)))</f>
        <v>0</v>
      </c>
    </row>
    <row r="670" spans="1:36" ht="15" customHeight="1" outlineLevel="2">
      <c r="A670" s="7">
        <v>2015</v>
      </c>
      <c r="B670" s="7" t="s">
        <v>161</v>
      </c>
      <c r="C670" s="149" t="s">
        <v>162</v>
      </c>
      <c r="D670" s="7" t="s">
        <v>162</v>
      </c>
      <c r="E670" s="7" t="s">
        <v>13</v>
      </c>
      <c r="F670" s="7">
        <v>1260</v>
      </c>
      <c r="G670" s="7" t="str">
        <f>VLOOKUP(F670,Crosswalk!A:D,2,0)</f>
        <v>4030</v>
      </c>
      <c r="H670" s="7" t="str">
        <f>VLOOKUP(G670,Crosswalk!B:D,2,0)</f>
        <v>Supp Prop Tax-Current Secured</v>
      </c>
      <c r="I670" s="7"/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8">
        <v>0</v>
      </c>
      <c r="P670" s="8"/>
      <c r="Q670" s="8">
        <v>5385.67</v>
      </c>
      <c r="R670" s="8"/>
      <c r="S670" s="8"/>
      <c r="T670" s="8"/>
      <c r="U670" s="8"/>
      <c r="V670" s="8"/>
      <c r="W670" s="8"/>
      <c r="X670" s="8"/>
      <c r="Y670" s="14">
        <f t="shared" si="110"/>
        <v>5385.67</v>
      </c>
      <c r="Z670" s="10"/>
      <c r="AA670" s="136">
        <f t="shared" si="112"/>
        <v>0</v>
      </c>
      <c r="AB670" s="13"/>
      <c r="AC670" s="13">
        <f t="shared" si="111"/>
        <v>0</v>
      </c>
      <c r="AD670" s="12">
        <v>1</v>
      </c>
      <c r="AE670" s="12">
        <v>1</v>
      </c>
      <c r="AG670" s="9">
        <f t="shared" si="106"/>
        <v>-5385.67</v>
      </c>
      <c r="AI670" s="1" t="str">
        <f t="shared" si="113"/>
        <v>35935910004030</v>
      </c>
      <c r="AJ670" s="9">
        <f>IF(AND(F670=2015,AG$4=1),-IFERROR(VLOOKUP(AI670,'Tax Admin 1'!A:I,9,0),0),IF(AND(F670=2015,AG$4=2),-IFERROR(VLOOKUP(AI670,'Tax Admin 2'!A:I,9,0),0),IFERROR(VLOOKUP(AI670,'A203'!A:L,12,0),0)))</f>
        <v>0</v>
      </c>
    </row>
    <row r="671" spans="1:36" ht="15" customHeight="1" outlineLevel="2">
      <c r="A671" s="7">
        <v>2015</v>
      </c>
      <c r="B671" s="7" t="s">
        <v>161</v>
      </c>
      <c r="C671" s="149" t="s">
        <v>162</v>
      </c>
      <c r="D671" s="7" t="s">
        <v>162</v>
      </c>
      <c r="E671" s="7" t="s">
        <v>13</v>
      </c>
      <c r="F671" s="7">
        <v>1270</v>
      </c>
      <c r="G671" s="7" t="str">
        <f>VLOOKUP(F671,Crosswalk!A:D,2,0)</f>
        <v>4033</v>
      </c>
      <c r="H671" s="7" t="str">
        <f>VLOOKUP(G671,Crosswalk!B:D,2,0)</f>
        <v>Supp Property Taxes-Prior Secured</v>
      </c>
      <c r="I671" s="7"/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8">
        <v>0</v>
      </c>
      <c r="P671" s="8"/>
      <c r="Q671" s="8">
        <v>1095.3</v>
      </c>
      <c r="R671" s="8"/>
      <c r="S671" s="8"/>
      <c r="T671" s="8"/>
      <c r="U671" s="8"/>
      <c r="V671" s="8"/>
      <c r="W671" s="8"/>
      <c r="X671" s="8"/>
      <c r="Y671" s="14">
        <f t="shared" si="110"/>
        <v>1095.3</v>
      </c>
      <c r="Z671" s="10"/>
      <c r="AA671" s="136">
        <f t="shared" si="112"/>
        <v>0</v>
      </c>
      <c r="AB671" s="13"/>
      <c r="AC671" s="13">
        <f t="shared" si="111"/>
        <v>0</v>
      </c>
      <c r="AD671" s="12">
        <v>1</v>
      </c>
      <c r="AE671" s="12">
        <v>1</v>
      </c>
      <c r="AG671" s="9">
        <f t="shared" si="106"/>
        <v>-1095.3</v>
      </c>
      <c r="AI671" s="1" t="str">
        <f t="shared" si="113"/>
        <v>35935910004033</v>
      </c>
      <c r="AJ671" s="9">
        <f>IF(AND(F671=2015,AG$4=1),-IFERROR(VLOOKUP(AI671,'Tax Admin 1'!A:I,9,0),0),IF(AND(F671=2015,AG$4=2),-IFERROR(VLOOKUP(AI671,'Tax Admin 2'!A:I,9,0),0),IFERROR(VLOOKUP(AI671,'A203'!A:L,12,0),0)))</f>
        <v>0</v>
      </c>
    </row>
    <row r="672" spans="1:36" ht="15" customHeight="1" outlineLevel="2">
      <c r="A672" s="7">
        <v>2015</v>
      </c>
      <c r="B672" s="7" t="s">
        <v>161</v>
      </c>
      <c r="C672" s="149" t="s">
        <v>162</v>
      </c>
      <c r="D672" s="7" t="s">
        <v>162</v>
      </c>
      <c r="E672" s="7" t="s">
        <v>13</v>
      </c>
      <c r="F672" s="7">
        <v>1410</v>
      </c>
      <c r="G672" s="7" t="str">
        <f>VLOOKUP(F672,Crosswalk!A:D,2,0)</f>
        <v>4052</v>
      </c>
      <c r="H672" s="7" t="str">
        <f>VLOOKUP(G672,Crosswalk!B:D,2,0)</f>
        <v>Other Taxes</v>
      </c>
      <c r="I672" s="7"/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>
        <v>0</v>
      </c>
      <c r="P672" s="8"/>
      <c r="Q672" s="8">
        <v>0</v>
      </c>
      <c r="R672" s="8"/>
      <c r="S672" s="8"/>
      <c r="T672" s="8"/>
      <c r="U672" s="8"/>
      <c r="V672" s="8"/>
      <c r="W672" s="8"/>
      <c r="X672" s="8"/>
      <c r="Y672" s="14">
        <f t="shared" si="110"/>
        <v>0</v>
      </c>
      <c r="Z672" s="10"/>
      <c r="AA672" s="136">
        <f t="shared" si="112"/>
        <v>0</v>
      </c>
      <c r="AB672" s="13"/>
      <c r="AC672" s="13">
        <f t="shared" si="111"/>
        <v>0</v>
      </c>
      <c r="AD672" s="12">
        <v>1</v>
      </c>
      <c r="AE672" s="12">
        <v>1</v>
      </c>
      <c r="AG672" s="9">
        <f t="shared" si="106"/>
        <v>0</v>
      </c>
      <c r="AI672" s="1" t="str">
        <f t="shared" si="113"/>
        <v>35935910004052</v>
      </c>
      <c r="AJ672" s="9">
        <f>IF(AND(F672=2015,AG$4=1),-IFERROR(VLOOKUP(AI672,'Tax Admin 1'!A:I,9,0),0),IF(AND(F672=2015,AG$4=2),-IFERROR(VLOOKUP(AI672,'Tax Admin 2'!A:I,9,0),0),IFERROR(VLOOKUP(AI672,'A203'!A:L,12,0),0)))</f>
        <v>0</v>
      </c>
    </row>
    <row r="673" spans="1:36" ht="15" customHeight="1" outlineLevel="2">
      <c r="A673" s="7">
        <v>2015</v>
      </c>
      <c r="B673" s="7" t="s">
        <v>161</v>
      </c>
      <c r="C673" s="149" t="s">
        <v>162</v>
      </c>
      <c r="D673" s="22" t="s">
        <v>162</v>
      </c>
      <c r="E673" s="7" t="s">
        <v>13</v>
      </c>
      <c r="F673" s="7">
        <v>1450</v>
      </c>
      <c r="G673" s="7" t="str">
        <f>VLOOKUP(F673,Crosswalk!A:D,2,0)</f>
        <v>4056</v>
      </c>
      <c r="H673" s="7" t="str">
        <f>VLOOKUP(G673,Crosswalk!B:D,2,0)</f>
        <v>Aircraft</v>
      </c>
      <c r="I673" s="7"/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0</v>
      </c>
      <c r="P673" s="8"/>
      <c r="Q673" s="8">
        <v>0</v>
      </c>
      <c r="R673" s="8"/>
      <c r="S673" s="8"/>
      <c r="T673" s="8"/>
      <c r="U673" s="8"/>
      <c r="V673" s="8"/>
      <c r="W673" s="8"/>
      <c r="X673" s="8"/>
      <c r="Y673" s="14">
        <f t="shared" si="110"/>
        <v>0</v>
      </c>
      <c r="Z673" s="10"/>
      <c r="AA673" s="136">
        <f t="shared" si="112"/>
        <v>0</v>
      </c>
      <c r="AB673" s="13"/>
      <c r="AC673" s="13">
        <f t="shared" si="111"/>
        <v>0</v>
      </c>
      <c r="AD673" s="12"/>
      <c r="AE673" s="12"/>
      <c r="AG673" s="9">
        <f t="shared" si="106"/>
        <v>0</v>
      </c>
      <c r="AI673" s="1" t="str">
        <f t="shared" si="113"/>
        <v>35935910004056</v>
      </c>
      <c r="AJ673" s="9">
        <f>IF(AND(F673=2015,AG$4=1),-IFERROR(VLOOKUP(AI673,'Tax Admin 1'!A:I,9,0),0),IF(AND(F673=2015,AG$4=2),-IFERROR(VLOOKUP(AI673,'Tax Admin 2'!A:I,9,0),0),IFERROR(VLOOKUP(AI673,'A203'!A:L,12,0),0)))</f>
        <v>0</v>
      </c>
    </row>
    <row r="674" spans="1:36" ht="15" customHeight="1" outlineLevel="2">
      <c r="A674" s="7">
        <v>2015</v>
      </c>
      <c r="B674" s="7" t="s">
        <v>161</v>
      </c>
      <c r="C674" s="149" t="s">
        <v>162</v>
      </c>
      <c r="D674" s="7" t="s">
        <v>162</v>
      </c>
      <c r="E674" s="7" t="s">
        <v>13</v>
      </c>
      <c r="F674" s="7">
        <v>2015</v>
      </c>
      <c r="G674" s="7" t="str">
        <f>VLOOKUP(F674,Crosswalk!A:D,2,0)</f>
        <v>7003</v>
      </c>
      <c r="H674" s="7" t="str">
        <f>VLOOKUP(G674,Crosswalk!B:D,2,0)</f>
        <v>SB2557 Tax Admin Fees (Expense)</v>
      </c>
      <c r="I674" s="7"/>
      <c r="J674" s="8">
        <v>0</v>
      </c>
      <c r="K674" s="8">
        <v>0</v>
      </c>
      <c r="L674" s="8">
        <v>-5775.76</v>
      </c>
      <c r="M674" s="8">
        <v>0</v>
      </c>
      <c r="N674" s="8">
        <v>0</v>
      </c>
      <c r="O674" s="8">
        <v>-5775.75</v>
      </c>
      <c r="P674" s="8"/>
      <c r="Q674" s="8">
        <v>0</v>
      </c>
      <c r="R674" s="8"/>
      <c r="S674" s="8"/>
      <c r="T674" s="8"/>
      <c r="U674" s="8"/>
      <c r="V674" s="8"/>
      <c r="W674" s="8"/>
      <c r="X674" s="8"/>
      <c r="Y674" s="14">
        <f t="shared" si="110"/>
        <v>-11551.51</v>
      </c>
      <c r="Z674" s="10"/>
      <c r="AA674" s="136">
        <f t="shared" si="112"/>
        <v>-5775.76</v>
      </c>
      <c r="AB674" s="13"/>
      <c r="AC674" s="13">
        <f t="shared" ref="AC674:AC693" si="114">AA674+AB674</f>
        <v>-5775.76</v>
      </c>
      <c r="AD674" s="12"/>
      <c r="AE674" s="12"/>
      <c r="AG674" s="9">
        <f t="shared" si="106"/>
        <v>5775.75</v>
      </c>
      <c r="AI674" s="1" t="str">
        <f t="shared" si="113"/>
        <v>35935910007003</v>
      </c>
      <c r="AJ674" s="9">
        <f>IF(AND(F674=2015,AG$4=1),-IFERROR(VLOOKUP(AI674,'Tax Admin 1'!A:I,9,0),0),IF(AND(F674=2015,AG$4=2),-IFERROR(VLOOKUP(AI674,'Tax Admin 2'!A:I,9,0),0),IFERROR(VLOOKUP(AI674,'A203'!A:L,12,0),0)))</f>
        <v>-5775.76</v>
      </c>
    </row>
    <row r="675" spans="1:36" ht="15" customHeight="1" outlineLevel="2">
      <c r="A675" s="7">
        <v>2015</v>
      </c>
      <c r="B675" s="7" t="s">
        <v>161</v>
      </c>
      <c r="C675" s="149" t="s">
        <v>162</v>
      </c>
      <c r="D675" s="7" t="s">
        <v>162</v>
      </c>
      <c r="E675" s="7" t="s">
        <v>13</v>
      </c>
      <c r="F675" s="7">
        <v>4010</v>
      </c>
      <c r="G675" s="7" t="str">
        <f>VLOOKUP(F675,Crosswalk!A:D,2,0)</f>
        <v>4801</v>
      </c>
      <c r="H675" s="7" t="str">
        <f>VLOOKUP(G675,Crosswalk!B:D,2,0)</f>
        <v>Interest</v>
      </c>
      <c r="I675" s="7"/>
      <c r="J675" s="8">
        <v>0</v>
      </c>
      <c r="K675" s="8">
        <v>0</v>
      </c>
      <c r="L675" s="8">
        <v>15.63</v>
      </c>
      <c r="M675" s="8">
        <v>0</v>
      </c>
      <c r="N675" s="8">
        <v>1352.28</v>
      </c>
      <c r="O675" s="8">
        <v>2714.4400000000005</v>
      </c>
      <c r="P675" s="8"/>
      <c r="Q675" s="8">
        <v>3357.2299999999996</v>
      </c>
      <c r="R675" s="8"/>
      <c r="S675" s="8"/>
      <c r="T675" s="8"/>
      <c r="U675" s="8"/>
      <c r="V675" s="8"/>
      <c r="W675" s="8"/>
      <c r="X675" s="8"/>
      <c r="Y675" s="14">
        <f t="shared" si="110"/>
        <v>7439.58</v>
      </c>
      <c r="Z675" s="10"/>
      <c r="AA675" s="136">
        <f t="shared" si="112"/>
        <v>0</v>
      </c>
      <c r="AB675" s="13"/>
      <c r="AC675" s="13">
        <f t="shared" si="114"/>
        <v>0</v>
      </c>
      <c r="AD675" s="12">
        <v>1</v>
      </c>
      <c r="AE675" s="12">
        <v>1</v>
      </c>
      <c r="AG675" s="9">
        <f t="shared" si="106"/>
        <v>-7439.58</v>
      </c>
      <c r="AI675" s="1" t="str">
        <f t="shared" si="113"/>
        <v>35935910004801</v>
      </c>
      <c r="AJ675" s="9">
        <f>IF(AND(F675=2015,AG$4=1),-IFERROR(VLOOKUP(AI675,'Tax Admin 1'!A:I,9,0),0),IF(AND(F675=2015,AG$4=2),-IFERROR(VLOOKUP(AI675,'Tax Admin 2'!A:I,9,0),0),IFERROR(VLOOKUP(AI675,'A203'!A:L,12,0),0)))</f>
        <v>0</v>
      </c>
    </row>
    <row r="676" spans="1:36" ht="15" customHeight="1" outlineLevel="2">
      <c r="A676" s="7">
        <v>2015</v>
      </c>
      <c r="B676" s="7" t="s">
        <v>161</v>
      </c>
      <c r="C676" s="149" t="s">
        <v>162</v>
      </c>
      <c r="D676" s="7" t="s">
        <v>162</v>
      </c>
      <c r="E676" s="7" t="s">
        <v>13</v>
      </c>
      <c r="F676" s="7">
        <v>5380</v>
      </c>
      <c r="G676" s="7" t="str">
        <f>VLOOKUP(F676,Crosswalk!A:D,2,0)</f>
        <v>5050</v>
      </c>
      <c r="H676" s="7" t="str">
        <f>VLOOKUP(G676,Crosswalk!B:D,2,0)</f>
        <v>St-Homeowners Prop Tax Relief</v>
      </c>
      <c r="I676" s="7"/>
      <c r="J676" s="8">
        <v>0</v>
      </c>
      <c r="K676" s="8">
        <v>0</v>
      </c>
      <c r="L676" s="8">
        <v>0</v>
      </c>
      <c r="M676" s="8">
        <v>0</v>
      </c>
      <c r="N676" s="8">
        <v>2498.6999999999998</v>
      </c>
      <c r="O676" s="8">
        <v>0</v>
      </c>
      <c r="P676" s="8"/>
      <c r="Q676" s="8">
        <v>2498.6999999999998</v>
      </c>
      <c r="R676" s="8"/>
      <c r="S676" s="8"/>
      <c r="T676" s="8"/>
      <c r="U676" s="8"/>
      <c r="V676" s="8"/>
      <c r="W676" s="8"/>
      <c r="X676" s="8"/>
      <c r="Y676" s="14">
        <f t="shared" si="110"/>
        <v>4997.3999999999996</v>
      </c>
      <c r="Z676" s="10"/>
      <c r="AA676" s="136">
        <f t="shared" si="112"/>
        <v>0</v>
      </c>
      <c r="AB676" s="13"/>
      <c r="AC676" s="13">
        <f t="shared" si="114"/>
        <v>0</v>
      </c>
      <c r="AD676" s="12">
        <v>1</v>
      </c>
      <c r="AE676" s="12">
        <v>1</v>
      </c>
      <c r="AG676" s="9">
        <f t="shared" si="106"/>
        <v>-4997.3999999999996</v>
      </c>
      <c r="AI676" s="1" t="str">
        <f t="shared" si="113"/>
        <v>35935910005050</v>
      </c>
      <c r="AJ676" s="9">
        <f>IF(AND(F676=2015,AG$4=1),-IFERROR(VLOOKUP(AI676,'Tax Admin 1'!A:I,9,0),0),IF(AND(F676=2015,AG$4=2),-IFERROR(VLOOKUP(AI676,'Tax Admin 2'!A:I,9,0),0),IFERROR(VLOOKUP(AI676,'A203'!A:L,12,0),0)))</f>
        <v>0</v>
      </c>
    </row>
    <row r="677" spans="1:36" ht="15" customHeight="1" outlineLevel="2">
      <c r="A677" s="7">
        <v>2015</v>
      </c>
      <c r="B677" s="7" t="s">
        <v>161</v>
      </c>
      <c r="C677" s="149" t="s">
        <v>162</v>
      </c>
      <c r="D677" s="7" t="s">
        <v>162</v>
      </c>
      <c r="E677" s="7" t="s">
        <v>13</v>
      </c>
      <c r="F677" s="7">
        <v>5900</v>
      </c>
      <c r="G677" s="7" t="str">
        <f>VLOOKUP(F677,Crosswalk!A:D,2,0)</f>
        <v>5801</v>
      </c>
      <c r="H677" s="7" t="str">
        <f>VLOOKUP(G677,Crosswalk!B:D,2,0)</f>
        <v>RDA Pass Thru</v>
      </c>
      <c r="I677" s="7"/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8">
        <v>0</v>
      </c>
      <c r="P677" s="8"/>
      <c r="Q677" s="8">
        <v>0</v>
      </c>
      <c r="R677" s="8"/>
      <c r="S677" s="8"/>
      <c r="T677" s="8"/>
      <c r="U677" s="8"/>
      <c r="V677" s="8"/>
      <c r="W677" s="8"/>
      <c r="X677" s="8"/>
      <c r="Y677" s="14">
        <f t="shared" si="110"/>
        <v>0</v>
      </c>
      <c r="Z677" s="10"/>
      <c r="AA677" s="136">
        <f t="shared" si="112"/>
        <v>0</v>
      </c>
      <c r="AB677" s="13"/>
      <c r="AC677" s="13">
        <f t="shared" si="114"/>
        <v>0</v>
      </c>
      <c r="AD677" s="12"/>
      <c r="AE677" s="12"/>
      <c r="AG677" s="9">
        <f t="shared" si="106"/>
        <v>0</v>
      </c>
      <c r="AI677" s="1" t="str">
        <f t="shared" si="113"/>
        <v>35935910005801</v>
      </c>
      <c r="AJ677" s="9">
        <f>IF(AND(F677=2015,AG$4=1),-IFERROR(VLOOKUP(AI677,'Tax Admin 1'!A:I,9,0),0),IF(AND(F677=2015,AG$4=2),-IFERROR(VLOOKUP(AI677,'Tax Admin 2'!A:I,9,0),0),IFERROR(VLOOKUP(AI677,'A203'!A:L,12,0),0)))</f>
        <v>0</v>
      </c>
    </row>
    <row r="678" spans="1:36" ht="15" customHeight="1" outlineLevel="2">
      <c r="A678" s="7">
        <v>2015</v>
      </c>
      <c r="B678" s="7" t="s">
        <v>161</v>
      </c>
      <c r="C678" s="149" t="s">
        <v>162</v>
      </c>
      <c r="D678" s="7">
        <v>359</v>
      </c>
      <c r="E678" s="7" t="s">
        <v>13</v>
      </c>
      <c r="F678" s="7">
        <v>5915</v>
      </c>
      <c r="G678" s="7" t="str">
        <f>VLOOKUP(F678,Crosswalk!A:D,2,0)</f>
        <v>4069</v>
      </c>
      <c r="H678" s="7" t="str">
        <f>VLOOKUP(G678,Crosswalk!B:D,2,0)</f>
        <v>Pass through - Facilities Portion</v>
      </c>
      <c r="I678" s="7"/>
      <c r="J678" s="8">
        <v>0</v>
      </c>
      <c r="K678" s="8">
        <v>0</v>
      </c>
      <c r="L678" s="8">
        <v>0</v>
      </c>
      <c r="M678" s="8">
        <v>9145</v>
      </c>
      <c r="N678" s="8">
        <v>0</v>
      </c>
      <c r="O678" s="8">
        <v>0</v>
      </c>
      <c r="P678" s="8">
        <v>7336</v>
      </c>
      <c r="Q678" s="8">
        <v>0</v>
      </c>
      <c r="R678" s="8"/>
      <c r="S678" s="8"/>
      <c r="T678" s="8"/>
      <c r="U678" s="8"/>
      <c r="V678" s="8"/>
      <c r="W678" s="8"/>
      <c r="X678" s="8"/>
      <c r="Y678" s="14">
        <f t="shared" si="110"/>
        <v>16481</v>
      </c>
      <c r="Z678" s="10"/>
      <c r="AA678" s="136">
        <f t="shared" si="112"/>
        <v>0</v>
      </c>
      <c r="AB678" s="13"/>
      <c r="AC678" s="13">
        <f t="shared" si="114"/>
        <v>0</v>
      </c>
      <c r="AD678" s="12"/>
      <c r="AE678" s="12"/>
      <c r="AG678" s="9">
        <f t="shared" si="106"/>
        <v>-16481</v>
      </c>
      <c r="AI678" s="1" t="str">
        <f t="shared" si="113"/>
        <v>35935910004069</v>
      </c>
      <c r="AJ678" s="9">
        <f>IF(AND(F678=2015,AG$4=1),-IFERROR(VLOOKUP(AI678,'Tax Admin 1'!A:I,9,0),0),IF(AND(F678=2015,AG$4=2),-IFERROR(VLOOKUP(AI678,'Tax Admin 2'!A:I,9,0),0),IFERROR(VLOOKUP(AI678,'A203'!A:L,12,0),0)))</f>
        <v>0</v>
      </c>
    </row>
    <row r="679" spans="1:36" ht="15" customHeight="1" outlineLevel="1">
      <c r="A679" s="7"/>
      <c r="B679" s="7"/>
      <c r="C679" s="157" t="s">
        <v>3541</v>
      </c>
      <c r="D679" s="7"/>
      <c r="E679" s="7"/>
      <c r="F679" s="7"/>
      <c r="G679" s="7"/>
      <c r="H679" s="7"/>
      <c r="I679" s="7"/>
      <c r="J679" s="8">
        <f>SUBTOTAL(9,J663:J678)</f>
        <v>0</v>
      </c>
      <c r="K679" s="8">
        <f>SUBTOTAL(9,K663:K678)</f>
        <v>0</v>
      </c>
      <c r="L679" s="8">
        <f>SUBTOTAL(9,L663:L678)</f>
        <v>226498.78</v>
      </c>
      <c r="M679" s="8">
        <f>SUBTOTAL(9,M663:M678)</f>
        <v>9145</v>
      </c>
      <c r="N679" s="8">
        <f>SUBTOTAL(9,N663:N678)</f>
        <v>48841.57</v>
      </c>
      <c r="O679" s="8">
        <f>SUBTOTAL(9,O663:O678)</f>
        <v>128606.41999999998</v>
      </c>
      <c r="P679" s="8">
        <f>SUBTOTAL(9,P663:P678)</f>
        <v>54645.33</v>
      </c>
      <c r="Q679" s="8">
        <f>SUBTOTAL(9,Q663:Q678)</f>
        <v>31400.139999999959</v>
      </c>
      <c r="R679" s="8"/>
      <c r="S679" s="8"/>
      <c r="T679" s="8"/>
      <c r="U679" s="8"/>
      <c r="V679" s="8"/>
      <c r="W679" s="8"/>
      <c r="X679" s="8"/>
      <c r="Y679" s="14">
        <f>SUBTOTAL(9,Y663:Y678)</f>
        <v>499137.24</v>
      </c>
      <c r="Z679" s="10"/>
      <c r="AA679" s="136"/>
      <c r="AB679" s="13"/>
      <c r="AC679" s="13"/>
      <c r="AD679" s="12"/>
      <c r="AE679" s="12"/>
      <c r="AG679" s="9"/>
      <c r="AJ679" s="9"/>
    </row>
    <row r="680" spans="1:36" ht="15" customHeight="1" outlineLevel="2">
      <c r="A680" s="7">
        <v>2015</v>
      </c>
      <c r="B680" s="7" t="s">
        <v>163</v>
      </c>
      <c r="C680" s="149" t="s">
        <v>164</v>
      </c>
      <c r="D680" s="7" t="s">
        <v>164</v>
      </c>
      <c r="E680" s="7" t="s">
        <v>13</v>
      </c>
      <c r="F680" s="7">
        <v>1010</v>
      </c>
      <c r="G680" s="7" t="str">
        <f>VLOOKUP(F680,Crosswalk!A:D,2,0)</f>
        <v>4001</v>
      </c>
      <c r="H680" s="7" t="str">
        <f>VLOOKUP(G680,Crosswalk!B:D,2,0)</f>
        <v>Property Taxes-Current Secured</v>
      </c>
      <c r="I680" s="7"/>
      <c r="J680" s="8">
        <v>0</v>
      </c>
      <c r="K680" s="8">
        <v>0</v>
      </c>
      <c r="L680" s="8">
        <v>65749.84</v>
      </c>
      <c r="M680" s="8">
        <v>0</v>
      </c>
      <c r="N680" s="8">
        <v>12439.589999999997</v>
      </c>
      <c r="O680" s="8">
        <v>41550.679999999993</v>
      </c>
      <c r="P680" s="8">
        <v>15316.48</v>
      </c>
      <c r="Q680" s="8">
        <v>1409.4899999999907</v>
      </c>
      <c r="R680" s="8"/>
      <c r="S680" s="8"/>
      <c r="T680" s="8"/>
      <c r="U680" s="8"/>
      <c r="V680" s="8"/>
      <c r="W680" s="8"/>
      <c r="X680" s="8"/>
      <c r="Y680" s="14">
        <f t="shared" si="110"/>
        <v>136466.07999999999</v>
      </c>
      <c r="Z680" s="10"/>
      <c r="AA680" s="136">
        <f t="shared" ref="AA680:AA701" si="115">IF(AG$2="Y",IF(RIGHT(B680,4)="CITY",AJ680,0),AJ680)</f>
        <v>0</v>
      </c>
      <c r="AB680" s="13"/>
      <c r="AC680" s="13">
        <f t="shared" si="114"/>
        <v>0</v>
      </c>
      <c r="AD680" s="12">
        <v>1</v>
      </c>
      <c r="AE680" s="12">
        <v>1</v>
      </c>
      <c r="AG680" s="9">
        <f t="shared" si="106"/>
        <v>-136466.07999999999</v>
      </c>
      <c r="AI680" s="1" t="str">
        <f t="shared" ref="AI680:AI701" si="116">C680&amp;D680&amp;E680&amp;G680</f>
        <v>36036010004001</v>
      </c>
      <c r="AJ680" s="9">
        <f>IF(AND(F680=2015,AG$4=1),-IFERROR(VLOOKUP(AI680,'Tax Admin 1'!A:I,9,0),0),IF(AND(F680=2015,AG$4=2),-IFERROR(VLOOKUP(AI680,'Tax Admin 2'!A:I,9,0),0),IFERROR(VLOOKUP(AI680,'A203'!A:L,12,0),0)))</f>
        <v>0</v>
      </c>
    </row>
    <row r="681" spans="1:36" ht="15" customHeight="1" outlineLevel="2">
      <c r="A681" s="7">
        <v>2015</v>
      </c>
      <c r="B681" s="7" t="s">
        <v>163</v>
      </c>
      <c r="C681" s="149" t="s">
        <v>164</v>
      </c>
      <c r="D681" s="7" t="s">
        <v>164</v>
      </c>
      <c r="E681" s="7" t="s">
        <v>13</v>
      </c>
      <c r="F681" s="7">
        <v>1020</v>
      </c>
      <c r="G681" s="7" t="str">
        <f>VLOOKUP(F681,Crosswalk!A:D,2,0)</f>
        <v>4004</v>
      </c>
      <c r="H681" s="7" t="str">
        <f>VLOOKUP(G681,Crosswalk!B:D,2,0)</f>
        <v>Property Taxes-Eraf III</v>
      </c>
      <c r="I681" s="7"/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/>
      <c r="Q681" s="8">
        <v>0</v>
      </c>
      <c r="R681" s="8"/>
      <c r="S681" s="8"/>
      <c r="T681" s="8"/>
      <c r="U681" s="8"/>
      <c r="V681" s="8"/>
      <c r="W681" s="8"/>
      <c r="X681" s="8"/>
      <c r="Y681" s="14">
        <f t="shared" si="110"/>
        <v>0</v>
      </c>
      <c r="Z681" s="10"/>
      <c r="AA681" s="136">
        <f t="shared" si="115"/>
        <v>0</v>
      </c>
      <c r="AB681" s="13"/>
      <c r="AC681" s="13">
        <f t="shared" si="114"/>
        <v>0</v>
      </c>
      <c r="AD681" s="12">
        <v>1</v>
      </c>
      <c r="AE681" s="12">
        <v>1</v>
      </c>
      <c r="AG681" s="9">
        <f t="shared" si="106"/>
        <v>0</v>
      </c>
      <c r="AI681" s="1" t="str">
        <f t="shared" si="116"/>
        <v>36036010004004</v>
      </c>
      <c r="AJ681" s="9">
        <f>IF(AND(F681=2015,AG$4=1),-IFERROR(VLOOKUP(AI681,'Tax Admin 1'!A:I,9,0),0),IF(AND(F681=2015,AG$4=2),-IFERROR(VLOOKUP(AI681,'Tax Admin 2'!A:I,9,0),0),IFERROR(VLOOKUP(AI681,'A203'!A:L,12,0),0)))</f>
        <v>0</v>
      </c>
    </row>
    <row r="682" spans="1:36" ht="15" customHeight="1" outlineLevel="2">
      <c r="A682" s="7">
        <v>2015</v>
      </c>
      <c r="B682" s="7" t="s">
        <v>163</v>
      </c>
      <c r="C682" s="149" t="s">
        <v>164</v>
      </c>
      <c r="D682" s="7" t="s">
        <v>164</v>
      </c>
      <c r="E682" s="7" t="s">
        <v>13</v>
      </c>
      <c r="F682" s="7">
        <v>1050</v>
      </c>
      <c r="G682" s="7" t="str">
        <f>VLOOKUP(F682,Crosswalk!A:D,2,0)</f>
        <v>4006</v>
      </c>
      <c r="H682" s="7" t="str">
        <f>VLOOKUP(G682,Crosswalk!B:D,2,0)</f>
        <v>Property Tax-Current Unsecured</v>
      </c>
      <c r="I682" s="7"/>
      <c r="J682" s="8">
        <v>0</v>
      </c>
      <c r="K682" s="8">
        <v>0</v>
      </c>
      <c r="L682" s="8">
        <v>7282</v>
      </c>
      <c r="M682" s="8">
        <v>0</v>
      </c>
      <c r="N682" s="8">
        <v>41.890000000000327</v>
      </c>
      <c r="O682" s="8">
        <v>369.90999999999985</v>
      </c>
      <c r="P682" s="8">
        <v>-22.96</v>
      </c>
      <c r="Q682" s="8">
        <v>266.38999999999942</v>
      </c>
      <c r="R682" s="8"/>
      <c r="S682" s="8"/>
      <c r="T682" s="8"/>
      <c r="U682" s="8"/>
      <c r="V682" s="8"/>
      <c r="W682" s="8"/>
      <c r="X682" s="8"/>
      <c r="Y682" s="14">
        <f t="shared" si="110"/>
        <v>7937.23</v>
      </c>
      <c r="Z682" s="10"/>
      <c r="AA682" s="136">
        <f t="shared" si="115"/>
        <v>0</v>
      </c>
      <c r="AB682" s="13"/>
      <c r="AC682" s="13">
        <f t="shared" si="114"/>
        <v>0</v>
      </c>
      <c r="AD682" s="12">
        <v>1</v>
      </c>
      <c r="AE682" s="12">
        <v>1</v>
      </c>
      <c r="AG682" s="9">
        <f t="shared" si="106"/>
        <v>-7937.23</v>
      </c>
      <c r="AI682" s="1" t="str">
        <f t="shared" si="116"/>
        <v>36036010004006</v>
      </c>
      <c r="AJ682" s="9">
        <f>IF(AND(F682=2015,AG$4=1),-IFERROR(VLOOKUP(AI682,'Tax Admin 1'!A:I,9,0),0),IF(AND(F682=2015,AG$4=2),-IFERROR(VLOOKUP(AI682,'Tax Admin 2'!A:I,9,0),0),IFERROR(VLOOKUP(AI682,'A203'!A:L,12,0),0)))</f>
        <v>0</v>
      </c>
    </row>
    <row r="683" spans="1:36" ht="15" customHeight="1" outlineLevel="2">
      <c r="A683" s="7">
        <v>2015</v>
      </c>
      <c r="B683" s="7" t="s">
        <v>163</v>
      </c>
      <c r="C683" s="149" t="s">
        <v>164</v>
      </c>
      <c r="D683" s="7">
        <v>360</v>
      </c>
      <c r="E683" s="7" t="s">
        <v>13</v>
      </c>
      <c r="F683" s="7">
        <v>1070</v>
      </c>
      <c r="G683" s="7" t="str">
        <f>VLOOKUP(F683,Crosswalk!A:D,2,0)</f>
        <v>4060</v>
      </c>
      <c r="H683" s="7" t="str">
        <f>VLOOKUP(G683,Crosswalk!B:D,2,0)</f>
        <v>ABX1 26 Residual</v>
      </c>
      <c r="I683" s="7"/>
      <c r="J683" s="8">
        <v>0</v>
      </c>
      <c r="K683" s="8">
        <v>0</v>
      </c>
      <c r="L683" s="8">
        <v>0</v>
      </c>
      <c r="M683" s="8">
        <v>713</v>
      </c>
      <c r="N683" s="8">
        <v>0</v>
      </c>
      <c r="O683" s="8">
        <v>0</v>
      </c>
      <c r="P683" s="8">
        <v>350</v>
      </c>
      <c r="Q683" s="8">
        <v>192</v>
      </c>
      <c r="R683" s="8"/>
      <c r="S683" s="8"/>
      <c r="T683" s="8"/>
      <c r="U683" s="8"/>
      <c r="V683" s="8"/>
      <c r="W683" s="8"/>
      <c r="X683" s="8"/>
      <c r="Y683" s="14">
        <f t="shared" si="110"/>
        <v>1255</v>
      </c>
      <c r="Z683" s="10"/>
      <c r="AA683" s="136">
        <f t="shared" si="115"/>
        <v>0</v>
      </c>
      <c r="AB683" s="13"/>
      <c r="AC683" s="13">
        <f t="shared" si="114"/>
        <v>0</v>
      </c>
      <c r="AD683" s="12"/>
      <c r="AE683" s="12"/>
      <c r="AG683" s="9">
        <f t="shared" si="106"/>
        <v>-1255</v>
      </c>
      <c r="AI683" s="1" t="str">
        <f t="shared" si="116"/>
        <v>36036010004060</v>
      </c>
      <c r="AJ683" s="9">
        <f>IF(AND(F683=2015,AG$4=1),-IFERROR(VLOOKUP(AI683,'Tax Admin 1'!A:I,9,0),0),IF(AND(F683=2015,AG$4=2),-IFERROR(VLOOKUP(AI683,'Tax Admin 2'!A:I,9,0),0),IFERROR(VLOOKUP(AI683,'A203'!A:L,12,0),0)))</f>
        <v>0</v>
      </c>
    </row>
    <row r="684" spans="1:36" ht="15" customHeight="1" outlineLevel="2">
      <c r="A684" s="7">
        <v>2015</v>
      </c>
      <c r="B684" s="7" t="s">
        <v>163</v>
      </c>
      <c r="C684" s="149" t="s">
        <v>164</v>
      </c>
      <c r="D684" s="7" t="s">
        <v>164</v>
      </c>
      <c r="E684" s="7" t="s">
        <v>13</v>
      </c>
      <c r="F684" s="7">
        <v>1081</v>
      </c>
      <c r="G684" s="7" t="str">
        <f>VLOOKUP(F684,Crosswalk!A:D,2,0)</f>
        <v>4075</v>
      </c>
      <c r="H684" s="7" t="str">
        <f>VLOOKUP(G684,Crosswalk!B:D,2,0)</f>
        <v>ABx1 26 Other Assets - H&amp;S 34188</v>
      </c>
      <c r="I684" s="7"/>
      <c r="J684" s="8">
        <v>0</v>
      </c>
      <c r="K684" s="8">
        <v>0</v>
      </c>
      <c r="L684" s="8">
        <v>0</v>
      </c>
      <c r="M684" s="8">
        <v>0</v>
      </c>
      <c r="N684" s="8">
        <v>0</v>
      </c>
      <c r="O684" s="8">
        <v>0</v>
      </c>
      <c r="P684" s="8"/>
      <c r="Q684" s="8">
        <v>0</v>
      </c>
      <c r="R684" s="8"/>
      <c r="S684" s="8"/>
      <c r="T684" s="8"/>
      <c r="U684" s="8"/>
      <c r="V684" s="8"/>
      <c r="W684" s="8"/>
      <c r="X684" s="8"/>
      <c r="Y684" s="14">
        <f t="shared" si="110"/>
        <v>0</v>
      </c>
      <c r="Z684" s="10"/>
      <c r="AA684" s="136">
        <f t="shared" si="115"/>
        <v>0</v>
      </c>
      <c r="AB684" s="13"/>
      <c r="AC684" s="13">
        <f t="shared" si="114"/>
        <v>0</v>
      </c>
      <c r="AD684" s="12"/>
      <c r="AE684" s="12"/>
      <c r="AG684" s="9">
        <f t="shared" si="106"/>
        <v>0</v>
      </c>
      <c r="AI684" s="1" t="str">
        <f t="shared" si="116"/>
        <v>36036010004075</v>
      </c>
      <c r="AJ684" s="9">
        <f>IF(AND(F684=2015,AG$4=1),-IFERROR(VLOOKUP(AI684,'Tax Admin 1'!A:I,9,0),0),IF(AND(F684=2015,AG$4=2),-IFERROR(VLOOKUP(AI684,'Tax Admin 2'!A:I,9,0),0),IFERROR(VLOOKUP(AI684,'A203'!A:L,12,0),0)))</f>
        <v>0</v>
      </c>
    </row>
    <row r="685" spans="1:36" ht="15" customHeight="1" outlineLevel="2">
      <c r="A685" s="7">
        <v>2015</v>
      </c>
      <c r="B685" s="7" t="s">
        <v>163</v>
      </c>
      <c r="C685" s="149" t="s">
        <v>164</v>
      </c>
      <c r="D685" s="7">
        <v>360</v>
      </c>
      <c r="E685" s="7" t="s">
        <v>13</v>
      </c>
      <c r="F685" s="86">
        <v>1082</v>
      </c>
      <c r="G685" s="7" t="str">
        <f>VLOOKUP(F685,Crosswalk!A:D,2,0)</f>
        <v>4076</v>
      </c>
      <c r="H685" s="7" t="str">
        <f>VLOOKUP(G685,Crosswalk!B:D,2,0)</f>
        <v>ABx1 26 L&amp;M Housing - H&amp;S 34188</v>
      </c>
      <c r="I685" s="7"/>
      <c r="J685" s="8">
        <v>0</v>
      </c>
      <c r="K685" s="8">
        <v>0</v>
      </c>
      <c r="L685" s="8">
        <v>0</v>
      </c>
      <c r="M685" s="8">
        <v>0</v>
      </c>
      <c r="N685" s="8">
        <v>0</v>
      </c>
      <c r="O685" s="8">
        <v>0</v>
      </c>
      <c r="P685" s="8"/>
      <c r="Q685" s="8">
        <v>0</v>
      </c>
      <c r="R685" s="8"/>
      <c r="S685" s="8"/>
      <c r="T685" s="8"/>
      <c r="U685" s="8"/>
      <c r="V685" s="8"/>
      <c r="W685" s="8"/>
      <c r="X685" s="8"/>
      <c r="Y685" s="14">
        <f t="shared" si="110"/>
        <v>0</v>
      </c>
      <c r="Z685" s="10"/>
      <c r="AA685" s="136">
        <f t="shared" si="115"/>
        <v>0</v>
      </c>
      <c r="AB685" s="13"/>
      <c r="AC685" s="13">
        <f t="shared" si="114"/>
        <v>0</v>
      </c>
      <c r="AD685" s="12"/>
      <c r="AE685" s="12"/>
      <c r="AG685" s="9">
        <f t="shared" si="106"/>
        <v>0</v>
      </c>
      <c r="AI685" s="1" t="str">
        <f t="shared" si="116"/>
        <v>36036010004076</v>
      </c>
      <c r="AJ685" s="9">
        <f>IF(AND(F685=2015,AG$4=1),-IFERROR(VLOOKUP(AI685,'Tax Admin 1'!A:I,9,0),0),IF(AND(F685=2015,AG$4=2),-IFERROR(VLOOKUP(AI685,'Tax Admin 2'!A:I,9,0),0),IFERROR(VLOOKUP(AI685,'A203'!A:L,12,0),0)))</f>
        <v>0</v>
      </c>
    </row>
    <row r="686" spans="1:36" ht="15" customHeight="1" outlineLevel="2">
      <c r="A686" s="7">
        <v>2015</v>
      </c>
      <c r="B686" s="7" t="s">
        <v>163</v>
      </c>
      <c r="C686" s="149" t="s">
        <v>164</v>
      </c>
      <c r="D686" s="7" t="s">
        <v>164</v>
      </c>
      <c r="E686" s="7" t="s">
        <v>13</v>
      </c>
      <c r="F686" s="7">
        <v>1110</v>
      </c>
      <c r="G686" s="7" t="str">
        <f>VLOOKUP(F686,Crosswalk!A:D,2,0)</f>
        <v>4008</v>
      </c>
      <c r="H686" s="7" t="str">
        <f>VLOOKUP(G686,Crosswalk!B:D,2,0)</f>
        <v>Property Taxes-Prior Secured</v>
      </c>
      <c r="I686" s="7"/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8">
        <v>0</v>
      </c>
      <c r="P686" s="8"/>
      <c r="Q686" s="8">
        <v>5067.3599999999997</v>
      </c>
      <c r="R686" s="8"/>
      <c r="S686" s="8"/>
      <c r="T686" s="8"/>
      <c r="U686" s="8"/>
      <c r="V686" s="8"/>
      <c r="W686" s="8"/>
      <c r="X686" s="8"/>
      <c r="Y686" s="14">
        <f t="shared" si="110"/>
        <v>5067.3599999999997</v>
      </c>
      <c r="Z686" s="10"/>
      <c r="AA686" s="136">
        <f t="shared" si="115"/>
        <v>0</v>
      </c>
      <c r="AB686" s="13"/>
      <c r="AC686" s="13">
        <f t="shared" si="114"/>
        <v>0</v>
      </c>
      <c r="AD686" s="12">
        <v>1</v>
      </c>
      <c r="AE686" s="12">
        <v>1</v>
      </c>
      <c r="AG686" s="9">
        <f t="shared" si="106"/>
        <v>-5067.3599999999997</v>
      </c>
      <c r="AI686" s="1" t="str">
        <f t="shared" si="116"/>
        <v>36036010004008</v>
      </c>
      <c r="AJ686" s="9">
        <f>IF(AND(F686=2015,AG$4=1),-IFERROR(VLOOKUP(AI686,'Tax Admin 1'!A:I,9,0),0),IF(AND(F686=2015,AG$4=2),-IFERROR(VLOOKUP(AI686,'Tax Admin 2'!A:I,9,0),0),IFERROR(VLOOKUP(AI686,'A203'!A:L,12,0),0)))</f>
        <v>0</v>
      </c>
    </row>
    <row r="687" spans="1:36" ht="15" customHeight="1" outlineLevel="2">
      <c r="A687" s="7">
        <v>2015</v>
      </c>
      <c r="B687" s="7" t="s">
        <v>163</v>
      </c>
      <c r="C687" s="149" t="s">
        <v>164</v>
      </c>
      <c r="D687" s="7" t="s">
        <v>164</v>
      </c>
      <c r="E687" s="7" t="s">
        <v>13</v>
      </c>
      <c r="F687" s="7">
        <v>1150</v>
      </c>
      <c r="G687" s="7" t="str">
        <f>VLOOKUP(F687,Crosswalk!A:D,2,0)</f>
        <v>4009</v>
      </c>
      <c r="H687" s="7" t="str">
        <f>VLOOKUP(G687,Crosswalk!B:D,2,0)</f>
        <v>Property Taxes-Prior Unsecured</v>
      </c>
      <c r="I687" s="7"/>
      <c r="J687" s="8">
        <v>0</v>
      </c>
      <c r="K687" s="8">
        <v>0</v>
      </c>
      <c r="L687" s="8">
        <v>70.56</v>
      </c>
      <c r="M687" s="8">
        <v>0</v>
      </c>
      <c r="N687" s="8">
        <v>10.829999999999998</v>
      </c>
      <c r="O687" s="8">
        <v>102.56999999999998</v>
      </c>
      <c r="P687" s="8">
        <v>11.05</v>
      </c>
      <c r="Q687" s="8">
        <v>64.899999999999977</v>
      </c>
      <c r="R687" s="8"/>
      <c r="S687" s="8"/>
      <c r="T687" s="8"/>
      <c r="U687" s="8"/>
      <c r="V687" s="8"/>
      <c r="W687" s="8"/>
      <c r="X687" s="8"/>
      <c r="Y687" s="14">
        <f t="shared" si="110"/>
        <v>259.90999999999997</v>
      </c>
      <c r="Z687" s="10"/>
      <c r="AA687" s="136">
        <f t="shared" si="115"/>
        <v>0</v>
      </c>
      <c r="AB687" s="13"/>
      <c r="AC687" s="13">
        <f t="shared" si="114"/>
        <v>0</v>
      </c>
      <c r="AD687" s="12">
        <v>1</v>
      </c>
      <c r="AE687" s="12">
        <v>1</v>
      </c>
      <c r="AG687" s="9">
        <f t="shared" si="106"/>
        <v>-259.90999999999997</v>
      </c>
      <c r="AI687" s="1" t="str">
        <f t="shared" si="116"/>
        <v>36036010004009</v>
      </c>
      <c r="AJ687" s="9">
        <f>IF(AND(F687=2015,AG$4=1),-IFERROR(VLOOKUP(AI687,'Tax Admin 1'!A:I,9,0),0),IF(AND(F687=2015,AG$4=2),-IFERROR(VLOOKUP(AI687,'Tax Admin 2'!A:I,9,0),0),IFERROR(VLOOKUP(AI687,'A203'!A:L,12,0),0)))</f>
        <v>0</v>
      </c>
    </row>
    <row r="688" spans="1:36" ht="15" customHeight="1" outlineLevel="2">
      <c r="A688" s="7">
        <v>2015</v>
      </c>
      <c r="B688" s="7" t="s">
        <v>163</v>
      </c>
      <c r="C688" s="149" t="s">
        <v>164</v>
      </c>
      <c r="D688" s="7" t="s">
        <v>164</v>
      </c>
      <c r="E688" s="7" t="s">
        <v>13</v>
      </c>
      <c r="F688" s="7">
        <v>1160</v>
      </c>
      <c r="G688" s="7" t="str">
        <f>VLOOKUP(F688,Crosswalk!A:D,2,0)</f>
        <v>4010</v>
      </c>
      <c r="H688" s="7" t="str">
        <f>VLOOKUP(G688,Crosswalk!B:D,2,0)</f>
        <v>Prop Tax Rev- School Pass Thru</v>
      </c>
      <c r="I688" s="7"/>
      <c r="J688" s="8">
        <v>0</v>
      </c>
      <c r="K688" s="8">
        <v>0</v>
      </c>
      <c r="L688" s="8">
        <v>0</v>
      </c>
      <c r="M688" s="8">
        <v>0</v>
      </c>
      <c r="N688" s="8">
        <v>0</v>
      </c>
      <c r="O688" s="8">
        <v>0</v>
      </c>
      <c r="P688" s="8"/>
      <c r="Q688" s="8">
        <v>0</v>
      </c>
      <c r="R688" s="8"/>
      <c r="S688" s="8"/>
      <c r="T688" s="8"/>
      <c r="U688" s="8"/>
      <c r="V688" s="8"/>
      <c r="W688" s="8"/>
      <c r="X688" s="8"/>
      <c r="Y688" s="14">
        <f t="shared" si="110"/>
        <v>0</v>
      </c>
      <c r="Z688" s="10"/>
      <c r="AA688" s="136">
        <f t="shared" si="115"/>
        <v>0</v>
      </c>
      <c r="AB688" s="13"/>
      <c r="AC688" s="13">
        <f t="shared" si="114"/>
        <v>0</v>
      </c>
      <c r="AD688" s="12">
        <v>1</v>
      </c>
      <c r="AE688" s="12">
        <v>1</v>
      </c>
      <c r="AG688" s="9">
        <f t="shared" si="106"/>
        <v>0</v>
      </c>
      <c r="AI688" s="1" t="str">
        <f t="shared" si="116"/>
        <v>36036010004010</v>
      </c>
      <c r="AJ688" s="9">
        <f>IF(AND(F688=2015,AG$4=1),-IFERROR(VLOOKUP(AI688,'Tax Admin 1'!A:I,9,0),0),IF(AND(F688=2015,AG$4=2),-IFERROR(VLOOKUP(AI688,'Tax Admin 2'!A:I,9,0),0),IFERROR(VLOOKUP(AI688,'A203'!A:L,12,0),0)))</f>
        <v>0</v>
      </c>
    </row>
    <row r="689" spans="1:36" ht="15" customHeight="1" outlineLevel="2">
      <c r="A689" s="7">
        <v>2015</v>
      </c>
      <c r="B689" s="7" t="s">
        <v>163</v>
      </c>
      <c r="C689" s="149" t="s">
        <v>164</v>
      </c>
      <c r="D689" s="7" t="s">
        <v>164</v>
      </c>
      <c r="E689" s="7" t="s">
        <v>13</v>
      </c>
      <c r="F689" s="7">
        <v>1175</v>
      </c>
      <c r="G689" s="7" t="str">
        <f>VLOOKUP(F689,Crosswalk!A:D,2,0)</f>
        <v>4014</v>
      </c>
      <c r="H689" s="7" t="str">
        <f>VLOOKUP(G689,Crosswalk!B:D,2,0)</f>
        <v>Prop 1A Reimbursement</v>
      </c>
      <c r="I689" s="7"/>
      <c r="J689" s="8">
        <v>0</v>
      </c>
      <c r="K689" s="8">
        <v>0</v>
      </c>
      <c r="L689" s="8">
        <v>0</v>
      </c>
      <c r="M689" s="8">
        <v>0</v>
      </c>
      <c r="N689" s="8">
        <v>0</v>
      </c>
      <c r="O689" s="8">
        <v>0</v>
      </c>
      <c r="P689" s="8"/>
      <c r="Q689" s="8">
        <v>0</v>
      </c>
      <c r="R689" s="8"/>
      <c r="S689" s="8"/>
      <c r="T689" s="8"/>
      <c r="U689" s="8"/>
      <c r="V689" s="8"/>
      <c r="W689" s="8"/>
      <c r="X689" s="8"/>
      <c r="Y689" s="14">
        <f t="shared" si="110"/>
        <v>0</v>
      </c>
      <c r="Z689" s="10"/>
      <c r="AA689" s="136">
        <f t="shared" si="115"/>
        <v>0</v>
      </c>
      <c r="AB689" s="13"/>
      <c r="AC689" s="13">
        <f t="shared" si="114"/>
        <v>0</v>
      </c>
      <c r="AD689" s="12"/>
      <c r="AE689" s="12"/>
      <c r="AG689" s="9">
        <f t="shared" si="106"/>
        <v>0</v>
      </c>
      <c r="AI689" s="1" t="str">
        <f t="shared" si="116"/>
        <v>36036010004014</v>
      </c>
      <c r="AJ689" s="9">
        <f>IF(AND(F689=2015,AG$4=1),-IFERROR(VLOOKUP(AI689,'Tax Admin 1'!A:I,9,0),0),IF(AND(F689=2015,AG$4=2),-IFERROR(VLOOKUP(AI689,'Tax Admin 2'!A:I,9,0),0),IFERROR(VLOOKUP(AI689,'A203'!A:L,12,0),0)))</f>
        <v>0</v>
      </c>
    </row>
    <row r="690" spans="1:36" ht="15" customHeight="1" outlineLevel="2">
      <c r="A690" s="7">
        <v>2015</v>
      </c>
      <c r="B690" s="7" t="s">
        <v>163</v>
      </c>
      <c r="C690" s="149" t="s">
        <v>164</v>
      </c>
      <c r="D690" s="7" t="s">
        <v>164</v>
      </c>
      <c r="E690" s="7" t="s">
        <v>13</v>
      </c>
      <c r="F690" s="7">
        <v>1260</v>
      </c>
      <c r="G690" s="7" t="str">
        <f>VLOOKUP(F690,Crosswalk!A:D,2,0)</f>
        <v>4030</v>
      </c>
      <c r="H690" s="7" t="str">
        <f>VLOOKUP(G690,Crosswalk!B:D,2,0)</f>
        <v>Supp Prop Tax-Current Secured</v>
      </c>
      <c r="I690" s="7"/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8">
        <v>0</v>
      </c>
      <c r="P690" s="8"/>
      <c r="Q690" s="8">
        <v>1348.75</v>
      </c>
      <c r="R690" s="8"/>
      <c r="S690" s="8"/>
      <c r="T690" s="8"/>
      <c r="U690" s="8"/>
      <c r="V690" s="8"/>
      <c r="W690" s="8"/>
      <c r="X690" s="8"/>
      <c r="Y690" s="14">
        <f t="shared" si="110"/>
        <v>1348.75</v>
      </c>
      <c r="Z690" s="10"/>
      <c r="AA690" s="136">
        <f t="shared" si="115"/>
        <v>0</v>
      </c>
      <c r="AB690" s="13"/>
      <c r="AC690" s="13">
        <f t="shared" si="114"/>
        <v>0</v>
      </c>
      <c r="AD690" s="12">
        <v>1</v>
      </c>
      <c r="AE690" s="12">
        <v>1</v>
      </c>
      <c r="AG690" s="9">
        <f t="shared" si="106"/>
        <v>-1348.75</v>
      </c>
      <c r="AI690" s="1" t="str">
        <f t="shared" si="116"/>
        <v>36036010004030</v>
      </c>
      <c r="AJ690" s="9">
        <f>IF(AND(F690=2015,AG$4=1),-IFERROR(VLOOKUP(AI690,'Tax Admin 1'!A:I,9,0),0),IF(AND(F690=2015,AG$4=2),-IFERROR(VLOOKUP(AI690,'Tax Admin 2'!A:I,9,0),0),IFERROR(VLOOKUP(AI690,'A203'!A:L,12,0),0)))</f>
        <v>0</v>
      </c>
    </row>
    <row r="691" spans="1:36" ht="15" customHeight="1" outlineLevel="2">
      <c r="A691" s="7">
        <v>2015</v>
      </c>
      <c r="B691" s="7" t="s">
        <v>163</v>
      </c>
      <c r="C691" s="149" t="s">
        <v>164</v>
      </c>
      <c r="D691" s="7" t="s">
        <v>164</v>
      </c>
      <c r="E691" s="7" t="s">
        <v>13</v>
      </c>
      <c r="F691" s="7">
        <v>1270</v>
      </c>
      <c r="G691" s="7" t="str">
        <f>VLOOKUP(F691,Crosswalk!A:D,2,0)</f>
        <v>4033</v>
      </c>
      <c r="H691" s="7" t="str">
        <f>VLOOKUP(G691,Crosswalk!B:D,2,0)</f>
        <v>Supp Property Taxes-Prior Secured</v>
      </c>
      <c r="I691" s="7"/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8">
        <v>0</v>
      </c>
      <c r="P691" s="8"/>
      <c r="Q691" s="8">
        <v>352.39</v>
      </c>
      <c r="R691" s="8"/>
      <c r="S691" s="8"/>
      <c r="T691" s="8"/>
      <c r="U691" s="8"/>
      <c r="V691" s="8"/>
      <c r="W691" s="8"/>
      <c r="X691" s="8"/>
      <c r="Y691" s="14">
        <f t="shared" si="110"/>
        <v>352.39</v>
      </c>
      <c r="Z691" s="10"/>
      <c r="AA691" s="136">
        <f t="shared" si="115"/>
        <v>0</v>
      </c>
      <c r="AB691" s="13"/>
      <c r="AC691" s="13">
        <f t="shared" si="114"/>
        <v>0</v>
      </c>
      <c r="AD691" s="12">
        <v>1</v>
      </c>
      <c r="AE691" s="12">
        <v>1</v>
      </c>
      <c r="AG691" s="9">
        <f t="shared" si="106"/>
        <v>-352.39</v>
      </c>
      <c r="AI691" s="1" t="str">
        <f t="shared" si="116"/>
        <v>36036010004033</v>
      </c>
      <c r="AJ691" s="9">
        <f>IF(AND(F691=2015,AG$4=1),-IFERROR(VLOOKUP(AI691,'Tax Admin 1'!A:I,9,0),0),IF(AND(F691=2015,AG$4=2),-IFERROR(VLOOKUP(AI691,'Tax Admin 2'!A:I,9,0),0),IFERROR(VLOOKUP(AI691,'A203'!A:L,12,0),0)))</f>
        <v>0</v>
      </c>
    </row>
    <row r="692" spans="1:36" ht="15" customHeight="1" outlineLevel="2">
      <c r="A692" s="7">
        <v>2015</v>
      </c>
      <c r="B692" s="7" t="s">
        <v>163</v>
      </c>
      <c r="C692" s="149" t="s">
        <v>164</v>
      </c>
      <c r="D692" s="7" t="s">
        <v>164</v>
      </c>
      <c r="E692" s="7" t="s">
        <v>13</v>
      </c>
      <c r="F692" s="7">
        <v>1410</v>
      </c>
      <c r="G692" s="7" t="str">
        <f>VLOOKUP(F692,Crosswalk!A:D,2,0)</f>
        <v>4052</v>
      </c>
      <c r="H692" s="7" t="str">
        <f>VLOOKUP(G692,Crosswalk!B:D,2,0)</f>
        <v>Other Taxes</v>
      </c>
      <c r="I692" s="7"/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/>
      <c r="Q692" s="8">
        <v>0</v>
      </c>
      <c r="R692" s="8"/>
      <c r="S692" s="8"/>
      <c r="T692" s="8"/>
      <c r="U692" s="8"/>
      <c r="V692" s="8"/>
      <c r="W692" s="8"/>
      <c r="X692" s="8"/>
      <c r="Y692" s="14">
        <f t="shared" si="110"/>
        <v>0</v>
      </c>
      <c r="Z692" s="10"/>
      <c r="AA692" s="136">
        <f t="shared" si="115"/>
        <v>0</v>
      </c>
      <c r="AB692" s="13"/>
      <c r="AC692" s="13">
        <f t="shared" si="114"/>
        <v>0</v>
      </c>
      <c r="AD692" s="12">
        <v>1</v>
      </c>
      <c r="AE692" s="12">
        <v>1</v>
      </c>
      <c r="AG692" s="9">
        <f t="shared" si="106"/>
        <v>0</v>
      </c>
      <c r="AI692" s="1" t="str">
        <f t="shared" si="116"/>
        <v>36036010004052</v>
      </c>
      <c r="AJ692" s="9">
        <f>IF(AND(F692=2015,AG$4=1),-IFERROR(VLOOKUP(AI692,'Tax Admin 1'!A:I,9,0),0),IF(AND(F692=2015,AG$4=2),-IFERROR(VLOOKUP(AI692,'Tax Admin 2'!A:I,9,0),0),IFERROR(VLOOKUP(AI692,'A203'!A:L,12,0),0)))</f>
        <v>0</v>
      </c>
    </row>
    <row r="693" spans="1:36" ht="15" customHeight="1" outlineLevel="2">
      <c r="A693" s="7">
        <v>2015</v>
      </c>
      <c r="B693" s="7" t="s">
        <v>163</v>
      </c>
      <c r="C693" s="149" t="s">
        <v>164</v>
      </c>
      <c r="D693" s="22" t="s">
        <v>164</v>
      </c>
      <c r="E693" s="7" t="s">
        <v>13</v>
      </c>
      <c r="F693" s="7">
        <v>1450</v>
      </c>
      <c r="G693" s="7" t="str">
        <f>VLOOKUP(F693,Crosswalk!A:D,2,0)</f>
        <v>4056</v>
      </c>
      <c r="H693" s="7" t="str">
        <f>VLOOKUP(G693,Crosswalk!B:D,2,0)</f>
        <v>Aircraft</v>
      </c>
      <c r="I693" s="7"/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/>
      <c r="Q693" s="8">
        <v>0</v>
      </c>
      <c r="R693" s="8"/>
      <c r="S693" s="8"/>
      <c r="T693" s="8"/>
      <c r="U693" s="8"/>
      <c r="V693" s="8"/>
      <c r="W693" s="8"/>
      <c r="X693" s="8"/>
      <c r="Y693" s="14">
        <f t="shared" si="110"/>
        <v>0</v>
      </c>
      <c r="Z693" s="10"/>
      <c r="AA693" s="136">
        <f t="shared" si="115"/>
        <v>0</v>
      </c>
      <c r="AB693" s="13"/>
      <c r="AC693" s="13">
        <f t="shared" si="114"/>
        <v>0</v>
      </c>
      <c r="AD693" s="12"/>
      <c r="AE693" s="12"/>
      <c r="AG693" s="9">
        <f t="shared" si="106"/>
        <v>0</v>
      </c>
      <c r="AI693" s="1" t="str">
        <f t="shared" si="116"/>
        <v>36036010004056</v>
      </c>
      <c r="AJ693" s="9">
        <f>IF(AND(F693=2015,AG$4=1),-IFERROR(VLOOKUP(AI693,'Tax Admin 1'!A:I,9,0),0),IF(AND(F693=2015,AG$4=2),-IFERROR(VLOOKUP(AI693,'Tax Admin 2'!A:I,9,0),0),IFERROR(VLOOKUP(AI693,'A203'!A:L,12,0),0)))</f>
        <v>0</v>
      </c>
    </row>
    <row r="694" spans="1:36" ht="15" customHeight="1" outlineLevel="2">
      <c r="A694" s="7">
        <v>2015</v>
      </c>
      <c r="B694" s="7" t="s">
        <v>163</v>
      </c>
      <c r="C694" s="149" t="s">
        <v>164</v>
      </c>
      <c r="D694" s="7" t="s">
        <v>164</v>
      </c>
      <c r="E694" s="7" t="s">
        <v>13</v>
      </c>
      <c r="F694" s="7">
        <v>2015</v>
      </c>
      <c r="G694" s="7" t="str">
        <f>VLOOKUP(F694,Crosswalk!A:D,2,0)</f>
        <v>7003</v>
      </c>
      <c r="H694" s="7" t="str">
        <f>VLOOKUP(G694,Crosswalk!B:D,2,0)</f>
        <v>SB2557 Tax Admin Fees (Expense)</v>
      </c>
      <c r="I694" s="7"/>
      <c r="J694" s="8">
        <v>0</v>
      </c>
      <c r="K694" s="8">
        <v>0</v>
      </c>
      <c r="L694" s="8">
        <v>-1845.86</v>
      </c>
      <c r="M694" s="8">
        <v>0</v>
      </c>
      <c r="N694" s="8">
        <v>0</v>
      </c>
      <c r="O694" s="8">
        <v>-1845.8600000000001</v>
      </c>
      <c r="P694" s="8"/>
      <c r="Q694" s="8">
        <v>0</v>
      </c>
      <c r="R694" s="8"/>
      <c r="S694" s="8"/>
      <c r="T694" s="8"/>
      <c r="U694" s="8"/>
      <c r="V694" s="8"/>
      <c r="W694" s="8"/>
      <c r="X694" s="8"/>
      <c r="Y694" s="14">
        <f t="shared" si="110"/>
        <v>-3691.7200000000003</v>
      </c>
      <c r="Z694" s="10"/>
      <c r="AA694" s="136">
        <f t="shared" si="115"/>
        <v>-1845.8600000000001</v>
      </c>
      <c r="AB694" s="13"/>
      <c r="AC694" s="13">
        <f t="shared" ref="AC694:AC726" si="117">AA694+AB694</f>
        <v>-1845.8600000000001</v>
      </c>
      <c r="AD694" s="12"/>
      <c r="AE694" s="12"/>
      <c r="AG694" s="9">
        <f t="shared" si="106"/>
        <v>1845.8600000000001</v>
      </c>
      <c r="AI694" s="1" t="str">
        <f t="shared" si="116"/>
        <v>36036010007003</v>
      </c>
      <c r="AJ694" s="9">
        <f>IF(AND(F694=2015,AG$4=1),-IFERROR(VLOOKUP(AI694,'Tax Admin 1'!A:I,9,0),0),IF(AND(F694=2015,AG$4=2),-IFERROR(VLOOKUP(AI694,'Tax Admin 2'!A:I,9,0),0),IFERROR(VLOOKUP(AI694,'A203'!A:L,12,0),0)))</f>
        <v>-1845.8600000000001</v>
      </c>
    </row>
    <row r="695" spans="1:36" ht="15" customHeight="1" outlineLevel="2">
      <c r="A695" s="7">
        <v>2015</v>
      </c>
      <c r="B695" s="7" t="s">
        <v>163</v>
      </c>
      <c r="C695" s="149" t="s">
        <v>164</v>
      </c>
      <c r="D695" s="7" t="s">
        <v>164</v>
      </c>
      <c r="E695" s="7" t="s">
        <v>13</v>
      </c>
      <c r="F695" s="7">
        <v>4010</v>
      </c>
      <c r="G695" s="7" t="str">
        <f>VLOOKUP(F695,Crosswalk!A:D,2,0)</f>
        <v>4801</v>
      </c>
      <c r="H695" s="7" t="str">
        <f>VLOOKUP(G695,Crosswalk!B:D,2,0)</f>
        <v>Interest</v>
      </c>
      <c r="I695" s="7"/>
      <c r="J695" s="8">
        <v>0</v>
      </c>
      <c r="K695" s="8">
        <v>0</v>
      </c>
      <c r="L695" s="8">
        <v>3.34</v>
      </c>
      <c r="M695" s="8">
        <v>0</v>
      </c>
      <c r="N695" s="8">
        <v>21.81</v>
      </c>
      <c r="O695" s="8">
        <v>7.9200000000000017</v>
      </c>
      <c r="P695" s="8"/>
      <c r="Q695" s="8">
        <v>147.26000000000002</v>
      </c>
      <c r="R695" s="8"/>
      <c r="S695" s="8"/>
      <c r="T695" s="8"/>
      <c r="U695" s="8"/>
      <c r="V695" s="8"/>
      <c r="W695" s="8"/>
      <c r="X695" s="8"/>
      <c r="Y695" s="14">
        <f t="shared" si="110"/>
        <v>180.33</v>
      </c>
      <c r="Z695" s="10"/>
      <c r="AA695" s="136">
        <f t="shared" si="115"/>
        <v>0</v>
      </c>
      <c r="AB695" s="13"/>
      <c r="AC695" s="13">
        <f t="shared" si="117"/>
        <v>0</v>
      </c>
      <c r="AD695" s="12">
        <v>1</v>
      </c>
      <c r="AE695" s="12">
        <v>1</v>
      </c>
      <c r="AG695" s="9">
        <f t="shared" si="106"/>
        <v>-180.33</v>
      </c>
      <c r="AI695" s="1" t="str">
        <f t="shared" si="116"/>
        <v>36036010004801</v>
      </c>
      <c r="AJ695" s="9">
        <f>IF(AND(F695=2015,AG$4=1),-IFERROR(VLOOKUP(AI695,'Tax Admin 1'!A:I,9,0),0),IF(AND(F695=2015,AG$4=2),-IFERROR(VLOOKUP(AI695,'Tax Admin 2'!A:I,9,0),0),IFERROR(VLOOKUP(AI695,'A203'!A:L,12,0),0)))</f>
        <v>0</v>
      </c>
    </row>
    <row r="696" spans="1:36" ht="15" customHeight="1" outlineLevel="2">
      <c r="A696" s="7">
        <v>2015</v>
      </c>
      <c r="B696" s="7" t="s">
        <v>163</v>
      </c>
      <c r="C696" s="149" t="s">
        <v>164</v>
      </c>
      <c r="D696" s="7" t="s">
        <v>164</v>
      </c>
      <c r="E696" s="7" t="s">
        <v>13</v>
      </c>
      <c r="F696" s="7">
        <v>5380</v>
      </c>
      <c r="G696" s="7" t="str">
        <f>VLOOKUP(F696,Crosswalk!A:D,2,0)</f>
        <v>5050</v>
      </c>
      <c r="H696" s="7" t="str">
        <f>VLOOKUP(G696,Crosswalk!B:D,2,0)</f>
        <v>St-Homeowners Prop Tax Relief</v>
      </c>
      <c r="I696" s="7"/>
      <c r="J696" s="8">
        <v>0</v>
      </c>
      <c r="K696" s="8">
        <v>0</v>
      </c>
      <c r="L696" s="8">
        <v>0</v>
      </c>
      <c r="M696" s="8">
        <v>0</v>
      </c>
      <c r="N696" s="8">
        <v>794.89</v>
      </c>
      <c r="O696" s="8">
        <v>0</v>
      </c>
      <c r="P696" s="8"/>
      <c r="Q696" s="8">
        <v>794.89</v>
      </c>
      <c r="R696" s="8"/>
      <c r="S696" s="8"/>
      <c r="T696" s="8"/>
      <c r="U696" s="8"/>
      <c r="V696" s="8"/>
      <c r="W696" s="8"/>
      <c r="X696" s="8"/>
      <c r="Y696" s="14">
        <f t="shared" si="110"/>
        <v>1589.78</v>
      </c>
      <c r="Z696" s="10"/>
      <c r="AA696" s="136">
        <f t="shared" si="115"/>
        <v>0</v>
      </c>
      <c r="AB696" s="13"/>
      <c r="AC696" s="13">
        <f t="shared" si="117"/>
        <v>0</v>
      </c>
      <c r="AD696" s="12">
        <v>1</v>
      </c>
      <c r="AE696" s="12">
        <v>1</v>
      </c>
      <c r="AG696" s="9">
        <f t="shared" si="106"/>
        <v>-1589.78</v>
      </c>
      <c r="AI696" s="1" t="str">
        <f t="shared" si="116"/>
        <v>36036010005050</v>
      </c>
      <c r="AJ696" s="9">
        <f>IF(AND(F696=2015,AG$4=1),-IFERROR(VLOOKUP(AI696,'Tax Admin 1'!A:I,9,0),0),IF(AND(F696=2015,AG$4=2),-IFERROR(VLOOKUP(AI696,'Tax Admin 2'!A:I,9,0),0),IFERROR(VLOOKUP(AI696,'A203'!A:L,12,0),0)))</f>
        <v>0</v>
      </c>
    </row>
    <row r="697" spans="1:36" ht="15" customHeight="1" outlineLevel="2">
      <c r="A697" s="7">
        <v>2015</v>
      </c>
      <c r="B697" s="7" t="s">
        <v>163</v>
      </c>
      <c r="C697" s="149" t="s">
        <v>164</v>
      </c>
      <c r="D697" s="7" t="s">
        <v>164</v>
      </c>
      <c r="E697" s="7" t="s">
        <v>13</v>
      </c>
      <c r="F697" s="7">
        <v>5400</v>
      </c>
      <c r="G697" s="7" t="str">
        <f>VLOOKUP(F697,Crosswalk!A:D,2,0)</f>
        <v>5054</v>
      </c>
      <c r="H697" s="7" t="str">
        <f>VLOOKUP(G697,Crosswalk!B:D,2,0)</f>
        <v>State- Other</v>
      </c>
      <c r="I697" s="7"/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>
        <v>0</v>
      </c>
      <c r="P697" s="8"/>
      <c r="Q697" s="8">
        <v>0</v>
      </c>
      <c r="R697" s="8"/>
      <c r="S697" s="8"/>
      <c r="T697" s="8"/>
      <c r="U697" s="8"/>
      <c r="V697" s="8"/>
      <c r="W697" s="8"/>
      <c r="X697" s="8"/>
      <c r="Y697" s="14">
        <f t="shared" si="110"/>
        <v>0</v>
      </c>
      <c r="Z697" s="10"/>
      <c r="AA697" s="136">
        <f t="shared" si="115"/>
        <v>0</v>
      </c>
      <c r="AB697" s="13"/>
      <c r="AC697" s="13">
        <f t="shared" si="117"/>
        <v>0</v>
      </c>
      <c r="AD697" s="12">
        <v>1</v>
      </c>
      <c r="AE697" s="12">
        <v>1</v>
      </c>
      <c r="AG697" s="9">
        <f t="shared" si="106"/>
        <v>0</v>
      </c>
      <c r="AI697" s="1" t="str">
        <f t="shared" si="116"/>
        <v>36036010005054</v>
      </c>
      <c r="AJ697" s="9">
        <f>IF(AND(F697=2015,AG$4=1),-IFERROR(VLOOKUP(AI697,'Tax Admin 1'!A:I,9,0),0),IF(AND(F697=2015,AG$4=2),-IFERROR(VLOOKUP(AI697,'Tax Admin 2'!A:I,9,0),0),IFERROR(VLOOKUP(AI697,'A203'!A:L,12,0),0)))</f>
        <v>0</v>
      </c>
    </row>
    <row r="698" spans="1:36" ht="15" customHeight="1" outlineLevel="2">
      <c r="A698" s="7">
        <v>2015</v>
      </c>
      <c r="B698" s="7" t="s">
        <v>163</v>
      </c>
      <c r="C698" s="149" t="s">
        <v>164</v>
      </c>
      <c r="D698" s="7" t="s">
        <v>164</v>
      </c>
      <c r="E698" s="7" t="s">
        <v>13</v>
      </c>
      <c r="F698" s="7">
        <v>5690</v>
      </c>
      <c r="G698" s="7" t="str">
        <f>VLOOKUP(F698,Crosswalk!A:D,2,0)</f>
        <v>5218</v>
      </c>
      <c r="H698" s="7" t="str">
        <f>VLOOKUP(G698,Crosswalk!B:D,2,0)</f>
        <v>Fed-In Lieu Taxes</v>
      </c>
      <c r="I698" s="7"/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0</v>
      </c>
      <c r="P698" s="8"/>
      <c r="Q698" s="8">
        <v>0</v>
      </c>
      <c r="R698" s="8"/>
      <c r="S698" s="8"/>
      <c r="T698" s="8"/>
      <c r="U698" s="8"/>
      <c r="V698" s="8"/>
      <c r="W698" s="8"/>
      <c r="X698" s="8"/>
      <c r="Y698" s="14">
        <f t="shared" si="110"/>
        <v>0</v>
      </c>
      <c r="Z698" s="10"/>
      <c r="AA698" s="136">
        <f t="shared" si="115"/>
        <v>0</v>
      </c>
      <c r="AB698" s="13"/>
      <c r="AC698" s="13">
        <f t="shared" si="117"/>
        <v>0</v>
      </c>
      <c r="AD698" s="12">
        <v>1</v>
      </c>
      <c r="AE698" s="12">
        <v>1</v>
      </c>
      <c r="AG698" s="9">
        <f t="shared" si="106"/>
        <v>0</v>
      </c>
      <c r="AI698" s="1" t="str">
        <f t="shared" si="116"/>
        <v>36036010005218</v>
      </c>
      <c r="AJ698" s="9">
        <f>IF(AND(F698=2015,AG$4=1),-IFERROR(VLOOKUP(AI698,'Tax Admin 1'!A:I,9,0),0),IF(AND(F698=2015,AG$4=2),-IFERROR(VLOOKUP(AI698,'Tax Admin 2'!A:I,9,0),0),IFERROR(VLOOKUP(AI698,'A203'!A:L,12,0),0)))</f>
        <v>0</v>
      </c>
    </row>
    <row r="699" spans="1:36" ht="15" customHeight="1" outlineLevel="2">
      <c r="A699" s="7">
        <v>2015</v>
      </c>
      <c r="B699" s="7" t="s">
        <v>163</v>
      </c>
      <c r="C699" s="149" t="s">
        <v>164</v>
      </c>
      <c r="D699" s="7" t="s">
        <v>164</v>
      </c>
      <c r="E699" s="7" t="s">
        <v>13</v>
      </c>
      <c r="F699" s="7">
        <v>5900</v>
      </c>
      <c r="G699" s="7" t="str">
        <f>VLOOKUP(F699,Crosswalk!A:D,2,0)</f>
        <v>5801</v>
      </c>
      <c r="H699" s="7" t="str">
        <f>VLOOKUP(G699,Crosswalk!B:D,2,0)</f>
        <v>RDA Pass Thru</v>
      </c>
      <c r="I699" s="7"/>
      <c r="J699" s="8">
        <v>0</v>
      </c>
      <c r="K699" s="8">
        <v>0</v>
      </c>
      <c r="L699" s="8">
        <v>0</v>
      </c>
      <c r="M699" s="8">
        <v>0</v>
      </c>
      <c r="N699" s="8">
        <v>0</v>
      </c>
      <c r="O699" s="8">
        <v>0</v>
      </c>
      <c r="P699" s="8"/>
      <c r="Q699" s="8">
        <v>0</v>
      </c>
      <c r="R699" s="8"/>
      <c r="S699" s="8"/>
      <c r="T699" s="8"/>
      <c r="U699" s="8"/>
      <c r="V699" s="8"/>
      <c r="W699" s="8"/>
      <c r="X699" s="8"/>
      <c r="Y699" s="14">
        <f t="shared" si="110"/>
        <v>0</v>
      </c>
      <c r="Z699" s="10"/>
      <c r="AA699" s="136">
        <f t="shared" si="115"/>
        <v>0</v>
      </c>
      <c r="AB699" s="13"/>
      <c r="AC699" s="13">
        <f t="shared" si="117"/>
        <v>0</v>
      </c>
      <c r="AD699" s="12">
        <v>1</v>
      </c>
      <c r="AE699" s="12">
        <v>1</v>
      </c>
      <c r="AG699" s="9">
        <f t="shared" si="106"/>
        <v>0</v>
      </c>
      <c r="AI699" s="1" t="str">
        <f t="shared" si="116"/>
        <v>36036010005801</v>
      </c>
      <c r="AJ699" s="9">
        <f>IF(AND(F699=2015,AG$4=1),-IFERROR(VLOOKUP(AI699,'Tax Admin 1'!A:I,9,0),0),IF(AND(F699=2015,AG$4=2),-IFERROR(VLOOKUP(AI699,'Tax Admin 2'!A:I,9,0),0),IFERROR(VLOOKUP(AI699,'A203'!A:L,12,0),0)))</f>
        <v>0</v>
      </c>
    </row>
    <row r="700" spans="1:36" ht="15" customHeight="1" outlineLevel="2">
      <c r="A700" s="7">
        <v>2015</v>
      </c>
      <c r="B700" s="7" t="s">
        <v>163</v>
      </c>
      <c r="C700" s="149" t="s">
        <v>164</v>
      </c>
      <c r="D700" s="7" t="s">
        <v>164</v>
      </c>
      <c r="E700" s="7" t="s">
        <v>13</v>
      </c>
      <c r="F700" s="7">
        <v>5905</v>
      </c>
      <c r="G700" s="7" t="str">
        <f>VLOOKUP(F700,Crosswalk!A:D,2,0)</f>
        <v>5802</v>
      </c>
      <c r="H700" s="7" t="str">
        <f>VLOOKUP(G700,Crosswalk!B:D,2,0)</f>
        <v>RDA Pass Thru PY</v>
      </c>
      <c r="I700" s="7"/>
      <c r="J700" s="8">
        <v>0</v>
      </c>
      <c r="K700" s="8">
        <v>0</v>
      </c>
      <c r="L700" s="8">
        <v>0</v>
      </c>
      <c r="M700" s="8">
        <v>0</v>
      </c>
      <c r="N700" s="8">
        <v>0</v>
      </c>
      <c r="O700" s="8">
        <v>0</v>
      </c>
      <c r="P700" s="8"/>
      <c r="Q700" s="8">
        <v>0</v>
      </c>
      <c r="R700" s="8"/>
      <c r="S700" s="8"/>
      <c r="T700" s="8"/>
      <c r="U700" s="8"/>
      <c r="V700" s="8"/>
      <c r="W700" s="8"/>
      <c r="X700" s="8"/>
      <c r="Y700" s="14">
        <f t="shared" si="110"/>
        <v>0</v>
      </c>
      <c r="Z700" s="10"/>
      <c r="AA700" s="136">
        <f t="shared" si="115"/>
        <v>0</v>
      </c>
      <c r="AB700" s="13"/>
      <c r="AC700" s="13">
        <f t="shared" si="117"/>
        <v>0</v>
      </c>
      <c r="AD700" s="12"/>
      <c r="AE700" s="12"/>
      <c r="AG700" s="9">
        <f t="shared" ref="AG700:AG765" si="118">AC700-Y700</f>
        <v>0</v>
      </c>
      <c r="AI700" s="1" t="str">
        <f t="shared" si="116"/>
        <v>36036010005802</v>
      </c>
      <c r="AJ700" s="9">
        <f>IF(AND(F700=2015,AG$4=1),-IFERROR(VLOOKUP(AI700,'Tax Admin 1'!A:I,9,0),0),IF(AND(F700=2015,AG$4=2),-IFERROR(VLOOKUP(AI700,'Tax Admin 2'!A:I,9,0),0),IFERROR(VLOOKUP(AI700,'A203'!A:L,12,0),0)))</f>
        <v>0</v>
      </c>
    </row>
    <row r="701" spans="1:36" ht="15" customHeight="1" outlineLevel="2">
      <c r="A701" s="7">
        <v>2015</v>
      </c>
      <c r="B701" s="7" t="s">
        <v>163</v>
      </c>
      <c r="C701" s="149" t="s">
        <v>164</v>
      </c>
      <c r="D701" s="7">
        <v>360</v>
      </c>
      <c r="E701" s="7" t="s">
        <v>13</v>
      </c>
      <c r="F701" s="7">
        <v>5915</v>
      </c>
      <c r="G701" s="7" t="str">
        <f>VLOOKUP(F701,Crosswalk!A:D,2,0)</f>
        <v>4069</v>
      </c>
      <c r="H701" s="7" t="str">
        <f>VLOOKUP(G701,Crosswalk!B:D,2,0)</f>
        <v>Pass through - Facilities Portion</v>
      </c>
      <c r="I701" s="7"/>
      <c r="J701" s="8">
        <v>0</v>
      </c>
      <c r="K701" s="8">
        <v>0</v>
      </c>
      <c r="L701" s="8">
        <v>0</v>
      </c>
      <c r="M701" s="8">
        <v>353</v>
      </c>
      <c r="N701" s="8">
        <v>0</v>
      </c>
      <c r="O701" s="8">
        <v>0</v>
      </c>
      <c r="P701" s="8">
        <v>42</v>
      </c>
      <c r="Q701" s="8">
        <v>0</v>
      </c>
      <c r="R701" s="8"/>
      <c r="S701" s="8"/>
      <c r="T701" s="8"/>
      <c r="U701" s="8"/>
      <c r="V701" s="8"/>
      <c r="W701" s="8"/>
      <c r="X701" s="8"/>
      <c r="Y701" s="14">
        <f t="shared" si="110"/>
        <v>395</v>
      </c>
      <c r="Z701" s="10"/>
      <c r="AA701" s="136">
        <f t="shared" si="115"/>
        <v>0</v>
      </c>
      <c r="AB701" s="13"/>
      <c r="AC701" s="13">
        <f t="shared" si="117"/>
        <v>0</v>
      </c>
      <c r="AD701" s="12"/>
      <c r="AE701" s="12"/>
      <c r="AG701" s="9">
        <f t="shared" si="118"/>
        <v>-395</v>
      </c>
      <c r="AI701" s="1" t="str">
        <f t="shared" si="116"/>
        <v>36036010004069</v>
      </c>
      <c r="AJ701" s="9">
        <f>IF(AND(F701=2015,AG$4=1),-IFERROR(VLOOKUP(AI701,'Tax Admin 1'!A:I,9,0),0),IF(AND(F701=2015,AG$4=2),-IFERROR(VLOOKUP(AI701,'Tax Admin 2'!A:I,9,0),0),IFERROR(VLOOKUP(AI701,'A203'!A:L,12,0),0)))</f>
        <v>0</v>
      </c>
    </row>
    <row r="702" spans="1:36" ht="15" customHeight="1" outlineLevel="1">
      <c r="A702" s="7"/>
      <c r="B702" s="7"/>
      <c r="C702" s="157" t="s">
        <v>3542</v>
      </c>
      <c r="D702" s="7"/>
      <c r="E702" s="7"/>
      <c r="F702" s="7"/>
      <c r="G702" s="7"/>
      <c r="H702" s="7"/>
      <c r="I702" s="7"/>
      <c r="J702" s="8">
        <f>SUBTOTAL(9,J680:J701)</f>
        <v>0</v>
      </c>
      <c r="K702" s="8">
        <f>SUBTOTAL(9,K680:K701)</f>
        <v>0</v>
      </c>
      <c r="L702" s="8">
        <f>SUBTOTAL(9,L680:L701)</f>
        <v>71259.87999999999</v>
      </c>
      <c r="M702" s="8">
        <f>SUBTOTAL(9,M680:M701)</f>
        <v>1066</v>
      </c>
      <c r="N702" s="8">
        <f>SUBTOTAL(9,N680:N701)</f>
        <v>13309.009999999995</v>
      </c>
      <c r="O702" s="8">
        <f>SUBTOTAL(9,O680:O701)</f>
        <v>40185.219999999994</v>
      </c>
      <c r="P702" s="8">
        <f>SUBTOTAL(9,P680:P701)</f>
        <v>15696.57</v>
      </c>
      <c r="Q702" s="8">
        <f>SUBTOTAL(9,Q680:Q701)</f>
        <v>9643.4299999999876</v>
      </c>
      <c r="R702" s="8"/>
      <c r="S702" s="8"/>
      <c r="T702" s="8"/>
      <c r="U702" s="8"/>
      <c r="V702" s="8"/>
      <c r="W702" s="8"/>
      <c r="X702" s="8"/>
      <c r="Y702" s="14">
        <f>SUBTOTAL(9,Y680:Y701)</f>
        <v>151160.10999999999</v>
      </c>
      <c r="Z702" s="10"/>
      <c r="AA702" s="136"/>
      <c r="AB702" s="13"/>
      <c r="AC702" s="13"/>
      <c r="AD702" s="12"/>
      <c r="AE702" s="12"/>
      <c r="AG702" s="9"/>
      <c r="AJ702" s="9"/>
    </row>
    <row r="703" spans="1:36" ht="15" customHeight="1" outlineLevel="2">
      <c r="A703" s="7">
        <v>2015</v>
      </c>
      <c r="B703" s="7" t="s">
        <v>165</v>
      </c>
      <c r="C703" s="149" t="s">
        <v>166</v>
      </c>
      <c r="D703" s="7" t="s">
        <v>166</v>
      </c>
      <c r="E703" s="7" t="s">
        <v>13</v>
      </c>
      <c r="F703" s="7">
        <v>1010</v>
      </c>
      <c r="G703" s="148" t="str">
        <f>VLOOKUP(F703,Crosswalk!A:D,2,0)</f>
        <v>4001</v>
      </c>
      <c r="H703" s="7" t="str">
        <f>VLOOKUP(G703,Crosswalk!B:D,2,0)</f>
        <v>Property Taxes-Current Secured</v>
      </c>
      <c r="I703" s="7"/>
      <c r="J703" s="8">
        <v>0</v>
      </c>
      <c r="K703" s="8">
        <v>0</v>
      </c>
      <c r="L703" s="8">
        <v>122742.17</v>
      </c>
      <c r="M703" s="8">
        <v>0</v>
      </c>
      <c r="N703" s="8">
        <v>31385.189999999988</v>
      </c>
      <c r="O703" s="8">
        <v>77566.94</v>
      </c>
      <c r="P703" s="8">
        <v>36143.68</v>
      </c>
      <c r="Q703" s="8">
        <v>2602.609999999986</v>
      </c>
      <c r="R703" s="8"/>
      <c r="S703" s="8"/>
      <c r="T703" s="8"/>
      <c r="U703" s="8"/>
      <c r="V703" s="8"/>
      <c r="W703" s="8"/>
      <c r="X703" s="8"/>
      <c r="Y703" s="14">
        <f t="shared" si="110"/>
        <v>270440.58999999997</v>
      </c>
      <c r="Z703" s="10"/>
      <c r="AA703" s="136">
        <f t="shared" ref="AA703:AA734" si="119">IF(AG$2="Y",IF(RIGHT(B703,4)="CITY",AJ703,0),AJ703)</f>
        <v>0</v>
      </c>
      <c r="AB703" s="13"/>
      <c r="AC703" s="13">
        <f t="shared" si="117"/>
        <v>0</v>
      </c>
      <c r="AD703" s="12">
        <v>1</v>
      </c>
      <c r="AE703" s="12">
        <v>1</v>
      </c>
      <c r="AG703" s="9">
        <f t="shared" si="118"/>
        <v>-270440.58999999997</v>
      </c>
      <c r="AI703" s="1" t="str">
        <f t="shared" ref="AI703:AI734" si="120">C703&amp;D703&amp;E703&amp;G703</f>
        <v>36136110004001</v>
      </c>
      <c r="AJ703" s="9">
        <f>IF(AND(F703=2015,AG$4=1),-IFERROR(VLOOKUP(AI703,'Tax Admin 1'!A:I,9,0),0),IF(AND(F703=2015,AG$4=2),-IFERROR(VLOOKUP(AI703,'Tax Admin 2'!A:I,9,0),0),IFERROR(VLOOKUP(AI703,'A203'!A:L,12,0),0)))</f>
        <v>0</v>
      </c>
    </row>
    <row r="704" spans="1:36" ht="15" customHeight="1" outlineLevel="2">
      <c r="A704" s="7">
        <v>2015</v>
      </c>
      <c r="B704" s="7" t="s">
        <v>165</v>
      </c>
      <c r="C704" s="149" t="s">
        <v>166</v>
      </c>
      <c r="D704" s="7" t="s">
        <v>166</v>
      </c>
      <c r="E704" s="7" t="s">
        <v>13</v>
      </c>
      <c r="F704" s="7">
        <v>1020</v>
      </c>
      <c r="G704" s="148" t="str">
        <f>VLOOKUP(F704,Crosswalk!A:D,2,0)</f>
        <v>4004</v>
      </c>
      <c r="H704" s="7" t="str">
        <f>VLOOKUP(G704,Crosswalk!B:D,2,0)</f>
        <v>Property Taxes-Eraf III</v>
      </c>
      <c r="I704" s="7"/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8">
        <v>0</v>
      </c>
      <c r="P704" s="8"/>
      <c r="Q704" s="8">
        <v>0</v>
      </c>
      <c r="R704" s="8"/>
      <c r="S704" s="8"/>
      <c r="T704" s="8"/>
      <c r="U704" s="8"/>
      <c r="V704" s="8"/>
      <c r="W704" s="8"/>
      <c r="X704" s="8"/>
      <c r="Y704" s="14">
        <f t="shared" si="110"/>
        <v>0</v>
      </c>
      <c r="Z704" s="10"/>
      <c r="AA704" s="136">
        <f t="shared" si="119"/>
        <v>0</v>
      </c>
      <c r="AB704" s="13"/>
      <c r="AC704" s="13">
        <f t="shared" si="117"/>
        <v>0</v>
      </c>
      <c r="AD704" s="12">
        <v>1</v>
      </c>
      <c r="AE704" s="12">
        <v>1</v>
      </c>
      <c r="AG704" s="9">
        <f t="shared" si="118"/>
        <v>0</v>
      </c>
      <c r="AI704" s="1" t="str">
        <f t="shared" si="120"/>
        <v>36136110004004</v>
      </c>
      <c r="AJ704" s="9">
        <f>IF(AND(F704=2015,AG$4=1),-IFERROR(VLOOKUP(AI704,'Tax Admin 1'!A:I,9,0),0),IF(AND(F704=2015,AG$4=2),-IFERROR(VLOOKUP(AI704,'Tax Admin 2'!A:I,9,0),0),IFERROR(VLOOKUP(AI704,'A203'!A:L,12,0),0)))</f>
        <v>0</v>
      </c>
    </row>
    <row r="705" spans="1:36" ht="15" customHeight="1" outlineLevel="2">
      <c r="A705" s="7">
        <v>2015</v>
      </c>
      <c r="B705" s="7" t="s">
        <v>165</v>
      </c>
      <c r="C705" s="149" t="s">
        <v>166</v>
      </c>
      <c r="D705" s="7" t="s">
        <v>166</v>
      </c>
      <c r="E705" s="7" t="s">
        <v>13</v>
      </c>
      <c r="F705" s="7">
        <v>1050</v>
      </c>
      <c r="G705" s="148" t="str">
        <f>VLOOKUP(F705,Crosswalk!A:D,2,0)</f>
        <v>4006</v>
      </c>
      <c r="H705" s="7" t="str">
        <f>VLOOKUP(G705,Crosswalk!B:D,2,0)</f>
        <v>Property Tax-Current Unsecured</v>
      </c>
      <c r="I705" s="7"/>
      <c r="J705" s="8">
        <v>0</v>
      </c>
      <c r="K705" s="8">
        <v>0</v>
      </c>
      <c r="L705" s="8">
        <v>13594.06</v>
      </c>
      <c r="M705" s="8">
        <v>0</v>
      </c>
      <c r="N705" s="8">
        <v>78.200000000000728</v>
      </c>
      <c r="O705" s="8">
        <v>690.53999999999905</v>
      </c>
      <c r="P705" s="8">
        <v>-42.86</v>
      </c>
      <c r="Q705" s="8">
        <v>497.29999999999927</v>
      </c>
      <c r="R705" s="8"/>
      <c r="S705" s="8"/>
      <c r="T705" s="8"/>
      <c r="U705" s="8"/>
      <c r="V705" s="8"/>
      <c r="W705" s="8"/>
      <c r="X705" s="8"/>
      <c r="Y705" s="14">
        <f t="shared" si="110"/>
        <v>14817.239999999998</v>
      </c>
      <c r="Z705" s="10"/>
      <c r="AA705" s="136">
        <f t="shared" si="119"/>
        <v>0</v>
      </c>
      <c r="AB705" s="13"/>
      <c r="AC705" s="13">
        <f t="shared" si="117"/>
        <v>0</v>
      </c>
      <c r="AD705" s="12">
        <v>1</v>
      </c>
      <c r="AE705" s="12">
        <v>1</v>
      </c>
      <c r="AG705" s="9">
        <f t="shared" si="118"/>
        <v>-14817.239999999998</v>
      </c>
      <c r="AI705" s="1" t="str">
        <f t="shared" si="120"/>
        <v>36136110004006</v>
      </c>
      <c r="AJ705" s="9">
        <f>IF(AND(F705=2015,AG$4=1),-IFERROR(VLOOKUP(AI705,'Tax Admin 1'!A:I,9,0),0),IF(AND(F705=2015,AG$4=2),-IFERROR(VLOOKUP(AI705,'Tax Admin 2'!A:I,9,0),0),IFERROR(VLOOKUP(AI705,'A203'!A:L,12,0),0)))</f>
        <v>0</v>
      </c>
    </row>
    <row r="706" spans="1:36" ht="15" customHeight="1" outlineLevel="2">
      <c r="A706" s="7">
        <v>2015</v>
      </c>
      <c r="B706" s="7" t="s">
        <v>165</v>
      </c>
      <c r="C706" s="149" t="s">
        <v>166</v>
      </c>
      <c r="D706" s="7">
        <v>361</v>
      </c>
      <c r="E706" s="7" t="s">
        <v>13</v>
      </c>
      <c r="F706" s="7">
        <v>1070</v>
      </c>
      <c r="G706" s="148" t="str">
        <f>VLOOKUP(F706,Crosswalk!A:D,2,0)</f>
        <v>4060</v>
      </c>
      <c r="H706" s="7" t="str">
        <f>VLOOKUP(G706,Crosswalk!B:D,2,0)</f>
        <v>ABX1 26 Residual</v>
      </c>
      <c r="I706" s="7"/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0</v>
      </c>
      <c r="P706" s="8"/>
      <c r="Q706" s="8">
        <v>0</v>
      </c>
      <c r="R706" s="8"/>
      <c r="S706" s="8"/>
      <c r="T706" s="8"/>
      <c r="U706" s="8"/>
      <c r="V706" s="8"/>
      <c r="W706" s="8"/>
      <c r="X706" s="8"/>
      <c r="Y706" s="14">
        <f t="shared" si="110"/>
        <v>0</v>
      </c>
      <c r="Z706" s="10"/>
      <c r="AA706" s="136">
        <f t="shared" si="119"/>
        <v>0</v>
      </c>
      <c r="AB706" s="13"/>
      <c r="AC706" s="13">
        <f t="shared" si="117"/>
        <v>0</v>
      </c>
      <c r="AD706" s="12"/>
      <c r="AE706" s="12"/>
      <c r="AG706" s="9">
        <f t="shared" si="118"/>
        <v>0</v>
      </c>
      <c r="AI706" s="1" t="str">
        <f t="shared" si="120"/>
        <v>36136110004060</v>
      </c>
      <c r="AJ706" s="9">
        <f>IF(AND(F706=2015,AG$4=1),-IFERROR(VLOOKUP(AI706,'Tax Admin 1'!A:I,9,0),0),IF(AND(F706=2015,AG$4=2),-IFERROR(VLOOKUP(AI706,'Tax Admin 2'!A:I,9,0),0),IFERROR(VLOOKUP(AI706,'A203'!A:L,12,0),0)))</f>
        <v>0</v>
      </c>
    </row>
    <row r="707" spans="1:36" ht="15" customHeight="1" outlineLevel="2">
      <c r="A707" s="7">
        <v>2015</v>
      </c>
      <c r="B707" s="7" t="s">
        <v>165</v>
      </c>
      <c r="C707" s="149" t="s">
        <v>166</v>
      </c>
      <c r="D707" s="7">
        <v>361</v>
      </c>
      <c r="E707" s="7" t="s">
        <v>13</v>
      </c>
      <c r="F707" s="86">
        <v>1082</v>
      </c>
      <c r="G707" s="148" t="str">
        <f>VLOOKUP(F707,Crosswalk!A:D,2,0)</f>
        <v>4076</v>
      </c>
      <c r="H707" s="7" t="str">
        <f>VLOOKUP(G707,Crosswalk!B:D,2,0)</f>
        <v>ABx1 26 L&amp;M Housing - H&amp;S 34188</v>
      </c>
      <c r="I707" s="7"/>
      <c r="J707" s="8">
        <v>3151</v>
      </c>
      <c r="K707" s="8">
        <v>3151</v>
      </c>
      <c r="L707" s="8">
        <v>0</v>
      </c>
      <c r="M707" s="8">
        <v>0</v>
      </c>
      <c r="N707" s="8">
        <v>12079</v>
      </c>
      <c r="O707" s="8">
        <v>0</v>
      </c>
      <c r="P707" s="8"/>
      <c r="Q707" s="8">
        <v>0</v>
      </c>
      <c r="R707" s="8"/>
      <c r="S707" s="8"/>
      <c r="T707" s="8"/>
      <c r="U707" s="8"/>
      <c r="V707" s="8"/>
      <c r="W707" s="8"/>
      <c r="X707" s="8"/>
      <c r="Y707" s="14">
        <f t="shared" si="110"/>
        <v>18381</v>
      </c>
      <c r="Z707" s="10"/>
      <c r="AA707" s="136">
        <f t="shared" si="119"/>
        <v>0</v>
      </c>
      <c r="AB707" s="13"/>
      <c r="AC707" s="13">
        <f t="shared" si="117"/>
        <v>0</v>
      </c>
      <c r="AD707" s="12"/>
      <c r="AE707" s="12"/>
      <c r="AG707" s="9">
        <f t="shared" si="118"/>
        <v>-18381</v>
      </c>
      <c r="AI707" s="1" t="str">
        <f t="shared" si="120"/>
        <v>36136110004076</v>
      </c>
      <c r="AJ707" s="9">
        <f>IF(AND(F707=2015,AG$4=1),-IFERROR(VLOOKUP(AI707,'Tax Admin 1'!A:I,9,0),0),IF(AND(F707=2015,AG$4=2),-IFERROR(VLOOKUP(AI707,'Tax Admin 2'!A:I,9,0),0),IFERROR(VLOOKUP(AI707,'A203'!A:L,12,0),0)))</f>
        <v>0</v>
      </c>
    </row>
    <row r="708" spans="1:36" ht="15" customHeight="1" outlineLevel="2">
      <c r="A708" s="7">
        <v>2015</v>
      </c>
      <c r="B708" s="7" t="s">
        <v>165</v>
      </c>
      <c r="C708" s="149" t="s">
        <v>166</v>
      </c>
      <c r="D708" s="7" t="s">
        <v>166</v>
      </c>
      <c r="E708" s="7" t="s">
        <v>13</v>
      </c>
      <c r="F708" s="7">
        <v>1110</v>
      </c>
      <c r="G708" s="148" t="str">
        <f>VLOOKUP(F708,Crosswalk!A:D,2,0)</f>
        <v>4008</v>
      </c>
      <c r="H708" s="7" t="str">
        <f>VLOOKUP(G708,Crosswalk!B:D,2,0)</f>
        <v>Property Taxes-Prior Secured</v>
      </c>
      <c r="I708" s="7"/>
      <c r="J708" s="8">
        <v>0</v>
      </c>
      <c r="K708" s="8">
        <v>0</v>
      </c>
      <c r="L708" s="8">
        <v>0</v>
      </c>
      <c r="M708" s="8">
        <v>0</v>
      </c>
      <c r="N708" s="8">
        <v>0</v>
      </c>
      <c r="O708" s="8">
        <v>0</v>
      </c>
      <c r="P708" s="8"/>
      <c r="Q708" s="8">
        <v>8021.92</v>
      </c>
      <c r="R708" s="8"/>
      <c r="S708" s="8"/>
      <c r="T708" s="8"/>
      <c r="U708" s="8"/>
      <c r="V708" s="8"/>
      <c r="W708" s="8"/>
      <c r="X708" s="8"/>
      <c r="Y708" s="14">
        <f t="shared" si="110"/>
        <v>8021.92</v>
      </c>
      <c r="Z708" s="10"/>
      <c r="AA708" s="136">
        <f t="shared" si="119"/>
        <v>0</v>
      </c>
      <c r="AB708" s="13"/>
      <c r="AC708" s="13">
        <f t="shared" si="117"/>
        <v>0</v>
      </c>
      <c r="AD708" s="12">
        <v>1</v>
      </c>
      <c r="AE708" s="12">
        <v>1</v>
      </c>
      <c r="AG708" s="9">
        <f t="shared" si="118"/>
        <v>-8021.92</v>
      </c>
      <c r="AI708" s="1" t="str">
        <f t="shared" si="120"/>
        <v>36136110004008</v>
      </c>
      <c r="AJ708" s="9">
        <f>IF(AND(F708=2015,AG$4=1),-IFERROR(VLOOKUP(AI708,'Tax Admin 1'!A:I,9,0),0),IF(AND(F708=2015,AG$4=2),-IFERROR(VLOOKUP(AI708,'Tax Admin 2'!A:I,9,0),0),IFERROR(VLOOKUP(AI708,'A203'!A:L,12,0),0)))</f>
        <v>0</v>
      </c>
    </row>
    <row r="709" spans="1:36" ht="15" customHeight="1" outlineLevel="2">
      <c r="A709" s="7">
        <v>2015</v>
      </c>
      <c r="B709" s="7" t="s">
        <v>165</v>
      </c>
      <c r="C709" s="149" t="s">
        <v>166</v>
      </c>
      <c r="D709" s="7" t="s">
        <v>166</v>
      </c>
      <c r="E709" s="7" t="s">
        <v>13</v>
      </c>
      <c r="F709" s="7">
        <v>1150</v>
      </c>
      <c r="G709" s="148" t="str">
        <f>VLOOKUP(F709,Crosswalk!A:D,2,0)</f>
        <v>4009</v>
      </c>
      <c r="H709" s="7" t="str">
        <f>VLOOKUP(G709,Crosswalk!B:D,2,0)</f>
        <v>Property Taxes-Prior Unsecured</v>
      </c>
      <c r="I709" s="7"/>
      <c r="J709" s="8">
        <v>0</v>
      </c>
      <c r="K709" s="8">
        <v>0</v>
      </c>
      <c r="L709" s="8">
        <v>130.24</v>
      </c>
      <c r="M709" s="8">
        <v>0</v>
      </c>
      <c r="N709" s="8">
        <v>19.97999999999999</v>
      </c>
      <c r="O709" s="8">
        <v>189.30999999999997</v>
      </c>
      <c r="P709" s="8">
        <v>20.399999999999999</v>
      </c>
      <c r="Q709" s="8">
        <v>119.80000000000007</v>
      </c>
      <c r="R709" s="8"/>
      <c r="S709" s="8"/>
      <c r="T709" s="8"/>
      <c r="U709" s="8"/>
      <c r="V709" s="8"/>
      <c r="W709" s="8"/>
      <c r="X709" s="8"/>
      <c r="Y709" s="14">
        <f t="shared" si="110"/>
        <v>479.73</v>
      </c>
      <c r="Z709" s="10"/>
      <c r="AA709" s="136">
        <f t="shared" si="119"/>
        <v>0</v>
      </c>
      <c r="AB709" s="13"/>
      <c r="AC709" s="13">
        <f t="shared" si="117"/>
        <v>0</v>
      </c>
      <c r="AD709" s="12">
        <v>1</v>
      </c>
      <c r="AE709" s="12">
        <v>1</v>
      </c>
      <c r="AG709" s="9">
        <f t="shared" si="118"/>
        <v>-479.73</v>
      </c>
      <c r="AI709" s="1" t="str">
        <f t="shared" si="120"/>
        <v>36136110004009</v>
      </c>
      <c r="AJ709" s="9">
        <f>IF(AND(F709=2015,AG$4=1),-IFERROR(VLOOKUP(AI709,'Tax Admin 1'!A:I,9,0),0),IF(AND(F709=2015,AG$4=2),-IFERROR(VLOOKUP(AI709,'Tax Admin 2'!A:I,9,0),0),IFERROR(VLOOKUP(AI709,'A203'!A:L,12,0),0)))</f>
        <v>0</v>
      </c>
    </row>
    <row r="710" spans="1:36" ht="15" customHeight="1" outlineLevel="2">
      <c r="A710" s="7">
        <v>2015</v>
      </c>
      <c r="B710" s="7" t="s">
        <v>165</v>
      </c>
      <c r="C710" s="149" t="s">
        <v>166</v>
      </c>
      <c r="D710" s="7" t="s">
        <v>166</v>
      </c>
      <c r="E710" s="7" t="s">
        <v>13</v>
      </c>
      <c r="F710" s="7">
        <v>1165</v>
      </c>
      <c r="G710" s="148" t="str">
        <f>VLOOKUP(F710,Crosswalk!A:D,2,0)</f>
        <v>4011</v>
      </c>
      <c r="H710" s="7" t="str">
        <f>VLOOKUP(G710,Crosswalk!B:D,2,0)</f>
        <v>Property Tax In-Lieu Of Vlf</v>
      </c>
      <c r="I710" s="7"/>
      <c r="J710" s="8">
        <v>0</v>
      </c>
      <c r="K710" s="8">
        <v>0</v>
      </c>
      <c r="L710" s="8">
        <v>445065</v>
      </c>
      <c r="M710" s="8">
        <v>0</v>
      </c>
      <c r="N710" s="8">
        <v>0</v>
      </c>
      <c r="O710" s="8">
        <v>445065</v>
      </c>
      <c r="P710" s="8"/>
      <c r="Q710" s="8">
        <v>0</v>
      </c>
      <c r="R710" s="8"/>
      <c r="S710" s="8"/>
      <c r="T710" s="8"/>
      <c r="U710" s="8"/>
      <c r="V710" s="8"/>
      <c r="W710" s="8"/>
      <c r="X710" s="8"/>
      <c r="Y710" s="14">
        <f t="shared" si="110"/>
        <v>890130</v>
      </c>
      <c r="Z710" s="10"/>
      <c r="AA710" s="136">
        <f t="shared" si="119"/>
        <v>0</v>
      </c>
      <c r="AB710" s="13"/>
      <c r="AC710" s="13">
        <f t="shared" si="117"/>
        <v>0</v>
      </c>
      <c r="AD710" s="12">
        <v>1</v>
      </c>
      <c r="AE710" s="12">
        <v>1</v>
      </c>
      <c r="AG710" s="9">
        <f t="shared" si="118"/>
        <v>-890130</v>
      </c>
      <c r="AI710" s="1" t="str">
        <f t="shared" si="120"/>
        <v>36136110004011</v>
      </c>
      <c r="AJ710" s="9">
        <f>IF(AND(F710=2015,AG$4=1),-IFERROR(VLOOKUP(AI710,'Tax Admin 1'!A:I,9,0),0),IF(AND(F710=2015,AG$4=2),-IFERROR(VLOOKUP(AI710,'Tax Admin 2'!A:I,9,0),0),IFERROR(VLOOKUP(AI710,'A203'!A:L,12,0),0)))</f>
        <v>0</v>
      </c>
    </row>
    <row r="711" spans="1:36" ht="15" customHeight="1" outlineLevel="2">
      <c r="A711" s="7">
        <v>2015</v>
      </c>
      <c r="B711" s="7" t="s">
        <v>165</v>
      </c>
      <c r="C711" s="149" t="s">
        <v>166</v>
      </c>
      <c r="D711" s="7" t="s">
        <v>166</v>
      </c>
      <c r="E711" s="7" t="s">
        <v>13</v>
      </c>
      <c r="F711" s="7">
        <v>1260</v>
      </c>
      <c r="G711" s="148" t="str">
        <f>VLOOKUP(F711,Crosswalk!A:D,2,0)</f>
        <v>4030</v>
      </c>
      <c r="H711" s="7" t="str">
        <f>VLOOKUP(G711,Crosswalk!B:D,2,0)</f>
        <v>Supp Prop Tax-Current Secured</v>
      </c>
      <c r="I711" s="7"/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/>
      <c r="Q711" s="8">
        <v>5296.29</v>
      </c>
      <c r="R711" s="8"/>
      <c r="S711" s="8"/>
      <c r="T711" s="8"/>
      <c r="U711" s="8"/>
      <c r="V711" s="8"/>
      <c r="W711" s="8"/>
      <c r="X711" s="8"/>
      <c r="Y711" s="14">
        <f t="shared" si="110"/>
        <v>5296.29</v>
      </c>
      <c r="Z711" s="10"/>
      <c r="AA711" s="136">
        <f t="shared" si="119"/>
        <v>0</v>
      </c>
      <c r="AB711" s="13"/>
      <c r="AC711" s="13">
        <f t="shared" si="117"/>
        <v>0</v>
      </c>
      <c r="AD711" s="12">
        <v>1</v>
      </c>
      <c r="AE711" s="12">
        <v>1</v>
      </c>
      <c r="AG711" s="9">
        <f t="shared" si="118"/>
        <v>-5296.29</v>
      </c>
      <c r="AI711" s="1" t="str">
        <f t="shared" si="120"/>
        <v>36136110004030</v>
      </c>
      <c r="AJ711" s="9">
        <f>IF(AND(F711=2015,AG$4=1),-IFERROR(VLOOKUP(AI711,'Tax Admin 1'!A:I,9,0),0),IF(AND(F711=2015,AG$4=2),-IFERROR(VLOOKUP(AI711,'Tax Admin 2'!A:I,9,0),0),IFERROR(VLOOKUP(AI711,'A203'!A:L,12,0),0)))</f>
        <v>0</v>
      </c>
    </row>
    <row r="712" spans="1:36" ht="15" customHeight="1" outlineLevel="2">
      <c r="A712" s="7">
        <v>2015</v>
      </c>
      <c r="B712" s="7" t="s">
        <v>165</v>
      </c>
      <c r="C712" s="149" t="s">
        <v>166</v>
      </c>
      <c r="D712" s="7" t="s">
        <v>166</v>
      </c>
      <c r="E712" s="7" t="s">
        <v>13</v>
      </c>
      <c r="F712" s="7">
        <v>1270</v>
      </c>
      <c r="G712" s="148" t="str">
        <f>VLOOKUP(F712,Crosswalk!A:D,2,0)</f>
        <v>4033</v>
      </c>
      <c r="H712" s="7" t="str">
        <f>VLOOKUP(G712,Crosswalk!B:D,2,0)</f>
        <v>Supp Property Taxes-Prior Secured</v>
      </c>
      <c r="I712" s="7"/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  <c r="P712" s="8"/>
      <c r="Q712" s="8">
        <v>1121.8900000000001</v>
      </c>
      <c r="R712" s="8"/>
      <c r="S712" s="8"/>
      <c r="T712" s="8"/>
      <c r="U712" s="8"/>
      <c r="V712" s="8"/>
      <c r="W712" s="8"/>
      <c r="X712" s="8"/>
      <c r="Y712" s="14">
        <f t="shared" ref="Y712:Y775" si="121">SUM(J712:X712)</f>
        <v>1121.8900000000001</v>
      </c>
      <c r="Z712" s="10"/>
      <c r="AA712" s="136">
        <f t="shared" si="119"/>
        <v>0</v>
      </c>
      <c r="AB712" s="13"/>
      <c r="AC712" s="13">
        <f t="shared" si="117"/>
        <v>0</v>
      </c>
      <c r="AD712" s="12">
        <v>1</v>
      </c>
      <c r="AE712" s="12">
        <v>1</v>
      </c>
      <c r="AG712" s="9">
        <f t="shared" si="118"/>
        <v>-1121.8900000000001</v>
      </c>
      <c r="AI712" s="1" t="str">
        <f t="shared" si="120"/>
        <v>36136110004033</v>
      </c>
      <c r="AJ712" s="9">
        <f>IF(AND(F712=2015,AG$4=1),-IFERROR(VLOOKUP(AI712,'Tax Admin 1'!A:I,9,0),0),IF(AND(F712=2015,AG$4=2),-IFERROR(VLOOKUP(AI712,'Tax Admin 2'!A:I,9,0),0),IFERROR(VLOOKUP(AI712,'A203'!A:L,12,0),0)))</f>
        <v>0</v>
      </c>
    </row>
    <row r="713" spans="1:36" ht="15" customHeight="1" outlineLevel="2">
      <c r="A713" s="7">
        <v>2015</v>
      </c>
      <c r="B713" s="7" t="s">
        <v>165</v>
      </c>
      <c r="C713" s="149" t="s">
        <v>166</v>
      </c>
      <c r="D713" s="7" t="s">
        <v>166</v>
      </c>
      <c r="E713" s="7" t="s">
        <v>13</v>
      </c>
      <c r="F713" s="7">
        <v>1312</v>
      </c>
      <c r="G713" s="148" t="str">
        <f>VLOOKUP(F713,Crosswalk!A:D,2,0)</f>
        <v>4038</v>
      </c>
      <c r="H713" s="7" t="str">
        <f>VLOOKUP(G713,Crosswalk!B:D,2,0)</f>
        <v>In Lieu Local Sales &amp; Use Tax</v>
      </c>
      <c r="I713" s="7"/>
      <c r="J713" s="8">
        <v>0</v>
      </c>
      <c r="K713" s="8">
        <v>0</v>
      </c>
      <c r="L713" s="8">
        <v>108123.6</v>
      </c>
      <c r="M713" s="8">
        <v>0</v>
      </c>
      <c r="N713" s="8">
        <v>0</v>
      </c>
      <c r="O713" s="8">
        <v>102798</v>
      </c>
      <c r="P713" s="8"/>
      <c r="Q713" s="8">
        <v>0</v>
      </c>
      <c r="R713" s="8"/>
      <c r="S713" s="8"/>
      <c r="T713" s="8"/>
      <c r="U713" s="8"/>
      <c r="V713" s="8"/>
      <c r="W713" s="8"/>
      <c r="X713" s="8"/>
      <c r="Y713" s="14">
        <f t="shared" si="121"/>
        <v>210921.60000000001</v>
      </c>
      <c r="Z713" s="10"/>
      <c r="AA713" s="136">
        <f t="shared" si="119"/>
        <v>0</v>
      </c>
      <c r="AB713" s="13"/>
      <c r="AC713" s="13">
        <f t="shared" si="117"/>
        <v>0</v>
      </c>
      <c r="AD713" s="12">
        <v>1</v>
      </c>
      <c r="AE713" s="12">
        <v>1</v>
      </c>
      <c r="AG713" s="9">
        <f t="shared" si="118"/>
        <v>-210921.60000000001</v>
      </c>
      <c r="AI713" s="1" t="str">
        <f t="shared" si="120"/>
        <v>36136110004038</v>
      </c>
      <c r="AJ713" s="9">
        <f>IF(AND(F713=2015,AG$4=1),-IFERROR(VLOOKUP(AI713,'Tax Admin 1'!A:I,9,0),0),IF(AND(F713=2015,AG$4=2),-IFERROR(VLOOKUP(AI713,'Tax Admin 2'!A:I,9,0),0),IFERROR(VLOOKUP(AI713,'A203'!A:L,12,0),0)))</f>
        <v>0</v>
      </c>
    </row>
    <row r="714" spans="1:36" ht="15" customHeight="1" outlineLevel="2">
      <c r="A714" s="7">
        <v>2015</v>
      </c>
      <c r="B714" s="7" t="s">
        <v>165</v>
      </c>
      <c r="C714" s="149" t="s">
        <v>166</v>
      </c>
      <c r="D714" s="7" t="s">
        <v>166</v>
      </c>
      <c r="E714" s="7" t="s">
        <v>13</v>
      </c>
      <c r="F714" s="7">
        <v>1324</v>
      </c>
      <c r="G714" s="148" t="str">
        <f>VLOOKUP(F714,Crosswalk!A:D,2,0)</f>
        <v>4047</v>
      </c>
      <c r="H714" s="7" t="str">
        <f>VLOOKUP(G714,Crosswalk!B:D,2,0)</f>
        <v>Ltf-Article 8 Planning Contrib</v>
      </c>
      <c r="I714" s="7"/>
      <c r="J714" s="8">
        <v>0</v>
      </c>
      <c r="K714" s="8">
        <v>0</v>
      </c>
      <c r="L714" s="8">
        <v>0</v>
      </c>
      <c r="M714" s="8">
        <v>0</v>
      </c>
      <c r="N714" s="8">
        <v>0</v>
      </c>
      <c r="O714" s="8">
        <v>0</v>
      </c>
      <c r="P714" s="8"/>
      <c r="Q714" s="8">
        <v>0</v>
      </c>
      <c r="R714" s="8"/>
      <c r="S714" s="8"/>
      <c r="T714" s="8"/>
      <c r="U714" s="8"/>
      <c r="V714" s="8"/>
      <c r="W714" s="8"/>
      <c r="X714" s="8"/>
      <c r="Y714" s="14">
        <f t="shared" si="121"/>
        <v>0</v>
      </c>
      <c r="Z714" s="10"/>
      <c r="AA714" s="136">
        <f t="shared" si="119"/>
        <v>0</v>
      </c>
      <c r="AB714" s="13"/>
      <c r="AC714" s="13">
        <f t="shared" si="117"/>
        <v>0</v>
      </c>
      <c r="AD714" s="12">
        <v>1</v>
      </c>
      <c r="AE714" s="12">
        <v>1</v>
      </c>
      <c r="AG714" s="9">
        <f t="shared" si="118"/>
        <v>0</v>
      </c>
      <c r="AI714" s="1" t="str">
        <f t="shared" si="120"/>
        <v>36136110004047</v>
      </c>
      <c r="AJ714" s="9">
        <f>IF(AND(F714=2015,AG$4=1),-IFERROR(VLOOKUP(AI714,'Tax Admin 1'!A:I,9,0),0),IF(AND(F714=2015,AG$4=2),-IFERROR(VLOOKUP(AI714,'Tax Admin 2'!A:I,9,0),0),IFERROR(VLOOKUP(AI714,'A203'!A:L,12,0),0)))</f>
        <v>0</v>
      </c>
    </row>
    <row r="715" spans="1:36" ht="15" customHeight="1" outlineLevel="2">
      <c r="A715" s="7">
        <v>2015</v>
      </c>
      <c r="B715" s="7" t="s">
        <v>165</v>
      </c>
      <c r="C715" s="149" t="s">
        <v>166</v>
      </c>
      <c r="D715" s="7" t="s">
        <v>166</v>
      </c>
      <c r="E715" s="7" t="s">
        <v>13</v>
      </c>
      <c r="F715" s="7">
        <v>1325</v>
      </c>
      <c r="G715" s="148" t="str">
        <f>VLOOKUP(F715,Crosswalk!A:D,2,0)</f>
        <v>4048</v>
      </c>
      <c r="H715" s="7" t="str">
        <f>VLOOKUP(G715,Crosswalk!B:D,2,0)</f>
        <v>Ltf-Art 8 Streets &amp; Roads</v>
      </c>
      <c r="I715" s="7"/>
      <c r="J715" s="8">
        <v>136760.57</v>
      </c>
      <c r="K715" s="8">
        <v>0</v>
      </c>
      <c r="L715" s="8">
        <v>0</v>
      </c>
      <c r="M715" s="8">
        <v>0</v>
      </c>
      <c r="N715" s="8">
        <v>0</v>
      </c>
      <c r="O715" s="8">
        <v>238583.67999999999</v>
      </c>
      <c r="P715" s="8"/>
      <c r="Q715" s="8">
        <v>101013.02000000002</v>
      </c>
      <c r="R715" s="8"/>
      <c r="S715" s="8"/>
      <c r="T715" s="8"/>
      <c r="U715" s="8"/>
      <c r="V715" s="8"/>
      <c r="W715" s="8"/>
      <c r="X715" s="8"/>
      <c r="Y715" s="14">
        <f t="shared" si="121"/>
        <v>476357.27</v>
      </c>
      <c r="Z715" s="10"/>
      <c r="AA715" s="136">
        <f t="shared" si="119"/>
        <v>0</v>
      </c>
      <c r="AB715" s="13"/>
      <c r="AC715" s="13">
        <f t="shared" si="117"/>
        <v>0</v>
      </c>
      <c r="AD715" s="12">
        <v>1</v>
      </c>
      <c r="AE715" s="12">
        <v>1</v>
      </c>
      <c r="AG715" s="9">
        <f t="shared" si="118"/>
        <v>-476357.27</v>
      </c>
      <c r="AI715" s="1" t="str">
        <f t="shared" si="120"/>
        <v>36136110004048</v>
      </c>
      <c r="AJ715" s="9">
        <f>IF(AND(F715=2015,AG$4=1),-IFERROR(VLOOKUP(AI715,'Tax Admin 1'!A:I,9,0),0),IF(AND(F715=2015,AG$4=2),-IFERROR(VLOOKUP(AI715,'Tax Admin 2'!A:I,9,0),0),IFERROR(VLOOKUP(AI715,'A203'!A:L,12,0),0)))</f>
        <v>0</v>
      </c>
    </row>
    <row r="716" spans="1:36" ht="15" customHeight="1" outlineLevel="2">
      <c r="A716" s="7">
        <v>2015</v>
      </c>
      <c r="B716" s="7" t="s">
        <v>165</v>
      </c>
      <c r="C716" s="149" t="s">
        <v>166</v>
      </c>
      <c r="D716" s="7" t="s">
        <v>166</v>
      </c>
      <c r="E716" s="7" t="s">
        <v>13</v>
      </c>
      <c r="F716" s="7">
        <v>1328</v>
      </c>
      <c r="G716" s="148" t="str">
        <f>VLOOKUP(F716,Crosswalk!A:D,2,0)</f>
        <v>4051</v>
      </c>
      <c r="H716" s="7" t="str">
        <f>VLOOKUP(G716,Crosswalk!B:D,2,0)</f>
        <v>Stp-Surface Transp Program</v>
      </c>
      <c r="I716" s="7"/>
      <c r="J716" s="8">
        <v>119123</v>
      </c>
      <c r="K716" s="8">
        <v>0</v>
      </c>
      <c r="L716" s="8">
        <v>0</v>
      </c>
      <c r="M716" s="8">
        <v>0</v>
      </c>
      <c r="N716" s="8">
        <v>0</v>
      </c>
      <c r="O716" s="8">
        <v>0</v>
      </c>
      <c r="P716" s="8"/>
      <c r="Q716" s="8">
        <v>0</v>
      </c>
      <c r="R716" s="8"/>
      <c r="S716" s="8"/>
      <c r="T716" s="8"/>
      <c r="U716" s="8"/>
      <c r="V716" s="8"/>
      <c r="W716" s="8"/>
      <c r="X716" s="8"/>
      <c r="Y716" s="14">
        <f t="shared" si="121"/>
        <v>119123</v>
      </c>
      <c r="Z716" s="10"/>
      <c r="AA716" s="136">
        <f t="shared" si="119"/>
        <v>0</v>
      </c>
      <c r="AB716" s="13"/>
      <c r="AC716" s="13">
        <f t="shared" si="117"/>
        <v>0</v>
      </c>
      <c r="AD716" s="12">
        <v>1</v>
      </c>
      <c r="AE716" s="12">
        <v>1</v>
      </c>
      <c r="AG716" s="9">
        <f t="shared" si="118"/>
        <v>-119123</v>
      </c>
      <c r="AI716" s="1" t="str">
        <f t="shared" si="120"/>
        <v>36136110004051</v>
      </c>
      <c r="AJ716" s="9">
        <f>IF(AND(F716=2015,AG$4=1),-IFERROR(VLOOKUP(AI716,'Tax Admin 1'!A:I,9,0),0),IF(AND(F716=2015,AG$4=2),-IFERROR(VLOOKUP(AI716,'Tax Admin 2'!A:I,9,0),0),IFERROR(VLOOKUP(AI716,'A203'!A:L,12,0),0)))</f>
        <v>0</v>
      </c>
    </row>
    <row r="717" spans="1:36" ht="15" customHeight="1" outlineLevel="2">
      <c r="A717" s="7">
        <v>2015</v>
      </c>
      <c r="B717" s="7" t="s">
        <v>165</v>
      </c>
      <c r="C717" s="149" t="s">
        <v>166</v>
      </c>
      <c r="D717" s="7" t="s">
        <v>166</v>
      </c>
      <c r="E717" s="7" t="s">
        <v>13</v>
      </c>
      <c r="F717" s="7">
        <v>1410</v>
      </c>
      <c r="G717" s="148" t="str">
        <f>VLOOKUP(F717,Crosswalk!A:D,2,0)</f>
        <v>4052</v>
      </c>
      <c r="H717" s="7" t="str">
        <f>VLOOKUP(G717,Crosswalk!B:D,2,0)</f>
        <v>Other Taxes</v>
      </c>
      <c r="I717" s="7"/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/>
      <c r="Q717" s="8">
        <v>0</v>
      </c>
      <c r="R717" s="8"/>
      <c r="S717" s="8"/>
      <c r="T717" s="8"/>
      <c r="U717" s="8"/>
      <c r="V717" s="8"/>
      <c r="W717" s="8"/>
      <c r="X717" s="8"/>
      <c r="Y717" s="14">
        <f t="shared" si="121"/>
        <v>0</v>
      </c>
      <c r="Z717" s="10"/>
      <c r="AA717" s="136">
        <f t="shared" si="119"/>
        <v>0</v>
      </c>
      <c r="AB717" s="13"/>
      <c r="AC717" s="13">
        <f t="shared" si="117"/>
        <v>0</v>
      </c>
      <c r="AD717" s="12">
        <v>1</v>
      </c>
      <c r="AE717" s="12">
        <v>1</v>
      </c>
      <c r="AG717" s="9">
        <f t="shared" si="118"/>
        <v>0</v>
      </c>
      <c r="AI717" s="1" t="str">
        <f t="shared" si="120"/>
        <v>36136110004052</v>
      </c>
      <c r="AJ717" s="9">
        <f>IF(AND(F717=2015,AG$4=1),-IFERROR(VLOOKUP(AI717,'Tax Admin 1'!A:I,9,0),0),IF(AND(F717=2015,AG$4=2),-IFERROR(VLOOKUP(AI717,'Tax Admin 2'!A:I,9,0),0),IFERROR(VLOOKUP(AI717,'A203'!A:L,12,0),0)))</f>
        <v>0</v>
      </c>
    </row>
    <row r="718" spans="1:36" ht="15" customHeight="1" outlineLevel="2">
      <c r="A718" s="7">
        <v>2015</v>
      </c>
      <c r="B718" s="7" t="s">
        <v>165</v>
      </c>
      <c r="C718" s="149" t="s">
        <v>166</v>
      </c>
      <c r="D718" s="7" t="s">
        <v>166</v>
      </c>
      <c r="E718" s="7" t="s">
        <v>13</v>
      </c>
      <c r="F718" s="7">
        <v>1430</v>
      </c>
      <c r="G718" s="148" t="str">
        <f>VLOOKUP(F718,Crosswalk!A:D,2,0)</f>
        <v>4054</v>
      </c>
      <c r="H718" s="7" t="str">
        <f>VLOOKUP(G718,Crosswalk!B:D,2,0)</f>
        <v>Property Transfer Tax</v>
      </c>
      <c r="I718" s="7"/>
      <c r="J718" s="8">
        <v>798.6</v>
      </c>
      <c r="K718" s="8">
        <v>5642.16</v>
      </c>
      <c r="L718" s="8">
        <v>1451.7199999999993</v>
      </c>
      <c r="M718" s="8">
        <v>0</v>
      </c>
      <c r="N718" s="8">
        <v>835.9900000000016</v>
      </c>
      <c r="O718" s="8">
        <v>3948.9799999999996</v>
      </c>
      <c r="P718" s="8">
        <v>1352.44</v>
      </c>
      <c r="Q718" s="8">
        <v>2152.9600000000009</v>
      </c>
      <c r="R718" s="8"/>
      <c r="S718" s="8"/>
      <c r="T718" s="8"/>
      <c r="U718" s="8"/>
      <c r="V718" s="8"/>
      <c r="W718" s="8"/>
      <c r="X718" s="8"/>
      <c r="Y718" s="14">
        <f t="shared" si="121"/>
        <v>16182.850000000002</v>
      </c>
      <c r="Z718" s="10"/>
      <c r="AA718" s="136">
        <f t="shared" si="119"/>
        <v>0</v>
      </c>
      <c r="AB718" s="13"/>
      <c r="AC718" s="13">
        <f t="shared" si="117"/>
        <v>0</v>
      </c>
      <c r="AD718" s="12">
        <v>1</v>
      </c>
      <c r="AE718" s="12">
        <v>1</v>
      </c>
      <c r="AG718" s="9">
        <f t="shared" si="118"/>
        <v>-16182.850000000002</v>
      </c>
      <c r="AI718" s="1" t="str">
        <f t="shared" si="120"/>
        <v>36136110004054</v>
      </c>
      <c r="AJ718" s="9">
        <f>IF(AND(F718=2015,AG$4=1),-IFERROR(VLOOKUP(AI718,'Tax Admin 1'!A:I,9,0),0),IF(AND(F718=2015,AG$4=2),-IFERROR(VLOOKUP(AI718,'Tax Admin 2'!A:I,9,0),0),IFERROR(VLOOKUP(AI718,'A203'!A:L,12,0),0)))</f>
        <v>0</v>
      </c>
    </row>
    <row r="719" spans="1:36" ht="15" customHeight="1" outlineLevel="2">
      <c r="A719" s="7">
        <v>2015</v>
      </c>
      <c r="B719" s="7" t="s">
        <v>165</v>
      </c>
      <c r="C719" s="149" t="s">
        <v>166</v>
      </c>
      <c r="D719" s="7" t="s">
        <v>166</v>
      </c>
      <c r="E719" s="7" t="s">
        <v>13</v>
      </c>
      <c r="F719" s="7">
        <v>1450</v>
      </c>
      <c r="G719" s="148" t="str">
        <f>VLOOKUP(F719,Crosswalk!A:D,2,0)</f>
        <v>4056</v>
      </c>
      <c r="H719" s="7" t="str">
        <f>VLOOKUP(G719,Crosswalk!B:D,2,0)</f>
        <v>Aircraft</v>
      </c>
      <c r="I719" s="7"/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/>
      <c r="Q719" s="8">
        <v>0</v>
      </c>
      <c r="R719" s="8"/>
      <c r="S719" s="8"/>
      <c r="T719" s="8"/>
      <c r="U719" s="8"/>
      <c r="V719" s="8"/>
      <c r="W719" s="8"/>
      <c r="X719" s="8"/>
      <c r="Y719" s="14">
        <f t="shared" si="121"/>
        <v>0</v>
      </c>
      <c r="Z719" s="10"/>
      <c r="AA719" s="136">
        <f t="shared" si="119"/>
        <v>0</v>
      </c>
      <c r="AB719" s="13"/>
      <c r="AC719" s="13">
        <f t="shared" si="117"/>
        <v>0</v>
      </c>
      <c r="AD719" s="12">
        <v>1</v>
      </c>
      <c r="AE719" s="12">
        <v>1</v>
      </c>
      <c r="AG719" s="9">
        <f t="shared" si="118"/>
        <v>0</v>
      </c>
      <c r="AI719" s="1" t="str">
        <f t="shared" si="120"/>
        <v>36136110004056</v>
      </c>
      <c r="AJ719" s="9">
        <f>IF(AND(F719=2015,AG$4=1),-IFERROR(VLOOKUP(AI719,'Tax Admin 1'!A:I,9,0),0),IF(AND(F719=2015,AG$4=2),-IFERROR(VLOOKUP(AI719,'Tax Admin 2'!A:I,9,0),0),IFERROR(VLOOKUP(AI719,'A203'!A:L,12,0),0)))</f>
        <v>0</v>
      </c>
    </row>
    <row r="720" spans="1:36" ht="15" customHeight="1" outlineLevel="2">
      <c r="A720" s="7">
        <v>2015</v>
      </c>
      <c r="B720" s="7" t="s">
        <v>165</v>
      </c>
      <c r="C720" s="149" t="s">
        <v>166</v>
      </c>
      <c r="D720" s="7" t="s">
        <v>166</v>
      </c>
      <c r="E720" s="7">
        <v>1000</v>
      </c>
      <c r="F720" s="7">
        <v>2015</v>
      </c>
      <c r="G720" s="148" t="str">
        <f>VLOOKUP(F720,Crosswalk!A:D,2,0)</f>
        <v>7003</v>
      </c>
      <c r="H720" s="7" t="str">
        <f>VLOOKUP(G720,Crosswalk!B:D,2,0)</f>
        <v>SB2557 Tax Admin Fees (Expense)</v>
      </c>
      <c r="I720" s="7"/>
      <c r="J720" s="8">
        <v>0</v>
      </c>
      <c r="K720" s="8">
        <v>0</v>
      </c>
      <c r="L720" s="8">
        <v>-3650.79</v>
      </c>
      <c r="M720" s="8">
        <v>0</v>
      </c>
      <c r="N720" s="8">
        <v>0</v>
      </c>
      <c r="O720" s="8">
        <v>-3650.78</v>
      </c>
      <c r="P720" s="8"/>
      <c r="Q720" s="8">
        <v>0</v>
      </c>
      <c r="R720" s="8"/>
      <c r="S720" s="8"/>
      <c r="T720" s="8"/>
      <c r="U720" s="8"/>
      <c r="V720" s="8"/>
      <c r="W720" s="8"/>
      <c r="X720" s="8"/>
      <c r="Y720" s="14">
        <f t="shared" si="121"/>
        <v>-7301.57</v>
      </c>
      <c r="Z720" s="10"/>
      <c r="AA720" s="136">
        <f t="shared" si="119"/>
        <v>-3650.79</v>
      </c>
      <c r="AB720" s="13"/>
      <c r="AC720" s="13">
        <f t="shared" si="117"/>
        <v>-3650.79</v>
      </c>
      <c r="AD720" s="12">
        <v>1</v>
      </c>
      <c r="AE720" s="12">
        <v>1</v>
      </c>
      <c r="AG720" s="9">
        <f t="shared" si="118"/>
        <v>3650.7799999999997</v>
      </c>
      <c r="AI720" s="1" t="str">
        <f t="shared" si="120"/>
        <v>36136110007003</v>
      </c>
      <c r="AJ720" s="9">
        <f>IF(AND(F720=2015,AG$4=1),-IFERROR(VLOOKUP(AI720,'Tax Admin 1'!A:I,9,0),0),IF(AND(F720=2015,AG$4=2),-IFERROR(VLOOKUP(AI720,'Tax Admin 2'!A:I,9,0),0),IFERROR(VLOOKUP(AI720,'A203'!A:L,12,0),0)))</f>
        <v>-3650.79</v>
      </c>
    </row>
    <row r="721" spans="1:36" ht="15" customHeight="1" outlineLevel="2">
      <c r="A721" s="7">
        <v>2015</v>
      </c>
      <c r="B721" s="7" t="s">
        <v>165</v>
      </c>
      <c r="C721" s="149" t="s">
        <v>166</v>
      </c>
      <c r="D721" s="7" t="s">
        <v>166</v>
      </c>
      <c r="E721" s="7" t="s">
        <v>13</v>
      </c>
      <c r="F721" s="7">
        <v>3010</v>
      </c>
      <c r="G721" s="148" t="str">
        <f>VLOOKUP(F721,Crosswalk!A:D,2,0)</f>
        <v>4402</v>
      </c>
      <c r="H721" s="7" t="str">
        <f>VLOOKUP(G721,Crosswalk!B:D,2,0)</f>
        <v>Vehicle Code Fines</v>
      </c>
      <c r="I721" s="7"/>
      <c r="J721" s="8">
        <v>15.17</v>
      </c>
      <c r="K721" s="8">
        <f>0.58+2.84</f>
        <v>3.42</v>
      </c>
      <c r="L721" s="8">
        <f>1.12-1.12</f>
        <v>0</v>
      </c>
      <c r="M721" s="8">
        <v>0</v>
      </c>
      <c r="N721" s="8">
        <f>1.12-1.12</f>
        <v>0</v>
      </c>
      <c r="O721" s="8">
        <f>10-1.91</f>
        <v>8.09</v>
      </c>
      <c r="P721" s="8"/>
      <c r="Q721" s="8">
        <f>3.03-3.03</f>
        <v>0</v>
      </c>
      <c r="R721" s="8"/>
      <c r="S721" s="8"/>
      <c r="T721" s="8"/>
      <c r="U721" s="8"/>
      <c r="V721" s="8"/>
      <c r="W721" s="8"/>
      <c r="X721" s="8"/>
      <c r="Y721" s="14">
        <f t="shared" si="121"/>
        <v>26.68</v>
      </c>
      <c r="Z721" s="10"/>
      <c r="AA721" s="136">
        <f t="shared" si="119"/>
        <v>0</v>
      </c>
      <c r="AB721" s="13"/>
      <c r="AC721" s="13">
        <f t="shared" si="117"/>
        <v>0</v>
      </c>
      <c r="AD721" s="12">
        <v>1</v>
      </c>
      <c r="AE721" s="12">
        <v>1</v>
      </c>
      <c r="AG721" s="9">
        <f t="shared" si="118"/>
        <v>-26.68</v>
      </c>
      <c r="AI721" s="1" t="str">
        <f t="shared" si="120"/>
        <v>36136110004402</v>
      </c>
      <c r="AJ721" s="9">
        <f>IF(AND(F721=2015,AG$4=1),-IFERROR(VLOOKUP(AI721,'Tax Admin 1'!A:I,9,0),0),IF(AND(F721=2015,AG$4=2),-IFERROR(VLOOKUP(AI721,'Tax Admin 2'!A:I,9,0),0),IFERROR(VLOOKUP(AI721,'A203'!A:L,12,0),0)))</f>
        <v>0</v>
      </c>
    </row>
    <row r="722" spans="1:36" ht="15" customHeight="1" outlineLevel="2">
      <c r="A722" s="7">
        <v>2015</v>
      </c>
      <c r="B722" s="7" t="s">
        <v>165</v>
      </c>
      <c r="C722" s="149" t="s">
        <v>166</v>
      </c>
      <c r="D722" s="7" t="s">
        <v>166</v>
      </c>
      <c r="E722" s="7" t="s">
        <v>13</v>
      </c>
      <c r="F722" s="7">
        <v>3011</v>
      </c>
      <c r="G722" s="148" t="str">
        <f>VLOOKUP(F722,Crosswalk!A:D,2,0)</f>
        <v>4403</v>
      </c>
      <c r="H722" s="7" t="str">
        <f>VLOOKUP(G722,Crosswalk!B:D,2,0)</f>
        <v>Red Light Violations</v>
      </c>
      <c r="I722" s="7"/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/>
      <c r="Q722" s="8">
        <v>0</v>
      </c>
      <c r="R722" s="8"/>
      <c r="S722" s="8"/>
      <c r="T722" s="8"/>
      <c r="U722" s="8"/>
      <c r="V722" s="8"/>
      <c r="W722" s="8"/>
      <c r="X722" s="8"/>
      <c r="Y722" s="14">
        <f t="shared" si="121"/>
        <v>0</v>
      </c>
      <c r="Z722" s="10"/>
      <c r="AA722" s="136">
        <f t="shared" si="119"/>
        <v>0</v>
      </c>
      <c r="AB722" s="13"/>
      <c r="AC722" s="13">
        <f t="shared" si="117"/>
        <v>0</v>
      </c>
      <c r="AD722" s="12">
        <v>1</v>
      </c>
      <c r="AE722" s="12">
        <v>1</v>
      </c>
      <c r="AG722" s="9">
        <f t="shared" si="118"/>
        <v>0</v>
      </c>
      <c r="AI722" s="1" t="str">
        <f t="shared" si="120"/>
        <v>36136110004403</v>
      </c>
      <c r="AJ722" s="9">
        <f>IF(AND(F722=2015,AG$4=1),-IFERROR(VLOOKUP(AI722,'Tax Admin 1'!A:I,9,0),0),IF(AND(F722=2015,AG$4=2),-IFERROR(VLOOKUP(AI722,'Tax Admin 2'!A:I,9,0),0),IFERROR(VLOOKUP(AI722,'A203'!A:L,12,0),0)))</f>
        <v>0</v>
      </c>
    </row>
    <row r="723" spans="1:36" ht="15" customHeight="1" outlineLevel="2">
      <c r="A723" s="7">
        <v>2015</v>
      </c>
      <c r="B723" s="7" t="s">
        <v>165</v>
      </c>
      <c r="C723" s="149" t="s">
        <v>166</v>
      </c>
      <c r="D723" s="7" t="s">
        <v>166</v>
      </c>
      <c r="E723" s="7" t="s">
        <v>13</v>
      </c>
      <c r="F723" s="7">
        <v>3020</v>
      </c>
      <c r="G723" s="148" t="str">
        <f>VLOOKUP(F723,Crosswalk!A:D,2,0)</f>
        <v>4406</v>
      </c>
      <c r="H723" s="7" t="str">
        <f>VLOOKUP(G723,Crosswalk!B:D,2,0)</f>
        <v>Parking Fines</v>
      </c>
      <c r="I723" s="7"/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/>
      <c r="Q723" s="8">
        <v>0</v>
      </c>
      <c r="R723" s="8"/>
      <c r="S723" s="8"/>
      <c r="T723" s="8"/>
      <c r="U723" s="8"/>
      <c r="V723" s="8"/>
      <c r="W723" s="8"/>
      <c r="X723" s="8"/>
      <c r="Y723" s="14">
        <f t="shared" si="121"/>
        <v>0</v>
      </c>
      <c r="Z723" s="10"/>
      <c r="AA723" s="136">
        <f t="shared" si="119"/>
        <v>0</v>
      </c>
      <c r="AB723" s="13"/>
      <c r="AC723" s="13">
        <f t="shared" si="117"/>
        <v>0</v>
      </c>
      <c r="AD723" s="12">
        <v>1</v>
      </c>
      <c r="AE723" s="12">
        <v>1</v>
      </c>
      <c r="AG723" s="9">
        <f t="shared" si="118"/>
        <v>0</v>
      </c>
      <c r="AI723" s="1" t="str">
        <f t="shared" si="120"/>
        <v>36136110004406</v>
      </c>
      <c r="AJ723" s="9">
        <f>IF(AND(F723=2015,AG$4=1),-IFERROR(VLOOKUP(AI723,'Tax Admin 1'!A:I,9,0),0),IF(AND(F723=2015,AG$4=2),-IFERROR(VLOOKUP(AI723,'Tax Admin 2'!A:I,9,0),0),IFERROR(VLOOKUP(AI723,'A203'!A:L,12,0),0)))</f>
        <v>0</v>
      </c>
    </row>
    <row r="724" spans="1:36" ht="15" customHeight="1" outlineLevel="2">
      <c r="A724" s="7">
        <v>2015</v>
      </c>
      <c r="B724" s="7" t="s">
        <v>165</v>
      </c>
      <c r="C724" s="149" t="s">
        <v>166</v>
      </c>
      <c r="D724" s="7" t="s">
        <v>166</v>
      </c>
      <c r="E724" s="7" t="s">
        <v>13</v>
      </c>
      <c r="F724" s="7">
        <v>3045</v>
      </c>
      <c r="G724" s="148" t="str">
        <f>VLOOKUP(F724,Crosswalk!A:D,2,0)</f>
        <v>4411</v>
      </c>
      <c r="H724" s="7" t="str">
        <f>VLOOKUP(G724,Crosswalk!B:D,2,0)</f>
        <v>Unattended Child</v>
      </c>
      <c r="I724" s="7"/>
      <c r="J724" s="8">
        <v>0</v>
      </c>
      <c r="K724" s="8">
        <v>0</v>
      </c>
      <c r="L724" s="8">
        <v>0</v>
      </c>
      <c r="M724" s="8">
        <v>0</v>
      </c>
      <c r="N724" s="8">
        <v>0</v>
      </c>
      <c r="O724" s="8">
        <v>0</v>
      </c>
      <c r="P724" s="8"/>
      <c r="Q724" s="8">
        <v>0</v>
      </c>
      <c r="R724" s="8"/>
      <c r="S724" s="8"/>
      <c r="T724" s="8"/>
      <c r="U724" s="8"/>
      <c r="V724" s="8"/>
      <c r="W724" s="8"/>
      <c r="X724" s="8"/>
      <c r="Y724" s="14">
        <f t="shared" si="121"/>
        <v>0</v>
      </c>
      <c r="Z724" s="10"/>
      <c r="AA724" s="136">
        <f t="shared" si="119"/>
        <v>0</v>
      </c>
      <c r="AB724" s="13"/>
      <c r="AC724" s="13">
        <f t="shared" si="117"/>
        <v>0</v>
      </c>
      <c r="AD724" s="12">
        <v>1</v>
      </c>
      <c r="AE724" s="12">
        <v>0</v>
      </c>
      <c r="AG724" s="9">
        <f t="shared" si="118"/>
        <v>0</v>
      </c>
      <c r="AI724" s="1" t="str">
        <f t="shared" si="120"/>
        <v>36136110004411</v>
      </c>
      <c r="AJ724" s="9">
        <f>IF(AND(F724=2015,AG$4=1),-IFERROR(VLOOKUP(AI724,'Tax Admin 1'!A:I,9,0),0),IF(AND(F724=2015,AG$4=2),-IFERROR(VLOOKUP(AI724,'Tax Admin 2'!A:I,9,0),0),IFERROR(VLOOKUP(AI724,'A203'!A:L,12,0),0)))</f>
        <v>0</v>
      </c>
    </row>
    <row r="725" spans="1:36" ht="15" customHeight="1" outlineLevel="2">
      <c r="A725" s="7">
        <v>2015</v>
      </c>
      <c r="B725" s="7" t="s">
        <v>165</v>
      </c>
      <c r="C725" s="149" t="s">
        <v>166</v>
      </c>
      <c r="D725" s="7" t="s">
        <v>166</v>
      </c>
      <c r="E725" s="7" t="s">
        <v>13</v>
      </c>
      <c r="F725" s="7">
        <v>3050</v>
      </c>
      <c r="G725" s="148" t="str">
        <f>VLOOKUP(F725,Crosswalk!A:D,2,0)</f>
        <v>4413</v>
      </c>
      <c r="H725" s="7" t="str">
        <f>VLOOKUP(G725,Crosswalk!B:D,2,0)</f>
        <v>Other Court Fines</v>
      </c>
      <c r="I725" s="7"/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8">
        <v>0</v>
      </c>
      <c r="P725" s="8"/>
      <c r="Q725" s="8">
        <v>0</v>
      </c>
      <c r="R725" s="8"/>
      <c r="S725" s="8"/>
      <c r="T725" s="8"/>
      <c r="U725" s="8"/>
      <c r="V725" s="8"/>
      <c r="W725" s="8"/>
      <c r="X725" s="8"/>
      <c r="Y725" s="14">
        <f t="shared" si="121"/>
        <v>0</v>
      </c>
      <c r="Z725" s="10"/>
      <c r="AA725" s="136">
        <f t="shared" si="119"/>
        <v>0</v>
      </c>
      <c r="AB725" s="13"/>
      <c r="AC725" s="13">
        <f t="shared" si="117"/>
        <v>0</v>
      </c>
      <c r="AD725" s="12">
        <v>1</v>
      </c>
      <c r="AE725" s="12">
        <v>1</v>
      </c>
      <c r="AG725" s="9">
        <f t="shared" si="118"/>
        <v>0</v>
      </c>
      <c r="AI725" s="1" t="str">
        <f t="shared" si="120"/>
        <v>36136110004413</v>
      </c>
      <c r="AJ725" s="9">
        <f>IF(AND(F725=2015,AG$4=1),-IFERROR(VLOOKUP(AI725,'Tax Admin 1'!A:I,9,0),0),IF(AND(F725=2015,AG$4=2),-IFERROR(VLOOKUP(AI725,'Tax Admin 2'!A:I,9,0),0),IFERROR(VLOOKUP(AI725,'A203'!A:L,12,0),0)))</f>
        <v>0</v>
      </c>
    </row>
    <row r="726" spans="1:36" ht="15" customHeight="1" outlineLevel="2">
      <c r="A726" s="7">
        <v>2015</v>
      </c>
      <c r="B726" s="7" t="s">
        <v>165</v>
      </c>
      <c r="C726" s="149" t="s">
        <v>166</v>
      </c>
      <c r="D726" s="7" t="s">
        <v>166</v>
      </c>
      <c r="E726" s="7" t="s">
        <v>13</v>
      </c>
      <c r="F726" s="7">
        <v>3051</v>
      </c>
      <c r="G726" s="148" t="str">
        <f>VLOOKUP(F726,Crosswalk!A:D,2,0)</f>
        <v>4414</v>
      </c>
      <c r="H726" s="7" t="str">
        <f>VLOOKUP(G726,Crosswalk!B:D,2,0)</f>
        <v>Child Passenger Seat Violation</v>
      </c>
      <c r="I726" s="7"/>
      <c r="J726" s="8">
        <v>4.41</v>
      </c>
      <c r="K726" s="8">
        <v>0</v>
      </c>
      <c r="L726" s="8">
        <v>0</v>
      </c>
      <c r="M726" s="8">
        <v>0</v>
      </c>
      <c r="N726" s="8">
        <v>0</v>
      </c>
      <c r="O726" s="8">
        <v>20.94</v>
      </c>
      <c r="P726" s="8"/>
      <c r="Q726" s="8">
        <v>0</v>
      </c>
      <c r="R726" s="8"/>
      <c r="S726" s="8"/>
      <c r="T726" s="8"/>
      <c r="U726" s="8"/>
      <c r="V726" s="8"/>
      <c r="W726" s="8"/>
      <c r="X726" s="8"/>
      <c r="Y726" s="14">
        <f t="shared" si="121"/>
        <v>25.35</v>
      </c>
      <c r="Z726" s="10"/>
      <c r="AA726" s="136">
        <f t="shared" si="119"/>
        <v>0</v>
      </c>
      <c r="AB726" s="13"/>
      <c r="AC726" s="13">
        <f t="shared" si="117"/>
        <v>0</v>
      </c>
      <c r="AD726" s="12">
        <v>1</v>
      </c>
      <c r="AE726" s="12">
        <v>1</v>
      </c>
      <c r="AG726" s="9">
        <f t="shared" si="118"/>
        <v>-25.35</v>
      </c>
      <c r="AI726" s="1" t="str">
        <f t="shared" si="120"/>
        <v>36136110004414</v>
      </c>
      <c r="AJ726" s="9">
        <f>IF(AND(F726=2015,AG$4=1),-IFERROR(VLOOKUP(AI726,'Tax Admin 1'!A:I,9,0),0),IF(AND(F726=2015,AG$4=2),-IFERROR(VLOOKUP(AI726,'Tax Admin 2'!A:I,9,0),0),IFERROR(VLOOKUP(AI726,'A203'!A:L,12,0),0)))</f>
        <v>0</v>
      </c>
    </row>
    <row r="727" spans="1:36" ht="15" customHeight="1" outlineLevel="2">
      <c r="A727" s="7">
        <v>2015</v>
      </c>
      <c r="B727" s="7" t="s">
        <v>165</v>
      </c>
      <c r="C727" s="149" t="s">
        <v>166</v>
      </c>
      <c r="D727" s="7" t="s">
        <v>166</v>
      </c>
      <c r="E727" s="7" t="s">
        <v>13</v>
      </c>
      <c r="F727" s="7">
        <v>3054</v>
      </c>
      <c r="G727" s="148" t="str">
        <f>VLOOKUP(F727,Crosswalk!A:D,2,0)</f>
        <v>4417</v>
      </c>
      <c r="H727" s="7" t="str">
        <f>VLOOKUP(G727,Crosswalk!B:D,2,0)</f>
        <v>Bicycle Helmet Violations</v>
      </c>
      <c r="I727" s="7"/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8">
        <v>0</v>
      </c>
      <c r="P727" s="8"/>
      <c r="Q727" s="8">
        <v>0</v>
      </c>
      <c r="R727" s="8"/>
      <c r="S727" s="8"/>
      <c r="T727" s="8"/>
      <c r="U727" s="8"/>
      <c r="V727" s="8"/>
      <c r="W727" s="8"/>
      <c r="X727" s="8"/>
      <c r="Y727" s="14">
        <f t="shared" si="121"/>
        <v>0</v>
      </c>
      <c r="Z727" s="10"/>
      <c r="AA727" s="136">
        <f t="shared" si="119"/>
        <v>0</v>
      </c>
      <c r="AB727" s="13"/>
      <c r="AC727" s="13">
        <f t="shared" ref="AC727:AC759" si="122">AA727+AB727</f>
        <v>0</v>
      </c>
      <c r="AD727" s="12">
        <v>1</v>
      </c>
      <c r="AE727" s="12">
        <v>1</v>
      </c>
      <c r="AG727" s="9">
        <f t="shared" si="118"/>
        <v>0</v>
      </c>
      <c r="AI727" s="1" t="str">
        <f t="shared" si="120"/>
        <v>36136110004417</v>
      </c>
      <c r="AJ727" s="9">
        <f>IF(AND(F727=2015,AG$4=1),-IFERROR(VLOOKUP(AI727,'Tax Admin 1'!A:I,9,0),0),IF(AND(F727=2015,AG$4=2),-IFERROR(VLOOKUP(AI727,'Tax Admin 2'!A:I,9,0),0),IFERROR(VLOOKUP(AI727,'A203'!A:L,12,0),0)))</f>
        <v>0</v>
      </c>
    </row>
    <row r="728" spans="1:36" ht="15" customHeight="1" outlineLevel="2">
      <c r="A728" s="7">
        <v>2015</v>
      </c>
      <c r="B728" s="7" t="s">
        <v>165</v>
      </c>
      <c r="C728" s="149" t="s">
        <v>166</v>
      </c>
      <c r="D728" s="7" t="s">
        <v>166</v>
      </c>
      <c r="E728" s="7" t="s">
        <v>13</v>
      </c>
      <c r="F728" s="7">
        <v>3060</v>
      </c>
      <c r="G728" s="148" t="str">
        <f>VLOOKUP(F728,Crosswalk!A:D,2,0)</f>
        <v>4423</v>
      </c>
      <c r="H728" s="7" t="str">
        <f>VLOOKUP(G728,Crosswalk!B:D,2,0)</f>
        <v>Crime Prevention Fines</v>
      </c>
      <c r="I728" s="7"/>
      <c r="J728" s="8">
        <v>6.4</v>
      </c>
      <c r="K728" s="8">
        <v>3.42</v>
      </c>
      <c r="L728" s="8">
        <v>0</v>
      </c>
      <c r="M728" s="8">
        <v>0</v>
      </c>
      <c r="N728" s="8">
        <v>0</v>
      </c>
      <c r="O728" s="8">
        <v>15.300000000000004</v>
      </c>
      <c r="P728" s="8">
        <v>5.8</v>
      </c>
      <c r="Q728" s="8">
        <v>7.5899999999999928</v>
      </c>
      <c r="R728" s="8"/>
      <c r="S728" s="8"/>
      <c r="T728" s="8"/>
      <c r="U728" s="8"/>
      <c r="V728" s="8"/>
      <c r="W728" s="8"/>
      <c r="X728" s="8"/>
      <c r="Y728" s="14">
        <f t="shared" si="121"/>
        <v>38.51</v>
      </c>
      <c r="Z728" s="10"/>
      <c r="AA728" s="136">
        <f t="shared" si="119"/>
        <v>0</v>
      </c>
      <c r="AB728" s="13"/>
      <c r="AC728" s="13">
        <f t="shared" si="122"/>
        <v>0</v>
      </c>
      <c r="AD728" s="12">
        <v>1</v>
      </c>
      <c r="AE728" s="12">
        <v>1</v>
      </c>
      <c r="AG728" s="9">
        <f t="shared" si="118"/>
        <v>-38.51</v>
      </c>
      <c r="AI728" s="1" t="str">
        <f t="shared" si="120"/>
        <v>36136110004423</v>
      </c>
      <c r="AJ728" s="9">
        <f>IF(AND(F728=2015,AG$4=1),-IFERROR(VLOOKUP(AI728,'Tax Admin 1'!A:I,9,0),0),IF(AND(F728=2015,AG$4=2),-IFERROR(VLOOKUP(AI728,'Tax Admin 2'!A:I,9,0),0),IFERROR(VLOOKUP(AI728,'A203'!A:L,12,0),0)))</f>
        <v>0</v>
      </c>
    </row>
    <row r="729" spans="1:36" ht="15" customHeight="1" outlineLevel="2">
      <c r="A729" s="7">
        <v>2015</v>
      </c>
      <c r="B729" s="7" t="s">
        <v>165</v>
      </c>
      <c r="C729" s="149" t="s">
        <v>166</v>
      </c>
      <c r="D729" s="7" t="s">
        <v>166</v>
      </c>
      <c r="E729" s="7" t="s">
        <v>13</v>
      </c>
      <c r="F729" s="7">
        <v>3066</v>
      </c>
      <c r="G729" s="148" t="str">
        <f>VLOOKUP(F729,Crosswalk!A:D,2,0)</f>
        <v>4429</v>
      </c>
      <c r="H729" s="7" t="str">
        <f>VLOOKUP(G729,Crosswalk!B:D,2,0)</f>
        <v>General Base Fine Distribution</v>
      </c>
      <c r="I729" s="7"/>
      <c r="J729" s="8">
        <v>2413.98</v>
      </c>
      <c r="K729" s="8">
        <v>2769.9600000000005</v>
      </c>
      <c r="L729" s="8">
        <v>2985.4300000000003</v>
      </c>
      <c r="M729" s="8">
        <v>0</v>
      </c>
      <c r="N729" s="8">
        <v>0</v>
      </c>
      <c r="O729" s="8">
        <v>3692.9800000000023</v>
      </c>
      <c r="P729" s="8">
        <f>2240.44+1941.27</f>
        <v>4181.71</v>
      </c>
      <c r="Q729" s="8">
        <v>1966.2700000000004</v>
      </c>
      <c r="R729" s="8"/>
      <c r="S729" s="8"/>
      <c r="T729" s="8"/>
      <c r="U729" s="8"/>
      <c r="V729" s="8"/>
      <c r="W729" s="8"/>
      <c r="X729" s="8"/>
      <c r="Y729" s="14">
        <f t="shared" si="121"/>
        <v>18010.330000000002</v>
      </c>
      <c r="Z729" s="10"/>
      <c r="AA729" s="136">
        <f t="shared" si="119"/>
        <v>0</v>
      </c>
      <c r="AB729" s="13"/>
      <c r="AC729" s="13">
        <f t="shared" si="122"/>
        <v>0</v>
      </c>
      <c r="AD729" s="12">
        <v>1</v>
      </c>
      <c r="AE729" s="12">
        <v>1</v>
      </c>
      <c r="AG729" s="9">
        <f t="shared" si="118"/>
        <v>-18010.330000000002</v>
      </c>
      <c r="AI729" s="1" t="str">
        <f t="shared" si="120"/>
        <v>36136110004429</v>
      </c>
      <c r="AJ729" s="9">
        <f>IF(AND(F729=2015,AG$4=1),-IFERROR(VLOOKUP(AI729,'Tax Admin 1'!A:I,9,0),0),IF(AND(F729=2015,AG$4=2),-IFERROR(VLOOKUP(AI729,'Tax Admin 2'!A:I,9,0),0),IFERROR(VLOOKUP(AI729,'A203'!A:L,12,0),0)))</f>
        <v>0</v>
      </c>
    </row>
    <row r="730" spans="1:36" ht="15" customHeight="1" outlineLevel="2">
      <c r="A730" s="7">
        <v>2015</v>
      </c>
      <c r="B730" s="7" t="s">
        <v>165</v>
      </c>
      <c r="C730" s="149" t="s">
        <v>166</v>
      </c>
      <c r="D730" s="7" t="s">
        <v>166</v>
      </c>
      <c r="E730" s="7" t="s">
        <v>13</v>
      </c>
      <c r="F730" s="7">
        <v>3067</v>
      </c>
      <c r="G730" s="148" t="str">
        <f>VLOOKUP(F730,Crosswalk!A:D,2,0)</f>
        <v>4430</v>
      </c>
      <c r="H730" s="7" t="str">
        <f>VLOOKUP(G730,Crosswalk!B:D,2,0)</f>
        <v>Base Fine Distribution-Realign</v>
      </c>
      <c r="I730" s="7"/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/>
      <c r="Q730" s="8">
        <v>0</v>
      </c>
      <c r="R730" s="8"/>
      <c r="S730" s="8"/>
      <c r="T730" s="8"/>
      <c r="U730" s="8"/>
      <c r="V730" s="8"/>
      <c r="W730" s="8"/>
      <c r="X730" s="8"/>
      <c r="Y730" s="14">
        <f t="shared" si="121"/>
        <v>0</v>
      </c>
      <c r="Z730" s="10"/>
      <c r="AA730" s="136">
        <f t="shared" si="119"/>
        <v>0</v>
      </c>
      <c r="AB730" s="13"/>
      <c r="AC730" s="13">
        <f t="shared" si="122"/>
        <v>0</v>
      </c>
      <c r="AD730" s="12">
        <v>1</v>
      </c>
      <c r="AE730" s="12">
        <v>1</v>
      </c>
      <c r="AG730" s="9">
        <f t="shared" si="118"/>
        <v>0</v>
      </c>
      <c r="AI730" s="1" t="str">
        <f t="shared" si="120"/>
        <v>36136110004430</v>
      </c>
      <c r="AJ730" s="9">
        <f>IF(AND(F730=2015,AG$4=1),-IFERROR(VLOOKUP(AI730,'Tax Admin 1'!A:I,9,0),0),IF(AND(F730=2015,AG$4=2),-IFERROR(VLOOKUP(AI730,'Tax Admin 2'!A:I,9,0),0),IFERROR(VLOOKUP(AI730,'A203'!A:L,12,0),0)))</f>
        <v>0</v>
      </c>
    </row>
    <row r="731" spans="1:36" ht="15" customHeight="1" outlineLevel="2">
      <c r="A731" s="7">
        <v>2015</v>
      </c>
      <c r="B731" s="7" t="s">
        <v>165</v>
      </c>
      <c r="C731" s="149" t="s">
        <v>166</v>
      </c>
      <c r="D731" s="7" t="s">
        <v>166</v>
      </c>
      <c r="E731" s="7" t="s">
        <v>13</v>
      </c>
      <c r="F731" s="7">
        <v>3071</v>
      </c>
      <c r="G731" s="148" t="str">
        <f>VLOOKUP(F731,Crosswalk!A:D,2,0)</f>
        <v>4434</v>
      </c>
      <c r="H731" s="7" t="str">
        <f>VLOOKUP(G731,Crosswalk!B:D,2,0)</f>
        <v>Pc 1463.001 Traffic Safety Fd</v>
      </c>
      <c r="I731" s="7"/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/>
      <c r="Q731" s="8">
        <v>0</v>
      </c>
      <c r="R731" s="8"/>
      <c r="S731" s="8"/>
      <c r="T731" s="8"/>
      <c r="U731" s="8"/>
      <c r="V731" s="8"/>
      <c r="W731" s="8"/>
      <c r="X731" s="8"/>
      <c r="Y731" s="14">
        <f t="shared" si="121"/>
        <v>0</v>
      </c>
      <c r="Z731" s="10"/>
      <c r="AA731" s="136">
        <f t="shared" si="119"/>
        <v>0</v>
      </c>
      <c r="AB731" s="13"/>
      <c r="AC731" s="13">
        <f t="shared" si="122"/>
        <v>0</v>
      </c>
      <c r="AD731" s="12">
        <v>1</v>
      </c>
      <c r="AE731" s="12">
        <v>1</v>
      </c>
      <c r="AG731" s="9">
        <f t="shared" si="118"/>
        <v>0</v>
      </c>
      <c r="AI731" s="1" t="str">
        <f t="shared" si="120"/>
        <v>36136110004434</v>
      </c>
      <c r="AJ731" s="9">
        <f>IF(AND(F731=2015,AG$4=1),-IFERROR(VLOOKUP(AI731,'Tax Admin 1'!A:I,9,0),0),IF(AND(F731=2015,AG$4=2),-IFERROR(VLOOKUP(AI731,'Tax Admin 2'!A:I,9,0),0),IFERROR(VLOOKUP(AI731,'A203'!A:L,12,0),0)))</f>
        <v>0</v>
      </c>
    </row>
    <row r="732" spans="1:36" ht="15" customHeight="1" outlineLevel="2">
      <c r="A732" s="7">
        <v>2015</v>
      </c>
      <c r="B732" s="7" t="s">
        <v>165</v>
      </c>
      <c r="C732" s="149" t="s">
        <v>166</v>
      </c>
      <c r="D732" s="7" t="s">
        <v>166</v>
      </c>
      <c r="E732" s="7" t="s">
        <v>13</v>
      </c>
      <c r="F732" s="7">
        <v>3079</v>
      </c>
      <c r="G732" s="148" t="str">
        <f>VLOOKUP(F732,Crosswalk!A:D,2,0)</f>
        <v>4442</v>
      </c>
      <c r="H732" s="7" t="str">
        <f>VLOOKUP(G732,Crosswalk!B:D,2,0)</f>
        <v>Dui Lab Fees</v>
      </c>
      <c r="I732" s="7"/>
      <c r="J732" s="8">
        <v>0</v>
      </c>
      <c r="K732" s="8">
        <v>805.12</v>
      </c>
      <c r="L732" s="8">
        <v>0</v>
      </c>
      <c r="M732" s="8">
        <v>0</v>
      </c>
      <c r="N732" s="8">
        <v>0</v>
      </c>
      <c r="O732" s="8">
        <v>0</v>
      </c>
      <c r="P732" s="8"/>
      <c r="Q732" s="8">
        <v>0</v>
      </c>
      <c r="R732" s="8"/>
      <c r="S732" s="8"/>
      <c r="T732" s="8"/>
      <c r="U732" s="8"/>
      <c r="V732" s="8"/>
      <c r="W732" s="8"/>
      <c r="X732" s="8"/>
      <c r="Y732" s="14">
        <f t="shared" si="121"/>
        <v>805.12</v>
      </c>
      <c r="Z732" s="10"/>
      <c r="AA732" s="136">
        <f t="shared" si="119"/>
        <v>0</v>
      </c>
      <c r="AB732" s="13"/>
      <c r="AC732" s="13">
        <f t="shared" si="122"/>
        <v>0</v>
      </c>
      <c r="AD732" s="12">
        <v>1</v>
      </c>
      <c r="AE732" s="12">
        <v>1</v>
      </c>
      <c r="AG732" s="9">
        <f t="shared" si="118"/>
        <v>-805.12</v>
      </c>
      <c r="AI732" s="1" t="str">
        <f t="shared" si="120"/>
        <v>36136110004442</v>
      </c>
      <c r="AJ732" s="9">
        <f>IF(AND(F732=2015,AG$4=1),-IFERROR(VLOOKUP(AI732,'Tax Admin 1'!A:I,9,0),0),IF(AND(F732=2015,AG$4=2),-IFERROR(VLOOKUP(AI732,'Tax Admin 2'!A:I,9,0),0),IFERROR(VLOOKUP(AI732,'A203'!A:L,12,0),0)))</f>
        <v>0</v>
      </c>
    </row>
    <row r="733" spans="1:36" ht="15" customHeight="1" outlineLevel="2">
      <c r="A733" s="7">
        <v>2015</v>
      </c>
      <c r="B733" s="7" t="s">
        <v>165</v>
      </c>
      <c r="C733" s="149" t="s">
        <v>166</v>
      </c>
      <c r="D733" s="7" t="s">
        <v>166</v>
      </c>
      <c r="E733" s="7" t="s">
        <v>13</v>
      </c>
      <c r="F733" s="7">
        <v>3386</v>
      </c>
      <c r="G733" s="148" t="str">
        <f>VLOOKUP(F733,Crosswalk!A:D,2,0)</f>
        <v>4470</v>
      </c>
      <c r="H733" s="7" t="str">
        <f>VLOOKUP(G733,Crosswalk!B:D,2,0)</f>
        <v>Controlled Substance Violation</v>
      </c>
      <c r="I733" s="7"/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8">
        <v>0</v>
      </c>
      <c r="P733" s="8"/>
      <c r="Q733" s="8">
        <v>0</v>
      </c>
      <c r="R733" s="8"/>
      <c r="S733" s="8"/>
      <c r="T733" s="8"/>
      <c r="U733" s="8"/>
      <c r="V733" s="8"/>
      <c r="W733" s="8"/>
      <c r="X733" s="8"/>
      <c r="Y733" s="14">
        <f t="shared" si="121"/>
        <v>0</v>
      </c>
      <c r="Z733" s="10"/>
      <c r="AA733" s="136">
        <f t="shared" si="119"/>
        <v>0</v>
      </c>
      <c r="AB733" s="13"/>
      <c r="AC733" s="13">
        <f t="shared" si="122"/>
        <v>0</v>
      </c>
      <c r="AD733" s="12">
        <v>1</v>
      </c>
      <c r="AE733" s="12">
        <v>1</v>
      </c>
      <c r="AG733" s="9">
        <f t="shared" si="118"/>
        <v>0</v>
      </c>
      <c r="AI733" s="1" t="str">
        <f t="shared" si="120"/>
        <v>36136110004470</v>
      </c>
      <c r="AJ733" s="9">
        <f>IF(AND(F733=2015,AG$4=1),-IFERROR(VLOOKUP(AI733,'Tax Admin 1'!A:I,9,0),0),IF(AND(F733=2015,AG$4=2),-IFERROR(VLOOKUP(AI733,'Tax Admin 2'!A:I,9,0),0),IFERROR(VLOOKUP(AI733,'A203'!A:L,12,0),0)))</f>
        <v>0</v>
      </c>
    </row>
    <row r="734" spans="1:36" ht="15" customHeight="1" outlineLevel="2">
      <c r="A734" s="7">
        <v>2015</v>
      </c>
      <c r="B734" s="7" t="s">
        <v>165</v>
      </c>
      <c r="C734" s="149" t="s">
        <v>166</v>
      </c>
      <c r="D734" s="7" t="s">
        <v>166</v>
      </c>
      <c r="E734" s="7" t="s">
        <v>13</v>
      </c>
      <c r="F734" s="7">
        <v>4010</v>
      </c>
      <c r="G734" s="148" t="str">
        <f>VLOOKUP(F734,Crosswalk!A:D,2,0)</f>
        <v>4801</v>
      </c>
      <c r="H734" s="7" t="str">
        <f>VLOOKUP(G734,Crosswalk!B:D,2,0)</f>
        <v>Interest</v>
      </c>
      <c r="I734" s="7"/>
      <c r="J734" s="8">
        <v>0</v>
      </c>
      <c r="K734" s="8">
        <v>108.35</v>
      </c>
      <c r="L734" s="8">
        <v>0</v>
      </c>
      <c r="M734" s="8">
        <v>0</v>
      </c>
      <c r="N734" s="8">
        <v>187.96</v>
      </c>
      <c r="O734" s="8">
        <v>78.620000000000061</v>
      </c>
      <c r="P734" s="8"/>
      <c r="Q734" s="8">
        <v>457.68000000000006</v>
      </c>
      <c r="R734" s="8"/>
      <c r="S734" s="8"/>
      <c r="T734" s="8"/>
      <c r="U734" s="8"/>
      <c r="V734" s="8"/>
      <c r="W734" s="8"/>
      <c r="X734" s="8"/>
      <c r="Y734" s="14">
        <f t="shared" si="121"/>
        <v>832.61000000000013</v>
      </c>
      <c r="Z734" s="10"/>
      <c r="AA734" s="136">
        <f t="shared" si="119"/>
        <v>0</v>
      </c>
      <c r="AB734" s="13"/>
      <c r="AC734" s="13">
        <f t="shared" si="122"/>
        <v>0</v>
      </c>
      <c r="AD734" s="12">
        <v>1</v>
      </c>
      <c r="AE734" s="12">
        <v>1</v>
      </c>
      <c r="AG734" s="9">
        <f t="shared" si="118"/>
        <v>-832.61000000000013</v>
      </c>
      <c r="AI734" s="1" t="str">
        <f t="shared" si="120"/>
        <v>36136110004801</v>
      </c>
      <c r="AJ734" s="9">
        <f>IF(AND(F734=2015,AG$4=1),-IFERROR(VLOOKUP(AI734,'Tax Admin 1'!A:I,9,0),0),IF(AND(F734=2015,AG$4=2),-IFERROR(VLOOKUP(AI734,'Tax Admin 2'!A:I,9,0),0),IFERROR(VLOOKUP(AI734,'A203'!A:L,12,0),0)))</f>
        <v>0</v>
      </c>
    </row>
    <row r="735" spans="1:36" ht="15" customHeight="1" outlineLevel="2">
      <c r="A735" s="7">
        <v>2015</v>
      </c>
      <c r="B735" s="7" t="s">
        <v>165</v>
      </c>
      <c r="C735" s="149" t="s">
        <v>166</v>
      </c>
      <c r="D735" s="7" t="s">
        <v>166</v>
      </c>
      <c r="E735" s="7" t="s">
        <v>13</v>
      </c>
      <c r="F735" s="7">
        <v>5080</v>
      </c>
      <c r="G735" s="148" t="str">
        <f>VLOOKUP(F735,Crosswalk!A:D,2,0)</f>
        <v>5017</v>
      </c>
      <c r="H735" s="7" t="str">
        <f>VLOOKUP(G735,Crosswalk!B:D,2,0)</f>
        <v>Trailor Coach-In Lieu Tax</v>
      </c>
      <c r="I735" s="7"/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/>
      <c r="Q735" s="8">
        <v>0</v>
      </c>
      <c r="R735" s="8"/>
      <c r="S735" s="8"/>
      <c r="T735" s="8"/>
      <c r="U735" s="8"/>
      <c r="V735" s="8"/>
      <c r="W735" s="8"/>
      <c r="X735" s="8"/>
      <c r="Y735" s="14">
        <f t="shared" si="121"/>
        <v>0</v>
      </c>
      <c r="Z735" s="10"/>
      <c r="AA735" s="136">
        <f t="shared" ref="AA735:AA756" si="123">IF(AG$2="Y",IF(RIGHT(B735,4)="CITY",AJ735,0),AJ735)</f>
        <v>0</v>
      </c>
      <c r="AB735" s="13"/>
      <c r="AC735" s="13">
        <f t="shared" si="122"/>
        <v>0</v>
      </c>
      <c r="AD735" s="12">
        <v>1</v>
      </c>
      <c r="AE735" s="12">
        <v>1</v>
      </c>
      <c r="AG735" s="9">
        <f t="shared" si="118"/>
        <v>0</v>
      </c>
      <c r="AI735" s="1" t="str">
        <f t="shared" ref="AI735:AI756" si="124">C735&amp;D735&amp;E735&amp;G735</f>
        <v>36136110005017</v>
      </c>
      <c r="AJ735" s="9">
        <f>IF(AND(F735=2015,AG$4=1),-IFERROR(VLOOKUP(AI735,'Tax Admin 1'!A:I,9,0),0),IF(AND(F735=2015,AG$4=2),-IFERROR(VLOOKUP(AI735,'Tax Admin 2'!A:I,9,0),0),IFERROR(VLOOKUP(AI735,'A203'!A:L,12,0),0)))</f>
        <v>0</v>
      </c>
    </row>
    <row r="736" spans="1:36" ht="15" customHeight="1" outlineLevel="2">
      <c r="A736" s="7">
        <v>2015</v>
      </c>
      <c r="B736" s="7" t="s">
        <v>165</v>
      </c>
      <c r="C736" s="149" t="s">
        <v>166</v>
      </c>
      <c r="D736" s="7" t="s">
        <v>166</v>
      </c>
      <c r="E736" s="7" t="s">
        <v>13</v>
      </c>
      <c r="F736" s="7">
        <v>5380</v>
      </c>
      <c r="G736" s="148" t="str">
        <f>VLOOKUP(F736,Crosswalk!A:D,2,0)</f>
        <v>5050</v>
      </c>
      <c r="H736" s="7" t="str">
        <f>VLOOKUP(G736,Crosswalk!B:D,2,0)</f>
        <v>St-Homeowners Prop Tax Relief</v>
      </c>
      <c r="I736" s="7"/>
      <c r="J736" s="8">
        <v>0</v>
      </c>
      <c r="K736" s="8">
        <v>0</v>
      </c>
      <c r="L736" s="8">
        <v>0</v>
      </c>
      <c r="M736" s="8">
        <v>0</v>
      </c>
      <c r="N736" s="8">
        <v>1544.18</v>
      </c>
      <c r="O736" s="8">
        <v>0</v>
      </c>
      <c r="P736" s="8"/>
      <c r="Q736" s="8">
        <v>1544.18</v>
      </c>
      <c r="R736" s="8"/>
      <c r="S736" s="8"/>
      <c r="T736" s="8"/>
      <c r="U736" s="8"/>
      <c r="V736" s="8"/>
      <c r="W736" s="8"/>
      <c r="X736" s="8"/>
      <c r="Y736" s="14">
        <f t="shared" si="121"/>
        <v>3088.36</v>
      </c>
      <c r="Z736" s="10"/>
      <c r="AA736" s="136">
        <f t="shared" si="123"/>
        <v>0</v>
      </c>
      <c r="AB736" s="13"/>
      <c r="AC736" s="13">
        <f t="shared" si="122"/>
        <v>0</v>
      </c>
      <c r="AD736" s="12">
        <v>1</v>
      </c>
      <c r="AE736" s="12">
        <v>1</v>
      </c>
      <c r="AG736" s="9">
        <f t="shared" si="118"/>
        <v>-3088.36</v>
      </c>
      <c r="AI736" s="1" t="str">
        <f t="shared" si="124"/>
        <v>36136110005050</v>
      </c>
      <c r="AJ736" s="9">
        <f>IF(AND(F736=2015,AG$4=1),-IFERROR(VLOOKUP(AI736,'Tax Admin 1'!A:I,9,0),0),IF(AND(F736=2015,AG$4=2),-IFERROR(VLOOKUP(AI736,'Tax Admin 2'!A:I,9,0),0),IFERROR(VLOOKUP(AI736,'A203'!A:L,12,0),0)))</f>
        <v>0</v>
      </c>
    </row>
    <row r="737" spans="1:36" ht="15" customHeight="1" outlineLevel="2">
      <c r="A737" s="7">
        <v>2015</v>
      </c>
      <c r="B737" s="7" t="s">
        <v>165</v>
      </c>
      <c r="C737" s="149" t="s">
        <v>166</v>
      </c>
      <c r="D737" s="7" t="s">
        <v>166</v>
      </c>
      <c r="E737" s="7" t="s">
        <v>13</v>
      </c>
      <c r="F737" s="7">
        <v>5400</v>
      </c>
      <c r="G737" s="148" t="str">
        <f>VLOOKUP(F737,Crosswalk!A:D,2,0)</f>
        <v>5054</v>
      </c>
      <c r="H737" s="7" t="str">
        <f>VLOOKUP(G737,Crosswalk!B:D,2,0)</f>
        <v>State- Other</v>
      </c>
      <c r="I737" s="7"/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/>
      <c r="Q737" s="8">
        <v>0</v>
      </c>
      <c r="R737" s="8"/>
      <c r="S737" s="8"/>
      <c r="T737" s="8"/>
      <c r="U737" s="8"/>
      <c r="V737" s="8"/>
      <c r="W737" s="8"/>
      <c r="X737" s="8"/>
      <c r="Y737" s="14">
        <f t="shared" si="121"/>
        <v>0</v>
      </c>
      <c r="Z737" s="10"/>
      <c r="AA737" s="136">
        <f t="shared" si="123"/>
        <v>0</v>
      </c>
      <c r="AB737" s="13"/>
      <c r="AC737" s="13">
        <f t="shared" si="122"/>
        <v>0</v>
      </c>
      <c r="AD737" s="12">
        <v>1</v>
      </c>
      <c r="AE737" s="12">
        <v>1</v>
      </c>
      <c r="AG737" s="9">
        <f t="shared" si="118"/>
        <v>0</v>
      </c>
      <c r="AI737" s="1" t="str">
        <f t="shared" si="124"/>
        <v>36136110005054</v>
      </c>
      <c r="AJ737" s="9">
        <f>IF(AND(F737=2015,AG$4=1),-IFERROR(VLOOKUP(AI737,'Tax Admin 1'!A:I,9,0),0),IF(AND(F737=2015,AG$4=2),-IFERROR(VLOOKUP(AI737,'Tax Admin 2'!A:I,9,0),0),IFERROR(VLOOKUP(AI737,'A203'!A:L,12,0),0)))</f>
        <v>0</v>
      </c>
    </row>
    <row r="738" spans="1:36" ht="15" customHeight="1" outlineLevel="2">
      <c r="A738" s="7">
        <v>2015</v>
      </c>
      <c r="B738" s="7" t="s">
        <v>165</v>
      </c>
      <c r="C738" s="149" t="s">
        <v>166</v>
      </c>
      <c r="D738" s="7" t="s">
        <v>166</v>
      </c>
      <c r="E738" s="7" t="s">
        <v>13</v>
      </c>
      <c r="F738" s="7">
        <v>5520</v>
      </c>
      <c r="G738" s="148" t="str">
        <f>VLOOKUP(F738,Crosswalk!A:D,2,0)</f>
        <v>5084</v>
      </c>
      <c r="H738" s="7" t="str">
        <f>VLOOKUP(G738,Crosswalk!B:D,2,0)</f>
        <v>Prop 172 Pub Safety Fund</v>
      </c>
      <c r="I738" s="7"/>
      <c r="J738" s="8">
        <v>8390.2199999999993</v>
      </c>
      <c r="K738" s="8">
        <v>7308.42</v>
      </c>
      <c r="L738" s="8">
        <v>5338.4599999999991</v>
      </c>
      <c r="M738" s="8">
        <v>0</v>
      </c>
      <c r="N738" s="8">
        <v>3626.7700000000004</v>
      </c>
      <c r="O738" s="8">
        <v>12356.889999999996</v>
      </c>
      <c r="P738" s="8">
        <v>3381.02</v>
      </c>
      <c r="Q738" s="8">
        <v>8348.6300000000119</v>
      </c>
      <c r="R738" s="8"/>
      <c r="S738" s="8"/>
      <c r="T738" s="8"/>
      <c r="U738" s="8"/>
      <c r="V738" s="8"/>
      <c r="W738" s="8"/>
      <c r="X738" s="8"/>
      <c r="Y738" s="14">
        <f t="shared" si="121"/>
        <v>48750.41</v>
      </c>
      <c r="Z738" s="10"/>
      <c r="AA738" s="136">
        <f t="shared" si="123"/>
        <v>0</v>
      </c>
      <c r="AB738" s="13"/>
      <c r="AC738" s="13">
        <f t="shared" si="122"/>
        <v>0</v>
      </c>
      <c r="AD738" s="12">
        <v>1</v>
      </c>
      <c r="AE738" s="12">
        <v>1</v>
      </c>
      <c r="AG738" s="9">
        <f t="shared" si="118"/>
        <v>-48750.41</v>
      </c>
      <c r="AI738" s="1" t="str">
        <f t="shared" si="124"/>
        <v>36136110005084</v>
      </c>
      <c r="AJ738" s="9">
        <f>IF(AND(F738=2015,AG$4=1),-IFERROR(VLOOKUP(AI738,'Tax Admin 1'!A:I,9,0),0),IF(AND(F738=2015,AG$4=2),-IFERROR(VLOOKUP(AI738,'Tax Admin 2'!A:I,9,0),0),IFERROR(VLOOKUP(AI738,'A203'!A:L,12,0),0)))</f>
        <v>0</v>
      </c>
    </row>
    <row r="739" spans="1:36" ht="15" customHeight="1" outlineLevel="2">
      <c r="A739" s="7">
        <v>2015</v>
      </c>
      <c r="B739" s="7" t="s">
        <v>165</v>
      </c>
      <c r="C739" s="149" t="s">
        <v>166</v>
      </c>
      <c r="D739" s="7" t="s">
        <v>166</v>
      </c>
      <c r="E739" s="7" t="s">
        <v>13</v>
      </c>
      <c r="F739" s="7">
        <v>5623</v>
      </c>
      <c r="G739" s="148" t="str">
        <f>VLOOKUP(F739,Crosswalk!A:D,2,0)</f>
        <v>5204</v>
      </c>
      <c r="H739" s="7" t="str">
        <f>VLOOKUP(G739,Crosswalk!B:D,2,0)</f>
        <v>Fed-ARRA Grants</v>
      </c>
      <c r="I739" s="7"/>
      <c r="J739" s="8">
        <v>0</v>
      </c>
      <c r="K739" s="8">
        <v>0</v>
      </c>
      <c r="L739" s="8">
        <v>0</v>
      </c>
      <c r="M739" s="8">
        <v>0</v>
      </c>
      <c r="N739" s="8">
        <v>0</v>
      </c>
      <c r="O739" s="8">
        <v>0</v>
      </c>
      <c r="P739" s="8"/>
      <c r="Q739" s="8">
        <v>0</v>
      </c>
      <c r="R739" s="8"/>
      <c r="S739" s="8"/>
      <c r="T739" s="8"/>
      <c r="U739" s="8"/>
      <c r="V739" s="8"/>
      <c r="W739" s="8"/>
      <c r="X739" s="8"/>
      <c r="Y739" s="14">
        <f t="shared" si="121"/>
        <v>0</v>
      </c>
      <c r="Z739" s="10"/>
      <c r="AA739" s="136">
        <f t="shared" si="123"/>
        <v>0</v>
      </c>
      <c r="AB739" s="13"/>
      <c r="AC739" s="13">
        <f t="shared" si="122"/>
        <v>0</v>
      </c>
      <c r="AD739" s="12"/>
      <c r="AE739" s="12"/>
      <c r="AG739" s="9">
        <f t="shared" si="118"/>
        <v>0</v>
      </c>
      <c r="AI739" s="1" t="str">
        <f t="shared" si="124"/>
        <v>36136110005204</v>
      </c>
      <c r="AJ739" s="9">
        <f>IF(AND(F739=2015,AG$4=1),-IFERROR(VLOOKUP(AI739,'Tax Admin 1'!A:I,9,0),0),IF(AND(F739=2015,AG$4=2),-IFERROR(VLOOKUP(AI739,'Tax Admin 2'!A:I,9,0),0),IFERROR(VLOOKUP(AI739,'A203'!A:L,12,0),0)))</f>
        <v>0</v>
      </c>
    </row>
    <row r="740" spans="1:36" ht="15" customHeight="1" outlineLevel="2">
      <c r="A740" s="7">
        <v>2015</v>
      </c>
      <c r="B740" s="7" t="s">
        <v>165</v>
      </c>
      <c r="C740" s="149" t="s">
        <v>166</v>
      </c>
      <c r="D740" s="7" t="s">
        <v>166</v>
      </c>
      <c r="E740" s="7" t="s">
        <v>13</v>
      </c>
      <c r="F740" s="7">
        <v>5900</v>
      </c>
      <c r="G740" s="148" t="str">
        <f>VLOOKUP(F740,Crosswalk!A:D,2,0)</f>
        <v>5801</v>
      </c>
      <c r="H740" s="7" t="str">
        <f>VLOOKUP(G740,Crosswalk!B:D,2,0)</f>
        <v>RDA Pass Thru</v>
      </c>
      <c r="I740" s="7"/>
      <c r="J740" s="8">
        <v>0</v>
      </c>
      <c r="K740" s="8">
        <v>0</v>
      </c>
      <c r="L740" s="8">
        <v>0</v>
      </c>
      <c r="M740" s="8">
        <v>0</v>
      </c>
      <c r="N740" s="8">
        <v>0</v>
      </c>
      <c r="O740" s="8">
        <v>0</v>
      </c>
      <c r="P740" s="8"/>
      <c r="Q740" s="8">
        <v>0</v>
      </c>
      <c r="R740" s="8"/>
      <c r="S740" s="8"/>
      <c r="T740" s="8"/>
      <c r="U740" s="8"/>
      <c r="V740" s="8"/>
      <c r="W740" s="8"/>
      <c r="X740" s="8"/>
      <c r="Y740" s="14">
        <f t="shared" si="121"/>
        <v>0</v>
      </c>
      <c r="Z740" s="10"/>
      <c r="AA740" s="136">
        <f t="shared" si="123"/>
        <v>0</v>
      </c>
      <c r="AB740" s="13"/>
      <c r="AC740" s="13">
        <f t="shared" si="122"/>
        <v>0</v>
      </c>
      <c r="AD740" s="12"/>
      <c r="AE740" s="12"/>
      <c r="AG740" s="9">
        <f t="shared" si="118"/>
        <v>0</v>
      </c>
      <c r="AI740" s="1" t="str">
        <f t="shared" si="124"/>
        <v>36136110005801</v>
      </c>
      <c r="AJ740" s="9">
        <f>IF(AND(F740=2015,AG$4=1),-IFERROR(VLOOKUP(AI740,'Tax Admin 1'!A:I,9,0),0),IF(AND(F740=2015,AG$4=2),-IFERROR(VLOOKUP(AI740,'Tax Admin 2'!A:I,9,0),0),IFERROR(VLOOKUP(AI740,'A203'!A:L,12,0),0)))</f>
        <v>0</v>
      </c>
    </row>
    <row r="741" spans="1:36" ht="15" customHeight="1" outlineLevel="2">
      <c r="A741" s="7">
        <v>2015</v>
      </c>
      <c r="B741" s="7" t="s">
        <v>165</v>
      </c>
      <c r="C741" s="149" t="s">
        <v>166</v>
      </c>
      <c r="D741" s="7">
        <v>361</v>
      </c>
      <c r="E741" s="7" t="s">
        <v>13</v>
      </c>
      <c r="F741" s="7">
        <v>5915</v>
      </c>
      <c r="G741" s="148" t="str">
        <f>VLOOKUP(F741,Crosswalk!A:D,2,0)</f>
        <v>4069</v>
      </c>
      <c r="H741" s="7" t="str">
        <f>VLOOKUP(G741,Crosswalk!B:D,2,0)</f>
        <v>Pass through - Facilities Portion</v>
      </c>
      <c r="I741" s="7"/>
      <c r="J741" s="8">
        <v>0</v>
      </c>
      <c r="K741" s="8">
        <v>0</v>
      </c>
      <c r="L741" s="8">
        <v>0</v>
      </c>
      <c r="M741" s="8">
        <v>15815</v>
      </c>
      <c r="N741" s="8">
        <v>0</v>
      </c>
      <c r="O741" s="8">
        <v>0</v>
      </c>
      <c r="P741" s="8">
        <v>8061</v>
      </c>
      <c r="Q741" s="8">
        <v>0</v>
      </c>
      <c r="R741" s="8"/>
      <c r="S741" s="8"/>
      <c r="T741" s="8"/>
      <c r="U741" s="8"/>
      <c r="V741" s="8"/>
      <c r="W741" s="8"/>
      <c r="X741" s="8"/>
      <c r="Y741" s="14">
        <f t="shared" si="121"/>
        <v>23876</v>
      </c>
      <c r="Z741" s="10"/>
      <c r="AA741" s="136">
        <f t="shared" si="123"/>
        <v>0</v>
      </c>
      <c r="AB741" s="13"/>
      <c r="AC741" s="13">
        <f t="shared" si="122"/>
        <v>0</v>
      </c>
      <c r="AD741" s="12"/>
      <c r="AE741" s="12"/>
      <c r="AG741" s="9">
        <f t="shared" si="118"/>
        <v>-23876</v>
      </c>
      <c r="AI741" s="1" t="str">
        <f t="shared" si="124"/>
        <v>36136110004069</v>
      </c>
      <c r="AJ741" s="9">
        <f>IF(AND(F741=2015,AG$4=1),-IFERROR(VLOOKUP(AI741,'Tax Admin 1'!A:I,9,0),0),IF(AND(F741=2015,AG$4=2),-IFERROR(VLOOKUP(AI741,'Tax Admin 2'!A:I,9,0),0),IFERROR(VLOOKUP(AI741,'A203'!A:L,12,0),0)))</f>
        <v>0</v>
      </c>
    </row>
    <row r="742" spans="1:36" ht="15" customHeight="1" outlineLevel="2">
      <c r="A742" s="7">
        <v>2015</v>
      </c>
      <c r="B742" s="7" t="s">
        <v>165</v>
      </c>
      <c r="C742" s="149" t="s">
        <v>166</v>
      </c>
      <c r="D742" s="7" t="s">
        <v>166</v>
      </c>
      <c r="E742" s="7" t="s">
        <v>13</v>
      </c>
      <c r="F742" s="7">
        <v>6170</v>
      </c>
      <c r="G742" s="148" t="str">
        <f>VLOOKUP(F742,Crosswalk!A:D,2,0)</f>
        <v>5459</v>
      </c>
      <c r="H742" s="7" t="str">
        <f>VLOOKUP(G742,Crosswalk!B:D,2,0)</f>
        <v>Traffic School Fees</v>
      </c>
      <c r="I742" s="7"/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>
        <v>100.06</v>
      </c>
      <c r="P742" s="8"/>
      <c r="Q742" s="8">
        <v>40.740000000000009</v>
      </c>
      <c r="R742" s="8"/>
      <c r="S742" s="8"/>
      <c r="T742" s="8"/>
      <c r="U742" s="8"/>
      <c r="V742" s="8"/>
      <c r="W742" s="8"/>
      <c r="X742" s="8"/>
      <c r="Y742" s="14">
        <f t="shared" si="121"/>
        <v>140.80000000000001</v>
      </c>
      <c r="Z742" s="10"/>
      <c r="AA742" s="136">
        <f t="shared" si="123"/>
        <v>0</v>
      </c>
      <c r="AB742" s="13"/>
      <c r="AC742" s="13">
        <f t="shared" si="122"/>
        <v>0</v>
      </c>
      <c r="AD742" s="12">
        <v>1</v>
      </c>
      <c r="AE742" s="12">
        <v>1</v>
      </c>
      <c r="AG742" s="9">
        <f t="shared" si="118"/>
        <v>-140.80000000000001</v>
      </c>
      <c r="AI742" s="1" t="str">
        <f t="shared" si="124"/>
        <v>36136110005459</v>
      </c>
      <c r="AJ742" s="9">
        <f>IF(AND(F742=2015,AG$4=1),-IFERROR(VLOOKUP(AI742,'Tax Admin 1'!A:I,9,0),0),IF(AND(F742=2015,AG$4=2),-IFERROR(VLOOKUP(AI742,'Tax Admin 2'!A:I,9,0),0),IFERROR(VLOOKUP(AI742,'A203'!A:L,12,0),0)))</f>
        <v>0</v>
      </c>
    </row>
    <row r="743" spans="1:36" ht="15" customHeight="1" outlineLevel="2">
      <c r="A743" s="7">
        <v>2015</v>
      </c>
      <c r="B743" s="7" t="s">
        <v>165</v>
      </c>
      <c r="C743" s="149" t="s">
        <v>166</v>
      </c>
      <c r="D743" s="7" t="s">
        <v>166</v>
      </c>
      <c r="E743" s="7" t="s">
        <v>13</v>
      </c>
      <c r="F743" s="7">
        <v>6172</v>
      </c>
      <c r="G743" s="148" t="str">
        <f>VLOOKUP(F743,Crosswalk!A:D,2,0)</f>
        <v>5461</v>
      </c>
      <c r="H743" s="7" t="str">
        <f>VLOOKUP(G743,Crosswalk!B:D,2,0)</f>
        <v>Traffic School Realignment Fee</v>
      </c>
      <c r="I743" s="7"/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8">
        <v>0</v>
      </c>
      <c r="P743" s="8"/>
      <c r="Q743" s="8">
        <v>0</v>
      </c>
      <c r="R743" s="8"/>
      <c r="S743" s="8"/>
      <c r="T743" s="8"/>
      <c r="U743" s="8"/>
      <c r="V743" s="8"/>
      <c r="W743" s="8"/>
      <c r="X743" s="8"/>
      <c r="Y743" s="14">
        <f t="shared" si="121"/>
        <v>0</v>
      </c>
      <c r="Z743" s="10"/>
      <c r="AA743" s="136">
        <f t="shared" si="123"/>
        <v>0</v>
      </c>
      <c r="AB743" s="13"/>
      <c r="AC743" s="13">
        <f t="shared" si="122"/>
        <v>0</v>
      </c>
      <c r="AD743" s="12">
        <v>1</v>
      </c>
      <c r="AE743" s="12">
        <v>1</v>
      </c>
      <c r="AG743" s="9">
        <f t="shared" si="118"/>
        <v>0</v>
      </c>
      <c r="AI743" s="1" t="str">
        <f t="shared" si="124"/>
        <v>36136110005461</v>
      </c>
      <c r="AJ743" s="9">
        <f>IF(AND(F743=2015,AG$4=1),-IFERROR(VLOOKUP(AI743,'Tax Admin 1'!A:I,9,0),0),IF(AND(F743=2015,AG$4=2),-IFERROR(VLOOKUP(AI743,'Tax Admin 2'!A:I,9,0),0),IFERROR(VLOOKUP(AI743,'A203'!A:L,12,0),0)))</f>
        <v>0</v>
      </c>
    </row>
    <row r="744" spans="1:36" ht="15" customHeight="1" outlineLevel="2">
      <c r="A744" s="7">
        <v>2015</v>
      </c>
      <c r="B744" s="7" t="s">
        <v>165</v>
      </c>
      <c r="C744" s="149" t="s">
        <v>166</v>
      </c>
      <c r="D744" s="7" t="s">
        <v>166</v>
      </c>
      <c r="E744" s="7" t="s">
        <v>13</v>
      </c>
      <c r="F744" s="7">
        <v>6270</v>
      </c>
      <c r="G744" s="148" t="str">
        <f>VLOOKUP(F744,Crosswalk!A:D,2,0)</f>
        <v>5467</v>
      </c>
      <c r="H744" s="7" t="str">
        <f>VLOOKUP(G744,Crosswalk!B:D,2,0)</f>
        <v>Law Enforcement Services</v>
      </c>
      <c r="I744" s="7"/>
      <c r="J744" s="8">
        <v>15904.37</v>
      </c>
      <c r="K744" s="8">
        <v>22230.1</v>
      </c>
      <c r="L744" s="8">
        <v>8943.86</v>
      </c>
      <c r="M744" s="8">
        <v>0</v>
      </c>
      <c r="N744" s="8">
        <v>7470.6899999999951</v>
      </c>
      <c r="O744" s="8">
        <v>27223.30000000001</v>
      </c>
      <c r="P744" s="8">
        <f>10644.43+10122.47</f>
        <v>20766.900000000001</v>
      </c>
      <c r="Q744" s="8">
        <v>9161.6500000000087</v>
      </c>
      <c r="R744" s="8"/>
      <c r="S744" s="8"/>
      <c r="T744" s="8"/>
      <c r="U744" s="8"/>
      <c r="V744" s="8"/>
      <c r="W744" s="8"/>
      <c r="X744" s="8"/>
      <c r="Y744" s="14">
        <f t="shared" si="121"/>
        <v>111700.87000000001</v>
      </c>
      <c r="Z744" s="10"/>
      <c r="AA744" s="136">
        <f t="shared" si="123"/>
        <v>0</v>
      </c>
      <c r="AB744" s="13"/>
      <c r="AC744" s="13">
        <f t="shared" si="122"/>
        <v>0</v>
      </c>
      <c r="AD744" s="12">
        <v>1</v>
      </c>
      <c r="AE744" s="12">
        <v>1</v>
      </c>
      <c r="AG744" s="9">
        <f t="shared" si="118"/>
        <v>-111700.87000000001</v>
      </c>
      <c r="AI744" s="1" t="str">
        <f t="shared" si="124"/>
        <v>36136110005467</v>
      </c>
      <c r="AJ744" s="9">
        <f>IF(AND(F744=2015,AG$4=1),-IFERROR(VLOOKUP(AI744,'Tax Admin 1'!A:I,9,0),0),IF(AND(F744=2015,AG$4=2),-IFERROR(VLOOKUP(AI744,'Tax Admin 2'!A:I,9,0),0),IFERROR(VLOOKUP(AI744,'A203'!A:L,12,0),0)))</f>
        <v>0</v>
      </c>
    </row>
    <row r="745" spans="1:36" ht="15" customHeight="1" outlineLevel="2">
      <c r="A745" s="7">
        <v>2015</v>
      </c>
      <c r="B745" s="7" t="s">
        <v>165</v>
      </c>
      <c r="C745" s="149" t="s">
        <v>166</v>
      </c>
      <c r="D745" s="7" t="s">
        <v>166</v>
      </c>
      <c r="E745" s="7" t="s">
        <v>13</v>
      </c>
      <c r="F745" s="7">
        <v>6282</v>
      </c>
      <c r="G745" s="148" t="str">
        <f>VLOOKUP(F745,Crosswalk!A:D,2,0)</f>
        <v>5474</v>
      </c>
      <c r="H745" s="7" t="str">
        <f>VLOOKUP(G745,Crosswalk!B:D,2,0)</f>
        <v>Proof Of Correction</v>
      </c>
      <c r="I745" s="7"/>
      <c r="J745" s="8">
        <v>33.950000000000003</v>
      </c>
      <c r="K745" s="8">
        <v>21.08</v>
      </c>
      <c r="L745" s="8">
        <v>33.150000000000006</v>
      </c>
      <c r="M745" s="8">
        <v>0</v>
      </c>
      <c r="N745" s="8">
        <v>0</v>
      </c>
      <c r="O745" s="8">
        <v>45.680000000000007</v>
      </c>
      <c r="P745" s="8">
        <f>11.57+11.21</f>
        <v>22.78</v>
      </c>
      <c r="Q745" s="8">
        <v>11.599999999999966</v>
      </c>
      <c r="R745" s="8"/>
      <c r="S745" s="8"/>
      <c r="T745" s="8"/>
      <c r="U745" s="8"/>
      <c r="V745" s="8"/>
      <c r="W745" s="8"/>
      <c r="X745" s="8"/>
      <c r="Y745" s="14">
        <f t="shared" si="121"/>
        <v>168.23999999999998</v>
      </c>
      <c r="Z745" s="10"/>
      <c r="AA745" s="136">
        <f t="shared" si="123"/>
        <v>0</v>
      </c>
      <c r="AB745" s="13"/>
      <c r="AC745" s="13">
        <f t="shared" si="122"/>
        <v>0</v>
      </c>
      <c r="AD745" s="12">
        <v>1</v>
      </c>
      <c r="AE745" s="12">
        <v>1</v>
      </c>
      <c r="AG745" s="9">
        <f t="shared" si="118"/>
        <v>-168.23999999999998</v>
      </c>
      <c r="AI745" s="1" t="str">
        <f t="shared" si="124"/>
        <v>36136110005474</v>
      </c>
      <c r="AJ745" s="9">
        <f>IF(AND(F745=2015,AG$4=1),-IFERROR(VLOOKUP(AI745,'Tax Admin 1'!A:I,9,0),0),IF(AND(F745=2015,AG$4=2),-IFERROR(VLOOKUP(AI745,'Tax Admin 2'!A:I,9,0),0),IFERROR(VLOOKUP(AI745,'A203'!A:L,12,0),0)))</f>
        <v>0</v>
      </c>
    </row>
    <row r="746" spans="1:36" ht="15" customHeight="1" outlineLevel="2">
      <c r="A746" s="7">
        <v>2015</v>
      </c>
      <c r="B746" s="7" t="s">
        <v>165</v>
      </c>
      <c r="C746" s="149" t="s">
        <v>166</v>
      </c>
      <c r="D746" s="7" t="s">
        <v>166</v>
      </c>
      <c r="E746" s="7" t="s">
        <v>13</v>
      </c>
      <c r="F746" s="7">
        <v>6345</v>
      </c>
      <c r="G746" s="148" t="str">
        <f>VLOOKUP(F746,Crosswalk!A:D,2,0)</f>
        <v>5500</v>
      </c>
      <c r="H746" s="7" t="str">
        <f>VLOOKUP(G746,Crosswalk!B:D,2,0)</f>
        <v>Litter Fines - Courts</v>
      </c>
      <c r="I746" s="7"/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/>
      <c r="Q746" s="8">
        <v>0</v>
      </c>
      <c r="R746" s="8"/>
      <c r="S746" s="8"/>
      <c r="T746" s="8"/>
      <c r="U746" s="8"/>
      <c r="V746" s="8"/>
      <c r="W746" s="8"/>
      <c r="X746" s="8"/>
      <c r="Y746" s="14">
        <f t="shared" si="121"/>
        <v>0</v>
      </c>
      <c r="Z746" s="10"/>
      <c r="AA746" s="136">
        <f t="shared" si="123"/>
        <v>0</v>
      </c>
      <c r="AB746" s="13"/>
      <c r="AC746" s="13">
        <f t="shared" si="122"/>
        <v>0</v>
      </c>
      <c r="AD746" s="12">
        <v>1</v>
      </c>
      <c r="AE746" s="12">
        <v>1</v>
      </c>
      <c r="AG746" s="9">
        <f t="shared" si="118"/>
        <v>0</v>
      </c>
      <c r="AI746" s="1" t="str">
        <f t="shared" si="124"/>
        <v>36136110005500</v>
      </c>
      <c r="AJ746" s="9">
        <f>IF(AND(F746=2015,AG$4=1),-IFERROR(VLOOKUP(AI746,'Tax Admin 1'!A:I,9,0),0),IF(AND(F746=2015,AG$4=2),-IFERROR(VLOOKUP(AI746,'Tax Admin 2'!A:I,9,0),0),IFERROR(VLOOKUP(AI746,'A203'!A:L,12,0),0)))</f>
        <v>0</v>
      </c>
    </row>
    <row r="747" spans="1:36" ht="15" customHeight="1" outlineLevel="2">
      <c r="A747" s="7">
        <v>2015</v>
      </c>
      <c r="B747" s="7" t="s">
        <v>165</v>
      </c>
      <c r="C747" s="149" t="s">
        <v>166</v>
      </c>
      <c r="D747" s="7" t="s">
        <v>166</v>
      </c>
      <c r="E747" s="7" t="s">
        <v>13</v>
      </c>
      <c r="F747" s="7">
        <v>6700</v>
      </c>
      <c r="G747" s="148" t="str">
        <f>VLOOKUP(F747,Crosswalk!A:D,2,0)</f>
        <v>5537</v>
      </c>
      <c r="H747" s="7" t="str">
        <f>VLOOKUP(G747,Crosswalk!B:D,2,0)</f>
        <v>Other Services</v>
      </c>
      <c r="I747" s="7"/>
      <c r="J747" s="8">
        <v>0</v>
      </c>
      <c r="K747" s="8">
        <v>0</v>
      </c>
      <c r="L747" s="8">
        <v>0</v>
      </c>
      <c r="M747" s="8">
        <v>0</v>
      </c>
      <c r="N747" s="8">
        <v>0</v>
      </c>
      <c r="O747" s="8">
        <v>0</v>
      </c>
      <c r="P747" s="8"/>
      <c r="Q747" s="8">
        <v>0</v>
      </c>
      <c r="R747" s="8"/>
      <c r="S747" s="8"/>
      <c r="T747" s="8"/>
      <c r="U747" s="8"/>
      <c r="V747" s="8"/>
      <c r="W747" s="8"/>
      <c r="X747" s="8"/>
      <c r="Y747" s="14">
        <f t="shared" si="121"/>
        <v>0</v>
      </c>
      <c r="Z747" s="10"/>
      <c r="AA747" s="136">
        <f t="shared" si="123"/>
        <v>0</v>
      </c>
      <c r="AB747" s="13"/>
      <c r="AC747" s="13">
        <f t="shared" si="122"/>
        <v>0</v>
      </c>
      <c r="AD747" s="12">
        <v>1</v>
      </c>
      <c r="AE747" s="12">
        <v>1</v>
      </c>
      <c r="AG747" s="9">
        <f t="shared" si="118"/>
        <v>0</v>
      </c>
      <c r="AI747" s="1" t="str">
        <f t="shared" si="124"/>
        <v>36136110005537</v>
      </c>
      <c r="AJ747" s="9">
        <f>IF(AND(F747=2015,AG$4=1),-IFERROR(VLOOKUP(AI747,'Tax Admin 1'!A:I,9,0),0),IF(AND(F747=2015,AG$4=2),-IFERROR(VLOOKUP(AI747,'Tax Admin 2'!A:I,9,0),0),IFERROR(VLOOKUP(AI747,'A203'!A:L,12,0),0)))</f>
        <v>0</v>
      </c>
    </row>
    <row r="748" spans="1:36" ht="15" customHeight="1" outlineLevel="2">
      <c r="A748" s="7">
        <v>2015</v>
      </c>
      <c r="B748" s="7" t="s">
        <v>165</v>
      </c>
      <c r="C748" s="149" t="s">
        <v>166</v>
      </c>
      <c r="D748" s="7" t="s">
        <v>166</v>
      </c>
      <c r="E748" s="7" t="s">
        <v>167</v>
      </c>
      <c r="F748" s="7">
        <v>6700</v>
      </c>
      <c r="G748" s="148" t="str">
        <f>VLOOKUP(F748,Crosswalk!A:D,2,0)</f>
        <v>5537</v>
      </c>
      <c r="H748" s="7" t="str">
        <f>VLOOKUP(G748,Crosswalk!B:D,2,0)</f>
        <v>Other Services</v>
      </c>
      <c r="I748" s="7"/>
      <c r="J748" s="8">
        <v>0</v>
      </c>
      <c r="K748" s="8">
        <v>0</v>
      </c>
      <c r="L748" s="8">
        <v>9529.75</v>
      </c>
      <c r="M748" s="8">
        <v>0</v>
      </c>
      <c r="N748" s="8">
        <v>101.85000000000036</v>
      </c>
      <c r="O748" s="8">
        <v>8613.1</v>
      </c>
      <c r="P748" s="8">
        <v>101.85</v>
      </c>
      <c r="Q748" s="8">
        <v>101.84999999999491</v>
      </c>
      <c r="R748" s="8"/>
      <c r="S748" s="8"/>
      <c r="T748" s="8"/>
      <c r="U748" s="8"/>
      <c r="V748" s="8"/>
      <c r="W748" s="8"/>
      <c r="X748" s="8"/>
      <c r="Y748" s="14">
        <f t="shared" si="121"/>
        <v>18448.399999999994</v>
      </c>
      <c r="Z748" s="10"/>
      <c r="AA748" s="136">
        <f t="shared" si="123"/>
        <v>0</v>
      </c>
      <c r="AB748" s="13"/>
      <c r="AC748" s="13">
        <f t="shared" si="122"/>
        <v>0</v>
      </c>
      <c r="AD748" s="12">
        <v>1</v>
      </c>
      <c r="AE748" s="12">
        <v>0</v>
      </c>
      <c r="AG748" s="9">
        <f t="shared" si="118"/>
        <v>-18448.399999999994</v>
      </c>
      <c r="AI748" s="1" t="str">
        <f t="shared" si="124"/>
        <v>36136110805537</v>
      </c>
      <c r="AJ748" s="9">
        <f>IF(AND(F748=2015,AG$4=1),-IFERROR(VLOOKUP(AI748,'Tax Admin 1'!A:I,9,0),0),IF(AND(F748=2015,AG$4=2),-IFERROR(VLOOKUP(AI748,'Tax Admin 2'!A:I,9,0),0),IFERROR(VLOOKUP(AI748,'A203'!A:L,12,0),0)))</f>
        <v>0</v>
      </c>
    </row>
    <row r="749" spans="1:36" ht="15" customHeight="1" outlineLevel="2">
      <c r="A749" s="7">
        <v>2015</v>
      </c>
      <c r="B749" s="7" t="s">
        <v>165</v>
      </c>
      <c r="C749" s="149" t="s">
        <v>166</v>
      </c>
      <c r="D749" s="7" t="s">
        <v>166</v>
      </c>
      <c r="E749" s="7" t="s">
        <v>168</v>
      </c>
      <c r="F749" s="7">
        <v>6700</v>
      </c>
      <c r="G749" s="148" t="str">
        <f>VLOOKUP(F749,Crosswalk!A:D,2,0)</f>
        <v>5537</v>
      </c>
      <c r="H749" s="7" t="str">
        <f>VLOOKUP(G749,Crosswalk!B:D,2,0)</f>
        <v>Other Services</v>
      </c>
      <c r="I749" s="7"/>
      <c r="J749" s="8">
        <v>0</v>
      </c>
      <c r="K749" s="8">
        <v>0</v>
      </c>
      <c r="L749" s="8">
        <v>4504.6499999999996</v>
      </c>
      <c r="M749" s="8">
        <v>0</v>
      </c>
      <c r="N749" s="8">
        <v>0</v>
      </c>
      <c r="O749" s="8">
        <v>4254.75</v>
      </c>
      <c r="P749" s="8"/>
      <c r="Q749" s="8">
        <v>575.46999999999935</v>
      </c>
      <c r="R749" s="8"/>
      <c r="S749" s="8"/>
      <c r="T749" s="8"/>
      <c r="U749" s="8"/>
      <c r="V749" s="8"/>
      <c r="W749" s="8"/>
      <c r="X749" s="8"/>
      <c r="Y749" s="14">
        <f t="shared" si="121"/>
        <v>9334.869999999999</v>
      </c>
      <c r="Z749" s="10"/>
      <c r="AA749" s="136">
        <f t="shared" si="123"/>
        <v>0</v>
      </c>
      <c r="AB749" s="13"/>
      <c r="AC749" s="13">
        <f t="shared" si="122"/>
        <v>0</v>
      </c>
      <c r="AD749" s="12">
        <v>1</v>
      </c>
      <c r="AE749" s="12">
        <v>0</v>
      </c>
      <c r="AG749" s="9">
        <f t="shared" si="118"/>
        <v>-9334.869999999999</v>
      </c>
      <c r="AI749" s="1" t="str">
        <f t="shared" si="124"/>
        <v>36136110815537</v>
      </c>
      <c r="AJ749" s="9">
        <f>IF(AND(F749=2015,AG$4=1),-IFERROR(VLOOKUP(AI749,'Tax Admin 1'!A:I,9,0),0),IF(AND(F749=2015,AG$4=2),-IFERROR(VLOOKUP(AI749,'Tax Admin 2'!A:I,9,0),0),IFERROR(VLOOKUP(AI749,'A203'!A:L,12,0),0)))</f>
        <v>0</v>
      </c>
    </row>
    <row r="750" spans="1:36" ht="15" customHeight="1" outlineLevel="2">
      <c r="A750" s="7">
        <v>2015</v>
      </c>
      <c r="B750" s="7" t="s">
        <v>165</v>
      </c>
      <c r="C750" s="149" t="s">
        <v>166</v>
      </c>
      <c r="D750" s="7" t="s">
        <v>166</v>
      </c>
      <c r="E750" s="7" t="s">
        <v>169</v>
      </c>
      <c r="F750" s="7">
        <v>6700</v>
      </c>
      <c r="G750" s="148" t="str">
        <f>VLOOKUP(F750,Crosswalk!A:D,2,0)</f>
        <v>5537</v>
      </c>
      <c r="H750" s="7" t="str">
        <f>VLOOKUP(G750,Crosswalk!B:D,2,0)</f>
        <v>Other Services</v>
      </c>
      <c r="I750" s="7"/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/>
      <c r="Q750" s="8">
        <v>0</v>
      </c>
      <c r="R750" s="8"/>
      <c r="S750" s="8"/>
      <c r="T750" s="8"/>
      <c r="U750" s="8"/>
      <c r="V750" s="8"/>
      <c r="W750" s="8"/>
      <c r="X750" s="8"/>
      <c r="Y750" s="14">
        <f t="shared" si="121"/>
        <v>0</v>
      </c>
      <c r="Z750" s="10"/>
      <c r="AA750" s="136">
        <f t="shared" si="123"/>
        <v>0</v>
      </c>
      <c r="AB750" s="13"/>
      <c r="AC750" s="13">
        <f t="shared" si="122"/>
        <v>0</v>
      </c>
      <c r="AD750" s="12">
        <v>1</v>
      </c>
      <c r="AE750" s="12">
        <v>0</v>
      </c>
      <c r="AG750" s="9">
        <f t="shared" si="118"/>
        <v>0</v>
      </c>
      <c r="AI750" s="1" t="str">
        <f t="shared" si="124"/>
        <v>36136110825537</v>
      </c>
      <c r="AJ750" s="9">
        <f>IF(AND(F750=2015,AG$4=1),-IFERROR(VLOOKUP(AI750,'Tax Admin 1'!A:I,9,0),0),IF(AND(F750=2015,AG$4=2),-IFERROR(VLOOKUP(AI750,'Tax Admin 2'!A:I,9,0),0),IFERROR(VLOOKUP(AI750,'A203'!A:L,12,0),0)))</f>
        <v>0</v>
      </c>
    </row>
    <row r="751" spans="1:36" ht="15" customHeight="1" outlineLevel="2">
      <c r="A751" s="7">
        <v>2015</v>
      </c>
      <c r="B751" s="7" t="s">
        <v>165</v>
      </c>
      <c r="C751" s="149" t="s">
        <v>166</v>
      </c>
      <c r="D751" s="7" t="s">
        <v>166</v>
      </c>
      <c r="E751" s="7" t="s">
        <v>170</v>
      </c>
      <c r="F751" s="7">
        <v>6700</v>
      </c>
      <c r="G751" s="148" t="str">
        <f>VLOOKUP(F751,Crosswalk!A:D,2,0)</f>
        <v>5537</v>
      </c>
      <c r="H751" s="7" t="str">
        <f>VLOOKUP(G751,Crosswalk!B:D,2,0)</f>
        <v>Other Services</v>
      </c>
      <c r="I751" s="7"/>
      <c r="J751" s="8">
        <v>0</v>
      </c>
      <c r="K751" s="8">
        <v>0</v>
      </c>
      <c r="L751" s="8">
        <v>4286.8</v>
      </c>
      <c r="M751" s="8">
        <v>0</v>
      </c>
      <c r="N751" s="8">
        <v>110.22000000000025</v>
      </c>
      <c r="O751" s="8">
        <v>4176.58</v>
      </c>
      <c r="P751" s="8">
        <v>220.44</v>
      </c>
      <c r="Q751" s="8">
        <v>0</v>
      </c>
      <c r="R751" s="8"/>
      <c r="S751" s="8"/>
      <c r="T751" s="8"/>
      <c r="U751" s="8"/>
      <c r="V751" s="8"/>
      <c r="W751" s="8"/>
      <c r="X751" s="8"/>
      <c r="Y751" s="14">
        <f t="shared" si="121"/>
        <v>8794.0400000000009</v>
      </c>
      <c r="Z751" s="10"/>
      <c r="AA751" s="136">
        <f t="shared" si="123"/>
        <v>0</v>
      </c>
      <c r="AB751" s="13"/>
      <c r="AC751" s="13">
        <f t="shared" si="122"/>
        <v>0</v>
      </c>
      <c r="AD751" s="12">
        <v>1</v>
      </c>
      <c r="AE751" s="12">
        <v>0</v>
      </c>
      <c r="AG751" s="9">
        <f t="shared" si="118"/>
        <v>-8794.0400000000009</v>
      </c>
      <c r="AI751" s="1" t="str">
        <f t="shared" si="124"/>
        <v>36136110835537</v>
      </c>
      <c r="AJ751" s="9">
        <f>IF(AND(F751=2015,AG$4=1),-IFERROR(VLOOKUP(AI751,'Tax Admin 1'!A:I,9,0),0),IF(AND(F751=2015,AG$4=2),-IFERROR(VLOOKUP(AI751,'Tax Admin 2'!A:I,9,0),0),IFERROR(VLOOKUP(AI751,'A203'!A:L,12,0),0)))</f>
        <v>0</v>
      </c>
    </row>
    <row r="752" spans="1:36" ht="15" customHeight="1" outlineLevel="2">
      <c r="A752" s="7">
        <v>2015</v>
      </c>
      <c r="B752" s="7" t="s">
        <v>165</v>
      </c>
      <c r="C752" s="149" t="s">
        <v>166</v>
      </c>
      <c r="D752" s="7" t="s">
        <v>166</v>
      </c>
      <c r="E752" s="7" t="s">
        <v>171</v>
      </c>
      <c r="F752" s="7">
        <v>6700</v>
      </c>
      <c r="G752" s="148" t="str">
        <f>VLOOKUP(F752,Crosswalk!A:D,2,0)</f>
        <v>5537</v>
      </c>
      <c r="H752" s="7" t="str">
        <f>VLOOKUP(G752,Crosswalk!B:D,2,0)</f>
        <v>Other Services</v>
      </c>
      <c r="I752" s="7"/>
      <c r="J752" s="8">
        <v>0</v>
      </c>
      <c r="K752" s="8">
        <v>0</v>
      </c>
      <c r="L752" s="8">
        <v>780.34</v>
      </c>
      <c r="M752" s="8">
        <v>0</v>
      </c>
      <c r="N752" s="8">
        <v>1766.6799999999998</v>
      </c>
      <c r="O752" s="8">
        <v>338.67000000000007</v>
      </c>
      <c r="P752" s="8"/>
      <c r="Q752" s="8">
        <v>1766.6799999999998</v>
      </c>
      <c r="R752" s="8"/>
      <c r="S752" s="8"/>
      <c r="T752" s="8"/>
      <c r="U752" s="8"/>
      <c r="V752" s="8"/>
      <c r="W752" s="8"/>
      <c r="X752" s="8"/>
      <c r="Y752" s="14">
        <f t="shared" si="121"/>
        <v>4652.37</v>
      </c>
      <c r="Z752" s="10"/>
      <c r="AA752" s="136">
        <f t="shared" si="123"/>
        <v>0</v>
      </c>
      <c r="AB752" s="13"/>
      <c r="AC752" s="13">
        <f t="shared" si="122"/>
        <v>0</v>
      </c>
      <c r="AD752" s="12">
        <v>1</v>
      </c>
      <c r="AE752" s="12">
        <v>0</v>
      </c>
      <c r="AG752" s="9">
        <f t="shared" si="118"/>
        <v>-4652.37</v>
      </c>
      <c r="AI752" s="1" t="str">
        <f t="shared" si="124"/>
        <v>36136110845537</v>
      </c>
      <c r="AJ752" s="9">
        <f>IF(AND(F752=2015,AG$4=1),-IFERROR(VLOOKUP(AI752,'Tax Admin 1'!A:I,9,0),0),IF(AND(F752=2015,AG$4=2),-IFERROR(VLOOKUP(AI752,'Tax Admin 2'!A:I,9,0),0),IFERROR(VLOOKUP(AI752,'A203'!A:L,12,0),0)))</f>
        <v>0</v>
      </c>
    </row>
    <row r="753" spans="1:36" ht="15" customHeight="1" outlineLevel="2">
      <c r="A753" s="7">
        <v>2015</v>
      </c>
      <c r="B753" s="7" t="s">
        <v>165</v>
      </c>
      <c r="C753" s="149" t="s">
        <v>166</v>
      </c>
      <c r="D753" s="7" t="s">
        <v>166</v>
      </c>
      <c r="E753" s="7" t="s">
        <v>172</v>
      </c>
      <c r="F753" s="7">
        <v>6700</v>
      </c>
      <c r="G753" s="148" t="str">
        <f>VLOOKUP(F753,Crosswalk!A:D,2,0)</f>
        <v>5537</v>
      </c>
      <c r="H753" s="7" t="str">
        <f>VLOOKUP(G753,Crosswalk!B:D,2,0)</f>
        <v>Other Services</v>
      </c>
      <c r="I753" s="7"/>
      <c r="J753" s="8">
        <v>0</v>
      </c>
      <c r="K753" s="8">
        <v>0</v>
      </c>
      <c r="L753" s="8">
        <v>2101.6999999999998</v>
      </c>
      <c r="M753" s="8">
        <v>0</v>
      </c>
      <c r="N753" s="8">
        <v>2207.6999999999998</v>
      </c>
      <c r="O753" s="8">
        <v>2101.7000000000007</v>
      </c>
      <c r="P753" s="8"/>
      <c r="Q753" s="8">
        <v>2207.6999999999989</v>
      </c>
      <c r="R753" s="8"/>
      <c r="S753" s="8"/>
      <c r="T753" s="8"/>
      <c r="U753" s="8"/>
      <c r="V753" s="8"/>
      <c r="W753" s="8"/>
      <c r="X753" s="8"/>
      <c r="Y753" s="14">
        <f t="shared" si="121"/>
        <v>8618.7999999999993</v>
      </c>
      <c r="Z753" s="10"/>
      <c r="AA753" s="136">
        <f t="shared" si="123"/>
        <v>0</v>
      </c>
      <c r="AB753" s="13"/>
      <c r="AC753" s="13">
        <f t="shared" si="122"/>
        <v>0</v>
      </c>
      <c r="AD753" s="12">
        <v>1</v>
      </c>
      <c r="AE753" s="12">
        <v>0</v>
      </c>
      <c r="AG753" s="9">
        <f t="shared" si="118"/>
        <v>-8618.7999999999993</v>
      </c>
      <c r="AI753" s="1" t="str">
        <f t="shared" si="124"/>
        <v>36136110855537</v>
      </c>
      <c r="AJ753" s="9">
        <f>IF(AND(F753=2015,AG$4=1),-IFERROR(VLOOKUP(AI753,'Tax Admin 1'!A:I,9,0),0),IF(AND(F753=2015,AG$4=2),-IFERROR(VLOOKUP(AI753,'Tax Admin 2'!A:I,9,0),0),IFERROR(VLOOKUP(AI753,'A203'!A:L,12,0),0)))</f>
        <v>0</v>
      </c>
    </row>
    <row r="754" spans="1:36" ht="15" customHeight="1" outlineLevel="2">
      <c r="A754" s="7">
        <v>2015</v>
      </c>
      <c r="B754" s="7" t="s">
        <v>165</v>
      </c>
      <c r="C754" s="149" t="s">
        <v>166</v>
      </c>
      <c r="D754" s="7" t="s">
        <v>166</v>
      </c>
      <c r="E754" s="7" t="s">
        <v>173</v>
      </c>
      <c r="F754" s="7">
        <v>6700</v>
      </c>
      <c r="G754" s="148" t="str">
        <f>VLOOKUP(F754,Crosswalk!A:D,2,0)</f>
        <v>5537</v>
      </c>
      <c r="H754" s="7" t="str">
        <f>VLOOKUP(G754,Crosswalk!B:D,2,0)</f>
        <v>Other Services</v>
      </c>
      <c r="I754" s="7"/>
      <c r="J754" s="8">
        <v>0</v>
      </c>
      <c r="K754" s="8">
        <v>0</v>
      </c>
      <c r="L754" s="8">
        <v>-19.5</v>
      </c>
      <c r="M754" s="8">
        <v>0</v>
      </c>
      <c r="N754" s="8">
        <v>5</v>
      </c>
      <c r="O754" s="8">
        <v>-44.5</v>
      </c>
      <c r="P754" s="8">
        <v>10</v>
      </c>
      <c r="Q754" s="8">
        <v>54.36</v>
      </c>
      <c r="R754" s="8"/>
      <c r="S754" s="8"/>
      <c r="T754" s="8"/>
      <c r="U754" s="8"/>
      <c r="V754" s="8"/>
      <c r="W754" s="8"/>
      <c r="X754" s="8"/>
      <c r="Y754" s="14">
        <f t="shared" si="121"/>
        <v>5.3599999999999994</v>
      </c>
      <c r="Z754" s="10"/>
      <c r="AA754" s="136">
        <f t="shared" si="123"/>
        <v>0</v>
      </c>
      <c r="AB754" s="13"/>
      <c r="AC754" s="13">
        <f t="shared" si="122"/>
        <v>0</v>
      </c>
      <c r="AD754" s="12">
        <v>1</v>
      </c>
      <c r="AE754" s="12">
        <v>1</v>
      </c>
      <c r="AG754" s="9">
        <f t="shared" si="118"/>
        <v>-5.3599999999999994</v>
      </c>
      <c r="AI754" s="1" t="str">
        <f t="shared" si="124"/>
        <v>36136110865537</v>
      </c>
      <c r="AJ754" s="9">
        <f>IF(AND(F754=2015,AG$4=1),-IFERROR(VLOOKUP(AI754,'Tax Admin 1'!A:I,9,0),0),IF(AND(F754=2015,AG$4=2),-IFERROR(VLOOKUP(AI754,'Tax Admin 2'!A:I,9,0),0),IFERROR(VLOOKUP(AI754,'A203'!A:L,12,0),0)))</f>
        <v>0</v>
      </c>
    </row>
    <row r="755" spans="1:36" ht="15" customHeight="1" outlineLevel="2">
      <c r="A755" s="7">
        <v>2015</v>
      </c>
      <c r="B755" s="7" t="s">
        <v>165</v>
      </c>
      <c r="C755" s="149" t="s">
        <v>166</v>
      </c>
      <c r="D755" s="7" t="s">
        <v>166</v>
      </c>
      <c r="E755" s="7" t="s">
        <v>174</v>
      </c>
      <c r="F755" s="7">
        <v>6700</v>
      </c>
      <c r="G755" s="148" t="str">
        <f>VLOOKUP(F755,Crosswalk!A:D,2,0)</f>
        <v>5537</v>
      </c>
      <c r="H755" s="7" t="str">
        <f>VLOOKUP(G755,Crosswalk!B:D,2,0)</f>
        <v>Other Services</v>
      </c>
      <c r="I755" s="7"/>
      <c r="J755" s="8">
        <v>0</v>
      </c>
      <c r="K755" s="8">
        <v>0</v>
      </c>
      <c r="L755" s="8">
        <v>562.20000000000005</v>
      </c>
      <c r="M755" s="8">
        <v>0</v>
      </c>
      <c r="N755" s="8">
        <v>42.700000000000045</v>
      </c>
      <c r="O755" s="8">
        <v>476.79999999999995</v>
      </c>
      <c r="P755" s="8">
        <v>106.75</v>
      </c>
      <c r="Q755" s="8">
        <v>221.59999999999991</v>
      </c>
      <c r="R755" s="8"/>
      <c r="S755" s="8"/>
      <c r="T755" s="8"/>
      <c r="U755" s="8"/>
      <c r="V755" s="8"/>
      <c r="W755" s="8"/>
      <c r="X755" s="8"/>
      <c r="Y755" s="14">
        <f t="shared" si="121"/>
        <v>1410.05</v>
      </c>
      <c r="Z755" s="10"/>
      <c r="AA755" s="136">
        <f t="shared" si="123"/>
        <v>0</v>
      </c>
      <c r="AB755" s="13"/>
      <c r="AC755" s="13">
        <f t="shared" si="122"/>
        <v>0</v>
      </c>
      <c r="AD755" s="12">
        <v>1</v>
      </c>
      <c r="AE755" s="12">
        <v>1</v>
      </c>
      <c r="AG755" s="9">
        <f t="shared" si="118"/>
        <v>-1410.05</v>
      </c>
      <c r="AI755" s="1" t="str">
        <f t="shared" si="124"/>
        <v>36136110875537</v>
      </c>
      <c r="AJ755" s="9">
        <f>IF(AND(F755=2015,AG$4=1),-IFERROR(VLOOKUP(AI755,'Tax Admin 1'!A:I,9,0),0),IF(AND(F755=2015,AG$4=2),-IFERROR(VLOOKUP(AI755,'Tax Admin 2'!A:I,9,0),0),IFERROR(VLOOKUP(AI755,'A203'!A:L,12,0),0)))</f>
        <v>0</v>
      </c>
    </row>
    <row r="756" spans="1:36" ht="15" customHeight="1" outlineLevel="2">
      <c r="A756" s="7">
        <v>2015</v>
      </c>
      <c r="B756" s="7" t="s">
        <v>165</v>
      </c>
      <c r="C756" s="149" t="s">
        <v>166</v>
      </c>
      <c r="D756" s="7" t="s">
        <v>166</v>
      </c>
      <c r="E756" s="148" t="s">
        <v>270</v>
      </c>
      <c r="F756" s="7">
        <v>6700</v>
      </c>
      <c r="G756" s="148" t="str">
        <f>VLOOKUP(F756,Crosswalk!A:D,2,0)</f>
        <v>5537</v>
      </c>
      <c r="H756" s="7" t="str">
        <f>VLOOKUP(G756,Crosswalk!B:D,2,0)</f>
        <v>Other Services</v>
      </c>
      <c r="I756" s="7"/>
      <c r="J756" s="8">
        <v>0</v>
      </c>
      <c r="K756" s="8">
        <v>0</v>
      </c>
      <c r="L756" s="8">
        <v>4298.46</v>
      </c>
      <c r="M756" s="8">
        <v>0</v>
      </c>
      <c r="N756" s="8">
        <v>0</v>
      </c>
      <c r="O756" s="8">
        <v>5128.3</v>
      </c>
      <c r="P756" s="8">
        <v>678.96</v>
      </c>
      <c r="Q756" s="8">
        <v>6027.159999999998</v>
      </c>
      <c r="R756" s="8"/>
      <c r="S756" s="8"/>
      <c r="T756" s="8"/>
      <c r="U756" s="8"/>
      <c r="V756" s="8"/>
      <c r="W756" s="8"/>
      <c r="X756" s="8"/>
      <c r="Y756" s="14">
        <f t="shared" si="121"/>
        <v>16132.88</v>
      </c>
      <c r="Z756" s="10"/>
      <c r="AA756" s="136">
        <f t="shared" si="123"/>
        <v>0</v>
      </c>
      <c r="AB756" s="13"/>
      <c r="AC756" s="13">
        <f t="shared" si="122"/>
        <v>0</v>
      </c>
      <c r="AD756" s="12">
        <v>1</v>
      </c>
      <c r="AE756" s="12">
        <v>1</v>
      </c>
      <c r="AG756" s="9">
        <f t="shared" si="118"/>
        <v>-16132.88</v>
      </c>
      <c r="AI756" s="1" t="str">
        <f t="shared" si="124"/>
        <v>36136110885537</v>
      </c>
      <c r="AJ756" s="9">
        <f>IF(AND(F756=2015,AG$4=1),-IFERROR(VLOOKUP(AI756,'Tax Admin 1'!A:I,9,0),0),IF(AND(F756=2015,AG$4=2),-IFERROR(VLOOKUP(AI756,'Tax Admin 2'!A:I,9,0),0),IFERROR(VLOOKUP(AI756,'A203'!A:L,12,0),0)))</f>
        <v>0</v>
      </c>
    </row>
    <row r="757" spans="1:36" ht="15" customHeight="1" outlineLevel="1">
      <c r="A757" s="7"/>
      <c r="B757" s="7"/>
      <c r="C757" s="157" t="s">
        <v>3543</v>
      </c>
      <c r="D757" s="7"/>
      <c r="E757" s="148"/>
      <c r="F757" s="7"/>
      <c r="G757" s="148"/>
      <c r="H757" s="7"/>
      <c r="I757" s="7"/>
      <c r="J757" s="8">
        <f>SUBTOTAL(9,J703:J756)</f>
        <v>286601.67</v>
      </c>
      <c r="K757" s="8">
        <f>SUBTOTAL(9,K703:K756)</f>
        <v>42043.03</v>
      </c>
      <c r="L757" s="8">
        <f>SUBTOTAL(9,L703:L756)</f>
        <v>730801.29999999981</v>
      </c>
      <c r="M757" s="8">
        <f>SUBTOTAL(9,M703:M756)</f>
        <v>15815</v>
      </c>
      <c r="N757" s="8">
        <f>SUBTOTAL(9,N703:N756)</f>
        <v>61462.109999999979</v>
      </c>
      <c r="O757" s="8">
        <f>SUBTOTAL(9,O703:O756)</f>
        <v>933778.93</v>
      </c>
      <c r="P757" s="8">
        <f>SUBTOTAL(9,P703:P756)</f>
        <v>75010.87000000001</v>
      </c>
      <c r="Q757" s="8">
        <f>SUBTOTAL(9,Q703:Q756)</f>
        <v>153318.95000000004</v>
      </c>
      <c r="R757" s="8"/>
      <c r="S757" s="8"/>
      <c r="T757" s="8"/>
      <c r="U757" s="8"/>
      <c r="V757" s="8"/>
      <c r="W757" s="8"/>
      <c r="X757" s="8"/>
      <c r="Y757" s="14">
        <f>SUBTOTAL(9,Y703:Y756)</f>
        <v>2298831.8600000003</v>
      </c>
      <c r="Z757" s="10"/>
      <c r="AA757" s="136"/>
      <c r="AB757" s="13"/>
      <c r="AC757" s="13"/>
      <c r="AD757" s="12"/>
      <c r="AE757" s="12"/>
      <c r="AG757" s="9"/>
      <c r="AJ757" s="9"/>
    </row>
    <row r="758" spans="1:36" ht="15" customHeight="1" outlineLevel="2">
      <c r="A758" s="7">
        <v>2015</v>
      </c>
      <c r="B758" s="7" t="s">
        <v>175</v>
      </c>
      <c r="C758" s="149" t="s">
        <v>176</v>
      </c>
      <c r="D758" s="7" t="s">
        <v>176</v>
      </c>
      <c r="E758" s="7" t="s">
        <v>13</v>
      </c>
      <c r="F758" s="7">
        <v>1010</v>
      </c>
      <c r="G758" s="7" t="str">
        <f>VLOOKUP(F758,Crosswalk!A:D,2,0)</f>
        <v>4001</v>
      </c>
      <c r="H758" s="7" t="str">
        <f>VLOOKUP(G758,Crosswalk!B:D,2,0)</f>
        <v>Property Taxes-Current Secured</v>
      </c>
      <c r="I758" s="7"/>
      <c r="J758" s="8">
        <v>0</v>
      </c>
      <c r="K758" s="8">
        <v>0</v>
      </c>
      <c r="L758" s="8">
        <v>75181.259999999995</v>
      </c>
      <c r="M758" s="8">
        <v>0</v>
      </c>
      <c r="N758" s="8">
        <v>13383.940000000002</v>
      </c>
      <c r="O758" s="8">
        <v>47510.810000000012</v>
      </c>
      <c r="P758" s="8">
        <v>16632.16</v>
      </c>
      <c r="Q758" s="8">
        <v>1594.8299999999581</v>
      </c>
      <c r="R758" s="8"/>
      <c r="S758" s="8"/>
      <c r="T758" s="8"/>
      <c r="U758" s="8"/>
      <c r="V758" s="8"/>
      <c r="W758" s="8"/>
      <c r="X758" s="8"/>
      <c r="Y758" s="14">
        <f t="shared" si="121"/>
        <v>154302.99999999997</v>
      </c>
      <c r="Z758" s="10"/>
      <c r="AA758" s="136">
        <f t="shared" ref="AA758:AA778" si="125">IF(AG$2="Y",IF(RIGHT(B758,4)="CITY",AJ758,0),AJ758)</f>
        <v>0</v>
      </c>
      <c r="AB758" s="13"/>
      <c r="AC758" s="13">
        <f t="shared" si="122"/>
        <v>0</v>
      </c>
      <c r="AD758" s="12">
        <v>1</v>
      </c>
      <c r="AE758" s="12">
        <v>1</v>
      </c>
      <c r="AG758" s="9">
        <f t="shared" si="118"/>
        <v>-154302.99999999997</v>
      </c>
      <c r="AI758" s="1" t="str">
        <f t="shared" ref="AI758:AI778" si="126">C758&amp;D758&amp;E758&amp;G758</f>
        <v>36236210004001</v>
      </c>
      <c r="AJ758" s="9">
        <f>IF(AND(F758=2015,AG$4=1),-IFERROR(VLOOKUP(AI758,'Tax Admin 1'!A:I,9,0),0),IF(AND(F758=2015,AG$4=2),-IFERROR(VLOOKUP(AI758,'Tax Admin 2'!A:I,9,0),0),IFERROR(VLOOKUP(AI758,'A203'!A:L,12,0),0)))</f>
        <v>0</v>
      </c>
    </row>
    <row r="759" spans="1:36" ht="15" customHeight="1" outlineLevel="2">
      <c r="A759" s="7">
        <v>2015</v>
      </c>
      <c r="B759" s="7" t="s">
        <v>175</v>
      </c>
      <c r="C759" s="149" t="s">
        <v>176</v>
      </c>
      <c r="D759" s="7" t="s">
        <v>176</v>
      </c>
      <c r="E759" s="7" t="s">
        <v>13</v>
      </c>
      <c r="F759" s="24">
        <v>1050</v>
      </c>
      <c r="G759" s="7" t="str">
        <f>VLOOKUP(F759,Crosswalk!A:D,2,0)</f>
        <v>4006</v>
      </c>
      <c r="H759" s="7" t="str">
        <f>VLOOKUP(G759,Crosswalk!B:D,2,0)</f>
        <v>Property Tax-Current Unsecured</v>
      </c>
      <c r="I759" s="7"/>
      <c r="J759" s="8">
        <v>0</v>
      </c>
      <c r="K759" s="8">
        <v>0</v>
      </c>
      <c r="L759" s="8">
        <v>8326.5499999999993</v>
      </c>
      <c r="M759" s="8">
        <v>0</v>
      </c>
      <c r="N759" s="8">
        <v>47.899999999999636</v>
      </c>
      <c r="O759" s="8">
        <v>422.96999999999935</v>
      </c>
      <c r="P759" s="8">
        <v>-26.25</v>
      </c>
      <c r="Q759" s="8">
        <v>304.60000000000036</v>
      </c>
      <c r="R759" s="8"/>
      <c r="S759" s="8"/>
      <c r="T759" s="8"/>
      <c r="U759" s="8"/>
      <c r="V759" s="8"/>
      <c r="W759" s="8"/>
      <c r="X759" s="8"/>
      <c r="Y759" s="14">
        <f t="shared" si="121"/>
        <v>9075.7699999999986</v>
      </c>
      <c r="Z759" s="10"/>
      <c r="AA759" s="136">
        <f t="shared" si="125"/>
        <v>0</v>
      </c>
      <c r="AB759" s="13"/>
      <c r="AC759" s="13">
        <f t="shared" si="122"/>
        <v>0</v>
      </c>
      <c r="AD759" s="12">
        <v>1</v>
      </c>
      <c r="AE759" s="12">
        <v>1</v>
      </c>
      <c r="AG759" s="9">
        <f t="shared" si="118"/>
        <v>-9075.7699999999986</v>
      </c>
      <c r="AI759" s="1" t="str">
        <f t="shared" si="126"/>
        <v>36236210004006</v>
      </c>
      <c r="AJ759" s="9">
        <f>IF(AND(F759=2015,AG$4=1),-IFERROR(VLOOKUP(AI759,'Tax Admin 1'!A:I,9,0),0),IF(AND(F759=2015,AG$4=2),-IFERROR(VLOOKUP(AI759,'Tax Admin 2'!A:I,9,0),0),IFERROR(VLOOKUP(AI759,'A203'!A:L,12,0),0)))</f>
        <v>0</v>
      </c>
    </row>
    <row r="760" spans="1:36" ht="15" customHeight="1" outlineLevel="2">
      <c r="A760" s="7">
        <v>2015</v>
      </c>
      <c r="B760" s="7" t="s">
        <v>175</v>
      </c>
      <c r="C760" s="149" t="s">
        <v>176</v>
      </c>
      <c r="D760" s="7">
        <v>362</v>
      </c>
      <c r="E760" s="7" t="s">
        <v>13</v>
      </c>
      <c r="F760" s="7">
        <v>1070</v>
      </c>
      <c r="G760" s="7" t="str">
        <f>VLOOKUP(F760,Crosswalk!A:D,2,0)</f>
        <v>4060</v>
      </c>
      <c r="H760" s="7" t="str">
        <f>VLOOKUP(G760,Crosswalk!B:D,2,0)</f>
        <v>ABX1 26 Residual</v>
      </c>
      <c r="I760" s="7"/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/>
      <c r="Q760" s="8">
        <v>0</v>
      </c>
      <c r="R760" s="8"/>
      <c r="S760" s="8"/>
      <c r="T760" s="8"/>
      <c r="U760" s="8"/>
      <c r="V760" s="8"/>
      <c r="W760" s="8"/>
      <c r="X760" s="8"/>
      <c r="Y760" s="14">
        <f t="shared" si="121"/>
        <v>0</v>
      </c>
      <c r="Z760" s="10"/>
      <c r="AA760" s="136">
        <f t="shared" si="125"/>
        <v>0</v>
      </c>
      <c r="AB760" s="13"/>
      <c r="AC760" s="13">
        <f t="shared" ref="AC760:AC771" si="127">AA760+AB760</f>
        <v>0</v>
      </c>
      <c r="AD760" s="12"/>
      <c r="AE760" s="12"/>
      <c r="AG760" s="9">
        <f t="shared" si="118"/>
        <v>0</v>
      </c>
      <c r="AI760" s="1" t="str">
        <f t="shared" si="126"/>
        <v>36236210004060</v>
      </c>
      <c r="AJ760" s="9">
        <f>IF(AND(F760=2015,AG$4=1),-IFERROR(VLOOKUP(AI760,'Tax Admin 1'!A:I,9,0),0),IF(AND(F760=2015,AG$4=2),-IFERROR(VLOOKUP(AI760,'Tax Admin 2'!A:I,9,0),0),IFERROR(VLOOKUP(AI760,'A203'!A:L,12,0),0)))</f>
        <v>0</v>
      </c>
    </row>
    <row r="761" spans="1:36" ht="15" customHeight="1" outlineLevel="2">
      <c r="A761" s="7">
        <v>2015</v>
      </c>
      <c r="B761" s="7" t="s">
        <v>175</v>
      </c>
      <c r="C761" s="149" t="s">
        <v>176</v>
      </c>
      <c r="D761" s="7" t="s">
        <v>176</v>
      </c>
      <c r="E761" s="7" t="s">
        <v>13</v>
      </c>
      <c r="F761" s="7">
        <v>1081</v>
      </c>
      <c r="G761" s="7" t="str">
        <f>VLOOKUP(F761,Crosswalk!A:D,2,0)</f>
        <v>4075</v>
      </c>
      <c r="H761" s="7" t="str">
        <f>VLOOKUP(G761,Crosswalk!B:D,2,0)</f>
        <v>ABx1 26 Other Assets - H&amp;S 34188</v>
      </c>
      <c r="I761" s="7"/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/>
      <c r="Q761" s="8">
        <v>0</v>
      </c>
      <c r="R761" s="8"/>
      <c r="S761" s="8"/>
      <c r="T761" s="8"/>
      <c r="U761" s="8"/>
      <c r="V761" s="8"/>
      <c r="W761" s="8"/>
      <c r="X761" s="8"/>
      <c r="Y761" s="14">
        <f t="shared" si="121"/>
        <v>0</v>
      </c>
      <c r="Z761" s="10"/>
      <c r="AA761" s="136">
        <f t="shared" si="125"/>
        <v>0</v>
      </c>
      <c r="AB761" s="13"/>
      <c r="AC761" s="13">
        <f t="shared" si="127"/>
        <v>0</v>
      </c>
      <c r="AD761" s="12"/>
      <c r="AE761" s="12"/>
      <c r="AG761" s="9">
        <f t="shared" si="118"/>
        <v>0</v>
      </c>
      <c r="AI761" s="1" t="str">
        <f t="shared" si="126"/>
        <v>36236210004075</v>
      </c>
      <c r="AJ761" s="9">
        <f>IF(AND(F761=2015,AG$4=1),-IFERROR(VLOOKUP(AI761,'Tax Admin 1'!A:I,9,0),0),IF(AND(F761=2015,AG$4=2),-IFERROR(VLOOKUP(AI761,'Tax Admin 2'!A:I,9,0),0),IFERROR(VLOOKUP(AI761,'A203'!A:L,12,0),0)))</f>
        <v>0</v>
      </c>
    </row>
    <row r="762" spans="1:36" ht="15" customHeight="1" outlineLevel="2">
      <c r="A762" s="7">
        <v>2015</v>
      </c>
      <c r="B762" s="7" t="s">
        <v>175</v>
      </c>
      <c r="C762" s="149" t="s">
        <v>176</v>
      </c>
      <c r="D762" s="7">
        <v>362</v>
      </c>
      <c r="E762" s="7" t="s">
        <v>13</v>
      </c>
      <c r="F762" s="86">
        <v>1082</v>
      </c>
      <c r="G762" s="7" t="str">
        <f>VLOOKUP(F762,Crosswalk!A:D,2,0)</f>
        <v>4076</v>
      </c>
      <c r="H762" s="7" t="str">
        <f>VLOOKUP(G762,Crosswalk!B:D,2,0)</f>
        <v>ABx1 26 L&amp;M Housing - H&amp;S 34188</v>
      </c>
      <c r="I762" s="7"/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/>
      <c r="Q762" s="8">
        <v>0</v>
      </c>
      <c r="R762" s="8"/>
      <c r="S762" s="8"/>
      <c r="T762" s="8"/>
      <c r="U762" s="8"/>
      <c r="V762" s="8"/>
      <c r="W762" s="8"/>
      <c r="X762" s="8"/>
      <c r="Y762" s="14">
        <f t="shared" si="121"/>
        <v>0</v>
      </c>
      <c r="Z762" s="10"/>
      <c r="AA762" s="136">
        <f t="shared" si="125"/>
        <v>0</v>
      </c>
      <c r="AB762" s="13"/>
      <c r="AC762" s="13">
        <f t="shared" si="127"/>
        <v>0</v>
      </c>
      <c r="AD762" s="12"/>
      <c r="AE762" s="12"/>
      <c r="AG762" s="9">
        <f t="shared" si="118"/>
        <v>0</v>
      </c>
      <c r="AI762" s="1" t="str">
        <f t="shared" si="126"/>
        <v>36236210004076</v>
      </c>
      <c r="AJ762" s="9">
        <f>IF(AND(F762=2015,AG$4=1),-IFERROR(VLOOKUP(AI762,'Tax Admin 1'!A:I,9,0),0),IF(AND(F762=2015,AG$4=2),-IFERROR(VLOOKUP(AI762,'Tax Admin 2'!A:I,9,0),0),IFERROR(VLOOKUP(AI762,'A203'!A:L,12,0),0)))</f>
        <v>0</v>
      </c>
    </row>
    <row r="763" spans="1:36" ht="15" customHeight="1" outlineLevel="2">
      <c r="A763" s="7">
        <v>2015</v>
      </c>
      <c r="B763" s="7" t="s">
        <v>175</v>
      </c>
      <c r="C763" s="149" t="s">
        <v>176</v>
      </c>
      <c r="D763" s="7" t="s">
        <v>176</v>
      </c>
      <c r="E763" s="7" t="s">
        <v>13</v>
      </c>
      <c r="F763" s="7">
        <v>1110</v>
      </c>
      <c r="G763" s="7" t="str">
        <f>VLOOKUP(F763,Crosswalk!A:D,2,0)</f>
        <v>4008</v>
      </c>
      <c r="H763" s="7" t="str">
        <f>VLOOKUP(G763,Crosswalk!B:D,2,0)</f>
        <v>Property Taxes-Prior Secured</v>
      </c>
      <c r="I763" s="7"/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/>
      <c r="Q763" s="8">
        <v>4703.41</v>
      </c>
      <c r="R763" s="8"/>
      <c r="S763" s="8"/>
      <c r="T763" s="8"/>
      <c r="U763" s="8"/>
      <c r="V763" s="8"/>
      <c r="W763" s="8"/>
      <c r="X763" s="8"/>
      <c r="Y763" s="14">
        <f t="shared" si="121"/>
        <v>4703.41</v>
      </c>
      <c r="Z763" s="10"/>
      <c r="AA763" s="136">
        <f t="shared" si="125"/>
        <v>0</v>
      </c>
      <c r="AB763" s="13"/>
      <c r="AC763" s="13">
        <f t="shared" si="127"/>
        <v>0</v>
      </c>
      <c r="AD763" s="12">
        <v>1</v>
      </c>
      <c r="AE763" s="12">
        <v>1</v>
      </c>
      <c r="AG763" s="9">
        <f t="shared" si="118"/>
        <v>-4703.41</v>
      </c>
      <c r="AI763" s="1" t="str">
        <f t="shared" si="126"/>
        <v>36236210004008</v>
      </c>
      <c r="AJ763" s="9">
        <f>IF(AND(F763=2015,AG$4=1),-IFERROR(VLOOKUP(AI763,'Tax Admin 1'!A:I,9,0),0),IF(AND(F763=2015,AG$4=2),-IFERROR(VLOOKUP(AI763,'Tax Admin 2'!A:I,9,0),0),IFERROR(VLOOKUP(AI763,'A203'!A:L,12,0),0)))</f>
        <v>0</v>
      </c>
    </row>
    <row r="764" spans="1:36" ht="15" customHeight="1" outlineLevel="2">
      <c r="A764" s="7">
        <v>2015</v>
      </c>
      <c r="B764" s="7" t="s">
        <v>175</v>
      </c>
      <c r="C764" s="149" t="s">
        <v>176</v>
      </c>
      <c r="D764" s="7" t="s">
        <v>176</v>
      </c>
      <c r="E764" s="7" t="s">
        <v>13</v>
      </c>
      <c r="F764" s="7">
        <v>1150</v>
      </c>
      <c r="G764" s="7" t="str">
        <f>VLOOKUP(F764,Crosswalk!A:D,2,0)</f>
        <v>4009</v>
      </c>
      <c r="H764" s="7" t="str">
        <f>VLOOKUP(G764,Crosswalk!B:D,2,0)</f>
        <v>Property Taxes-Prior Unsecured</v>
      </c>
      <c r="I764" s="7"/>
      <c r="J764" s="8">
        <v>0</v>
      </c>
      <c r="K764" s="8">
        <v>0</v>
      </c>
      <c r="L764" s="8">
        <v>76.36</v>
      </c>
      <c r="M764" s="8">
        <v>0</v>
      </c>
      <c r="N764" s="8">
        <v>11.719999999999999</v>
      </c>
      <c r="O764" s="8">
        <v>111.00000000000001</v>
      </c>
      <c r="P764" s="8">
        <v>11.96</v>
      </c>
      <c r="Q764" s="8">
        <v>70.239999999999952</v>
      </c>
      <c r="R764" s="8"/>
      <c r="S764" s="8"/>
      <c r="T764" s="8"/>
      <c r="U764" s="8"/>
      <c r="V764" s="8"/>
      <c r="W764" s="8"/>
      <c r="X764" s="8"/>
      <c r="Y764" s="14">
        <f t="shared" si="121"/>
        <v>281.27999999999997</v>
      </c>
      <c r="Z764" s="10"/>
      <c r="AA764" s="136">
        <f t="shared" si="125"/>
        <v>0</v>
      </c>
      <c r="AB764" s="13"/>
      <c r="AC764" s="13">
        <f t="shared" si="127"/>
        <v>0</v>
      </c>
      <c r="AD764" s="12">
        <v>1</v>
      </c>
      <c r="AE764" s="12">
        <v>1</v>
      </c>
      <c r="AG764" s="9">
        <f t="shared" si="118"/>
        <v>-281.27999999999997</v>
      </c>
      <c r="AI764" s="1" t="str">
        <f t="shared" si="126"/>
        <v>36236210004009</v>
      </c>
      <c r="AJ764" s="9">
        <f>IF(AND(F764=2015,AG$4=1),-IFERROR(VLOOKUP(AI764,'Tax Admin 1'!A:I,9,0),0),IF(AND(F764=2015,AG$4=2),-IFERROR(VLOOKUP(AI764,'Tax Admin 2'!A:I,9,0),0),IFERROR(VLOOKUP(AI764,'A203'!A:L,12,0),0)))</f>
        <v>0</v>
      </c>
    </row>
    <row r="765" spans="1:36" ht="15" customHeight="1" outlineLevel="2">
      <c r="A765" s="7">
        <v>2015</v>
      </c>
      <c r="B765" s="7" t="s">
        <v>175</v>
      </c>
      <c r="C765" s="149" t="s">
        <v>176</v>
      </c>
      <c r="D765" s="7" t="s">
        <v>176</v>
      </c>
      <c r="E765" s="7" t="s">
        <v>13</v>
      </c>
      <c r="F765" s="7">
        <v>1160</v>
      </c>
      <c r="G765" s="7" t="str">
        <f>VLOOKUP(F765,Crosswalk!A:D,2,0)</f>
        <v>4010</v>
      </c>
      <c r="H765" s="7" t="str">
        <f>VLOOKUP(G765,Crosswalk!B:D,2,0)</f>
        <v>Prop Tax Rev- School Pass Thru</v>
      </c>
      <c r="I765" s="7"/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/>
      <c r="Q765" s="8">
        <v>0</v>
      </c>
      <c r="R765" s="8"/>
      <c r="S765" s="8"/>
      <c r="T765" s="8"/>
      <c r="U765" s="8"/>
      <c r="V765" s="8"/>
      <c r="W765" s="8"/>
      <c r="X765" s="8"/>
      <c r="Y765" s="14">
        <f t="shared" si="121"/>
        <v>0</v>
      </c>
      <c r="Z765" s="10"/>
      <c r="AA765" s="136">
        <f t="shared" si="125"/>
        <v>0</v>
      </c>
      <c r="AB765" s="13"/>
      <c r="AC765" s="13">
        <f t="shared" si="127"/>
        <v>0</v>
      </c>
      <c r="AD765" s="12">
        <v>1</v>
      </c>
      <c r="AE765" s="12">
        <v>1</v>
      </c>
      <c r="AG765" s="9">
        <f t="shared" si="118"/>
        <v>0</v>
      </c>
      <c r="AI765" s="1" t="str">
        <f t="shared" si="126"/>
        <v>36236210004010</v>
      </c>
      <c r="AJ765" s="9">
        <f>IF(AND(F765=2015,AG$4=1),-IFERROR(VLOOKUP(AI765,'Tax Admin 1'!A:I,9,0),0),IF(AND(F765=2015,AG$4=2),-IFERROR(VLOOKUP(AI765,'Tax Admin 2'!A:I,9,0),0),IFERROR(VLOOKUP(AI765,'A203'!A:L,12,0),0)))</f>
        <v>0</v>
      </c>
    </row>
    <row r="766" spans="1:36" ht="15" customHeight="1" outlineLevel="2">
      <c r="A766" s="7">
        <v>2015</v>
      </c>
      <c r="B766" s="7" t="s">
        <v>175</v>
      </c>
      <c r="C766" s="149" t="s">
        <v>176</v>
      </c>
      <c r="D766" s="7" t="s">
        <v>176</v>
      </c>
      <c r="E766" s="7" t="s">
        <v>13</v>
      </c>
      <c r="F766" s="7">
        <v>1175</v>
      </c>
      <c r="G766" s="7" t="str">
        <f>VLOOKUP(F766,Crosswalk!A:D,2,0)</f>
        <v>4014</v>
      </c>
      <c r="H766" s="7" t="str">
        <f>VLOOKUP(G766,Crosswalk!B:D,2,0)</f>
        <v>Prop 1A Reimbursement</v>
      </c>
      <c r="I766" s="7"/>
      <c r="J766" s="8">
        <v>0</v>
      </c>
      <c r="K766" s="8">
        <v>0</v>
      </c>
      <c r="L766" s="8">
        <v>0</v>
      </c>
      <c r="M766" s="8">
        <v>0</v>
      </c>
      <c r="N766" s="8">
        <v>0</v>
      </c>
      <c r="O766" s="8">
        <v>0</v>
      </c>
      <c r="P766" s="8"/>
      <c r="Q766" s="8">
        <v>0</v>
      </c>
      <c r="R766" s="8"/>
      <c r="S766" s="8"/>
      <c r="T766" s="8"/>
      <c r="U766" s="8"/>
      <c r="V766" s="8"/>
      <c r="W766" s="8"/>
      <c r="X766" s="8"/>
      <c r="Y766" s="14">
        <f t="shared" si="121"/>
        <v>0</v>
      </c>
      <c r="Z766" s="10"/>
      <c r="AA766" s="136">
        <f t="shared" si="125"/>
        <v>0</v>
      </c>
      <c r="AB766" s="13"/>
      <c r="AC766" s="13">
        <f t="shared" si="127"/>
        <v>0</v>
      </c>
      <c r="AD766" s="12"/>
      <c r="AE766" s="12"/>
      <c r="AG766" s="9">
        <f t="shared" ref="AG766:AG833" si="128">AC766-Y766</f>
        <v>0</v>
      </c>
      <c r="AI766" s="1" t="str">
        <f t="shared" si="126"/>
        <v>36236210004014</v>
      </c>
      <c r="AJ766" s="9">
        <f>IF(AND(F766=2015,AG$4=1),-IFERROR(VLOOKUP(AI766,'Tax Admin 1'!A:I,9,0),0),IF(AND(F766=2015,AG$4=2),-IFERROR(VLOOKUP(AI766,'Tax Admin 2'!A:I,9,0),0),IFERROR(VLOOKUP(AI766,'A203'!A:L,12,0),0)))</f>
        <v>0</v>
      </c>
    </row>
    <row r="767" spans="1:36" ht="15" customHeight="1" outlineLevel="2">
      <c r="A767" s="7">
        <v>2015</v>
      </c>
      <c r="B767" s="7" t="s">
        <v>175</v>
      </c>
      <c r="C767" s="149" t="s">
        <v>176</v>
      </c>
      <c r="D767" s="7" t="s">
        <v>176</v>
      </c>
      <c r="E767" s="7" t="s">
        <v>13</v>
      </c>
      <c r="F767" s="7">
        <v>1260</v>
      </c>
      <c r="G767" s="7" t="str">
        <f>VLOOKUP(F767,Crosswalk!A:D,2,0)</f>
        <v>4030</v>
      </c>
      <c r="H767" s="7" t="str">
        <f>VLOOKUP(G767,Crosswalk!B:D,2,0)</f>
        <v>Supp Prop Tax-Current Secured</v>
      </c>
      <c r="I767" s="7"/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/>
      <c r="Q767" s="8">
        <v>1607.22</v>
      </c>
      <c r="R767" s="8"/>
      <c r="S767" s="8"/>
      <c r="T767" s="8"/>
      <c r="U767" s="8"/>
      <c r="V767" s="8"/>
      <c r="W767" s="8"/>
      <c r="X767" s="8"/>
      <c r="Y767" s="14">
        <f t="shared" si="121"/>
        <v>1607.22</v>
      </c>
      <c r="Z767" s="10"/>
      <c r="AA767" s="136">
        <f t="shared" si="125"/>
        <v>0</v>
      </c>
      <c r="AB767" s="13"/>
      <c r="AC767" s="13">
        <f t="shared" si="127"/>
        <v>0</v>
      </c>
      <c r="AD767" s="12">
        <v>1</v>
      </c>
      <c r="AE767" s="12">
        <v>1</v>
      </c>
      <c r="AG767" s="9">
        <f t="shared" si="128"/>
        <v>-1607.22</v>
      </c>
      <c r="AI767" s="1" t="str">
        <f t="shared" si="126"/>
        <v>36236210004030</v>
      </c>
      <c r="AJ767" s="9">
        <f>IF(AND(F767=2015,AG$4=1),-IFERROR(VLOOKUP(AI767,'Tax Admin 1'!A:I,9,0),0),IF(AND(F767=2015,AG$4=2),-IFERROR(VLOOKUP(AI767,'Tax Admin 2'!A:I,9,0),0),IFERROR(VLOOKUP(AI767,'A203'!A:L,12,0),0)))</f>
        <v>0</v>
      </c>
    </row>
    <row r="768" spans="1:36" ht="15" customHeight="1" outlineLevel="2">
      <c r="A768" s="7">
        <v>2015</v>
      </c>
      <c r="B768" s="7" t="s">
        <v>175</v>
      </c>
      <c r="C768" s="149" t="s">
        <v>176</v>
      </c>
      <c r="D768" s="7" t="s">
        <v>176</v>
      </c>
      <c r="E768" s="7" t="s">
        <v>13</v>
      </c>
      <c r="F768" s="7">
        <v>1270</v>
      </c>
      <c r="G768" s="7" t="str">
        <f>VLOOKUP(F768,Crosswalk!A:D,2,0)</f>
        <v>4033</v>
      </c>
      <c r="H768" s="7" t="str">
        <f>VLOOKUP(G768,Crosswalk!B:D,2,0)</f>
        <v>Supp Property Taxes-Prior Secured</v>
      </c>
      <c r="I768" s="7"/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/>
      <c r="Q768" s="8">
        <v>292.52</v>
      </c>
      <c r="R768" s="8"/>
      <c r="S768" s="8"/>
      <c r="T768" s="8"/>
      <c r="U768" s="8"/>
      <c r="V768" s="8"/>
      <c r="W768" s="8"/>
      <c r="X768" s="8"/>
      <c r="Y768" s="14">
        <f t="shared" si="121"/>
        <v>292.52</v>
      </c>
      <c r="Z768" s="10"/>
      <c r="AA768" s="136">
        <f t="shared" si="125"/>
        <v>0</v>
      </c>
      <c r="AB768" s="13"/>
      <c r="AC768" s="13">
        <f t="shared" si="127"/>
        <v>0</v>
      </c>
      <c r="AD768" s="12">
        <v>1</v>
      </c>
      <c r="AE768" s="12">
        <v>1</v>
      </c>
      <c r="AG768" s="9">
        <f t="shared" si="128"/>
        <v>-292.52</v>
      </c>
      <c r="AI768" s="1" t="str">
        <f t="shared" si="126"/>
        <v>36236210004033</v>
      </c>
      <c r="AJ768" s="9">
        <f>IF(AND(F768=2015,AG$4=1),-IFERROR(VLOOKUP(AI768,'Tax Admin 1'!A:I,9,0),0),IF(AND(F768=2015,AG$4=2),-IFERROR(VLOOKUP(AI768,'Tax Admin 2'!A:I,9,0),0),IFERROR(VLOOKUP(AI768,'A203'!A:L,12,0),0)))</f>
        <v>0</v>
      </c>
    </row>
    <row r="769" spans="1:36" ht="15" customHeight="1" outlineLevel="2">
      <c r="A769" s="7">
        <v>2015</v>
      </c>
      <c r="B769" s="7" t="s">
        <v>175</v>
      </c>
      <c r="C769" s="149" t="s">
        <v>176</v>
      </c>
      <c r="D769" s="7" t="s">
        <v>176</v>
      </c>
      <c r="E769" s="7" t="s">
        <v>13</v>
      </c>
      <c r="F769" s="7">
        <v>1410</v>
      </c>
      <c r="G769" s="7" t="str">
        <f>VLOOKUP(F769,Crosswalk!A:D,2,0)</f>
        <v>4052</v>
      </c>
      <c r="H769" s="7" t="str">
        <f>VLOOKUP(G769,Crosswalk!B:D,2,0)</f>
        <v>Other Taxes</v>
      </c>
      <c r="I769" s="7"/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/>
      <c r="Q769" s="8">
        <v>0</v>
      </c>
      <c r="R769" s="8"/>
      <c r="S769" s="8"/>
      <c r="T769" s="8"/>
      <c r="U769" s="8"/>
      <c r="V769" s="8"/>
      <c r="W769" s="8"/>
      <c r="X769" s="8"/>
      <c r="Y769" s="14">
        <f t="shared" si="121"/>
        <v>0</v>
      </c>
      <c r="Z769" s="10"/>
      <c r="AA769" s="136">
        <f t="shared" si="125"/>
        <v>0</v>
      </c>
      <c r="AB769" s="13"/>
      <c r="AC769" s="13">
        <f t="shared" si="127"/>
        <v>0</v>
      </c>
      <c r="AD769" s="12">
        <v>1</v>
      </c>
      <c r="AE769" s="12">
        <v>1</v>
      </c>
      <c r="AG769" s="9">
        <f t="shared" si="128"/>
        <v>0</v>
      </c>
      <c r="AI769" s="1" t="str">
        <f t="shared" si="126"/>
        <v>36236210004052</v>
      </c>
      <c r="AJ769" s="9">
        <f>IF(AND(F769=2015,AG$4=1),-IFERROR(VLOOKUP(AI769,'Tax Admin 1'!A:I,9,0),0),IF(AND(F769=2015,AG$4=2),-IFERROR(VLOOKUP(AI769,'Tax Admin 2'!A:I,9,0),0),IFERROR(VLOOKUP(AI769,'A203'!A:L,12,0),0)))</f>
        <v>0</v>
      </c>
    </row>
    <row r="770" spans="1:36" ht="15" customHeight="1" outlineLevel="2">
      <c r="A770" s="7">
        <v>2015</v>
      </c>
      <c r="B770" s="7" t="s">
        <v>175</v>
      </c>
      <c r="C770" s="149" t="s">
        <v>176</v>
      </c>
      <c r="D770" s="7" t="s">
        <v>176</v>
      </c>
      <c r="E770" s="7" t="s">
        <v>13</v>
      </c>
      <c r="F770" s="7">
        <v>1440</v>
      </c>
      <c r="G770" s="7" t="str">
        <f>VLOOKUP(F770,Crosswalk!A:D,2,0)</f>
        <v>4055</v>
      </c>
      <c r="H770" s="7" t="str">
        <f>VLOOKUP(G770,Crosswalk!B:D,2,0)</f>
        <v>Timber Yield</v>
      </c>
      <c r="I770" s="7"/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0</v>
      </c>
      <c r="P770" s="8"/>
      <c r="Q770" s="8">
        <v>0</v>
      </c>
      <c r="R770" s="8"/>
      <c r="S770" s="8"/>
      <c r="T770" s="8"/>
      <c r="U770" s="8"/>
      <c r="V770" s="8"/>
      <c r="W770" s="8"/>
      <c r="X770" s="8"/>
      <c r="Y770" s="14">
        <f t="shared" si="121"/>
        <v>0</v>
      </c>
      <c r="Z770" s="10"/>
      <c r="AA770" s="136">
        <f t="shared" si="125"/>
        <v>0</v>
      </c>
      <c r="AB770" s="13"/>
      <c r="AC770" s="13">
        <f t="shared" si="127"/>
        <v>0</v>
      </c>
      <c r="AD770" s="12">
        <v>1</v>
      </c>
      <c r="AE770" s="12">
        <v>1</v>
      </c>
      <c r="AG770" s="9">
        <f t="shared" si="128"/>
        <v>0</v>
      </c>
      <c r="AI770" s="1" t="str">
        <f t="shared" si="126"/>
        <v>36236210004055</v>
      </c>
      <c r="AJ770" s="9">
        <f>IF(AND(F770=2015,AG$4=1),-IFERROR(VLOOKUP(AI770,'Tax Admin 1'!A:I,9,0),0),IF(AND(F770=2015,AG$4=2),-IFERROR(VLOOKUP(AI770,'Tax Admin 2'!A:I,9,0),0),IFERROR(VLOOKUP(AI770,'A203'!A:L,12,0),0)))</f>
        <v>0</v>
      </c>
    </row>
    <row r="771" spans="1:36" ht="15" customHeight="1" outlineLevel="2">
      <c r="A771" s="7">
        <v>2015</v>
      </c>
      <c r="B771" s="7" t="s">
        <v>175</v>
      </c>
      <c r="C771" s="149" t="s">
        <v>176</v>
      </c>
      <c r="D771" s="22" t="s">
        <v>176</v>
      </c>
      <c r="E771" s="7" t="s">
        <v>13</v>
      </c>
      <c r="F771" s="7">
        <v>1450</v>
      </c>
      <c r="G771" s="7" t="str">
        <f>VLOOKUP(F771,Crosswalk!A:D,2,0)</f>
        <v>4056</v>
      </c>
      <c r="H771" s="7" t="str">
        <f>VLOOKUP(G771,Crosswalk!B:D,2,0)</f>
        <v>Aircraft</v>
      </c>
      <c r="I771" s="7"/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/>
      <c r="Q771" s="8">
        <v>0</v>
      </c>
      <c r="R771" s="8"/>
      <c r="S771" s="8"/>
      <c r="T771" s="8"/>
      <c r="U771" s="8"/>
      <c r="V771" s="8"/>
      <c r="W771" s="8"/>
      <c r="X771" s="8"/>
      <c r="Y771" s="14">
        <f t="shared" si="121"/>
        <v>0</v>
      </c>
      <c r="Z771" s="10"/>
      <c r="AA771" s="136">
        <f t="shared" si="125"/>
        <v>0</v>
      </c>
      <c r="AB771" s="13"/>
      <c r="AC771" s="13">
        <f t="shared" si="127"/>
        <v>0</v>
      </c>
      <c r="AD771" s="12"/>
      <c r="AE771" s="12"/>
      <c r="AG771" s="9">
        <f t="shared" si="128"/>
        <v>0</v>
      </c>
      <c r="AI771" s="1" t="str">
        <f t="shared" si="126"/>
        <v>36236210004056</v>
      </c>
      <c r="AJ771" s="9">
        <f>IF(AND(F771=2015,AG$4=1),-IFERROR(VLOOKUP(AI771,'Tax Admin 1'!A:I,9,0),0),IF(AND(F771=2015,AG$4=2),-IFERROR(VLOOKUP(AI771,'Tax Admin 2'!A:I,9,0),0),IFERROR(VLOOKUP(AI771,'A203'!A:L,12,0),0)))</f>
        <v>0</v>
      </c>
    </row>
    <row r="772" spans="1:36" ht="15" customHeight="1" outlineLevel="2">
      <c r="A772" s="7">
        <v>2015</v>
      </c>
      <c r="B772" s="7" t="s">
        <v>175</v>
      </c>
      <c r="C772" s="149" t="s">
        <v>176</v>
      </c>
      <c r="D772" s="7" t="s">
        <v>176</v>
      </c>
      <c r="E772" s="7" t="s">
        <v>13</v>
      </c>
      <c r="F772" s="7">
        <v>2015</v>
      </c>
      <c r="G772" s="7" t="str">
        <f>VLOOKUP(F772,Crosswalk!A:D,2,0)</f>
        <v>7003</v>
      </c>
      <c r="H772" s="7" t="str">
        <f>VLOOKUP(G772,Crosswalk!B:D,2,0)</f>
        <v>SB2557 Tax Admin Fees (Expense)</v>
      </c>
      <c r="I772" s="7"/>
      <c r="J772" s="8">
        <v>0</v>
      </c>
      <c r="K772" s="8">
        <v>0</v>
      </c>
      <c r="L772" s="8">
        <v>-2091.48</v>
      </c>
      <c r="M772" s="8">
        <v>0</v>
      </c>
      <c r="N772" s="8">
        <v>0</v>
      </c>
      <c r="O772" s="8">
        <v>-2091.48</v>
      </c>
      <c r="P772" s="8"/>
      <c r="Q772" s="8">
        <v>0</v>
      </c>
      <c r="R772" s="8"/>
      <c r="S772" s="8"/>
      <c r="T772" s="8"/>
      <c r="U772" s="8"/>
      <c r="V772" s="8"/>
      <c r="W772" s="8"/>
      <c r="X772" s="8"/>
      <c r="Y772" s="14">
        <f t="shared" si="121"/>
        <v>-4182.96</v>
      </c>
      <c r="Z772" s="10"/>
      <c r="AA772" s="136">
        <f t="shared" si="125"/>
        <v>-2091.48</v>
      </c>
      <c r="AB772" s="13"/>
      <c r="AC772" s="13">
        <f t="shared" ref="AC772:AC788" si="129">AA772+AB772</f>
        <v>-2091.48</v>
      </c>
      <c r="AD772" s="12"/>
      <c r="AE772" s="12"/>
      <c r="AG772" s="9">
        <f t="shared" si="128"/>
        <v>2091.48</v>
      </c>
      <c r="AI772" s="1" t="str">
        <f t="shared" si="126"/>
        <v>36236210007003</v>
      </c>
      <c r="AJ772" s="9">
        <f>IF(AND(F772=2015,AG$4=1),-IFERROR(VLOOKUP(AI772,'Tax Admin 1'!A:I,9,0),0),IF(AND(F772=2015,AG$4=2),-IFERROR(VLOOKUP(AI772,'Tax Admin 2'!A:I,9,0),0),IFERROR(VLOOKUP(AI772,'A203'!A:L,12,0),0)))</f>
        <v>-2091.48</v>
      </c>
    </row>
    <row r="773" spans="1:36" ht="15" customHeight="1" outlineLevel="2">
      <c r="A773" s="7">
        <v>2015</v>
      </c>
      <c r="B773" s="7" t="s">
        <v>175</v>
      </c>
      <c r="C773" s="149" t="s">
        <v>176</v>
      </c>
      <c r="D773" s="7" t="s">
        <v>176</v>
      </c>
      <c r="E773" s="7" t="s">
        <v>13</v>
      </c>
      <c r="F773" s="7">
        <v>4010</v>
      </c>
      <c r="G773" s="7" t="str">
        <f>VLOOKUP(F773,Crosswalk!A:D,2,0)</f>
        <v>4801</v>
      </c>
      <c r="H773" s="7" t="str">
        <f>VLOOKUP(G773,Crosswalk!B:D,2,0)</f>
        <v>Interest</v>
      </c>
      <c r="I773" s="7"/>
      <c r="J773" s="8">
        <v>0</v>
      </c>
      <c r="K773" s="8">
        <v>0</v>
      </c>
      <c r="L773" s="8">
        <v>3.21</v>
      </c>
      <c r="M773" s="8">
        <v>0</v>
      </c>
      <c r="N773" s="8">
        <v>21</v>
      </c>
      <c r="O773" s="8">
        <v>8.4200000000000017</v>
      </c>
      <c r="P773" s="8"/>
      <c r="Q773" s="8">
        <v>167.24</v>
      </c>
      <c r="R773" s="8"/>
      <c r="S773" s="8"/>
      <c r="T773" s="8"/>
      <c r="U773" s="8"/>
      <c r="V773" s="8"/>
      <c r="W773" s="8"/>
      <c r="X773" s="8"/>
      <c r="Y773" s="14">
        <f t="shared" si="121"/>
        <v>199.87</v>
      </c>
      <c r="Z773" s="10"/>
      <c r="AA773" s="136">
        <f t="shared" si="125"/>
        <v>0</v>
      </c>
      <c r="AB773" s="13"/>
      <c r="AC773" s="13">
        <f t="shared" si="129"/>
        <v>0</v>
      </c>
      <c r="AD773" s="12">
        <v>1</v>
      </c>
      <c r="AE773" s="12">
        <v>1</v>
      </c>
      <c r="AG773" s="9">
        <f t="shared" si="128"/>
        <v>-199.87</v>
      </c>
      <c r="AI773" s="1" t="str">
        <f t="shared" si="126"/>
        <v>36236210004801</v>
      </c>
      <c r="AJ773" s="9">
        <f>IF(AND(F773=2015,AG$4=1),-IFERROR(VLOOKUP(AI773,'Tax Admin 1'!A:I,9,0),0),IF(AND(F773=2015,AG$4=2),-IFERROR(VLOOKUP(AI773,'Tax Admin 2'!A:I,9,0),0),IFERROR(VLOOKUP(AI773,'A203'!A:L,12,0),0)))</f>
        <v>0</v>
      </c>
    </row>
    <row r="774" spans="1:36" ht="15" customHeight="1" outlineLevel="2">
      <c r="A774" s="7">
        <v>2015</v>
      </c>
      <c r="B774" s="7" t="s">
        <v>175</v>
      </c>
      <c r="C774" s="149" t="s">
        <v>176</v>
      </c>
      <c r="D774" s="7" t="s">
        <v>176</v>
      </c>
      <c r="E774" s="7" t="s">
        <v>13</v>
      </c>
      <c r="F774" s="7">
        <v>5380</v>
      </c>
      <c r="G774" s="7" t="str">
        <f>VLOOKUP(F774,Crosswalk!A:D,2,0)</f>
        <v>5050</v>
      </c>
      <c r="H774" s="7" t="str">
        <f>VLOOKUP(G774,Crosswalk!B:D,2,0)</f>
        <v>St-Homeowners Prop Tax Relief</v>
      </c>
      <c r="I774" s="7"/>
      <c r="J774" s="8">
        <v>0</v>
      </c>
      <c r="K774" s="8">
        <v>0</v>
      </c>
      <c r="L774" s="8">
        <v>0</v>
      </c>
      <c r="M774" s="8">
        <v>0</v>
      </c>
      <c r="N774" s="8">
        <v>908.91</v>
      </c>
      <c r="O774" s="8">
        <v>0</v>
      </c>
      <c r="P774" s="8"/>
      <c r="Q774" s="8">
        <v>908.91</v>
      </c>
      <c r="R774" s="8"/>
      <c r="S774" s="8"/>
      <c r="T774" s="8"/>
      <c r="U774" s="8"/>
      <c r="V774" s="8"/>
      <c r="W774" s="8"/>
      <c r="X774" s="8"/>
      <c r="Y774" s="14">
        <f t="shared" si="121"/>
        <v>1817.82</v>
      </c>
      <c r="Z774" s="10"/>
      <c r="AA774" s="136">
        <f t="shared" si="125"/>
        <v>0</v>
      </c>
      <c r="AB774" s="13"/>
      <c r="AC774" s="13">
        <f t="shared" si="129"/>
        <v>0</v>
      </c>
      <c r="AD774" s="12">
        <v>1</v>
      </c>
      <c r="AE774" s="12">
        <v>1</v>
      </c>
      <c r="AG774" s="9">
        <f t="shared" si="128"/>
        <v>-1817.82</v>
      </c>
      <c r="AI774" s="1" t="str">
        <f t="shared" si="126"/>
        <v>36236210005050</v>
      </c>
      <c r="AJ774" s="9">
        <f>IF(AND(F774=2015,AG$4=1),-IFERROR(VLOOKUP(AI774,'Tax Admin 1'!A:I,9,0),0),IF(AND(F774=2015,AG$4=2),-IFERROR(VLOOKUP(AI774,'Tax Admin 2'!A:I,9,0),0),IFERROR(VLOOKUP(AI774,'A203'!A:L,12,0),0)))</f>
        <v>0</v>
      </c>
    </row>
    <row r="775" spans="1:36" ht="15" customHeight="1" outlineLevel="2">
      <c r="A775" s="7">
        <v>2015</v>
      </c>
      <c r="B775" s="7" t="s">
        <v>175</v>
      </c>
      <c r="C775" s="149" t="s">
        <v>176</v>
      </c>
      <c r="D775" s="7" t="s">
        <v>176</v>
      </c>
      <c r="E775" s="7" t="s">
        <v>13</v>
      </c>
      <c r="F775" s="7">
        <v>5900</v>
      </c>
      <c r="G775" s="7" t="str">
        <f>VLOOKUP(F775,Crosswalk!A:D,2,0)</f>
        <v>5801</v>
      </c>
      <c r="H775" s="7" t="str">
        <f>VLOOKUP(G775,Crosswalk!B:D,2,0)</f>
        <v>RDA Pass Thru</v>
      </c>
      <c r="I775" s="7"/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/>
      <c r="Q775" s="8">
        <v>0</v>
      </c>
      <c r="R775" s="8"/>
      <c r="S775" s="8"/>
      <c r="T775" s="8"/>
      <c r="U775" s="8"/>
      <c r="V775" s="8"/>
      <c r="W775" s="8"/>
      <c r="X775" s="8"/>
      <c r="Y775" s="14">
        <f t="shared" si="121"/>
        <v>0</v>
      </c>
      <c r="Z775" s="10"/>
      <c r="AA775" s="136">
        <f t="shared" si="125"/>
        <v>0</v>
      </c>
      <c r="AB775" s="13"/>
      <c r="AC775" s="13">
        <f t="shared" si="129"/>
        <v>0</v>
      </c>
      <c r="AD775" s="12">
        <v>1</v>
      </c>
      <c r="AE775" s="12">
        <v>1</v>
      </c>
      <c r="AG775" s="9">
        <f t="shared" si="128"/>
        <v>0</v>
      </c>
      <c r="AI775" s="1" t="str">
        <f t="shared" si="126"/>
        <v>36236210005801</v>
      </c>
      <c r="AJ775" s="9">
        <f>IF(AND(F775=2015,AG$4=1),-IFERROR(VLOOKUP(AI775,'Tax Admin 1'!A:I,9,0),0),IF(AND(F775=2015,AG$4=2),-IFERROR(VLOOKUP(AI775,'Tax Admin 2'!A:I,9,0),0),IFERROR(VLOOKUP(AI775,'A203'!A:L,12,0),0)))</f>
        <v>0</v>
      </c>
    </row>
    <row r="776" spans="1:36" ht="15" customHeight="1" outlineLevel="2">
      <c r="A776" s="7">
        <v>2015</v>
      </c>
      <c r="B776" s="7" t="s">
        <v>175</v>
      </c>
      <c r="C776" s="149" t="s">
        <v>176</v>
      </c>
      <c r="D776" s="7" t="s">
        <v>176</v>
      </c>
      <c r="E776" s="7" t="s">
        <v>13</v>
      </c>
      <c r="F776" s="7">
        <v>5905</v>
      </c>
      <c r="G776" s="7" t="str">
        <f>VLOOKUP(F776,Crosswalk!A:D,2,0)</f>
        <v>5802</v>
      </c>
      <c r="H776" s="7" t="str">
        <f>VLOOKUP(G776,Crosswalk!B:D,2,0)</f>
        <v>RDA Pass Thru PY</v>
      </c>
      <c r="I776" s="7"/>
      <c r="J776" s="8">
        <v>0</v>
      </c>
      <c r="K776" s="8">
        <v>0</v>
      </c>
      <c r="L776" s="8">
        <v>0</v>
      </c>
      <c r="M776" s="8">
        <v>0</v>
      </c>
      <c r="N776" s="8">
        <v>0</v>
      </c>
      <c r="O776" s="8">
        <v>0</v>
      </c>
      <c r="P776" s="8"/>
      <c r="Q776" s="8">
        <v>0</v>
      </c>
      <c r="R776" s="8"/>
      <c r="S776" s="8"/>
      <c r="T776" s="8"/>
      <c r="U776" s="8"/>
      <c r="V776" s="8"/>
      <c r="W776" s="8"/>
      <c r="X776" s="8"/>
      <c r="Y776" s="14">
        <f t="shared" ref="Y776:Y839" si="130">SUM(J776:X776)</f>
        <v>0</v>
      </c>
      <c r="Z776" s="10"/>
      <c r="AA776" s="136">
        <f t="shared" si="125"/>
        <v>0</v>
      </c>
      <c r="AB776" s="13"/>
      <c r="AC776" s="13">
        <f t="shared" si="129"/>
        <v>0</v>
      </c>
      <c r="AD776" s="12"/>
      <c r="AE776" s="12"/>
      <c r="AG776" s="9">
        <f t="shared" si="128"/>
        <v>0</v>
      </c>
      <c r="AI776" s="1" t="str">
        <f t="shared" si="126"/>
        <v>36236210005802</v>
      </c>
      <c r="AJ776" s="9">
        <f>IF(AND(F776=2015,AG$4=1),-IFERROR(VLOOKUP(AI776,'Tax Admin 1'!A:I,9,0),0),IF(AND(F776=2015,AG$4=2),-IFERROR(VLOOKUP(AI776,'Tax Admin 2'!A:I,9,0),0),IFERROR(VLOOKUP(AI776,'A203'!A:L,12,0),0)))</f>
        <v>0</v>
      </c>
    </row>
    <row r="777" spans="1:36" ht="15" customHeight="1" outlineLevel="2">
      <c r="A777" s="7">
        <v>2015</v>
      </c>
      <c r="B777" s="7" t="s">
        <v>175</v>
      </c>
      <c r="C777" s="149" t="s">
        <v>176</v>
      </c>
      <c r="D777" s="7">
        <v>362</v>
      </c>
      <c r="E777" s="7" t="s">
        <v>13</v>
      </c>
      <c r="F777" s="7">
        <v>5915</v>
      </c>
      <c r="G777" s="7" t="str">
        <f>VLOOKUP(F777,Crosswalk!A:D,2,0)</f>
        <v>4069</v>
      </c>
      <c r="H777" s="7" t="str">
        <f>VLOOKUP(G777,Crosswalk!B:D,2,0)</f>
        <v>Pass through - Facilities Portion</v>
      </c>
      <c r="I777" s="7"/>
      <c r="J777" s="8">
        <v>0</v>
      </c>
      <c r="K777" s="8">
        <v>0</v>
      </c>
      <c r="L777" s="8">
        <v>0</v>
      </c>
      <c r="M777" s="8">
        <v>9830</v>
      </c>
      <c r="N777" s="8">
        <v>0</v>
      </c>
      <c r="O777" s="8">
        <v>0</v>
      </c>
      <c r="P777" s="8">
        <v>7987</v>
      </c>
      <c r="Q777" s="8">
        <v>0</v>
      </c>
      <c r="R777" s="8"/>
      <c r="S777" s="8"/>
      <c r="T777" s="8"/>
      <c r="U777" s="8"/>
      <c r="V777" s="8"/>
      <c r="W777" s="8"/>
      <c r="X777" s="8"/>
      <c r="Y777" s="14">
        <f t="shared" si="130"/>
        <v>17817</v>
      </c>
      <c r="Z777" s="10"/>
      <c r="AA777" s="136">
        <f t="shared" si="125"/>
        <v>0</v>
      </c>
      <c r="AB777" s="13"/>
      <c r="AC777" s="13">
        <f t="shared" si="129"/>
        <v>0</v>
      </c>
      <c r="AD777" s="12"/>
      <c r="AE777" s="12"/>
      <c r="AG777" s="9">
        <f t="shared" si="128"/>
        <v>-17817</v>
      </c>
      <c r="AI777" s="1" t="str">
        <f t="shared" si="126"/>
        <v>36236210004069</v>
      </c>
      <c r="AJ777" s="9">
        <f>IF(AND(F777=2015,AG$4=1),-IFERROR(VLOOKUP(AI777,'Tax Admin 1'!A:I,9,0),0),IF(AND(F777=2015,AG$4=2),-IFERROR(VLOOKUP(AI777,'Tax Admin 2'!A:I,9,0),0),IFERROR(VLOOKUP(AI777,'A203'!A:L,12,0),0)))</f>
        <v>0</v>
      </c>
    </row>
    <row r="778" spans="1:36" ht="15" customHeight="1" outlineLevel="2">
      <c r="A778" s="7">
        <v>2015</v>
      </c>
      <c r="B778" s="7" t="s">
        <v>175</v>
      </c>
      <c r="C778" s="149" t="s">
        <v>176</v>
      </c>
      <c r="D778" s="7" t="s">
        <v>176</v>
      </c>
      <c r="E778" s="7" t="s">
        <v>13</v>
      </c>
      <c r="F778" s="7">
        <v>6170</v>
      </c>
      <c r="G778" s="7" t="str">
        <f>VLOOKUP(F778,Crosswalk!A:D,2,0)</f>
        <v>5459</v>
      </c>
      <c r="H778" s="7" t="str">
        <f>VLOOKUP(G778,Crosswalk!B:D,2,0)</f>
        <v>Traffic School Fees</v>
      </c>
      <c r="I778" s="7"/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/>
      <c r="Q778" s="8">
        <v>0</v>
      </c>
      <c r="R778" s="8"/>
      <c r="S778" s="8"/>
      <c r="T778" s="8"/>
      <c r="U778" s="8"/>
      <c r="V778" s="8"/>
      <c r="W778" s="8"/>
      <c r="X778" s="8"/>
      <c r="Y778" s="14">
        <f t="shared" si="130"/>
        <v>0</v>
      </c>
      <c r="Z778" s="10"/>
      <c r="AA778" s="136">
        <f t="shared" si="125"/>
        <v>0</v>
      </c>
      <c r="AB778" s="13"/>
      <c r="AC778" s="13">
        <f t="shared" si="129"/>
        <v>0</v>
      </c>
      <c r="AD778" s="12">
        <v>1</v>
      </c>
      <c r="AE778" s="12">
        <v>1</v>
      </c>
      <c r="AG778" s="9">
        <f t="shared" si="128"/>
        <v>0</v>
      </c>
      <c r="AI778" s="1" t="str">
        <f t="shared" si="126"/>
        <v>36236210005459</v>
      </c>
      <c r="AJ778" s="9">
        <f>IF(AND(F778=2015,AG$4=1),-IFERROR(VLOOKUP(AI778,'Tax Admin 1'!A:I,9,0),0),IF(AND(F778=2015,AG$4=2),-IFERROR(VLOOKUP(AI778,'Tax Admin 2'!A:I,9,0),0),IFERROR(VLOOKUP(AI778,'A203'!A:L,12,0),0)))</f>
        <v>0</v>
      </c>
    </row>
    <row r="779" spans="1:36" ht="15" customHeight="1" outlineLevel="1">
      <c r="A779" s="7"/>
      <c r="B779" s="7"/>
      <c r="C779" s="157" t="s">
        <v>3544</v>
      </c>
      <c r="D779" s="7"/>
      <c r="E779" s="7"/>
      <c r="F779" s="7"/>
      <c r="G779" s="7"/>
      <c r="H779" s="7"/>
      <c r="I779" s="7"/>
      <c r="J779" s="8">
        <f>SUBTOTAL(9,J758:J778)</f>
        <v>0</v>
      </c>
      <c r="K779" s="8">
        <f>SUBTOTAL(9,K758:K778)</f>
        <v>0</v>
      </c>
      <c r="L779" s="8">
        <f>SUBTOTAL(9,L758:L778)</f>
        <v>81495.900000000009</v>
      </c>
      <c r="M779" s="8">
        <f>SUBTOTAL(9,M758:M778)</f>
        <v>9830</v>
      </c>
      <c r="N779" s="8">
        <f>SUBTOTAL(9,N758:N778)</f>
        <v>14373.470000000001</v>
      </c>
      <c r="O779" s="8">
        <f>SUBTOTAL(9,O758:O778)</f>
        <v>45961.720000000008</v>
      </c>
      <c r="P779" s="8">
        <f>SUBTOTAL(9,P758:P778)</f>
        <v>24604.87</v>
      </c>
      <c r="Q779" s="8">
        <f>SUBTOTAL(9,Q758:Q778)</f>
        <v>9648.9699999999575</v>
      </c>
      <c r="R779" s="8"/>
      <c r="S779" s="8"/>
      <c r="T779" s="8"/>
      <c r="U779" s="8"/>
      <c r="V779" s="8"/>
      <c r="W779" s="8"/>
      <c r="X779" s="8"/>
      <c r="Y779" s="14">
        <f>SUBTOTAL(9,Y758:Y778)</f>
        <v>185914.92999999996</v>
      </c>
      <c r="Z779" s="10"/>
      <c r="AA779" s="136"/>
      <c r="AB779" s="13"/>
      <c r="AC779" s="13"/>
      <c r="AD779" s="12"/>
      <c r="AE779" s="12"/>
      <c r="AG779" s="9"/>
      <c r="AJ779" s="9"/>
    </row>
    <row r="780" spans="1:36" ht="15" customHeight="1" outlineLevel="2">
      <c r="A780" s="7">
        <v>2015</v>
      </c>
      <c r="B780" s="7" t="s">
        <v>177</v>
      </c>
      <c r="C780" s="149" t="s">
        <v>178</v>
      </c>
      <c r="D780" s="7" t="s">
        <v>178</v>
      </c>
      <c r="E780" s="7" t="s">
        <v>13</v>
      </c>
      <c r="F780" s="7">
        <v>1010</v>
      </c>
      <c r="G780" s="7" t="str">
        <f>VLOOKUP(F780,Crosswalk!A:D,2,0)</f>
        <v>4001</v>
      </c>
      <c r="H780" s="7" t="str">
        <f>VLOOKUP(G780,Crosswalk!B:D,2,0)</f>
        <v>Property Taxes-Current Secured</v>
      </c>
      <c r="I780" s="7"/>
      <c r="J780" s="8">
        <v>0</v>
      </c>
      <c r="K780" s="8">
        <v>0</v>
      </c>
      <c r="L780" s="8">
        <v>42306.26</v>
      </c>
      <c r="M780" s="8">
        <v>0</v>
      </c>
      <c r="N780" s="8">
        <v>7467</v>
      </c>
      <c r="O780" s="8">
        <v>26735.480000000003</v>
      </c>
      <c r="P780" s="8">
        <v>9344.14</v>
      </c>
      <c r="Q780" s="8">
        <v>896.97999999999593</v>
      </c>
      <c r="R780" s="8"/>
      <c r="S780" s="8"/>
      <c r="T780" s="8"/>
      <c r="U780" s="8"/>
      <c r="V780" s="8"/>
      <c r="W780" s="8"/>
      <c r="X780" s="8"/>
      <c r="Y780" s="14">
        <f t="shared" si="130"/>
        <v>86749.86</v>
      </c>
      <c r="Z780" s="10"/>
      <c r="AA780" s="136">
        <f t="shared" ref="AA780:AA792" si="131">IF(AG$2="Y",IF(RIGHT(B780,4)="CITY",AJ780,0),AJ780)</f>
        <v>0</v>
      </c>
      <c r="AB780" s="13"/>
      <c r="AC780" s="13">
        <f t="shared" si="129"/>
        <v>0</v>
      </c>
      <c r="AD780" s="12">
        <v>1</v>
      </c>
      <c r="AE780" s="12">
        <v>1</v>
      </c>
      <c r="AG780" s="9">
        <f t="shared" si="128"/>
        <v>-86749.86</v>
      </c>
      <c r="AI780" s="1" t="str">
        <f t="shared" ref="AI780:AI792" si="132">C780&amp;D780&amp;E780&amp;G780</f>
        <v>36336310004001</v>
      </c>
      <c r="AJ780" s="9">
        <f>IF(AND(F780=2015,AG$4=1),-IFERROR(VLOOKUP(AI780,'Tax Admin 1'!A:I,9,0),0),IF(AND(F780=2015,AG$4=2),-IFERROR(VLOOKUP(AI780,'Tax Admin 2'!A:I,9,0),0),IFERROR(VLOOKUP(AI780,'A203'!A:L,12,0),0)))</f>
        <v>0</v>
      </c>
    </row>
    <row r="781" spans="1:36" ht="15" customHeight="1" outlineLevel="2">
      <c r="A781" s="7">
        <v>2015</v>
      </c>
      <c r="B781" s="7" t="s">
        <v>177</v>
      </c>
      <c r="C781" s="149" t="s">
        <v>178</v>
      </c>
      <c r="D781" s="7" t="s">
        <v>178</v>
      </c>
      <c r="E781" s="7" t="s">
        <v>13</v>
      </c>
      <c r="F781" s="7">
        <v>1050</v>
      </c>
      <c r="G781" s="7" t="str">
        <f>VLOOKUP(F781,Crosswalk!A:D,2,0)</f>
        <v>4006</v>
      </c>
      <c r="H781" s="7" t="str">
        <f>VLOOKUP(G781,Crosswalk!B:D,2,0)</f>
        <v>Property Tax-Current Unsecured</v>
      </c>
      <c r="I781" s="7"/>
      <c r="J781" s="8">
        <v>0</v>
      </c>
      <c r="K781" s="8">
        <v>0</v>
      </c>
      <c r="L781" s="8">
        <v>4685.55</v>
      </c>
      <c r="M781" s="8">
        <v>0</v>
      </c>
      <c r="N781" s="8">
        <v>26.949999999999818</v>
      </c>
      <c r="O781" s="8">
        <v>238.01000000000022</v>
      </c>
      <c r="P781" s="8">
        <v>-14.77</v>
      </c>
      <c r="Q781" s="8">
        <v>171.40999999999985</v>
      </c>
      <c r="R781" s="8"/>
      <c r="S781" s="8"/>
      <c r="T781" s="8"/>
      <c r="U781" s="8"/>
      <c r="V781" s="8"/>
      <c r="W781" s="8"/>
      <c r="X781" s="8"/>
      <c r="Y781" s="14">
        <f t="shared" si="130"/>
        <v>5107.1499999999996</v>
      </c>
      <c r="Z781" s="10"/>
      <c r="AA781" s="136">
        <f t="shared" si="131"/>
        <v>0</v>
      </c>
      <c r="AB781" s="13"/>
      <c r="AC781" s="13">
        <f t="shared" si="129"/>
        <v>0</v>
      </c>
      <c r="AD781" s="12">
        <v>1</v>
      </c>
      <c r="AE781" s="12">
        <v>1</v>
      </c>
      <c r="AG781" s="9">
        <f t="shared" si="128"/>
        <v>-5107.1499999999996</v>
      </c>
      <c r="AI781" s="1" t="str">
        <f t="shared" si="132"/>
        <v>36336310004006</v>
      </c>
      <c r="AJ781" s="9">
        <f>IF(AND(F781=2015,AG$4=1),-IFERROR(VLOOKUP(AI781,'Tax Admin 1'!A:I,9,0),0),IF(AND(F781=2015,AG$4=2),-IFERROR(VLOOKUP(AI781,'Tax Admin 2'!A:I,9,0),0),IFERROR(VLOOKUP(AI781,'A203'!A:L,12,0),0)))</f>
        <v>0</v>
      </c>
    </row>
    <row r="782" spans="1:36" ht="15" customHeight="1" outlineLevel="2">
      <c r="A782" s="7">
        <v>2015</v>
      </c>
      <c r="B782" s="7" t="s">
        <v>177</v>
      </c>
      <c r="C782" s="149" t="s">
        <v>178</v>
      </c>
      <c r="D782" s="7" t="s">
        <v>178</v>
      </c>
      <c r="E782" s="7" t="s">
        <v>13</v>
      </c>
      <c r="F782" s="7">
        <v>1110</v>
      </c>
      <c r="G782" s="7" t="str">
        <f>VLOOKUP(F782,Crosswalk!A:D,2,0)</f>
        <v>4008</v>
      </c>
      <c r="H782" s="7" t="str">
        <f>VLOOKUP(G782,Crosswalk!B:D,2,0)</f>
        <v>Property Taxes-Prior Secured</v>
      </c>
      <c r="I782" s="7"/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/>
      <c r="Q782" s="8">
        <v>2778.5</v>
      </c>
      <c r="R782" s="8"/>
      <c r="S782" s="8"/>
      <c r="T782" s="8"/>
      <c r="U782" s="8"/>
      <c r="V782" s="8"/>
      <c r="W782" s="8"/>
      <c r="X782" s="8"/>
      <c r="Y782" s="14">
        <f t="shared" si="130"/>
        <v>2778.5</v>
      </c>
      <c r="Z782" s="10"/>
      <c r="AA782" s="136">
        <f t="shared" si="131"/>
        <v>0</v>
      </c>
      <c r="AB782" s="13"/>
      <c r="AC782" s="13">
        <f t="shared" si="129"/>
        <v>0</v>
      </c>
      <c r="AD782" s="12">
        <v>1</v>
      </c>
      <c r="AE782" s="12">
        <v>1</v>
      </c>
      <c r="AG782" s="9">
        <f t="shared" si="128"/>
        <v>-2778.5</v>
      </c>
      <c r="AI782" s="1" t="str">
        <f t="shared" si="132"/>
        <v>36336310004008</v>
      </c>
      <c r="AJ782" s="9">
        <f>IF(AND(F782=2015,AG$4=1),-IFERROR(VLOOKUP(AI782,'Tax Admin 1'!A:I,9,0),0),IF(AND(F782=2015,AG$4=2),-IFERROR(VLOOKUP(AI782,'Tax Admin 2'!A:I,9,0),0),IFERROR(VLOOKUP(AI782,'A203'!A:L,12,0),0)))</f>
        <v>0</v>
      </c>
    </row>
    <row r="783" spans="1:36" ht="15" customHeight="1" outlineLevel="2">
      <c r="A783" s="7">
        <v>2015</v>
      </c>
      <c r="B783" s="7" t="s">
        <v>177</v>
      </c>
      <c r="C783" s="149" t="s">
        <v>178</v>
      </c>
      <c r="D783" s="7" t="s">
        <v>178</v>
      </c>
      <c r="E783" s="7" t="s">
        <v>13</v>
      </c>
      <c r="F783" s="7">
        <v>1150</v>
      </c>
      <c r="G783" s="7" t="str">
        <f>VLOOKUP(F783,Crosswalk!A:D,2,0)</f>
        <v>4009</v>
      </c>
      <c r="H783" s="7" t="str">
        <f>VLOOKUP(G783,Crosswalk!B:D,2,0)</f>
        <v>Property Taxes-Prior Unsecured</v>
      </c>
      <c r="I783" s="7"/>
      <c r="J783" s="8">
        <v>0</v>
      </c>
      <c r="K783" s="8">
        <v>0</v>
      </c>
      <c r="L783" s="8">
        <v>45.11</v>
      </c>
      <c r="M783" s="8">
        <v>0</v>
      </c>
      <c r="N783" s="8">
        <v>6.9200000000000017</v>
      </c>
      <c r="O783" s="8">
        <v>65.569999999999993</v>
      </c>
      <c r="P783" s="8">
        <v>7.07</v>
      </c>
      <c r="Q783" s="8">
        <v>41.490000000000009</v>
      </c>
      <c r="R783" s="8"/>
      <c r="S783" s="8"/>
      <c r="T783" s="8"/>
      <c r="U783" s="8"/>
      <c r="V783" s="8"/>
      <c r="W783" s="8"/>
      <c r="X783" s="8"/>
      <c r="Y783" s="14">
        <f t="shared" si="130"/>
        <v>166.16</v>
      </c>
      <c r="Z783" s="10"/>
      <c r="AA783" s="136">
        <f t="shared" si="131"/>
        <v>0</v>
      </c>
      <c r="AB783" s="13"/>
      <c r="AC783" s="13">
        <f t="shared" si="129"/>
        <v>0</v>
      </c>
      <c r="AD783" s="12">
        <v>1</v>
      </c>
      <c r="AE783" s="12">
        <v>1</v>
      </c>
      <c r="AG783" s="9">
        <f t="shared" si="128"/>
        <v>-166.16</v>
      </c>
      <c r="AI783" s="1" t="str">
        <f t="shared" si="132"/>
        <v>36336310004009</v>
      </c>
      <c r="AJ783" s="9">
        <f>IF(AND(F783=2015,AG$4=1),-IFERROR(VLOOKUP(AI783,'Tax Admin 1'!A:I,9,0),0),IF(AND(F783=2015,AG$4=2),-IFERROR(VLOOKUP(AI783,'Tax Admin 2'!A:I,9,0),0),IFERROR(VLOOKUP(AI783,'A203'!A:L,12,0),0)))</f>
        <v>0</v>
      </c>
    </row>
    <row r="784" spans="1:36" ht="15" customHeight="1" outlineLevel="2">
      <c r="A784" s="7">
        <v>2015</v>
      </c>
      <c r="B784" s="7" t="s">
        <v>177</v>
      </c>
      <c r="C784" s="149" t="s">
        <v>178</v>
      </c>
      <c r="D784" s="7" t="s">
        <v>178</v>
      </c>
      <c r="E784" s="7" t="s">
        <v>13</v>
      </c>
      <c r="F784" s="7">
        <v>1175</v>
      </c>
      <c r="G784" s="7" t="str">
        <f>VLOOKUP(F784,Crosswalk!A:D,2,0)</f>
        <v>4014</v>
      </c>
      <c r="H784" s="7" t="str">
        <f>VLOOKUP(G784,Crosswalk!B:D,2,0)</f>
        <v>Prop 1A Reimbursement</v>
      </c>
      <c r="I784" s="7"/>
      <c r="J784" s="8">
        <v>0</v>
      </c>
      <c r="K784" s="8">
        <v>0</v>
      </c>
      <c r="L784" s="8">
        <v>0</v>
      </c>
      <c r="M784" s="8">
        <v>0</v>
      </c>
      <c r="N784" s="8">
        <v>0</v>
      </c>
      <c r="O784" s="8">
        <v>0</v>
      </c>
      <c r="P784" s="8"/>
      <c r="Q784" s="8">
        <v>0</v>
      </c>
      <c r="R784" s="8"/>
      <c r="S784" s="8"/>
      <c r="T784" s="8"/>
      <c r="U784" s="8"/>
      <c r="V784" s="8"/>
      <c r="W784" s="8"/>
      <c r="X784" s="8"/>
      <c r="Y784" s="14">
        <f t="shared" si="130"/>
        <v>0</v>
      </c>
      <c r="Z784" s="10"/>
      <c r="AA784" s="136">
        <f t="shared" si="131"/>
        <v>0</v>
      </c>
      <c r="AB784" s="13"/>
      <c r="AC784" s="13">
        <f t="shared" si="129"/>
        <v>0</v>
      </c>
      <c r="AD784" s="12"/>
      <c r="AE784" s="12"/>
      <c r="AG784" s="9">
        <f t="shared" si="128"/>
        <v>0</v>
      </c>
      <c r="AI784" s="1" t="str">
        <f t="shared" si="132"/>
        <v>36336310004014</v>
      </c>
      <c r="AJ784" s="9">
        <f>IF(AND(F784=2015,AG$4=1),-IFERROR(VLOOKUP(AI784,'Tax Admin 1'!A:I,9,0),0),IF(AND(F784=2015,AG$4=2),-IFERROR(VLOOKUP(AI784,'Tax Admin 2'!A:I,9,0),0),IFERROR(VLOOKUP(AI784,'A203'!A:L,12,0),0)))</f>
        <v>0</v>
      </c>
    </row>
    <row r="785" spans="1:36" ht="15" customHeight="1" outlineLevel="2">
      <c r="A785" s="7">
        <v>2015</v>
      </c>
      <c r="B785" s="7" t="s">
        <v>177</v>
      </c>
      <c r="C785" s="149" t="s">
        <v>178</v>
      </c>
      <c r="D785" s="7" t="s">
        <v>178</v>
      </c>
      <c r="E785" s="7" t="s">
        <v>13</v>
      </c>
      <c r="F785" s="7">
        <v>1260</v>
      </c>
      <c r="G785" s="7" t="str">
        <f>VLOOKUP(F785,Crosswalk!A:D,2,0)</f>
        <v>4030</v>
      </c>
      <c r="H785" s="7" t="str">
        <f>VLOOKUP(G785,Crosswalk!B:D,2,0)</f>
        <v>Supp Prop Tax-Current Secured</v>
      </c>
      <c r="I785" s="7"/>
      <c r="J785" s="8">
        <v>0</v>
      </c>
      <c r="K785" s="8">
        <v>0</v>
      </c>
      <c r="L785" s="8">
        <v>0</v>
      </c>
      <c r="M785" s="8">
        <v>0</v>
      </c>
      <c r="N785" s="8">
        <v>0</v>
      </c>
      <c r="O785" s="8">
        <v>0</v>
      </c>
      <c r="P785" s="8"/>
      <c r="Q785" s="8">
        <v>845.94</v>
      </c>
      <c r="R785" s="8"/>
      <c r="S785" s="8"/>
      <c r="T785" s="8"/>
      <c r="U785" s="8"/>
      <c r="V785" s="8"/>
      <c r="W785" s="8"/>
      <c r="X785" s="8"/>
      <c r="Y785" s="14">
        <f t="shared" si="130"/>
        <v>845.94</v>
      </c>
      <c r="Z785" s="10"/>
      <c r="AA785" s="136">
        <f t="shared" si="131"/>
        <v>0</v>
      </c>
      <c r="AB785" s="13"/>
      <c r="AC785" s="13">
        <f t="shared" si="129"/>
        <v>0</v>
      </c>
      <c r="AD785" s="12">
        <v>1</v>
      </c>
      <c r="AE785" s="12">
        <v>1</v>
      </c>
      <c r="AG785" s="9">
        <f t="shared" si="128"/>
        <v>-845.94</v>
      </c>
      <c r="AI785" s="1" t="str">
        <f t="shared" si="132"/>
        <v>36336310004030</v>
      </c>
      <c r="AJ785" s="9">
        <f>IF(AND(F785=2015,AG$4=1),-IFERROR(VLOOKUP(AI785,'Tax Admin 1'!A:I,9,0),0),IF(AND(F785=2015,AG$4=2),-IFERROR(VLOOKUP(AI785,'Tax Admin 2'!A:I,9,0),0),IFERROR(VLOOKUP(AI785,'A203'!A:L,12,0),0)))</f>
        <v>0</v>
      </c>
    </row>
    <row r="786" spans="1:36" ht="15" customHeight="1" outlineLevel="2">
      <c r="A786" s="7">
        <v>2015</v>
      </c>
      <c r="B786" s="7" t="s">
        <v>177</v>
      </c>
      <c r="C786" s="149" t="s">
        <v>178</v>
      </c>
      <c r="D786" s="7" t="s">
        <v>178</v>
      </c>
      <c r="E786" s="7" t="s">
        <v>13</v>
      </c>
      <c r="F786" s="7">
        <v>1270</v>
      </c>
      <c r="G786" s="7" t="str">
        <f>VLOOKUP(F786,Crosswalk!A:D,2,0)</f>
        <v>4033</v>
      </c>
      <c r="H786" s="7" t="str">
        <f>VLOOKUP(G786,Crosswalk!B:D,2,0)</f>
        <v>Supp Property Taxes-Prior Secured</v>
      </c>
      <c r="I786" s="7"/>
      <c r="J786" s="8">
        <v>0</v>
      </c>
      <c r="K786" s="8">
        <v>0</v>
      </c>
      <c r="L786" s="8">
        <v>0</v>
      </c>
      <c r="M786" s="8">
        <v>0</v>
      </c>
      <c r="N786" s="8">
        <v>0</v>
      </c>
      <c r="O786" s="8">
        <v>0</v>
      </c>
      <c r="P786" s="8"/>
      <c r="Q786" s="8">
        <v>143.63999999999999</v>
      </c>
      <c r="R786" s="8"/>
      <c r="S786" s="8"/>
      <c r="T786" s="8"/>
      <c r="U786" s="8"/>
      <c r="V786" s="8"/>
      <c r="W786" s="8"/>
      <c r="X786" s="8"/>
      <c r="Y786" s="14">
        <f t="shared" si="130"/>
        <v>143.63999999999999</v>
      </c>
      <c r="Z786" s="10"/>
      <c r="AA786" s="136">
        <f t="shared" si="131"/>
        <v>0</v>
      </c>
      <c r="AB786" s="13"/>
      <c r="AC786" s="13">
        <f t="shared" si="129"/>
        <v>0</v>
      </c>
      <c r="AD786" s="12">
        <v>1</v>
      </c>
      <c r="AE786" s="12">
        <v>1</v>
      </c>
      <c r="AG786" s="9">
        <f t="shared" si="128"/>
        <v>-143.63999999999999</v>
      </c>
      <c r="AI786" s="1" t="str">
        <f t="shared" si="132"/>
        <v>36336310004033</v>
      </c>
      <c r="AJ786" s="9">
        <f>IF(AND(F786=2015,AG$4=1),-IFERROR(VLOOKUP(AI786,'Tax Admin 1'!A:I,9,0),0),IF(AND(F786=2015,AG$4=2),-IFERROR(VLOOKUP(AI786,'Tax Admin 2'!A:I,9,0),0),IFERROR(VLOOKUP(AI786,'A203'!A:L,12,0),0)))</f>
        <v>0</v>
      </c>
    </row>
    <row r="787" spans="1:36" ht="15" customHeight="1" outlineLevel="2">
      <c r="A787" s="7">
        <v>2015</v>
      </c>
      <c r="B787" s="7" t="s">
        <v>177</v>
      </c>
      <c r="C787" s="149" t="s">
        <v>178</v>
      </c>
      <c r="D787" s="7" t="s">
        <v>178</v>
      </c>
      <c r="E787" s="7" t="s">
        <v>13</v>
      </c>
      <c r="F787" s="7">
        <v>1410</v>
      </c>
      <c r="G787" s="7" t="str">
        <f>VLOOKUP(F787,Crosswalk!A:D,2,0)</f>
        <v>4052</v>
      </c>
      <c r="H787" s="7" t="str">
        <f>VLOOKUP(G787,Crosswalk!B:D,2,0)</f>
        <v>Other Taxes</v>
      </c>
      <c r="I787" s="7"/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/>
      <c r="Q787" s="8">
        <v>0</v>
      </c>
      <c r="R787" s="8"/>
      <c r="S787" s="8"/>
      <c r="T787" s="8"/>
      <c r="U787" s="8"/>
      <c r="V787" s="8"/>
      <c r="W787" s="8"/>
      <c r="X787" s="8"/>
      <c r="Y787" s="14">
        <f t="shared" si="130"/>
        <v>0</v>
      </c>
      <c r="Z787" s="10"/>
      <c r="AA787" s="136">
        <f t="shared" si="131"/>
        <v>0</v>
      </c>
      <c r="AB787" s="13"/>
      <c r="AC787" s="13">
        <f t="shared" si="129"/>
        <v>0</v>
      </c>
      <c r="AD787" s="12">
        <v>1</v>
      </c>
      <c r="AE787" s="12">
        <v>1</v>
      </c>
      <c r="AG787" s="9">
        <f t="shared" si="128"/>
        <v>0</v>
      </c>
      <c r="AI787" s="1" t="str">
        <f t="shared" si="132"/>
        <v>36336310004052</v>
      </c>
      <c r="AJ787" s="9">
        <f>IF(AND(F787=2015,AG$4=1),-IFERROR(VLOOKUP(AI787,'Tax Admin 1'!A:I,9,0),0),IF(AND(F787=2015,AG$4=2),-IFERROR(VLOOKUP(AI787,'Tax Admin 2'!A:I,9,0),0),IFERROR(VLOOKUP(AI787,'A203'!A:L,12,0),0)))</f>
        <v>0</v>
      </c>
    </row>
    <row r="788" spans="1:36" ht="15" customHeight="1" outlineLevel="2">
      <c r="A788" s="7">
        <v>2015</v>
      </c>
      <c r="B788" s="7" t="s">
        <v>177</v>
      </c>
      <c r="C788" s="149" t="s">
        <v>178</v>
      </c>
      <c r="D788" s="22" t="s">
        <v>178</v>
      </c>
      <c r="E788" s="7" t="s">
        <v>13</v>
      </c>
      <c r="F788" s="7">
        <v>1450</v>
      </c>
      <c r="G788" s="7" t="str">
        <f>VLOOKUP(F788,Crosswalk!A:D,2,0)</f>
        <v>4056</v>
      </c>
      <c r="H788" s="7" t="str">
        <f>VLOOKUP(G788,Crosswalk!B:D,2,0)</f>
        <v>Aircraft</v>
      </c>
      <c r="I788" s="7"/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/>
      <c r="Q788" s="8">
        <v>0</v>
      </c>
      <c r="R788" s="8"/>
      <c r="S788" s="8"/>
      <c r="T788" s="8"/>
      <c r="U788" s="8"/>
      <c r="V788" s="8"/>
      <c r="W788" s="8"/>
      <c r="X788" s="8"/>
      <c r="Y788" s="14">
        <f t="shared" si="130"/>
        <v>0</v>
      </c>
      <c r="Z788" s="10"/>
      <c r="AA788" s="136">
        <f t="shared" si="131"/>
        <v>0</v>
      </c>
      <c r="AB788" s="13"/>
      <c r="AC788" s="13">
        <f t="shared" si="129"/>
        <v>0</v>
      </c>
      <c r="AD788" s="12"/>
      <c r="AE788" s="12"/>
      <c r="AG788" s="9">
        <f t="shared" si="128"/>
        <v>0</v>
      </c>
      <c r="AI788" s="1" t="str">
        <f t="shared" si="132"/>
        <v>36336310004056</v>
      </c>
      <c r="AJ788" s="9">
        <f>IF(AND(F788=2015,AG$4=1),-IFERROR(VLOOKUP(AI788,'Tax Admin 1'!A:I,9,0),0),IF(AND(F788=2015,AG$4=2),-IFERROR(VLOOKUP(AI788,'Tax Admin 2'!A:I,9,0),0),IFERROR(VLOOKUP(AI788,'A203'!A:L,12,0),0)))</f>
        <v>0</v>
      </c>
    </row>
    <row r="789" spans="1:36" ht="15" customHeight="1" outlineLevel="2">
      <c r="A789" s="7">
        <v>2015</v>
      </c>
      <c r="B789" s="7" t="s">
        <v>177</v>
      </c>
      <c r="C789" s="149" t="s">
        <v>178</v>
      </c>
      <c r="D789" s="7" t="s">
        <v>178</v>
      </c>
      <c r="E789" s="7" t="s">
        <v>13</v>
      </c>
      <c r="F789" s="7">
        <v>1460</v>
      </c>
      <c r="G789" s="7" t="str">
        <f>VLOOKUP(F789,Crosswalk!A:D,2,0)</f>
        <v>4057</v>
      </c>
      <c r="H789" s="7" t="str">
        <f>VLOOKUP(G789,Crosswalk!B:D,2,0)</f>
        <v>Special District Augmentation</v>
      </c>
      <c r="I789" s="7"/>
      <c r="J789" s="8">
        <v>0</v>
      </c>
      <c r="K789" s="8">
        <v>0</v>
      </c>
      <c r="L789" s="8">
        <v>0</v>
      </c>
      <c r="M789" s="8">
        <v>0</v>
      </c>
      <c r="N789" s="8">
        <v>0</v>
      </c>
      <c r="O789" s="8">
        <v>0</v>
      </c>
      <c r="P789" s="8"/>
      <c r="Q789" s="8">
        <v>0</v>
      </c>
      <c r="R789" s="8"/>
      <c r="S789" s="8"/>
      <c r="T789" s="8"/>
      <c r="U789" s="8"/>
      <c r="V789" s="8"/>
      <c r="W789" s="8"/>
      <c r="X789" s="8"/>
      <c r="Y789" s="14">
        <f t="shared" si="130"/>
        <v>0</v>
      </c>
      <c r="Z789" s="10"/>
      <c r="AA789" s="136">
        <f t="shared" si="131"/>
        <v>0</v>
      </c>
      <c r="AB789" s="13"/>
      <c r="AC789" s="13">
        <f t="shared" ref="AC789:AC820" si="133">AA789+AB789</f>
        <v>0</v>
      </c>
      <c r="AD789" s="12">
        <v>1</v>
      </c>
      <c r="AE789" s="12">
        <v>1</v>
      </c>
      <c r="AG789" s="9">
        <f t="shared" si="128"/>
        <v>0</v>
      </c>
      <c r="AI789" s="1" t="str">
        <f t="shared" si="132"/>
        <v>36336310004057</v>
      </c>
      <c r="AJ789" s="9">
        <f>IF(AND(F789=2015,AG$4=1),-IFERROR(VLOOKUP(AI789,'Tax Admin 1'!A:I,9,0),0),IF(AND(F789=2015,AG$4=2),-IFERROR(VLOOKUP(AI789,'Tax Admin 2'!A:I,9,0),0),IFERROR(VLOOKUP(AI789,'A203'!A:L,12,0),0)))</f>
        <v>0</v>
      </c>
    </row>
    <row r="790" spans="1:36" ht="15" customHeight="1" outlineLevel="2">
      <c r="A790" s="7">
        <v>2015</v>
      </c>
      <c r="B790" s="7" t="s">
        <v>177</v>
      </c>
      <c r="C790" s="149" t="s">
        <v>178</v>
      </c>
      <c r="D790" s="7" t="s">
        <v>178</v>
      </c>
      <c r="E790" s="7" t="s">
        <v>13</v>
      </c>
      <c r="F790" s="7">
        <v>2015</v>
      </c>
      <c r="G790" s="7" t="str">
        <f>VLOOKUP(F790,Crosswalk!A:D,2,0)</f>
        <v>7003</v>
      </c>
      <c r="H790" s="7" t="str">
        <f>VLOOKUP(G790,Crosswalk!B:D,2,0)</f>
        <v>SB2557 Tax Admin Fees (Expense)</v>
      </c>
      <c r="I790" s="7"/>
      <c r="J790" s="8">
        <v>0</v>
      </c>
      <c r="K790" s="8">
        <v>0</v>
      </c>
      <c r="L790" s="8">
        <v>-1175.99</v>
      </c>
      <c r="M790" s="8">
        <v>0</v>
      </c>
      <c r="N790" s="8">
        <v>0</v>
      </c>
      <c r="O790" s="8">
        <v>-1175.99</v>
      </c>
      <c r="P790" s="8"/>
      <c r="Q790" s="8">
        <v>0</v>
      </c>
      <c r="R790" s="8"/>
      <c r="S790" s="8"/>
      <c r="T790" s="8"/>
      <c r="U790" s="8"/>
      <c r="V790" s="8"/>
      <c r="W790" s="8"/>
      <c r="X790" s="8"/>
      <c r="Y790" s="14">
        <f t="shared" si="130"/>
        <v>-2351.98</v>
      </c>
      <c r="Z790" s="10"/>
      <c r="AA790" s="136">
        <f t="shared" si="131"/>
        <v>-1175.99</v>
      </c>
      <c r="AB790" s="13"/>
      <c r="AC790" s="13">
        <f t="shared" si="133"/>
        <v>-1175.99</v>
      </c>
      <c r="AD790" s="12"/>
      <c r="AE790" s="12"/>
      <c r="AG790" s="9">
        <f t="shared" si="128"/>
        <v>1175.99</v>
      </c>
      <c r="AI790" s="1" t="str">
        <f t="shared" si="132"/>
        <v>36336310007003</v>
      </c>
      <c r="AJ790" s="9">
        <f>IF(AND(F790=2015,AG$4=1),-IFERROR(VLOOKUP(AI790,'Tax Admin 1'!A:I,9,0),0),IF(AND(F790=2015,AG$4=2),-IFERROR(VLOOKUP(AI790,'Tax Admin 2'!A:I,9,0),0),IFERROR(VLOOKUP(AI790,'A203'!A:L,12,0),0)))</f>
        <v>-1175.99</v>
      </c>
    </row>
    <row r="791" spans="1:36" ht="15" customHeight="1" outlineLevel="2">
      <c r="A791" s="7">
        <v>2015</v>
      </c>
      <c r="B791" s="7" t="s">
        <v>177</v>
      </c>
      <c r="C791" s="149" t="s">
        <v>178</v>
      </c>
      <c r="D791" s="7" t="s">
        <v>178</v>
      </c>
      <c r="E791" s="7" t="s">
        <v>13</v>
      </c>
      <c r="F791" s="7">
        <v>4010</v>
      </c>
      <c r="G791" s="7" t="str">
        <f>VLOOKUP(F791,Crosswalk!A:D,2,0)</f>
        <v>4801</v>
      </c>
      <c r="H791" s="7" t="str">
        <f>VLOOKUP(G791,Crosswalk!B:D,2,0)</f>
        <v>Interest</v>
      </c>
      <c r="I791" s="7"/>
      <c r="J791" s="8">
        <v>0</v>
      </c>
      <c r="K791" s="8">
        <v>0</v>
      </c>
      <c r="L791" s="8">
        <v>1.89</v>
      </c>
      <c r="M791" s="8">
        <v>0</v>
      </c>
      <c r="N791" s="8">
        <v>13.79</v>
      </c>
      <c r="O791" s="8">
        <v>4.7800000000000011</v>
      </c>
      <c r="P791" s="8"/>
      <c r="Q791" s="8">
        <v>102.50999999999999</v>
      </c>
      <c r="R791" s="8"/>
      <c r="S791" s="8"/>
      <c r="T791" s="8"/>
      <c r="U791" s="8"/>
      <c r="V791" s="8"/>
      <c r="W791" s="8"/>
      <c r="X791" s="8"/>
      <c r="Y791" s="14">
        <f t="shared" si="130"/>
        <v>122.97</v>
      </c>
      <c r="Z791" s="10"/>
      <c r="AA791" s="136">
        <f t="shared" si="131"/>
        <v>0</v>
      </c>
      <c r="AB791" s="13"/>
      <c r="AC791" s="13">
        <f t="shared" si="133"/>
        <v>0</v>
      </c>
      <c r="AD791" s="12">
        <v>1</v>
      </c>
      <c r="AE791" s="12">
        <v>1</v>
      </c>
      <c r="AG791" s="9">
        <f t="shared" si="128"/>
        <v>-122.97</v>
      </c>
      <c r="AI791" s="1" t="str">
        <f t="shared" si="132"/>
        <v>36336310004801</v>
      </c>
      <c r="AJ791" s="9">
        <f>IF(AND(F791=2015,AG$4=1),-IFERROR(VLOOKUP(AI791,'Tax Admin 1'!A:I,9,0),0),IF(AND(F791=2015,AG$4=2),-IFERROR(VLOOKUP(AI791,'Tax Admin 2'!A:I,9,0),0),IFERROR(VLOOKUP(AI791,'A203'!A:L,12,0),0)))</f>
        <v>0</v>
      </c>
    </row>
    <row r="792" spans="1:36" ht="15" customHeight="1" outlineLevel="2">
      <c r="A792" s="7">
        <v>2015</v>
      </c>
      <c r="B792" s="7" t="s">
        <v>177</v>
      </c>
      <c r="C792" s="149" t="s">
        <v>178</v>
      </c>
      <c r="D792" s="7" t="s">
        <v>178</v>
      </c>
      <c r="E792" s="7" t="s">
        <v>13</v>
      </c>
      <c r="F792" s="7">
        <v>5380</v>
      </c>
      <c r="G792" s="7" t="str">
        <f>VLOOKUP(F792,Crosswalk!A:D,2,0)</f>
        <v>5050</v>
      </c>
      <c r="H792" s="7" t="str">
        <f>VLOOKUP(G792,Crosswalk!B:D,2,0)</f>
        <v>St-Homeowners Prop Tax Relief</v>
      </c>
      <c r="I792" s="7"/>
      <c r="J792" s="8">
        <v>0</v>
      </c>
      <c r="K792" s="8">
        <v>0</v>
      </c>
      <c r="L792" s="8">
        <v>0</v>
      </c>
      <c r="M792" s="8">
        <v>0</v>
      </c>
      <c r="N792" s="8">
        <v>511.47</v>
      </c>
      <c r="O792" s="8">
        <v>0</v>
      </c>
      <c r="P792" s="8"/>
      <c r="Q792" s="8">
        <v>511.47</v>
      </c>
      <c r="R792" s="8"/>
      <c r="S792" s="8"/>
      <c r="T792" s="8"/>
      <c r="U792" s="8"/>
      <c r="V792" s="8"/>
      <c r="W792" s="8"/>
      <c r="X792" s="8"/>
      <c r="Y792" s="14">
        <f t="shared" si="130"/>
        <v>1022.94</v>
      </c>
      <c r="Z792" s="10"/>
      <c r="AA792" s="136">
        <f t="shared" si="131"/>
        <v>0</v>
      </c>
      <c r="AB792" s="13"/>
      <c r="AC792" s="13">
        <f t="shared" si="133"/>
        <v>0</v>
      </c>
      <c r="AD792" s="12">
        <v>1</v>
      </c>
      <c r="AE792" s="12">
        <v>1</v>
      </c>
      <c r="AG792" s="9">
        <f t="shared" si="128"/>
        <v>-1022.94</v>
      </c>
      <c r="AI792" s="1" t="str">
        <f t="shared" si="132"/>
        <v>36336310005050</v>
      </c>
      <c r="AJ792" s="9">
        <f>IF(AND(F792=2015,AG$4=1),-IFERROR(VLOOKUP(AI792,'Tax Admin 1'!A:I,9,0),0),IF(AND(F792=2015,AG$4=2),-IFERROR(VLOOKUP(AI792,'Tax Admin 2'!A:I,9,0),0),IFERROR(VLOOKUP(AI792,'A203'!A:L,12,0),0)))</f>
        <v>0</v>
      </c>
    </row>
    <row r="793" spans="1:36" ht="15" customHeight="1" outlineLevel="1">
      <c r="A793" s="7"/>
      <c r="B793" s="7"/>
      <c r="C793" s="157" t="s">
        <v>3545</v>
      </c>
      <c r="D793" s="7"/>
      <c r="E793" s="7"/>
      <c r="F793" s="7"/>
      <c r="G793" s="7"/>
      <c r="H793" s="7"/>
      <c r="I793" s="7"/>
      <c r="J793" s="8">
        <f>SUBTOTAL(9,J780:J792)</f>
        <v>0</v>
      </c>
      <c r="K793" s="8">
        <f>SUBTOTAL(9,K780:K792)</f>
        <v>0</v>
      </c>
      <c r="L793" s="8">
        <f>SUBTOTAL(9,L780:L792)</f>
        <v>45862.820000000007</v>
      </c>
      <c r="M793" s="8">
        <f>SUBTOTAL(9,M780:M792)</f>
        <v>0</v>
      </c>
      <c r="N793" s="8">
        <f>SUBTOTAL(9,N780:N792)</f>
        <v>8026.13</v>
      </c>
      <c r="O793" s="8">
        <f>SUBTOTAL(9,O780:O792)</f>
        <v>25867.850000000002</v>
      </c>
      <c r="P793" s="8">
        <f>SUBTOTAL(9,P780:P792)</f>
        <v>9336.4399999999987</v>
      </c>
      <c r="Q793" s="8">
        <f>SUBTOTAL(9,Q780:Q792)</f>
        <v>5491.9399999999969</v>
      </c>
      <c r="R793" s="8"/>
      <c r="S793" s="8"/>
      <c r="T793" s="8"/>
      <c r="U793" s="8"/>
      <c r="V793" s="8"/>
      <c r="W793" s="8"/>
      <c r="X793" s="8"/>
      <c r="Y793" s="14">
        <f>SUBTOTAL(9,Y780:Y792)</f>
        <v>94585.180000000008</v>
      </c>
      <c r="Z793" s="10"/>
      <c r="AA793" s="136"/>
      <c r="AB793" s="13"/>
      <c r="AC793" s="13"/>
      <c r="AD793" s="12"/>
      <c r="AE793" s="12"/>
      <c r="AG793" s="9"/>
      <c r="AJ793" s="9"/>
    </row>
    <row r="794" spans="1:36" ht="15" customHeight="1" outlineLevel="2">
      <c r="A794" s="7">
        <v>2015</v>
      </c>
      <c r="B794" s="7" t="s">
        <v>179</v>
      </c>
      <c r="C794" s="149" t="s">
        <v>180</v>
      </c>
      <c r="D794" s="7" t="s">
        <v>180</v>
      </c>
      <c r="E794" s="7" t="s">
        <v>13</v>
      </c>
      <c r="F794" s="7">
        <v>1010</v>
      </c>
      <c r="G794" s="7" t="str">
        <f>VLOOKUP(F794,Crosswalk!A:D,2,0)</f>
        <v>4001</v>
      </c>
      <c r="H794" s="7" t="str">
        <f>VLOOKUP(G794,Crosswalk!B:D,2,0)</f>
        <v>Property Taxes-Current Secured</v>
      </c>
      <c r="I794" s="7"/>
      <c r="J794" s="8">
        <v>0</v>
      </c>
      <c r="K794" s="8">
        <v>0</v>
      </c>
      <c r="L794" s="8">
        <v>156545.68</v>
      </c>
      <c r="M794" s="8">
        <v>0</v>
      </c>
      <c r="N794" s="8">
        <v>22054.109999999986</v>
      </c>
      <c r="O794" s="8">
        <v>94181.080000000016</v>
      </c>
      <c r="P794" s="8">
        <v>25181.81</v>
      </c>
      <c r="Q794" s="8">
        <v>23945.909999999974</v>
      </c>
      <c r="R794" s="8"/>
      <c r="S794" s="8"/>
      <c r="T794" s="8"/>
      <c r="U794" s="8"/>
      <c r="V794" s="8"/>
      <c r="W794" s="8"/>
      <c r="X794" s="8"/>
      <c r="Y794" s="14">
        <f t="shared" si="130"/>
        <v>321908.58999999997</v>
      </c>
      <c r="Z794" s="10"/>
      <c r="AA794" s="136">
        <f t="shared" ref="AA794:AA806" si="134">IF(AG$2="Y",IF(RIGHT(B794,4)="CITY",AJ794,0),AJ794)</f>
        <v>0</v>
      </c>
      <c r="AB794" s="13"/>
      <c r="AC794" s="13">
        <f t="shared" si="133"/>
        <v>0</v>
      </c>
      <c r="AD794" s="12">
        <v>1</v>
      </c>
      <c r="AE794" s="12">
        <v>1</v>
      </c>
      <c r="AG794" s="9">
        <f t="shared" si="128"/>
        <v>-321908.58999999997</v>
      </c>
      <c r="AI794" s="1" t="str">
        <f t="shared" ref="AI794:AI806" si="135">C794&amp;D794&amp;E794&amp;G794</f>
        <v>36436410004001</v>
      </c>
      <c r="AJ794" s="9">
        <f>IF(AND(F794=2015,AG$4=1),-IFERROR(VLOOKUP(AI794,'Tax Admin 1'!A:I,9,0),0),IF(AND(F794=2015,AG$4=2),-IFERROR(VLOOKUP(AI794,'Tax Admin 2'!A:I,9,0),0),IFERROR(VLOOKUP(AI794,'A203'!A:L,12,0),0)))</f>
        <v>0</v>
      </c>
    </row>
    <row r="795" spans="1:36" ht="15" customHeight="1" outlineLevel="2">
      <c r="A795" s="7">
        <v>2015</v>
      </c>
      <c r="B795" s="7" t="s">
        <v>179</v>
      </c>
      <c r="C795" s="149" t="s">
        <v>180</v>
      </c>
      <c r="D795" s="7" t="s">
        <v>180</v>
      </c>
      <c r="E795" s="7" t="s">
        <v>13</v>
      </c>
      <c r="F795" s="7">
        <v>1050</v>
      </c>
      <c r="G795" s="7" t="str">
        <f>VLOOKUP(F795,Crosswalk!A:D,2,0)</f>
        <v>4006</v>
      </c>
      <c r="H795" s="7" t="str">
        <f>VLOOKUP(G795,Crosswalk!B:D,2,0)</f>
        <v>Property Tax-Current Unsecured</v>
      </c>
      <c r="I795" s="7"/>
      <c r="J795" s="8">
        <v>0</v>
      </c>
      <c r="K795" s="8">
        <v>0</v>
      </c>
      <c r="L795" s="8">
        <v>22947.51</v>
      </c>
      <c r="M795" s="8">
        <v>0</v>
      </c>
      <c r="N795" s="8">
        <v>19.349999999998545</v>
      </c>
      <c r="O795" s="8">
        <v>1594.7400000000016</v>
      </c>
      <c r="P795" s="8">
        <v>-56.71</v>
      </c>
      <c r="Q795" s="8">
        <v>341.52999999999884</v>
      </c>
      <c r="R795" s="8"/>
      <c r="S795" s="8"/>
      <c r="T795" s="8"/>
      <c r="U795" s="8"/>
      <c r="V795" s="8"/>
      <c r="W795" s="8"/>
      <c r="X795" s="8"/>
      <c r="Y795" s="14">
        <f t="shared" si="130"/>
        <v>24846.42</v>
      </c>
      <c r="Z795" s="10"/>
      <c r="AA795" s="136">
        <f t="shared" si="134"/>
        <v>0</v>
      </c>
      <c r="AB795" s="13"/>
      <c r="AC795" s="13">
        <f t="shared" si="133"/>
        <v>0</v>
      </c>
      <c r="AD795" s="12">
        <v>1</v>
      </c>
      <c r="AE795" s="12">
        <v>1</v>
      </c>
      <c r="AG795" s="9">
        <f t="shared" si="128"/>
        <v>-24846.42</v>
      </c>
      <c r="AI795" s="1" t="str">
        <f t="shared" si="135"/>
        <v>36436410004006</v>
      </c>
      <c r="AJ795" s="9">
        <f>IF(AND(F795=2015,AG$4=1),-IFERROR(VLOOKUP(AI795,'Tax Admin 1'!A:I,9,0),0),IF(AND(F795=2015,AG$4=2),-IFERROR(VLOOKUP(AI795,'Tax Admin 2'!A:I,9,0),0),IFERROR(VLOOKUP(AI795,'A203'!A:L,12,0),0)))</f>
        <v>0</v>
      </c>
    </row>
    <row r="796" spans="1:36" ht="15" customHeight="1" outlineLevel="2">
      <c r="A796" s="7">
        <v>2015</v>
      </c>
      <c r="B796" s="7" t="s">
        <v>179</v>
      </c>
      <c r="C796" s="149" t="s">
        <v>180</v>
      </c>
      <c r="D796" s="7" t="s">
        <v>180</v>
      </c>
      <c r="E796" s="7" t="s">
        <v>13</v>
      </c>
      <c r="F796" s="7">
        <v>1110</v>
      </c>
      <c r="G796" s="7" t="str">
        <f>VLOOKUP(F796,Crosswalk!A:D,2,0)</f>
        <v>4008</v>
      </c>
      <c r="H796" s="7" t="str">
        <f>VLOOKUP(G796,Crosswalk!B:D,2,0)</f>
        <v>Property Taxes-Prior Secured</v>
      </c>
      <c r="I796" s="7"/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/>
      <c r="Q796" s="8">
        <v>12180.45</v>
      </c>
      <c r="R796" s="8"/>
      <c r="S796" s="8"/>
      <c r="T796" s="8"/>
      <c r="U796" s="8"/>
      <c r="V796" s="8"/>
      <c r="W796" s="8"/>
      <c r="X796" s="8"/>
      <c r="Y796" s="14">
        <f t="shared" si="130"/>
        <v>12180.45</v>
      </c>
      <c r="Z796" s="10"/>
      <c r="AA796" s="136">
        <f t="shared" si="134"/>
        <v>0</v>
      </c>
      <c r="AB796" s="13"/>
      <c r="AC796" s="13">
        <f t="shared" si="133"/>
        <v>0</v>
      </c>
      <c r="AD796" s="12">
        <v>1</v>
      </c>
      <c r="AE796" s="12">
        <v>1</v>
      </c>
      <c r="AG796" s="9">
        <f t="shared" si="128"/>
        <v>-12180.45</v>
      </c>
      <c r="AI796" s="1" t="str">
        <f t="shared" si="135"/>
        <v>36436410004008</v>
      </c>
      <c r="AJ796" s="9">
        <f>IF(AND(F796=2015,AG$4=1),-IFERROR(VLOOKUP(AI796,'Tax Admin 1'!A:I,9,0),0),IF(AND(F796=2015,AG$4=2),-IFERROR(VLOOKUP(AI796,'Tax Admin 2'!A:I,9,0),0),IFERROR(VLOOKUP(AI796,'A203'!A:L,12,0),0)))</f>
        <v>0</v>
      </c>
    </row>
    <row r="797" spans="1:36" ht="15" customHeight="1" outlineLevel="2">
      <c r="A797" s="7">
        <v>2015</v>
      </c>
      <c r="B797" s="7" t="s">
        <v>179</v>
      </c>
      <c r="C797" s="149" t="s">
        <v>180</v>
      </c>
      <c r="D797" s="7" t="s">
        <v>180</v>
      </c>
      <c r="E797" s="7" t="s">
        <v>13</v>
      </c>
      <c r="F797" s="7">
        <v>1150</v>
      </c>
      <c r="G797" s="7" t="str">
        <f>VLOOKUP(F797,Crosswalk!A:D,2,0)</f>
        <v>4009</v>
      </c>
      <c r="H797" s="7" t="str">
        <f>VLOOKUP(G797,Crosswalk!B:D,2,0)</f>
        <v>Property Taxes-Prior Unsecured</v>
      </c>
      <c r="I797" s="7"/>
      <c r="J797" s="8">
        <v>0</v>
      </c>
      <c r="K797" s="8">
        <v>0</v>
      </c>
      <c r="L797" s="8">
        <v>239.08</v>
      </c>
      <c r="M797" s="8">
        <v>0</v>
      </c>
      <c r="N797" s="8">
        <v>27.460000000000008</v>
      </c>
      <c r="O797" s="8">
        <v>211.62</v>
      </c>
      <c r="P797" s="8">
        <v>14.18</v>
      </c>
      <c r="Q797" s="8">
        <v>56.370000000000005</v>
      </c>
      <c r="R797" s="8"/>
      <c r="S797" s="8"/>
      <c r="T797" s="8"/>
      <c r="U797" s="8"/>
      <c r="V797" s="8"/>
      <c r="W797" s="8"/>
      <c r="X797" s="8"/>
      <c r="Y797" s="14">
        <f t="shared" si="130"/>
        <v>548.71</v>
      </c>
      <c r="Z797" s="10"/>
      <c r="AA797" s="136">
        <f t="shared" si="134"/>
        <v>0</v>
      </c>
      <c r="AB797" s="13"/>
      <c r="AC797" s="13">
        <f t="shared" si="133"/>
        <v>0</v>
      </c>
      <c r="AD797" s="12">
        <v>1</v>
      </c>
      <c r="AE797" s="12">
        <v>1</v>
      </c>
      <c r="AG797" s="9">
        <f t="shared" si="128"/>
        <v>-548.71</v>
      </c>
      <c r="AI797" s="1" t="str">
        <f t="shared" si="135"/>
        <v>36436410004009</v>
      </c>
      <c r="AJ797" s="9">
        <f>IF(AND(F797=2015,AG$4=1),-IFERROR(VLOOKUP(AI797,'Tax Admin 1'!A:I,9,0),0),IF(AND(F797=2015,AG$4=2),-IFERROR(VLOOKUP(AI797,'Tax Admin 2'!A:I,9,0),0),IFERROR(VLOOKUP(AI797,'A203'!A:L,12,0),0)))</f>
        <v>0</v>
      </c>
    </row>
    <row r="798" spans="1:36" ht="15" customHeight="1" outlineLevel="2">
      <c r="A798" s="7">
        <v>2015</v>
      </c>
      <c r="B798" s="7" t="s">
        <v>179</v>
      </c>
      <c r="C798" s="149" t="s">
        <v>180</v>
      </c>
      <c r="D798" s="7" t="s">
        <v>180</v>
      </c>
      <c r="E798" s="7" t="s">
        <v>13</v>
      </c>
      <c r="F798" s="7">
        <v>1160</v>
      </c>
      <c r="G798" s="7" t="str">
        <f>VLOOKUP(F798,Crosswalk!A:D,2,0)</f>
        <v>4010</v>
      </c>
      <c r="H798" s="7" t="str">
        <f>VLOOKUP(G798,Crosswalk!B:D,2,0)</f>
        <v>Prop Tax Rev- School Pass Thru</v>
      </c>
      <c r="I798" s="7"/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8">
        <v>0</v>
      </c>
      <c r="P798" s="8"/>
      <c r="Q798" s="8">
        <v>0</v>
      </c>
      <c r="R798" s="8"/>
      <c r="S798" s="8"/>
      <c r="T798" s="8"/>
      <c r="U798" s="8"/>
      <c r="V798" s="8"/>
      <c r="W798" s="8"/>
      <c r="X798" s="8"/>
      <c r="Y798" s="14">
        <f t="shared" si="130"/>
        <v>0</v>
      </c>
      <c r="Z798" s="10"/>
      <c r="AA798" s="136">
        <f t="shared" si="134"/>
        <v>0</v>
      </c>
      <c r="AB798" s="13"/>
      <c r="AC798" s="13">
        <f t="shared" si="133"/>
        <v>0</v>
      </c>
      <c r="AD798" s="12">
        <v>1</v>
      </c>
      <c r="AE798" s="12">
        <v>1</v>
      </c>
      <c r="AG798" s="9">
        <f t="shared" si="128"/>
        <v>0</v>
      </c>
      <c r="AI798" s="1" t="str">
        <f t="shared" si="135"/>
        <v>36436410004010</v>
      </c>
      <c r="AJ798" s="9">
        <f>IF(AND(F798=2015,AG$4=1),-IFERROR(VLOOKUP(AI798,'Tax Admin 1'!A:I,9,0),0),IF(AND(F798=2015,AG$4=2),-IFERROR(VLOOKUP(AI798,'Tax Admin 2'!A:I,9,0),0),IFERROR(VLOOKUP(AI798,'A203'!A:L,12,0),0)))</f>
        <v>0</v>
      </c>
    </row>
    <row r="799" spans="1:36" ht="15" customHeight="1" outlineLevel="2">
      <c r="A799" s="7">
        <v>2015</v>
      </c>
      <c r="B799" s="7" t="s">
        <v>179</v>
      </c>
      <c r="C799" s="149" t="s">
        <v>180</v>
      </c>
      <c r="D799" s="7" t="s">
        <v>180</v>
      </c>
      <c r="E799" s="7" t="s">
        <v>13</v>
      </c>
      <c r="F799" s="7">
        <v>1260</v>
      </c>
      <c r="G799" s="7" t="str">
        <f>VLOOKUP(F799,Crosswalk!A:D,2,0)</f>
        <v>4030</v>
      </c>
      <c r="H799" s="7" t="str">
        <f>VLOOKUP(G799,Crosswalk!B:D,2,0)</f>
        <v>Supp Prop Tax-Current Secured</v>
      </c>
      <c r="I799" s="7"/>
      <c r="J799" s="8">
        <v>0</v>
      </c>
      <c r="K799" s="8">
        <v>0</v>
      </c>
      <c r="L799" s="8">
        <v>0</v>
      </c>
      <c r="M799" s="8">
        <v>0</v>
      </c>
      <c r="N799" s="8">
        <v>0</v>
      </c>
      <c r="O799" s="8">
        <v>0</v>
      </c>
      <c r="P799" s="8"/>
      <c r="Q799" s="8">
        <v>2003.62</v>
      </c>
      <c r="R799" s="8"/>
      <c r="S799" s="8"/>
      <c r="T799" s="8"/>
      <c r="U799" s="8"/>
      <c r="V799" s="8"/>
      <c r="W799" s="8"/>
      <c r="X799" s="8"/>
      <c r="Y799" s="14">
        <f t="shared" si="130"/>
        <v>2003.62</v>
      </c>
      <c r="Z799" s="10"/>
      <c r="AA799" s="136">
        <f t="shared" si="134"/>
        <v>0</v>
      </c>
      <c r="AB799" s="13"/>
      <c r="AC799" s="13">
        <f t="shared" si="133"/>
        <v>0</v>
      </c>
      <c r="AD799" s="12">
        <v>1</v>
      </c>
      <c r="AE799" s="12">
        <v>1</v>
      </c>
      <c r="AG799" s="9">
        <f t="shared" si="128"/>
        <v>-2003.62</v>
      </c>
      <c r="AI799" s="1" t="str">
        <f t="shared" si="135"/>
        <v>36436410004030</v>
      </c>
      <c r="AJ799" s="9">
        <f>IF(AND(F799=2015,AG$4=1),-IFERROR(VLOOKUP(AI799,'Tax Admin 1'!A:I,9,0),0),IF(AND(F799=2015,AG$4=2),-IFERROR(VLOOKUP(AI799,'Tax Admin 2'!A:I,9,0),0),IFERROR(VLOOKUP(AI799,'A203'!A:L,12,0),0)))</f>
        <v>0</v>
      </c>
    </row>
    <row r="800" spans="1:36" ht="15" customHeight="1" outlineLevel="2">
      <c r="A800" s="7">
        <v>2015</v>
      </c>
      <c r="B800" s="7" t="s">
        <v>179</v>
      </c>
      <c r="C800" s="149" t="s">
        <v>180</v>
      </c>
      <c r="D800" s="7" t="s">
        <v>180</v>
      </c>
      <c r="E800" s="7" t="s">
        <v>13</v>
      </c>
      <c r="F800" s="7">
        <v>1270</v>
      </c>
      <c r="G800" s="7" t="str">
        <f>VLOOKUP(F800,Crosswalk!A:D,2,0)</f>
        <v>4033</v>
      </c>
      <c r="H800" s="7" t="str">
        <f>VLOOKUP(G800,Crosswalk!B:D,2,0)</f>
        <v>Supp Property Taxes-Prior Secured</v>
      </c>
      <c r="I800" s="7"/>
      <c r="J800" s="8">
        <v>0</v>
      </c>
      <c r="K800" s="8">
        <v>0</v>
      </c>
      <c r="L800" s="8">
        <v>0</v>
      </c>
      <c r="M800" s="8">
        <v>0</v>
      </c>
      <c r="N800" s="8">
        <v>0</v>
      </c>
      <c r="O800" s="8">
        <v>0</v>
      </c>
      <c r="P800" s="8"/>
      <c r="Q800" s="8">
        <v>702.96</v>
      </c>
      <c r="R800" s="8"/>
      <c r="S800" s="8"/>
      <c r="T800" s="8"/>
      <c r="U800" s="8"/>
      <c r="V800" s="8"/>
      <c r="W800" s="8"/>
      <c r="X800" s="8"/>
      <c r="Y800" s="14">
        <f t="shared" si="130"/>
        <v>702.96</v>
      </c>
      <c r="Z800" s="10"/>
      <c r="AA800" s="136">
        <f t="shared" si="134"/>
        <v>0</v>
      </c>
      <c r="AB800" s="13"/>
      <c r="AC800" s="13">
        <f t="shared" si="133"/>
        <v>0</v>
      </c>
      <c r="AD800" s="12">
        <v>1</v>
      </c>
      <c r="AE800" s="12">
        <v>1</v>
      </c>
      <c r="AG800" s="9">
        <f t="shared" si="128"/>
        <v>-702.96</v>
      </c>
      <c r="AI800" s="1" t="str">
        <f t="shared" si="135"/>
        <v>36436410004033</v>
      </c>
      <c r="AJ800" s="9">
        <f>IF(AND(F800=2015,AG$4=1),-IFERROR(VLOOKUP(AI800,'Tax Admin 1'!A:I,9,0),0),IF(AND(F800=2015,AG$4=2),-IFERROR(VLOOKUP(AI800,'Tax Admin 2'!A:I,9,0),0),IFERROR(VLOOKUP(AI800,'A203'!A:L,12,0),0)))</f>
        <v>0</v>
      </c>
    </row>
    <row r="801" spans="1:36" ht="15" customHeight="1" outlineLevel="2">
      <c r="A801" s="7">
        <v>2015</v>
      </c>
      <c r="B801" s="7" t="s">
        <v>179</v>
      </c>
      <c r="C801" s="149" t="s">
        <v>180</v>
      </c>
      <c r="D801" s="7" t="s">
        <v>180</v>
      </c>
      <c r="E801" s="7" t="s">
        <v>13</v>
      </c>
      <c r="F801" s="7">
        <v>1410</v>
      </c>
      <c r="G801" s="7" t="str">
        <f>VLOOKUP(F801,Crosswalk!A:D,2,0)</f>
        <v>4052</v>
      </c>
      <c r="H801" s="7" t="str">
        <f>VLOOKUP(G801,Crosswalk!B:D,2,0)</f>
        <v>Other Taxes</v>
      </c>
      <c r="I801" s="7"/>
      <c r="J801" s="8">
        <v>0</v>
      </c>
      <c r="K801" s="8">
        <v>0</v>
      </c>
      <c r="L801" s="8">
        <v>0</v>
      </c>
      <c r="M801" s="8">
        <v>0</v>
      </c>
      <c r="N801" s="8">
        <v>0</v>
      </c>
      <c r="O801" s="8">
        <v>0</v>
      </c>
      <c r="P801" s="8"/>
      <c r="Q801" s="8">
        <v>0</v>
      </c>
      <c r="R801" s="8"/>
      <c r="S801" s="8"/>
      <c r="T801" s="8"/>
      <c r="U801" s="8"/>
      <c r="V801" s="8"/>
      <c r="W801" s="8"/>
      <c r="X801" s="8"/>
      <c r="Y801" s="14">
        <f t="shared" si="130"/>
        <v>0</v>
      </c>
      <c r="Z801" s="10"/>
      <c r="AA801" s="136">
        <f t="shared" si="134"/>
        <v>0</v>
      </c>
      <c r="AB801" s="13"/>
      <c r="AC801" s="13">
        <f t="shared" si="133"/>
        <v>0</v>
      </c>
      <c r="AD801" s="12">
        <v>1</v>
      </c>
      <c r="AE801" s="12">
        <v>1</v>
      </c>
      <c r="AG801" s="9">
        <f t="shared" si="128"/>
        <v>0</v>
      </c>
      <c r="AI801" s="1" t="str">
        <f t="shared" si="135"/>
        <v>36436410004052</v>
      </c>
      <c r="AJ801" s="9">
        <f>IF(AND(F801=2015,AG$4=1),-IFERROR(VLOOKUP(AI801,'Tax Admin 1'!A:I,9,0),0),IF(AND(F801=2015,AG$4=2),-IFERROR(VLOOKUP(AI801,'Tax Admin 2'!A:I,9,0),0),IFERROR(VLOOKUP(AI801,'A203'!A:L,12,0),0)))</f>
        <v>0</v>
      </c>
    </row>
    <row r="802" spans="1:36" ht="15" customHeight="1" outlineLevel="2">
      <c r="A802" s="7">
        <v>2015</v>
      </c>
      <c r="B802" s="7" t="s">
        <v>179</v>
      </c>
      <c r="C802" s="149" t="s">
        <v>180</v>
      </c>
      <c r="D802" s="7" t="s">
        <v>180</v>
      </c>
      <c r="E802" s="7" t="s">
        <v>13</v>
      </c>
      <c r="F802" s="7">
        <v>1450</v>
      </c>
      <c r="G802" s="7" t="str">
        <f>VLOOKUP(F802,Crosswalk!A:D,2,0)</f>
        <v>4056</v>
      </c>
      <c r="H802" s="7" t="str">
        <f>VLOOKUP(G802,Crosswalk!B:D,2,0)</f>
        <v>Aircraft</v>
      </c>
      <c r="I802" s="7"/>
      <c r="J802" s="8">
        <v>0</v>
      </c>
      <c r="K802" s="8">
        <v>0</v>
      </c>
      <c r="L802" s="8">
        <v>0</v>
      </c>
      <c r="M802" s="8">
        <v>0</v>
      </c>
      <c r="N802" s="8">
        <v>0</v>
      </c>
      <c r="O802" s="8">
        <v>0</v>
      </c>
      <c r="P802" s="8"/>
      <c r="Q802" s="8">
        <v>0</v>
      </c>
      <c r="R802" s="8"/>
      <c r="S802" s="8"/>
      <c r="T802" s="8"/>
      <c r="U802" s="8"/>
      <c r="V802" s="8"/>
      <c r="W802" s="8"/>
      <c r="X802" s="8"/>
      <c r="Y802" s="14">
        <f t="shared" si="130"/>
        <v>0</v>
      </c>
      <c r="Z802" s="10"/>
      <c r="AA802" s="136">
        <f t="shared" si="134"/>
        <v>0</v>
      </c>
      <c r="AB802" s="13"/>
      <c r="AC802" s="13">
        <f t="shared" si="133"/>
        <v>0</v>
      </c>
      <c r="AD802" s="12">
        <v>1</v>
      </c>
      <c r="AE802" s="12">
        <v>1</v>
      </c>
      <c r="AG802" s="9">
        <f t="shared" si="128"/>
        <v>0</v>
      </c>
      <c r="AI802" s="1" t="str">
        <f t="shared" si="135"/>
        <v>36436410004056</v>
      </c>
      <c r="AJ802" s="9">
        <f>IF(AND(F802=2015,AG$4=1),-IFERROR(VLOOKUP(AI802,'Tax Admin 1'!A:I,9,0),0),IF(AND(F802=2015,AG$4=2),-IFERROR(VLOOKUP(AI802,'Tax Admin 2'!A:I,9,0),0),IFERROR(VLOOKUP(AI802,'A203'!A:L,12,0),0)))</f>
        <v>0</v>
      </c>
    </row>
    <row r="803" spans="1:36" ht="15" customHeight="1" outlineLevel="2">
      <c r="A803" s="7">
        <v>2015</v>
      </c>
      <c r="B803" s="7" t="s">
        <v>179</v>
      </c>
      <c r="C803" s="149" t="s">
        <v>180</v>
      </c>
      <c r="D803" s="7" t="s">
        <v>180</v>
      </c>
      <c r="E803" s="7" t="s">
        <v>13</v>
      </c>
      <c r="F803" s="7">
        <v>4010</v>
      </c>
      <c r="G803" s="7" t="str">
        <f>VLOOKUP(F803,Crosswalk!A:D,2,0)</f>
        <v>4801</v>
      </c>
      <c r="H803" s="7" t="str">
        <f>VLOOKUP(G803,Crosswalk!B:D,2,0)</f>
        <v>Interest</v>
      </c>
      <c r="I803" s="7"/>
      <c r="J803" s="8">
        <v>0</v>
      </c>
      <c r="K803" s="8">
        <v>0</v>
      </c>
      <c r="L803" s="8">
        <v>9.2899999999999991</v>
      </c>
      <c r="M803" s="8">
        <v>0</v>
      </c>
      <c r="N803" s="8">
        <v>86.47</v>
      </c>
      <c r="O803" s="8">
        <v>84.689999999999984</v>
      </c>
      <c r="P803" s="8"/>
      <c r="Q803" s="8">
        <v>51.579999999999984</v>
      </c>
      <c r="R803" s="8"/>
      <c r="S803" s="8"/>
      <c r="T803" s="8"/>
      <c r="U803" s="8"/>
      <c r="V803" s="8"/>
      <c r="W803" s="8"/>
      <c r="X803" s="8"/>
      <c r="Y803" s="14">
        <f t="shared" si="130"/>
        <v>232.02999999999997</v>
      </c>
      <c r="Z803" s="10"/>
      <c r="AA803" s="136">
        <f t="shared" si="134"/>
        <v>0</v>
      </c>
      <c r="AB803" s="13"/>
      <c r="AC803" s="13">
        <f t="shared" si="133"/>
        <v>0</v>
      </c>
      <c r="AD803" s="12">
        <v>1</v>
      </c>
      <c r="AE803" s="12">
        <v>1</v>
      </c>
      <c r="AG803" s="9">
        <f t="shared" si="128"/>
        <v>-232.02999999999997</v>
      </c>
      <c r="AI803" s="1" t="str">
        <f t="shared" si="135"/>
        <v>36436410004801</v>
      </c>
      <c r="AJ803" s="9">
        <f>IF(AND(F803=2015,AG$4=1),-IFERROR(VLOOKUP(AI803,'Tax Admin 1'!A:I,9,0),0),IF(AND(F803=2015,AG$4=2),-IFERROR(VLOOKUP(AI803,'Tax Admin 2'!A:I,9,0),0),IFERROR(VLOOKUP(AI803,'A203'!A:L,12,0),0)))</f>
        <v>0</v>
      </c>
    </row>
    <row r="804" spans="1:36" ht="15" customHeight="1" outlineLevel="2">
      <c r="A804" s="7">
        <v>2015</v>
      </c>
      <c r="B804" s="7" t="s">
        <v>179</v>
      </c>
      <c r="C804" s="149" t="s">
        <v>180</v>
      </c>
      <c r="D804" s="7" t="s">
        <v>180</v>
      </c>
      <c r="E804" s="7" t="s">
        <v>13</v>
      </c>
      <c r="F804" s="7">
        <v>5380</v>
      </c>
      <c r="G804" s="7" t="str">
        <f>VLOOKUP(F804,Crosswalk!A:D,2,0)</f>
        <v>5050</v>
      </c>
      <c r="H804" s="7" t="str">
        <f>VLOOKUP(G804,Crosswalk!B:D,2,0)</f>
        <v>St-Homeowners Prop Tax Relief</v>
      </c>
      <c r="I804" s="7"/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/>
      <c r="Q804" s="8">
        <v>4014.85</v>
      </c>
      <c r="R804" s="8"/>
      <c r="S804" s="8"/>
      <c r="T804" s="8"/>
      <c r="U804" s="8"/>
      <c r="V804" s="8"/>
      <c r="W804" s="8"/>
      <c r="X804" s="8"/>
      <c r="Y804" s="14">
        <f t="shared" si="130"/>
        <v>4014.85</v>
      </c>
      <c r="Z804" s="10"/>
      <c r="AA804" s="136">
        <f t="shared" si="134"/>
        <v>0</v>
      </c>
      <c r="AB804" s="13"/>
      <c r="AC804" s="13">
        <f t="shared" si="133"/>
        <v>0</v>
      </c>
      <c r="AD804" s="12">
        <v>1</v>
      </c>
      <c r="AE804" s="12">
        <v>1</v>
      </c>
      <c r="AG804" s="9">
        <f t="shared" si="128"/>
        <v>-4014.85</v>
      </c>
      <c r="AI804" s="1" t="str">
        <f t="shared" si="135"/>
        <v>36436410005050</v>
      </c>
      <c r="AJ804" s="9">
        <f>IF(AND(F804=2015,AG$4=1),-IFERROR(VLOOKUP(AI804,'Tax Admin 1'!A:I,9,0),0),IF(AND(F804=2015,AG$4=2),-IFERROR(VLOOKUP(AI804,'Tax Admin 2'!A:I,9,0),0),IFERROR(VLOOKUP(AI804,'A203'!A:L,12,0),0)))</f>
        <v>0</v>
      </c>
    </row>
    <row r="805" spans="1:36" ht="15" customHeight="1" outlineLevel="2">
      <c r="A805" s="7">
        <v>2015</v>
      </c>
      <c r="B805" s="7" t="s">
        <v>179</v>
      </c>
      <c r="C805" s="149" t="s">
        <v>180</v>
      </c>
      <c r="D805" s="7" t="s">
        <v>180</v>
      </c>
      <c r="E805" s="7" t="s">
        <v>13</v>
      </c>
      <c r="F805" s="7">
        <v>6170</v>
      </c>
      <c r="G805" s="7" t="str">
        <f>VLOOKUP(F805,Crosswalk!A:D,2,0)</f>
        <v>5459</v>
      </c>
      <c r="H805" s="7" t="str">
        <f>VLOOKUP(G805,Crosswalk!B:D,2,0)</f>
        <v>Traffic School Fees</v>
      </c>
      <c r="I805" s="7"/>
      <c r="J805" s="8">
        <v>0</v>
      </c>
      <c r="K805" s="8">
        <v>0</v>
      </c>
      <c r="L805" s="8">
        <v>0</v>
      </c>
      <c r="M805" s="8">
        <v>0</v>
      </c>
      <c r="N805" s="8">
        <v>0</v>
      </c>
      <c r="O805" s="8">
        <v>0</v>
      </c>
      <c r="P805" s="8"/>
      <c r="Q805" s="8">
        <v>0</v>
      </c>
      <c r="R805" s="8"/>
      <c r="S805" s="8"/>
      <c r="T805" s="8"/>
      <c r="U805" s="8"/>
      <c r="V805" s="8"/>
      <c r="W805" s="8"/>
      <c r="X805" s="8"/>
      <c r="Y805" s="14">
        <f t="shared" si="130"/>
        <v>0</v>
      </c>
      <c r="Z805" s="10"/>
      <c r="AA805" s="136">
        <f t="shared" si="134"/>
        <v>0</v>
      </c>
      <c r="AB805" s="13"/>
      <c r="AC805" s="13">
        <f t="shared" si="133"/>
        <v>0</v>
      </c>
      <c r="AD805" s="12">
        <v>1</v>
      </c>
      <c r="AE805" s="12">
        <v>1</v>
      </c>
      <c r="AG805" s="9">
        <f t="shared" si="128"/>
        <v>0</v>
      </c>
      <c r="AI805" s="1" t="str">
        <f t="shared" si="135"/>
        <v>36436410005459</v>
      </c>
      <c r="AJ805" s="9">
        <f>IF(AND(F805=2015,AG$4=1),-IFERROR(VLOOKUP(AI805,'Tax Admin 1'!A:I,9,0),0),IF(AND(F805=2015,AG$4=2),-IFERROR(VLOOKUP(AI805,'Tax Admin 2'!A:I,9,0),0),IFERROR(VLOOKUP(AI805,'A203'!A:L,12,0),0)))</f>
        <v>0</v>
      </c>
    </row>
    <row r="806" spans="1:36" ht="15" customHeight="1" outlineLevel="2">
      <c r="A806" s="7">
        <v>2015</v>
      </c>
      <c r="B806" s="7" t="s">
        <v>179</v>
      </c>
      <c r="C806" s="149" t="s">
        <v>180</v>
      </c>
      <c r="D806" s="7" t="s">
        <v>180</v>
      </c>
      <c r="E806" s="7" t="s">
        <v>13</v>
      </c>
      <c r="F806" s="7">
        <v>6700</v>
      </c>
      <c r="G806" s="7" t="str">
        <f>VLOOKUP(F806,Crosswalk!A:D,2,0)</f>
        <v>5537</v>
      </c>
      <c r="H806" s="7" t="str">
        <f>VLOOKUP(G806,Crosswalk!B:D,2,0)</f>
        <v>Other Services</v>
      </c>
      <c r="I806" s="7"/>
      <c r="J806" s="8">
        <v>0</v>
      </c>
      <c r="K806" s="8">
        <v>0</v>
      </c>
      <c r="L806" s="8">
        <v>0</v>
      </c>
      <c r="M806" s="8">
        <v>0</v>
      </c>
      <c r="N806" s="8">
        <v>0</v>
      </c>
      <c r="O806" s="8">
        <v>0</v>
      </c>
      <c r="P806" s="8"/>
      <c r="Q806" s="8">
        <v>0</v>
      </c>
      <c r="R806" s="8"/>
      <c r="S806" s="8"/>
      <c r="T806" s="8"/>
      <c r="U806" s="8"/>
      <c r="V806" s="8"/>
      <c r="W806" s="8"/>
      <c r="X806" s="8"/>
      <c r="Y806" s="14">
        <f t="shared" si="130"/>
        <v>0</v>
      </c>
      <c r="Z806" s="10"/>
      <c r="AA806" s="136">
        <f t="shared" si="134"/>
        <v>0</v>
      </c>
      <c r="AB806" s="13"/>
      <c r="AC806" s="13">
        <f t="shared" si="133"/>
        <v>0</v>
      </c>
      <c r="AD806" s="12">
        <v>1</v>
      </c>
      <c r="AE806" s="12">
        <v>1</v>
      </c>
      <c r="AG806" s="9">
        <f t="shared" si="128"/>
        <v>0</v>
      </c>
      <c r="AI806" s="1" t="str">
        <f t="shared" si="135"/>
        <v>36436410005537</v>
      </c>
      <c r="AJ806" s="9">
        <f>IF(AND(F806=2015,AG$4=1),-IFERROR(VLOOKUP(AI806,'Tax Admin 1'!A:I,9,0),0),IF(AND(F806=2015,AG$4=2),-IFERROR(VLOOKUP(AI806,'Tax Admin 2'!A:I,9,0),0),IFERROR(VLOOKUP(AI806,'A203'!A:L,12,0),0)))</f>
        <v>0</v>
      </c>
    </row>
    <row r="807" spans="1:36" ht="15" customHeight="1" outlineLevel="1">
      <c r="A807" s="7"/>
      <c r="B807" s="7"/>
      <c r="C807" s="157" t="s">
        <v>3546</v>
      </c>
      <c r="D807" s="7"/>
      <c r="E807" s="7"/>
      <c r="F807" s="7"/>
      <c r="G807" s="7"/>
      <c r="H807" s="7"/>
      <c r="I807" s="7"/>
      <c r="J807" s="8">
        <f>SUBTOTAL(9,J794:J806)</f>
        <v>0</v>
      </c>
      <c r="K807" s="8">
        <f>SUBTOTAL(9,K794:K806)</f>
        <v>0</v>
      </c>
      <c r="L807" s="8">
        <f>SUBTOTAL(9,L794:L806)</f>
        <v>179741.56</v>
      </c>
      <c r="M807" s="8">
        <f>SUBTOTAL(9,M794:M806)</f>
        <v>0</v>
      </c>
      <c r="N807" s="8">
        <f>SUBTOTAL(9,N794:N806)</f>
        <v>22187.389999999985</v>
      </c>
      <c r="O807" s="8">
        <f>SUBTOTAL(9,O794:O806)</f>
        <v>96072.130000000019</v>
      </c>
      <c r="P807" s="8">
        <f>SUBTOTAL(9,P794:P806)</f>
        <v>25139.280000000002</v>
      </c>
      <c r="Q807" s="8">
        <f>SUBTOTAL(9,Q794:Q806)</f>
        <v>43297.269999999975</v>
      </c>
      <c r="R807" s="8"/>
      <c r="S807" s="8"/>
      <c r="T807" s="8"/>
      <c r="U807" s="8"/>
      <c r="V807" s="8"/>
      <c r="W807" s="8"/>
      <c r="X807" s="8"/>
      <c r="Y807" s="14">
        <f>SUBTOTAL(9,Y794:Y806)</f>
        <v>366437.63</v>
      </c>
      <c r="Z807" s="10"/>
      <c r="AA807" s="136"/>
      <c r="AB807" s="13"/>
      <c r="AC807" s="13"/>
      <c r="AD807" s="12"/>
      <c r="AE807" s="12"/>
      <c r="AG807" s="9"/>
      <c r="AJ807" s="9"/>
    </row>
    <row r="808" spans="1:36" ht="15" customHeight="1" outlineLevel="2">
      <c r="A808" s="7">
        <v>2015</v>
      </c>
      <c r="B808" s="7" t="s">
        <v>181</v>
      </c>
      <c r="C808" s="149" t="s">
        <v>182</v>
      </c>
      <c r="D808" s="7" t="s">
        <v>182</v>
      </c>
      <c r="E808" s="7" t="s">
        <v>13</v>
      </c>
      <c r="F808" s="7">
        <v>1010</v>
      </c>
      <c r="G808" s="7" t="str">
        <f>VLOOKUP(F808,Crosswalk!A:D,2,0)</f>
        <v>4001</v>
      </c>
      <c r="H808" s="7" t="str">
        <f>VLOOKUP(G808,Crosswalk!B:D,2,0)</f>
        <v>Property Taxes-Current Secured</v>
      </c>
      <c r="I808" s="7"/>
      <c r="J808" s="8">
        <v>0</v>
      </c>
      <c r="K808" s="8">
        <v>0</v>
      </c>
      <c r="L808" s="8">
        <v>172322.8</v>
      </c>
      <c r="M808" s="8">
        <v>0</v>
      </c>
      <c r="N808" s="8">
        <v>32190.01999999999</v>
      </c>
      <c r="O808" s="8">
        <v>108900.24000000002</v>
      </c>
      <c r="P808" s="8">
        <v>39742.04</v>
      </c>
      <c r="Q808" s="8">
        <v>3694.1500000000233</v>
      </c>
      <c r="R808" s="8"/>
      <c r="S808" s="8"/>
      <c r="T808" s="8"/>
      <c r="U808" s="8"/>
      <c r="V808" s="8"/>
      <c r="W808" s="8"/>
      <c r="X808" s="8"/>
      <c r="Y808" s="14">
        <f t="shared" si="130"/>
        <v>356849.25</v>
      </c>
      <c r="Z808" s="10"/>
      <c r="AA808" s="136">
        <f t="shared" ref="AA808:AA827" si="136">IF(AG$2="Y",IF(RIGHT(B808,4)="CITY",AJ808,0),AJ808)</f>
        <v>0</v>
      </c>
      <c r="AB808" s="13"/>
      <c r="AC808" s="13">
        <f t="shared" si="133"/>
        <v>0</v>
      </c>
      <c r="AD808" s="12">
        <v>1</v>
      </c>
      <c r="AE808" s="12">
        <v>1</v>
      </c>
      <c r="AG808" s="9">
        <f t="shared" si="128"/>
        <v>-356849.25</v>
      </c>
      <c r="AI808" s="1" t="str">
        <f t="shared" ref="AI808:AI827" si="137">C808&amp;D808&amp;E808&amp;G808</f>
        <v>36536510004001</v>
      </c>
      <c r="AJ808" s="9">
        <f>IF(AND(F808=2015,AG$4=1),-IFERROR(VLOOKUP(AI808,'Tax Admin 1'!A:I,9,0),0),IF(AND(F808=2015,AG$4=2),-IFERROR(VLOOKUP(AI808,'Tax Admin 2'!A:I,9,0),0),IFERROR(VLOOKUP(AI808,'A203'!A:L,12,0),0)))</f>
        <v>0</v>
      </c>
    </row>
    <row r="809" spans="1:36" ht="15" customHeight="1" outlineLevel="2">
      <c r="A809" s="7">
        <v>2015</v>
      </c>
      <c r="B809" s="7" t="s">
        <v>181</v>
      </c>
      <c r="C809" s="149" t="s">
        <v>182</v>
      </c>
      <c r="D809" s="7" t="s">
        <v>182</v>
      </c>
      <c r="E809" s="7" t="s">
        <v>13</v>
      </c>
      <c r="F809" s="7">
        <v>1020</v>
      </c>
      <c r="G809" s="7" t="str">
        <f>VLOOKUP(F809,Crosswalk!A:D,2,0)</f>
        <v>4004</v>
      </c>
      <c r="H809" s="7" t="str">
        <f>VLOOKUP(G809,Crosswalk!B:D,2,0)</f>
        <v>Property Taxes-Eraf III</v>
      </c>
      <c r="I809" s="7"/>
      <c r="J809" s="8">
        <v>0</v>
      </c>
      <c r="K809" s="8">
        <v>0</v>
      </c>
      <c r="L809" s="8">
        <v>0</v>
      </c>
      <c r="M809" s="8">
        <v>0</v>
      </c>
      <c r="N809" s="8">
        <v>0</v>
      </c>
      <c r="O809" s="8">
        <v>0</v>
      </c>
      <c r="P809" s="8"/>
      <c r="Q809" s="8">
        <v>0</v>
      </c>
      <c r="R809" s="8"/>
      <c r="S809" s="8"/>
      <c r="T809" s="8"/>
      <c r="U809" s="8"/>
      <c r="V809" s="8"/>
      <c r="W809" s="8"/>
      <c r="X809" s="8"/>
      <c r="Y809" s="14">
        <f t="shared" si="130"/>
        <v>0</v>
      </c>
      <c r="Z809" s="10"/>
      <c r="AA809" s="136">
        <f t="shared" si="136"/>
        <v>0</v>
      </c>
      <c r="AB809" s="13"/>
      <c r="AC809" s="13">
        <f t="shared" si="133"/>
        <v>0</v>
      </c>
      <c r="AD809" s="12">
        <v>1</v>
      </c>
      <c r="AE809" s="12">
        <v>1</v>
      </c>
      <c r="AG809" s="9">
        <f t="shared" si="128"/>
        <v>0</v>
      </c>
      <c r="AI809" s="1" t="str">
        <f t="shared" si="137"/>
        <v>36536510004004</v>
      </c>
      <c r="AJ809" s="9">
        <f>IF(AND(F809=2015,AG$4=1),-IFERROR(VLOOKUP(AI809,'Tax Admin 1'!A:I,9,0),0),IF(AND(F809=2015,AG$4=2),-IFERROR(VLOOKUP(AI809,'Tax Admin 2'!A:I,9,0),0),IFERROR(VLOOKUP(AI809,'A203'!A:L,12,0),0)))</f>
        <v>0</v>
      </c>
    </row>
    <row r="810" spans="1:36" ht="15" customHeight="1" outlineLevel="2">
      <c r="A810" s="7">
        <v>2015</v>
      </c>
      <c r="B810" s="7" t="s">
        <v>181</v>
      </c>
      <c r="C810" s="149" t="s">
        <v>182</v>
      </c>
      <c r="D810" s="7" t="s">
        <v>182</v>
      </c>
      <c r="E810" s="7" t="s">
        <v>13</v>
      </c>
      <c r="F810" s="7">
        <v>1050</v>
      </c>
      <c r="G810" s="7" t="str">
        <f>VLOOKUP(F810,Crosswalk!A:D,2,0)</f>
        <v>4006</v>
      </c>
      <c r="H810" s="7" t="str">
        <f>VLOOKUP(G810,Crosswalk!B:D,2,0)</f>
        <v>Property Tax-Current Unsecured</v>
      </c>
      <c r="I810" s="7"/>
      <c r="J810" s="8">
        <v>0</v>
      </c>
      <c r="K810" s="8">
        <v>0</v>
      </c>
      <c r="L810" s="8">
        <v>19085.41</v>
      </c>
      <c r="M810" s="8">
        <v>0</v>
      </c>
      <c r="N810" s="8">
        <v>109.79000000000087</v>
      </c>
      <c r="O810" s="8">
        <v>969.4900000000016</v>
      </c>
      <c r="P810" s="8">
        <v>-60.17</v>
      </c>
      <c r="Q810" s="8">
        <v>698.17999999999665</v>
      </c>
      <c r="R810" s="8"/>
      <c r="S810" s="8"/>
      <c r="T810" s="8"/>
      <c r="U810" s="8"/>
      <c r="V810" s="8"/>
      <c r="W810" s="8"/>
      <c r="X810" s="8"/>
      <c r="Y810" s="14">
        <f t="shared" si="130"/>
        <v>20802.7</v>
      </c>
      <c r="Z810" s="10"/>
      <c r="AA810" s="136">
        <f t="shared" si="136"/>
        <v>0</v>
      </c>
      <c r="AB810" s="13"/>
      <c r="AC810" s="13">
        <f t="shared" si="133"/>
        <v>0</v>
      </c>
      <c r="AD810" s="12">
        <v>1</v>
      </c>
      <c r="AE810" s="12">
        <v>1</v>
      </c>
      <c r="AG810" s="9">
        <f t="shared" si="128"/>
        <v>-20802.7</v>
      </c>
      <c r="AI810" s="1" t="str">
        <f t="shared" si="137"/>
        <v>36536510004006</v>
      </c>
      <c r="AJ810" s="9">
        <f>IF(AND(F810=2015,AG$4=1),-IFERROR(VLOOKUP(AI810,'Tax Admin 1'!A:I,9,0),0),IF(AND(F810=2015,AG$4=2),-IFERROR(VLOOKUP(AI810,'Tax Admin 2'!A:I,9,0),0),IFERROR(VLOOKUP(AI810,'A203'!A:L,12,0),0)))</f>
        <v>0</v>
      </c>
    </row>
    <row r="811" spans="1:36" ht="15" customHeight="1" outlineLevel="2">
      <c r="A811" s="7">
        <v>2015</v>
      </c>
      <c r="B811" s="7" t="s">
        <v>181</v>
      </c>
      <c r="C811" s="149" t="s">
        <v>182</v>
      </c>
      <c r="D811" s="7">
        <v>365</v>
      </c>
      <c r="E811" s="7" t="s">
        <v>13</v>
      </c>
      <c r="F811" s="24">
        <v>1070</v>
      </c>
      <c r="G811" s="7" t="str">
        <f>VLOOKUP(F811,Crosswalk!A:D,2,0)</f>
        <v>4060</v>
      </c>
      <c r="H811" s="7" t="str">
        <f>VLOOKUP(G811,Crosswalk!B:D,2,0)</f>
        <v>ABX1 26 Residual</v>
      </c>
      <c r="I811" s="7"/>
      <c r="J811" s="8">
        <v>0</v>
      </c>
      <c r="K811" s="8">
        <v>0</v>
      </c>
      <c r="L811" s="8">
        <v>0</v>
      </c>
      <c r="M811" s="8">
        <v>15636</v>
      </c>
      <c r="N811" s="8">
        <v>0</v>
      </c>
      <c r="O811" s="8">
        <v>0</v>
      </c>
      <c r="P811" s="8">
        <v>7480</v>
      </c>
      <c r="Q811" s="8">
        <v>3986</v>
      </c>
      <c r="R811" s="8"/>
      <c r="S811" s="8"/>
      <c r="T811" s="8"/>
      <c r="U811" s="8"/>
      <c r="V811" s="8"/>
      <c r="W811" s="8"/>
      <c r="X811" s="8"/>
      <c r="Y811" s="14">
        <f t="shared" si="130"/>
        <v>27102</v>
      </c>
      <c r="Z811" s="10"/>
      <c r="AA811" s="136">
        <f t="shared" si="136"/>
        <v>0</v>
      </c>
      <c r="AB811" s="13"/>
      <c r="AC811" s="13">
        <f t="shared" si="133"/>
        <v>0</v>
      </c>
      <c r="AD811" s="12"/>
      <c r="AE811" s="12"/>
      <c r="AG811" s="9">
        <f t="shared" si="128"/>
        <v>-27102</v>
      </c>
      <c r="AI811" s="1" t="str">
        <f t="shared" si="137"/>
        <v>36536510004060</v>
      </c>
      <c r="AJ811" s="9">
        <f>IF(AND(F811=2015,AG$4=1),-IFERROR(VLOOKUP(AI811,'Tax Admin 1'!A:I,9,0),0),IF(AND(F811=2015,AG$4=2),-IFERROR(VLOOKUP(AI811,'Tax Admin 2'!A:I,9,0),0),IFERROR(VLOOKUP(AI811,'A203'!A:L,12,0),0)))</f>
        <v>0</v>
      </c>
    </row>
    <row r="812" spans="1:36" ht="15" customHeight="1" outlineLevel="2">
      <c r="A812" s="7">
        <v>2015</v>
      </c>
      <c r="B812" s="7" t="s">
        <v>181</v>
      </c>
      <c r="C812" s="149" t="s">
        <v>182</v>
      </c>
      <c r="D812" s="7" t="s">
        <v>182</v>
      </c>
      <c r="E812" s="7" t="s">
        <v>13</v>
      </c>
      <c r="F812" s="7">
        <v>1081</v>
      </c>
      <c r="G812" s="7" t="str">
        <f>VLOOKUP(F812,Crosswalk!A:D,2,0)</f>
        <v>4075</v>
      </c>
      <c r="H812" s="7" t="str">
        <f>VLOOKUP(G812,Crosswalk!B:D,2,0)</f>
        <v>ABx1 26 Other Assets - H&amp;S 34188</v>
      </c>
      <c r="I812" s="7"/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  <c r="P812" s="8"/>
      <c r="Q812" s="8">
        <v>0</v>
      </c>
      <c r="R812" s="8"/>
      <c r="S812" s="8"/>
      <c r="T812" s="8"/>
      <c r="U812" s="8"/>
      <c r="V812" s="8"/>
      <c r="W812" s="8"/>
      <c r="X812" s="8"/>
      <c r="Y812" s="14">
        <f t="shared" si="130"/>
        <v>0</v>
      </c>
      <c r="Z812" s="10"/>
      <c r="AA812" s="136">
        <f t="shared" si="136"/>
        <v>0</v>
      </c>
      <c r="AB812" s="13"/>
      <c r="AC812" s="13">
        <f t="shared" si="133"/>
        <v>0</v>
      </c>
      <c r="AD812" s="12"/>
      <c r="AE812" s="12"/>
      <c r="AG812" s="9">
        <f t="shared" si="128"/>
        <v>0</v>
      </c>
      <c r="AI812" s="1" t="str">
        <f t="shared" si="137"/>
        <v>36536510004075</v>
      </c>
      <c r="AJ812" s="9">
        <f>IF(AND(F812=2015,AG$4=1),-IFERROR(VLOOKUP(AI812,'Tax Admin 1'!A:I,9,0),0),IF(AND(F812=2015,AG$4=2),-IFERROR(VLOOKUP(AI812,'Tax Admin 2'!A:I,9,0),0),IFERROR(VLOOKUP(AI812,'A203'!A:L,12,0),0)))</f>
        <v>0</v>
      </c>
    </row>
    <row r="813" spans="1:36" ht="15" customHeight="1" outlineLevel="2">
      <c r="A813" s="7">
        <v>2015</v>
      </c>
      <c r="B813" s="7" t="s">
        <v>181</v>
      </c>
      <c r="C813" s="149" t="s">
        <v>182</v>
      </c>
      <c r="D813" s="7">
        <v>365</v>
      </c>
      <c r="E813" s="7" t="s">
        <v>13</v>
      </c>
      <c r="F813" s="86">
        <v>1082</v>
      </c>
      <c r="G813" s="7" t="str">
        <f>VLOOKUP(F813,Crosswalk!A:D,2,0)</f>
        <v>4076</v>
      </c>
      <c r="H813" s="7" t="str">
        <f>VLOOKUP(G813,Crosswalk!B:D,2,0)</f>
        <v>ABx1 26 L&amp;M Housing - H&amp;S 34188</v>
      </c>
      <c r="I813" s="7"/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/>
      <c r="Q813" s="8">
        <v>0</v>
      </c>
      <c r="R813" s="8"/>
      <c r="S813" s="8"/>
      <c r="T813" s="8"/>
      <c r="U813" s="8"/>
      <c r="V813" s="8"/>
      <c r="W813" s="8"/>
      <c r="X813" s="8"/>
      <c r="Y813" s="14">
        <f t="shared" si="130"/>
        <v>0</v>
      </c>
      <c r="Z813" s="10"/>
      <c r="AA813" s="136">
        <f t="shared" si="136"/>
        <v>0</v>
      </c>
      <c r="AB813" s="13"/>
      <c r="AC813" s="13">
        <f t="shared" si="133"/>
        <v>0</v>
      </c>
      <c r="AD813" s="12"/>
      <c r="AE813" s="12"/>
      <c r="AG813" s="9">
        <f t="shared" si="128"/>
        <v>0</v>
      </c>
      <c r="AI813" s="1" t="str">
        <f t="shared" si="137"/>
        <v>36536510004076</v>
      </c>
      <c r="AJ813" s="9">
        <f>IF(AND(F813=2015,AG$4=1),-IFERROR(VLOOKUP(AI813,'Tax Admin 1'!A:I,9,0),0),IF(AND(F813=2015,AG$4=2),-IFERROR(VLOOKUP(AI813,'Tax Admin 2'!A:I,9,0),0),IFERROR(VLOOKUP(AI813,'A203'!A:L,12,0),0)))</f>
        <v>0</v>
      </c>
    </row>
    <row r="814" spans="1:36" ht="15" customHeight="1" outlineLevel="2">
      <c r="A814" s="7">
        <v>2015</v>
      </c>
      <c r="B814" s="7" t="s">
        <v>181</v>
      </c>
      <c r="C814" s="149" t="s">
        <v>182</v>
      </c>
      <c r="D814" s="7" t="s">
        <v>182</v>
      </c>
      <c r="E814" s="7" t="s">
        <v>13</v>
      </c>
      <c r="F814" s="7">
        <v>1110</v>
      </c>
      <c r="G814" s="7" t="str">
        <f>VLOOKUP(F814,Crosswalk!A:D,2,0)</f>
        <v>4008</v>
      </c>
      <c r="H814" s="7" t="str">
        <f>VLOOKUP(G814,Crosswalk!B:D,2,0)</f>
        <v>Property Taxes-Prior Secured</v>
      </c>
      <c r="I814" s="7"/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/>
      <c r="Q814" s="8">
        <v>13181.26</v>
      </c>
      <c r="R814" s="8"/>
      <c r="S814" s="8"/>
      <c r="T814" s="8"/>
      <c r="U814" s="8"/>
      <c r="V814" s="8"/>
      <c r="W814" s="8"/>
      <c r="X814" s="8"/>
      <c r="Y814" s="14">
        <f t="shared" si="130"/>
        <v>13181.26</v>
      </c>
      <c r="Z814" s="10"/>
      <c r="AA814" s="136">
        <f t="shared" si="136"/>
        <v>0</v>
      </c>
      <c r="AB814" s="13"/>
      <c r="AC814" s="13">
        <f t="shared" si="133"/>
        <v>0</v>
      </c>
      <c r="AD814" s="12">
        <v>1</v>
      </c>
      <c r="AE814" s="12">
        <v>1</v>
      </c>
      <c r="AG814" s="9">
        <f t="shared" si="128"/>
        <v>-13181.26</v>
      </c>
      <c r="AI814" s="1" t="str">
        <f t="shared" si="137"/>
        <v>36536510004008</v>
      </c>
      <c r="AJ814" s="9">
        <f>IF(AND(F814=2015,AG$4=1),-IFERROR(VLOOKUP(AI814,'Tax Admin 1'!A:I,9,0),0),IF(AND(F814=2015,AG$4=2),-IFERROR(VLOOKUP(AI814,'Tax Admin 2'!A:I,9,0),0),IFERROR(VLOOKUP(AI814,'A203'!A:L,12,0),0)))</f>
        <v>0</v>
      </c>
    </row>
    <row r="815" spans="1:36" ht="15" customHeight="1" outlineLevel="2">
      <c r="A815" s="7">
        <v>2015</v>
      </c>
      <c r="B815" s="7" t="s">
        <v>181</v>
      </c>
      <c r="C815" s="149" t="s">
        <v>182</v>
      </c>
      <c r="D815" s="7" t="s">
        <v>182</v>
      </c>
      <c r="E815" s="7" t="s">
        <v>13</v>
      </c>
      <c r="F815" s="7">
        <v>1150</v>
      </c>
      <c r="G815" s="7" t="str">
        <f>VLOOKUP(F815,Crosswalk!A:D,2,0)</f>
        <v>4009</v>
      </c>
      <c r="H815" s="7" t="str">
        <f>VLOOKUP(G815,Crosswalk!B:D,2,0)</f>
        <v>Property Taxes-Prior Unsecured</v>
      </c>
      <c r="I815" s="7"/>
      <c r="J815" s="8">
        <v>0</v>
      </c>
      <c r="K815" s="8">
        <v>0</v>
      </c>
      <c r="L815" s="8">
        <v>183.55</v>
      </c>
      <c r="M815" s="8">
        <v>0</v>
      </c>
      <c r="N815" s="8">
        <v>28.170000000000016</v>
      </c>
      <c r="O815" s="8">
        <v>266.80999999999995</v>
      </c>
      <c r="P815" s="8">
        <v>28.75</v>
      </c>
      <c r="Q815" s="8">
        <v>168.84000000000003</v>
      </c>
      <c r="R815" s="8"/>
      <c r="S815" s="8"/>
      <c r="T815" s="8"/>
      <c r="U815" s="8"/>
      <c r="V815" s="8"/>
      <c r="W815" s="8"/>
      <c r="X815" s="8"/>
      <c r="Y815" s="14">
        <f t="shared" si="130"/>
        <v>676.12</v>
      </c>
      <c r="Z815" s="10"/>
      <c r="AA815" s="136">
        <f t="shared" si="136"/>
        <v>0</v>
      </c>
      <c r="AB815" s="13"/>
      <c r="AC815" s="13">
        <f t="shared" si="133"/>
        <v>0</v>
      </c>
      <c r="AD815" s="12">
        <v>1</v>
      </c>
      <c r="AE815" s="12">
        <v>1</v>
      </c>
      <c r="AG815" s="9">
        <f t="shared" si="128"/>
        <v>-676.12</v>
      </c>
      <c r="AI815" s="1" t="str">
        <f t="shared" si="137"/>
        <v>36536510004009</v>
      </c>
      <c r="AJ815" s="9">
        <f>IF(AND(F815=2015,AG$4=1),-IFERROR(VLOOKUP(AI815,'Tax Admin 1'!A:I,9,0),0),IF(AND(F815=2015,AG$4=2),-IFERROR(VLOOKUP(AI815,'Tax Admin 2'!A:I,9,0),0),IFERROR(VLOOKUP(AI815,'A203'!A:L,12,0),0)))</f>
        <v>0</v>
      </c>
    </row>
    <row r="816" spans="1:36" ht="15" customHeight="1" outlineLevel="2">
      <c r="A816" s="7">
        <v>2015</v>
      </c>
      <c r="B816" s="7" t="s">
        <v>181</v>
      </c>
      <c r="C816" s="149" t="s">
        <v>182</v>
      </c>
      <c r="D816" s="7" t="s">
        <v>182</v>
      </c>
      <c r="E816" s="7" t="s">
        <v>13</v>
      </c>
      <c r="F816" s="7">
        <v>1175</v>
      </c>
      <c r="G816" s="7" t="str">
        <f>VLOOKUP(F816,Crosswalk!A:D,2,0)</f>
        <v>4014</v>
      </c>
      <c r="H816" s="7" t="str">
        <f>VLOOKUP(G816,Crosswalk!B:D,2,0)</f>
        <v>Prop 1A Reimbursement</v>
      </c>
      <c r="I816" s="7"/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/>
      <c r="Q816" s="8">
        <v>0</v>
      </c>
      <c r="R816" s="8"/>
      <c r="S816" s="8"/>
      <c r="T816" s="8"/>
      <c r="U816" s="8"/>
      <c r="V816" s="8"/>
      <c r="W816" s="8"/>
      <c r="X816" s="8"/>
      <c r="Y816" s="14">
        <f t="shared" si="130"/>
        <v>0</v>
      </c>
      <c r="Z816" s="10"/>
      <c r="AA816" s="136">
        <f t="shared" si="136"/>
        <v>0</v>
      </c>
      <c r="AB816" s="13"/>
      <c r="AC816" s="13">
        <f t="shared" si="133"/>
        <v>0</v>
      </c>
      <c r="AD816" s="12"/>
      <c r="AE816" s="12"/>
      <c r="AG816" s="9">
        <f t="shared" si="128"/>
        <v>0</v>
      </c>
      <c r="AI816" s="1" t="str">
        <f t="shared" si="137"/>
        <v>36536510004014</v>
      </c>
      <c r="AJ816" s="9">
        <f>IF(AND(F816=2015,AG$4=1),-IFERROR(VLOOKUP(AI816,'Tax Admin 1'!A:I,9,0),0),IF(AND(F816=2015,AG$4=2),-IFERROR(VLOOKUP(AI816,'Tax Admin 2'!A:I,9,0),0),IFERROR(VLOOKUP(AI816,'A203'!A:L,12,0),0)))</f>
        <v>0</v>
      </c>
    </row>
    <row r="817" spans="1:36" ht="15" customHeight="1" outlineLevel="2">
      <c r="A817" s="7">
        <v>2015</v>
      </c>
      <c r="B817" s="7" t="s">
        <v>181</v>
      </c>
      <c r="C817" s="149" t="s">
        <v>182</v>
      </c>
      <c r="D817" s="7" t="s">
        <v>182</v>
      </c>
      <c r="E817" s="7" t="s">
        <v>13</v>
      </c>
      <c r="F817" s="7">
        <v>1260</v>
      </c>
      <c r="G817" s="7" t="str">
        <f>VLOOKUP(F817,Crosswalk!A:D,2,0)</f>
        <v>4030</v>
      </c>
      <c r="H817" s="7" t="str">
        <f>VLOOKUP(G817,Crosswalk!B:D,2,0)</f>
        <v>Supp Prop Tax-Current Secured</v>
      </c>
      <c r="I817" s="7"/>
      <c r="J817" s="8">
        <v>0</v>
      </c>
      <c r="K817" s="8">
        <v>0</v>
      </c>
      <c r="L817" s="8">
        <v>0</v>
      </c>
      <c r="M817" s="8">
        <v>0</v>
      </c>
      <c r="N817" s="8">
        <v>0</v>
      </c>
      <c r="O817" s="8">
        <v>0</v>
      </c>
      <c r="P817" s="8"/>
      <c r="Q817" s="8">
        <v>3866.8</v>
      </c>
      <c r="R817" s="8"/>
      <c r="S817" s="8"/>
      <c r="T817" s="8"/>
      <c r="U817" s="8"/>
      <c r="V817" s="8"/>
      <c r="W817" s="8"/>
      <c r="X817" s="8"/>
      <c r="Y817" s="14">
        <f t="shared" si="130"/>
        <v>3866.8</v>
      </c>
      <c r="Z817" s="10"/>
      <c r="AA817" s="136">
        <f t="shared" si="136"/>
        <v>0</v>
      </c>
      <c r="AB817" s="13"/>
      <c r="AC817" s="13">
        <f t="shared" si="133"/>
        <v>0</v>
      </c>
      <c r="AD817" s="12">
        <v>1</v>
      </c>
      <c r="AE817" s="12">
        <v>1</v>
      </c>
      <c r="AG817" s="9">
        <f t="shared" si="128"/>
        <v>-3866.8</v>
      </c>
      <c r="AI817" s="1" t="str">
        <f t="shared" si="137"/>
        <v>36536510004030</v>
      </c>
      <c r="AJ817" s="9">
        <f>IF(AND(F817=2015,AG$4=1),-IFERROR(VLOOKUP(AI817,'Tax Admin 1'!A:I,9,0),0),IF(AND(F817=2015,AG$4=2),-IFERROR(VLOOKUP(AI817,'Tax Admin 2'!A:I,9,0),0),IFERROR(VLOOKUP(AI817,'A203'!A:L,12,0),0)))</f>
        <v>0</v>
      </c>
    </row>
    <row r="818" spans="1:36" ht="15" customHeight="1" outlineLevel="2">
      <c r="A818" s="7">
        <v>2015</v>
      </c>
      <c r="B818" s="7" t="s">
        <v>181</v>
      </c>
      <c r="C818" s="149" t="s">
        <v>182</v>
      </c>
      <c r="D818" s="7" t="s">
        <v>182</v>
      </c>
      <c r="E818" s="7" t="s">
        <v>13</v>
      </c>
      <c r="F818" s="7">
        <v>1270</v>
      </c>
      <c r="G818" s="7" t="str">
        <f>VLOOKUP(F818,Crosswalk!A:D,2,0)</f>
        <v>4033</v>
      </c>
      <c r="H818" s="7" t="str">
        <f>VLOOKUP(G818,Crosswalk!B:D,2,0)</f>
        <v>Supp Property Taxes-Prior Secured</v>
      </c>
      <c r="I818" s="7"/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/>
      <c r="Q818" s="8">
        <v>1068.1400000000001</v>
      </c>
      <c r="R818" s="8"/>
      <c r="S818" s="8"/>
      <c r="T818" s="8"/>
      <c r="U818" s="8"/>
      <c r="V818" s="8"/>
      <c r="W818" s="8"/>
      <c r="X818" s="8"/>
      <c r="Y818" s="14">
        <f t="shared" si="130"/>
        <v>1068.1400000000001</v>
      </c>
      <c r="Z818" s="10"/>
      <c r="AA818" s="136">
        <f t="shared" si="136"/>
        <v>0</v>
      </c>
      <c r="AB818" s="13"/>
      <c r="AC818" s="13">
        <f t="shared" si="133"/>
        <v>0</v>
      </c>
      <c r="AD818" s="12">
        <v>1</v>
      </c>
      <c r="AE818" s="12">
        <v>1</v>
      </c>
      <c r="AG818" s="9">
        <f t="shared" si="128"/>
        <v>-1068.1400000000001</v>
      </c>
      <c r="AI818" s="1" t="str">
        <f t="shared" si="137"/>
        <v>36536510004033</v>
      </c>
      <c r="AJ818" s="9">
        <f>IF(AND(F818=2015,AG$4=1),-IFERROR(VLOOKUP(AI818,'Tax Admin 1'!A:I,9,0),0),IF(AND(F818=2015,AG$4=2),-IFERROR(VLOOKUP(AI818,'Tax Admin 2'!A:I,9,0),0),IFERROR(VLOOKUP(AI818,'A203'!A:L,12,0),0)))</f>
        <v>0</v>
      </c>
    </row>
    <row r="819" spans="1:36" ht="15" customHeight="1" outlineLevel="2">
      <c r="A819" s="7">
        <v>2015</v>
      </c>
      <c r="B819" s="7" t="s">
        <v>181</v>
      </c>
      <c r="C819" s="149" t="s">
        <v>182</v>
      </c>
      <c r="D819" s="7" t="s">
        <v>182</v>
      </c>
      <c r="E819" s="7" t="s">
        <v>13</v>
      </c>
      <c r="F819" s="7">
        <v>1410</v>
      </c>
      <c r="G819" s="7" t="str">
        <f>VLOOKUP(F819,Crosswalk!A:D,2,0)</f>
        <v>4052</v>
      </c>
      <c r="H819" s="7" t="str">
        <f>VLOOKUP(G819,Crosswalk!B:D,2,0)</f>
        <v>Other Taxes</v>
      </c>
      <c r="I819" s="7"/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/>
      <c r="Q819" s="8">
        <v>0</v>
      </c>
      <c r="R819" s="8"/>
      <c r="S819" s="8"/>
      <c r="T819" s="8"/>
      <c r="U819" s="8"/>
      <c r="V819" s="8"/>
      <c r="W819" s="8"/>
      <c r="X819" s="8"/>
      <c r="Y819" s="14">
        <f t="shared" si="130"/>
        <v>0</v>
      </c>
      <c r="Z819" s="10"/>
      <c r="AA819" s="136">
        <f t="shared" si="136"/>
        <v>0</v>
      </c>
      <c r="AB819" s="13"/>
      <c r="AC819" s="13">
        <f t="shared" si="133"/>
        <v>0</v>
      </c>
      <c r="AD819" s="12">
        <v>1</v>
      </c>
      <c r="AE819" s="12">
        <v>1</v>
      </c>
      <c r="AG819" s="9">
        <f t="shared" si="128"/>
        <v>0</v>
      </c>
      <c r="AI819" s="1" t="str">
        <f t="shared" si="137"/>
        <v>36536510004052</v>
      </c>
      <c r="AJ819" s="9">
        <f>IF(AND(F819=2015,AG$4=1),-IFERROR(VLOOKUP(AI819,'Tax Admin 1'!A:I,9,0),0),IF(AND(F819=2015,AG$4=2),-IFERROR(VLOOKUP(AI819,'Tax Admin 2'!A:I,9,0),0),IFERROR(VLOOKUP(AI819,'A203'!A:L,12,0),0)))</f>
        <v>0</v>
      </c>
    </row>
    <row r="820" spans="1:36" ht="15" customHeight="1" outlineLevel="2">
      <c r="A820" s="7">
        <v>2015</v>
      </c>
      <c r="B820" s="7" t="s">
        <v>181</v>
      </c>
      <c r="C820" s="149" t="s">
        <v>182</v>
      </c>
      <c r="D820" s="22" t="s">
        <v>182</v>
      </c>
      <c r="E820" s="7" t="s">
        <v>13</v>
      </c>
      <c r="F820" s="7">
        <v>1450</v>
      </c>
      <c r="G820" s="7" t="str">
        <f>VLOOKUP(F820,Crosswalk!A:D,2,0)</f>
        <v>4056</v>
      </c>
      <c r="H820" s="7" t="str">
        <f>VLOOKUP(G820,Crosswalk!B:D,2,0)</f>
        <v>Aircraft</v>
      </c>
      <c r="I820" s="7"/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/>
      <c r="Q820" s="8">
        <v>0</v>
      </c>
      <c r="R820" s="8"/>
      <c r="S820" s="8"/>
      <c r="T820" s="8"/>
      <c r="U820" s="8"/>
      <c r="V820" s="8"/>
      <c r="W820" s="8"/>
      <c r="X820" s="8"/>
      <c r="Y820" s="14">
        <f t="shared" si="130"/>
        <v>0</v>
      </c>
      <c r="Z820" s="10"/>
      <c r="AA820" s="136">
        <f t="shared" si="136"/>
        <v>0</v>
      </c>
      <c r="AB820" s="13"/>
      <c r="AC820" s="13">
        <f t="shared" si="133"/>
        <v>0</v>
      </c>
      <c r="AD820" s="12"/>
      <c r="AE820" s="12"/>
      <c r="AG820" s="9">
        <f t="shared" si="128"/>
        <v>0</v>
      </c>
      <c r="AI820" s="1" t="str">
        <f t="shared" si="137"/>
        <v>36536510004056</v>
      </c>
      <c r="AJ820" s="9">
        <f>IF(AND(F820=2015,AG$4=1),-IFERROR(VLOOKUP(AI820,'Tax Admin 1'!A:I,9,0),0),IF(AND(F820=2015,AG$4=2),-IFERROR(VLOOKUP(AI820,'Tax Admin 2'!A:I,9,0),0),IFERROR(VLOOKUP(AI820,'A203'!A:L,12,0),0)))</f>
        <v>0</v>
      </c>
    </row>
    <row r="821" spans="1:36" ht="15" customHeight="1" outlineLevel="2">
      <c r="A821" s="7">
        <v>2015</v>
      </c>
      <c r="B821" s="7" t="s">
        <v>181</v>
      </c>
      <c r="C821" s="149" t="s">
        <v>182</v>
      </c>
      <c r="D821" s="7" t="s">
        <v>182</v>
      </c>
      <c r="E821" s="7" t="s">
        <v>13</v>
      </c>
      <c r="F821" s="7">
        <v>2015</v>
      </c>
      <c r="G821" s="7" t="str">
        <f>VLOOKUP(F821,Crosswalk!A:D,2,0)</f>
        <v>7003</v>
      </c>
      <c r="H821" s="7" t="str">
        <f>VLOOKUP(G821,Crosswalk!B:D,2,0)</f>
        <v>SB2557 Tax Admin Fees (Expense)</v>
      </c>
      <c r="I821" s="7"/>
      <c r="J821" s="8">
        <v>0</v>
      </c>
      <c r="K821" s="8">
        <v>0</v>
      </c>
      <c r="L821" s="8">
        <v>-4834.22</v>
      </c>
      <c r="M821" s="8">
        <v>0</v>
      </c>
      <c r="N821" s="8">
        <v>0</v>
      </c>
      <c r="O821" s="8">
        <v>-4834.22</v>
      </c>
      <c r="P821" s="8"/>
      <c r="Q821" s="8">
        <v>0</v>
      </c>
      <c r="R821" s="8"/>
      <c r="S821" s="8"/>
      <c r="T821" s="8"/>
      <c r="U821" s="8"/>
      <c r="V821" s="8"/>
      <c r="W821" s="8"/>
      <c r="X821" s="8"/>
      <c r="Y821" s="14">
        <f t="shared" si="130"/>
        <v>-9668.44</v>
      </c>
      <c r="Z821" s="10"/>
      <c r="AA821" s="136">
        <f t="shared" si="136"/>
        <v>-4834.22</v>
      </c>
      <c r="AB821" s="13"/>
      <c r="AC821" s="13">
        <f t="shared" ref="AC821:AC853" si="138">AA821+AB821</f>
        <v>-4834.22</v>
      </c>
      <c r="AD821" s="12"/>
      <c r="AE821" s="12"/>
      <c r="AG821" s="9">
        <f t="shared" si="128"/>
        <v>4834.22</v>
      </c>
      <c r="AI821" s="1" t="str">
        <f t="shared" si="137"/>
        <v>36536510007003</v>
      </c>
      <c r="AJ821" s="9">
        <f>IF(AND(F821=2015,AG$4=1),-IFERROR(VLOOKUP(AI821,'Tax Admin 1'!A:I,9,0),0),IF(AND(F821=2015,AG$4=2),-IFERROR(VLOOKUP(AI821,'Tax Admin 2'!A:I,9,0),0),IFERROR(VLOOKUP(AI821,'A203'!A:L,12,0),0)))</f>
        <v>-4834.22</v>
      </c>
    </row>
    <row r="822" spans="1:36" ht="15" customHeight="1" outlineLevel="2">
      <c r="A822" s="7">
        <v>2015</v>
      </c>
      <c r="B822" s="7" t="s">
        <v>181</v>
      </c>
      <c r="C822" s="149" t="s">
        <v>182</v>
      </c>
      <c r="D822" s="7" t="s">
        <v>182</v>
      </c>
      <c r="E822" s="7" t="s">
        <v>13</v>
      </c>
      <c r="F822" s="7">
        <v>4010</v>
      </c>
      <c r="G822" s="7" t="str">
        <f>VLOOKUP(F822,Crosswalk!A:D,2,0)</f>
        <v>4801</v>
      </c>
      <c r="H822" s="7" t="str">
        <f>VLOOKUP(G822,Crosswalk!B:D,2,0)</f>
        <v>Interest</v>
      </c>
      <c r="I822" s="7"/>
      <c r="J822" s="8">
        <v>0</v>
      </c>
      <c r="K822" s="8">
        <v>0</v>
      </c>
      <c r="L822" s="8">
        <v>9.06</v>
      </c>
      <c r="M822" s="8">
        <v>0</v>
      </c>
      <c r="N822" s="8">
        <v>64.790000000000006</v>
      </c>
      <c r="O822" s="8">
        <v>20.510000000000005</v>
      </c>
      <c r="P822" s="8"/>
      <c r="Q822" s="8">
        <v>387.09999999999997</v>
      </c>
      <c r="R822" s="8"/>
      <c r="S822" s="8"/>
      <c r="T822" s="8"/>
      <c r="U822" s="8"/>
      <c r="V822" s="8"/>
      <c r="W822" s="8"/>
      <c r="X822" s="8"/>
      <c r="Y822" s="14">
        <f t="shared" si="130"/>
        <v>481.46</v>
      </c>
      <c r="Z822" s="10"/>
      <c r="AA822" s="136">
        <f t="shared" si="136"/>
        <v>0</v>
      </c>
      <c r="AB822" s="13"/>
      <c r="AC822" s="13">
        <f t="shared" si="138"/>
        <v>0</v>
      </c>
      <c r="AD822" s="12">
        <v>1</v>
      </c>
      <c r="AE822" s="12">
        <v>1</v>
      </c>
      <c r="AG822" s="9">
        <f t="shared" si="128"/>
        <v>-481.46</v>
      </c>
      <c r="AI822" s="1" t="str">
        <f t="shared" si="137"/>
        <v>36536510004801</v>
      </c>
      <c r="AJ822" s="9">
        <f>IF(AND(F822=2015,AG$4=1),-IFERROR(VLOOKUP(AI822,'Tax Admin 1'!A:I,9,0),0),IF(AND(F822=2015,AG$4=2),-IFERROR(VLOOKUP(AI822,'Tax Admin 2'!A:I,9,0),0),IFERROR(VLOOKUP(AI822,'A203'!A:L,12,0),0)))</f>
        <v>0</v>
      </c>
    </row>
    <row r="823" spans="1:36" ht="15" customHeight="1" outlineLevel="2">
      <c r="A823" s="7">
        <v>2015</v>
      </c>
      <c r="B823" s="7" t="s">
        <v>181</v>
      </c>
      <c r="C823" s="149" t="s">
        <v>182</v>
      </c>
      <c r="D823" s="7" t="s">
        <v>182</v>
      </c>
      <c r="E823" s="7" t="s">
        <v>13</v>
      </c>
      <c r="F823" s="7">
        <v>5380</v>
      </c>
      <c r="G823" s="7" t="str">
        <f>VLOOKUP(F823,Crosswalk!A:D,2,0)</f>
        <v>5050</v>
      </c>
      <c r="H823" s="7" t="str">
        <f>VLOOKUP(G823,Crosswalk!B:D,2,0)</f>
        <v>St-Homeowners Prop Tax Relief</v>
      </c>
      <c r="I823" s="7"/>
      <c r="J823" s="8">
        <v>0</v>
      </c>
      <c r="K823" s="8">
        <v>0</v>
      </c>
      <c r="L823" s="8">
        <v>0</v>
      </c>
      <c r="M823" s="8">
        <v>0</v>
      </c>
      <c r="N823" s="8">
        <v>2086.59</v>
      </c>
      <c r="O823" s="8">
        <v>0</v>
      </c>
      <c r="P823" s="8"/>
      <c r="Q823" s="8">
        <v>2086.59</v>
      </c>
      <c r="R823" s="8"/>
      <c r="S823" s="8"/>
      <c r="T823" s="8"/>
      <c r="U823" s="8"/>
      <c r="V823" s="8"/>
      <c r="W823" s="8"/>
      <c r="X823" s="8"/>
      <c r="Y823" s="14">
        <f t="shared" si="130"/>
        <v>4173.18</v>
      </c>
      <c r="Z823" s="10"/>
      <c r="AA823" s="136">
        <f t="shared" si="136"/>
        <v>0</v>
      </c>
      <c r="AB823" s="13"/>
      <c r="AC823" s="13">
        <f t="shared" si="138"/>
        <v>0</v>
      </c>
      <c r="AD823" s="12">
        <v>1</v>
      </c>
      <c r="AE823" s="12">
        <v>1</v>
      </c>
      <c r="AG823" s="9">
        <f t="shared" si="128"/>
        <v>-4173.18</v>
      </c>
      <c r="AI823" s="1" t="str">
        <f t="shared" si="137"/>
        <v>36536510005050</v>
      </c>
      <c r="AJ823" s="9">
        <f>IF(AND(F823=2015,AG$4=1),-IFERROR(VLOOKUP(AI823,'Tax Admin 1'!A:I,9,0),0),IF(AND(F823=2015,AG$4=2),-IFERROR(VLOOKUP(AI823,'Tax Admin 2'!A:I,9,0),0),IFERROR(VLOOKUP(AI823,'A203'!A:L,12,0),0)))</f>
        <v>0</v>
      </c>
    </row>
    <row r="824" spans="1:36" ht="15" customHeight="1" outlineLevel="2">
      <c r="A824" s="7">
        <v>2015</v>
      </c>
      <c r="B824" s="7" t="s">
        <v>181</v>
      </c>
      <c r="C824" s="149" t="s">
        <v>182</v>
      </c>
      <c r="D824" s="7" t="s">
        <v>182</v>
      </c>
      <c r="E824" s="7" t="s">
        <v>13</v>
      </c>
      <c r="F824" s="7">
        <v>5400</v>
      </c>
      <c r="G824" s="7" t="str">
        <f>VLOOKUP(F824,Crosswalk!A:D,2,0)</f>
        <v>5054</v>
      </c>
      <c r="H824" s="7" t="str">
        <f>VLOOKUP(G824,Crosswalk!B:D,2,0)</f>
        <v>State- Other</v>
      </c>
      <c r="I824" s="7"/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/>
      <c r="Q824" s="8">
        <v>0</v>
      </c>
      <c r="R824" s="8"/>
      <c r="S824" s="8"/>
      <c r="T824" s="8"/>
      <c r="U824" s="8"/>
      <c r="V824" s="8"/>
      <c r="W824" s="8"/>
      <c r="X824" s="8"/>
      <c r="Y824" s="14">
        <f t="shared" si="130"/>
        <v>0</v>
      </c>
      <c r="Z824" s="10"/>
      <c r="AA824" s="136">
        <f t="shared" si="136"/>
        <v>0</v>
      </c>
      <c r="AB824" s="13"/>
      <c r="AC824" s="13">
        <f t="shared" si="138"/>
        <v>0</v>
      </c>
      <c r="AD824" s="12">
        <v>1</v>
      </c>
      <c r="AE824" s="12">
        <v>1</v>
      </c>
      <c r="AG824" s="9">
        <f t="shared" si="128"/>
        <v>0</v>
      </c>
      <c r="AI824" s="1" t="str">
        <f t="shared" si="137"/>
        <v>36536510005054</v>
      </c>
      <c r="AJ824" s="9">
        <f>IF(AND(F824=2015,AG$4=1),-IFERROR(VLOOKUP(AI824,'Tax Admin 1'!A:I,9,0),0),IF(AND(F824=2015,AG$4=2),-IFERROR(VLOOKUP(AI824,'Tax Admin 2'!A:I,9,0),0),IFERROR(VLOOKUP(AI824,'A203'!A:L,12,0),0)))</f>
        <v>0</v>
      </c>
    </row>
    <row r="825" spans="1:36" ht="15" customHeight="1" outlineLevel="2">
      <c r="A825" s="7">
        <v>2015</v>
      </c>
      <c r="B825" s="7" t="s">
        <v>181</v>
      </c>
      <c r="C825" s="149" t="s">
        <v>182</v>
      </c>
      <c r="D825" s="7" t="s">
        <v>182</v>
      </c>
      <c r="E825" s="7" t="s">
        <v>13</v>
      </c>
      <c r="F825" s="7">
        <v>5900</v>
      </c>
      <c r="G825" s="7" t="str">
        <f>VLOOKUP(F825,Crosswalk!A:D,2,0)</f>
        <v>5801</v>
      </c>
      <c r="H825" s="7" t="str">
        <f>VLOOKUP(G825,Crosswalk!B:D,2,0)</f>
        <v>RDA Pass Thru</v>
      </c>
      <c r="I825" s="7"/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/>
      <c r="Q825" s="8">
        <v>0</v>
      </c>
      <c r="R825" s="8"/>
      <c r="S825" s="8"/>
      <c r="T825" s="8"/>
      <c r="U825" s="8"/>
      <c r="V825" s="8"/>
      <c r="W825" s="8"/>
      <c r="X825" s="8"/>
      <c r="Y825" s="14">
        <f t="shared" si="130"/>
        <v>0</v>
      </c>
      <c r="Z825" s="10"/>
      <c r="AA825" s="136">
        <f t="shared" si="136"/>
        <v>0</v>
      </c>
      <c r="AB825" s="13"/>
      <c r="AC825" s="13">
        <f t="shared" si="138"/>
        <v>0</v>
      </c>
      <c r="AD825" s="12">
        <v>1</v>
      </c>
      <c r="AE825" s="12">
        <v>1</v>
      </c>
      <c r="AG825" s="9">
        <f t="shared" si="128"/>
        <v>0</v>
      </c>
      <c r="AI825" s="1" t="str">
        <f t="shared" si="137"/>
        <v>36536510005801</v>
      </c>
      <c r="AJ825" s="9">
        <f>IF(AND(F825=2015,AG$4=1),-IFERROR(VLOOKUP(AI825,'Tax Admin 1'!A:I,9,0),0),IF(AND(F825=2015,AG$4=2),-IFERROR(VLOOKUP(AI825,'Tax Admin 2'!A:I,9,0),0),IFERROR(VLOOKUP(AI825,'A203'!A:L,12,0),0)))</f>
        <v>0</v>
      </c>
    </row>
    <row r="826" spans="1:36" ht="15" customHeight="1" outlineLevel="2">
      <c r="A826" s="7">
        <v>2015</v>
      </c>
      <c r="B826" s="7" t="s">
        <v>181</v>
      </c>
      <c r="C826" s="149" t="s">
        <v>182</v>
      </c>
      <c r="D826" s="7" t="s">
        <v>182</v>
      </c>
      <c r="E826" s="7" t="s">
        <v>13</v>
      </c>
      <c r="F826" s="7">
        <v>5905</v>
      </c>
      <c r="G826" s="7" t="str">
        <f>VLOOKUP(F826,Crosswalk!A:D,2,0)</f>
        <v>5802</v>
      </c>
      <c r="H826" s="7" t="str">
        <f>VLOOKUP(G826,Crosswalk!B:D,2,0)</f>
        <v>RDA Pass Thru PY</v>
      </c>
      <c r="I826" s="7"/>
      <c r="J826" s="8">
        <v>0</v>
      </c>
      <c r="K826" s="8">
        <v>0</v>
      </c>
      <c r="L826" s="8">
        <v>0</v>
      </c>
      <c r="M826" s="8">
        <v>0</v>
      </c>
      <c r="N826" s="8">
        <v>0</v>
      </c>
      <c r="O826" s="8">
        <v>0</v>
      </c>
      <c r="P826" s="8"/>
      <c r="Q826" s="8">
        <v>0</v>
      </c>
      <c r="R826" s="8"/>
      <c r="S826" s="8"/>
      <c r="T826" s="8"/>
      <c r="U826" s="8"/>
      <c r="V826" s="8"/>
      <c r="W826" s="8"/>
      <c r="X826" s="8"/>
      <c r="Y826" s="14">
        <f t="shared" si="130"/>
        <v>0</v>
      </c>
      <c r="Z826" s="10"/>
      <c r="AA826" s="136">
        <f t="shared" si="136"/>
        <v>0</v>
      </c>
      <c r="AB826" s="13"/>
      <c r="AC826" s="13">
        <f t="shared" si="138"/>
        <v>0</v>
      </c>
      <c r="AD826" s="12"/>
      <c r="AE826" s="12"/>
      <c r="AG826" s="9">
        <f t="shared" si="128"/>
        <v>0</v>
      </c>
      <c r="AI826" s="1" t="str">
        <f t="shared" si="137"/>
        <v>36536510005802</v>
      </c>
      <c r="AJ826" s="9">
        <f>IF(AND(F826=2015,AG$4=1),-IFERROR(VLOOKUP(AI826,'Tax Admin 1'!A:I,9,0),0),IF(AND(F826=2015,AG$4=2),-IFERROR(VLOOKUP(AI826,'Tax Admin 2'!A:I,9,0),0),IFERROR(VLOOKUP(AI826,'A203'!A:L,12,0),0)))</f>
        <v>0</v>
      </c>
    </row>
    <row r="827" spans="1:36" ht="15" customHeight="1" outlineLevel="2">
      <c r="A827" s="7">
        <v>2015</v>
      </c>
      <c r="B827" s="7" t="s">
        <v>181</v>
      </c>
      <c r="C827" s="149" t="s">
        <v>182</v>
      </c>
      <c r="D827" s="7">
        <v>365</v>
      </c>
      <c r="E827" s="7" t="s">
        <v>13</v>
      </c>
      <c r="F827" s="7">
        <v>5915</v>
      </c>
      <c r="G827" s="7" t="str">
        <f>VLOOKUP(F827,Crosswalk!A:D,2,0)</f>
        <v>4069</v>
      </c>
      <c r="H827" s="7" t="str">
        <f>VLOOKUP(G827,Crosswalk!B:D,2,0)</f>
        <v>Pass through - Facilities Portion</v>
      </c>
      <c r="I827" s="7"/>
      <c r="J827" s="8">
        <v>0</v>
      </c>
      <c r="K827" s="8">
        <v>0</v>
      </c>
      <c r="L827" s="8">
        <v>0</v>
      </c>
      <c r="M827" s="8">
        <v>8266</v>
      </c>
      <c r="N827" s="8">
        <v>0</v>
      </c>
      <c r="O827" s="8">
        <v>0</v>
      </c>
      <c r="P827" s="8">
        <v>1398</v>
      </c>
      <c r="Q827" s="8">
        <v>0</v>
      </c>
      <c r="R827" s="8"/>
      <c r="S827" s="8"/>
      <c r="T827" s="8"/>
      <c r="U827" s="8"/>
      <c r="V827" s="8"/>
      <c r="W827" s="8"/>
      <c r="X827" s="8"/>
      <c r="Y827" s="14">
        <f t="shared" si="130"/>
        <v>9664</v>
      </c>
      <c r="Z827" s="10"/>
      <c r="AA827" s="136">
        <f t="shared" si="136"/>
        <v>0</v>
      </c>
      <c r="AB827" s="13"/>
      <c r="AC827" s="13">
        <f t="shared" si="138"/>
        <v>0</v>
      </c>
      <c r="AD827" s="12"/>
      <c r="AE827" s="12"/>
      <c r="AG827" s="9">
        <f t="shared" si="128"/>
        <v>-9664</v>
      </c>
      <c r="AI827" s="1" t="str">
        <f t="shared" si="137"/>
        <v>36536510004069</v>
      </c>
      <c r="AJ827" s="9">
        <f>IF(AND(F827=2015,AG$4=1),-IFERROR(VLOOKUP(AI827,'Tax Admin 1'!A:I,9,0),0),IF(AND(F827=2015,AG$4=2),-IFERROR(VLOOKUP(AI827,'Tax Admin 2'!A:I,9,0),0),IFERROR(VLOOKUP(AI827,'A203'!A:L,12,0),0)))</f>
        <v>0</v>
      </c>
    </row>
    <row r="828" spans="1:36" ht="15" customHeight="1" outlineLevel="1">
      <c r="A828" s="7"/>
      <c r="B828" s="7"/>
      <c r="C828" s="157" t="s">
        <v>3547</v>
      </c>
      <c r="D828" s="7"/>
      <c r="E828" s="7"/>
      <c r="F828" s="7"/>
      <c r="G828" s="7"/>
      <c r="H828" s="7"/>
      <c r="I828" s="7"/>
      <c r="J828" s="8">
        <f>SUBTOTAL(9,J808:J827)</f>
        <v>0</v>
      </c>
      <c r="K828" s="8">
        <f>SUBTOTAL(9,K808:K827)</f>
        <v>0</v>
      </c>
      <c r="L828" s="8">
        <f>SUBTOTAL(9,L808:L827)</f>
        <v>186766.59999999998</v>
      </c>
      <c r="M828" s="8">
        <f>SUBTOTAL(9,M808:M827)</f>
        <v>23902</v>
      </c>
      <c r="N828" s="8">
        <f>SUBTOTAL(9,N808:N827)</f>
        <v>34479.359999999986</v>
      </c>
      <c r="O828" s="8">
        <f>SUBTOTAL(9,O808:O827)</f>
        <v>105322.83000000002</v>
      </c>
      <c r="P828" s="8">
        <f>SUBTOTAL(9,P808:P827)</f>
        <v>48588.62</v>
      </c>
      <c r="Q828" s="8">
        <f>SUBTOTAL(9,Q808:Q827)</f>
        <v>29137.060000000016</v>
      </c>
      <c r="R828" s="8"/>
      <c r="S828" s="8"/>
      <c r="T828" s="8"/>
      <c r="U828" s="8"/>
      <c r="V828" s="8"/>
      <c r="W828" s="8"/>
      <c r="X828" s="8"/>
      <c r="Y828" s="14">
        <f>SUBTOTAL(9,Y808:Y827)</f>
        <v>428196.47000000003</v>
      </c>
      <c r="Z828" s="10"/>
      <c r="AA828" s="136"/>
      <c r="AB828" s="13"/>
      <c r="AC828" s="13"/>
      <c r="AD828" s="12"/>
      <c r="AE828" s="12"/>
      <c r="AG828" s="9"/>
      <c r="AJ828" s="9"/>
    </row>
    <row r="829" spans="1:36" ht="15" customHeight="1" outlineLevel="2">
      <c r="A829" s="7">
        <v>2015</v>
      </c>
      <c r="B829" s="7" t="s">
        <v>183</v>
      </c>
      <c r="C829" s="149" t="s">
        <v>184</v>
      </c>
      <c r="D829" s="7" t="s">
        <v>184</v>
      </c>
      <c r="E829" s="7" t="s">
        <v>13</v>
      </c>
      <c r="F829" s="7">
        <v>1010</v>
      </c>
      <c r="G829" s="148" t="str">
        <f>VLOOKUP(F829,Crosswalk!A:D,2,0)</f>
        <v>4001</v>
      </c>
      <c r="H829" s="7" t="str">
        <f>VLOOKUP(G829,Crosswalk!B:D,2,0)</f>
        <v>Property Taxes-Current Secured</v>
      </c>
      <c r="I829" s="7"/>
      <c r="J829" s="8">
        <v>0</v>
      </c>
      <c r="K829" s="8">
        <v>0</v>
      </c>
      <c r="L829" s="8">
        <v>1099693.5</v>
      </c>
      <c r="M829" s="8">
        <v>0</v>
      </c>
      <c r="N829" s="8">
        <v>207124.34000000008</v>
      </c>
      <c r="O829" s="8">
        <v>694952.09000000008</v>
      </c>
      <c r="P829" s="8">
        <v>254852.31</v>
      </c>
      <c r="Q829" s="8">
        <v>23319.359999999404</v>
      </c>
      <c r="R829" s="8"/>
      <c r="S829" s="8"/>
      <c r="T829" s="8"/>
      <c r="U829" s="8"/>
      <c r="V829" s="8"/>
      <c r="W829" s="8"/>
      <c r="X829" s="8"/>
      <c r="Y829" s="14">
        <f t="shared" si="130"/>
        <v>2279941.5999999996</v>
      </c>
      <c r="Z829" s="10"/>
      <c r="AA829" s="136">
        <f t="shared" ref="AA829:AA860" si="139">IF(AG$2="Y",IF(RIGHT(B829,4)="CITY",AJ829,0),AJ829)</f>
        <v>0</v>
      </c>
      <c r="AB829" s="13"/>
      <c r="AC829" s="13">
        <f t="shared" si="138"/>
        <v>0</v>
      </c>
      <c r="AD829" s="12">
        <v>1</v>
      </c>
      <c r="AE829" s="12">
        <v>1</v>
      </c>
      <c r="AG829" s="9">
        <f t="shared" si="128"/>
        <v>-2279941.5999999996</v>
      </c>
      <c r="AI829" s="1" t="str">
        <f t="shared" ref="AI829:AI860" si="140">C829&amp;D829&amp;E829&amp;G829</f>
        <v>36636610004001</v>
      </c>
      <c r="AJ829" s="9">
        <f>IF(AND(F829=2015,AG$4=1),-IFERROR(VLOOKUP(AI829,'Tax Admin 1'!A:I,9,0),0),IF(AND(F829=2015,AG$4=2),-IFERROR(VLOOKUP(AI829,'Tax Admin 2'!A:I,9,0),0),IFERROR(VLOOKUP(AI829,'A203'!A:L,12,0),0)))</f>
        <v>0</v>
      </c>
    </row>
    <row r="830" spans="1:36" ht="15" customHeight="1" outlineLevel="2">
      <c r="A830" s="7">
        <v>2015</v>
      </c>
      <c r="B830" s="7" t="s">
        <v>183</v>
      </c>
      <c r="C830" s="149" t="s">
        <v>184</v>
      </c>
      <c r="D830" s="7" t="s">
        <v>184</v>
      </c>
      <c r="E830" s="7" t="s">
        <v>13</v>
      </c>
      <c r="F830" s="24">
        <v>1020</v>
      </c>
      <c r="G830" s="148" t="str">
        <f>VLOOKUP(F830,Crosswalk!A:D,2,0)</f>
        <v>4004</v>
      </c>
      <c r="H830" s="7" t="str">
        <f>VLOOKUP(G830,Crosswalk!B:D,2,0)</f>
        <v>Property Taxes-Eraf III</v>
      </c>
      <c r="I830" s="7"/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>
        <v>0</v>
      </c>
      <c r="P830" s="8"/>
      <c r="Q830" s="8">
        <v>0</v>
      </c>
      <c r="R830" s="8"/>
      <c r="S830" s="8"/>
      <c r="T830" s="8"/>
      <c r="U830" s="8"/>
      <c r="V830" s="8"/>
      <c r="W830" s="8"/>
      <c r="X830" s="8"/>
      <c r="Y830" s="14">
        <f t="shared" si="130"/>
        <v>0</v>
      </c>
      <c r="Z830" s="10"/>
      <c r="AA830" s="136">
        <f t="shared" si="139"/>
        <v>0</v>
      </c>
      <c r="AB830" s="13"/>
      <c r="AC830" s="13">
        <f t="shared" si="138"/>
        <v>0</v>
      </c>
      <c r="AD830" s="12">
        <v>1</v>
      </c>
      <c r="AE830" s="12">
        <v>1</v>
      </c>
      <c r="AG830" s="9">
        <f t="shared" si="128"/>
        <v>0</v>
      </c>
      <c r="AI830" s="1" t="str">
        <f t="shared" si="140"/>
        <v>36636610004004</v>
      </c>
      <c r="AJ830" s="9">
        <f>IF(AND(F830=2015,AG$4=1),-IFERROR(VLOOKUP(AI830,'Tax Admin 1'!A:I,9,0),0),IF(AND(F830=2015,AG$4=2),-IFERROR(VLOOKUP(AI830,'Tax Admin 2'!A:I,9,0),0),IFERROR(VLOOKUP(AI830,'A203'!A:L,12,0),0)))</f>
        <v>0</v>
      </c>
    </row>
    <row r="831" spans="1:36" ht="15" customHeight="1" outlineLevel="2">
      <c r="A831" s="7">
        <v>2015</v>
      </c>
      <c r="B831" s="7" t="s">
        <v>183</v>
      </c>
      <c r="C831" s="149" t="s">
        <v>184</v>
      </c>
      <c r="D831" s="7" t="s">
        <v>184</v>
      </c>
      <c r="E831" s="7" t="s">
        <v>13</v>
      </c>
      <c r="F831" s="7">
        <v>1050</v>
      </c>
      <c r="G831" s="148" t="str">
        <f>VLOOKUP(F831,Crosswalk!A:D,2,0)</f>
        <v>4006</v>
      </c>
      <c r="H831" s="7" t="str">
        <f>VLOOKUP(G831,Crosswalk!B:D,2,0)</f>
        <v>Property Tax-Current Unsecured</v>
      </c>
      <c r="I831" s="7"/>
      <c r="J831" s="8">
        <v>0</v>
      </c>
      <c r="K831" s="8">
        <v>0</v>
      </c>
      <c r="L831" s="8">
        <v>121794.45</v>
      </c>
      <c r="M831" s="8">
        <v>0</v>
      </c>
      <c r="N831" s="8">
        <v>700.63999999999942</v>
      </c>
      <c r="O831" s="8">
        <v>6186.8399999999965</v>
      </c>
      <c r="P831" s="8">
        <v>-383.98</v>
      </c>
      <c r="Q831" s="8">
        <v>4455.4799999999959</v>
      </c>
      <c r="R831" s="8"/>
      <c r="S831" s="8"/>
      <c r="T831" s="8"/>
      <c r="U831" s="8"/>
      <c r="V831" s="8"/>
      <c r="W831" s="8"/>
      <c r="X831" s="8"/>
      <c r="Y831" s="14">
        <f t="shared" si="130"/>
        <v>132753.43</v>
      </c>
      <c r="Z831" s="10"/>
      <c r="AA831" s="136">
        <f t="shared" si="139"/>
        <v>0</v>
      </c>
      <c r="AB831" s="13"/>
      <c r="AC831" s="13">
        <f t="shared" si="138"/>
        <v>0</v>
      </c>
      <c r="AD831" s="12">
        <v>1</v>
      </c>
      <c r="AE831" s="12">
        <v>1</v>
      </c>
      <c r="AG831" s="9">
        <f t="shared" si="128"/>
        <v>-132753.43</v>
      </c>
      <c r="AI831" s="1" t="str">
        <f t="shared" si="140"/>
        <v>36636610004006</v>
      </c>
      <c r="AJ831" s="9">
        <f>IF(AND(F831=2015,AG$4=1),-IFERROR(VLOOKUP(AI831,'Tax Admin 1'!A:I,9,0),0),IF(AND(F831=2015,AG$4=2),-IFERROR(VLOOKUP(AI831,'Tax Admin 2'!A:I,9,0),0),IFERROR(VLOOKUP(AI831,'A203'!A:L,12,0),0)))</f>
        <v>0</v>
      </c>
    </row>
    <row r="832" spans="1:36" ht="15" customHeight="1" outlineLevel="2">
      <c r="A832" s="7">
        <v>2015</v>
      </c>
      <c r="B832" s="7" t="s">
        <v>183</v>
      </c>
      <c r="C832" s="149" t="s">
        <v>184</v>
      </c>
      <c r="D832" s="7" t="s">
        <v>184</v>
      </c>
      <c r="E832" s="7" t="s">
        <v>13</v>
      </c>
      <c r="F832" s="7">
        <v>1070</v>
      </c>
      <c r="G832" s="148" t="str">
        <f>VLOOKUP(F832,Crosswalk!A:D,2,0)</f>
        <v>4060</v>
      </c>
      <c r="H832" s="7" t="str">
        <f>VLOOKUP(G832,Crosswalk!B:D,2,0)</f>
        <v>ABX1 26 Residual</v>
      </c>
      <c r="I832" s="7"/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/>
      <c r="Q832" s="8">
        <v>0</v>
      </c>
      <c r="R832" s="8"/>
      <c r="S832" s="8"/>
      <c r="T832" s="8"/>
      <c r="U832" s="8"/>
      <c r="V832" s="8"/>
      <c r="W832" s="8"/>
      <c r="X832" s="8"/>
      <c r="Y832" s="14">
        <f t="shared" si="130"/>
        <v>0</v>
      </c>
      <c r="Z832" s="10"/>
      <c r="AA832" s="136">
        <f t="shared" si="139"/>
        <v>0</v>
      </c>
      <c r="AB832" s="13"/>
      <c r="AC832" s="13">
        <f t="shared" si="138"/>
        <v>0</v>
      </c>
      <c r="AD832" s="12"/>
      <c r="AE832" s="12"/>
      <c r="AG832" s="9">
        <f t="shared" si="128"/>
        <v>0</v>
      </c>
      <c r="AI832" s="1" t="str">
        <f t="shared" si="140"/>
        <v>36636610004060</v>
      </c>
      <c r="AJ832" s="9">
        <f>IF(AND(F832=2015,AG$4=1),-IFERROR(VLOOKUP(AI832,'Tax Admin 1'!A:I,9,0),0),IF(AND(F832=2015,AG$4=2),-IFERROR(VLOOKUP(AI832,'Tax Admin 2'!A:I,9,0),0),IFERROR(VLOOKUP(AI832,'A203'!A:L,12,0),0)))</f>
        <v>0</v>
      </c>
    </row>
    <row r="833" spans="1:36" ht="15" customHeight="1" outlineLevel="2">
      <c r="A833" s="7">
        <v>2015</v>
      </c>
      <c r="B833" s="7" t="s">
        <v>183</v>
      </c>
      <c r="C833" s="149" t="s">
        <v>184</v>
      </c>
      <c r="D833" s="7" t="s">
        <v>184</v>
      </c>
      <c r="E833" s="7" t="s">
        <v>13</v>
      </c>
      <c r="F833" s="7">
        <v>1081</v>
      </c>
      <c r="G833" s="148" t="str">
        <f>VLOOKUP(F833,Crosswalk!A:D,2,0)</f>
        <v>4075</v>
      </c>
      <c r="H833" s="7" t="str">
        <f>VLOOKUP(G833,Crosswalk!B:D,2,0)</f>
        <v>ABx1 26 Other Assets - H&amp;S 34188</v>
      </c>
      <c r="I833" s="7"/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/>
      <c r="Q833" s="8">
        <v>0</v>
      </c>
      <c r="R833" s="8"/>
      <c r="S833" s="8"/>
      <c r="T833" s="8"/>
      <c r="U833" s="8"/>
      <c r="V833" s="8"/>
      <c r="W833" s="8"/>
      <c r="X833" s="8"/>
      <c r="Y833" s="14">
        <f t="shared" si="130"/>
        <v>0</v>
      </c>
      <c r="Z833" s="10"/>
      <c r="AA833" s="136">
        <f t="shared" si="139"/>
        <v>0</v>
      </c>
      <c r="AB833" s="13"/>
      <c r="AC833" s="13">
        <f t="shared" si="138"/>
        <v>0</v>
      </c>
      <c r="AD833" s="12"/>
      <c r="AE833" s="12"/>
      <c r="AG833" s="9">
        <f t="shared" si="128"/>
        <v>0</v>
      </c>
      <c r="AI833" s="1" t="str">
        <f t="shared" si="140"/>
        <v>36636610004075</v>
      </c>
      <c r="AJ833" s="9">
        <f>IF(AND(F833=2015,AG$4=1),-IFERROR(VLOOKUP(AI833,'Tax Admin 1'!A:I,9,0),0),IF(AND(F833=2015,AG$4=2),-IFERROR(VLOOKUP(AI833,'Tax Admin 2'!A:I,9,0),0),IFERROR(VLOOKUP(AI833,'A203'!A:L,12,0),0)))</f>
        <v>0</v>
      </c>
    </row>
    <row r="834" spans="1:36" ht="15" customHeight="1" outlineLevel="2">
      <c r="A834" s="7">
        <v>2015</v>
      </c>
      <c r="B834" s="7" t="s">
        <v>183</v>
      </c>
      <c r="C834" s="149" t="s">
        <v>184</v>
      </c>
      <c r="D834" s="7" t="s">
        <v>184</v>
      </c>
      <c r="E834" s="7" t="s">
        <v>13</v>
      </c>
      <c r="F834" s="86">
        <v>1082</v>
      </c>
      <c r="G834" s="148" t="str">
        <f>VLOOKUP(F834,Crosswalk!A:D,2,0)</f>
        <v>4076</v>
      </c>
      <c r="H834" s="7" t="str">
        <f>VLOOKUP(G834,Crosswalk!B:D,2,0)</f>
        <v>ABx1 26 L&amp;M Housing - H&amp;S 34188</v>
      </c>
      <c r="I834" s="7"/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/>
      <c r="Q834" s="8">
        <v>0</v>
      </c>
      <c r="R834" s="8"/>
      <c r="S834" s="8"/>
      <c r="T834" s="8"/>
      <c r="U834" s="8"/>
      <c r="V834" s="8"/>
      <c r="W834" s="8"/>
      <c r="X834" s="8"/>
      <c r="Y834" s="14">
        <f t="shared" si="130"/>
        <v>0</v>
      </c>
      <c r="Z834" s="10"/>
      <c r="AA834" s="136">
        <f t="shared" si="139"/>
        <v>0</v>
      </c>
      <c r="AB834" s="13"/>
      <c r="AC834" s="13">
        <f t="shared" si="138"/>
        <v>0</v>
      </c>
      <c r="AD834" s="12"/>
      <c r="AE834" s="12"/>
      <c r="AG834" s="9">
        <f t="shared" ref="AG834:AG903" si="141">AC834-Y834</f>
        <v>0</v>
      </c>
      <c r="AI834" s="1" t="str">
        <f t="shared" si="140"/>
        <v>36636610004076</v>
      </c>
      <c r="AJ834" s="9">
        <f>IF(AND(F834=2015,AG$4=1),-IFERROR(VLOOKUP(AI834,'Tax Admin 1'!A:I,9,0),0),IF(AND(F834=2015,AG$4=2),-IFERROR(VLOOKUP(AI834,'Tax Admin 2'!A:I,9,0),0),IFERROR(VLOOKUP(AI834,'A203'!A:L,12,0),0)))</f>
        <v>0</v>
      </c>
    </row>
    <row r="835" spans="1:36" ht="15" customHeight="1" outlineLevel="2">
      <c r="A835" s="7">
        <v>2015</v>
      </c>
      <c r="B835" s="7" t="s">
        <v>183</v>
      </c>
      <c r="C835" s="149" t="s">
        <v>184</v>
      </c>
      <c r="D835" s="7" t="s">
        <v>184</v>
      </c>
      <c r="E835" s="7" t="s">
        <v>13</v>
      </c>
      <c r="F835" s="7">
        <v>1110</v>
      </c>
      <c r="G835" s="148" t="str">
        <f>VLOOKUP(F835,Crosswalk!A:D,2,0)</f>
        <v>4008</v>
      </c>
      <c r="H835" s="7" t="str">
        <f>VLOOKUP(G835,Crosswalk!B:D,2,0)</f>
        <v>Property Taxes-Prior Secured</v>
      </c>
      <c r="I835" s="7"/>
      <c r="J835" s="8">
        <v>0</v>
      </c>
      <c r="K835" s="8">
        <v>0</v>
      </c>
      <c r="L835" s="8">
        <v>0</v>
      </c>
      <c r="M835" s="8">
        <v>0</v>
      </c>
      <c r="N835" s="8">
        <v>0</v>
      </c>
      <c r="O835" s="8">
        <v>0</v>
      </c>
      <c r="P835" s="8"/>
      <c r="Q835" s="8">
        <v>71247.91</v>
      </c>
      <c r="R835" s="8"/>
      <c r="S835" s="8"/>
      <c r="T835" s="8"/>
      <c r="U835" s="8"/>
      <c r="V835" s="8"/>
      <c r="W835" s="8"/>
      <c r="X835" s="8"/>
      <c r="Y835" s="14">
        <f t="shared" si="130"/>
        <v>71247.91</v>
      </c>
      <c r="Z835" s="10"/>
      <c r="AA835" s="136">
        <f t="shared" si="139"/>
        <v>0</v>
      </c>
      <c r="AB835" s="13"/>
      <c r="AC835" s="13">
        <f t="shared" si="138"/>
        <v>0</v>
      </c>
      <c r="AD835" s="12">
        <v>1</v>
      </c>
      <c r="AE835" s="12">
        <v>1</v>
      </c>
      <c r="AG835" s="9">
        <f t="shared" si="141"/>
        <v>-71247.91</v>
      </c>
      <c r="AI835" s="1" t="str">
        <f t="shared" si="140"/>
        <v>36636610004008</v>
      </c>
      <c r="AJ835" s="9">
        <f>IF(AND(F835=2015,AG$4=1),-IFERROR(VLOOKUP(AI835,'Tax Admin 1'!A:I,9,0),0),IF(AND(F835=2015,AG$4=2),-IFERROR(VLOOKUP(AI835,'Tax Admin 2'!A:I,9,0),0),IFERROR(VLOOKUP(AI835,'A203'!A:L,12,0),0)))</f>
        <v>0</v>
      </c>
    </row>
    <row r="836" spans="1:36" ht="15" customHeight="1" outlineLevel="2">
      <c r="A836" s="7">
        <v>2015</v>
      </c>
      <c r="B836" s="7" t="s">
        <v>183</v>
      </c>
      <c r="C836" s="149" t="s">
        <v>184</v>
      </c>
      <c r="D836" s="7" t="s">
        <v>184</v>
      </c>
      <c r="E836" s="7" t="s">
        <v>13</v>
      </c>
      <c r="F836" s="7">
        <v>1150</v>
      </c>
      <c r="G836" s="148" t="str">
        <f>VLOOKUP(F836,Crosswalk!A:D,2,0)</f>
        <v>4009</v>
      </c>
      <c r="H836" s="7" t="str">
        <f>VLOOKUP(G836,Crosswalk!B:D,2,0)</f>
        <v>Property Taxes-Prior Unsecured</v>
      </c>
      <c r="I836" s="7"/>
      <c r="J836" s="8">
        <v>0</v>
      </c>
      <c r="K836" s="8">
        <v>0</v>
      </c>
      <c r="L836" s="8">
        <v>1156.7</v>
      </c>
      <c r="M836" s="8">
        <v>0</v>
      </c>
      <c r="N836" s="8">
        <v>177.5</v>
      </c>
      <c r="O836" s="8">
        <v>1681.41</v>
      </c>
      <c r="P836" s="8">
        <v>181.19</v>
      </c>
      <c r="Q836" s="8">
        <v>1063.9899999999998</v>
      </c>
      <c r="R836" s="8"/>
      <c r="S836" s="8"/>
      <c r="T836" s="8"/>
      <c r="U836" s="8"/>
      <c r="V836" s="8"/>
      <c r="W836" s="8"/>
      <c r="X836" s="8"/>
      <c r="Y836" s="14">
        <f t="shared" si="130"/>
        <v>4260.79</v>
      </c>
      <c r="Z836" s="10"/>
      <c r="AA836" s="136">
        <f t="shared" si="139"/>
        <v>0</v>
      </c>
      <c r="AB836" s="13"/>
      <c r="AC836" s="13">
        <f t="shared" si="138"/>
        <v>0</v>
      </c>
      <c r="AD836" s="12">
        <v>1</v>
      </c>
      <c r="AE836" s="12">
        <v>1</v>
      </c>
      <c r="AG836" s="9">
        <f t="shared" si="141"/>
        <v>-4260.79</v>
      </c>
      <c r="AI836" s="1" t="str">
        <f t="shared" si="140"/>
        <v>36636610004009</v>
      </c>
      <c r="AJ836" s="9">
        <f>IF(AND(F836=2015,AG$4=1),-IFERROR(VLOOKUP(AI836,'Tax Admin 1'!A:I,9,0),0),IF(AND(F836=2015,AG$4=2),-IFERROR(VLOOKUP(AI836,'Tax Admin 2'!A:I,9,0),0),IFERROR(VLOOKUP(AI836,'A203'!A:L,12,0),0)))</f>
        <v>0</v>
      </c>
    </row>
    <row r="837" spans="1:36" ht="15" customHeight="1" outlineLevel="2">
      <c r="A837" s="7">
        <v>2015</v>
      </c>
      <c r="B837" s="7" t="s">
        <v>183</v>
      </c>
      <c r="C837" s="149" t="s">
        <v>184</v>
      </c>
      <c r="D837" s="7" t="s">
        <v>184</v>
      </c>
      <c r="E837" s="7" t="s">
        <v>13</v>
      </c>
      <c r="F837" s="7">
        <v>1165</v>
      </c>
      <c r="G837" s="148" t="str">
        <f>VLOOKUP(F837,Crosswalk!A:D,2,0)</f>
        <v>4011</v>
      </c>
      <c r="H837" s="7" t="str">
        <f>VLOOKUP(G837,Crosswalk!B:D,2,0)</f>
        <v>Property Tax In-Lieu Of Vlf</v>
      </c>
      <c r="I837" s="7"/>
      <c r="J837" s="8">
        <v>0</v>
      </c>
      <c r="K837" s="8">
        <v>0</v>
      </c>
      <c r="L837" s="8">
        <v>1730390.5</v>
      </c>
      <c r="M837" s="8">
        <v>0</v>
      </c>
      <c r="N837" s="8">
        <v>0</v>
      </c>
      <c r="O837" s="8">
        <v>1730390.5</v>
      </c>
      <c r="P837" s="8"/>
      <c r="Q837" s="8">
        <v>0</v>
      </c>
      <c r="R837" s="8"/>
      <c r="S837" s="8"/>
      <c r="T837" s="8"/>
      <c r="U837" s="8"/>
      <c r="V837" s="8"/>
      <c r="W837" s="8"/>
      <c r="X837" s="8"/>
      <c r="Y837" s="14">
        <f t="shared" si="130"/>
        <v>3460781</v>
      </c>
      <c r="Z837" s="10"/>
      <c r="AA837" s="136">
        <f t="shared" si="139"/>
        <v>0</v>
      </c>
      <c r="AB837" s="13"/>
      <c r="AC837" s="13">
        <f t="shared" si="138"/>
        <v>0</v>
      </c>
      <c r="AD837" s="12">
        <v>1</v>
      </c>
      <c r="AE837" s="12">
        <v>1</v>
      </c>
      <c r="AG837" s="9">
        <f t="shared" si="141"/>
        <v>-3460781</v>
      </c>
      <c r="AI837" s="1" t="str">
        <f t="shared" si="140"/>
        <v>36636610004011</v>
      </c>
      <c r="AJ837" s="9">
        <f>IF(AND(F837=2015,AG$4=1),-IFERROR(VLOOKUP(AI837,'Tax Admin 1'!A:I,9,0),0),IF(AND(F837=2015,AG$4=2),-IFERROR(VLOOKUP(AI837,'Tax Admin 2'!A:I,9,0),0),IFERROR(VLOOKUP(AI837,'A203'!A:L,12,0),0)))</f>
        <v>0</v>
      </c>
    </row>
    <row r="838" spans="1:36" ht="15" customHeight="1" outlineLevel="2">
      <c r="A838" s="7">
        <v>2015</v>
      </c>
      <c r="B838" s="7" t="s">
        <v>183</v>
      </c>
      <c r="C838" s="149" t="s">
        <v>184</v>
      </c>
      <c r="D838" s="7" t="s">
        <v>184</v>
      </c>
      <c r="E838" s="7" t="s">
        <v>13</v>
      </c>
      <c r="F838" s="7">
        <v>1260</v>
      </c>
      <c r="G838" s="148" t="str">
        <f>VLOOKUP(F838,Crosswalk!A:D,2,0)</f>
        <v>4030</v>
      </c>
      <c r="H838" s="7" t="str">
        <f>VLOOKUP(G838,Crosswalk!B:D,2,0)</f>
        <v>Supp Prop Tax-Current Secured</v>
      </c>
      <c r="I838" s="7"/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/>
      <c r="Q838" s="8">
        <v>23506.21</v>
      </c>
      <c r="R838" s="8"/>
      <c r="S838" s="8"/>
      <c r="T838" s="8"/>
      <c r="U838" s="8"/>
      <c r="V838" s="8"/>
      <c r="W838" s="8"/>
      <c r="X838" s="8"/>
      <c r="Y838" s="14">
        <f t="shared" si="130"/>
        <v>23506.21</v>
      </c>
      <c r="Z838" s="10"/>
      <c r="AA838" s="136">
        <f t="shared" si="139"/>
        <v>0</v>
      </c>
      <c r="AB838" s="13"/>
      <c r="AC838" s="13">
        <f t="shared" si="138"/>
        <v>0</v>
      </c>
      <c r="AD838" s="12">
        <v>1</v>
      </c>
      <c r="AE838" s="12">
        <v>1</v>
      </c>
      <c r="AG838" s="9">
        <f t="shared" si="141"/>
        <v>-23506.21</v>
      </c>
      <c r="AI838" s="1" t="str">
        <f t="shared" si="140"/>
        <v>36636610004030</v>
      </c>
      <c r="AJ838" s="9">
        <f>IF(AND(F838=2015,AG$4=1),-IFERROR(VLOOKUP(AI838,'Tax Admin 1'!A:I,9,0),0),IF(AND(F838=2015,AG$4=2),-IFERROR(VLOOKUP(AI838,'Tax Admin 2'!A:I,9,0),0),IFERROR(VLOOKUP(AI838,'A203'!A:L,12,0),0)))</f>
        <v>0</v>
      </c>
    </row>
    <row r="839" spans="1:36" ht="15" customHeight="1" outlineLevel="2">
      <c r="A839" s="7">
        <v>2015</v>
      </c>
      <c r="B839" s="7" t="s">
        <v>183</v>
      </c>
      <c r="C839" s="149" t="s">
        <v>184</v>
      </c>
      <c r="D839" s="7" t="s">
        <v>184</v>
      </c>
      <c r="E839" s="7" t="s">
        <v>13</v>
      </c>
      <c r="F839" s="7">
        <v>1270</v>
      </c>
      <c r="G839" s="148" t="str">
        <f>VLOOKUP(F839,Crosswalk!A:D,2,0)</f>
        <v>4033</v>
      </c>
      <c r="H839" s="7" t="str">
        <f>VLOOKUP(G839,Crosswalk!B:D,2,0)</f>
        <v>Supp Property Taxes-Prior Secured</v>
      </c>
      <c r="I839" s="7"/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/>
      <c r="Q839" s="8">
        <v>5111.8999999999996</v>
      </c>
      <c r="R839" s="8"/>
      <c r="S839" s="8"/>
      <c r="T839" s="8"/>
      <c r="U839" s="8"/>
      <c r="V839" s="8"/>
      <c r="W839" s="8"/>
      <c r="X839" s="8"/>
      <c r="Y839" s="14">
        <f t="shared" si="130"/>
        <v>5111.8999999999996</v>
      </c>
      <c r="Z839" s="10"/>
      <c r="AA839" s="136">
        <f t="shared" si="139"/>
        <v>0</v>
      </c>
      <c r="AB839" s="13"/>
      <c r="AC839" s="13">
        <f t="shared" si="138"/>
        <v>0</v>
      </c>
      <c r="AD839" s="12">
        <v>1</v>
      </c>
      <c r="AE839" s="12">
        <v>1</v>
      </c>
      <c r="AG839" s="9">
        <f t="shared" si="141"/>
        <v>-5111.8999999999996</v>
      </c>
      <c r="AI839" s="1" t="str">
        <f t="shared" si="140"/>
        <v>36636610004033</v>
      </c>
      <c r="AJ839" s="9">
        <f>IF(AND(F839=2015,AG$4=1),-IFERROR(VLOOKUP(AI839,'Tax Admin 1'!A:I,9,0),0),IF(AND(F839=2015,AG$4=2),-IFERROR(VLOOKUP(AI839,'Tax Admin 2'!A:I,9,0),0),IFERROR(VLOOKUP(AI839,'A203'!A:L,12,0),0)))</f>
        <v>0</v>
      </c>
    </row>
    <row r="840" spans="1:36" ht="15" customHeight="1" outlineLevel="2">
      <c r="A840" s="7">
        <v>2015</v>
      </c>
      <c r="B840" s="7" t="s">
        <v>183</v>
      </c>
      <c r="C840" s="149" t="s">
        <v>184</v>
      </c>
      <c r="D840" s="7" t="s">
        <v>184</v>
      </c>
      <c r="E840" s="7" t="s">
        <v>13</v>
      </c>
      <c r="F840" s="7">
        <v>1312</v>
      </c>
      <c r="G840" s="148" t="str">
        <f>VLOOKUP(F840,Crosswalk!A:D,2,0)</f>
        <v>4038</v>
      </c>
      <c r="H840" s="7" t="str">
        <f>VLOOKUP(G840,Crosswalk!B:D,2,0)</f>
        <v>In Lieu Local Sales &amp; Use Tax</v>
      </c>
      <c r="I840" s="7"/>
      <c r="J840" s="8">
        <v>0</v>
      </c>
      <c r="K840" s="8">
        <v>0</v>
      </c>
      <c r="L840" s="8">
        <v>664051.75</v>
      </c>
      <c r="M840" s="8">
        <v>0</v>
      </c>
      <c r="N840" s="8">
        <v>0</v>
      </c>
      <c r="O840" s="8">
        <v>691774.5</v>
      </c>
      <c r="P840" s="8"/>
      <c r="Q840" s="8">
        <v>0</v>
      </c>
      <c r="R840" s="8"/>
      <c r="S840" s="8"/>
      <c r="T840" s="8"/>
      <c r="U840" s="8"/>
      <c r="V840" s="8"/>
      <c r="W840" s="8"/>
      <c r="X840" s="8"/>
      <c r="Y840" s="14">
        <f t="shared" ref="Y840:Y906" si="142">SUM(J840:X840)</f>
        <v>1355826.25</v>
      </c>
      <c r="Z840" s="10"/>
      <c r="AA840" s="136">
        <f t="shared" si="139"/>
        <v>0</v>
      </c>
      <c r="AB840" s="13"/>
      <c r="AC840" s="13">
        <f t="shared" si="138"/>
        <v>0</v>
      </c>
      <c r="AD840" s="12">
        <v>1</v>
      </c>
      <c r="AE840" s="12">
        <v>1</v>
      </c>
      <c r="AG840" s="9">
        <f t="shared" si="141"/>
        <v>-1355826.25</v>
      </c>
      <c r="AI840" s="1" t="str">
        <f t="shared" si="140"/>
        <v>36636610004038</v>
      </c>
      <c r="AJ840" s="9">
        <f>IF(AND(F840=2015,AG$4=1),-IFERROR(VLOOKUP(AI840,'Tax Admin 1'!A:I,9,0),0),IF(AND(F840=2015,AG$4=2),-IFERROR(VLOOKUP(AI840,'Tax Admin 2'!A:I,9,0),0),IFERROR(VLOOKUP(AI840,'A203'!A:L,12,0),0)))</f>
        <v>0</v>
      </c>
    </row>
    <row r="841" spans="1:36" ht="15" customHeight="1" outlineLevel="2">
      <c r="A841" s="7">
        <v>2015</v>
      </c>
      <c r="B841" s="7" t="s">
        <v>183</v>
      </c>
      <c r="C841" s="149" t="s">
        <v>184</v>
      </c>
      <c r="D841" s="7" t="s">
        <v>184</v>
      </c>
      <c r="E841" s="7" t="s">
        <v>13</v>
      </c>
      <c r="F841" s="7">
        <v>1321</v>
      </c>
      <c r="G841" s="148" t="str">
        <f>VLOOKUP(F841,Crosswalk!A:D,2,0)</f>
        <v>4044</v>
      </c>
      <c r="H841" s="7" t="str">
        <f>VLOOKUP(G841,Crosswalk!B:D,2,0)</f>
        <v>Ltf-Article 4 Transit 99260(A)</v>
      </c>
      <c r="I841" s="7"/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153250</v>
      </c>
      <c r="P841" s="8"/>
      <c r="Q841" s="8">
        <v>0</v>
      </c>
      <c r="R841" s="8"/>
      <c r="S841" s="8"/>
      <c r="T841" s="8"/>
      <c r="U841" s="8"/>
      <c r="V841" s="8"/>
      <c r="W841" s="8"/>
      <c r="X841" s="8"/>
      <c r="Y841" s="14">
        <f t="shared" si="142"/>
        <v>153250</v>
      </c>
      <c r="Z841" s="10"/>
      <c r="AA841" s="136">
        <f t="shared" si="139"/>
        <v>0</v>
      </c>
      <c r="AB841" s="13"/>
      <c r="AC841" s="13">
        <f t="shared" si="138"/>
        <v>0</v>
      </c>
      <c r="AD841" s="12">
        <v>1</v>
      </c>
      <c r="AE841" s="12">
        <v>1</v>
      </c>
      <c r="AG841" s="9">
        <f t="shared" si="141"/>
        <v>-153250</v>
      </c>
      <c r="AI841" s="1" t="str">
        <f t="shared" si="140"/>
        <v>36636610004044</v>
      </c>
      <c r="AJ841" s="9">
        <f>IF(AND(F841=2015,AG$4=1),-IFERROR(VLOOKUP(AI841,'Tax Admin 1'!A:I,9,0),0),IF(AND(F841=2015,AG$4=2),-IFERROR(VLOOKUP(AI841,'Tax Admin 2'!A:I,9,0),0),IFERROR(VLOOKUP(AI841,'A203'!A:L,12,0),0)))</f>
        <v>0</v>
      </c>
    </row>
    <row r="842" spans="1:36" ht="15" customHeight="1" outlineLevel="2">
      <c r="A842" s="7">
        <v>2015</v>
      </c>
      <c r="B842" s="7" t="s">
        <v>183</v>
      </c>
      <c r="C842" s="149" t="s">
        <v>184</v>
      </c>
      <c r="D842" s="7" t="s">
        <v>184</v>
      </c>
      <c r="E842" s="7" t="s">
        <v>13</v>
      </c>
      <c r="F842" s="7">
        <v>1325</v>
      </c>
      <c r="G842" s="148" t="str">
        <f>VLOOKUP(F842,Crosswalk!A:D,2,0)</f>
        <v>4048</v>
      </c>
      <c r="H842" s="7" t="str">
        <f>VLOOKUP(G842,Crosswalk!B:D,2,0)</f>
        <v>Ltf-Art 8 Streets &amp; Roads</v>
      </c>
      <c r="I842" s="7"/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1425222.43</v>
      </c>
      <c r="P842" s="8"/>
      <c r="Q842" s="8">
        <v>361200.47</v>
      </c>
      <c r="R842" s="8"/>
      <c r="S842" s="8"/>
      <c r="T842" s="8"/>
      <c r="U842" s="8"/>
      <c r="V842" s="8"/>
      <c r="W842" s="8"/>
      <c r="X842" s="8"/>
      <c r="Y842" s="14">
        <f t="shared" si="142"/>
        <v>1786422.9</v>
      </c>
      <c r="Z842" s="10"/>
      <c r="AA842" s="136">
        <f t="shared" si="139"/>
        <v>0</v>
      </c>
      <c r="AB842" s="13"/>
      <c r="AC842" s="13">
        <f t="shared" si="138"/>
        <v>0</v>
      </c>
      <c r="AD842" s="12">
        <v>1</v>
      </c>
      <c r="AE842" s="12">
        <v>1</v>
      </c>
      <c r="AG842" s="9">
        <f t="shared" si="141"/>
        <v>-1786422.9</v>
      </c>
      <c r="AI842" s="1" t="str">
        <f t="shared" si="140"/>
        <v>36636610004048</v>
      </c>
      <c r="AJ842" s="9">
        <f>IF(AND(F842=2015,AG$4=1),-IFERROR(VLOOKUP(AI842,'Tax Admin 1'!A:I,9,0),0),IF(AND(F842=2015,AG$4=2),-IFERROR(VLOOKUP(AI842,'Tax Admin 2'!A:I,9,0),0),IFERROR(VLOOKUP(AI842,'A203'!A:L,12,0),0)))</f>
        <v>0</v>
      </c>
    </row>
    <row r="843" spans="1:36" ht="15" customHeight="1" outlineLevel="2">
      <c r="A843" s="7">
        <v>2015</v>
      </c>
      <c r="B843" s="7" t="s">
        <v>183</v>
      </c>
      <c r="C843" s="149" t="s">
        <v>184</v>
      </c>
      <c r="D843" s="7" t="s">
        <v>184</v>
      </c>
      <c r="E843" s="7" t="s">
        <v>13</v>
      </c>
      <c r="F843" s="7">
        <v>1326</v>
      </c>
      <c r="G843" s="148" t="str">
        <f>VLOOKUP(F843,Crosswalk!A:D,2,0)</f>
        <v>4049</v>
      </c>
      <c r="H843" s="7" t="str">
        <f>VLOOKUP(G843,Crosswalk!B:D,2,0)</f>
        <v>Sta-Transit 99313.3</v>
      </c>
      <c r="I843" s="7"/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483703.2</v>
      </c>
      <c r="P843" s="8"/>
      <c r="Q843" s="8">
        <v>0</v>
      </c>
      <c r="R843" s="8"/>
      <c r="S843" s="8"/>
      <c r="T843" s="8"/>
      <c r="U843" s="8"/>
      <c r="V843" s="8"/>
      <c r="W843" s="8"/>
      <c r="X843" s="8"/>
      <c r="Y843" s="14">
        <f t="shared" si="142"/>
        <v>483703.2</v>
      </c>
      <c r="Z843" s="10"/>
      <c r="AA843" s="136">
        <f t="shared" si="139"/>
        <v>0</v>
      </c>
      <c r="AB843" s="13"/>
      <c r="AC843" s="13">
        <f t="shared" si="138"/>
        <v>0</v>
      </c>
      <c r="AD843" s="12">
        <v>1</v>
      </c>
      <c r="AE843" s="12">
        <v>1</v>
      </c>
      <c r="AG843" s="9">
        <f t="shared" si="141"/>
        <v>-483703.2</v>
      </c>
      <c r="AI843" s="1" t="str">
        <f t="shared" si="140"/>
        <v>36636610004049</v>
      </c>
      <c r="AJ843" s="9">
        <f>IF(AND(F843=2015,AG$4=1),-IFERROR(VLOOKUP(AI843,'Tax Admin 1'!A:I,9,0),0),IF(AND(F843=2015,AG$4=2),-IFERROR(VLOOKUP(AI843,'Tax Admin 2'!A:I,9,0),0),IFERROR(VLOOKUP(AI843,'A203'!A:L,12,0),0)))</f>
        <v>0</v>
      </c>
    </row>
    <row r="844" spans="1:36" ht="15" customHeight="1" outlineLevel="2">
      <c r="A844" s="7">
        <v>2015</v>
      </c>
      <c r="B844" s="7" t="s">
        <v>183</v>
      </c>
      <c r="C844" s="149" t="s">
        <v>184</v>
      </c>
      <c r="D844" s="7" t="s">
        <v>184</v>
      </c>
      <c r="E844" s="7" t="s">
        <v>13</v>
      </c>
      <c r="F844" s="7">
        <v>1327</v>
      </c>
      <c r="G844" s="148" t="str">
        <f>VLOOKUP(F844,Crosswalk!A:D,2,0)</f>
        <v>4050</v>
      </c>
      <c r="H844" s="7" t="str">
        <f>VLOOKUP(G844,Crosswalk!B:D,2,0)</f>
        <v>Sta-Transit 99314.3</v>
      </c>
      <c r="I844" s="7"/>
      <c r="J844" s="8">
        <v>0</v>
      </c>
      <c r="K844" s="8">
        <v>0</v>
      </c>
      <c r="L844" s="8">
        <v>0</v>
      </c>
      <c r="M844" s="8">
        <v>0</v>
      </c>
      <c r="N844" s="8">
        <v>0</v>
      </c>
      <c r="O844" s="8">
        <v>0</v>
      </c>
      <c r="P844" s="8"/>
      <c r="Q844" s="8">
        <v>0</v>
      </c>
      <c r="R844" s="8"/>
      <c r="S844" s="8"/>
      <c r="T844" s="8"/>
      <c r="U844" s="8"/>
      <c r="V844" s="8"/>
      <c r="W844" s="8"/>
      <c r="X844" s="8"/>
      <c r="Y844" s="14">
        <f t="shared" si="142"/>
        <v>0</v>
      </c>
      <c r="Z844" s="10"/>
      <c r="AA844" s="136">
        <f t="shared" si="139"/>
        <v>0</v>
      </c>
      <c r="AB844" s="13"/>
      <c r="AC844" s="13">
        <f t="shared" si="138"/>
        <v>0</v>
      </c>
      <c r="AD844" s="12">
        <v>1</v>
      </c>
      <c r="AE844" s="12">
        <v>1</v>
      </c>
      <c r="AG844" s="9">
        <f t="shared" si="141"/>
        <v>0</v>
      </c>
      <c r="AI844" s="1" t="str">
        <f t="shared" si="140"/>
        <v>36636610004050</v>
      </c>
      <c r="AJ844" s="9">
        <f>IF(AND(F844=2015,AG$4=1),-IFERROR(VLOOKUP(AI844,'Tax Admin 1'!A:I,9,0),0),IF(AND(F844=2015,AG$4=2),-IFERROR(VLOOKUP(AI844,'Tax Admin 2'!A:I,9,0),0),IFERROR(VLOOKUP(AI844,'A203'!A:L,12,0),0)))</f>
        <v>0</v>
      </c>
    </row>
    <row r="845" spans="1:36" ht="15" customHeight="1" outlineLevel="2">
      <c r="A845" s="7">
        <v>2015</v>
      </c>
      <c r="B845" s="7" t="s">
        <v>183</v>
      </c>
      <c r="C845" s="149" t="s">
        <v>184</v>
      </c>
      <c r="D845" s="7" t="s">
        <v>184</v>
      </c>
      <c r="E845" s="7" t="s">
        <v>13</v>
      </c>
      <c r="F845" s="7">
        <v>1328</v>
      </c>
      <c r="G845" s="148" t="str">
        <f>VLOOKUP(F845,Crosswalk!A:D,2,0)</f>
        <v>4051</v>
      </c>
      <c r="H845" s="7" t="str">
        <f>VLOOKUP(G845,Crosswalk!B:D,2,0)</f>
        <v>Stp-Surface Transp Program</v>
      </c>
      <c r="I845" s="7"/>
      <c r="J845" s="8">
        <v>524491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/>
      <c r="Q845" s="8">
        <v>0</v>
      </c>
      <c r="R845" s="8"/>
      <c r="S845" s="8"/>
      <c r="T845" s="8"/>
      <c r="U845" s="8"/>
      <c r="V845" s="8"/>
      <c r="W845" s="8"/>
      <c r="X845" s="8"/>
      <c r="Y845" s="14">
        <f t="shared" si="142"/>
        <v>524491</v>
      </c>
      <c r="Z845" s="10"/>
      <c r="AA845" s="136">
        <f t="shared" si="139"/>
        <v>0</v>
      </c>
      <c r="AB845" s="13"/>
      <c r="AC845" s="13">
        <f t="shared" si="138"/>
        <v>0</v>
      </c>
      <c r="AD845" s="12">
        <v>1</v>
      </c>
      <c r="AE845" s="12">
        <v>1</v>
      </c>
      <c r="AG845" s="9">
        <f t="shared" si="141"/>
        <v>-524491</v>
      </c>
      <c r="AI845" s="1" t="str">
        <f t="shared" si="140"/>
        <v>36636610004051</v>
      </c>
      <c r="AJ845" s="9">
        <f>IF(AND(F845=2015,AG$4=1),-IFERROR(VLOOKUP(AI845,'Tax Admin 1'!A:I,9,0),0),IF(AND(F845=2015,AG$4=2),-IFERROR(VLOOKUP(AI845,'Tax Admin 2'!A:I,9,0),0),IFERROR(VLOOKUP(AI845,'A203'!A:L,12,0),0)))</f>
        <v>0</v>
      </c>
    </row>
    <row r="846" spans="1:36" ht="15" customHeight="1" outlineLevel="2">
      <c r="A846" s="7">
        <v>2015</v>
      </c>
      <c r="B846" s="7" t="s">
        <v>183</v>
      </c>
      <c r="C846" s="149" t="s">
        <v>184</v>
      </c>
      <c r="D846" s="7" t="s">
        <v>184</v>
      </c>
      <c r="E846" s="7" t="s">
        <v>13</v>
      </c>
      <c r="F846" s="7">
        <v>1410</v>
      </c>
      <c r="G846" s="148" t="str">
        <f>VLOOKUP(F846,Crosswalk!A:D,2,0)</f>
        <v>4052</v>
      </c>
      <c r="H846" s="7" t="str">
        <f>VLOOKUP(G846,Crosswalk!B:D,2,0)</f>
        <v>Other Taxes</v>
      </c>
      <c r="I846" s="7"/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/>
      <c r="Q846" s="8">
        <v>0</v>
      </c>
      <c r="R846" s="8"/>
      <c r="S846" s="8"/>
      <c r="T846" s="8"/>
      <c r="U846" s="8"/>
      <c r="V846" s="8"/>
      <c r="W846" s="8"/>
      <c r="X846" s="8"/>
      <c r="Y846" s="14">
        <f t="shared" si="142"/>
        <v>0</v>
      </c>
      <c r="Z846" s="10"/>
      <c r="AA846" s="136">
        <f t="shared" si="139"/>
        <v>0</v>
      </c>
      <c r="AB846" s="13"/>
      <c r="AC846" s="13">
        <f t="shared" si="138"/>
        <v>0</v>
      </c>
      <c r="AD846" s="12">
        <v>1</v>
      </c>
      <c r="AE846" s="12">
        <v>1</v>
      </c>
      <c r="AG846" s="9">
        <f t="shared" si="141"/>
        <v>0</v>
      </c>
      <c r="AI846" s="1" t="str">
        <f t="shared" si="140"/>
        <v>36636610004052</v>
      </c>
      <c r="AJ846" s="9">
        <f>IF(AND(F846=2015,AG$4=1),-IFERROR(VLOOKUP(AI846,'Tax Admin 1'!A:I,9,0),0),IF(AND(F846=2015,AG$4=2),-IFERROR(VLOOKUP(AI846,'Tax Admin 2'!A:I,9,0),0),IFERROR(VLOOKUP(AI846,'A203'!A:L,12,0),0)))</f>
        <v>0</v>
      </c>
    </row>
    <row r="847" spans="1:36" ht="15" customHeight="1" outlineLevel="2">
      <c r="A847" s="7">
        <v>2015</v>
      </c>
      <c r="B847" s="7" t="s">
        <v>183</v>
      </c>
      <c r="C847" s="149" t="s">
        <v>184</v>
      </c>
      <c r="D847" s="7" t="s">
        <v>184</v>
      </c>
      <c r="E847" s="7" t="s">
        <v>13</v>
      </c>
      <c r="F847" s="7">
        <v>1430</v>
      </c>
      <c r="G847" s="148" t="str">
        <f>VLOOKUP(F847,Crosswalk!A:D,2,0)</f>
        <v>4054</v>
      </c>
      <c r="H847" s="7" t="str">
        <f>VLOOKUP(G847,Crosswalk!B:D,2,0)</f>
        <v>Property Transfer Tax</v>
      </c>
      <c r="I847" s="7"/>
      <c r="J847" s="8">
        <v>4867.1899999999996</v>
      </c>
      <c r="K847" s="8">
        <v>10164.169999999998</v>
      </c>
      <c r="L847" s="8">
        <v>8631.1000000000022</v>
      </c>
      <c r="M847" s="8">
        <v>0</v>
      </c>
      <c r="N847" s="8">
        <v>5300.6000000000022</v>
      </c>
      <c r="O847" s="8">
        <v>21886.600000000002</v>
      </c>
      <c r="P847" s="8">
        <v>5036.32</v>
      </c>
      <c r="Q847" s="8">
        <v>16430.879999999997</v>
      </c>
      <c r="R847" s="8"/>
      <c r="S847" s="8"/>
      <c r="T847" s="8"/>
      <c r="U847" s="8"/>
      <c r="V847" s="8"/>
      <c r="W847" s="8"/>
      <c r="X847" s="8"/>
      <c r="Y847" s="14">
        <f t="shared" si="142"/>
        <v>72316.86</v>
      </c>
      <c r="Z847" s="10"/>
      <c r="AA847" s="136">
        <f t="shared" si="139"/>
        <v>0</v>
      </c>
      <c r="AB847" s="13"/>
      <c r="AC847" s="13">
        <f t="shared" si="138"/>
        <v>0</v>
      </c>
      <c r="AD847" s="12">
        <v>1</v>
      </c>
      <c r="AE847" s="12">
        <v>1</v>
      </c>
      <c r="AG847" s="9">
        <f t="shared" si="141"/>
        <v>-72316.86</v>
      </c>
      <c r="AI847" s="1" t="str">
        <f t="shared" si="140"/>
        <v>36636610004054</v>
      </c>
      <c r="AJ847" s="9">
        <f>IF(AND(F847=2015,AG$4=1),-IFERROR(VLOOKUP(AI847,'Tax Admin 1'!A:I,9,0),0),IF(AND(F847=2015,AG$4=2),-IFERROR(VLOOKUP(AI847,'Tax Admin 2'!A:I,9,0),0),IFERROR(VLOOKUP(AI847,'A203'!A:L,12,0),0)))</f>
        <v>0</v>
      </c>
    </row>
    <row r="848" spans="1:36" ht="15" customHeight="1" outlineLevel="2">
      <c r="A848" s="7">
        <v>2015</v>
      </c>
      <c r="B848" s="7" t="s">
        <v>183</v>
      </c>
      <c r="C848" s="149" t="s">
        <v>184</v>
      </c>
      <c r="D848" s="7" t="s">
        <v>184</v>
      </c>
      <c r="E848" s="7" t="s">
        <v>13</v>
      </c>
      <c r="F848" s="7">
        <v>1450</v>
      </c>
      <c r="G848" s="148" t="str">
        <f>VLOOKUP(F848,Crosswalk!A:D,2,0)</f>
        <v>4056</v>
      </c>
      <c r="H848" s="7" t="str">
        <f>VLOOKUP(G848,Crosswalk!B:D,2,0)</f>
        <v>Aircraft</v>
      </c>
      <c r="I848" s="7"/>
      <c r="J848" s="8">
        <v>0</v>
      </c>
      <c r="K848" s="8">
        <v>0</v>
      </c>
      <c r="L848" s="8">
        <v>9631.94</v>
      </c>
      <c r="M848" s="8">
        <v>0</v>
      </c>
      <c r="N848" s="8">
        <v>0</v>
      </c>
      <c r="O848" s="8">
        <v>906.71999999999935</v>
      </c>
      <c r="P848" s="8"/>
      <c r="Q848" s="8">
        <v>377.17000000000007</v>
      </c>
      <c r="R848" s="8"/>
      <c r="S848" s="8"/>
      <c r="T848" s="8"/>
      <c r="U848" s="8"/>
      <c r="V848" s="8"/>
      <c r="W848" s="8"/>
      <c r="X848" s="8"/>
      <c r="Y848" s="14">
        <f t="shared" si="142"/>
        <v>10915.83</v>
      </c>
      <c r="Z848" s="10"/>
      <c r="AA848" s="136">
        <f t="shared" si="139"/>
        <v>0</v>
      </c>
      <c r="AB848" s="13"/>
      <c r="AC848" s="13">
        <f t="shared" si="138"/>
        <v>0</v>
      </c>
      <c r="AD848" s="12">
        <v>1</v>
      </c>
      <c r="AE848" s="12">
        <v>1</v>
      </c>
      <c r="AG848" s="9">
        <f t="shared" si="141"/>
        <v>-10915.83</v>
      </c>
      <c r="AI848" s="1" t="str">
        <f t="shared" si="140"/>
        <v>36636610004056</v>
      </c>
      <c r="AJ848" s="9">
        <f>IF(AND(F848=2015,AG$4=1),-IFERROR(VLOOKUP(AI848,'Tax Admin 1'!A:I,9,0),0),IF(AND(F848=2015,AG$4=2),-IFERROR(VLOOKUP(AI848,'Tax Admin 2'!A:I,9,0),0),IFERROR(VLOOKUP(AI848,'A203'!A:L,12,0),0)))</f>
        <v>0</v>
      </c>
    </row>
    <row r="849" spans="1:36" ht="15" customHeight="1" outlineLevel="2">
      <c r="A849" s="7">
        <v>2015</v>
      </c>
      <c r="B849" s="7" t="s">
        <v>183</v>
      </c>
      <c r="C849" s="149" t="s">
        <v>184</v>
      </c>
      <c r="D849" s="7" t="s">
        <v>184</v>
      </c>
      <c r="E849" s="7" t="s">
        <v>13</v>
      </c>
      <c r="F849" s="7">
        <v>2015</v>
      </c>
      <c r="G849" s="148" t="str">
        <f>VLOOKUP(F849,Crosswalk!A:D,2,0)</f>
        <v>7003</v>
      </c>
      <c r="H849" s="7" t="str">
        <f>VLOOKUP(G849,Crosswalk!B:D,2,0)</f>
        <v>SB2557 Tax Admin Fees (Expense)</v>
      </c>
      <c r="I849" s="7"/>
      <c r="J849" s="8">
        <v>0</v>
      </c>
      <c r="K849" s="8">
        <v>0</v>
      </c>
      <c r="L849" s="8">
        <v>-30895.83</v>
      </c>
      <c r="M849" s="8">
        <v>0</v>
      </c>
      <c r="N849" s="8">
        <v>0</v>
      </c>
      <c r="O849" s="8">
        <v>-30895.83</v>
      </c>
      <c r="P849" s="8"/>
      <c r="Q849" s="8">
        <v>0</v>
      </c>
      <c r="R849" s="8"/>
      <c r="S849" s="8"/>
      <c r="T849" s="8"/>
      <c r="U849" s="8"/>
      <c r="V849" s="8"/>
      <c r="W849" s="8"/>
      <c r="X849" s="8"/>
      <c r="Y849" s="14">
        <f t="shared" si="142"/>
        <v>-61791.66</v>
      </c>
      <c r="Z849" s="10"/>
      <c r="AA849" s="136">
        <f t="shared" si="139"/>
        <v>-30895.83</v>
      </c>
      <c r="AB849" s="13"/>
      <c r="AC849" s="13">
        <f t="shared" si="138"/>
        <v>-30895.83</v>
      </c>
      <c r="AD849" s="12"/>
      <c r="AE849" s="12"/>
      <c r="AG849" s="9">
        <f t="shared" si="141"/>
        <v>30895.83</v>
      </c>
      <c r="AI849" s="1" t="str">
        <f t="shared" si="140"/>
        <v>36636610007003</v>
      </c>
      <c r="AJ849" s="9">
        <f>IF(AND(F849=2015,AG$4=1),-IFERROR(VLOOKUP(AI849,'Tax Admin 1'!A:I,9,0),0),IF(AND(F849=2015,AG$4=2),-IFERROR(VLOOKUP(AI849,'Tax Admin 2'!A:I,9,0),0),IFERROR(VLOOKUP(AI849,'A203'!A:L,12,0),0)))</f>
        <v>-30895.83</v>
      </c>
    </row>
    <row r="850" spans="1:36" ht="15" customHeight="1" outlineLevel="2">
      <c r="A850" s="7">
        <v>2015</v>
      </c>
      <c r="B850" s="7" t="s">
        <v>183</v>
      </c>
      <c r="C850" s="149" t="s">
        <v>184</v>
      </c>
      <c r="D850" s="7" t="s">
        <v>184</v>
      </c>
      <c r="E850" s="7" t="s">
        <v>13</v>
      </c>
      <c r="F850" s="24">
        <v>3010</v>
      </c>
      <c r="G850" s="148" t="str">
        <f>VLOOKUP(F850,Crosswalk!A:D,2,0)</f>
        <v>4402</v>
      </c>
      <c r="H850" s="7" t="str">
        <f>VLOOKUP(G850,Crosswalk!B:D,2,0)</f>
        <v>Vehicle Code Fines</v>
      </c>
      <c r="I850" s="7"/>
      <c r="J850" s="8">
        <v>127.57999999999998</v>
      </c>
      <c r="K850" s="8">
        <f>208.42-82.48</f>
        <v>125.93999999999998</v>
      </c>
      <c r="L850" s="8">
        <f>266.66-137.81</f>
        <v>128.85000000000002</v>
      </c>
      <c r="M850" s="8">
        <v>0</v>
      </c>
      <c r="N850" s="8">
        <f>232.13-193.27</f>
        <v>38.859999999999985</v>
      </c>
      <c r="O850" s="8">
        <f>227.15-89.14</f>
        <v>138.01</v>
      </c>
      <c r="P850" s="8">
        <f>38.67+10.66</f>
        <v>49.33</v>
      </c>
      <c r="Q850" s="8">
        <f>329.79-316.3</f>
        <v>13.490000000000009</v>
      </c>
      <c r="R850" s="8"/>
      <c r="S850" s="8"/>
      <c r="T850" s="8"/>
      <c r="U850" s="8"/>
      <c r="V850" s="8"/>
      <c r="W850" s="8"/>
      <c r="X850" s="8"/>
      <c r="Y850" s="14">
        <f t="shared" si="142"/>
        <v>622.06000000000006</v>
      </c>
      <c r="Z850" s="10"/>
      <c r="AA850" s="136">
        <f t="shared" si="139"/>
        <v>0</v>
      </c>
      <c r="AB850" s="13"/>
      <c r="AC850" s="13">
        <f t="shared" si="138"/>
        <v>0</v>
      </c>
      <c r="AD850" s="12">
        <v>1</v>
      </c>
      <c r="AE850" s="12">
        <v>1</v>
      </c>
      <c r="AG850" s="9">
        <f t="shared" si="141"/>
        <v>-622.06000000000006</v>
      </c>
      <c r="AI850" s="1" t="str">
        <f t="shared" si="140"/>
        <v>36636610004402</v>
      </c>
      <c r="AJ850" s="9">
        <f>IF(AND(F850=2015,AG$4=1),-IFERROR(VLOOKUP(AI850,'Tax Admin 1'!A:I,9,0),0),IF(AND(F850=2015,AG$4=2),-IFERROR(VLOOKUP(AI850,'Tax Admin 2'!A:I,9,0),0),IFERROR(VLOOKUP(AI850,'A203'!A:L,12,0),0)))</f>
        <v>0</v>
      </c>
    </row>
    <row r="851" spans="1:36" ht="15" customHeight="1" outlineLevel="2">
      <c r="A851" s="7">
        <v>2015</v>
      </c>
      <c r="B851" s="7" t="s">
        <v>183</v>
      </c>
      <c r="C851" s="149" t="s">
        <v>184</v>
      </c>
      <c r="D851" s="7" t="s">
        <v>184</v>
      </c>
      <c r="E851" s="7" t="s">
        <v>13</v>
      </c>
      <c r="F851" s="7">
        <v>3011</v>
      </c>
      <c r="G851" s="148" t="str">
        <f>VLOOKUP(F851,Crosswalk!A:D,2,0)</f>
        <v>4403</v>
      </c>
      <c r="H851" s="7" t="str">
        <f>VLOOKUP(G851,Crosswalk!B:D,2,0)</f>
        <v>Red Light Violations</v>
      </c>
      <c r="I851" s="7"/>
      <c r="J851" s="8">
        <v>2347.0500000000002</v>
      </c>
      <c r="K851" s="8">
        <v>2464.6699999999992</v>
      </c>
      <c r="L851" s="8">
        <v>2018.4300000000003</v>
      </c>
      <c r="M851" s="8">
        <v>0</v>
      </c>
      <c r="N851" s="8">
        <v>0</v>
      </c>
      <c r="O851" s="8">
        <v>3281.99</v>
      </c>
      <c r="P851" s="8">
        <f>1500.26+1288.33</f>
        <v>2788.59</v>
      </c>
      <c r="Q851" s="8">
        <v>1165.1000000000022</v>
      </c>
      <c r="R851" s="8"/>
      <c r="S851" s="8"/>
      <c r="T851" s="8"/>
      <c r="U851" s="8"/>
      <c r="V851" s="8"/>
      <c r="W851" s="8"/>
      <c r="X851" s="8"/>
      <c r="Y851" s="14">
        <f t="shared" si="142"/>
        <v>14065.830000000002</v>
      </c>
      <c r="Z851" s="10"/>
      <c r="AA851" s="136">
        <f t="shared" si="139"/>
        <v>0</v>
      </c>
      <c r="AB851" s="13"/>
      <c r="AC851" s="13">
        <f t="shared" si="138"/>
        <v>0</v>
      </c>
      <c r="AD851" s="12">
        <v>1</v>
      </c>
      <c r="AE851" s="12">
        <v>1</v>
      </c>
      <c r="AG851" s="9">
        <f t="shared" si="141"/>
        <v>-14065.830000000002</v>
      </c>
      <c r="AI851" s="1" t="str">
        <f t="shared" si="140"/>
        <v>36636610004403</v>
      </c>
      <c r="AJ851" s="9">
        <f>IF(AND(F851=2015,AG$4=1),-IFERROR(VLOOKUP(AI851,'Tax Admin 1'!A:I,9,0),0),IF(AND(F851=2015,AG$4=2),-IFERROR(VLOOKUP(AI851,'Tax Admin 2'!A:I,9,0),0),IFERROR(VLOOKUP(AI851,'A203'!A:L,12,0),0)))</f>
        <v>0</v>
      </c>
    </row>
    <row r="852" spans="1:36" ht="15" customHeight="1" outlineLevel="2">
      <c r="A852" s="7">
        <v>2015</v>
      </c>
      <c r="B852" s="7" t="s">
        <v>183</v>
      </c>
      <c r="C852" s="149" t="s">
        <v>184</v>
      </c>
      <c r="D852" s="7" t="s">
        <v>184</v>
      </c>
      <c r="E852" s="7" t="s">
        <v>13</v>
      </c>
      <c r="F852" s="7">
        <v>3020</v>
      </c>
      <c r="G852" s="148" t="str">
        <f>VLOOKUP(F852,Crosswalk!A:D,2,0)</f>
        <v>4406</v>
      </c>
      <c r="H852" s="7" t="str">
        <f>VLOOKUP(G852,Crosswalk!B:D,2,0)</f>
        <v>Parking Fines</v>
      </c>
      <c r="I852" s="7"/>
      <c r="J852" s="8">
        <v>0</v>
      </c>
      <c r="K852" s="8">
        <v>0</v>
      </c>
      <c r="L852" s="8">
        <v>0</v>
      </c>
      <c r="M852" s="8">
        <v>0</v>
      </c>
      <c r="N852" s="8">
        <v>0</v>
      </c>
      <c r="O852" s="8">
        <v>0</v>
      </c>
      <c r="P852" s="8"/>
      <c r="Q852" s="8">
        <v>0</v>
      </c>
      <c r="R852" s="8"/>
      <c r="S852" s="8"/>
      <c r="T852" s="8"/>
      <c r="U852" s="8"/>
      <c r="V852" s="8"/>
      <c r="W852" s="8"/>
      <c r="X852" s="8"/>
      <c r="Y852" s="14">
        <f t="shared" si="142"/>
        <v>0</v>
      </c>
      <c r="Z852" s="10"/>
      <c r="AA852" s="136">
        <f t="shared" si="139"/>
        <v>0</v>
      </c>
      <c r="AB852" s="13"/>
      <c r="AC852" s="13">
        <f t="shared" si="138"/>
        <v>0</v>
      </c>
      <c r="AD852" s="12">
        <v>1</v>
      </c>
      <c r="AE852" s="12">
        <v>1</v>
      </c>
      <c r="AG852" s="9">
        <f t="shared" si="141"/>
        <v>0</v>
      </c>
      <c r="AI852" s="1" t="str">
        <f t="shared" si="140"/>
        <v>36636610004406</v>
      </c>
      <c r="AJ852" s="9">
        <f>IF(AND(F852=2015,AG$4=1),-IFERROR(VLOOKUP(AI852,'Tax Admin 1'!A:I,9,0),0),IF(AND(F852=2015,AG$4=2),-IFERROR(VLOOKUP(AI852,'Tax Admin 2'!A:I,9,0),0),IFERROR(VLOOKUP(AI852,'A203'!A:L,12,0),0)))</f>
        <v>0</v>
      </c>
    </row>
    <row r="853" spans="1:36" ht="15" customHeight="1" outlineLevel="2">
      <c r="A853" s="7">
        <v>2015</v>
      </c>
      <c r="B853" s="7" t="s">
        <v>183</v>
      </c>
      <c r="C853" s="149" t="s">
        <v>184</v>
      </c>
      <c r="D853" s="7" t="s">
        <v>184</v>
      </c>
      <c r="E853" s="7" t="s">
        <v>13</v>
      </c>
      <c r="F853" s="7">
        <v>3045</v>
      </c>
      <c r="G853" s="148" t="str">
        <f>VLOOKUP(F853,Crosswalk!A:D,2,0)</f>
        <v>4411</v>
      </c>
      <c r="H853" s="7" t="str">
        <f>VLOOKUP(G853,Crosswalk!B:D,2,0)</f>
        <v>Unattended Child</v>
      </c>
      <c r="I853" s="7"/>
      <c r="J853" s="8">
        <v>58.68</v>
      </c>
      <c r="K853" s="8">
        <v>0</v>
      </c>
      <c r="L853" s="8">
        <v>0</v>
      </c>
      <c r="M853" s="8">
        <v>0</v>
      </c>
      <c r="N853" s="8">
        <v>0</v>
      </c>
      <c r="O853" s="8">
        <v>0</v>
      </c>
      <c r="P853" s="8"/>
      <c r="Q853" s="8">
        <v>0</v>
      </c>
      <c r="R853" s="8"/>
      <c r="S853" s="8"/>
      <c r="T853" s="8"/>
      <c r="U853" s="8"/>
      <c r="V853" s="8"/>
      <c r="W853" s="8"/>
      <c r="X853" s="8"/>
      <c r="Y853" s="14">
        <f t="shared" si="142"/>
        <v>58.68</v>
      </c>
      <c r="Z853" s="10"/>
      <c r="AA853" s="136">
        <f t="shared" si="139"/>
        <v>0</v>
      </c>
      <c r="AB853" s="13"/>
      <c r="AC853" s="13">
        <f t="shared" si="138"/>
        <v>0</v>
      </c>
      <c r="AD853" s="12"/>
      <c r="AE853" s="12"/>
      <c r="AG853" s="9">
        <f t="shared" si="141"/>
        <v>-58.68</v>
      </c>
      <c r="AI853" s="1" t="str">
        <f t="shared" si="140"/>
        <v>36636610004411</v>
      </c>
      <c r="AJ853" s="9">
        <f>IF(AND(F853=2015,AG$4=1),-IFERROR(VLOOKUP(AI853,'Tax Admin 1'!A:I,9,0),0),IF(AND(F853=2015,AG$4=2),-IFERROR(VLOOKUP(AI853,'Tax Admin 2'!A:I,9,0),0),IFERROR(VLOOKUP(AI853,'A203'!A:L,12,0),0)))</f>
        <v>0</v>
      </c>
    </row>
    <row r="854" spans="1:36" ht="15" customHeight="1" outlineLevel="2">
      <c r="A854" s="7">
        <v>2015</v>
      </c>
      <c r="B854" s="7" t="s">
        <v>183</v>
      </c>
      <c r="C854" s="149" t="s">
        <v>184</v>
      </c>
      <c r="D854" s="7" t="s">
        <v>184</v>
      </c>
      <c r="E854" s="7" t="s">
        <v>13</v>
      </c>
      <c r="F854" s="7">
        <v>3050</v>
      </c>
      <c r="G854" s="148" t="str">
        <f>VLOOKUP(F854,Crosswalk!A:D,2,0)</f>
        <v>4413</v>
      </c>
      <c r="H854" s="7" t="str">
        <f>VLOOKUP(G854,Crosswalk!B:D,2,0)</f>
        <v>Other Court Fines</v>
      </c>
      <c r="I854" s="7"/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8">
        <v>0</v>
      </c>
      <c r="P854" s="8"/>
      <c r="Q854" s="8">
        <v>0</v>
      </c>
      <c r="R854" s="8"/>
      <c r="S854" s="8"/>
      <c r="T854" s="8"/>
      <c r="U854" s="8"/>
      <c r="V854" s="8"/>
      <c r="W854" s="8"/>
      <c r="X854" s="8"/>
      <c r="Y854" s="14">
        <f t="shared" si="142"/>
        <v>0</v>
      </c>
      <c r="Z854" s="10"/>
      <c r="AA854" s="136">
        <f t="shared" si="139"/>
        <v>0</v>
      </c>
      <c r="AB854" s="13"/>
      <c r="AC854" s="13">
        <f t="shared" ref="AC854:AC890" si="143">AA854+AB854</f>
        <v>0</v>
      </c>
      <c r="AD854" s="12">
        <v>1</v>
      </c>
      <c r="AE854" s="12">
        <v>1</v>
      </c>
      <c r="AG854" s="9">
        <f t="shared" si="141"/>
        <v>0</v>
      </c>
      <c r="AI854" s="1" t="str">
        <f t="shared" si="140"/>
        <v>36636610004413</v>
      </c>
      <c r="AJ854" s="9">
        <f>IF(AND(F854=2015,AG$4=1),-IFERROR(VLOOKUP(AI854,'Tax Admin 1'!A:I,9,0),0),IF(AND(F854=2015,AG$4=2),-IFERROR(VLOOKUP(AI854,'Tax Admin 2'!A:I,9,0),0),IFERROR(VLOOKUP(AI854,'A203'!A:L,12,0),0)))</f>
        <v>0</v>
      </c>
    </row>
    <row r="855" spans="1:36" ht="15" customHeight="1" outlineLevel="2">
      <c r="A855" s="7">
        <v>2015</v>
      </c>
      <c r="B855" s="7" t="s">
        <v>183</v>
      </c>
      <c r="C855" s="149" t="s">
        <v>184</v>
      </c>
      <c r="D855" s="7" t="s">
        <v>184</v>
      </c>
      <c r="E855" s="7" t="s">
        <v>13</v>
      </c>
      <c r="F855" s="7">
        <v>3051</v>
      </c>
      <c r="G855" s="148" t="str">
        <f>VLOOKUP(F855,Crosswalk!A:D,2,0)</f>
        <v>4414</v>
      </c>
      <c r="H855" s="7" t="str">
        <f>VLOOKUP(G855,Crosswalk!B:D,2,0)</f>
        <v>Child Passenger Seat Violation</v>
      </c>
      <c r="I855" s="7"/>
      <c r="J855" s="8">
        <v>896.15</v>
      </c>
      <c r="K855" s="8">
        <v>887.42</v>
      </c>
      <c r="L855" s="8">
        <v>1219.93</v>
      </c>
      <c r="M855" s="8">
        <v>0</v>
      </c>
      <c r="N855" s="8">
        <v>0</v>
      </c>
      <c r="O855" s="8">
        <v>1143.1800000000003</v>
      </c>
      <c r="P855" s="8">
        <f>565.88+681.52</f>
        <v>1247.4000000000001</v>
      </c>
      <c r="Q855" s="8">
        <v>818.25000000000091</v>
      </c>
      <c r="R855" s="8"/>
      <c r="S855" s="8"/>
      <c r="T855" s="8"/>
      <c r="U855" s="8"/>
      <c r="V855" s="8"/>
      <c r="W855" s="8"/>
      <c r="X855" s="8"/>
      <c r="Y855" s="14">
        <f t="shared" si="142"/>
        <v>6212.3300000000008</v>
      </c>
      <c r="Z855" s="10"/>
      <c r="AA855" s="136">
        <f t="shared" si="139"/>
        <v>0</v>
      </c>
      <c r="AB855" s="13"/>
      <c r="AC855" s="13">
        <f t="shared" si="143"/>
        <v>0</v>
      </c>
      <c r="AD855" s="12">
        <v>1</v>
      </c>
      <c r="AE855" s="12">
        <v>1</v>
      </c>
      <c r="AG855" s="9">
        <f t="shared" si="141"/>
        <v>-6212.3300000000008</v>
      </c>
      <c r="AI855" s="1" t="str">
        <f t="shared" si="140"/>
        <v>36636610004414</v>
      </c>
      <c r="AJ855" s="9">
        <f>IF(AND(F855=2015,AG$4=1),-IFERROR(VLOOKUP(AI855,'Tax Admin 1'!A:I,9,0),0),IF(AND(F855=2015,AG$4=2),-IFERROR(VLOOKUP(AI855,'Tax Admin 2'!A:I,9,0),0),IFERROR(VLOOKUP(AI855,'A203'!A:L,12,0),0)))</f>
        <v>0</v>
      </c>
    </row>
    <row r="856" spans="1:36" ht="15" customHeight="1" outlineLevel="2">
      <c r="A856" s="7">
        <v>2015</v>
      </c>
      <c r="B856" s="7" t="s">
        <v>183</v>
      </c>
      <c r="C856" s="149" t="s">
        <v>184</v>
      </c>
      <c r="D856" s="7" t="s">
        <v>184</v>
      </c>
      <c r="E856" s="7" t="s">
        <v>13</v>
      </c>
      <c r="F856" s="7">
        <v>3054</v>
      </c>
      <c r="G856" s="148" t="str">
        <f>VLOOKUP(F856,Crosswalk!A:D,2,0)</f>
        <v>4417</v>
      </c>
      <c r="H856" s="7" t="str">
        <f>VLOOKUP(G856,Crosswalk!B:D,2,0)</f>
        <v>Bicycle Helmet Violations</v>
      </c>
      <c r="I856" s="7"/>
      <c r="J856" s="8">
        <v>6.1</v>
      </c>
      <c r="K856" s="8">
        <v>1</v>
      </c>
      <c r="L856" s="8">
        <v>1</v>
      </c>
      <c r="M856" s="8">
        <v>0</v>
      </c>
      <c r="N856" s="8">
        <v>0</v>
      </c>
      <c r="O856" s="8">
        <v>6.1</v>
      </c>
      <c r="P856" s="8"/>
      <c r="Q856" s="8">
        <v>0</v>
      </c>
      <c r="R856" s="8"/>
      <c r="S856" s="8"/>
      <c r="T856" s="8"/>
      <c r="U856" s="8"/>
      <c r="V856" s="8"/>
      <c r="W856" s="8"/>
      <c r="X856" s="8"/>
      <c r="Y856" s="14">
        <f t="shared" si="142"/>
        <v>14.2</v>
      </c>
      <c r="Z856" s="10"/>
      <c r="AA856" s="136">
        <f t="shared" si="139"/>
        <v>0</v>
      </c>
      <c r="AB856" s="13"/>
      <c r="AC856" s="13">
        <f t="shared" si="143"/>
        <v>0</v>
      </c>
      <c r="AD856" s="12">
        <v>1</v>
      </c>
      <c r="AE856" s="12">
        <v>1</v>
      </c>
      <c r="AG856" s="9">
        <f t="shared" si="141"/>
        <v>-14.2</v>
      </c>
      <c r="AI856" s="1" t="str">
        <f t="shared" si="140"/>
        <v>36636610004417</v>
      </c>
      <c r="AJ856" s="9">
        <f>IF(AND(F856=2015,AG$4=1),-IFERROR(VLOOKUP(AI856,'Tax Admin 1'!A:I,9,0),0),IF(AND(F856=2015,AG$4=2),-IFERROR(VLOOKUP(AI856,'Tax Admin 2'!A:I,9,0),0),IFERROR(VLOOKUP(AI856,'A203'!A:L,12,0),0)))</f>
        <v>0</v>
      </c>
    </row>
    <row r="857" spans="1:36" ht="15" customHeight="1" outlineLevel="2">
      <c r="A857" s="7">
        <v>2015</v>
      </c>
      <c r="B857" s="7" t="s">
        <v>183</v>
      </c>
      <c r="C857" s="149" t="s">
        <v>184</v>
      </c>
      <c r="D857" s="7" t="s">
        <v>184</v>
      </c>
      <c r="E857" s="7" t="s">
        <v>13</v>
      </c>
      <c r="F857" s="7">
        <v>3060</v>
      </c>
      <c r="G857" s="148" t="str">
        <f>VLOOKUP(F857,Crosswalk!A:D,2,0)</f>
        <v>4423</v>
      </c>
      <c r="H857" s="7" t="str">
        <f>VLOOKUP(G857,Crosswalk!B:D,2,0)</f>
        <v>Crime Prevention Fines</v>
      </c>
      <c r="I857" s="7"/>
      <c r="J857" s="8">
        <v>76.62</v>
      </c>
      <c r="K857" s="8">
        <v>93.579999999999984</v>
      </c>
      <c r="L857" s="8">
        <v>84.760000000000019</v>
      </c>
      <c r="M857" s="8">
        <v>0</v>
      </c>
      <c r="N857" s="8">
        <v>0</v>
      </c>
      <c r="O857" s="8">
        <v>163.66999999999999</v>
      </c>
      <c r="P857" s="8">
        <f>68.07+58.86</f>
        <v>126.92999999999999</v>
      </c>
      <c r="Q857" s="8">
        <v>44.560000000000173</v>
      </c>
      <c r="R857" s="8"/>
      <c r="S857" s="8"/>
      <c r="T857" s="8"/>
      <c r="U857" s="8"/>
      <c r="V857" s="8"/>
      <c r="W857" s="8"/>
      <c r="X857" s="8"/>
      <c r="Y857" s="14">
        <f t="shared" si="142"/>
        <v>590.12000000000012</v>
      </c>
      <c r="Z857" s="10"/>
      <c r="AA857" s="136">
        <f t="shared" si="139"/>
        <v>0</v>
      </c>
      <c r="AB857" s="13"/>
      <c r="AC857" s="13">
        <f t="shared" si="143"/>
        <v>0</v>
      </c>
      <c r="AD857" s="12">
        <v>1</v>
      </c>
      <c r="AE857" s="12">
        <v>1</v>
      </c>
      <c r="AG857" s="9">
        <f t="shared" si="141"/>
        <v>-590.12000000000012</v>
      </c>
      <c r="AI857" s="1" t="str">
        <f t="shared" si="140"/>
        <v>36636610004423</v>
      </c>
      <c r="AJ857" s="9">
        <f>IF(AND(F857=2015,AG$4=1),-IFERROR(VLOOKUP(AI857,'Tax Admin 1'!A:I,9,0),0),IF(AND(F857=2015,AG$4=2),-IFERROR(VLOOKUP(AI857,'Tax Admin 2'!A:I,9,0),0),IFERROR(VLOOKUP(AI857,'A203'!A:L,12,0),0)))</f>
        <v>0</v>
      </c>
    </row>
    <row r="858" spans="1:36" ht="15" customHeight="1" outlineLevel="2">
      <c r="A858" s="7">
        <v>2015</v>
      </c>
      <c r="B858" s="7" t="s">
        <v>183</v>
      </c>
      <c r="C858" s="149" t="s">
        <v>184</v>
      </c>
      <c r="D858" s="7" t="s">
        <v>184</v>
      </c>
      <c r="E858" s="7" t="s">
        <v>13</v>
      </c>
      <c r="F858" s="7">
        <v>3066</v>
      </c>
      <c r="G858" s="148" t="str">
        <f>VLOOKUP(F858,Crosswalk!A:D,2,0)</f>
        <v>4429</v>
      </c>
      <c r="H858" s="7" t="str">
        <f>VLOOKUP(G858,Crosswalk!B:D,2,0)</f>
        <v>General Base Fine Distribution</v>
      </c>
      <c r="I858" s="7"/>
      <c r="J858" s="8">
        <v>25956.35</v>
      </c>
      <c r="K858" s="8">
        <v>26508.400000000001</v>
      </c>
      <c r="L858" s="8">
        <v>24568.320000000007</v>
      </c>
      <c r="M858" s="8">
        <v>0</v>
      </c>
      <c r="N858" s="8">
        <v>0</v>
      </c>
      <c r="O858" s="8">
        <v>35184.149999999994</v>
      </c>
      <c r="P858" s="8">
        <f>18883.21+14513.42</f>
        <v>33396.629999999997</v>
      </c>
      <c r="Q858" s="8">
        <v>19821.23000000001</v>
      </c>
      <c r="R858" s="8"/>
      <c r="S858" s="8"/>
      <c r="T858" s="8"/>
      <c r="U858" s="8"/>
      <c r="V858" s="8"/>
      <c r="W858" s="8"/>
      <c r="X858" s="8"/>
      <c r="Y858" s="14">
        <f t="shared" si="142"/>
        <v>165435.08000000002</v>
      </c>
      <c r="Z858" s="10"/>
      <c r="AA858" s="136">
        <f t="shared" si="139"/>
        <v>0</v>
      </c>
      <c r="AB858" s="13"/>
      <c r="AC858" s="13">
        <f t="shared" si="143"/>
        <v>0</v>
      </c>
      <c r="AD858" s="12">
        <v>1</v>
      </c>
      <c r="AE858" s="12">
        <v>1</v>
      </c>
      <c r="AG858" s="9">
        <f t="shared" si="141"/>
        <v>-165435.08000000002</v>
      </c>
      <c r="AI858" s="1" t="str">
        <f t="shared" si="140"/>
        <v>36636610004429</v>
      </c>
      <c r="AJ858" s="9">
        <f>IF(AND(F858=2015,AG$4=1),-IFERROR(VLOOKUP(AI858,'Tax Admin 1'!A:I,9,0),0),IF(AND(F858=2015,AG$4=2),-IFERROR(VLOOKUP(AI858,'Tax Admin 2'!A:I,9,0),0),IFERROR(VLOOKUP(AI858,'A203'!A:L,12,0),0)))</f>
        <v>0</v>
      </c>
    </row>
    <row r="859" spans="1:36" ht="15" customHeight="1" outlineLevel="2">
      <c r="A859" s="7">
        <v>2015</v>
      </c>
      <c r="B859" s="7" t="s">
        <v>183</v>
      </c>
      <c r="C859" s="149" t="s">
        <v>184</v>
      </c>
      <c r="D859" s="7" t="s">
        <v>184</v>
      </c>
      <c r="E859" s="7" t="s">
        <v>13</v>
      </c>
      <c r="F859" s="7">
        <v>3067</v>
      </c>
      <c r="G859" s="148" t="str">
        <f>VLOOKUP(F859,Crosswalk!A:D,2,0)</f>
        <v>4430</v>
      </c>
      <c r="H859" s="7" t="str">
        <f>VLOOKUP(G859,Crosswalk!B:D,2,0)</f>
        <v>Base Fine Distribution-Realign</v>
      </c>
      <c r="I859" s="7"/>
      <c r="J859" s="8">
        <v>0</v>
      </c>
      <c r="K859" s="8">
        <v>0</v>
      </c>
      <c r="L859" s="8">
        <v>0</v>
      </c>
      <c r="M859" s="8">
        <v>0</v>
      </c>
      <c r="N859" s="8">
        <v>0</v>
      </c>
      <c r="O859" s="8">
        <v>0</v>
      </c>
      <c r="P859" s="8"/>
      <c r="Q859" s="8">
        <v>0</v>
      </c>
      <c r="R859" s="8"/>
      <c r="S859" s="8"/>
      <c r="T859" s="8"/>
      <c r="U859" s="8"/>
      <c r="V859" s="8"/>
      <c r="W859" s="8"/>
      <c r="X859" s="8"/>
      <c r="Y859" s="14">
        <f t="shared" si="142"/>
        <v>0</v>
      </c>
      <c r="Z859" s="10"/>
      <c r="AA859" s="136">
        <f t="shared" si="139"/>
        <v>0</v>
      </c>
      <c r="AB859" s="13"/>
      <c r="AC859" s="13">
        <f t="shared" si="143"/>
        <v>0</v>
      </c>
      <c r="AD859" s="12">
        <v>1</v>
      </c>
      <c r="AE859" s="12">
        <v>1</v>
      </c>
      <c r="AG859" s="9">
        <f t="shared" si="141"/>
        <v>0</v>
      </c>
      <c r="AI859" s="1" t="str">
        <f t="shared" si="140"/>
        <v>36636610004430</v>
      </c>
      <c r="AJ859" s="9">
        <f>IF(AND(F859=2015,AG$4=1),-IFERROR(VLOOKUP(AI859,'Tax Admin 1'!A:I,9,0),0),IF(AND(F859=2015,AG$4=2),-IFERROR(VLOOKUP(AI859,'Tax Admin 2'!A:I,9,0),0),IFERROR(VLOOKUP(AI859,'A203'!A:L,12,0),0)))</f>
        <v>0</v>
      </c>
    </row>
    <row r="860" spans="1:36" ht="15" customHeight="1" outlineLevel="2">
      <c r="A860" s="7">
        <v>2015</v>
      </c>
      <c r="B860" s="7" t="s">
        <v>183</v>
      </c>
      <c r="C860" s="149" t="s">
        <v>184</v>
      </c>
      <c r="D860" s="7" t="s">
        <v>184</v>
      </c>
      <c r="E860" s="7" t="s">
        <v>13</v>
      </c>
      <c r="F860" s="7">
        <v>3071</v>
      </c>
      <c r="G860" s="148" t="str">
        <f>VLOOKUP(F860,Crosswalk!A:D,2,0)</f>
        <v>4434</v>
      </c>
      <c r="H860" s="7" t="str">
        <f>VLOOKUP(G860,Crosswalk!B:D,2,0)</f>
        <v>Pc 1463.001 Traffic Safety Fd</v>
      </c>
      <c r="I860" s="7"/>
      <c r="J860" s="8">
        <v>0</v>
      </c>
      <c r="K860" s="8">
        <v>0</v>
      </c>
      <c r="L860" s="8">
        <v>0</v>
      </c>
      <c r="M860" s="8">
        <v>0</v>
      </c>
      <c r="N860" s="8">
        <v>0</v>
      </c>
      <c r="O860" s="8">
        <v>0</v>
      </c>
      <c r="P860" s="8"/>
      <c r="Q860" s="8">
        <v>0</v>
      </c>
      <c r="R860" s="8"/>
      <c r="S860" s="8"/>
      <c r="T860" s="8"/>
      <c r="U860" s="8"/>
      <c r="V860" s="8"/>
      <c r="W860" s="8"/>
      <c r="X860" s="8"/>
      <c r="Y860" s="14">
        <f t="shared" si="142"/>
        <v>0</v>
      </c>
      <c r="Z860" s="10"/>
      <c r="AA860" s="136">
        <f t="shared" si="139"/>
        <v>0</v>
      </c>
      <c r="AB860" s="13"/>
      <c r="AC860" s="13">
        <f t="shared" si="143"/>
        <v>0</v>
      </c>
      <c r="AD860" s="12">
        <v>1</v>
      </c>
      <c r="AE860" s="12">
        <v>1</v>
      </c>
      <c r="AG860" s="9">
        <f t="shared" si="141"/>
        <v>0</v>
      </c>
      <c r="AI860" s="1" t="str">
        <f t="shared" si="140"/>
        <v>36636610004434</v>
      </c>
      <c r="AJ860" s="9">
        <f>IF(AND(F860=2015,AG$4=1),-IFERROR(VLOOKUP(AI860,'Tax Admin 1'!A:I,9,0),0),IF(AND(F860=2015,AG$4=2),-IFERROR(VLOOKUP(AI860,'Tax Admin 2'!A:I,9,0),0),IFERROR(VLOOKUP(AI860,'A203'!A:L,12,0),0)))</f>
        <v>0</v>
      </c>
    </row>
    <row r="861" spans="1:36" ht="15" customHeight="1" outlineLevel="2">
      <c r="A861" s="7">
        <v>2015</v>
      </c>
      <c r="B861" s="7" t="s">
        <v>183</v>
      </c>
      <c r="C861" s="149" t="s">
        <v>184</v>
      </c>
      <c r="D861" s="7" t="s">
        <v>184</v>
      </c>
      <c r="E861" s="7" t="s">
        <v>13</v>
      </c>
      <c r="F861" s="7">
        <v>3079</v>
      </c>
      <c r="G861" s="148" t="str">
        <f>VLOOKUP(F861,Crosswalk!A:D,2,0)</f>
        <v>4442</v>
      </c>
      <c r="H861" s="7" t="str">
        <f>VLOOKUP(G861,Crosswalk!B:D,2,0)</f>
        <v>Dui Lab Fees</v>
      </c>
      <c r="I861" s="7"/>
      <c r="J861" s="8">
        <v>0</v>
      </c>
      <c r="K861" s="8">
        <v>3151.01</v>
      </c>
      <c r="L861" s="8">
        <v>0</v>
      </c>
      <c r="M861" s="8">
        <v>0</v>
      </c>
      <c r="N861" s="8">
        <v>0</v>
      </c>
      <c r="O861" s="8">
        <v>0</v>
      </c>
      <c r="P861" s="8"/>
      <c r="Q861" s="8">
        <v>0</v>
      </c>
      <c r="R861" s="8"/>
      <c r="S861" s="8"/>
      <c r="T861" s="8"/>
      <c r="U861" s="8"/>
      <c r="V861" s="8"/>
      <c r="W861" s="8"/>
      <c r="X861" s="8"/>
      <c r="Y861" s="14">
        <f t="shared" si="142"/>
        <v>3151.01</v>
      </c>
      <c r="Z861" s="10"/>
      <c r="AA861" s="136">
        <f t="shared" ref="AA861:AA881" si="144">IF(AG$2="Y",IF(RIGHT(B861,4)="CITY",AJ861,0),AJ861)</f>
        <v>0</v>
      </c>
      <c r="AB861" s="13"/>
      <c r="AC861" s="13">
        <f t="shared" si="143"/>
        <v>0</v>
      </c>
      <c r="AD861" s="12">
        <v>1</v>
      </c>
      <c r="AE861" s="12">
        <v>1</v>
      </c>
      <c r="AG861" s="9">
        <f t="shared" si="141"/>
        <v>-3151.01</v>
      </c>
      <c r="AI861" s="1" t="str">
        <f t="shared" ref="AI861:AI881" si="145">C861&amp;D861&amp;E861&amp;G861</f>
        <v>36636610004442</v>
      </c>
      <c r="AJ861" s="9">
        <f>IF(AND(F861=2015,AG$4=1),-IFERROR(VLOOKUP(AI861,'Tax Admin 1'!A:I,9,0),0),IF(AND(F861=2015,AG$4=2),-IFERROR(VLOOKUP(AI861,'Tax Admin 2'!A:I,9,0),0),IFERROR(VLOOKUP(AI861,'A203'!A:L,12,0),0)))</f>
        <v>0</v>
      </c>
    </row>
    <row r="862" spans="1:36" ht="15" customHeight="1" outlineLevel="2">
      <c r="A862" s="7">
        <v>2015</v>
      </c>
      <c r="B862" s="7" t="s">
        <v>183</v>
      </c>
      <c r="C862" s="149" t="s">
        <v>184</v>
      </c>
      <c r="D862" s="7" t="s">
        <v>184</v>
      </c>
      <c r="E862" s="7" t="s">
        <v>13</v>
      </c>
      <c r="F862" s="7">
        <v>3386</v>
      </c>
      <c r="G862" s="148" t="str">
        <f>VLOOKUP(F862,Crosswalk!A:D,2,0)</f>
        <v>4470</v>
      </c>
      <c r="H862" s="7" t="str">
        <f>VLOOKUP(G862,Crosswalk!B:D,2,0)</f>
        <v>Controlled Substance Violation</v>
      </c>
      <c r="I862" s="7"/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/>
      <c r="Q862" s="8">
        <v>0</v>
      </c>
      <c r="R862" s="8"/>
      <c r="S862" s="8"/>
      <c r="T862" s="8"/>
      <c r="U862" s="8"/>
      <c r="V862" s="8"/>
      <c r="W862" s="8"/>
      <c r="X862" s="8"/>
      <c r="Y862" s="14">
        <f t="shared" si="142"/>
        <v>0</v>
      </c>
      <c r="Z862" s="10"/>
      <c r="AA862" s="136">
        <f t="shared" si="144"/>
        <v>0</v>
      </c>
      <c r="AB862" s="13"/>
      <c r="AC862" s="13">
        <f t="shared" si="143"/>
        <v>0</v>
      </c>
      <c r="AD862" s="12">
        <v>1</v>
      </c>
      <c r="AE862" s="12">
        <v>1</v>
      </c>
      <c r="AG862" s="9">
        <f t="shared" si="141"/>
        <v>0</v>
      </c>
      <c r="AI862" s="1" t="str">
        <f t="shared" si="145"/>
        <v>36636610004470</v>
      </c>
      <c r="AJ862" s="9">
        <f>IF(AND(F862=2015,AG$4=1),-IFERROR(VLOOKUP(AI862,'Tax Admin 1'!A:I,9,0),0),IF(AND(F862=2015,AG$4=2),-IFERROR(VLOOKUP(AI862,'Tax Admin 2'!A:I,9,0),0),IFERROR(VLOOKUP(AI862,'A203'!A:L,12,0),0)))</f>
        <v>0</v>
      </c>
    </row>
    <row r="863" spans="1:36" ht="15" customHeight="1" outlineLevel="2">
      <c r="A863" s="7">
        <v>2015</v>
      </c>
      <c r="B863" s="7" t="s">
        <v>183</v>
      </c>
      <c r="C863" s="149" t="s">
        <v>184</v>
      </c>
      <c r="D863" s="7" t="s">
        <v>184</v>
      </c>
      <c r="E863" s="7" t="s">
        <v>13</v>
      </c>
      <c r="F863" s="7">
        <v>4010</v>
      </c>
      <c r="G863" s="148" t="str">
        <f>VLOOKUP(F863,Crosswalk!A:D,2,0)</f>
        <v>4801</v>
      </c>
      <c r="H863" s="7" t="str">
        <f>VLOOKUP(G863,Crosswalk!B:D,2,0)</f>
        <v>Interest</v>
      </c>
      <c r="I863" s="7"/>
      <c r="J863" s="8">
        <v>0</v>
      </c>
      <c r="K863" s="8">
        <v>937</v>
      </c>
      <c r="L863" s="8">
        <v>0</v>
      </c>
      <c r="M863" s="8">
        <v>0</v>
      </c>
      <c r="N863" s="8">
        <v>817.21</v>
      </c>
      <c r="O863" s="8">
        <v>233.98000000000002</v>
      </c>
      <c r="P863" s="8"/>
      <c r="Q863" s="8">
        <v>3283.72</v>
      </c>
      <c r="R863" s="8"/>
      <c r="S863" s="8"/>
      <c r="T863" s="8"/>
      <c r="U863" s="8"/>
      <c r="V863" s="8"/>
      <c r="W863" s="8"/>
      <c r="X863" s="8"/>
      <c r="Y863" s="14">
        <f t="shared" si="142"/>
        <v>5271.91</v>
      </c>
      <c r="Z863" s="10"/>
      <c r="AA863" s="136">
        <f t="shared" si="144"/>
        <v>0</v>
      </c>
      <c r="AB863" s="13"/>
      <c r="AC863" s="13">
        <f t="shared" si="143"/>
        <v>0</v>
      </c>
      <c r="AD863" s="12">
        <v>1</v>
      </c>
      <c r="AE863" s="12">
        <v>1</v>
      </c>
      <c r="AG863" s="9">
        <f t="shared" si="141"/>
        <v>-5271.91</v>
      </c>
      <c r="AI863" s="1" t="str">
        <f t="shared" si="145"/>
        <v>36636610004801</v>
      </c>
      <c r="AJ863" s="9">
        <f>IF(AND(F863=2015,AG$4=1),-IFERROR(VLOOKUP(AI863,'Tax Admin 1'!A:I,9,0),0),IF(AND(F863=2015,AG$4=2),-IFERROR(VLOOKUP(AI863,'Tax Admin 2'!A:I,9,0),0),IFERROR(VLOOKUP(AI863,'A203'!A:L,12,0),0)))</f>
        <v>0</v>
      </c>
    </row>
    <row r="864" spans="1:36" ht="15" customHeight="1" outlineLevel="2">
      <c r="A864" s="7">
        <v>2015</v>
      </c>
      <c r="B864" s="7" t="s">
        <v>183</v>
      </c>
      <c r="C864" s="149" t="s">
        <v>184</v>
      </c>
      <c r="D864" s="7" t="s">
        <v>184</v>
      </c>
      <c r="E864" s="7" t="s">
        <v>13</v>
      </c>
      <c r="F864" s="7">
        <v>5080</v>
      </c>
      <c r="G864" s="148" t="str">
        <f>VLOOKUP(F864,Crosswalk!A:D,2,0)</f>
        <v>5017</v>
      </c>
      <c r="H864" s="7" t="str">
        <f>VLOOKUP(G864,Crosswalk!B:D,2,0)</f>
        <v>Trailor Coach-In Lieu Tax</v>
      </c>
      <c r="I864" s="7"/>
      <c r="J864" s="8">
        <v>0</v>
      </c>
      <c r="K864" s="8">
        <v>0</v>
      </c>
      <c r="L864" s="8">
        <v>0</v>
      </c>
      <c r="M864" s="8">
        <v>0</v>
      </c>
      <c r="N864" s="8">
        <v>0</v>
      </c>
      <c r="O864" s="8">
        <v>0</v>
      </c>
      <c r="P864" s="8"/>
      <c r="Q864" s="8">
        <v>0</v>
      </c>
      <c r="R864" s="8"/>
      <c r="S864" s="8"/>
      <c r="T864" s="8"/>
      <c r="U864" s="8"/>
      <c r="V864" s="8"/>
      <c r="W864" s="8"/>
      <c r="X864" s="8"/>
      <c r="Y864" s="14">
        <f t="shared" si="142"/>
        <v>0</v>
      </c>
      <c r="Z864" s="10"/>
      <c r="AA864" s="136">
        <f t="shared" si="144"/>
        <v>0</v>
      </c>
      <c r="AB864" s="13"/>
      <c r="AC864" s="13">
        <f t="shared" si="143"/>
        <v>0</v>
      </c>
      <c r="AD864" s="12">
        <v>1</v>
      </c>
      <c r="AE864" s="12">
        <v>1</v>
      </c>
      <c r="AG864" s="9">
        <f t="shared" si="141"/>
        <v>0</v>
      </c>
      <c r="AI864" s="1" t="str">
        <f t="shared" si="145"/>
        <v>36636610005017</v>
      </c>
      <c r="AJ864" s="9">
        <f>IF(AND(F864=2015,AG$4=1),-IFERROR(VLOOKUP(AI864,'Tax Admin 1'!A:I,9,0),0),IF(AND(F864=2015,AG$4=2),-IFERROR(VLOOKUP(AI864,'Tax Admin 2'!A:I,9,0),0),IFERROR(VLOOKUP(AI864,'A203'!A:L,12,0),0)))</f>
        <v>0</v>
      </c>
    </row>
    <row r="865" spans="1:36" ht="15" customHeight="1" outlineLevel="2">
      <c r="A865" s="7">
        <v>2015</v>
      </c>
      <c r="B865" s="7" t="s">
        <v>183</v>
      </c>
      <c r="C865" s="149" t="s">
        <v>184</v>
      </c>
      <c r="D865" s="7" t="s">
        <v>184</v>
      </c>
      <c r="E865" s="7" t="s">
        <v>13</v>
      </c>
      <c r="F865" s="7">
        <v>5380</v>
      </c>
      <c r="G865" s="148" t="str">
        <f>VLOOKUP(F865,Crosswalk!A:D,2,0)</f>
        <v>5050</v>
      </c>
      <c r="H865" s="7" t="str">
        <f>VLOOKUP(G865,Crosswalk!B:D,2,0)</f>
        <v>St-Homeowners Prop Tax Relief</v>
      </c>
      <c r="I865" s="7"/>
      <c r="J865" s="8">
        <v>0</v>
      </c>
      <c r="K865" s="8">
        <v>0</v>
      </c>
      <c r="L865" s="8">
        <v>0</v>
      </c>
      <c r="M865" s="8">
        <v>0</v>
      </c>
      <c r="N865" s="8">
        <v>13467.56</v>
      </c>
      <c r="O865" s="8">
        <v>0</v>
      </c>
      <c r="P865" s="8"/>
      <c r="Q865" s="8">
        <v>13467.56</v>
      </c>
      <c r="R865" s="8"/>
      <c r="S865" s="8"/>
      <c r="T865" s="8"/>
      <c r="U865" s="8"/>
      <c r="V865" s="8"/>
      <c r="W865" s="8"/>
      <c r="X865" s="8"/>
      <c r="Y865" s="14">
        <f t="shared" si="142"/>
        <v>26935.119999999999</v>
      </c>
      <c r="Z865" s="10"/>
      <c r="AA865" s="136">
        <f t="shared" si="144"/>
        <v>0</v>
      </c>
      <c r="AB865" s="13"/>
      <c r="AC865" s="13">
        <f t="shared" si="143"/>
        <v>0</v>
      </c>
      <c r="AD865" s="12">
        <v>1</v>
      </c>
      <c r="AE865" s="12">
        <v>1</v>
      </c>
      <c r="AG865" s="9">
        <f t="shared" si="141"/>
        <v>-26935.119999999999</v>
      </c>
      <c r="AI865" s="1" t="str">
        <f t="shared" si="145"/>
        <v>36636610005050</v>
      </c>
      <c r="AJ865" s="9">
        <f>IF(AND(F865=2015,AG$4=1),-IFERROR(VLOOKUP(AI865,'Tax Admin 1'!A:I,9,0),0),IF(AND(F865=2015,AG$4=2),-IFERROR(VLOOKUP(AI865,'Tax Admin 2'!A:I,9,0),0),IFERROR(VLOOKUP(AI865,'A203'!A:L,12,0),0)))</f>
        <v>0</v>
      </c>
    </row>
    <row r="866" spans="1:36" ht="15" customHeight="1" outlineLevel="2">
      <c r="A866" s="7">
        <v>2015</v>
      </c>
      <c r="B866" s="7" t="s">
        <v>183</v>
      </c>
      <c r="C866" s="149" t="s">
        <v>184</v>
      </c>
      <c r="D866" s="7" t="s">
        <v>184</v>
      </c>
      <c r="E866" s="7" t="s">
        <v>13</v>
      </c>
      <c r="F866" s="7">
        <v>5400</v>
      </c>
      <c r="G866" s="148" t="str">
        <f>VLOOKUP(F866,Crosswalk!A:D,2,0)</f>
        <v>5054</v>
      </c>
      <c r="H866" s="7" t="str">
        <f>VLOOKUP(G866,Crosswalk!B:D,2,0)</f>
        <v>State- Other</v>
      </c>
      <c r="I866" s="7"/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/>
      <c r="Q866" s="8">
        <v>0</v>
      </c>
      <c r="R866" s="8"/>
      <c r="S866" s="8"/>
      <c r="T866" s="8"/>
      <c r="U866" s="8"/>
      <c r="V866" s="8"/>
      <c r="W866" s="8"/>
      <c r="X866" s="8"/>
      <c r="Y866" s="14">
        <f t="shared" si="142"/>
        <v>0</v>
      </c>
      <c r="Z866" s="10"/>
      <c r="AA866" s="136">
        <f t="shared" si="144"/>
        <v>0</v>
      </c>
      <c r="AB866" s="13"/>
      <c r="AC866" s="13">
        <f t="shared" si="143"/>
        <v>0</v>
      </c>
      <c r="AD866" s="12">
        <v>1</v>
      </c>
      <c r="AE866" s="12">
        <v>1</v>
      </c>
      <c r="AG866" s="9">
        <f t="shared" si="141"/>
        <v>0</v>
      </c>
      <c r="AI866" s="1" t="str">
        <f t="shared" si="145"/>
        <v>36636610005054</v>
      </c>
      <c r="AJ866" s="9">
        <f>IF(AND(F866=2015,AG$4=1),-IFERROR(VLOOKUP(AI866,'Tax Admin 1'!A:I,9,0),0),IF(AND(F866=2015,AG$4=2),-IFERROR(VLOOKUP(AI866,'Tax Admin 2'!A:I,9,0),0),IFERROR(VLOOKUP(AI866,'A203'!A:L,12,0),0)))</f>
        <v>0</v>
      </c>
    </row>
    <row r="867" spans="1:36" ht="15" customHeight="1" outlineLevel="2">
      <c r="A867" s="7">
        <v>2015</v>
      </c>
      <c r="B867" s="7" t="s">
        <v>183</v>
      </c>
      <c r="C867" s="149" t="s">
        <v>184</v>
      </c>
      <c r="D867" s="7" t="s">
        <v>184</v>
      </c>
      <c r="E867" s="7" t="s">
        <v>13</v>
      </c>
      <c r="F867" s="24">
        <v>5520</v>
      </c>
      <c r="G867" s="148" t="str">
        <f>VLOOKUP(F867,Crosswalk!A:D,2,0)</f>
        <v>5084</v>
      </c>
      <c r="H867" s="7" t="str">
        <f>VLOOKUP(G867,Crosswalk!B:D,2,0)</f>
        <v>Prop 172 Pub Safety Fund</v>
      </c>
      <c r="I867" s="7"/>
      <c r="J867" s="8">
        <v>37263.119999999995</v>
      </c>
      <c r="K867" s="8">
        <v>32458.540000000008</v>
      </c>
      <c r="L867" s="8">
        <v>23709.440000000002</v>
      </c>
      <c r="M867" s="8">
        <v>0</v>
      </c>
      <c r="N867" s="8">
        <v>16107.409999999989</v>
      </c>
      <c r="O867" s="8">
        <v>54880.11</v>
      </c>
      <c r="P867" s="8">
        <v>15015.99</v>
      </c>
      <c r="Q867" s="8">
        <v>37078.410000000062</v>
      </c>
      <c r="R867" s="8"/>
      <c r="S867" s="8"/>
      <c r="T867" s="8"/>
      <c r="U867" s="8"/>
      <c r="V867" s="8"/>
      <c r="W867" s="8"/>
      <c r="X867" s="8"/>
      <c r="Y867" s="14">
        <f t="shared" si="142"/>
        <v>216513.02000000005</v>
      </c>
      <c r="Z867" s="10"/>
      <c r="AA867" s="136">
        <f t="shared" si="144"/>
        <v>0</v>
      </c>
      <c r="AB867" s="13"/>
      <c r="AC867" s="13">
        <f t="shared" si="143"/>
        <v>0</v>
      </c>
      <c r="AD867" s="12">
        <v>1</v>
      </c>
      <c r="AE867" s="12">
        <v>1</v>
      </c>
      <c r="AG867" s="9">
        <f t="shared" si="141"/>
        <v>-216513.02000000005</v>
      </c>
      <c r="AI867" s="1" t="str">
        <f t="shared" si="145"/>
        <v>36636610005084</v>
      </c>
      <c r="AJ867" s="9">
        <f>IF(AND(F867=2015,AG$4=1),-IFERROR(VLOOKUP(AI867,'Tax Admin 1'!A:I,9,0),0),IF(AND(F867=2015,AG$4=2),-IFERROR(VLOOKUP(AI867,'Tax Admin 2'!A:I,9,0),0),IFERROR(VLOOKUP(AI867,'A203'!A:L,12,0),0)))</f>
        <v>0</v>
      </c>
    </row>
    <row r="868" spans="1:36" ht="15" customHeight="1" outlineLevel="2">
      <c r="A868" s="7">
        <v>2015</v>
      </c>
      <c r="B868" s="7" t="s">
        <v>183</v>
      </c>
      <c r="C868" s="149" t="s">
        <v>184</v>
      </c>
      <c r="D868" s="7" t="s">
        <v>184</v>
      </c>
      <c r="E868" s="7" t="s">
        <v>13</v>
      </c>
      <c r="F868" s="7">
        <v>6170</v>
      </c>
      <c r="G868" s="148" t="str">
        <f>VLOOKUP(F868,Crosswalk!A:D,2,0)</f>
        <v>5459</v>
      </c>
      <c r="H868" s="7" t="str">
        <f>VLOOKUP(G868,Crosswalk!B:D,2,0)</f>
        <v>Traffic School Fees</v>
      </c>
      <c r="I868" s="7"/>
      <c r="J868" s="8">
        <v>3048.56</v>
      </c>
      <c r="K868" s="8">
        <v>2872.35</v>
      </c>
      <c r="L868" s="8">
        <v>3722.0300000000007</v>
      </c>
      <c r="M868" s="8">
        <v>0</v>
      </c>
      <c r="N868" s="8">
        <v>0</v>
      </c>
      <c r="O868" s="8">
        <v>6343.4199999999983</v>
      </c>
      <c r="P868" s="8">
        <f>2274.46+3165.01</f>
        <v>5439.47</v>
      </c>
      <c r="Q868" s="8">
        <v>2217.1500000000015</v>
      </c>
      <c r="R868" s="8"/>
      <c r="S868" s="8"/>
      <c r="T868" s="8"/>
      <c r="U868" s="8"/>
      <c r="V868" s="8"/>
      <c r="W868" s="8"/>
      <c r="X868" s="8"/>
      <c r="Y868" s="14">
        <f t="shared" si="142"/>
        <v>23642.98</v>
      </c>
      <c r="Z868" s="10"/>
      <c r="AA868" s="136">
        <f t="shared" si="144"/>
        <v>0</v>
      </c>
      <c r="AB868" s="13"/>
      <c r="AC868" s="13">
        <f t="shared" si="143"/>
        <v>0</v>
      </c>
      <c r="AD868" s="12">
        <v>1</v>
      </c>
      <c r="AE868" s="12">
        <v>1</v>
      </c>
      <c r="AG868" s="9">
        <f t="shared" si="141"/>
        <v>-23642.98</v>
      </c>
      <c r="AI868" s="1" t="str">
        <f t="shared" si="145"/>
        <v>36636610005459</v>
      </c>
      <c r="AJ868" s="9">
        <f>IF(AND(F868=2015,AG$4=1),-IFERROR(VLOOKUP(AI868,'Tax Admin 1'!A:I,9,0),0),IF(AND(F868=2015,AG$4=2),-IFERROR(VLOOKUP(AI868,'Tax Admin 2'!A:I,9,0),0),IFERROR(VLOOKUP(AI868,'A203'!A:L,12,0),0)))</f>
        <v>0</v>
      </c>
    </row>
    <row r="869" spans="1:36" ht="15" customHeight="1" outlineLevel="2">
      <c r="A869" s="7">
        <v>2015</v>
      </c>
      <c r="B869" s="7" t="s">
        <v>183</v>
      </c>
      <c r="C869" s="149" t="s">
        <v>184</v>
      </c>
      <c r="D869" s="7" t="s">
        <v>184</v>
      </c>
      <c r="E869" s="7" t="s">
        <v>13</v>
      </c>
      <c r="F869" s="7">
        <v>6172</v>
      </c>
      <c r="G869" s="148" t="str">
        <f>VLOOKUP(F869,Crosswalk!A:D,2,0)</f>
        <v>5461</v>
      </c>
      <c r="H869" s="7" t="str">
        <f>VLOOKUP(G869,Crosswalk!B:D,2,0)</f>
        <v>Traffic School Realignment Fee</v>
      </c>
      <c r="I869" s="7"/>
      <c r="J869" s="8">
        <v>0</v>
      </c>
      <c r="K869" s="8">
        <v>0</v>
      </c>
      <c r="L869" s="8">
        <v>0</v>
      </c>
      <c r="M869" s="8">
        <v>0</v>
      </c>
      <c r="N869" s="8">
        <v>0</v>
      </c>
      <c r="O869" s="8">
        <v>0</v>
      </c>
      <c r="P869" s="8"/>
      <c r="Q869" s="8">
        <v>0</v>
      </c>
      <c r="R869" s="8"/>
      <c r="S869" s="8"/>
      <c r="T869" s="8"/>
      <c r="U869" s="8"/>
      <c r="V869" s="8"/>
      <c r="W869" s="8"/>
      <c r="X869" s="8"/>
      <c r="Y869" s="14">
        <f t="shared" si="142"/>
        <v>0</v>
      </c>
      <c r="Z869" s="10"/>
      <c r="AA869" s="136">
        <f t="shared" si="144"/>
        <v>0</v>
      </c>
      <c r="AB869" s="13"/>
      <c r="AC869" s="13">
        <f t="shared" si="143"/>
        <v>0</v>
      </c>
      <c r="AD869" s="12">
        <v>1</v>
      </c>
      <c r="AE869" s="12">
        <v>1</v>
      </c>
      <c r="AG869" s="9">
        <f t="shared" si="141"/>
        <v>0</v>
      </c>
      <c r="AI869" s="1" t="str">
        <f t="shared" si="145"/>
        <v>36636610005461</v>
      </c>
      <c r="AJ869" s="9">
        <f>IF(AND(F869=2015,AG$4=1),-IFERROR(VLOOKUP(AI869,'Tax Admin 1'!A:I,9,0),0),IF(AND(F869=2015,AG$4=2),-IFERROR(VLOOKUP(AI869,'Tax Admin 2'!A:I,9,0),0),IFERROR(VLOOKUP(AI869,'A203'!A:L,12,0),0)))</f>
        <v>0</v>
      </c>
    </row>
    <row r="870" spans="1:36" ht="15" customHeight="1" outlineLevel="2">
      <c r="A870" s="7">
        <v>2015</v>
      </c>
      <c r="B870" s="7" t="s">
        <v>183</v>
      </c>
      <c r="C870" s="149" t="s">
        <v>184</v>
      </c>
      <c r="D870" s="7" t="s">
        <v>184</v>
      </c>
      <c r="E870" s="7" t="s">
        <v>13</v>
      </c>
      <c r="F870" s="7">
        <v>6270</v>
      </c>
      <c r="G870" s="148" t="str">
        <f>VLOOKUP(F870,Crosswalk!A:D,2,0)</f>
        <v>5467</v>
      </c>
      <c r="H870" s="7" t="str">
        <f>VLOOKUP(G870,Crosswalk!B:D,2,0)</f>
        <v>Law Enforcement Services</v>
      </c>
      <c r="I870" s="7"/>
      <c r="J870" s="8">
        <v>15904.37</v>
      </c>
      <c r="K870" s="8">
        <v>22230.1</v>
      </c>
      <c r="L870" s="8">
        <v>8943.8699999999953</v>
      </c>
      <c r="M870" s="8">
        <v>0</v>
      </c>
      <c r="N870" s="8">
        <v>7470.68</v>
      </c>
      <c r="O870" s="8">
        <v>27223.30000000001</v>
      </c>
      <c r="P870" s="8">
        <f>10644.43+10122.47</f>
        <v>20766.900000000001</v>
      </c>
      <c r="Q870" s="8">
        <v>9161.6500000000087</v>
      </c>
      <c r="R870" s="8"/>
      <c r="S870" s="8"/>
      <c r="T870" s="8"/>
      <c r="U870" s="8"/>
      <c r="V870" s="8"/>
      <c r="W870" s="8"/>
      <c r="X870" s="8"/>
      <c r="Y870" s="14">
        <f t="shared" si="142"/>
        <v>111700.87000000001</v>
      </c>
      <c r="Z870" s="10"/>
      <c r="AA870" s="136">
        <f t="shared" si="144"/>
        <v>0</v>
      </c>
      <c r="AB870" s="13"/>
      <c r="AC870" s="13">
        <f t="shared" si="143"/>
        <v>0</v>
      </c>
      <c r="AD870" s="12">
        <v>1</v>
      </c>
      <c r="AE870" s="12">
        <v>1</v>
      </c>
      <c r="AG870" s="9">
        <f t="shared" si="141"/>
        <v>-111700.87000000001</v>
      </c>
      <c r="AI870" s="1" t="str">
        <f t="shared" si="145"/>
        <v>36636610005467</v>
      </c>
      <c r="AJ870" s="9">
        <f>IF(AND(F870=2015,AG$4=1),-IFERROR(VLOOKUP(AI870,'Tax Admin 1'!A:I,9,0),0),IF(AND(F870=2015,AG$4=2),-IFERROR(VLOOKUP(AI870,'Tax Admin 2'!A:I,9,0),0),IFERROR(VLOOKUP(AI870,'A203'!A:L,12,0),0)))</f>
        <v>0</v>
      </c>
    </row>
    <row r="871" spans="1:36" ht="15" customHeight="1" outlineLevel="2">
      <c r="A871" s="7">
        <v>2015</v>
      </c>
      <c r="B871" s="7" t="s">
        <v>183</v>
      </c>
      <c r="C871" s="149" t="s">
        <v>184</v>
      </c>
      <c r="D871" s="7" t="s">
        <v>184</v>
      </c>
      <c r="E871" s="7" t="s">
        <v>13</v>
      </c>
      <c r="F871" s="7">
        <v>6282</v>
      </c>
      <c r="G871" s="148" t="str">
        <f>VLOOKUP(F871,Crosswalk!A:D,2,0)</f>
        <v>5474</v>
      </c>
      <c r="H871" s="7" t="str">
        <f>VLOOKUP(G871,Crosswalk!B:D,2,0)</f>
        <v>Proof Of Correction</v>
      </c>
      <c r="I871" s="7"/>
      <c r="J871" s="8">
        <v>361.46</v>
      </c>
      <c r="K871" s="8">
        <v>324.37000000000006</v>
      </c>
      <c r="L871" s="8">
        <v>397.94999999999993</v>
      </c>
      <c r="M871" s="8">
        <v>0</v>
      </c>
      <c r="N871" s="8">
        <v>0</v>
      </c>
      <c r="O871" s="8">
        <v>516.06999999999994</v>
      </c>
      <c r="P871" s="8">
        <f>224.46+174.8</f>
        <v>399.26</v>
      </c>
      <c r="Q871" s="8">
        <v>225.51</v>
      </c>
      <c r="R871" s="8"/>
      <c r="S871" s="8"/>
      <c r="T871" s="8"/>
      <c r="U871" s="8"/>
      <c r="V871" s="8"/>
      <c r="W871" s="8"/>
      <c r="X871" s="8"/>
      <c r="Y871" s="14">
        <f t="shared" si="142"/>
        <v>2224.62</v>
      </c>
      <c r="Z871" s="10"/>
      <c r="AA871" s="136">
        <f t="shared" si="144"/>
        <v>0</v>
      </c>
      <c r="AB871" s="13"/>
      <c r="AC871" s="13">
        <f t="shared" si="143"/>
        <v>0</v>
      </c>
      <c r="AD871" s="12">
        <v>1</v>
      </c>
      <c r="AE871" s="12">
        <v>1</v>
      </c>
      <c r="AG871" s="9">
        <f t="shared" si="141"/>
        <v>-2224.62</v>
      </c>
      <c r="AI871" s="1" t="str">
        <f t="shared" si="145"/>
        <v>36636610005474</v>
      </c>
      <c r="AJ871" s="9">
        <f>IF(AND(F871=2015,AG$4=1),-IFERROR(VLOOKUP(AI871,'Tax Admin 1'!A:I,9,0),0),IF(AND(F871=2015,AG$4=2),-IFERROR(VLOOKUP(AI871,'Tax Admin 2'!A:I,9,0),0),IFERROR(VLOOKUP(AI871,'A203'!A:L,12,0),0)))</f>
        <v>0</v>
      </c>
    </row>
    <row r="872" spans="1:36" ht="15" customHeight="1" outlineLevel="2">
      <c r="A872" s="7">
        <v>2015</v>
      </c>
      <c r="B872" s="7" t="s">
        <v>183</v>
      </c>
      <c r="C872" s="149" t="s">
        <v>184</v>
      </c>
      <c r="D872" s="7" t="s">
        <v>184</v>
      </c>
      <c r="E872" s="7" t="s">
        <v>13</v>
      </c>
      <c r="F872" s="7">
        <v>6345</v>
      </c>
      <c r="G872" s="148" t="str">
        <f>VLOOKUP(F872,Crosswalk!A:D,2,0)</f>
        <v>5500</v>
      </c>
      <c r="H872" s="7" t="str">
        <f>VLOOKUP(G872,Crosswalk!B:D,2,0)</f>
        <v>Litter Fines - Courts</v>
      </c>
      <c r="I872" s="7"/>
      <c r="J872" s="8">
        <v>0</v>
      </c>
      <c r="K872" s="8">
        <v>17.88</v>
      </c>
      <c r="L872" s="8">
        <v>21.219999999999995</v>
      </c>
      <c r="M872" s="8">
        <v>0</v>
      </c>
      <c r="N872" s="8">
        <v>0</v>
      </c>
      <c r="O872" s="8">
        <v>27.740000000000002</v>
      </c>
      <c r="P872" s="8">
        <f>9.87+4.17</f>
        <v>14.04</v>
      </c>
      <c r="Q872" s="8">
        <v>13.060000000000002</v>
      </c>
      <c r="R872" s="8"/>
      <c r="S872" s="8"/>
      <c r="T872" s="8"/>
      <c r="U872" s="8"/>
      <c r="V872" s="8"/>
      <c r="W872" s="8"/>
      <c r="X872" s="8"/>
      <c r="Y872" s="14">
        <f t="shared" si="142"/>
        <v>93.94</v>
      </c>
      <c r="Z872" s="10"/>
      <c r="AA872" s="136">
        <f t="shared" si="144"/>
        <v>0</v>
      </c>
      <c r="AB872" s="13"/>
      <c r="AC872" s="13">
        <f t="shared" si="143"/>
        <v>0</v>
      </c>
      <c r="AD872" s="12">
        <v>1</v>
      </c>
      <c r="AE872" s="12">
        <v>1</v>
      </c>
      <c r="AG872" s="9">
        <f t="shared" si="141"/>
        <v>-93.94</v>
      </c>
      <c r="AI872" s="1" t="str">
        <f t="shared" si="145"/>
        <v>36636610005500</v>
      </c>
      <c r="AJ872" s="9">
        <f>IF(AND(F872=2015,AG$4=1),-IFERROR(VLOOKUP(AI872,'Tax Admin 1'!A:I,9,0),0),IF(AND(F872=2015,AG$4=2),-IFERROR(VLOOKUP(AI872,'Tax Admin 2'!A:I,9,0),0),IFERROR(VLOOKUP(AI872,'A203'!A:L,12,0),0)))</f>
        <v>0</v>
      </c>
    </row>
    <row r="873" spans="1:36" ht="15" customHeight="1" outlineLevel="2">
      <c r="A873" s="7">
        <v>2015</v>
      </c>
      <c r="B873" s="7" t="s">
        <v>183</v>
      </c>
      <c r="C873" s="149" t="s">
        <v>184</v>
      </c>
      <c r="D873" s="7" t="s">
        <v>184</v>
      </c>
      <c r="E873" s="7" t="s">
        <v>13</v>
      </c>
      <c r="F873" s="7">
        <v>6700</v>
      </c>
      <c r="G873" s="148" t="str">
        <f>VLOOKUP(F873,Crosswalk!A:D,2,0)</f>
        <v>5537</v>
      </c>
      <c r="H873" s="7" t="str">
        <f>VLOOKUP(G873,Crosswalk!B:D,2,0)</f>
        <v>Other Services</v>
      </c>
      <c r="I873" s="7"/>
      <c r="J873" s="8">
        <v>0</v>
      </c>
      <c r="K873" s="8">
        <v>0</v>
      </c>
      <c r="L873" s="8">
        <v>1392.5</v>
      </c>
      <c r="M873" s="8">
        <v>0</v>
      </c>
      <c r="N873" s="8">
        <v>773.5</v>
      </c>
      <c r="O873" s="8">
        <v>3109.5</v>
      </c>
      <c r="P873" s="8">
        <f>246.5</f>
        <v>246.5</v>
      </c>
      <c r="Q873" s="8">
        <v>22372.01</v>
      </c>
      <c r="R873" s="8"/>
      <c r="S873" s="8"/>
      <c r="T873" s="8"/>
      <c r="U873" s="8"/>
      <c r="V873" s="8"/>
      <c r="W873" s="8"/>
      <c r="X873" s="8"/>
      <c r="Y873" s="14">
        <f t="shared" si="142"/>
        <v>27894.01</v>
      </c>
      <c r="Z873" s="10"/>
      <c r="AA873" s="136">
        <f t="shared" si="144"/>
        <v>0</v>
      </c>
      <c r="AB873" s="13"/>
      <c r="AC873" s="13">
        <f t="shared" si="143"/>
        <v>0</v>
      </c>
      <c r="AD873" s="12">
        <v>1</v>
      </c>
      <c r="AE873" s="12">
        <v>1</v>
      </c>
      <c r="AG873" s="9">
        <f t="shared" si="141"/>
        <v>-27894.01</v>
      </c>
      <c r="AI873" s="1" t="str">
        <f t="shared" si="145"/>
        <v>36636610005537</v>
      </c>
      <c r="AJ873" s="9">
        <f>IF(AND(F873=2015,AG$4=1),-IFERROR(VLOOKUP(AI873,'Tax Admin 1'!A:I,9,0),0),IF(AND(F873=2015,AG$4=2),-IFERROR(VLOOKUP(AI873,'Tax Admin 2'!A:I,9,0),0),IFERROR(VLOOKUP(AI873,'A203'!A:L,12,0),0)))</f>
        <v>0</v>
      </c>
    </row>
    <row r="874" spans="1:36" ht="15" customHeight="1" outlineLevel="2">
      <c r="A874" s="7">
        <v>2015</v>
      </c>
      <c r="B874" s="7" t="s">
        <v>183</v>
      </c>
      <c r="C874" s="149" t="s">
        <v>184</v>
      </c>
      <c r="D874" s="7" t="s">
        <v>184</v>
      </c>
      <c r="E874" s="148" t="s">
        <v>3453</v>
      </c>
      <c r="F874" s="7">
        <v>6010</v>
      </c>
      <c r="G874" s="148" t="str">
        <f>VLOOKUP(F874,Crosswalk!A:D,2,0)</f>
        <v>5401</v>
      </c>
      <c r="H874" s="7" t="str">
        <f>VLOOKUP(G874,Crosswalk!B:D,2,0)</f>
        <v>Assessments &amp; Tax Collect Fees</v>
      </c>
      <c r="I874" s="7"/>
      <c r="J874" s="8">
        <v>0</v>
      </c>
      <c r="K874" s="8">
        <v>0</v>
      </c>
      <c r="L874" s="8">
        <v>64381.37</v>
      </c>
      <c r="M874" s="8">
        <v>0</v>
      </c>
      <c r="N874" s="8">
        <v>4485.1500000000015</v>
      </c>
      <c r="O874" s="8">
        <v>46745.56</v>
      </c>
      <c r="P874" s="8">
        <f>5458.18</f>
        <v>5458.18</v>
      </c>
      <c r="Q874" s="8">
        <v>1735.6399999999849</v>
      </c>
      <c r="R874" s="8"/>
      <c r="S874" s="8"/>
      <c r="T874" s="8"/>
      <c r="U874" s="8"/>
      <c r="V874" s="8"/>
      <c r="W874" s="8"/>
      <c r="X874" s="8"/>
      <c r="Y874" s="14">
        <f t="shared" ref="Y874" si="146">SUM(J874:X874)</f>
        <v>122805.9</v>
      </c>
      <c r="Z874" s="10"/>
      <c r="AA874" s="136"/>
      <c r="AB874" s="13"/>
      <c r="AC874" s="13"/>
      <c r="AD874" s="12"/>
      <c r="AE874" s="12"/>
      <c r="AG874" s="9"/>
      <c r="AJ874" s="9"/>
    </row>
    <row r="875" spans="1:36" ht="15" customHeight="1" outlineLevel="2">
      <c r="A875" s="7">
        <v>2015</v>
      </c>
      <c r="B875" s="7" t="s">
        <v>183</v>
      </c>
      <c r="C875" s="149" t="s">
        <v>184</v>
      </c>
      <c r="D875" s="7" t="s">
        <v>184</v>
      </c>
      <c r="E875" s="148" t="s">
        <v>3453</v>
      </c>
      <c r="F875" s="7">
        <v>6700</v>
      </c>
      <c r="G875" s="148" t="str">
        <f>VLOOKUP(F875,Crosswalk!A:D,2,0)</f>
        <v>5537</v>
      </c>
      <c r="H875" s="7" t="str">
        <f>VLOOKUP(G875,Crosswalk!B:D,2,0)</f>
        <v>Other Services</v>
      </c>
      <c r="I875" s="7"/>
      <c r="J875" s="8">
        <v>0</v>
      </c>
      <c r="K875" s="8">
        <v>0</v>
      </c>
      <c r="L875" s="8">
        <v>-407</v>
      </c>
      <c r="M875" s="8">
        <v>0</v>
      </c>
      <c r="N875" s="8">
        <v>0</v>
      </c>
      <c r="O875" s="8">
        <v>-407</v>
      </c>
      <c r="P875" s="8"/>
      <c r="Q875" s="8">
        <v>0</v>
      </c>
      <c r="R875" s="8"/>
      <c r="S875" s="8"/>
      <c r="T875" s="8"/>
      <c r="U875" s="8"/>
      <c r="V875" s="8"/>
      <c r="W875" s="8"/>
      <c r="X875" s="8"/>
      <c r="Y875" s="14">
        <f t="shared" ref="Y875" si="147">SUM(J875:X875)</f>
        <v>-814</v>
      </c>
      <c r="Z875" s="10"/>
      <c r="AA875" s="136"/>
      <c r="AB875" s="13"/>
      <c r="AC875" s="13"/>
      <c r="AD875" s="12"/>
      <c r="AE875" s="12"/>
      <c r="AG875" s="9"/>
      <c r="AJ875" s="9"/>
    </row>
    <row r="876" spans="1:36" ht="15" customHeight="1" outlineLevel="2">
      <c r="A876" s="7">
        <v>2015</v>
      </c>
      <c r="B876" s="7" t="s">
        <v>183</v>
      </c>
      <c r="C876" s="149" t="s">
        <v>184</v>
      </c>
      <c r="D876" s="7" t="s">
        <v>184</v>
      </c>
      <c r="E876" s="148" t="s">
        <v>3454</v>
      </c>
      <c r="F876" s="7">
        <v>6700</v>
      </c>
      <c r="G876" s="148" t="str">
        <f>VLOOKUP(F876,Crosswalk!A:D,2,0)</f>
        <v>5537</v>
      </c>
      <c r="H876" s="7" t="str">
        <f>VLOOKUP(G876,Crosswalk!B:D,2,0)</f>
        <v>Other Services</v>
      </c>
      <c r="I876" s="7"/>
      <c r="J876" s="8">
        <v>0</v>
      </c>
      <c r="K876" s="8">
        <v>0</v>
      </c>
      <c r="L876" s="8">
        <v>8159.5</v>
      </c>
      <c r="M876" s="8">
        <v>0</v>
      </c>
      <c r="N876" s="8">
        <v>0</v>
      </c>
      <c r="O876" s="8">
        <v>6901.5</v>
      </c>
      <c r="P876" s="8">
        <v>1589</v>
      </c>
      <c r="Q876" s="8">
        <v>133</v>
      </c>
      <c r="R876" s="8"/>
      <c r="S876" s="8"/>
      <c r="T876" s="8"/>
      <c r="U876" s="8"/>
      <c r="V876" s="8"/>
      <c r="W876" s="8"/>
      <c r="X876" s="8"/>
      <c r="Y876" s="14">
        <f t="shared" ref="Y876" si="148">SUM(J876:X876)</f>
        <v>16783</v>
      </c>
      <c r="Z876" s="10"/>
      <c r="AA876" s="136"/>
      <c r="AB876" s="13"/>
      <c r="AC876" s="13"/>
      <c r="AD876" s="12"/>
      <c r="AE876" s="12"/>
      <c r="AG876" s="9"/>
      <c r="AJ876" s="9"/>
    </row>
    <row r="877" spans="1:36" ht="15" customHeight="1" outlineLevel="2">
      <c r="A877" s="7">
        <v>2015</v>
      </c>
      <c r="B877" s="7" t="s">
        <v>183</v>
      </c>
      <c r="C877" s="149" t="s">
        <v>184</v>
      </c>
      <c r="D877" s="7" t="s">
        <v>184</v>
      </c>
      <c r="E877" s="148" t="s">
        <v>15</v>
      </c>
      <c r="F877" s="7">
        <v>6700</v>
      </c>
      <c r="G877" s="148" t="str">
        <f>VLOOKUP(F877,Crosswalk!A:D,2,0)</f>
        <v>5537</v>
      </c>
      <c r="H877" s="7" t="str">
        <f>VLOOKUP(G877,Crosswalk!B:D,2,0)</f>
        <v>Other Services</v>
      </c>
      <c r="I877" s="7"/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>
        <v>0</v>
      </c>
      <c r="P877" s="8"/>
      <c r="Q877" s="8">
        <v>0</v>
      </c>
      <c r="R877" s="8"/>
      <c r="S877" s="8"/>
      <c r="T877" s="8"/>
      <c r="U877" s="8"/>
      <c r="V877" s="8"/>
      <c r="W877" s="8"/>
      <c r="X877" s="8"/>
      <c r="Y877" s="14">
        <f t="shared" si="142"/>
        <v>0</v>
      </c>
      <c r="Z877" s="10"/>
      <c r="AA877" s="136">
        <f t="shared" si="144"/>
        <v>0</v>
      </c>
      <c r="AB877" s="13"/>
      <c r="AC877" s="13">
        <f t="shared" si="143"/>
        <v>0</v>
      </c>
      <c r="AD877" s="12"/>
      <c r="AE877" s="12"/>
      <c r="AG877" s="9">
        <f t="shared" si="141"/>
        <v>0</v>
      </c>
      <c r="AI877" s="1" t="str">
        <f t="shared" si="145"/>
        <v>36636610505537</v>
      </c>
      <c r="AJ877" s="9">
        <f>IF(AND(F877=2015,AG$4=1),-IFERROR(VLOOKUP(AI877,'Tax Admin 1'!A:I,9,0),0),IF(AND(F877=2015,AG$4=2),-IFERROR(VLOOKUP(AI877,'Tax Admin 2'!A:I,9,0),0),IFERROR(VLOOKUP(AI877,'A203'!A:L,12,0),0)))</f>
        <v>0</v>
      </c>
    </row>
    <row r="878" spans="1:36" ht="15" customHeight="1" outlineLevel="2">
      <c r="A878" s="7">
        <v>2015</v>
      </c>
      <c r="B878" s="7" t="s">
        <v>183</v>
      </c>
      <c r="C878" s="149" t="s">
        <v>184</v>
      </c>
      <c r="D878" s="7" t="s">
        <v>184</v>
      </c>
      <c r="E878" s="148" t="s">
        <v>123</v>
      </c>
      <c r="F878" s="7">
        <v>6700</v>
      </c>
      <c r="G878" s="148" t="str">
        <f>VLOOKUP(F878,Crosswalk!A:D,2,0)</f>
        <v>5537</v>
      </c>
      <c r="H878" s="7" t="str">
        <f>VLOOKUP(G878,Crosswalk!B:D,2,0)</f>
        <v>Other Services</v>
      </c>
      <c r="I878" s="7"/>
      <c r="J878" s="8">
        <v>0</v>
      </c>
      <c r="K878" s="8">
        <v>0</v>
      </c>
      <c r="L878" s="8">
        <v>0</v>
      </c>
      <c r="M878" s="8">
        <v>0</v>
      </c>
      <c r="N878" s="8">
        <v>0</v>
      </c>
      <c r="O878" s="8">
        <v>0</v>
      </c>
      <c r="P878" s="8"/>
      <c r="Q878" s="8">
        <v>0</v>
      </c>
      <c r="R878" s="8"/>
      <c r="S878" s="8"/>
      <c r="T878" s="8"/>
      <c r="U878" s="8"/>
      <c r="V878" s="8"/>
      <c r="W878" s="8"/>
      <c r="X878" s="8"/>
      <c r="Y878" s="14">
        <f t="shared" si="142"/>
        <v>0</v>
      </c>
      <c r="Z878" s="10"/>
      <c r="AA878" s="136">
        <f t="shared" si="144"/>
        <v>0</v>
      </c>
      <c r="AB878" s="13"/>
      <c r="AC878" s="13">
        <f t="shared" si="143"/>
        <v>0</v>
      </c>
      <c r="AD878" s="12"/>
      <c r="AE878" s="12"/>
      <c r="AG878" s="9">
        <f t="shared" si="141"/>
        <v>0</v>
      </c>
      <c r="AI878" s="1" t="str">
        <f t="shared" si="145"/>
        <v>36636610605537</v>
      </c>
      <c r="AJ878" s="9">
        <f>IF(AND(F878=2015,AG$4=1),-IFERROR(VLOOKUP(AI878,'Tax Admin 1'!A:I,9,0),0),IF(AND(F878=2015,AG$4=2),-IFERROR(VLOOKUP(AI878,'Tax Admin 2'!A:I,9,0),0),IFERROR(VLOOKUP(AI878,'A203'!A:L,12,0),0)))</f>
        <v>0</v>
      </c>
    </row>
    <row r="879" spans="1:36" ht="15" customHeight="1" outlineLevel="2">
      <c r="A879" s="7">
        <v>2015</v>
      </c>
      <c r="B879" s="7" t="s">
        <v>183</v>
      </c>
      <c r="C879" s="149" t="s">
        <v>184</v>
      </c>
      <c r="D879" s="7" t="s">
        <v>184</v>
      </c>
      <c r="E879" s="7" t="s">
        <v>167</v>
      </c>
      <c r="F879" s="7">
        <v>6700</v>
      </c>
      <c r="G879" s="148" t="str">
        <f>VLOOKUP(F879,Crosswalk!A:D,2,0)</f>
        <v>5537</v>
      </c>
      <c r="H879" s="7" t="str">
        <f>VLOOKUP(G879,Crosswalk!B:D,2,0)</f>
        <v>Other Services</v>
      </c>
      <c r="I879" s="7"/>
      <c r="J879" s="8">
        <v>0</v>
      </c>
      <c r="K879" s="8">
        <v>0</v>
      </c>
      <c r="L879" s="8">
        <v>38396.370000000003</v>
      </c>
      <c r="M879" s="8">
        <v>0</v>
      </c>
      <c r="N879" s="8">
        <v>2494.739999999998</v>
      </c>
      <c r="O879" s="8">
        <v>31237.339999999997</v>
      </c>
      <c r="P879" s="8">
        <v>2920.25</v>
      </c>
      <c r="Q879" s="8">
        <v>3747.160000000018</v>
      </c>
      <c r="R879" s="8"/>
      <c r="S879" s="8"/>
      <c r="T879" s="8"/>
      <c r="U879" s="8"/>
      <c r="V879" s="8"/>
      <c r="W879" s="8"/>
      <c r="X879" s="8"/>
      <c r="Y879" s="14">
        <f t="shared" si="142"/>
        <v>78795.860000000015</v>
      </c>
      <c r="Z879" s="10"/>
      <c r="AA879" s="136">
        <f t="shared" si="144"/>
        <v>0</v>
      </c>
      <c r="AB879" s="13"/>
      <c r="AC879" s="13">
        <f t="shared" si="143"/>
        <v>0</v>
      </c>
      <c r="AD879" s="12">
        <v>1</v>
      </c>
      <c r="AE879" s="12">
        <v>0</v>
      </c>
      <c r="AG879" s="9">
        <f t="shared" si="141"/>
        <v>-78795.860000000015</v>
      </c>
      <c r="AI879" s="1" t="str">
        <f t="shared" si="145"/>
        <v>36636610805537</v>
      </c>
      <c r="AJ879" s="9">
        <f>IF(AND(F879=2015,AG$4=1),-IFERROR(VLOOKUP(AI879,'Tax Admin 1'!A:I,9,0),0),IF(AND(F879=2015,AG$4=2),-IFERROR(VLOOKUP(AI879,'Tax Admin 2'!A:I,9,0),0),IFERROR(VLOOKUP(AI879,'A203'!A:L,12,0),0)))</f>
        <v>0</v>
      </c>
    </row>
    <row r="880" spans="1:36" ht="15" customHeight="1" outlineLevel="2">
      <c r="A880" s="7">
        <v>2015</v>
      </c>
      <c r="B880" s="7" t="s">
        <v>183</v>
      </c>
      <c r="C880" s="149" t="s">
        <v>184</v>
      </c>
      <c r="D880" s="7" t="s">
        <v>184</v>
      </c>
      <c r="E880" s="7" t="s">
        <v>13</v>
      </c>
      <c r="F880" s="7">
        <v>7320</v>
      </c>
      <c r="G880" s="148" t="str">
        <f>VLOOKUP(F880,Crosswalk!A:D,2,0)</f>
        <v>5835</v>
      </c>
      <c r="H880" s="7" t="str">
        <f>VLOOKUP(G880,Crosswalk!B:D,2,0)</f>
        <v>Other Revenue</v>
      </c>
      <c r="I880" s="7"/>
      <c r="J880" s="8">
        <v>0</v>
      </c>
      <c r="K880" s="8">
        <v>0.35</v>
      </c>
      <c r="L880" s="8">
        <v>0.84</v>
      </c>
      <c r="M880" s="8">
        <v>0</v>
      </c>
      <c r="N880" s="8">
        <v>0</v>
      </c>
      <c r="O880" s="8">
        <v>2.0000000000000018E-2</v>
      </c>
      <c r="P880" s="8">
        <v>4.57</v>
      </c>
      <c r="Q880" s="8">
        <v>0</v>
      </c>
      <c r="R880" s="8"/>
      <c r="S880" s="8"/>
      <c r="T880" s="8"/>
      <c r="U880" s="8"/>
      <c r="V880" s="8"/>
      <c r="W880" s="8"/>
      <c r="X880" s="8"/>
      <c r="Y880" s="14">
        <f t="shared" si="142"/>
        <v>5.78</v>
      </c>
      <c r="Z880" s="10"/>
      <c r="AA880" s="136">
        <f t="shared" si="144"/>
        <v>0</v>
      </c>
      <c r="AB880" s="13"/>
      <c r="AC880" s="13">
        <f t="shared" si="143"/>
        <v>0</v>
      </c>
      <c r="AD880" s="12">
        <v>1</v>
      </c>
      <c r="AE880" s="12">
        <v>1</v>
      </c>
      <c r="AG880" s="9">
        <f t="shared" si="141"/>
        <v>-5.78</v>
      </c>
      <c r="AI880" s="1" t="str">
        <f t="shared" si="145"/>
        <v>36636610005835</v>
      </c>
      <c r="AJ880" s="9">
        <f>IF(AND(F880=2015,AG$4=1),-IFERROR(VLOOKUP(AI880,'Tax Admin 1'!A:I,9,0),0),IF(AND(F880=2015,AG$4=2),-IFERROR(VLOOKUP(AI880,'Tax Admin 2'!A:I,9,0),0),IFERROR(VLOOKUP(AI880,'A203'!A:L,12,0),0)))</f>
        <v>0</v>
      </c>
    </row>
    <row r="881" spans="1:36" ht="15" customHeight="1" outlineLevel="2">
      <c r="A881" s="7">
        <v>2015</v>
      </c>
      <c r="B881" s="7" t="s">
        <v>183</v>
      </c>
      <c r="C881" s="149" t="s">
        <v>184</v>
      </c>
      <c r="D881" s="7" t="s">
        <v>184</v>
      </c>
      <c r="E881" s="7" t="s">
        <v>13</v>
      </c>
      <c r="F881" s="7">
        <v>9985</v>
      </c>
      <c r="G881" s="148" t="str">
        <f>VLOOKUP(F881,Crosswalk!A:D,2,0)</f>
        <v>5878</v>
      </c>
      <c r="H881" s="7" t="str">
        <f>VLOOKUP(G881,Crosswalk!B:D,2,0)</f>
        <v>Sanitation Services</v>
      </c>
      <c r="I881" s="7"/>
      <c r="J881" s="8">
        <v>0</v>
      </c>
      <c r="K881" s="8">
        <v>0</v>
      </c>
      <c r="L881" s="8">
        <v>0</v>
      </c>
      <c r="M881" s="8">
        <v>0</v>
      </c>
      <c r="N881" s="8">
        <v>0</v>
      </c>
      <c r="O881" s="8">
        <v>0</v>
      </c>
      <c r="P881" s="8"/>
      <c r="Q881" s="8">
        <v>0</v>
      </c>
      <c r="R881" s="8"/>
      <c r="S881" s="8"/>
      <c r="T881" s="8"/>
      <c r="U881" s="8"/>
      <c r="V881" s="8"/>
      <c r="W881" s="8"/>
      <c r="X881" s="8"/>
      <c r="Y881" s="14">
        <f t="shared" si="142"/>
        <v>0</v>
      </c>
      <c r="Z881" s="10"/>
      <c r="AA881" s="136">
        <f t="shared" si="144"/>
        <v>0</v>
      </c>
      <c r="AB881" s="13"/>
      <c r="AC881" s="13">
        <f t="shared" si="143"/>
        <v>0</v>
      </c>
      <c r="AD881" s="12">
        <v>1</v>
      </c>
      <c r="AE881" s="12">
        <v>1</v>
      </c>
      <c r="AG881" s="9">
        <f t="shared" si="141"/>
        <v>0</v>
      </c>
      <c r="AI881" s="1" t="str">
        <f t="shared" si="145"/>
        <v>36636610005878</v>
      </c>
      <c r="AJ881" s="9">
        <f>IF(AND(F881=2015,AG$4=1),-IFERROR(VLOOKUP(AI881,'Tax Admin 1'!A:I,9,0),0),IF(AND(F881=2015,AG$4=2),-IFERROR(VLOOKUP(AI881,'Tax Admin 2'!A:I,9,0),0),IFERROR(VLOOKUP(AI881,'A203'!A:L,12,0),0)))</f>
        <v>0</v>
      </c>
    </row>
    <row r="882" spans="1:36" ht="15" customHeight="1" outlineLevel="1">
      <c r="A882" s="7"/>
      <c r="B882" s="7"/>
      <c r="C882" s="157" t="s">
        <v>3548</v>
      </c>
      <c r="D882" s="7"/>
      <c r="E882" s="7"/>
      <c r="F882" s="7"/>
      <c r="G882" s="148"/>
      <c r="H882" s="7"/>
      <c r="I882" s="7"/>
      <c r="J882" s="8">
        <f>SUBTOTAL(9,J829:J881)</f>
        <v>615404.23</v>
      </c>
      <c r="K882" s="8">
        <f>SUBTOTAL(9,K829:K881)</f>
        <v>102236.78000000003</v>
      </c>
      <c r="L882" s="8">
        <f>SUBTOTAL(9,L829:L881)</f>
        <v>3781193.49</v>
      </c>
      <c r="M882" s="8">
        <f>SUBTOTAL(9,M829:M881)</f>
        <v>0</v>
      </c>
      <c r="N882" s="8">
        <f>SUBTOTAL(9,N829:N881)</f>
        <v>258958.19000000003</v>
      </c>
      <c r="O882" s="8">
        <f>SUBTOTAL(9,O829:O881)</f>
        <v>5395787.0999999987</v>
      </c>
      <c r="P882" s="8">
        <f>SUBTOTAL(9,P829:P881)</f>
        <v>349148.88</v>
      </c>
      <c r="Q882" s="8">
        <f>SUBTOTAL(9,Q829:Q881)</f>
        <v>622010.86999999953</v>
      </c>
      <c r="R882" s="8"/>
      <c r="S882" s="8"/>
      <c r="T882" s="8"/>
      <c r="U882" s="8"/>
      <c r="V882" s="8"/>
      <c r="W882" s="8"/>
      <c r="X882" s="8"/>
      <c r="Y882" s="14">
        <f>SUBTOTAL(9,Y829:Y881)</f>
        <v>11124739.539999994</v>
      </c>
      <c r="Z882" s="10"/>
      <c r="AA882" s="136"/>
      <c r="AB882" s="13"/>
      <c r="AC882" s="13"/>
      <c r="AD882" s="12"/>
      <c r="AE882" s="12"/>
      <c r="AG882" s="9"/>
      <c r="AJ882" s="9"/>
    </row>
    <row r="883" spans="1:36" ht="15" customHeight="1" outlineLevel="2">
      <c r="A883" s="7">
        <v>2015</v>
      </c>
      <c r="B883" s="7" t="s">
        <v>185</v>
      </c>
      <c r="C883" s="149" t="s">
        <v>186</v>
      </c>
      <c r="D883" s="7" t="s">
        <v>186</v>
      </c>
      <c r="E883" s="7" t="s">
        <v>13</v>
      </c>
      <c r="F883" s="7">
        <v>1010</v>
      </c>
      <c r="G883" s="7" t="str">
        <f>VLOOKUP(F883,Crosswalk!A:D,2,0)</f>
        <v>4001</v>
      </c>
      <c r="H883" s="7" t="str">
        <f>VLOOKUP(G883,Crosswalk!B:D,2,0)</f>
        <v>Property Taxes-Current Secured</v>
      </c>
      <c r="I883" s="7"/>
      <c r="J883" s="8">
        <v>0</v>
      </c>
      <c r="K883" s="8">
        <v>0</v>
      </c>
      <c r="L883" s="8">
        <v>10239.74</v>
      </c>
      <c r="M883" s="8">
        <v>0</v>
      </c>
      <c r="N883" s="8">
        <v>1699.0200000000004</v>
      </c>
      <c r="O883" s="8">
        <v>6471.01</v>
      </c>
      <c r="P883" s="8">
        <v>2157.92</v>
      </c>
      <c r="Q883" s="8">
        <v>219.50999999999476</v>
      </c>
      <c r="R883" s="8"/>
      <c r="S883" s="8"/>
      <c r="T883" s="8"/>
      <c r="U883" s="8"/>
      <c r="V883" s="8"/>
      <c r="W883" s="8"/>
      <c r="X883" s="8"/>
      <c r="Y883" s="14">
        <f t="shared" si="142"/>
        <v>20787.199999999997</v>
      </c>
      <c r="Z883" s="10"/>
      <c r="AA883" s="136">
        <f t="shared" ref="AA883:AA895" si="149">IF(AG$2="Y",IF(RIGHT(B883,4)="CITY",AJ883,0),AJ883)</f>
        <v>0</v>
      </c>
      <c r="AB883" s="13"/>
      <c r="AC883" s="13">
        <f t="shared" si="143"/>
        <v>0</v>
      </c>
      <c r="AD883" s="12">
        <v>1</v>
      </c>
      <c r="AE883" s="12">
        <v>1</v>
      </c>
      <c r="AG883" s="9">
        <f t="shared" si="141"/>
        <v>-20787.199999999997</v>
      </c>
      <c r="AI883" s="1" t="str">
        <f t="shared" ref="AI883:AI895" si="150">C883&amp;D883&amp;E883&amp;G883</f>
        <v>36736710004001</v>
      </c>
      <c r="AJ883" s="9">
        <f>IF(AND(F883=2015,AG$4=1),-IFERROR(VLOOKUP(AI883,'Tax Admin 1'!A:I,9,0),0),IF(AND(F883=2015,AG$4=2),-IFERROR(VLOOKUP(AI883,'Tax Admin 2'!A:I,9,0),0),IFERROR(VLOOKUP(AI883,'A203'!A:L,12,0),0)))</f>
        <v>0</v>
      </c>
    </row>
    <row r="884" spans="1:36" ht="15" customHeight="1" outlineLevel="2">
      <c r="A884" s="7">
        <v>2015</v>
      </c>
      <c r="B884" s="7" t="s">
        <v>185</v>
      </c>
      <c r="C884" s="149" t="s">
        <v>186</v>
      </c>
      <c r="D884" s="7" t="s">
        <v>186</v>
      </c>
      <c r="E884" s="7" t="s">
        <v>13</v>
      </c>
      <c r="F884" s="7">
        <v>1020</v>
      </c>
      <c r="G884" s="7" t="str">
        <f>VLOOKUP(F884,Crosswalk!A:D,2,0)</f>
        <v>4004</v>
      </c>
      <c r="H884" s="7" t="str">
        <f>VLOOKUP(G884,Crosswalk!B:D,2,0)</f>
        <v>Property Taxes-Eraf III</v>
      </c>
      <c r="I884" s="7"/>
      <c r="J884" s="8">
        <v>0</v>
      </c>
      <c r="K884" s="8">
        <v>0</v>
      </c>
      <c r="L884" s="8">
        <v>0</v>
      </c>
      <c r="M884" s="8">
        <v>0</v>
      </c>
      <c r="N884" s="8">
        <v>0</v>
      </c>
      <c r="O884" s="8">
        <v>0</v>
      </c>
      <c r="P884" s="8"/>
      <c r="Q884" s="8">
        <v>0</v>
      </c>
      <c r="R884" s="8"/>
      <c r="S884" s="8"/>
      <c r="T884" s="8"/>
      <c r="U884" s="8"/>
      <c r="V884" s="8"/>
      <c r="W884" s="8"/>
      <c r="X884" s="8"/>
      <c r="Y884" s="14">
        <f t="shared" si="142"/>
        <v>0</v>
      </c>
      <c r="Z884" s="10"/>
      <c r="AA884" s="136">
        <f t="shared" si="149"/>
        <v>0</v>
      </c>
      <c r="AB884" s="13"/>
      <c r="AC884" s="13">
        <f t="shared" si="143"/>
        <v>0</v>
      </c>
      <c r="AD884" s="12">
        <v>1</v>
      </c>
      <c r="AE884" s="12">
        <v>1</v>
      </c>
      <c r="AG884" s="9">
        <f t="shared" si="141"/>
        <v>0</v>
      </c>
      <c r="AI884" s="1" t="str">
        <f t="shared" si="150"/>
        <v>36736710004004</v>
      </c>
      <c r="AJ884" s="9">
        <f>IF(AND(F884=2015,AG$4=1),-IFERROR(VLOOKUP(AI884,'Tax Admin 1'!A:I,9,0),0),IF(AND(F884=2015,AG$4=2),-IFERROR(VLOOKUP(AI884,'Tax Admin 2'!A:I,9,0),0),IFERROR(VLOOKUP(AI884,'A203'!A:L,12,0),0)))</f>
        <v>0</v>
      </c>
    </row>
    <row r="885" spans="1:36" ht="15" customHeight="1" outlineLevel="2">
      <c r="A885" s="7">
        <v>2015</v>
      </c>
      <c r="B885" s="7" t="s">
        <v>185</v>
      </c>
      <c r="C885" s="149" t="s">
        <v>186</v>
      </c>
      <c r="D885" s="7" t="s">
        <v>186</v>
      </c>
      <c r="E885" s="7" t="s">
        <v>13</v>
      </c>
      <c r="F885" s="7">
        <v>1050</v>
      </c>
      <c r="G885" s="7" t="str">
        <f>VLOOKUP(F885,Crosswalk!A:D,2,0)</f>
        <v>4006</v>
      </c>
      <c r="H885" s="7" t="str">
        <f>VLOOKUP(G885,Crosswalk!B:D,2,0)</f>
        <v>Property Tax-Current Unsecured</v>
      </c>
      <c r="I885" s="7"/>
      <c r="J885" s="8">
        <v>0</v>
      </c>
      <c r="K885" s="8">
        <v>0</v>
      </c>
      <c r="L885" s="8">
        <v>1134.08</v>
      </c>
      <c r="M885" s="8">
        <v>0</v>
      </c>
      <c r="N885" s="8">
        <v>6.5199999999999818</v>
      </c>
      <c r="O885" s="8">
        <v>57.6099999999999</v>
      </c>
      <c r="P885" s="8">
        <v>-3.58</v>
      </c>
      <c r="Q885" s="8">
        <v>41.490000000000009</v>
      </c>
      <c r="R885" s="8"/>
      <c r="S885" s="8"/>
      <c r="T885" s="8"/>
      <c r="U885" s="8"/>
      <c r="V885" s="8"/>
      <c r="W885" s="8"/>
      <c r="X885" s="8"/>
      <c r="Y885" s="14">
        <f t="shared" si="142"/>
        <v>1236.1199999999999</v>
      </c>
      <c r="Z885" s="10"/>
      <c r="AA885" s="136">
        <f t="shared" si="149"/>
        <v>0</v>
      </c>
      <c r="AB885" s="13"/>
      <c r="AC885" s="13">
        <f t="shared" si="143"/>
        <v>0</v>
      </c>
      <c r="AD885" s="12">
        <v>1</v>
      </c>
      <c r="AE885" s="12">
        <v>1</v>
      </c>
      <c r="AG885" s="9">
        <f t="shared" si="141"/>
        <v>-1236.1199999999999</v>
      </c>
      <c r="AI885" s="1" t="str">
        <f t="shared" si="150"/>
        <v>36736710004006</v>
      </c>
      <c r="AJ885" s="9">
        <f>IF(AND(F885=2015,AG$4=1),-IFERROR(VLOOKUP(AI885,'Tax Admin 1'!A:I,9,0),0),IF(AND(F885=2015,AG$4=2),-IFERROR(VLOOKUP(AI885,'Tax Admin 2'!A:I,9,0),0),IFERROR(VLOOKUP(AI885,'A203'!A:L,12,0),0)))</f>
        <v>0</v>
      </c>
    </row>
    <row r="886" spans="1:36" ht="15" customHeight="1" outlineLevel="2">
      <c r="A886" s="7">
        <v>2015</v>
      </c>
      <c r="B886" s="7" t="s">
        <v>185</v>
      </c>
      <c r="C886" s="149" t="s">
        <v>186</v>
      </c>
      <c r="D886" s="7" t="s">
        <v>186</v>
      </c>
      <c r="E886" s="7" t="s">
        <v>13</v>
      </c>
      <c r="F886" s="7">
        <v>1110</v>
      </c>
      <c r="G886" s="7" t="str">
        <f>VLOOKUP(F886,Crosswalk!A:D,2,0)</f>
        <v>4008</v>
      </c>
      <c r="H886" s="7" t="str">
        <f>VLOOKUP(G886,Crosswalk!B:D,2,0)</f>
        <v>Property Taxes-Prior Secured</v>
      </c>
      <c r="I886" s="7"/>
      <c r="J886" s="8">
        <v>0</v>
      </c>
      <c r="K886" s="8">
        <v>0</v>
      </c>
      <c r="L886" s="8">
        <v>0</v>
      </c>
      <c r="M886" s="8">
        <v>0</v>
      </c>
      <c r="N886" s="8">
        <v>0</v>
      </c>
      <c r="O886" s="8">
        <v>0</v>
      </c>
      <c r="P886" s="8"/>
      <c r="Q886" s="8">
        <v>771.78</v>
      </c>
      <c r="R886" s="8"/>
      <c r="S886" s="8"/>
      <c r="T886" s="8"/>
      <c r="U886" s="8"/>
      <c r="V886" s="8"/>
      <c r="W886" s="8"/>
      <c r="X886" s="8"/>
      <c r="Y886" s="14">
        <f t="shared" si="142"/>
        <v>771.78</v>
      </c>
      <c r="Z886" s="10"/>
      <c r="AA886" s="136">
        <f t="shared" si="149"/>
        <v>0</v>
      </c>
      <c r="AB886" s="13"/>
      <c r="AC886" s="13">
        <f t="shared" si="143"/>
        <v>0</v>
      </c>
      <c r="AD886" s="12">
        <v>1</v>
      </c>
      <c r="AE886" s="12">
        <v>1</v>
      </c>
      <c r="AG886" s="9">
        <f t="shared" si="141"/>
        <v>-771.78</v>
      </c>
      <c r="AI886" s="1" t="str">
        <f t="shared" si="150"/>
        <v>36736710004008</v>
      </c>
      <c r="AJ886" s="9">
        <f>IF(AND(F886=2015,AG$4=1),-IFERROR(VLOOKUP(AI886,'Tax Admin 1'!A:I,9,0),0),IF(AND(F886=2015,AG$4=2),-IFERROR(VLOOKUP(AI886,'Tax Admin 2'!A:I,9,0),0),IFERROR(VLOOKUP(AI886,'A203'!A:L,12,0),0)))</f>
        <v>0</v>
      </c>
    </row>
    <row r="887" spans="1:36" ht="15" customHeight="1" outlineLevel="2">
      <c r="A887" s="7">
        <v>2015</v>
      </c>
      <c r="B887" s="7" t="s">
        <v>185</v>
      </c>
      <c r="C887" s="149" t="s">
        <v>186</v>
      </c>
      <c r="D887" s="7" t="s">
        <v>186</v>
      </c>
      <c r="E887" s="7" t="s">
        <v>13</v>
      </c>
      <c r="F887" s="7">
        <v>1150</v>
      </c>
      <c r="G887" s="7" t="str">
        <f>VLOOKUP(F887,Crosswalk!A:D,2,0)</f>
        <v>4009</v>
      </c>
      <c r="H887" s="7" t="str">
        <f>VLOOKUP(G887,Crosswalk!B:D,2,0)</f>
        <v>Property Taxes-Prior Unsecured</v>
      </c>
      <c r="I887" s="7"/>
      <c r="J887" s="8">
        <v>0</v>
      </c>
      <c r="K887" s="8">
        <v>0</v>
      </c>
      <c r="L887" s="8">
        <v>10.75</v>
      </c>
      <c r="M887" s="8">
        <v>0</v>
      </c>
      <c r="N887" s="8">
        <v>1.6500000000000004</v>
      </c>
      <c r="O887" s="8">
        <v>15.62</v>
      </c>
      <c r="P887" s="8">
        <v>1.68</v>
      </c>
      <c r="Q887" s="8">
        <v>9.8900000000000041</v>
      </c>
      <c r="R887" s="8"/>
      <c r="S887" s="8"/>
      <c r="T887" s="8"/>
      <c r="U887" s="8"/>
      <c r="V887" s="8"/>
      <c r="W887" s="8"/>
      <c r="X887" s="8"/>
      <c r="Y887" s="14">
        <f t="shared" si="142"/>
        <v>39.590000000000003</v>
      </c>
      <c r="Z887" s="10"/>
      <c r="AA887" s="136">
        <f t="shared" si="149"/>
        <v>0</v>
      </c>
      <c r="AB887" s="13"/>
      <c r="AC887" s="13">
        <f t="shared" si="143"/>
        <v>0</v>
      </c>
      <c r="AD887" s="12">
        <v>1</v>
      </c>
      <c r="AE887" s="12">
        <v>1</v>
      </c>
      <c r="AG887" s="9">
        <f t="shared" si="141"/>
        <v>-39.590000000000003</v>
      </c>
      <c r="AI887" s="1" t="str">
        <f t="shared" si="150"/>
        <v>36736710004009</v>
      </c>
      <c r="AJ887" s="9">
        <f>IF(AND(F887=2015,AG$4=1),-IFERROR(VLOOKUP(AI887,'Tax Admin 1'!A:I,9,0),0),IF(AND(F887=2015,AG$4=2),-IFERROR(VLOOKUP(AI887,'Tax Admin 2'!A:I,9,0),0),IFERROR(VLOOKUP(AI887,'A203'!A:L,12,0),0)))</f>
        <v>0</v>
      </c>
    </row>
    <row r="888" spans="1:36" ht="15" customHeight="1" outlineLevel="2">
      <c r="A888" s="7">
        <v>2015</v>
      </c>
      <c r="B888" s="7" t="s">
        <v>185</v>
      </c>
      <c r="C888" s="149" t="s">
        <v>186</v>
      </c>
      <c r="D888" s="7" t="s">
        <v>186</v>
      </c>
      <c r="E888" s="7" t="s">
        <v>13</v>
      </c>
      <c r="F888" s="7">
        <v>1175</v>
      </c>
      <c r="G888" s="7" t="str">
        <f>VLOOKUP(F888,Crosswalk!A:D,2,0)</f>
        <v>4014</v>
      </c>
      <c r="H888" s="7" t="str">
        <f>VLOOKUP(G888,Crosswalk!B:D,2,0)</f>
        <v>Prop 1A Reimbursement</v>
      </c>
      <c r="I888" s="7"/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/>
      <c r="Q888" s="8">
        <v>0</v>
      </c>
      <c r="R888" s="8"/>
      <c r="S888" s="8"/>
      <c r="T888" s="8"/>
      <c r="U888" s="8"/>
      <c r="V888" s="8"/>
      <c r="W888" s="8"/>
      <c r="X888" s="8"/>
      <c r="Y888" s="14">
        <f t="shared" si="142"/>
        <v>0</v>
      </c>
      <c r="Z888" s="10"/>
      <c r="AA888" s="136">
        <f t="shared" si="149"/>
        <v>0</v>
      </c>
      <c r="AB888" s="13"/>
      <c r="AC888" s="13">
        <f t="shared" si="143"/>
        <v>0</v>
      </c>
      <c r="AD888" s="12"/>
      <c r="AE888" s="12"/>
      <c r="AG888" s="9">
        <f t="shared" si="141"/>
        <v>0</v>
      </c>
      <c r="AI888" s="1" t="str">
        <f t="shared" si="150"/>
        <v>36736710004014</v>
      </c>
      <c r="AJ888" s="9">
        <f>IF(AND(F888=2015,AG$4=1),-IFERROR(VLOOKUP(AI888,'Tax Admin 1'!A:I,9,0),0),IF(AND(F888=2015,AG$4=2),-IFERROR(VLOOKUP(AI888,'Tax Admin 2'!A:I,9,0),0),IFERROR(VLOOKUP(AI888,'A203'!A:L,12,0),0)))</f>
        <v>0</v>
      </c>
    </row>
    <row r="889" spans="1:36" ht="15" customHeight="1" outlineLevel="2">
      <c r="A889" s="7">
        <v>2015</v>
      </c>
      <c r="B889" s="7" t="s">
        <v>185</v>
      </c>
      <c r="C889" s="149" t="s">
        <v>186</v>
      </c>
      <c r="D889" s="7" t="s">
        <v>186</v>
      </c>
      <c r="E889" s="7" t="s">
        <v>13</v>
      </c>
      <c r="F889" s="7">
        <v>1260</v>
      </c>
      <c r="G889" s="7" t="str">
        <f>VLOOKUP(F889,Crosswalk!A:D,2,0)</f>
        <v>4030</v>
      </c>
      <c r="H889" s="7" t="str">
        <f>VLOOKUP(G889,Crosswalk!B:D,2,0)</f>
        <v>Supp Prop Tax-Current Secured</v>
      </c>
      <c r="I889" s="7"/>
      <c r="J889" s="8">
        <v>0</v>
      </c>
      <c r="K889" s="8">
        <v>0</v>
      </c>
      <c r="L889" s="8">
        <v>0</v>
      </c>
      <c r="M889" s="8">
        <v>0</v>
      </c>
      <c r="N889" s="8">
        <v>0</v>
      </c>
      <c r="O889" s="8">
        <v>0</v>
      </c>
      <c r="P889" s="8"/>
      <c r="Q889" s="8">
        <v>202.66</v>
      </c>
      <c r="R889" s="8"/>
      <c r="S889" s="8"/>
      <c r="T889" s="8"/>
      <c r="U889" s="8"/>
      <c r="V889" s="8"/>
      <c r="W889" s="8"/>
      <c r="X889" s="8"/>
      <c r="Y889" s="14">
        <f t="shared" si="142"/>
        <v>202.66</v>
      </c>
      <c r="Z889" s="10"/>
      <c r="AA889" s="136">
        <f t="shared" si="149"/>
        <v>0</v>
      </c>
      <c r="AB889" s="13"/>
      <c r="AC889" s="13">
        <f t="shared" si="143"/>
        <v>0</v>
      </c>
      <c r="AD889" s="12">
        <v>1</v>
      </c>
      <c r="AE889" s="12">
        <v>1</v>
      </c>
      <c r="AG889" s="9">
        <f t="shared" si="141"/>
        <v>-202.66</v>
      </c>
      <c r="AI889" s="1" t="str">
        <f t="shared" si="150"/>
        <v>36736710004030</v>
      </c>
      <c r="AJ889" s="9">
        <f>IF(AND(F889=2015,AG$4=1),-IFERROR(VLOOKUP(AI889,'Tax Admin 1'!A:I,9,0),0),IF(AND(F889=2015,AG$4=2),-IFERROR(VLOOKUP(AI889,'Tax Admin 2'!A:I,9,0),0),IFERROR(VLOOKUP(AI889,'A203'!A:L,12,0),0)))</f>
        <v>0</v>
      </c>
    </row>
    <row r="890" spans="1:36" ht="15" customHeight="1" outlineLevel="2">
      <c r="A890" s="7">
        <v>2015</v>
      </c>
      <c r="B890" s="7" t="s">
        <v>185</v>
      </c>
      <c r="C890" s="149" t="s">
        <v>186</v>
      </c>
      <c r="D890" s="7" t="s">
        <v>186</v>
      </c>
      <c r="E890" s="7" t="s">
        <v>13</v>
      </c>
      <c r="F890" s="7">
        <v>1270</v>
      </c>
      <c r="G890" s="7" t="str">
        <f>VLOOKUP(F890,Crosswalk!A:D,2,0)</f>
        <v>4033</v>
      </c>
      <c r="H890" s="7" t="str">
        <f>VLOOKUP(G890,Crosswalk!B:D,2,0)</f>
        <v>Supp Property Taxes-Prior Secured</v>
      </c>
      <c r="I890" s="7"/>
      <c r="J890" s="8">
        <v>0</v>
      </c>
      <c r="K890" s="8">
        <v>0</v>
      </c>
      <c r="L890" s="8">
        <v>0</v>
      </c>
      <c r="M890" s="8">
        <v>0</v>
      </c>
      <c r="N890" s="8">
        <v>0</v>
      </c>
      <c r="O890" s="8">
        <v>0</v>
      </c>
      <c r="P890" s="8"/>
      <c r="Q890" s="8">
        <v>50.05</v>
      </c>
      <c r="R890" s="8"/>
      <c r="S890" s="8"/>
      <c r="T890" s="8"/>
      <c r="U890" s="8"/>
      <c r="V890" s="8"/>
      <c r="W890" s="8"/>
      <c r="X890" s="8"/>
      <c r="Y890" s="14">
        <f t="shared" si="142"/>
        <v>50.05</v>
      </c>
      <c r="Z890" s="10"/>
      <c r="AA890" s="136">
        <f t="shared" si="149"/>
        <v>0</v>
      </c>
      <c r="AB890" s="13"/>
      <c r="AC890" s="13">
        <f t="shared" si="143"/>
        <v>0</v>
      </c>
      <c r="AD890" s="12">
        <v>1</v>
      </c>
      <c r="AE890" s="12">
        <v>1</v>
      </c>
      <c r="AG890" s="9">
        <f t="shared" si="141"/>
        <v>-50.05</v>
      </c>
      <c r="AI890" s="1" t="str">
        <f t="shared" si="150"/>
        <v>36736710004033</v>
      </c>
      <c r="AJ890" s="9">
        <f>IF(AND(F890=2015,AG$4=1),-IFERROR(VLOOKUP(AI890,'Tax Admin 1'!A:I,9,0),0),IF(AND(F890=2015,AG$4=2),-IFERROR(VLOOKUP(AI890,'Tax Admin 2'!A:I,9,0),0),IFERROR(VLOOKUP(AI890,'A203'!A:L,12,0),0)))</f>
        <v>0</v>
      </c>
    </row>
    <row r="891" spans="1:36" ht="15" customHeight="1" outlineLevel="2">
      <c r="A891" s="7">
        <v>2015</v>
      </c>
      <c r="B891" s="7" t="s">
        <v>185</v>
      </c>
      <c r="C891" s="149" t="s">
        <v>186</v>
      </c>
      <c r="D891" s="7" t="s">
        <v>186</v>
      </c>
      <c r="E891" s="7" t="s">
        <v>13</v>
      </c>
      <c r="F891" s="24">
        <v>1410</v>
      </c>
      <c r="G891" s="7" t="str">
        <f>VLOOKUP(F891,Crosswalk!A:D,2,0)</f>
        <v>4052</v>
      </c>
      <c r="H891" s="7" t="str">
        <f>VLOOKUP(G891,Crosswalk!B:D,2,0)</f>
        <v>Other Taxes</v>
      </c>
      <c r="I891" s="7"/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/>
      <c r="Q891" s="8">
        <v>0</v>
      </c>
      <c r="R891" s="8"/>
      <c r="S891" s="8"/>
      <c r="T891" s="8"/>
      <c r="U891" s="8"/>
      <c r="V891" s="8"/>
      <c r="W891" s="8"/>
      <c r="X891" s="8"/>
      <c r="Y891" s="14">
        <f t="shared" si="142"/>
        <v>0</v>
      </c>
      <c r="Z891" s="10"/>
      <c r="AA891" s="136">
        <f t="shared" si="149"/>
        <v>0</v>
      </c>
      <c r="AB891" s="13"/>
      <c r="AC891" s="13">
        <f>AA891+AB891</f>
        <v>0</v>
      </c>
      <c r="AD891" s="12">
        <v>1</v>
      </c>
      <c r="AE891" s="12">
        <v>1</v>
      </c>
      <c r="AG891" s="9">
        <f t="shared" si="141"/>
        <v>0</v>
      </c>
      <c r="AI891" s="1" t="str">
        <f t="shared" si="150"/>
        <v>36736710004052</v>
      </c>
      <c r="AJ891" s="9">
        <f>IF(AND(F891=2015,AG$4=1),-IFERROR(VLOOKUP(AI891,'Tax Admin 1'!A:I,9,0),0),IF(AND(F891=2015,AG$4=2),-IFERROR(VLOOKUP(AI891,'Tax Admin 2'!A:I,9,0),0),IFERROR(VLOOKUP(AI891,'A203'!A:L,12,0),0)))</f>
        <v>0</v>
      </c>
    </row>
    <row r="892" spans="1:36" ht="15" customHeight="1" outlineLevel="2">
      <c r="A892" s="7">
        <v>2015</v>
      </c>
      <c r="B892" s="7" t="s">
        <v>185</v>
      </c>
      <c r="C892" s="149" t="s">
        <v>186</v>
      </c>
      <c r="D892" s="22" t="s">
        <v>186</v>
      </c>
      <c r="E892" s="7" t="s">
        <v>13</v>
      </c>
      <c r="F892" s="7">
        <v>1450</v>
      </c>
      <c r="G892" s="7" t="str">
        <f>VLOOKUP(F892,Crosswalk!A:D,2,0)</f>
        <v>4056</v>
      </c>
      <c r="H892" s="7" t="str">
        <f>VLOOKUP(G892,Crosswalk!B:D,2,0)</f>
        <v>Aircraft</v>
      </c>
      <c r="I892" s="7"/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/>
      <c r="Q892" s="8">
        <v>0</v>
      </c>
      <c r="R892" s="8"/>
      <c r="S892" s="8"/>
      <c r="T892" s="8"/>
      <c r="U892" s="8"/>
      <c r="V892" s="8"/>
      <c r="W892" s="8"/>
      <c r="X892" s="8"/>
      <c r="Y892" s="14">
        <f t="shared" si="142"/>
        <v>0</v>
      </c>
      <c r="Z892" s="10"/>
      <c r="AA892" s="136">
        <f t="shared" si="149"/>
        <v>0</v>
      </c>
      <c r="AB892" s="13"/>
      <c r="AC892" s="13">
        <f>AA892+AB892</f>
        <v>0</v>
      </c>
      <c r="AD892" s="12"/>
      <c r="AE892" s="12"/>
      <c r="AG892" s="9">
        <f t="shared" si="141"/>
        <v>0</v>
      </c>
      <c r="AI892" s="1" t="str">
        <f t="shared" si="150"/>
        <v>36736710004056</v>
      </c>
      <c r="AJ892" s="9">
        <f>IF(AND(F892=2015,AG$4=1),-IFERROR(VLOOKUP(AI892,'Tax Admin 1'!A:I,9,0),0),IF(AND(F892=2015,AG$4=2),-IFERROR(VLOOKUP(AI892,'Tax Admin 2'!A:I,9,0),0),IFERROR(VLOOKUP(AI892,'A203'!A:L,12,0),0)))</f>
        <v>0</v>
      </c>
    </row>
    <row r="893" spans="1:36" ht="15" customHeight="1" outlineLevel="2">
      <c r="A893" s="7">
        <v>2015</v>
      </c>
      <c r="B893" s="7" t="s">
        <v>185</v>
      </c>
      <c r="C893" s="149" t="s">
        <v>186</v>
      </c>
      <c r="D893" s="7" t="s">
        <v>186</v>
      </c>
      <c r="E893" s="7" t="s">
        <v>13</v>
      </c>
      <c r="F893" s="7">
        <v>2015</v>
      </c>
      <c r="G893" s="7" t="str">
        <f>VLOOKUP(F893,Crosswalk!A:D,2,0)</f>
        <v>7003</v>
      </c>
      <c r="H893" s="7" t="str">
        <f>VLOOKUP(G893,Crosswalk!B:D,2,0)</f>
        <v>SB2557 Tax Admin Fees (Expense)</v>
      </c>
      <c r="I893" s="7"/>
      <c r="J893" s="8">
        <v>0</v>
      </c>
      <c r="K893" s="8">
        <v>0</v>
      </c>
      <c r="L893" s="8">
        <v>-282.83999999999997</v>
      </c>
      <c r="M893" s="8">
        <v>0</v>
      </c>
      <c r="N893" s="8">
        <v>0</v>
      </c>
      <c r="O893" s="8">
        <v>-282.83</v>
      </c>
      <c r="P893" s="8"/>
      <c r="Q893" s="8">
        <v>0</v>
      </c>
      <c r="R893" s="8"/>
      <c r="S893" s="8"/>
      <c r="T893" s="8"/>
      <c r="U893" s="8"/>
      <c r="V893" s="8"/>
      <c r="W893" s="8"/>
      <c r="X893" s="8"/>
      <c r="Y893" s="14">
        <f t="shared" si="142"/>
        <v>-565.66999999999996</v>
      </c>
      <c r="Z893" s="10"/>
      <c r="AA893" s="136">
        <f t="shared" si="149"/>
        <v>-282.84000000000003</v>
      </c>
      <c r="AB893" s="13"/>
      <c r="AC893" s="13">
        <f t="shared" ref="AC893:AC910" si="151">AA893+AB893</f>
        <v>-282.84000000000003</v>
      </c>
      <c r="AD893" s="12"/>
      <c r="AE893" s="12"/>
      <c r="AG893" s="9">
        <f t="shared" si="141"/>
        <v>282.82999999999993</v>
      </c>
      <c r="AI893" s="1" t="str">
        <f t="shared" si="150"/>
        <v>36736710007003</v>
      </c>
      <c r="AJ893" s="9">
        <f>IF(AND(F893=2015,AG$4=1),-IFERROR(VLOOKUP(AI893,'Tax Admin 1'!A:I,9,0),0),IF(AND(F893=2015,AG$4=2),-IFERROR(VLOOKUP(AI893,'Tax Admin 2'!A:I,9,0),0),IFERROR(VLOOKUP(AI893,'A203'!A:L,12,0),0)))</f>
        <v>-282.84000000000003</v>
      </c>
    </row>
    <row r="894" spans="1:36" ht="15" customHeight="1" outlineLevel="2">
      <c r="A894" s="7">
        <v>2015</v>
      </c>
      <c r="B894" s="7" t="s">
        <v>185</v>
      </c>
      <c r="C894" s="149" t="s">
        <v>186</v>
      </c>
      <c r="D894" s="7" t="s">
        <v>186</v>
      </c>
      <c r="E894" s="7" t="s">
        <v>13</v>
      </c>
      <c r="F894" s="7">
        <v>4010</v>
      </c>
      <c r="G894" s="7" t="str">
        <f>VLOOKUP(F894,Crosswalk!A:D,2,0)</f>
        <v>4801</v>
      </c>
      <c r="H894" s="7" t="str">
        <f>VLOOKUP(G894,Crosswalk!B:D,2,0)</f>
        <v>Interest</v>
      </c>
      <c r="I894" s="7"/>
      <c r="J894" s="8">
        <v>0</v>
      </c>
      <c r="K894" s="8">
        <v>0</v>
      </c>
      <c r="L894" s="8">
        <v>0.53</v>
      </c>
      <c r="M894" s="8">
        <v>0</v>
      </c>
      <c r="N894" s="8">
        <v>3.34</v>
      </c>
      <c r="O894" s="8">
        <v>1.0899999999999999</v>
      </c>
      <c r="P894" s="8"/>
      <c r="Q894" s="8">
        <v>22.619999999999997</v>
      </c>
      <c r="R894" s="8"/>
      <c r="S894" s="8"/>
      <c r="T894" s="8"/>
      <c r="U894" s="8"/>
      <c r="V894" s="8"/>
      <c r="W894" s="8"/>
      <c r="X894" s="8"/>
      <c r="Y894" s="14">
        <f t="shared" si="142"/>
        <v>27.58</v>
      </c>
      <c r="Z894" s="10"/>
      <c r="AA894" s="136">
        <f t="shared" si="149"/>
        <v>0</v>
      </c>
      <c r="AB894" s="13"/>
      <c r="AC894" s="13">
        <f t="shared" si="151"/>
        <v>0</v>
      </c>
      <c r="AD894" s="12">
        <v>1</v>
      </c>
      <c r="AE894" s="12">
        <v>1</v>
      </c>
      <c r="AG894" s="9">
        <f t="shared" si="141"/>
        <v>-27.58</v>
      </c>
      <c r="AI894" s="1" t="str">
        <f t="shared" si="150"/>
        <v>36736710004801</v>
      </c>
      <c r="AJ894" s="9">
        <f>IF(AND(F894=2015,AG$4=1),-IFERROR(VLOOKUP(AI894,'Tax Admin 1'!A:I,9,0),0),IF(AND(F894=2015,AG$4=2),-IFERROR(VLOOKUP(AI894,'Tax Admin 2'!A:I,9,0),0),IFERROR(VLOOKUP(AI894,'A203'!A:L,12,0),0)))</f>
        <v>0</v>
      </c>
    </row>
    <row r="895" spans="1:36" ht="15" customHeight="1" outlineLevel="2">
      <c r="A895" s="7">
        <v>2015</v>
      </c>
      <c r="B895" s="7" t="s">
        <v>185</v>
      </c>
      <c r="C895" s="149" t="s">
        <v>186</v>
      </c>
      <c r="D895" s="7" t="s">
        <v>186</v>
      </c>
      <c r="E895" s="7" t="s">
        <v>13</v>
      </c>
      <c r="F895" s="7">
        <v>5380</v>
      </c>
      <c r="G895" s="7" t="str">
        <f>VLOOKUP(F895,Crosswalk!A:D,2,0)</f>
        <v>5050</v>
      </c>
      <c r="H895" s="7" t="str">
        <f>VLOOKUP(G895,Crosswalk!B:D,2,0)</f>
        <v>St-Homeowners Prop Tax Relief</v>
      </c>
      <c r="I895" s="7"/>
      <c r="J895" s="8">
        <v>0</v>
      </c>
      <c r="K895" s="8">
        <v>0</v>
      </c>
      <c r="L895" s="8">
        <v>0</v>
      </c>
      <c r="M895" s="8">
        <v>0</v>
      </c>
      <c r="N895" s="8">
        <v>123.79</v>
      </c>
      <c r="O895" s="8">
        <v>0</v>
      </c>
      <c r="P895" s="8"/>
      <c r="Q895" s="8">
        <v>123.79</v>
      </c>
      <c r="R895" s="8"/>
      <c r="S895" s="8"/>
      <c r="T895" s="8"/>
      <c r="U895" s="8"/>
      <c r="V895" s="8"/>
      <c r="W895" s="8"/>
      <c r="X895" s="8"/>
      <c r="Y895" s="14">
        <f t="shared" si="142"/>
        <v>247.58</v>
      </c>
      <c r="Z895" s="10"/>
      <c r="AA895" s="136">
        <f t="shared" si="149"/>
        <v>0</v>
      </c>
      <c r="AB895" s="13"/>
      <c r="AC895" s="13">
        <f t="shared" si="151"/>
        <v>0</v>
      </c>
      <c r="AD895" s="12">
        <v>1</v>
      </c>
      <c r="AE895" s="12">
        <v>1</v>
      </c>
      <c r="AG895" s="9">
        <f t="shared" si="141"/>
        <v>-247.58</v>
      </c>
      <c r="AI895" s="1" t="str">
        <f t="shared" si="150"/>
        <v>36736710005050</v>
      </c>
      <c r="AJ895" s="9">
        <f>IF(AND(F895=2015,AG$4=1),-IFERROR(VLOOKUP(AI895,'Tax Admin 1'!A:I,9,0),0),IF(AND(F895=2015,AG$4=2),-IFERROR(VLOOKUP(AI895,'Tax Admin 2'!A:I,9,0),0),IFERROR(VLOOKUP(AI895,'A203'!A:L,12,0),0)))</f>
        <v>0</v>
      </c>
    </row>
    <row r="896" spans="1:36" ht="15" customHeight="1" outlineLevel="1">
      <c r="A896" s="7"/>
      <c r="B896" s="7"/>
      <c r="C896" s="157" t="s">
        <v>3549</v>
      </c>
      <c r="D896" s="7"/>
      <c r="E896" s="7"/>
      <c r="F896" s="7"/>
      <c r="G896" s="7"/>
      <c r="H896" s="7"/>
      <c r="I896" s="7"/>
      <c r="J896" s="8">
        <f>SUBTOTAL(9,J883:J895)</f>
        <v>0</v>
      </c>
      <c r="K896" s="8">
        <f>SUBTOTAL(9,K883:K895)</f>
        <v>0</v>
      </c>
      <c r="L896" s="8">
        <f>SUBTOTAL(9,L883:L895)</f>
        <v>11102.26</v>
      </c>
      <c r="M896" s="8">
        <f>SUBTOTAL(9,M883:M895)</f>
        <v>0</v>
      </c>
      <c r="N896" s="8">
        <f>SUBTOTAL(9,N883:N895)</f>
        <v>1834.3200000000004</v>
      </c>
      <c r="O896" s="8">
        <f>SUBTOTAL(9,O883:O895)</f>
        <v>6262.5</v>
      </c>
      <c r="P896" s="8">
        <f>SUBTOTAL(9,P883:P895)</f>
        <v>2156.02</v>
      </c>
      <c r="Q896" s="8">
        <f>SUBTOTAL(9,Q883:Q895)</f>
        <v>1441.7899999999947</v>
      </c>
      <c r="R896" s="8"/>
      <c r="S896" s="8"/>
      <c r="T896" s="8"/>
      <c r="U896" s="8"/>
      <c r="V896" s="8"/>
      <c r="W896" s="8"/>
      <c r="X896" s="8"/>
      <c r="Y896" s="14">
        <f>SUBTOTAL(9,Y883:Y895)</f>
        <v>22796.89</v>
      </c>
      <c r="Z896" s="10"/>
      <c r="AA896" s="136"/>
      <c r="AB896" s="13"/>
      <c r="AC896" s="13"/>
      <c r="AD896" s="12"/>
      <c r="AE896" s="12"/>
      <c r="AG896" s="9"/>
      <c r="AJ896" s="9"/>
    </row>
    <row r="897" spans="1:36" ht="15" customHeight="1" outlineLevel="2">
      <c r="A897" s="7">
        <v>2015</v>
      </c>
      <c r="B897" s="7" t="s">
        <v>193</v>
      </c>
      <c r="C897" s="149" t="s">
        <v>194</v>
      </c>
      <c r="D897" s="7" t="s">
        <v>194</v>
      </c>
      <c r="E897" s="7" t="s">
        <v>13</v>
      </c>
      <c r="F897" s="7">
        <v>1010</v>
      </c>
      <c r="G897" s="7" t="str">
        <f>VLOOKUP(F897,Crosswalk!A:D,2,0)</f>
        <v>4001</v>
      </c>
      <c r="H897" s="7" t="str">
        <f>VLOOKUP(G897,Crosswalk!B:D,2,0)</f>
        <v>Property Taxes-Current Secured</v>
      </c>
      <c r="I897" s="7"/>
      <c r="J897" s="8">
        <v>0</v>
      </c>
      <c r="K897" s="8">
        <v>0</v>
      </c>
      <c r="L897" s="8">
        <v>455937.66</v>
      </c>
      <c r="M897" s="8">
        <v>0</v>
      </c>
      <c r="N897" s="8">
        <v>81594.799999999988</v>
      </c>
      <c r="O897" s="8">
        <v>288130.10000000009</v>
      </c>
      <c r="P897" s="8">
        <v>101690.51</v>
      </c>
      <c r="Q897" s="8">
        <v>9666.8199999998324</v>
      </c>
      <c r="R897" s="8"/>
      <c r="S897" s="8"/>
      <c r="T897" s="8"/>
      <c r="U897" s="8"/>
      <c r="V897" s="8"/>
      <c r="W897" s="8"/>
      <c r="X897" s="8"/>
      <c r="Y897" s="14">
        <f t="shared" si="142"/>
        <v>937019.8899999999</v>
      </c>
      <c r="Z897" s="10"/>
      <c r="AA897" s="136">
        <f t="shared" ref="AA897:AA919" si="152">IF(AG$2="Y",IF(RIGHT(B897,4)="CITY",AJ897,0),AJ897)</f>
        <v>0</v>
      </c>
      <c r="AB897" s="13"/>
      <c r="AC897" s="13">
        <f t="shared" si="151"/>
        <v>0</v>
      </c>
      <c r="AD897" s="12">
        <v>1</v>
      </c>
      <c r="AE897" s="12">
        <v>1</v>
      </c>
      <c r="AG897" s="9">
        <f t="shared" si="141"/>
        <v>-937019.8899999999</v>
      </c>
      <c r="AI897" s="1" t="str">
        <f t="shared" ref="AI897:AI919" si="153">C897&amp;D897&amp;E897&amp;G897</f>
        <v>37437410004001</v>
      </c>
      <c r="AJ897" s="9">
        <f>IF(AND(F897=2015,AG$4=1),-IFERROR(VLOOKUP(AI897,'Tax Admin 1'!A:I,9,0),0),IF(AND(F897=2015,AG$4=2),-IFERROR(VLOOKUP(AI897,'Tax Admin 2'!A:I,9,0),0),IFERROR(VLOOKUP(AI897,'A203'!A:L,12,0),0)))</f>
        <v>0</v>
      </c>
    </row>
    <row r="898" spans="1:36" ht="15" customHeight="1" outlineLevel="2">
      <c r="A898" s="7">
        <v>2015</v>
      </c>
      <c r="B898" s="7" t="s">
        <v>193</v>
      </c>
      <c r="C898" s="149" t="s">
        <v>194</v>
      </c>
      <c r="D898" s="7" t="s">
        <v>194</v>
      </c>
      <c r="E898" s="7" t="s">
        <v>13</v>
      </c>
      <c r="F898" s="7">
        <v>1050</v>
      </c>
      <c r="G898" s="7" t="str">
        <f>VLOOKUP(F898,Crosswalk!A:D,2,0)</f>
        <v>4006</v>
      </c>
      <c r="H898" s="7" t="str">
        <f>VLOOKUP(G898,Crosswalk!B:D,2,0)</f>
        <v>Property Tax-Current Unsecured</v>
      </c>
      <c r="I898" s="7"/>
      <c r="J898" s="8">
        <v>0</v>
      </c>
      <c r="K898" s="8">
        <v>0</v>
      </c>
      <c r="L898" s="8">
        <v>50496.5</v>
      </c>
      <c r="M898" s="8">
        <v>0</v>
      </c>
      <c r="N898" s="8">
        <v>290.48999999999796</v>
      </c>
      <c r="O898" s="8">
        <v>2565.0900000000038</v>
      </c>
      <c r="P898" s="8">
        <v>-159.19999999999999</v>
      </c>
      <c r="Q898" s="8">
        <v>1847.260000000002</v>
      </c>
      <c r="R898" s="8"/>
      <c r="S898" s="8"/>
      <c r="T898" s="8"/>
      <c r="U898" s="8"/>
      <c r="V898" s="8"/>
      <c r="W898" s="8"/>
      <c r="X898" s="8"/>
      <c r="Y898" s="14">
        <f t="shared" si="142"/>
        <v>55040.140000000007</v>
      </c>
      <c r="Z898" s="10"/>
      <c r="AA898" s="136">
        <f t="shared" si="152"/>
        <v>0</v>
      </c>
      <c r="AB898" s="13"/>
      <c r="AC898" s="13">
        <f t="shared" si="151"/>
        <v>0</v>
      </c>
      <c r="AD898" s="12">
        <v>1</v>
      </c>
      <c r="AE898" s="12">
        <v>1</v>
      </c>
      <c r="AG898" s="9">
        <f t="shared" si="141"/>
        <v>-55040.140000000007</v>
      </c>
      <c r="AI898" s="1" t="str">
        <f t="shared" si="153"/>
        <v>37437410004006</v>
      </c>
      <c r="AJ898" s="9">
        <f>IF(AND(F898=2015,AG$4=1),-IFERROR(VLOOKUP(AI898,'Tax Admin 1'!A:I,9,0),0),IF(AND(F898=2015,AG$4=2),-IFERROR(VLOOKUP(AI898,'Tax Admin 2'!A:I,9,0),0),IFERROR(VLOOKUP(AI898,'A203'!A:L,12,0),0)))</f>
        <v>0</v>
      </c>
    </row>
    <row r="899" spans="1:36" ht="15" customHeight="1" outlineLevel="2">
      <c r="A899" s="7">
        <v>2015</v>
      </c>
      <c r="B899" s="7" t="s">
        <v>193</v>
      </c>
      <c r="C899" s="149" t="s">
        <v>194</v>
      </c>
      <c r="D899" s="7">
        <v>374</v>
      </c>
      <c r="E899" s="7" t="s">
        <v>13</v>
      </c>
      <c r="F899" s="7">
        <v>1070</v>
      </c>
      <c r="G899" s="7" t="str">
        <f>VLOOKUP(F899,Crosswalk!A:D,2,0)</f>
        <v>4060</v>
      </c>
      <c r="H899" s="7" t="str">
        <f>VLOOKUP(G899,Crosswalk!B:D,2,0)</f>
        <v>ABX1 26 Residual</v>
      </c>
      <c r="I899" s="7"/>
      <c r="J899" s="8">
        <v>0</v>
      </c>
      <c r="K899" s="8">
        <v>0</v>
      </c>
      <c r="L899" s="8">
        <v>0</v>
      </c>
      <c r="M899" s="8">
        <v>2011</v>
      </c>
      <c r="N899" s="8">
        <v>0</v>
      </c>
      <c r="O899" s="8">
        <v>0</v>
      </c>
      <c r="P899" s="8">
        <v>1642</v>
      </c>
      <c r="Q899" s="8">
        <v>-58</v>
      </c>
      <c r="R899" s="8"/>
      <c r="S899" s="8"/>
      <c r="T899" s="8"/>
      <c r="U899" s="8"/>
      <c r="V899" s="8"/>
      <c r="W899" s="8"/>
      <c r="X899" s="8"/>
      <c r="Y899" s="14">
        <f t="shared" si="142"/>
        <v>3595</v>
      </c>
      <c r="Z899" s="10"/>
      <c r="AA899" s="136">
        <f t="shared" si="152"/>
        <v>0</v>
      </c>
      <c r="AB899" s="13"/>
      <c r="AC899" s="13">
        <f t="shared" si="151"/>
        <v>0</v>
      </c>
      <c r="AD899" s="12"/>
      <c r="AE899" s="12"/>
      <c r="AG899" s="9">
        <f t="shared" si="141"/>
        <v>-3595</v>
      </c>
      <c r="AI899" s="1" t="str">
        <f t="shared" si="153"/>
        <v>37437410004060</v>
      </c>
      <c r="AJ899" s="9">
        <f>IF(AND(F899=2015,AG$4=1),-IFERROR(VLOOKUP(AI899,'Tax Admin 1'!A:I,9,0),0),IF(AND(F899=2015,AG$4=2),-IFERROR(VLOOKUP(AI899,'Tax Admin 2'!A:I,9,0),0),IFERROR(VLOOKUP(AI899,'A203'!A:L,12,0),0)))</f>
        <v>0</v>
      </c>
    </row>
    <row r="900" spans="1:36" ht="15" customHeight="1" outlineLevel="2">
      <c r="A900" s="7">
        <v>2015</v>
      </c>
      <c r="B900" s="7" t="s">
        <v>193</v>
      </c>
      <c r="C900" s="149" t="s">
        <v>194</v>
      </c>
      <c r="D900" s="7" t="s">
        <v>194</v>
      </c>
      <c r="E900" s="7" t="s">
        <v>13</v>
      </c>
      <c r="F900" s="7">
        <v>1081</v>
      </c>
      <c r="G900" s="7" t="str">
        <f>VLOOKUP(F900,Crosswalk!A:D,2,0)</f>
        <v>4075</v>
      </c>
      <c r="H900" s="7" t="str">
        <f>VLOOKUP(G900,Crosswalk!B:D,2,0)</f>
        <v>ABx1 26 Other Assets - H&amp;S 34188</v>
      </c>
      <c r="I900" s="7"/>
      <c r="J900" s="8">
        <v>0</v>
      </c>
      <c r="K900" s="8">
        <v>0</v>
      </c>
      <c r="L900" s="8">
        <v>0</v>
      </c>
      <c r="M900" s="8">
        <v>0</v>
      </c>
      <c r="N900" s="8">
        <v>0</v>
      </c>
      <c r="O900" s="8">
        <v>0</v>
      </c>
      <c r="P900" s="8"/>
      <c r="Q900" s="8">
        <v>0</v>
      </c>
      <c r="R900" s="8"/>
      <c r="S900" s="8"/>
      <c r="T900" s="8"/>
      <c r="U900" s="8"/>
      <c r="V900" s="8"/>
      <c r="W900" s="8"/>
      <c r="X900" s="8"/>
      <c r="Y900" s="14">
        <f t="shared" si="142"/>
        <v>0</v>
      </c>
      <c r="Z900" s="10"/>
      <c r="AA900" s="136">
        <f t="shared" si="152"/>
        <v>0</v>
      </c>
      <c r="AB900" s="13"/>
      <c r="AC900" s="13">
        <f t="shared" si="151"/>
        <v>0</v>
      </c>
      <c r="AD900" s="12"/>
      <c r="AE900" s="12"/>
      <c r="AG900" s="9">
        <f t="shared" si="141"/>
        <v>0</v>
      </c>
      <c r="AI900" s="1" t="str">
        <f t="shared" si="153"/>
        <v>37437410004075</v>
      </c>
      <c r="AJ900" s="9">
        <f>IF(AND(F900=2015,AG$4=1),-IFERROR(VLOOKUP(AI900,'Tax Admin 1'!A:I,9,0),0),IF(AND(F900=2015,AG$4=2),-IFERROR(VLOOKUP(AI900,'Tax Admin 2'!A:I,9,0),0),IFERROR(VLOOKUP(AI900,'A203'!A:L,12,0),0)))</f>
        <v>0</v>
      </c>
    </row>
    <row r="901" spans="1:36" ht="15" customHeight="1" outlineLevel="2">
      <c r="A901" s="7">
        <v>2015</v>
      </c>
      <c r="B901" s="7" t="s">
        <v>193</v>
      </c>
      <c r="C901" s="149" t="s">
        <v>194</v>
      </c>
      <c r="D901" s="7">
        <v>374</v>
      </c>
      <c r="E901" s="7" t="s">
        <v>13</v>
      </c>
      <c r="F901" s="86">
        <v>1082</v>
      </c>
      <c r="G901" s="7" t="str">
        <f>VLOOKUP(F901,Crosswalk!A:D,2,0)</f>
        <v>4076</v>
      </c>
      <c r="H901" s="7" t="str">
        <f>VLOOKUP(G901,Crosswalk!B:D,2,0)</f>
        <v>ABx1 26 L&amp;M Housing - H&amp;S 34188</v>
      </c>
      <c r="I901" s="7"/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/>
      <c r="Q901" s="8">
        <v>0</v>
      </c>
      <c r="R901" s="8"/>
      <c r="S901" s="8"/>
      <c r="T901" s="8"/>
      <c r="U901" s="8"/>
      <c r="V901" s="8"/>
      <c r="W901" s="8"/>
      <c r="X901" s="8"/>
      <c r="Y901" s="14">
        <f t="shared" si="142"/>
        <v>0</v>
      </c>
      <c r="Z901" s="10"/>
      <c r="AA901" s="136">
        <f t="shared" si="152"/>
        <v>0</v>
      </c>
      <c r="AB901" s="13"/>
      <c r="AC901" s="13">
        <f t="shared" si="151"/>
        <v>0</v>
      </c>
      <c r="AD901" s="12"/>
      <c r="AE901" s="12"/>
      <c r="AG901" s="9">
        <f t="shared" si="141"/>
        <v>0</v>
      </c>
      <c r="AI901" s="1" t="str">
        <f t="shared" si="153"/>
        <v>37437410004076</v>
      </c>
      <c r="AJ901" s="9">
        <f>IF(AND(F901=2015,AG$4=1),-IFERROR(VLOOKUP(AI901,'Tax Admin 1'!A:I,9,0),0),IF(AND(F901=2015,AG$4=2),-IFERROR(VLOOKUP(AI901,'Tax Admin 2'!A:I,9,0),0),IFERROR(VLOOKUP(AI901,'A203'!A:L,12,0),0)))</f>
        <v>0</v>
      </c>
    </row>
    <row r="902" spans="1:36" ht="15" customHeight="1" outlineLevel="2">
      <c r="A902" s="7">
        <v>2015</v>
      </c>
      <c r="B902" s="7" t="s">
        <v>193</v>
      </c>
      <c r="C902" s="149" t="s">
        <v>194</v>
      </c>
      <c r="D902" s="7" t="s">
        <v>194</v>
      </c>
      <c r="E902" s="7" t="s">
        <v>13</v>
      </c>
      <c r="F902" s="7">
        <v>1110</v>
      </c>
      <c r="G902" s="7" t="str">
        <f>VLOOKUP(F902,Crosswalk!A:D,2,0)</f>
        <v>4008</v>
      </c>
      <c r="H902" s="7" t="str">
        <f>VLOOKUP(G902,Crosswalk!B:D,2,0)</f>
        <v>Property Taxes-Prior Secured</v>
      </c>
      <c r="I902" s="7"/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/>
      <c r="Q902" s="8">
        <v>29945.03</v>
      </c>
      <c r="R902" s="8"/>
      <c r="S902" s="8"/>
      <c r="T902" s="8"/>
      <c r="U902" s="8"/>
      <c r="V902" s="8"/>
      <c r="W902" s="8"/>
      <c r="X902" s="8"/>
      <c r="Y902" s="14">
        <f t="shared" si="142"/>
        <v>29945.03</v>
      </c>
      <c r="Z902" s="10"/>
      <c r="AA902" s="136">
        <f t="shared" si="152"/>
        <v>0</v>
      </c>
      <c r="AB902" s="13"/>
      <c r="AC902" s="13">
        <f t="shared" si="151"/>
        <v>0</v>
      </c>
      <c r="AD902" s="12">
        <v>1</v>
      </c>
      <c r="AE902" s="12">
        <v>1</v>
      </c>
      <c r="AG902" s="9">
        <f t="shared" si="141"/>
        <v>-29945.03</v>
      </c>
      <c r="AI902" s="1" t="str">
        <f t="shared" si="153"/>
        <v>37437410004008</v>
      </c>
      <c r="AJ902" s="9">
        <f>IF(AND(F902=2015,AG$4=1),-IFERROR(VLOOKUP(AI902,'Tax Admin 1'!A:I,9,0),0),IF(AND(F902=2015,AG$4=2),-IFERROR(VLOOKUP(AI902,'Tax Admin 2'!A:I,9,0),0),IFERROR(VLOOKUP(AI902,'A203'!A:L,12,0),0)))</f>
        <v>0</v>
      </c>
    </row>
    <row r="903" spans="1:36" ht="15" customHeight="1" outlineLevel="2">
      <c r="A903" s="7">
        <v>2015</v>
      </c>
      <c r="B903" s="7" t="s">
        <v>193</v>
      </c>
      <c r="C903" s="149" t="s">
        <v>194</v>
      </c>
      <c r="D903" s="7" t="s">
        <v>194</v>
      </c>
      <c r="E903" s="7" t="s">
        <v>13</v>
      </c>
      <c r="F903" s="7">
        <v>1150</v>
      </c>
      <c r="G903" s="7" t="str">
        <f>VLOOKUP(F903,Crosswalk!A:D,2,0)</f>
        <v>4009</v>
      </c>
      <c r="H903" s="7" t="str">
        <f>VLOOKUP(G903,Crosswalk!B:D,2,0)</f>
        <v>Property Taxes-Prior Unsecured</v>
      </c>
      <c r="I903" s="7"/>
      <c r="J903" s="8">
        <v>0</v>
      </c>
      <c r="K903" s="8">
        <v>0</v>
      </c>
      <c r="L903" s="8">
        <v>486.15</v>
      </c>
      <c r="M903" s="8">
        <v>0</v>
      </c>
      <c r="N903" s="8">
        <v>74.600000000000023</v>
      </c>
      <c r="O903" s="8">
        <v>706.67999999999984</v>
      </c>
      <c r="P903" s="8">
        <v>76.150000000000006</v>
      </c>
      <c r="Q903" s="8">
        <v>447.18000000000006</v>
      </c>
      <c r="R903" s="8"/>
      <c r="S903" s="8"/>
      <c r="T903" s="8"/>
      <c r="U903" s="8"/>
      <c r="V903" s="8"/>
      <c r="W903" s="8"/>
      <c r="X903" s="8"/>
      <c r="Y903" s="14">
        <f t="shared" si="142"/>
        <v>1790.76</v>
      </c>
      <c r="Z903" s="10"/>
      <c r="AA903" s="136">
        <f t="shared" si="152"/>
        <v>0</v>
      </c>
      <c r="AB903" s="13"/>
      <c r="AC903" s="13">
        <f t="shared" si="151"/>
        <v>0</v>
      </c>
      <c r="AD903" s="12">
        <v>1</v>
      </c>
      <c r="AE903" s="12">
        <v>1</v>
      </c>
      <c r="AG903" s="9">
        <f t="shared" si="141"/>
        <v>-1790.76</v>
      </c>
      <c r="AI903" s="1" t="str">
        <f t="shared" si="153"/>
        <v>37437410004009</v>
      </c>
      <c r="AJ903" s="9">
        <f>IF(AND(F903=2015,AG$4=1),-IFERROR(VLOOKUP(AI903,'Tax Admin 1'!A:I,9,0),0),IF(AND(F903=2015,AG$4=2),-IFERROR(VLOOKUP(AI903,'Tax Admin 2'!A:I,9,0),0),IFERROR(VLOOKUP(AI903,'A203'!A:L,12,0),0)))</f>
        <v>0</v>
      </c>
    </row>
    <row r="904" spans="1:36" ht="15" customHeight="1" outlineLevel="2">
      <c r="A904" s="7">
        <v>2015</v>
      </c>
      <c r="B904" s="7" t="s">
        <v>193</v>
      </c>
      <c r="C904" s="149" t="s">
        <v>194</v>
      </c>
      <c r="D904" s="7" t="s">
        <v>194</v>
      </c>
      <c r="E904" s="7" t="s">
        <v>13</v>
      </c>
      <c r="F904" s="7">
        <v>1160</v>
      </c>
      <c r="G904" s="7" t="str">
        <f>VLOOKUP(F904,Crosswalk!A:D,2,0)</f>
        <v>4010</v>
      </c>
      <c r="H904" s="7" t="str">
        <f>VLOOKUP(G904,Crosswalk!B:D,2,0)</f>
        <v>Prop Tax Rev- School Pass Thru</v>
      </c>
      <c r="I904" s="7"/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/>
      <c r="Q904" s="8">
        <v>0</v>
      </c>
      <c r="R904" s="8"/>
      <c r="S904" s="8"/>
      <c r="T904" s="8"/>
      <c r="U904" s="8"/>
      <c r="V904" s="8"/>
      <c r="W904" s="8"/>
      <c r="X904" s="8"/>
      <c r="Y904" s="14">
        <f t="shared" si="142"/>
        <v>0</v>
      </c>
      <c r="Z904" s="10"/>
      <c r="AA904" s="136">
        <f t="shared" si="152"/>
        <v>0</v>
      </c>
      <c r="AB904" s="13"/>
      <c r="AC904" s="13">
        <f t="shared" si="151"/>
        <v>0</v>
      </c>
      <c r="AD904" s="12">
        <v>1</v>
      </c>
      <c r="AE904" s="12">
        <v>1</v>
      </c>
      <c r="AG904" s="9">
        <f t="shared" ref="AG904:AG972" si="154">AC904-Y904</f>
        <v>0</v>
      </c>
      <c r="AI904" s="1" t="str">
        <f t="shared" si="153"/>
        <v>37437410004010</v>
      </c>
      <c r="AJ904" s="9">
        <f>IF(AND(F904=2015,AG$4=1),-IFERROR(VLOOKUP(AI904,'Tax Admin 1'!A:I,9,0),0),IF(AND(F904=2015,AG$4=2),-IFERROR(VLOOKUP(AI904,'Tax Admin 2'!A:I,9,0),0),IFERROR(VLOOKUP(AI904,'A203'!A:L,12,0),0)))</f>
        <v>0</v>
      </c>
    </row>
    <row r="905" spans="1:36" ht="15" customHeight="1" outlineLevel="2">
      <c r="A905" s="7">
        <v>2015</v>
      </c>
      <c r="B905" s="7" t="s">
        <v>193</v>
      </c>
      <c r="C905" s="149" t="s">
        <v>194</v>
      </c>
      <c r="D905" s="7" t="s">
        <v>194</v>
      </c>
      <c r="E905" s="7" t="s">
        <v>13</v>
      </c>
      <c r="F905" s="7">
        <v>1175</v>
      </c>
      <c r="G905" s="7" t="str">
        <f>VLOOKUP(F905,Crosswalk!A:D,2,0)</f>
        <v>4014</v>
      </c>
      <c r="H905" s="7" t="str">
        <f>VLOOKUP(G905,Crosswalk!B:D,2,0)</f>
        <v>Prop 1A Reimbursement</v>
      </c>
      <c r="I905" s="7"/>
      <c r="J905" s="8">
        <v>0</v>
      </c>
      <c r="K905" s="8">
        <v>0</v>
      </c>
      <c r="L905" s="8">
        <v>0</v>
      </c>
      <c r="M905" s="8">
        <v>0</v>
      </c>
      <c r="N905" s="8">
        <v>0</v>
      </c>
      <c r="O905" s="8">
        <v>0</v>
      </c>
      <c r="P905" s="8"/>
      <c r="Q905" s="8">
        <v>0</v>
      </c>
      <c r="R905" s="8"/>
      <c r="S905" s="8"/>
      <c r="T905" s="8"/>
      <c r="U905" s="8"/>
      <c r="V905" s="8"/>
      <c r="W905" s="8"/>
      <c r="X905" s="8"/>
      <c r="Y905" s="14">
        <f t="shared" si="142"/>
        <v>0</v>
      </c>
      <c r="Z905" s="10"/>
      <c r="AA905" s="136">
        <f t="shared" si="152"/>
        <v>0</v>
      </c>
      <c r="AB905" s="13"/>
      <c r="AC905" s="13">
        <f t="shared" si="151"/>
        <v>0</v>
      </c>
      <c r="AD905" s="12"/>
      <c r="AE905" s="12"/>
      <c r="AG905" s="9">
        <f t="shared" si="154"/>
        <v>0</v>
      </c>
      <c r="AI905" s="1" t="str">
        <f t="shared" si="153"/>
        <v>37437410004014</v>
      </c>
      <c r="AJ905" s="9">
        <f>IF(AND(F905=2015,AG$4=1),-IFERROR(VLOOKUP(AI905,'Tax Admin 1'!A:I,9,0),0),IF(AND(F905=2015,AG$4=2),-IFERROR(VLOOKUP(AI905,'Tax Admin 2'!A:I,9,0),0),IFERROR(VLOOKUP(AI905,'A203'!A:L,12,0),0)))</f>
        <v>0</v>
      </c>
    </row>
    <row r="906" spans="1:36" ht="15" customHeight="1" outlineLevel="2">
      <c r="A906" s="7">
        <v>2015</v>
      </c>
      <c r="B906" s="7" t="s">
        <v>193</v>
      </c>
      <c r="C906" s="149" t="s">
        <v>194</v>
      </c>
      <c r="D906" s="7" t="s">
        <v>194</v>
      </c>
      <c r="E906" s="7" t="s">
        <v>13</v>
      </c>
      <c r="F906" s="7">
        <v>1260</v>
      </c>
      <c r="G906" s="7" t="str">
        <f>VLOOKUP(F906,Crosswalk!A:D,2,0)</f>
        <v>4030</v>
      </c>
      <c r="H906" s="7" t="str">
        <f>VLOOKUP(G906,Crosswalk!B:D,2,0)</f>
        <v>Supp Prop Tax-Current Secured</v>
      </c>
      <c r="I906" s="7"/>
      <c r="J906" s="8">
        <v>0</v>
      </c>
      <c r="K906" s="8">
        <v>0</v>
      </c>
      <c r="L906" s="8">
        <v>0</v>
      </c>
      <c r="M906" s="8">
        <v>0</v>
      </c>
      <c r="N906" s="8">
        <v>0</v>
      </c>
      <c r="O906" s="8">
        <v>0</v>
      </c>
      <c r="P906" s="8"/>
      <c r="Q906" s="8">
        <v>9375.07</v>
      </c>
      <c r="R906" s="8"/>
      <c r="S906" s="8"/>
      <c r="T906" s="8"/>
      <c r="U906" s="8"/>
      <c r="V906" s="8"/>
      <c r="W906" s="8"/>
      <c r="X906" s="8"/>
      <c r="Y906" s="14">
        <f t="shared" si="142"/>
        <v>9375.07</v>
      </c>
      <c r="Z906" s="10"/>
      <c r="AA906" s="136">
        <f t="shared" si="152"/>
        <v>0</v>
      </c>
      <c r="AB906" s="13"/>
      <c r="AC906" s="13">
        <f t="shared" si="151"/>
        <v>0</v>
      </c>
      <c r="AD906" s="12">
        <v>1</v>
      </c>
      <c r="AE906" s="12">
        <v>1</v>
      </c>
      <c r="AG906" s="9">
        <f t="shared" si="154"/>
        <v>-9375.07</v>
      </c>
      <c r="AI906" s="1" t="str">
        <f t="shared" si="153"/>
        <v>37437410004030</v>
      </c>
      <c r="AJ906" s="9">
        <f>IF(AND(F906=2015,AG$4=1),-IFERROR(VLOOKUP(AI906,'Tax Admin 1'!A:I,9,0),0),IF(AND(F906=2015,AG$4=2),-IFERROR(VLOOKUP(AI906,'Tax Admin 2'!A:I,9,0),0),IFERROR(VLOOKUP(AI906,'A203'!A:L,12,0),0)))</f>
        <v>0</v>
      </c>
    </row>
    <row r="907" spans="1:36" ht="15" customHeight="1" outlineLevel="2">
      <c r="A907" s="7">
        <v>2015</v>
      </c>
      <c r="B907" s="7" t="s">
        <v>193</v>
      </c>
      <c r="C907" s="149" t="s">
        <v>194</v>
      </c>
      <c r="D907" s="7" t="s">
        <v>194</v>
      </c>
      <c r="E907" s="7" t="s">
        <v>13</v>
      </c>
      <c r="F907" s="7">
        <v>1270</v>
      </c>
      <c r="G907" s="7" t="str">
        <f>VLOOKUP(F907,Crosswalk!A:D,2,0)</f>
        <v>4033</v>
      </c>
      <c r="H907" s="7" t="str">
        <f>VLOOKUP(G907,Crosswalk!B:D,2,0)</f>
        <v>Supp Property Taxes-Prior Secured</v>
      </c>
      <c r="I907" s="7"/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/>
      <c r="Q907" s="8">
        <v>1949.7</v>
      </c>
      <c r="R907" s="8"/>
      <c r="S907" s="8"/>
      <c r="T907" s="8"/>
      <c r="U907" s="8"/>
      <c r="V907" s="8"/>
      <c r="W907" s="8"/>
      <c r="X907" s="8"/>
      <c r="Y907" s="14">
        <f t="shared" ref="Y907:Y971" si="155">SUM(J907:X907)</f>
        <v>1949.7</v>
      </c>
      <c r="Z907" s="10"/>
      <c r="AA907" s="136">
        <f t="shared" si="152"/>
        <v>0</v>
      </c>
      <c r="AB907" s="13"/>
      <c r="AC907" s="13">
        <f t="shared" si="151"/>
        <v>0</v>
      </c>
      <c r="AD907" s="12">
        <v>1</v>
      </c>
      <c r="AE907" s="12">
        <v>1</v>
      </c>
      <c r="AG907" s="9">
        <f t="shared" si="154"/>
        <v>-1949.7</v>
      </c>
      <c r="AI907" s="1" t="str">
        <f t="shared" si="153"/>
        <v>37437410004033</v>
      </c>
      <c r="AJ907" s="9">
        <f>IF(AND(F907=2015,AG$4=1),-IFERROR(VLOOKUP(AI907,'Tax Admin 1'!A:I,9,0),0),IF(AND(F907=2015,AG$4=2),-IFERROR(VLOOKUP(AI907,'Tax Admin 2'!A:I,9,0),0),IFERROR(VLOOKUP(AI907,'A203'!A:L,12,0),0)))</f>
        <v>0</v>
      </c>
    </row>
    <row r="908" spans="1:36" ht="15" customHeight="1" outlineLevel="2">
      <c r="A908" s="7">
        <v>2015</v>
      </c>
      <c r="B908" s="7" t="s">
        <v>193</v>
      </c>
      <c r="C908" s="149" t="s">
        <v>194</v>
      </c>
      <c r="D908" s="7" t="s">
        <v>194</v>
      </c>
      <c r="E908" s="7" t="s">
        <v>13</v>
      </c>
      <c r="F908" s="7">
        <v>1410</v>
      </c>
      <c r="G908" s="7" t="str">
        <f>VLOOKUP(F908,Crosswalk!A:D,2,0)</f>
        <v>4052</v>
      </c>
      <c r="H908" s="7" t="str">
        <f>VLOOKUP(G908,Crosswalk!B:D,2,0)</f>
        <v>Other Taxes</v>
      </c>
      <c r="I908" s="7"/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/>
      <c r="Q908" s="8">
        <v>0</v>
      </c>
      <c r="R908" s="8"/>
      <c r="S908" s="8"/>
      <c r="T908" s="8"/>
      <c r="U908" s="8"/>
      <c r="V908" s="8"/>
      <c r="W908" s="8"/>
      <c r="X908" s="8"/>
      <c r="Y908" s="14">
        <f t="shared" si="155"/>
        <v>0</v>
      </c>
      <c r="Z908" s="10"/>
      <c r="AA908" s="136">
        <f t="shared" si="152"/>
        <v>0</v>
      </c>
      <c r="AB908" s="13"/>
      <c r="AC908" s="13">
        <f t="shared" si="151"/>
        <v>0</v>
      </c>
      <c r="AD908" s="12">
        <v>1</v>
      </c>
      <c r="AE908" s="12">
        <v>1</v>
      </c>
      <c r="AG908" s="9">
        <f t="shared" si="154"/>
        <v>0</v>
      </c>
      <c r="AI908" s="1" t="str">
        <f t="shared" si="153"/>
        <v>37437410004052</v>
      </c>
      <c r="AJ908" s="9">
        <f>IF(AND(F908=2015,AG$4=1),-IFERROR(VLOOKUP(AI908,'Tax Admin 1'!A:I,9,0),0),IF(AND(F908=2015,AG$4=2),-IFERROR(VLOOKUP(AI908,'Tax Admin 2'!A:I,9,0),0),IFERROR(VLOOKUP(AI908,'A203'!A:L,12,0),0)))</f>
        <v>0</v>
      </c>
    </row>
    <row r="909" spans="1:36" ht="15" customHeight="1" outlineLevel="2">
      <c r="A909" s="7">
        <v>2015</v>
      </c>
      <c r="B909" s="7" t="s">
        <v>193</v>
      </c>
      <c r="C909" s="149" t="s">
        <v>194</v>
      </c>
      <c r="D909" s="7" t="s">
        <v>194</v>
      </c>
      <c r="E909" s="7" t="s">
        <v>13</v>
      </c>
      <c r="F909" s="7">
        <v>1440</v>
      </c>
      <c r="G909" s="7" t="str">
        <f>VLOOKUP(F909,Crosswalk!A:D,2,0)</f>
        <v>4055</v>
      </c>
      <c r="H909" s="7" t="str">
        <f>VLOOKUP(G909,Crosswalk!B:D,2,0)</f>
        <v>Timber Yield</v>
      </c>
      <c r="I909" s="7"/>
      <c r="J909" s="8">
        <v>0</v>
      </c>
      <c r="K909" s="8">
        <v>0</v>
      </c>
      <c r="L909" s="8">
        <v>7.67</v>
      </c>
      <c r="M909" s="8">
        <v>0</v>
      </c>
      <c r="N909" s="8">
        <v>0</v>
      </c>
      <c r="O909" s="8">
        <v>0</v>
      </c>
      <c r="P909" s="8"/>
      <c r="Q909" s="8">
        <v>14.430000000000001</v>
      </c>
      <c r="R909" s="8"/>
      <c r="S909" s="8"/>
      <c r="T909" s="8"/>
      <c r="U909" s="8"/>
      <c r="V909" s="8"/>
      <c r="W909" s="8"/>
      <c r="X909" s="8"/>
      <c r="Y909" s="14">
        <f t="shared" si="155"/>
        <v>22.1</v>
      </c>
      <c r="Z909" s="10"/>
      <c r="AA909" s="136">
        <f t="shared" si="152"/>
        <v>0</v>
      </c>
      <c r="AB909" s="13"/>
      <c r="AC909" s="13">
        <f t="shared" si="151"/>
        <v>0</v>
      </c>
      <c r="AD909" s="12">
        <v>1</v>
      </c>
      <c r="AE909" s="12">
        <v>1</v>
      </c>
      <c r="AG909" s="9">
        <f t="shared" si="154"/>
        <v>-22.1</v>
      </c>
      <c r="AI909" s="1" t="str">
        <f t="shared" si="153"/>
        <v>37437410004055</v>
      </c>
      <c r="AJ909" s="9">
        <f>IF(AND(F909=2015,AG$4=1),-IFERROR(VLOOKUP(AI909,'Tax Admin 1'!A:I,9,0),0),IF(AND(F909=2015,AG$4=2),-IFERROR(VLOOKUP(AI909,'Tax Admin 2'!A:I,9,0),0),IFERROR(VLOOKUP(AI909,'A203'!A:L,12,0),0)))</f>
        <v>0</v>
      </c>
    </row>
    <row r="910" spans="1:36" ht="15" customHeight="1" outlineLevel="2">
      <c r="A910" s="7">
        <v>2015</v>
      </c>
      <c r="B910" s="7" t="s">
        <v>193</v>
      </c>
      <c r="C910" s="149" t="s">
        <v>194</v>
      </c>
      <c r="D910" s="22" t="s">
        <v>194</v>
      </c>
      <c r="E910" s="7" t="s">
        <v>13</v>
      </c>
      <c r="F910" s="7">
        <v>1450</v>
      </c>
      <c r="G910" s="7" t="str">
        <f>VLOOKUP(F910,Crosswalk!A:D,2,0)</f>
        <v>4056</v>
      </c>
      <c r="H910" s="7" t="str">
        <f>VLOOKUP(G910,Crosswalk!B:D,2,0)</f>
        <v>Aircraft</v>
      </c>
      <c r="I910" s="7"/>
      <c r="J910" s="8">
        <v>0</v>
      </c>
      <c r="K910" s="8">
        <v>0</v>
      </c>
      <c r="L910" s="8">
        <v>0</v>
      </c>
      <c r="M910" s="8">
        <v>0</v>
      </c>
      <c r="N910" s="8">
        <v>0</v>
      </c>
      <c r="O910" s="8">
        <v>0</v>
      </c>
      <c r="P910" s="8"/>
      <c r="Q910" s="8">
        <v>0</v>
      </c>
      <c r="R910" s="8"/>
      <c r="S910" s="8"/>
      <c r="T910" s="8"/>
      <c r="U910" s="8"/>
      <c r="V910" s="8"/>
      <c r="W910" s="8"/>
      <c r="X910" s="8"/>
      <c r="Y910" s="14">
        <f t="shared" si="155"/>
        <v>0</v>
      </c>
      <c r="Z910" s="10"/>
      <c r="AA910" s="136">
        <f t="shared" si="152"/>
        <v>0</v>
      </c>
      <c r="AB910" s="13"/>
      <c r="AC910" s="13">
        <f t="shared" si="151"/>
        <v>0</v>
      </c>
      <c r="AD910" s="12"/>
      <c r="AE910" s="12"/>
      <c r="AG910" s="9">
        <f t="shared" si="154"/>
        <v>0</v>
      </c>
      <c r="AI910" s="1" t="str">
        <f t="shared" si="153"/>
        <v>37437410004056</v>
      </c>
      <c r="AJ910" s="9">
        <f>IF(AND(F910=2015,AG$4=1),-IFERROR(VLOOKUP(AI910,'Tax Admin 1'!A:I,9,0),0),IF(AND(F910=2015,AG$4=2),-IFERROR(VLOOKUP(AI910,'Tax Admin 2'!A:I,9,0),0),IFERROR(VLOOKUP(AI910,'A203'!A:L,12,0),0)))</f>
        <v>0</v>
      </c>
    </row>
    <row r="911" spans="1:36" ht="15" customHeight="1" outlineLevel="2">
      <c r="A911" s="7">
        <v>2015</v>
      </c>
      <c r="B911" s="7" t="s">
        <v>193</v>
      </c>
      <c r="C911" s="149" t="s">
        <v>194</v>
      </c>
      <c r="D911" s="7" t="s">
        <v>194</v>
      </c>
      <c r="E911" s="7" t="s">
        <v>13</v>
      </c>
      <c r="F911" s="7">
        <v>2015</v>
      </c>
      <c r="G911" s="7" t="str">
        <f>VLOOKUP(F911,Crosswalk!A:D,2,0)</f>
        <v>7003</v>
      </c>
      <c r="H911" s="7" t="str">
        <f>VLOOKUP(G911,Crosswalk!B:D,2,0)</f>
        <v>SB2557 Tax Admin Fees (Expense)</v>
      </c>
      <c r="I911" s="7"/>
      <c r="J911" s="8">
        <v>0</v>
      </c>
      <c r="K911" s="8">
        <v>0</v>
      </c>
      <c r="L911" s="8">
        <v>-12705.18</v>
      </c>
      <c r="M911" s="8">
        <v>0</v>
      </c>
      <c r="N911" s="8">
        <v>0</v>
      </c>
      <c r="O911" s="8">
        <v>-12705.17</v>
      </c>
      <c r="P911" s="8"/>
      <c r="Q911" s="8">
        <v>0</v>
      </c>
      <c r="R911" s="8"/>
      <c r="S911" s="8"/>
      <c r="T911" s="8"/>
      <c r="U911" s="8"/>
      <c r="V911" s="8"/>
      <c r="W911" s="8"/>
      <c r="X911" s="8"/>
      <c r="Y911" s="14">
        <f t="shared" si="155"/>
        <v>-25410.35</v>
      </c>
      <c r="Z911" s="10"/>
      <c r="AA911" s="136">
        <f t="shared" si="152"/>
        <v>-12705.18</v>
      </c>
      <c r="AB911" s="13"/>
      <c r="AC911" s="13">
        <f t="shared" ref="AC911:AC930" si="156">AA911+AB911</f>
        <v>-12705.18</v>
      </c>
      <c r="AD911" s="12"/>
      <c r="AE911" s="12"/>
      <c r="AG911" s="9">
        <f t="shared" si="154"/>
        <v>12705.169999999998</v>
      </c>
      <c r="AI911" s="1" t="str">
        <f t="shared" si="153"/>
        <v>37437410007003</v>
      </c>
      <c r="AJ911" s="9">
        <f>IF(AND(F911=2015,AG$4=1),-IFERROR(VLOOKUP(AI911,'Tax Admin 1'!A:I,9,0),0),IF(AND(F911=2015,AG$4=2),-IFERROR(VLOOKUP(AI911,'Tax Admin 2'!A:I,9,0),0),IFERROR(VLOOKUP(AI911,'A203'!A:L,12,0),0)))</f>
        <v>-12705.18</v>
      </c>
    </row>
    <row r="912" spans="1:36" ht="15" customHeight="1" outlineLevel="2">
      <c r="A912" s="7">
        <v>2015</v>
      </c>
      <c r="B912" s="7" t="s">
        <v>193</v>
      </c>
      <c r="C912" s="149" t="s">
        <v>194</v>
      </c>
      <c r="D912" s="7" t="s">
        <v>194</v>
      </c>
      <c r="E912" s="7" t="s">
        <v>13</v>
      </c>
      <c r="F912" s="7">
        <v>3020</v>
      </c>
      <c r="G912" s="7" t="str">
        <f>VLOOKUP(F912,Crosswalk!A:D,2,0)</f>
        <v>4406</v>
      </c>
      <c r="H912" s="7" t="str">
        <f>VLOOKUP(G912,Crosswalk!B:D,2,0)</f>
        <v>Parking Fines</v>
      </c>
      <c r="I912" s="7"/>
      <c r="J912" s="8">
        <v>0</v>
      </c>
      <c r="K912" s="8">
        <v>0</v>
      </c>
      <c r="L912" s="8">
        <v>0</v>
      </c>
      <c r="M912" s="8">
        <v>0</v>
      </c>
      <c r="N912" s="8">
        <v>0</v>
      </c>
      <c r="O912" s="8">
        <v>0</v>
      </c>
      <c r="P912" s="8"/>
      <c r="Q912" s="8">
        <v>0</v>
      </c>
      <c r="R912" s="8"/>
      <c r="S912" s="8"/>
      <c r="T912" s="8"/>
      <c r="U912" s="8"/>
      <c r="V912" s="8"/>
      <c r="W912" s="8"/>
      <c r="X912" s="8"/>
      <c r="Y912" s="14">
        <f t="shared" si="155"/>
        <v>0</v>
      </c>
      <c r="Z912" s="10"/>
      <c r="AA912" s="136">
        <f t="shared" si="152"/>
        <v>0</v>
      </c>
      <c r="AB912" s="13"/>
      <c r="AC912" s="13">
        <f t="shared" si="156"/>
        <v>0</v>
      </c>
      <c r="AD912" s="12">
        <v>1</v>
      </c>
      <c r="AE912" s="12">
        <v>1</v>
      </c>
      <c r="AG912" s="9">
        <f t="shared" si="154"/>
        <v>0</v>
      </c>
      <c r="AI912" s="1" t="str">
        <f t="shared" si="153"/>
        <v>37437410004406</v>
      </c>
      <c r="AJ912" s="9">
        <f>IF(AND(F912=2015,AG$4=1),-IFERROR(VLOOKUP(AI912,'Tax Admin 1'!A:I,9,0),0),IF(AND(F912=2015,AG$4=2),-IFERROR(VLOOKUP(AI912,'Tax Admin 2'!A:I,9,0),0),IFERROR(VLOOKUP(AI912,'A203'!A:L,12,0),0)))</f>
        <v>0</v>
      </c>
    </row>
    <row r="913" spans="1:36" ht="15" customHeight="1" outlineLevel="2">
      <c r="A913" s="7">
        <v>2015</v>
      </c>
      <c r="B913" s="7" t="s">
        <v>193</v>
      </c>
      <c r="C913" s="149" t="s">
        <v>194</v>
      </c>
      <c r="D913" s="7" t="s">
        <v>194</v>
      </c>
      <c r="E913" s="7" t="s">
        <v>13</v>
      </c>
      <c r="F913" s="7">
        <v>4010</v>
      </c>
      <c r="G913" s="7" t="str">
        <f>VLOOKUP(F913,Crosswalk!A:D,2,0)</f>
        <v>4801</v>
      </c>
      <c r="H913" s="7" t="str">
        <f>VLOOKUP(G913,Crosswalk!B:D,2,0)</f>
        <v>Interest</v>
      </c>
      <c r="I913" s="7"/>
      <c r="J913" s="8">
        <v>0</v>
      </c>
      <c r="K913" s="8">
        <v>0</v>
      </c>
      <c r="L913" s="8">
        <v>35.74</v>
      </c>
      <c r="M913" s="8">
        <v>0</v>
      </c>
      <c r="N913" s="8">
        <v>149.66999999999999</v>
      </c>
      <c r="O913" s="8">
        <v>55.579999999999984</v>
      </c>
      <c r="P913" s="8"/>
      <c r="Q913" s="8">
        <v>1089.55</v>
      </c>
      <c r="R913" s="8"/>
      <c r="S913" s="8"/>
      <c r="T913" s="8"/>
      <c r="U913" s="8"/>
      <c r="V913" s="8"/>
      <c r="W913" s="8"/>
      <c r="X913" s="8"/>
      <c r="Y913" s="14">
        <f t="shared" si="155"/>
        <v>1330.54</v>
      </c>
      <c r="Z913" s="10"/>
      <c r="AA913" s="136">
        <f t="shared" si="152"/>
        <v>0</v>
      </c>
      <c r="AB913" s="13"/>
      <c r="AC913" s="13">
        <f t="shared" si="156"/>
        <v>0</v>
      </c>
      <c r="AD913" s="12">
        <v>1</v>
      </c>
      <c r="AE913" s="12">
        <v>1</v>
      </c>
      <c r="AG913" s="9">
        <f t="shared" si="154"/>
        <v>-1330.54</v>
      </c>
      <c r="AI913" s="1" t="str">
        <f t="shared" si="153"/>
        <v>37437410004801</v>
      </c>
      <c r="AJ913" s="9">
        <f>IF(AND(F913=2015,AG$4=1),-IFERROR(VLOOKUP(AI913,'Tax Admin 1'!A:I,9,0),0),IF(AND(F913=2015,AG$4=2),-IFERROR(VLOOKUP(AI913,'Tax Admin 2'!A:I,9,0),0),IFERROR(VLOOKUP(AI913,'A203'!A:L,12,0),0)))</f>
        <v>0</v>
      </c>
    </row>
    <row r="914" spans="1:36" ht="15" customHeight="1" outlineLevel="2">
      <c r="A914" s="7">
        <v>2015</v>
      </c>
      <c r="B914" s="7" t="s">
        <v>193</v>
      </c>
      <c r="C914" s="149" t="s">
        <v>194</v>
      </c>
      <c r="D914" s="7" t="s">
        <v>194</v>
      </c>
      <c r="E914" s="7" t="s">
        <v>13</v>
      </c>
      <c r="F914" s="7">
        <v>5090</v>
      </c>
      <c r="G914" s="7" t="str">
        <f>VLOOKUP(F914,Crosswalk!A:D,2,0)</f>
        <v>5018</v>
      </c>
      <c r="H914" s="7" t="str">
        <f>VLOOKUP(G914,Crosswalk!B:D,2,0)</f>
        <v>State Other-In Lieu Tax</v>
      </c>
      <c r="I914" s="7"/>
      <c r="J914" s="8">
        <v>0</v>
      </c>
      <c r="K914" s="8">
        <v>0</v>
      </c>
      <c r="L914" s="8">
        <v>0</v>
      </c>
      <c r="M914" s="8">
        <v>0</v>
      </c>
      <c r="N914" s="8">
        <v>0</v>
      </c>
      <c r="O914" s="8">
        <v>0</v>
      </c>
      <c r="P914" s="8"/>
      <c r="Q914" s="8">
        <v>0</v>
      </c>
      <c r="R914" s="8"/>
      <c r="S914" s="8"/>
      <c r="T914" s="8"/>
      <c r="U914" s="8"/>
      <c r="V914" s="8"/>
      <c r="W914" s="8"/>
      <c r="X914" s="8"/>
      <c r="Y914" s="14">
        <f t="shared" si="155"/>
        <v>0</v>
      </c>
      <c r="Z914" s="10"/>
      <c r="AA914" s="136">
        <f t="shared" si="152"/>
        <v>0</v>
      </c>
      <c r="AB914" s="13"/>
      <c r="AC914" s="13">
        <f t="shared" si="156"/>
        <v>0</v>
      </c>
      <c r="AD914" s="12">
        <v>1</v>
      </c>
      <c r="AE914" s="12">
        <v>1</v>
      </c>
      <c r="AG914" s="9">
        <f t="shared" si="154"/>
        <v>0</v>
      </c>
      <c r="AI914" s="1" t="str">
        <f t="shared" si="153"/>
        <v>37437410005018</v>
      </c>
      <c r="AJ914" s="9">
        <f>IF(AND(F914=2015,AG$4=1),-IFERROR(VLOOKUP(AI914,'Tax Admin 1'!A:I,9,0),0),IF(AND(F914=2015,AG$4=2),-IFERROR(VLOOKUP(AI914,'Tax Admin 2'!A:I,9,0),0),IFERROR(VLOOKUP(AI914,'A203'!A:L,12,0),0)))</f>
        <v>0</v>
      </c>
    </row>
    <row r="915" spans="1:36" ht="15" customHeight="1" outlineLevel="2">
      <c r="A915" s="7">
        <v>2015</v>
      </c>
      <c r="B915" s="7" t="s">
        <v>193</v>
      </c>
      <c r="C915" s="149" t="s">
        <v>194</v>
      </c>
      <c r="D915" s="7" t="s">
        <v>194</v>
      </c>
      <c r="E915" s="7" t="s">
        <v>13</v>
      </c>
      <c r="F915" s="7">
        <v>5380</v>
      </c>
      <c r="G915" s="7" t="str">
        <f>VLOOKUP(F915,Crosswalk!A:D,2,0)</f>
        <v>5050</v>
      </c>
      <c r="H915" s="7" t="str">
        <f>VLOOKUP(G915,Crosswalk!B:D,2,0)</f>
        <v>St-Homeowners Prop Tax Relief</v>
      </c>
      <c r="I915" s="7"/>
      <c r="J915" s="8">
        <v>0</v>
      </c>
      <c r="K915" s="8">
        <v>0</v>
      </c>
      <c r="L915" s="8">
        <v>0</v>
      </c>
      <c r="M915" s="8">
        <v>0</v>
      </c>
      <c r="N915" s="8">
        <v>5515.38</v>
      </c>
      <c r="O915" s="8">
        <v>0</v>
      </c>
      <c r="P915" s="8"/>
      <c r="Q915" s="8">
        <v>5515.38</v>
      </c>
      <c r="R915" s="8"/>
      <c r="S915" s="8"/>
      <c r="T915" s="8"/>
      <c r="U915" s="8"/>
      <c r="V915" s="8"/>
      <c r="W915" s="8"/>
      <c r="X915" s="8"/>
      <c r="Y915" s="14">
        <f t="shared" si="155"/>
        <v>11030.76</v>
      </c>
      <c r="Z915" s="10"/>
      <c r="AA915" s="136">
        <f t="shared" si="152"/>
        <v>0</v>
      </c>
      <c r="AB915" s="13"/>
      <c r="AC915" s="13">
        <f t="shared" si="156"/>
        <v>0</v>
      </c>
      <c r="AD915" s="12">
        <v>1</v>
      </c>
      <c r="AE915" s="12">
        <v>1</v>
      </c>
      <c r="AG915" s="9">
        <f t="shared" si="154"/>
        <v>-11030.76</v>
      </c>
      <c r="AI915" s="1" t="str">
        <f t="shared" si="153"/>
        <v>37437410005050</v>
      </c>
      <c r="AJ915" s="9">
        <f>IF(AND(F915=2015,AG$4=1),-IFERROR(VLOOKUP(AI915,'Tax Admin 1'!A:I,9,0),0),IF(AND(F915=2015,AG$4=2),-IFERROR(VLOOKUP(AI915,'Tax Admin 2'!A:I,9,0),0),IFERROR(VLOOKUP(AI915,'A203'!A:L,12,0),0)))</f>
        <v>0</v>
      </c>
    </row>
    <row r="916" spans="1:36" ht="15" customHeight="1" outlineLevel="2">
      <c r="A916" s="7">
        <v>2015</v>
      </c>
      <c r="B916" s="7" t="s">
        <v>193</v>
      </c>
      <c r="C916" s="149" t="s">
        <v>194</v>
      </c>
      <c r="D916" s="7" t="s">
        <v>194</v>
      </c>
      <c r="E916" s="7" t="s">
        <v>13</v>
      </c>
      <c r="F916" s="7">
        <v>5690</v>
      </c>
      <c r="G916" s="7" t="str">
        <f>VLOOKUP(F916,Crosswalk!A:D,2,0)</f>
        <v>5218</v>
      </c>
      <c r="H916" s="7" t="str">
        <f>VLOOKUP(G916,Crosswalk!B:D,2,0)</f>
        <v>Fed-In Lieu Taxes</v>
      </c>
      <c r="I916" s="7"/>
      <c r="J916" s="8">
        <v>0</v>
      </c>
      <c r="K916" s="8">
        <v>0</v>
      </c>
      <c r="L916" s="8">
        <v>0</v>
      </c>
      <c r="M916" s="8">
        <v>0</v>
      </c>
      <c r="N916" s="8">
        <v>0</v>
      </c>
      <c r="O916" s="8">
        <v>0</v>
      </c>
      <c r="P916" s="8"/>
      <c r="Q916" s="8">
        <v>0</v>
      </c>
      <c r="R916" s="8"/>
      <c r="S916" s="8"/>
      <c r="T916" s="8"/>
      <c r="U916" s="8"/>
      <c r="V916" s="8"/>
      <c r="W916" s="8"/>
      <c r="X916" s="8"/>
      <c r="Y916" s="14">
        <f t="shared" si="155"/>
        <v>0</v>
      </c>
      <c r="Z916" s="10"/>
      <c r="AA916" s="136">
        <f t="shared" si="152"/>
        <v>0</v>
      </c>
      <c r="AB916" s="13"/>
      <c r="AC916" s="13">
        <f t="shared" si="156"/>
        <v>0</v>
      </c>
      <c r="AD916" s="12">
        <v>1</v>
      </c>
      <c r="AE916" s="12">
        <v>1</v>
      </c>
      <c r="AG916" s="9">
        <f t="shared" si="154"/>
        <v>0</v>
      </c>
      <c r="AI916" s="1" t="str">
        <f t="shared" si="153"/>
        <v>37437410005218</v>
      </c>
      <c r="AJ916" s="9">
        <f>IF(AND(F916=2015,AG$4=1),-IFERROR(VLOOKUP(AI916,'Tax Admin 1'!A:I,9,0),0),IF(AND(F916=2015,AG$4=2),-IFERROR(VLOOKUP(AI916,'Tax Admin 2'!A:I,9,0),0),IFERROR(VLOOKUP(AI916,'A203'!A:L,12,0),0)))</f>
        <v>0</v>
      </c>
    </row>
    <row r="917" spans="1:36" ht="15" customHeight="1" outlineLevel="2">
      <c r="A917" s="7">
        <v>2015</v>
      </c>
      <c r="B917" s="7" t="s">
        <v>193</v>
      </c>
      <c r="C917" s="149" t="s">
        <v>194</v>
      </c>
      <c r="D917" s="7" t="s">
        <v>194</v>
      </c>
      <c r="E917" s="7" t="s">
        <v>13</v>
      </c>
      <c r="F917" s="7">
        <v>5900</v>
      </c>
      <c r="G917" s="7" t="str">
        <f>VLOOKUP(F917,Crosswalk!A:D,2,0)</f>
        <v>5801</v>
      </c>
      <c r="H917" s="7" t="str">
        <f>VLOOKUP(G917,Crosswalk!B:D,2,0)</f>
        <v>RDA Pass Thru</v>
      </c>
      <c r="I917" s="7"/>
      <c r="J917" s="8">
        <v>0</v>
      </c>
      <c r="K917" s="8">
        <v>0</v>
      </c>
      <c r="L917" s="8">
        <v>0</v>
      </c>
      <c r="M917" s="8">
        <v>0</v>
      </c>
      <c r="N917" s="8">
        <v>0</v>
      </c>
      <c r="O917" s="8">
        <v>0</v>
      </c>
      <c r="P917" s="8"/>
      <c r="Q917" s="8">
        <v>0</v>
      </c>
      <c r="R917" s="8"/>
      <c r="S917" s="8"/>
      <c r="T917" s="8"/>
      <c r="U917" s="8"/>
      <c r="V917" s="8"/>
      <c r="W917" s="8"/>
      <c r="X917" s="8"/>
      <c r="Y917" s="14">
        <f t="shared" si="155"/>
        <v>0</v>
      </c>
      <c r="Z917" s="10"/>
      <c r="AA917" s="136">
        <f t="shared" si="152"/>
        <v>0</v>
      </c>
      <c r="AB917" s="13"/>
      <c r="AC917" s="13">
        <f t="shared" si="156"/>
        <v>0</v>
      </c>
      <c r="AD917" s="12">
        <v>1</v>
      </c>
      <c r="AE917" s="12">
        <v>1</v>
      </c>
      <c r="AG917" s="9">
        <f t="shared" si="154"/>
        <v>0</v>
      </c>
      <c r="AI917" s="1" t="str">
        <f t="shared" si="153"/>
        <v>37437410005801</v>
      </c>
      <c r="AJ917" s="9">
        <f>IF(AND(F917=2015,AG$4=1),-IFERROR(VLOOKUP(AI917,'Tax Admin 1'!A:I,9,0),0),IF(AND(F917=2015,AG$4=2),-IFERROR(VLOOKUP(AI917,'Tax Admin 2'!A:I,9,0),0),IFERROR(VLOOKUP(AI917,'A203'!A:L,12,0),0)))</f>
        <v>0</v>
      </c>
    </row>
    <row r="918" spans="1:36" ht="15" customHeight="1" outlineLevel="2">
      <c r="A918" s="7">
        <v>2015</v>
      </c>
      <c r="B918" s="7" t="s">
        <v>193</v>
      </c>
      <c r="C918" s="149" t="s">
        <v>194</v>
      </c>
      <c r="D918" s="7" t="s">
        <v>194</v>
      </c>
      <c r="E918" s="7" t="s">
        <v>13</v>
      </c>
      <c r="F918" s="7">
        <v>5905</v>
      </c>
      <c r="G918" s="7" t="str">
        <f>VLOOKUP(F918,Crosswalk!A:D,2,0)</f>
        <v>5802</v>
      </c>
      <c r="H918" s="7" t="str">
        <f>VLOOKUP(G918,Crosswalk!B:D,2,0)</f>
        <v>RDA Pass Thru PY</v>
      </c>
      <c r="I918" s="7"/>
      <c r="J918" s="8">
        <v>0</v>
      </c>
      <c r="K918" s="8">
        <v>0</v>
      </c>
      <c r="L918" s="8">
        <v>0</v>
      </c>
      <c r="M918" s="8">
        <v>0</v>
      </c>
      <c r="N918" s="8">
        <v>0</v>
      </c>
      <c r="O918" s="8">
        <v>0</v>
      </c>
      <c r="P918" s="8"/>
      <c r="Q918" s="8">
        <v>0</v>
      </c>
      <c r="R918" s="8"/>
      <c r="S918" s="8"/>
      <c r="T918" s="8"/>
      <c r="U918" s="8"/>
      <c r="V918" s="8"/>
      <c r="W918" s="8"/>
      <c r="X918" s="8"/>
      <c r="Y918" s="14">
        <f t="shared" si="155"/>
        <v>0</v>
      </c>
      <c r="Z918" s="10"/>
      <c r="AA918" s="136">
        <f t="shared" si="152"/>
        <v>0</v>
      </c>
      <c r="AB918" s="13"/>
      <c r="AC918" s="13">
        <f t="shared" si="156"/>
        <v>0</v>
      </c>
      <c r="AD918" s="12"/>
      <c r="AE918" s="12"/>
      <c r="AG918" s="9">
        <f t="shared" si="154"/>
        <v>0</v>
      </c>
      <c r="AI918" s="1" t="str">
        <f t="shared" si="153"/>
        <v>37437410005802</v>
      </c>
      <c r="AJ918" s="9">
        <f>IF(AND(F918=2015,AG$4=1),-IFERROR(VLOOKUP(AI918,'Tax Admin 1'!A:I,9,0),0),IF(AND(F918=2015,AG$4=2),-IFERROR(VLOOKUP(AI918,'Tax Admin 2'!A:I,9,0),0),IFERROR(VLOOKUP(AI918,'A203'!A:L,12,0),0)))</f>
        <v>0</v>
      </c>
    </row>
    <row r="919" spans="1:36" ht="15" customHeight="1" outlineLevel="2">
      <c r="A919" s="7">
        <v>2015</v>
      </c>
      <c r="B919" s="7" t="s">
        <v>193</v>
      </c>
      <c r="C919" s="149" t="s">
        <v>194</v>
      </c>
      <c r="D919" s="7">
        <v>374</v>
      </c>
      <c r="E919" s="7" t="s">
        <v>13</v>
      </c>
      <c r="F919" s="7">
        <v>5915</v>
      </c>
      <c r="G919" s="7" t="str">
        <f>VLOOKUP(F919,Crosswalk!A:D,2,0)</f>
        <v>4069</v>
      </c>
      <c r="H919" s="7" t="str">
        <f>VLOOKUP(G919,Crosswalk!B:D,2,0)</f>
        <v>Pass through - Facilities Portion</v>
      </c>
      <c r="I919" s="7"/>
      <c r="J919" s="8">
        <v>0</v>
      </c>
      <c r="K919" s="8">
        <v>0</v>
      </c>
      <c r="L919" s="8">
        <v>0</v>
      </c>
      <c r="M919" s="8">
        <v>559</v>
      </c>
      <c r="N919" s="8">
        <v>0</v>
      </c>
      <c r="O919" s="8">
        <v>0</v>
      </c>
      <c r="P919" s="8">
        <v>469</v>
      </c>
      <c r="Q919" s="8">
        <v>0</v>
      </c>
      <c r="R919" s="8"/>
      <c r="S919" s="8"/>
      <c r="T919" s="8"/>
      <c r="U919" s="8"/>
      <c r="V919" s="8"/>
      <c r="W919" s="8"/>
      <c r="X919" s="8"/>
      <c r="Y919" s="14">
        <f t="shared" si="155"/>
        <v>1028</v>
      </c>
      <c r="Z919" s="10"/>
      <c r="AA919" s="136">
        <f t="shared" si="152"/>
        <v>0</v>
      </c>
      <c r="AB919" s="13"/>
      <c r="AC919" s="13">
        <f t="shared" si="156"/>
        <v>0</v>
      </c>
      <c r="AD919" s="12"/>
      <c r="AE919" s="12"/>
      <c r="AG919" s="9">
        <f t="shared" si="154"/>
        <v>-1028</v>
      </c>
      <c r="AI919" s="1" t="str">
        <f t="shared" si="153"/>
        <v>37437410004069</v>
      </c>
      <c r="AJ919" s="9">
        <f>IF(AND(F919=2015,AG$4=1),-IFERROR(VLOOKUP(AI919,'Tax Admin 1'!A:I,9,0),0),IF(AND(F919=2015,AG$4=2),-IFERROR(VLOOKUP(AI919,'Tax Admin 2'!A:I,9,0),0),IFERROR(VLOOKUP(AI919,'A203'!A:L,12,0),0)))</f>
        <v>0</v>
      </c>
    </row>
    <row r="920" spans="1:36" ht="15" customHeight="1" outlineLevel="1">
      <c r="A920" s="7"/>
      <c r="B920" s="7"/>
      <c r="C920" s="157" t="s">
        <v>3550</v>
      </c>
      <c r="D920" s="7"/>
      <c r="E920" s="7"/>
      <c r="F920" s="7"/>
      <c r="G920" s="7"/>
      <c r="H920" s="7"/>
      <c r="I920" s="7"/>
      <c r="J920" s="8">
        <f>SUBTOTAL(9,J897:J919)</f>
        <v>0</v>
      </c>
      <c r="K920" s="8">
        <f>SUBTOTAL(9,K897:K919)</f>
        <v>0</v>
      </c>
      <c r="L920" s="8">
        <f>SUBTOTAL(9,L897:L919)</f>
        <v>494258.54</v>
      </c>
      <c r="M920" s="8">
        <f>SUBTOTAL(9,M897:M919)</f>
        <v>2570</v>
      </c>
      <c r="N920" s="8">
        <f>SUBTOTAL(9,N897:N919)</f>
        <v>87624.939999999988</v>
      </c>
      <c r="O920" s="8">
        <f>SUBTOTAL(9,O897:O919)</f>
        <v>278752.28000000014</v>
      </c>
      <c r="P920" s="8">
        <f>SUBTOTAL(9,P897:P919)</f>
        <v>103718.45999999999</v>
      </c>
      <c r="Q920" s="8">
        <f>SUBTOTAL(9,Q897:Q919)</f>
        <v>59792.419999999831</v>
      </c>
      <c r="R920" s="8"/>
      <c r="S920" s="8"/>
      <c r="T920" s="8"/>
      <c r="U920" s="8"/>
      <c r="V920" s="8"/>
      <c r="W920" s="8"/>
      <c r="X920" s="8"/>
      <c r="Y920" s="14">
        <f>SUBTOTAL(9,Y897:Y919)</f>
        <v>1026716.6399999999</v>
      </c>
      <c r="Z920" s="10"/>
      <c r="AA920" s="136"/>
      <c r="AB920" s="13"/>
      <c r="AC920" s="13"/>
      <c r="AD920" s="12"/>
      <c r="AE920" s="12"/>
      <c r="AG920" s="9"/>
      <c r="AJ920" s="9"/>
    </row>
    <row r="921" spans="1:36" ht="15" customHeight="1" outlineLevel="2">
      <c r="A921" s="7">
        <v>2015</v>
      </c>
      <c r="B921" s="7" t="s">
        <v>195</v>
      </c>
      <c r="C921" s="149" t="s">
        <v>196</v>
      </c>
      <c r="D921" s="7" t="s">
        <v>196</v>
      </c>
      <c r="E921" s="7" t="s">
        <v>13</v>
      </c>
      <c r="F921" s="7">
        <v>1010</v>
      </c>
      <c r="G921" s="7" t="str">
        <f>VLOOKUP(F921,Crosswalk!A:D,2,0)</f>
        <v>4001</v>
      </c>
      <c r="H921" s="7" t="str">
        <f>VLOOKUP(G921,Crosswalk!B:D,2,0)</f>
        <v>Property Taxes-Current Secured</v>
      </c>
      <c r="I921" s="7"/>
      <c r="J921" s="8">
        <v>0</v>
      </c>
      <c r="K921" s="8">
        <v>0</v>
      </c>
      <c r="L921" s="8">
        <v>28024.51</v>
      </c>
      <c r="M921" s="8">
        <v>0</v>
      </c>
      <c r="N921" s="8">
        <v>6522.3999999999978</v>
      </c>
      <c r="O921" s="8">
        <v>17710.120000000003</v>
      </c>
      <c r="P921" s="8">
        <v>7689.48</v>
      </c>
      <c r="Q921" s="8">
        <v>594.15000000000873</v>
      </c>
      <c r="R921" s="8"/>
      <c r="S921" s="8"/>
      <c r="T921" s="8"/>
      <c r="U921" s="8"/>
      <c r="V921" s="8"/>
      <c r="W921" s="8"/>
      <c r="X921" s="8"/>
      <c r="Y921" s="14">
        <f t="shared" si="155"/>
        <v>60540.66</v>
      </c>
      <c r="Z921" s="10"/>
      <c r="AA921" s="136">
        <f t="shared" ref="AA921:AA936" si="157">IF(AG$2="Y",IF(RIGHT(B921,4)="CITY",AJ921,0),AJ921)</f>
        <v>0</v>
      </c>
      <c r="AB921" s="13"/>
      <c r="AC921" s="13">
        <f t="shared" si="156"/>
        <v>0</v>
      </c>
      <c r="AD921" s="12">
        <v>1</v>
      </c>
      <c r="AE921" s="12">
        <v>1</v>
      </c>
      <c r="AG921" s="9">
        <f t="shared" si="154"/>
        <v>-60540.66</v>
      </c>
      <c r="AI921" s="1" t="str">
        <f t="shared" ref="AI921:AI936" si="158">C921&amp;D921&amp;E921&amp;G921</f>
        <v>37537510004001</v>
      </c>
      <c r="AJ921" s="9">
        <f>IF(AND(F921=2015,AG$4=1),-IFERROR(VLOOKUP(AI921,'Tax Admin 1'!A:I,9,0),0),IF(AND(F921=2015,AG$4=2),-IFERROR(VLOOKUP(AI921,'Tax Admin 2'!A:I,9,0),0),IFERROR(VLOOKUP(AI921,'A203'!A:L,12,0),0)))</f>
        <v>0</v>
      </c>
    </row>
    <row r="922" spans="1:36" ht="15" customHeight="1" outlineLevel="2">
      <c r="A922" s="7">
        <v>2015</v>
      </c>
      <c r="B922" s="7" t="s">
        <v>195</v>
      </c>
      <c r="C922" s="149" t="s">
        <v>196</v>
      </c>
      <c r="D922" s="7" t="s">
        <v>196</v>
      </c>
      <c r="E922" s="7" t="s">
        <v>13</v>
      </c>
      <c r="F922" s="7">
        <v>1020</v>
      </c>
      <c r="G922" s="7" t="str">
        <f>VLOOKUP(F922,Crosswalk!A:D,2,0)</f>
        <v>4004</v>
      </c>
      <c r="H922" s="7" t="str">
        <f>VLOOKUP(G922,Crosswalk!B:D,2,0)</f>
        <v>Property Taxes-Eraf III</v>
      </c>
      <c r="I922" s="7"/>
      <c r="J922" s="8">
        <v>0</v>
      </c>
      <c r="K922" s="8">
        <v>0</v>
      </c>
      <c r="L922" s="8">
        <v>0</v>
      </c>
      <c r="M922" s="8">
        <v>0</v>
      </c>
      <c r="N922" s="8">
        <v>0</v>
      </c>
      <c r="O922" s="8">
        <v>0</v>
      </c>
      <c r="P922" s="8"/>
      <c r="Q922" s="8">
        <v>0</v>
      </c>
      <c r="R922" s="8"/>
      <c r="S922" s="8"/>
      <c r="T922" s="8"/>
      <c r="U922" s="8"/>
      <c r="V922" s="8"/>
      <c r="W922" s="8"/>
      <c r="X922" s="8"/>
      <c r="Y922" s="14">
        <f t="shared" si="155"/>
        <v>0</v>
      </c>
      <c r="Z922" s="10"/>
      <c r="AA922" s="136">
        <f t="shared" si="157"/>
        <v>0</v>
      </c>
      <c r="AB922" s="13"/>
      <c r="AC922" s="13">
        <f t="shared" si="156"/>
        <v>0</v>
      </c>
      <c r="AD922" s="12">
        <v>1</v>
      </c>
      <c r="AE922" s="12">
        <v>1</v>
      </c>
      <c r="AG922" s="9">
        <f t="shared" si="154"/>
        <v>0</v>
      </c>
      <c r="AI922" s="1" t="str">
        <f t="shared" si="158"/>
        <v>37537510004004</v>
      </c>
      <c r="AJ922" s="9">
        <f>IF(AND(F922=2015,AG$4=1),-IFERROR(VLOOKUP(AI922,'Tax Admin 1'!A:I,9,0),0),IF(AND(F922=2015,AG$4=2),-IFERROR(VLOOKUP(AI922,'Tax Admin 2'!A:I,9,0),0),IFERROR(VLOOKUP(AI922,'A203'!A:L,12,0),0)))</f>
        <v>0</v>
      </c>
    </row>
    <row r="923" spans="1:36" ht="15" customHeight="1" outlineLevel="2">
      <c r="A923" s="7">
        <v>2015</v>
      </c>
      <c r="B923" s="7" t="s">
        <v>195</v>
      </c>
      <c r="C923" s="149" t="s">
        <v>196</v>
      </c>
      <c r="D923" s="7" t="s">
        <v>196</v>
      </c>
      <c r="E923" s="7" t="s">
        <v>13</v>
      </c>
      <c r="F923" s="24">
        <v>1050</v>
      </c>
      <c r="G923" s="7" t="str">
        <f>VLOOKUP(F923,Crosswalk!A:D,2,0)</f>
        <v>4006</v>
      </c>
      <c r="H923" s="7" t="str">
        <f>VLOOKUP(G923,Crosswalk!B:D,2,0)</f>
        <v>Property Tax-Current Unsecured</v>
      </c>
      <c r="I923" s="7"/>
      <c r="J923" s="8">
        <v>0</v>
      </c>
      <c r="K923" s="8">
        <v>0</v>
      </c>
      <c r="L923" s="8">
        <v>3103.8</v>
      </c>
      <c r="M923" s="8">
        <v>0</v>
      </c>
      <c r="N923" s="8">
        <v>17.860000000000127</v>
      </c>
      <c r="O923" s="8">
        <v>157.65999999999985</v>
      </c>
      <c r="P923" s="8">
        <v>-9.7899999999999991</v>
      </c>
      <c r="Q923" s="8">
        <v>113.55000000000018</v>
      </c>
      <c r="R923" s="8"/>
      <c r="S923" s="8"/>
      <c r="T923" s="8"/>
      <c r="U923" s="8"/>
      <c r="V923" s="8"/>
      <c r="W923" s="8"/>
      <c r="X923" s="8"/>
      <c r="Y923" s="14">
        <f t="shared" si="155"/>
        <v>3383.0800000000004</v>
      </c>
      <c r="Z923" s="10"/>
      <c r="AA923" s="136">
        <f t="shared" si="157"/>
        <v>0</v>
      </c>
      <c r="AB923" s="13"/>
      <c r="AC923" s="13">
        <f t="shared" si="156"/>
        <v>0</v>
      </c>
      <c r="AD923" s="12">
        <v>1</v>
      </c>
      <c r="AE923" s="12">
        <v>1</v>
      </c>
      <c r="AG923" s="9">
        <f t="shared" si="154"/>
        <v>-3383.0800000000004</v>
      </c>
      <c r="AI923" s="1" t="str">
        <f t="shared" si="158"/>
        <v>37537510004006</v>
      </c>
      <c r="AJ923" s="9">
        <f>IF(AND(F923=2015,AG$4=1),-IFERROR(VLOOKUP(AI923,'Tax Admin 1'!A:I,9,0),0),IF(AND(F923=2015,AG$4=2),-IFERROR(VLOOKUP(AI923,'Tax Admin 2'!A:I,9,0),0),IFERROR(VLOOKUP(AI923,'A203'!A:L,12,0),0)))</f>
        <v>0</v>
      </c>
    </row>
    <row r="924" spans="1:36" ht="15" customHeight="1" outlineLevel="2">
      <c r="A924" s="7">
        <v>2015</v>
      </c>
      <c r="B924" s="7" t="s">
        <v>195</v>
      </c>
      <c r="C924" s="149" t="s">
        <v>196</v>
      </c>
      <c r="D924" s="7" t="s">
        <v>196</v>
      </c>
      <c r="E924" s="7" t="s">
        <v>13</v>
      </c>
      <c r="F924" s="7">
        <v>1110</v>
      </c>
      <c r="G924" s="7" t="str">
        <f>VLOOKUP(F924,Crosswalk!A:D,2,0)</f>
        <v>4008</v>
      </c>
      <c r="H924" s="7" t="str">
        <f>VLOOKUP(G924,Crosswalk!B:D,2,0)</f>
        <v>Property Taxes-Prior Secured</v>
      </c>
      <c r="I924" s="7"/>
      <c r="J924" s="8">
        <v>0</v>
      </c>
      <c r="K924" s="8">
        <v>0</v>
      </c>
      <c r="L924" s="8">
        <v>0</v>
      </c>
      <c r="M924" s="8">
        <v>0</v>
      </c>
      <c r="N924" s="8">
        <v>0</v>
      </c>
      <c r="O924" s="8">
        <v>0</v>
      </c>
      <c r="P924" s="8"/>
      <c r="Q924" s="8">
        <v>1855.24</v>
      </c>
      <c r="R924" s="8"/>
      <c r="S924" s="8"/>
      <c r="T924" s="8"/>
      <c r="U924" s="8"/>
      <c r="V924" s="8"/>
      <c r="W924" s="8"/>
      <c r="X924" s="8"/>
      <c r="Y924" s="14">
        <f t="shared" si="155"/>
        <v>1855.24</v>
      </c>
      <c r="Z924" s="10"/>
      <c r="AA924" s="136">
        <f t="shared" si="157"/>
        <v>0</v>
      </c>
      <c r="AB924" s="13"/>
      <c r="AC924" s="13">
        <f t="shared" si="156"/>
        <v>0</v>
      </c>
      <c r="AD924" s="12">
        <v>1</v>
      </c>
      <c r="AE924" s="12">
        <v>1</v>
      </c>
      <c r="AG924" s="9">
        <f t="shared" si="154"/>
        <v>-1855.24</v>
      </c>
      <c r="AI924" s="1" t="str">
        <f t="shared" si="158"/>
        <v>37537510004008</v>
      </c>
      <c r="AJ924" s="9">
        <f>IF(AND(F924=2015,AG$4=1),-IFERROR(VLOOKUP(AI924,'Tax Admin 1'!A:I,9,0),0),IF(AND(F924=2015,AG$4=2),-IFERROR(VLOOKUP(AI924,'Tax Admin 2'!A:I,9,0),0),IFERROR(VLOOKUP(AI924,'A203'!A:L,12,0),0)))</f>
        <v>0</v>
      </c>
    </row>
    <row r="925" spans="1:36" ht="15" customHeight="1" outlineLevel="2">
      <c r="A925" s="7">
        <v>2015</v>
      </c>
      <c r="B925" s="7" t="s">
        <v>195</v>
      </c>
      <c r="C925" s="149" t="s">
        <v>196</v>
      </c>
      <c r="D925" s="7" t="s">
        <v>196</v>
      </c>
      <c r="E925" s="7" t="s">
        <v>13</v>
      </c>
      <c r="F925" s="7">
        <v>1150</v>
      </c>
      <c r="G925" s="7" t="str">
        <f>VLOOKUP(F925,Crosswalk!A:D,2,0)</f>
        <v>4009</v>
      </c>
      <c r="H925" s="7" t="str">
        <f>VLOOKUP(G925,Crosswalk!B:D,2,0)</f>
        <v>Property Taxes-Prior Unsecured</v>
      </c>
      <c r="I925" s="7"/>
      <c r="J925" s="8">
        <v>0</v>
      </c>
      <c r="K925" s="8">
        <v>0</v>
      </c>
      <c r="L925" s="8">
        <v>30.12</v>
      </c>
      <c r="M925" s="8">
        <v>0</v>
      </c>
      <c r="N925" s="8">
        <v>4.620000000000001</v>
      </c>
      <c r="O925" s="8">
        <v>43.780000000000008</v>
      </c>
      <c r="P925" s="8">
        <v>4.72</v>
      </c>
      <c r="Q925" s="8">
        <v>27.710000000000008</v>
      </c>
      <c r="R925" s="8"/>
      <c r="S925" s="8"/>
      <c r="T925" s="8"/>
      <c r="U925" s="8"/>
      <c r="V925" s="8"/>
      <c r="W925" s="8"/>
      <c r="X925" s="8"/>
      <c r="Y925" s="14">
        <f t="shared" si="155"/>
        <v>110.95000000000002</v>
      </c>
      <c r="Z925" s="10"/>
      <c r="AA925" s="136">
        <f t="shared" si="157"/>
        <v>0</v>
      </c>
      <c r="AB925" s="13"/>
      <c r="AC925" s="13">
        <f t="shared" si="156"/>
        <v>0</v>
      </c>
      <c r="AD925" s="12">
        <v>1</v>
      </c>
      <c r="AE925" s="12">
        <v>1</v>
      </c>
      <c r="AG925" s="9">
        <f t="shared" si="154"/>
        <v>-110.95000000000002</v>
      </c>
      <c r="AI925" s="1" t="str">
        <f t="shared" si="158"/>
        <v>37537510004009</v>
      </c>
      <c r="AJ925" s="9">
        <f>IF(AND(F925=2015,AG$4=1),-IFERROR(VLOOKUP(AI925,'Tax Admin 1'!A:I,9,0),0),IF(AND(F925=2015,AG$4=2),-IFERROR(VLOOKUP(AI925,'Tax Admin 2'!A:I,9,0),0),IFERROR(VLOOKUP(AI925,'A203'!A:L,12,0),0)))</f>
        <v>0</v>
      </c>
    </row>
    <row r="926" spans="1:36" ht="15" customHeight="1" outlineLevel="2">
      <c r="A926" s="7">
        <v>2015</v>
      </c>
      <c r="B926" s="7" t="s">
        <v>195</v>
      </c>
      <c r="C926" s="149" t="s">
        <v>196</v>
      </c>
      <c r="D926" s="7" t="s">
        <v>196</v>
      </c>
      <c r="E926" s="7" t="s">
        <v>13</v>
      </c>
      <c r="F926" s="7">
        <v>1175</v>
      </c>
      <c r="G926" s="7" t="str">
        <f>VLOOKUP(F926,Crosswalk!A:D,2,0)</f>
        <v>4014</v>
      </c>
      <c r="H926" s="7" t="str">
        <f>VLOOKUP(G926,Crosswalk!B:D,2,0)</f>
        <v>Prop 1A Reimbursement</v>
      </c>
      <c r="I926" s="7"/>
      <c r="J926" s="8">
        <v>0</v>
      </c>
      <c r="K926" s="8">
        <v>0</v>
      </c>
      <c r="L926" s="8">
        <v>0</v>
      </c>
      <c r="M926" s="8">
        <v>0</v>
      </c>
      <c r="N926" s="8">
        <v>0</v>
      </c>
      <c r="O926" s="8">
        <v>0</v>
      </c>
      <c r="P926" s="8"/>
      <c r="Q926" s="8">
        <v>0</v>
      </c>
      <c r="R926" s="8"/>
      <c r="S926" s="8"/>
      <c r="T926" s="8"/>
      <c r="U926" s="8"/>
      <c r="V926" s="8"/>
      <c r="W926" s="8"/>
      <c r="X926" s="8"/>
      <c r="Y926" s="14">
        <f t="shared" si="155"/>
        <v>0</v>
      </c>
      <c r="Z926" s="10"/>
      <c r="AA926" s="136">
        <f t="shared" si="157"/>
        <v>0</v>
      </c>
      <c r="AB926" s="13"/>
      <c r="AC926" s="13">
        <f t="shared" si="156"/>
        <v>0</v>
      </c>
      <c r="AD926" s="12"/>
      <c r="AE926" s="12"/>
      <c r="AG926" s="9">
        <f t="shared" si="154"/>
        <v>0</v>
      </c>
      <c r="AI926" s="1" t="str">
        <f t="shared" si="158"/>
        <v>37537510004014</v>
      </c>
      <c r="AJ926" s="9">
        <f>IF(AND(F926=2015,AG$4=1),-IFERROR(VLOOKUP(AI926,'Tax Admin 1'!A:I,9,0),0),IF(AND(F926=2015,AG$4=2),-IFERROR(VLOOKUP(AI926,'Tax Admin 2'!A:I,9,0),0),IFERROR(VLOOKUP(AI926,'A203'!A:L,12,0),0)))</f>
        <v>0</v>
      </c>
    </row>
    <row r="927" spans="1:36" ht="15" customHeight="1" outlineLevel="2">
      <c r="A927" s="7">
        <v>2015</v>
      </c>
      <c r="B927" s="7" t="s">
        <v>195</v>
      </c>
      <c r="C927" s="149" t="s">
        <v>196</v>
      </c>
      <c r="D927" s="7" t="s">
        <v>196</v>
      </c>
      <c r="E927" s="7" t="s">
        <v>13</v>
      </c>
      <c r="F927" s="7">
        <v>1260</v>
      </c>
      <c r="G927" s="7" t="str">
        <f>VLOOKUP(F927,Crosswalk!A:D,2,0)</f>
        <v>4030</v>
      </c>
      <c r="H927" s="7" t="str">
        <f>VLOOKUP(G927,Crosswalk!B:D,2,0)</f>
        <v>Supp Prop Tax-Current Secured</v>
      </c>
      <c r="I927" s="7"/>
      <c r="J927" s="8">
        <v>0</v>
      </c>
      <c r="K927" s="8">
        <v>0</v>
      </c>
      <c r="L927" s="8">
        <v>0</v>
      </c>
      <c r="M927" s="8">
        <v>0</v>
      </c>
      <c r="N927" s="8">
        <v>0</v>
      </c>
      <c r="O927" s="8">
        <v>0</v>
      </c>
      <c r="P927" s="8"/>
      <c r="Q927" s="8">
        <v>565.66999999999996</v>
      </c>
      <c r="R927" s="8"/>
      <c r="S927" s="8"/>
      <c r="T927" s="8"/>
      <c r="U927" s="8"/>
      <c r="V927" s="8"/>
      <c r="W927" s="8"/>
      <c r="X927" s="8"/>
      <c r="Y927" s="14">
        <f t="shared" si="155"/>
        <v>565.66999999999996</v>
      </c>
      <c r="Z927" s="10"/>
      <c r="AA927" s="136">
        <f t="shared" si="157"/>
        <v>0</v>
      </c>
      <c r="AB927" s="13"/>
      <c r="AC927" s="13">
        <f t="shared" si="156"/>
        <v>0</v>
      </c>
      <c r="AD927" s="12">
        <v>1</v>
      </c>
      <c r="AE927" s="12">
        <v>1</v>
      </c>
      <c r="AG927" s="9">
        <f t="shared" si="154"/>
        <v>-565.66999999999996</v>
      </c>
      <c r="AI927" s="1" t="str">
        <f t="shared" si="158"/>
        <v>37537510004030</v>
      </c>
      <c r="AJ927" s="9">
        <f>IF(AND(F927=2015,AG$4=1),-IFERROR(VLOOKUP(AI927,'Tax Admin 1'!A:I,9,0),0),IF(AND(F927=2015,AG$4=2),-IFERROR(VLOOKUP(AI927,'Tax Admin 2'!A:I,9,0),0),IFERROR(VLOOKUP(AI927,'A203'!A:L,12,0),0)))</f>
        <v>0</v>
      </c>
    </row>
    <row r="928" spans="1:36" ht="15" customHeight="1" outlineLevel="2">
      <c r="A928" s="7">
        <v>2015</v>
      </c>
      <c r="B928" s="7" t="s">
        <v>195</v>
      </c>
      <c r="C928" s="149" t="s">
        <v>196</v>
      </c>
      <c r="D928" s="7" t="s">
        <v>196</v>
      </c>
      <c r="E928" s="7" t="s">
        <v>13</v>
      </c>
      <c r="F928" s="7">
        <v>1270</v>
      </c>
      <c r="G928" s="7" t="str">
        <f>VLOOKUP(F928,Crosswalk!A:D,2,0)</f>
        <v>4033</v>
      </c>
      <c r="H928" s="7" t="str">
        <f>VLOOKUP(G928,Crosswalk!B:D,2,0)</f>
        <v>Supp Property Taxes-Prior Secured</v>
      </c>
      <c r="I928" s="7"/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/>
      <c r="Q928" s="8">
        <v>122.91</v>
      </c>
      <c r="R928" s="8"/>
      <c r="S928" s="8"/>
      <c r="T928" s="8"/>
      <c r="U928" s="8"/>
      <c r="V928" s="8"/>
      <c r="W928" s="8"/>
      <c r="X928" s="8"/>
      <c r="Y928" s="14">
        <f t="shared" si="155"/>
        <v>122.91</v>
      </c>
      <c r="Z928" s="10"/>
      <c r="AA928" s="136">
        <f t="shared" si="157"/>
        <v>0</v>
      </c>
      <c r="AB928" s="13"/>
      <c r="AC928" s="13">
        <f t="shared" si="156"/>
        <v>0</v>
      </c>
      <c r="AD928" s="12">
        <v>1</v>
      </c>
      <c r="AE928" s="12">
        <v>1</v>
      </c>
      <c r="AG928" s="9">
        <f t="shared" si="154"/>
        <v>-122.91</v>
      </c>
      <c r="AI928" s="1" t="str">
        <f t="shared" si="158"/>
        <v>37537510004033</v>
      </c>
      <c r="AJ928" s="9">
        <f>IF(AND(F928=2015,AG$4=1),-IFERROR(VLOOKUP(AI928,'Tax Admin 1'!A:I,9,0),0),IF(AND(F928=2015,AG$4=2),-IFERROR(VLOOKUP(AI928,'Tax Admin 2'!A:I,9,0),0),IFERROR(VLOOKUP(AI928,'A203'!A:L,12,0),0)))</f>
        <v>0</v>
      </c>
    </row>
    <row r="929" spans="1:36" ht="15" customHeight="1" outlineLevel="2">
      <c r="A929" s="7">
        <v>2015</v>
      </c>
      <c r="B929" s="7" t="s">
        <v>195</v>
      </c>
      <c r="C929" s="149" t="s">
        <v>196</v>
      </c>
      <c r="D929" s="7" t="s">
        <v>196</v>
      </c>
      <c r="E929" s="7" t="s">
        <v>13</v>
      </c>
      <c r="F929" s="7">
        <v>1410</v>
      </c>
      <c r="G929" s="7" t="str">
        <f>VLOOKUP(F929,Crosswalk!A:D,2,0)</f>
        <v>4052</v>
      </c>
      <c r="H929" s="7" t="str">
        <f>VLOOKUP(G929,Crosswalk!B:D,2,0)</f>
        <v>Other Taxes</v>
      </c>
      <c r="I929" s="7"/>
      <c r="J929" s="8">
        <v>0</v>
      </c>
      <c r="K929" s="8">
        <v>0</v>
      </c>
      <c r="L929" s="8">
        <v>0</v>
      </c>
      <c r="M929" s="8">
        <v>0</v>
      </c>
      <c r="N929" s="8">
        <v>0</v>
      </c>
      <c r="O929" s="8">
        <v>0</v>
      </c>
      <c r="P929" s="8"/>
      <c r="Q929" s="8">
        <v>0</v>
      </c>
      <c r="R929" s="8"/>
      <c r="S929" s="8"/>
      <c r="T929" s="8"/>
      <c r="U929" s="8"/>
      <c r="V929" s="8"/>
      <c r="W929" s="8"/>
      <c r="X929" s="8"/>
      <c r="Y929" s="14">
        <f t="shared" si="155"/>
        <v>0</v>
      </c>
      <c r="Z929" s="10"/>
      <c r="AA929" s="136">
        <f t="shared" si="157"/>
        <v>0</v>
      </c>
      <c r="AB929" s="13"/>
      <c r="AC929" s="13">
        <f t="shared" si="156"/>
        <v>0</v>
      </c>
      <c r="AD929" s="12">
        <v>1</v>
      </c>
      <c r="AE929" s="12">
        <v>1</v>
      </c>
      <c r="AG929" s="9">
        <f t="shared" si="154"/>
        <v>0</v>
      </c>
      <c r="AI929" s="1" t="str">
        <f t="shared" si="158"/>
        <v>37537510004052</v>
      </c>
      <c r="AJ929" s="9">
        <f>IF(AND(F929=2015,AG$4=1),-IFERROR(VLOOKUP(AI929,'Tax Admin 1'!A:I,9,0),0),IF(AND(F929=2015,AG$4=2),-IFERROR(VLOOKUP(AI929,'Tax Admin 2'!A:I,9,0),0),IFERROR(VLOOKUP(AI929,'A203'!A:L,12,0),0)))</f>
        <v>0</v>
      </c>
    </row>
    <row r="930" spans="1:36" ht="15" customHeight="1" outlineLevel="2">
      <c r="A930" s="7">
        <v>2015</v>
      </c>
      <c r="B930" s="7" t="s">
        <v>195</v>
      </c>
      <c r="C930" s="149" t="s">
        <v>196</v>
      </c>
      <c r="D930" s="22" t="s">
        <v>196</v>
      </c>
      <c r="E930" s="7" t="s">
        <v>13</v>
      </c>
      <c r="F930" s="7">
        <v>1450</v>
      </c>
      <c r="G930" s="7" t="str">
        <f>VLOOKUP(F930,Crosswalk!A:D,2,0)</f>
        <v>4056</v>
      </c>
      <c r="H930" s="7" t="str">
        <f>VLOOKUP(G930,Crosswalk!B:D,2,0)</f>
        <v>Aircraft</v>
      </c>
      <c r="I930" s="7"/>
      <c r="J930" s="8">
        <v>0</v>
      </c>
      <c r="K930" s="8">
        <v>0</v>
      </c>
      <c r="L930" s="8">
        <v>0</v>
      </c>
      <c r="M930" s="8">
        <v>0</v>
      </c>
      <c r="N930" s="8">
        <v>0</v>
      </c>
      <c r="O930" s="8">
        <v>0</v>
      </c>
      <c r="P930" s="8"/>
      <c r="Q930" s="8">
        <v>0</v>
      </c>
      <c r="R930" s="8"/>
      <c r="S930" s="8"/>
      <c r="T930" s="8"/>
      <c r="U930" s="8"/>
      <c r="V930" s="8"/>
      <c r="W930" s="8"/>
      <c r="X930" s="8"/>
      <c r="Y930" s="14">
        <f t="shared" si="155"/>
        <v>0</v>
      </c>
      <c r="Z930" s="10"/>
      <c r="AA930" s="136">
        <f t="shared" si="157"/>
        <v>0</v>
      </c>
      <c r="AB930" s="13"/>
      <c r="AC930" s="13">
        <f t="shared" si="156"/>
        <v>0</v>
      </c>
      <c r="AD930" s="12"/>
      <c r="AE930" s="12"/>
      <c r="AG930" s="9">
        <f t="shared" si="154"/>
        <v>0</v>
      </c>
      <c r="AI930" s="1" t="str">
        <f t="shared" si="158"/>
        <v>37537510004056</v>
      </c>
      <c r="AJ930" s="9">
        <f>IF(AND(F930=2015,AG$4=1),-IFERROR(VLOOKUP(AI930,'Tax Admin 1'!A:I,9,0),0),IF(AND(F930=2015,AG$4=2),-IFERROR(VLOOKUP(AI930,'Tax Admin 2'!A:I,9,0),0),IFERROR(VLOOKUP(AI930,'A203'!A:L,12,0),0)))</f>
        <v>0</v>
      </c>
    </row>
    <row r="931" spans="1:36" ht="15" customHeight="1" outlineLevel="2">
      <c r="A931" s="7">
        <v>2015</v>
      </c>
      <c r="B931" s="7" t="s">
        <v>195</v>
      </c>
      <c r="C931" s="149" t="s">
        <v>196</v>
      </c>
      <c r="D931" s="7" t="s">
        <v>196</v>
      </c>
      <c r="E931" s="7" t="s">
        <v>13</v>
      </c>
      <c r="F931" s="7">
        <v>1460</v>
      </c>
      <c r="G931" s="7" t="str">
        <f>VLOOKUP(F931,Crosswalk!A:D,2,0)</f>
        <v>4057</v>
      </c>
      <c r="H931" s="7" t="str">
        <f>VLOOKUP(G931,Crosswalk!B:D,2,0)</f>
        <v>Special District Augmentation</v>
      </c>
      <c r="I931" s="7"/>
      <c r="J931" s="8">
        <v>0</v>
      </c>
      <c r="K931" s="8">
        <v>0</v>
      </c>
      <c r="L931" s="8">
        <v>0</v>
      </c>
      <c r="M931" s="8">
        <v>0</v>
      </c>
      <c r="N931" s="8">
        <v>0</v>
      </c>
      <c r="O931" s="8">
        <v>0</v>
      </c>
      <c r="P931" s="8"/>
      <c r="Q931" s="8">
        <v>0</v>
      </c>
      <c r="R931" s="8"/>
      <c r="S931" s="8"/>
      <c r="T931" s="8"/>
      <c r="U931" s="8"/>
      <c r="V931" s="8"/>
      <c r="W931" s="8"/>
      <c r="X931" s="8"/>
      <c r="Y931" s="14">
        <f t="shared" si="155"/>
        <v>0</v>
      </c>
      <c r="Z931" s="10"/>
      <c r="AA931" s="136">
        <f t="shared" si="157"/>
        <v>0</v>
      </c>
      <c r="AB931" s="13"/>
      <c r="AC931" s="13">
        <f t="shared" ref="AC931:AC961" si="159">AA931+AB931</f>
        <v>0</v>
      </c>
      <c r="AD931" s="12">
        <v>1</v>
      </c>
      <c r="AE931" s="12">
        <v>1</v>
      </c>
      <c r="AG931" s="9">
        <f t="shared" si="154"/>
        <v>0</v>
      </c>
      <c r="AI931" s="1" t="str">
        <f t="shared" si="158"/>
        <v>37537510004057</v>
      </c>
      <c r="AJ931" s="9">
        <f>IF(AND(F931=2015,AG$4=1),-IFERROR(VLOOKUP(AI931,'Tax Admin 1'!A:I,9,0),0),IF(AND(F931=2015,AG$4=2),-IFERROR(VLOOKUP(AI931,'Tax Admin 2'!A:I,9,0),0),IFERROR(VLOOKUP(AI931,'A203'!A:L,12,0),0)))</f>
        <v>0</v>
      </c>
    </row>
    <row r="932" spans="1:36" ht="15" customHeight="1" outlineLevel="2">
      <c r="A932" s="7">
        <v>2015</v>
      </c>
      <c r="B932" s="7" t="s">
        <v>195</v>
      </c>
      <c r="C932" s="149" t="s">
        <v>196</v>
      </c>
      <c r="D932" s="7" t="s">
        <v>196</v>
      </c>
      <c r="E932" s="7" t="s">
        <v>13</v>
      </c>
      <c r="F932" s="7">
        <v>2015</v>
      </c>
      <c r="G932" s="7" t="str">
        <f>VLOOKUP(F932,Crosswalk!A:D,2,0)</f>
        <v>7003</v>
      </c>
      <c r="H932" s="7" t="str">
        <f>VLOOKUP(G932,Crosswalk!B:D,2,0)</f>
        <v>SB2557 Tax Admin Fees (Expense)</v>
      </c>
      <c r="I932" s="7"/>
      <c r="J932" s="8">
        <v>0</v>
      </c>
      <c r="K932" s="8">
        <v>0</v>
      </c>
      <c r="L932" s="8">
        <v>-818.73</v>
      </c>
      <c r="M932" s="8">
        <v>0</v>
      </c>
      <c r="N932" s="8">
        <v>0</v>
      </c>
      <c r="O932" s="8">
        <v>-818.73</v>
      </c>
      <c r="P932" s="8"/>
      <c r="Q932" s="8">
        <v>0</v>
      </c>
      <c r="R932" s="8"/>
      <c r="S932" s="8"/>
      <c r="T932" s="8"/>
      <c r="U932" s="8"/>
      <c r="V932" s="8"/>
      <c r="W932" s="8"/>
      <c r="X932" s="8"/>
      <c r="Y932" s="14">
        <f t="shared" si="155"/>
        <v>-1637.46</v>
      </c>
      <c r="Z932" s="10"/>
      <c r="AA932" s="136">
        <f t="shared" si="157"/>
        <v>-818.73</v>
      </c>
      <c r="AB932" s="13"/>
      <c r="AC932" s="13">
        <f t="shared" si="159"/>
        <v>-818.73</v>
      </c>
      <c r="AD932" s="12"/>
      <c r="AE932" s="12"/>
      <c r="AG932" s="9">
        <f t="shared" si="154"/>
        <v>818.73</v>
      </c>
      <c r="AI932" s="1" t="str">
        <f t="shared" si="158"/>
        <v>37537510007003</v>
      </c>
      <c r="AJ932" s="9">
        <f>IF(AND(F932=2015,AG$4=1),-IFERROR(VLOOKUP(AI932,'Tax Admin 1'!A:I,9,0),0),IF(AND(F932=2015,AG$4=2),-IFERROR(VLOOKUP(AI932,'Tax Admin 2'!A:I,9,0),0),IFERROR(VLOOKUP(AI932,'A203'!A:L,12,0),0)))</f>
        <v>-818.73</v>
      </c>
    </row>
    <row r="933" spans="1:36" ht="15" customHeight="1" outlineLevel="2">
      <c r="A933" s="7">
        <v>2015</v>
      </c>
      <c r="B933" s="7" t="s">
        <v>195</v>
      </c>
      <c r="C933" s="149" t="s">
        <v>196</v>
      </c>
      <c r="D933" s="7" t="s">
        <v>196</v>
      </c>
      <c r="E933" s="7" t="s">
        <v>13</v>
      </c>
      <c r="F933" s="7">
        <v>4010</v>
      </c>
      <c r="G933" s="7" t="str">
        <f>VLOOKUP(F933,Crosswalk!A:D,2,0)</f>
        <v>4801</v>
      </c>
      <c r="H933" s="7" t="str">
        <f>VLOOKUP(G933,Crosswalk!B:D,2,0)</f>
        <v>Interest</v>
      </c>
      <c r="I933" s="7"/>
      <c r="J933" s="8">
        <v>0</v>
      </c>
      <c r="K933" s="8">
        <v>0</v>
      </c>
      <c r="L933" s="8">
        <v>1.42</v>
      </c>
      <c r="M933" s="8">
        <v>0</v>
      </c>
      <c r="N933" s="8">
        <v>9.1199999999999992</v>
      </c>
      <c r="O933" s="8">
        <v>5.33</v>
      </c>
      <c r="P933" s="8"/>
      <c r="Q933" s="8">
        <v>70.28</v>
      </c>
      <c r="R933" s="8"/>
      <c r="S933" s="8"/>
      <c r="T933" s="8"/>
      <c r="U933" s="8"/>
      <c r="V933" s="8"/>
      <c r="W933" s="8"/>
      <c r="X933" s="8"/>
      <c r="Y933" s="14">
        <f t="shared" si="155"/>
        <v>86.15</v>
      </c>
      <c r="Z933" s="10"/>
      <c r="AA933" s="136">
        <f t="shared" si="157"/>
        <v>0</v>
      </c>
      <c r="AB933" s="13"/>
      <c r="AC933" s="13">
        <f t="shared" si="159"/>
        <v>0</v>
      </c>
      <c r="AD933" s="12">
        <v>1</v>
      </c>
      <c r="AE933" s="12">
        <v>1</v>
      </c>
      <c r="AG933" s="9">
        <f t="shared" si="154"/>
        <v>-86.15</v>
      </c>
      <c r="AI933" s="1" t="str">
        <f t="shared" si="158"/>
        <v>37537510004801</v>
      </c>
      <c r="AJ933" s="9">
        <f>IF(AND(F933=2015,AG$4=1),-IFERROR(VLOOKUP(AI933,'Tax Admin 1'!A:I,9,0),0),IF(AND(F933=2015,AG$4=2),-IFERROR(VLOOKUP(AI933,'Tax Admin 2'!A:I,9,0),0),IFERROR(VLOOKUP(AI933,'A203'!A:L,12,0),0)))</f>
        <v>0</v>
      </c>
    </row>
    <row r="934" spans="1:36" ht="15" customHeight="1" outlineLevel="2">
      <c r="A934" s="7">
        <v>2015</v>
      </c>
      <c r="B934" s="7" t="s">
        <v>195</v>
      </c>
      <c r="C934" s="149" t="s">
        <v>196</v>
      </c>
      <c r="D934" s="7" t="s">
        <v>196</v>
      </c>
      <c r="E934" s="7" t="s">
        <v>13</v>
      </c>
      <c r="F934" s="7">
        <v>5380</v>
      </c>
      <c r="G934" s="7" t="str">
        <f>VLOOKUP(F934,Crosswalk!A:D,2,0)</f>
        <v>5050</v>
      </c>
      <c r="H934" s="7" t="str">
        <f>VLOOKUP(G934,Crosswalk!B:D,2,0)</f>
        <v>St-Homeowners Prop Tax Relief</v>
      </c>
      <c r="I934" s="7"/>
      <c r="J934" s="8">
        <v>0</v>
      </c>
      <c r="K934" s="8">
        <v>0</v>
      </c>
      <c r="L934" s="8">
        <v>0</v>
      </c>
      <c r="M934" s="8">
        <v>0</v>
      </c>
      <c r="N934" s="8">
        <v>338.81</v>
      </c>
      <c r="O934" s="8">
        <v>0</v>
      </c>
      <c r="P934" s="8"/>
      <c r="Q934" s="8">
        <v>338.81</v>
      </c>
      <c r="R934" s="8"/>
      <c r="S934" s="8"/>
      <c r="T934" s="8"/>
      <c r="U934" s="8"/>
      <c r="V934" s="8"/>
      <c r="W934" s="8"/>
      <c r="X934" s="8"/>
      <c r="Y934" s="14">
        <f t="shared" si="155"/>
        <v>677.62</v>
      </c>
      <c r="Z934" s="10"/>
      <c r="AA934" s="136">
        <f t="shared" si="157"/>
        <v>0</v>
      </c>
      <c r="AB934" s="13"/>
      <c r="AC934" s="13">
        <f t="shared" si="159"/>
        <v>0</v>
      </c>
      <c r="AD934" s="12">
        <v>1</v>
      </c>
      <c r="AE934" s="12">
        <v>1</v>
      </c>
      <c r="AG934" s="9">
        <f t="shared" si="154"/>
        <v>-677.62</v>
      </c>
      <c r="AI934" s="1" t="str">
        <f t="shared" si="158"/>
        <v>37537510005050</v>
      </c>
      <c r="AJ934" s="9">
        <f>IF(AND(F934=2015,AG$4=1),-IFERROR(VLOOKUP(AI934,'Tax Admin 1'!A:I,9,0),0),IF(AND(F934=2015,AG$4=2),-IFERROR(VLOOKUP(AI934,'Tax Admin 2'!A:I,9,0),0),IFERROR(VLOOKUP(AI934,'A203'!A:L,12,0),0)))</f>
        <v>0</v>
      </c>
    </row>
    <row r="935" spans="1:36" ht="15" customHeight="1" outlineLevel="2">
      <c r="A935" s="7">
        <v>2015</v>
      </c>
      <c r="B935" s="7" t="s">
        <v>195</v>
      </c>
      <c r="C935" s="149" t="s">
        <v>196</v>
      </c>
      <c r="D935" s="7" t="s">
        <v>196</v>
      </c>
      <c r="E935" s="7" t="s">
        <v>13</v>
      </c>
      <c r="F935" s="7">
        <v>5400</v>
      </c>
      <c r="G935" s="7" t="str">
        <f>VLOOKUP(F935,Crosswalk!A:D,2,0)</f>
        <v>5054</v>
      </c>
      <c r="H935" s="7" t="str">
        <f>VLOOKUP(G935,Crosswalk!B:D,2,0)</f>
        <v>State- Other</v>
      </c>
      <c r="I935" s="7"/>
      <c r="J935" s="8">
        <v>0</v>
      </c>
      <c r="K935" s="8">
        <v>0</v>
      </c>
      <c r="L935" s="8">
        <v>0</v>
      </c>
      <c r="M935" s="8">
        <v>0</v>
      </c>
      <c r="N935" s="8">
        <v>0</v>
      </c>
      <c r="O935" s="8">
        <v>0</v>
      </c>
      <c r="P935" s="8"/>
      <c r="Q935" s="8">
        <v>0</v>
      </c>
      <c r="R935" s="8"/>
      <c r="S935" s="8"/>
      <c r="T935" s="8"/>
      <c r="U935" s="8"/>
      <c r="V935" s="8"/>
      <c r="W935" s="8"/>
      <c r="X935" s="8"/>
      <c r="Y935" s="14">
        <f t="shared" si="155"/>
        <v>0</v>
      </c>
      <c r="Z935" s="10"/>
      <c r="AA935" s="136">
        <f t="shared" si="157"/>
        <v>0</v>
      </c>
      <c r="AB935" s="13"/>
      <c r="AC935" s="13">
        <f t="shared" si="159"/>
        <v>0</v>
      </c>
      <c r="AD935" s="12">
        <v>1</v>
      </c>
      <c r="AE935" s="12">
        <v>1</v>
      </c>
      <c r="AG935" s="9">
        <f t="shared" si="154"/>
        <v>0</v>
      </c>
      <c r="AI935" s="1" t="str">
        <f t="shared" si="158"/>
        <v>37537510005054</v>
      </c>
      <c r="AJ935" s="9">
        <f>IF(AND(F935=2015,AG$4=1),-IFERROR(VLOOKUP(AI935,'Tax Admin 1'!A:I,9,0),0),IF(AND(F935=2015,AG$4=2),-IFERROR(VLOOKUP(AI935,'Tax Admin 2'!A:I,9,0),0),IFERROR(VLOOKUP(AI935,'A203'!A:L,12,0),0)))</f>
        <v>0</v>
      </c>
    </row>
    <row r="936" spans="1:36" ht="15" customHeight="1" outlineLevel="2">
      <c r="A936" s="7">
        <v>2015</v>
      </c>
      <c r="B936" s="7" t="s">
        <v>195</v>
      </c>
      <c r="C936" s="149" t="s">
        <v>196</v>
      </c>
      <c r="D936" s="7" t="s">
        <v>196</v>
      </c>
      <c r="E936" s="7" t="s">
        <v>13</v>
      </c>
      <c r="F936" s="7">
        <v>5900</v>
      </c>
      <c r="G936" s="7" t="str">
        <f>VLOOKUP(F936,Crosswalk!A:D,2,0)</f>
        <v>5801</v>
      </c>
      <c r="H936" s="7" t="str">
        <f>VLOOKUP(G936,Crosswalk!B:D,2,0)</f>
        <v>RDA Pass Thru</v>
      </c>
      <c r="I936" s="7"/>
      <c r="J936" s="8">
        <v>0</v>
      </c>
      <c r="K936" s="8">
        <v>0</v>
      </c>
      <c r="L936" s="8">
        <v>0</v>
      </c>
      <c r="M936" s="8">
        <v>0</v>
      </c>
      <c r="N936" s="8">
        <v>0</v>
      </c>
      <c r="O936" s="8">
        <v>0</v>
      </c>
      <c r="P936" s="8"/>
      <c r="Q936" s="8">
        <v>0</v>
      </c>
      <c r="R936" s="8"/>
      <c r="S936" s="8"/>
      <c r="T936" s="8"/>
      <c r="U936" s="8"/>
      <c r="V936" s="8"/>
      <c r="W936" s="8"/>
      <c r="X936" s="8"/>
      <c r="Y936" s="14">
        <f t="shared" si="155"/>
        <v>0</v>
      </c>
      <c r="Z936" s="10"/>
      <c r="AA936" s="136">
        <f t="shared" si="157"/>
        <v>0</v>
      </c>
      <c r="AB936" s="13"/>
      <c r="AC936" s="13">
        <f t="shared" si="159"/>
        <v>0</v>
      </c>
      <c r="AD936" s="12">
        <v>1</v>
      </c>
      <c r="AE936" s="12">
        <v>1</v>
      </c>
      <c r="AG936" s="9">
        <f t="shared" si="154"/>
        <v>0</v>
      </c>
      <c r="AI936" s="1" t="str">
        <f t="shared" si="158"/>
        <v>37537510005801</v>
      </c>
      <c r="AJ936" s="9">
        <f>IF(AND(F936=2015,AG$4=1),-IFERROR(VLOOKUP(AI936,'Tax Admin 1'!A:I,9,0),0),IF(AND(F936=2015,AG$4=2),-IFERROR(VLOOKUP(AI936,'Tax Admin 2'!A:I,9,0),0),IFERROR(VLOOKUP(AI936,'A203'!A:L,12,0),0)))</f>
        <v>0</v>
      </c>
    </row>
    <row r="937" spans="1:36" ht="15" customHeight="1" outlineLevel="1">
      <c r="A937" s="7"/>
      <c r="B937" s="7"/>
      <c r="C937" s="157" t="s">
        <v>3551</v>
      </c>
      <c r="D937" s="7"/>
      <c r="E937" s="7"/>
      <c r="F937" s="7"/>
      <c r="G937" s="7"/>
      <c r="H937" s="7"/>
      <c r="I937" s="7"/>
      <c r="J937" s="8">
        <f>SUBTOTAL(9,J921:J936)</f>
        <v>0</v>
      </c>
      <c r="K937" s="8">
        <f>SUBTOTAL(9,K921:K936)</f>
        <v>0</v>
      </c>
      <c r="L937" s="8">
        <f>SUBTOTAL(9,L921:L936)</f>
        <v>30341.119999999995</v>
      </c>
      <c r="M937" s="8">
        <f>SUBTOTAL(9,M921:M936)</f>
        <v>0</v>
      </c>
      <c r="N937" s="8">
        <f>SUBTOTAL(9,N921:N936)</f>
        <v>6892.8099999999986</v>
      </c>
      <c r="O937" s="8">
        <f>SUBTOTAL(9,O921:O936)</f>
        <v>17098.160000000003</v>
      </c>
      <c r="P937" s="8">
        <f>SUBTOTAL(9,P921:P936)</f>
        <v>7684.41</v>
      </c>
      <c r="Q937" s="8">
        <f>SUBTOTAL(9,Q921:Q936)</f>
        <v>3688.3200000000088</v>
      </c>
      <c r="R937" s="8"/>
      <c r="S937" s="8"/>
      <c r="T937" s="8"/>
      <c r="U937" s="8"/>
      <c r="V937" s="8"/>
      <c r="W937" s="8"/>
      <c r="X937" s="8"/>
      <c r="Y937" s="14">
        <f>SUBTOTAL(9,Y921:Y936)</f>
        <v>65704.820000000007</v>
      </c>
      <c r="Z937" s="10"/>
      <c r="AA937" s="136"/>
      <c r="AB937" s="13"/>
      <c r="AC937" s="13"/>
      <c r="AD937" s="12"/>
      <c r="AE937" s="12"/>
      <c r="AG937" s="9"/>
      <c r="AJ937" s="9"/>
    </row>
    <row r="938" spans="1:36" ht="15" customHeight="1" outlineLevel="2">
      <c r="A938" s="7">
        <v>2015</v>
      </c>
      <c r="B938" s="7" t="s">
        <v>197</v>
      </c>
      <c r="C938" s="149" t="s">
        <v>198</v>
      </c>
      <c r="D938" s="7" t="s">
        <v>198</v>
      </c>
      <c r="E938" s="7" t="s">
        <v>13</v>
      </c>
      <c r="F938" s="7">
        <v>1010</v>
      </c>
      <c r="G938" s="7" t="str">
        <f>VLOOKUP(F938,Crosswalk!A:D,2,0)</f>
        <v>4001</v>
      </c>
      <c r="H938" s="7" t="str">
        <f>VLOOKUP(G938,Crosswalk!B:D,2,0)</f>
        <v>Property Taxes-Current Secured</v>
      </c>
      <c r="I938" s="7"/>
      <c r="J938" s="8">
        <v>0</v>
      </c>
      <c r="K938" s="8">
        <v>0</v>
      </c>
      <c r="L938" s="8">
        <v>2559.94</v>
      </c>
      <c r="M938" s="8">
        <v>0</v>
      </c>
      <c r="N938" s="8">
        <v>427.9699999999998</v>
      </c>
      <c r="O938" s="8">
        <v>1617.75</v>
      </c>
      <c r="P938" s="8">
        <v>542.61</v>
      </c>
      <c r="Q938" s="8">
        <v>54.320000000000618</v>
      </c>
      <c r="R938" s="8"/>
      <c r="S938" s="8"/>
      <c r="T938" s="8"/>
      <c r="U938" s="8"/>
      <c r="V938" s="8"/>
      <c r="W938" s="8"/>
      <c r="X938" s="8"/>
      <c r="Y938" s="14">
        <f t="shared" si="155"/>
        <v>5202.59</v>
      </c>
      <c r="Z938" s="10"/>
      <c r="AA938" s="136">
        <f t="shared" ref="AA938:AA950" si="160">IF(AG$2="Y",IF(RIGHT(B938,4)="CITY",AJ938,0),AJ938)</f>
        <v>0</v>
      </c>
      <c r="AB938" s="13"/>
      <c r="AC938" s="13">
        <f t="shared" si="159"/>
        <v>0</v>
      </c>
      <c r="AD938" s="12">
        <v>1</v>
      </c>
      <c r="AE938" s="12">
        <v>1</v>
      </c>
      <c r="AG938" s="9">
        <f t="shared" si="154"/>
        <v>-5202.59</v>
      </c>
      <c r="AI938" s="1" t="str">
        <f t="shared" ref="AI938:AI950" si="161">C938&amp;D938&amp;E938&amp;G938</f>
        <v>37637610004001</v>
      </c>
      <c r="AJ938" s="9">
        <f>IF(AND(F938=2015,AG$4=1),-IFERROR(VLOOKUP(AI938,'Tax Admin 1'!A:I,9,0),0),IF(AND(F938=2015,AG$4=2),-IFERROR(VLOOKUP(AI938,'Tax Admin 2'!A:I,9,0),0),IFERROR(VLOOKUP(AI938,'A203'!A:L,12,0),0)))</f>
        <v>0</v>
      </c>
    </row>
    <row r="939" spans="1:36" ht="15" customHeight="1" outlineLevel="2">
      <c r="A939" s="7">
        <v>2015</v>
      </c>
      <c r="B939" s="7" t="s">
        <v>197</v>
      </c>
      <c r="C939" s="149" t="s">
        <v>198</v>
      </c>
      <c r="D939" s="7" t="s">
        <v>198</v>
      </c>
      <c r="E939" s="7" t="s">
        <v>13</v>
      </c>
      <c r="F939" s="7">
        <v>1020</v>
      </c>
      <c r="G939" s="7" t="str">
        <f>VLOOKUP(F939,Crosswalk!A:D,2,0)</f>
        <v>4004</v>
      </c>
      <c r="H939" s="7" t="str">
        <f>VLOOKUP(G939,Crosswalk!B:D,2,0)</f>
        <v>Property Taxes-Eraf III</v>
      </c>
      <c r="I939" s="7"/>
      <c r="J939" s="8">
        <v>0</v>
      </c>
      <c r="K939" s="8">
        <v>0</v>
      </c>
      <c r="L939" s="8">
        <v>0</v>
      </c>
      <c r="M939" s="8">
        <v>0</v>
      </c>
      <c r="N939" s="8">
        <v>0</v>
      </c>
      <c r="O939" s="8">
        <v>0</v>
      </c>
      <c r="P939" s="8"/>
      <c r="Q939" s="8">
        <v>0</v>
      </c>
      <c r="R939" s="8"/>
      <c r="S939" s="8"/>
      <c r="T939" s="8"/>
      <c r="U939" s="8"/>
      <c r="V939" s="8"/>
      <c r="W939" s="8"/>
      <c r="X939" s="8"/>
      <c r="Y939" s="14">
        <f t="shared" si="155"/>
        <v>0</v>
      </c>
      <c r="Z939" s="10"/>
      <c r="AA939" s="136">
        <f t="shared" si="160"/>
        <v>0</v>
      </c>
      <c r="AB939" s="13"/>
      <c r="AC939" s="13">
        <f t="shared" si="159"/>
        <v>0</v>
      </c>
      <c r="AD939" s="12">
        <v>1</v>
      </c>
      <c r="AE939" s="12">
        <v>1</v>
      </c>
      <c r="AG939" s="9">
        <f t="shared" si="154"/>
        <v>0</v>
      </c>
      <c r="AI939" s="1" t="str">
        <f t="shared" si="161"/>
        <v>37637610004004</v>
      </c>
      <c r="AJ939" s="9">
        <f>IF(AND(F939=2015,AG$4=1),-IFERROR(VLOOKUP(AI939,'Tax Admin 1'!A:I,9,0),0),IF(AND(F939=2015,AG$4=2),-IFERROR(VLOOKUP(AI939,'Tax Admin 2'!A:I,9,0),0),IFERROR(VLOOKUP(AI939,'A203'!A:L,12,0),0)))</f>
        <v>0</v>
      </c>
    </row>
    <row r="940" spans="1:36" ht="15" customHeight="1" outlineLevel="2">
      <c r="A940" s="7">
        <v>2015</v>
      </c>
      <c r="B940" s="7" t="s">
        <v>197</v>
      </c>
      <c r="C940" s="149" t="s">
        <v>198</v>
      </c>
      <c r="D940" s="7" t="s">
        <v>198</v>
      </c>
      <c r="E940" s="7" t="s">
        <v>13</v>
      </c>
      <c r="F940" s="24">
        <v>1050</v>
      </c>
      <c r="G940" s="7" t="str">
        <f>VLOOKUP(F940,Crosswalk!A:D,2,0)</f>
        <v>4006</v>
      </c>
      <c r="H940" s="7" t="str">
        <f>VLOOKUP(G940,Crosswalk!B:D,2,0)</f>
        <v>Property Tax-Current Unsecured</v>
      </c>
      <c r="I940" s="7"/>
      <c r="J940" s="8">
        <v>0</v>
      </c>
      <c r="K940" s="8">
        <v>0</v>
      </c>
      <c r="L940" s="8">
        <v>283.52</v>
      </c>
      <c r="M940" s="8">
        <v>0</v>
      </c>
      <c r="N940" s="8">
        <v>1.6299999999999955</v>
      </c>
      <c r="O940" s="8">
        <v>14.399999999999977</v>
      </c>
      <c r="P940" s="8">
        <v>-0.89</v>
      </c>
      <c r="Q940" s="8">
        <v>10.379999999999995</v>
      </c>
      <c r="R940" s="8"/>
      <c r="S940" s="8"/>
      <c r="T940" s="8"/>
      <c r="U940" s="8"/>
      <c r="V940" s="8"/>
      <c r="W940" s="8"/>
      <c r="X940" s="8"/>
      <c r="Y940" s="14">
        <f t="shared" si="155"/>
        <v>309.03999999999996</v>
      </c>
      <c r="Z940" s="10"/>
      <c r="AA940" s="136">
        <f t="shared" si="160"/>
        <v>0</v>
      </c>
      <c r="AB940" s="13"/>
      <c r="AC940" s="13">
        <f t="shared" si="159"/>
        <v>0</v>
      </c>
      <c r="AD940" s="12">
        <v>1</v>
      </c>
      <c r="AE940" s="12">
        <v>1</v>
      </c>
      <c r="AG940" s="9">
        <f t="shared" si="154"/>
        <v>-309.03999999999996</v>
      </c>
      <c r="AI940" s="1" t="str">
        <f t="shared" si="161"/>
        <v>37637610004006</v>
      </c>
      <c r="AJ940" s="9">
        <f>IF(AND(F940=2015,AG$4=1),-IFERROR(VLOOKUP(AI940,'Tax Admin 1'!A:I,9,0),0),IF(AND(F940=2015,AG$4=2),-IFERROR(VLOOKUP(AI940,'Tax Admin 2'!A:I,9,0),0),IFERROR(VLOOKUP(AI940,'A203'!A:L,12,0),0)))</f>
        <v>0</v>
      </c>
    </row>
    <row r="941" spans="1:36" ht="15" customHeight="1" outlineLevel="2">
      <c r="A941" s="7">
        <v>2015</v>
      </c>
      <c r="B941" s="7" t="s">
        <v>197</v>
      </c>
      <c r="C941" s="149" t="s">
        <v>198</v>
      </c>
      <c r="D941" s="7" t="s">
        <v>198</v>
      </c>
      <c r="E941" s="7" t="s">
        <v>13</v>
      </c>
      <c r="F941" s="7">
        <v>1110</v>
      </c>
      <c r="G941" s="7" t="str">
        <f>VLOOKUP(F941,Crosswalk!A:D,2,0)</f>
        <v>4008</v>
      </c>
      <c r="H941" s="7" t="str">
        <f>VLOOKUP(G941,Crosswalk!B:D,2,0)</f>
        <v>Property Taxes-Prior Secured</v>
      </c>
      <c r="I941" s="7"/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/>
      <c r="Q941" s="8">
        <v>156.78</v>
      </c>
      <c r="R941" s="8"/>
      <c r="S941" s="8"/>
      <c r="T941" s="8"/>
      <c r="U941" s="8"/>
      <c r="V941" s="8"/>
      <c r="W941" s="8"/>
      <c r="X941" s="8"/>
      <c r="Y941" s="14">
        <f t="shared" si="155"/>
        <v>156.78</v>
      </c>
      <c r="Z941" s="10"/>
      <c r="AA941" s="136">
        <f t="shared" si="160"/>
        <v>0</v>
      </c>
      <c r="AB941" s="13"/>
      <c r="AC941" s="13">
        <f t="shared" si="159"/>
        <v>0</v>
      </c>
      <c r="AD941" s="12">
        <v>1</v>
      </c>
      <c r="AE941" s="12">
        <v>1</v>
      </c>
      <c r="AG941" s="9">
        <f t="shared" si="154"/>
        <v>-156.78</v>
      </c>
      <c r="AI941" s="1" t="str">
        <f t="shared" si="161"/>
        <v>37637610004008</v>
      </c>
      <c r="AJ941" s="9">
        <f>IF(AND(F941=2015,AG$4=1),-IFERROR(VLOOKUP(AI941,'Tax Admin 1'!A:I,9,0),0),IF(AND(F941=2015,AG$4=2),-IFERROR(VLOOKUP(AI941,'Tax Admin 2'!A:I,9,0),0),IFERROR(VLOOKUP(AI941,'A203'!A:L,12,0),0)))</f>
        <v>0</v>
      </c>
    </row>
    <row r="942" spans="1:36" ht="15" customHeight="1" outlineLevel="2">
      <c r="A942" s="7">
        <v>2015</v>
      </c>
      <c r="B942" s="7" t="s">
        <v>197</v>
      </c>
      <c r="C942" s="149" t="s">
        <v>198</v>
      </c>
      <c r="D942" s="7" t="s">
        <v>198</v>
      </c>
      <c r="E942" s="7" t="s">
        <v>13</v>
      </c>
      <c r="F942" s="7">
        <v>1150</v>
      </c>
      <c r="G942" s="7" t="str">
        <f>VLOOKUP(F942,Crosswalk!A:D,2,0)</f>
        <v>4009</v>
      </c>
      <c r="H942" s="7" t="str">
        <f>VLOOKUP(G942,Crosswalk!B:D,2,0)</f>
        <v>Property Taxes-Prior Unsecured</v>
      </c>
      <c r="I942" s="7"/>
      <c r="J942" s="8">
        <v>0</v>
      </c>
      <c r="K942" s="8">
        <v>0</v>
      </c>
      <c r="L942" s="8">
        <v>2.5499999999999998</v>
      </c>
      <c r="M942" s="8">
        <v>0</v>
      </c>
      <c r="N942" s="8">
        <v>0.39000000000000012</v>
      </c>
      <c r="O942" s="8">
        <v>3.6999999999999997</v>
      </c>
      <c r="P942" s="8">
        <v>0.4</v>
      </c>
      <c r="Q942" s="8">
        <v>2.339999999999999</v>
      </c>
      <c r="R942" s="8"/>
      <c r="S942" s="8"/>
      <c r="T942" s="8"/>
      <c r="U942" s="8"/>
      <c r="V942" s="8"/>
      <c r="W942" s="8"/>
      <c r="X942" s="8"/>
      <c r="Y942" s="14">
        <f t="shared" si="155"/>
        <v>9.379999999999999</v>
      </c>
      <c r="Z942" s="10"/>
      <c r="AA942" s="136">
        <f t="shared" si="160"/>
        <v>0</v>
      </c>
      <c r="AB942" s="13"/>
      <c r="AC942" s="13">
        <f t="shared" si="159"/>
        <v>0</v>
      </c>
      <c r="AD942" s="12">
        <v>1</v>
      </c>
      <c r="AE942" s="12">
        <v>1</v>
      </c>
      <c r="AG942" s="9">
        <f t="shared" si="154"/>
        <v>-9.379999999999999</v>
      </c>
      <c r="AI942" s="1" t="str">
        <f t="shared" si="161"/>
        <v>37637610004009</v>
      </c>
      <c r="AJ942" s="9">
        <f>IF(AND(F942=2015,AG$4=1),-IFERROR(VLOOKUP(AI942,'Tax Admin 1'!A:I,9,0),0),IF(AND(F942=2015,AG$4=2),-IFERROR(VLOOKUP(AI942,'Tax Admin 2'!A:I,9,0),0),IFERROR(VLOOKUP(AI942,'A203'!A:L,12,0),0)))</f>
        <v>0</v>
      </c>
    </row>
    <row r="943" spans="1:36" ht="15" customHeight="1" outlineLevel="2">
      <c r="A943" s="7">
        <v>2015</v>
      </c>
      <c r="B943" s="7" t="s">
        <v>197</v>
      </c>
      <c r="C943" s="149" t="s">
        <v>198</v>
      </c>
      <c r="D943" s="7" t="s">
        <v>198</v>
      </c>
      <c r="E943" s="7" t="s">
        <v>13</v>
      </c>
      <c r="F943" s="7">
        <v>1175</v>
      </c>
      <c r="G943" s="7" t="str">
        <f>VLOOKUP(F943,Crosswalk!A:D,2,0)</f>
        <v>4014</v>
      </c>
      <c r="H943" s="7" t="str">
        <f>VLOOKUP(G943,Crosswalk!B:D,2,0)</f>
        <v>Prop 1A Reimbursement</v>
      </c>
      <c r="I943" s="7"/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/>
      <c r="Q943" s="8">
        <v>0</v>
      </c>
      <c r="R943" s="8"/>
      <c r="S943" s="8"/>
      <c r="T943" s="8"/>
      <c r="U943" s="8"/>
      <c r="V943" s="8"/>
      <c r="W943" s="8"/>
      <c r="X943" s="8"/>
      <c r="Y943" s="14">
        <f t="shared" si="155"/>
        <v>0</v>
      </c>
      <c r="Z943" s="10"/>
      <c r="AA943" s="136">
        <f t="shared" si="160"/>
        <v>0</v>
      </c>
      <c r="AB943" s="13"/>
      <c r="AC943" s="13">
        <f t="shared" si="159"/>
        <v>0</v>
      </c>
      <c r="AD943" s="12"/>
      <c r="AE943" s="12"/>
      <c r="AG943" s="9">
        <f t="shared" si="154"/>
        <v>0</v>
      </c>
      <c r="AI943" s="1" t="str">
        <f t="shared" si="161"/>
        <v>37637610004014</v>
      </c>
      <c r="AJ943" s="9">
        <f>IF(AND(F943=2015,AG$4=1),-IFERROR(VLOOKUP(AI943,'Tax Admin 1'!A:I,9,0),0),IF(AND(F943=2015,AG$4=2),-IFERROR(VLOOKUP(AI943,'Tax Admin 2'!A:I,9,0),0),IFERROR(VLOOKUP(AI943,'A203'!A:L,12,0),0)))</f>
        <v>0</v>
      </c>
    </row>
    <row r="944" spans="1:36" ht="15" customHeight="1" outlineLevel="2">
      <c r="A944" s="7">
        <v>2015</v>
      </c>
      <c r="B944" s="7" t="s">
        <v>197</v>
      </c>
      <c r="C944" s="149" t="s">
        <v>198</v>
      </c>
      <c r="D944" s="7" t="s">
        <v>198</v>
      </c>
      <c r="E944" s="7" t="s">
        <v>13</v>
      </c>
      <c r="F944" s="7">
        <v>1260</v>
      </c>
      <c r="G944" s="7" t="str">
        <f>VLOOKUP(F944,Crosswalk!A:D,2,0)</f>
        <v>4030</v>
      </c>
      <c r="H944" s="7" t="str">
        <f>VLOOKUP(G944,Crosswalk!B:D,2,0)</f>
        <v>Supp Prop Tax-Current Secured</v>
      </c>
      <c r="I944" s="7"/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/>
      <c r="Q944" s="8">
        <v>48.87</v>
      </c>
      <c r="R944" s="8"/>
      <c r="S944" s="8"/>
      <c r="T944" s="8"/>
      <c r="U944" s="8"/>
      <c r="V944" s="8"/>
      <c r="W944" s="8"/>
      <c r="X944" s="8"/>
      <c r="Y944" s="14">
        <f t="shared" si="155"/>
        <v>48.87</v>
      </c>
      <c r="Z944" s="10"/>
      <c r="AA944" s="136">
        <f t="shared" si="160"/>
        <v>0</v>
      </c>
      <c r="AB944" s="13"/>
      <c r="AC944" s="13">
        <f t="shared" si="159"/>
        <v>0</v>
      </c>
      <c r="AD944" s="12">
        <v>1</v>
      </c>
      <c r="AE944" s="12">
        <v>1</v>
      </c>
      <c r="AG944" s="9">
        <f t="shared" si="154"/>
        <v>-48.87</v>
      </c>
      <c r="AI944" s="1" t="str">
        <f t="shared" si="161"/>
        <v>37637610004030</v>
      </c>
      <c r="AJ944" s="9">
        <f>IF(AND(F944=2015,AG$4=1),-IFERROR(VLOOKUP(AI944,'Tax Admin 1'!A:I,9,0),0),IF(AND(F944=2015,AG$4=2),-IFERROR(VLOOKUP(AI944,'Tax Admin 2'!A:I,9,0),0),IFERROR(VLOOKUP(AI944,'A203'!A:L,12,0),0)))</f>
        <v>0</v>
      </c>
    </row>
    <row r="945" spans="1:36" ht="15" customHeight="1" outlineLevel="2">
      <c r="A945" s="7">
        <v>2015</v>
      </c>
      <c r="B945" s="7" t="s">
        <v>197</v>
      </c>
      <c r="C945" s="149" t="s">
        <v>198</v>
      </c>
      <c r="D945" s="7" t="s">
        <v>198</v>
      </c>
      <c r="E945" s="7" t="s">
        <v>13</v>
      </c>
      <c r="F945" s="7">
        <v>1270</v>
      </c>
      <c r="G945" s="7" t="str">
        <f>VLOOKUP(F945,Crosswalk!A:D,2,0)</f>
        <v>4033</v>
      </c>
      <c r="H945" s="7" t="str">
        <f>VLOOKUP(G945,Crosswalk!B:D,2,0)</f>
        <v>Supp Property Taxes-Prior Secured</v>
      </c>
      <c r="I945" s="7"/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/>
      <c r="Q945" s="8">
        <v>8.85</v>
      </c>
      <c r="R945" s="8"/>
      <c r="S945" s="8"/>
      <c r="T945" s="8"/>
      <c r="U945" s="8"/>
      <c r="V945" s="8"/>
      <c r="W945" s="8"/>
      <c r="X945" s="8"/>
      <c r="Y945" s="14">
        <f t="shared" si="155"/>
        <v>8.85</v>
      </c>
      <c r="Z945" s="10"/>
      <c r="AA945" s="136">
        <f t="shared" si="160"/>
        <v>0</v>
      </c>
      <c r="AB945" s="13"/>
      <c r="AC945" s="13">
        <f t="shared" si="159"/>
        <v>0</v>
      </c>
      <c r="AD945" s="12">
        <v>1</v>
      </c>
      <c r="AE945" s="12">
        <v>1</v>
      </c>
      <c r="AG945" s="9">
        <f t="shared" si="154"/>
        <v>-8.85</v>
      </c>
      <c r="AI945" s="1" t="str">
        <f t="shared" si="161"/>
        <v>37637610004033</v>
      </c>
      <c r="AJ945" s="9">
        <f>IF(AND(F945=2015,AG$4=1),-IFERROR(VLOOKUP(AI945,'Tax Admin 1'!A:I,9,0),0),IF(AND(F945=2015,AG$4=2),-IFERROR(VLOOKUP(AI945,'Tax Admin 2'!A:I,9,0),0),IFERROR(VLOOKUP(AI945,'A203'!A:L,12,0),0)))</f>
        <v>0</v>
      </c>
    </row>
    <row r="946" spans="1:36" ht="15" customHeight="1" outlineLevel="2">
      <c r="A946" s="7">
        <v>2015</v>
      </c>
      <c r="B946" s="7" t="s">
        <v>197</v>
      </c>
      <c r="C946" s="149" t="s">
        <v>198</v>
      </c>
      <c r="D946" s="7" t="s">
        <v>198</v>
      </c>
      <c r="E946" s="7" t="s">
        <v>13</v>
      </c>
      <c r="F946" s="7">
        <v>1410</v>
      </c>
      <c r="G946" s="7" t="str">
        <f>VLOOKUP(F946,Crosswalk!A:D,2,0)</f>
        <v>4052</v>
      </c>
      <c r="H946" s="7" t="str">
        <f>VLOOKUP(G946,Crosswalk!B:D,2,0)</f>
        <v>Other Taxes</v>
      </c>
      <c r="I946" s="7"/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/>
      <c r="Q946" s="8">
        <v>0</v>
      </c>
      <c r="R946" s="8"/>
      <c r="S946" s="8"/>
      <c r="T946" s="8"/>
      <c r="U946" s="8"/>
      <c r="V946" s="8"/>
      <c r="W946" s="8"/>
      <c r="X946" s="8"/>
      <c r="Y946" s="14">
        <f t="shared" si="155"/>
        <v>0</v>
      </c>
      <c r="Z946" s="10"/>
      <c r="AA946" s="136">
        <f t="shared" si="160"/>
        <v>0</v>
      </c>
      <c r="AB946" s="13"/>
      <c r="AC946" s="13">
        <f t="shared" si="159"/>
        <v>0</v>
      </c>
      <c r="AD946" s="12">
        <v>1</v>
      </c>
      <c r="AE946" s="12">
        <v>1</v>
      </c>
      <c r="AG946" s="9">
        <f t="shared" si="154"/>
        <v>0</v>
      </c>
      <c r="AI946" s="1" t="str">
        <f t="shared" si="161"/>
        <v>37637610004052</v>
      </c>
      <c r="AJ946" s="9">
        <f>IF(AND(F946=2015,AG$4=1),-IFERROR(VLOOKUP(AI946,'Tax Admin 1'!A:I,9,0),0),IF(AND(F946=2015,AG$4=2),-IFERROR(VLOOKUP(AI946,'Tax Admin 2'!A:I,9,0),0),IFERROR(VLOOKUP(AI946,'A203'!A:L,12,0),0)))</f>
        <v>0</v>
      </c>
    </row>
    <row r="947" spans="1:36" ht="15" customHeight="1" outlineLevel="2">
      <c r="A947" s="7">
        <v>2015</v>
      </c>
      <c r="B947" s="7" t="s">
        <v>197</v>
      </c>
      <c r="C947" s="149" t="s">
        <v>198</v>
      </c>
      <c r="D947" s="7" t="s">
        <v>198</v>
      </c>
      <c r="E947" s="7" t="s">
        <v>13</v>
      </c>
      <c r="F947" s="7">
        <v>2015</v>
      </c>
      <c r="G947" s="7" t="str">
        <f>VLOOKUP(F947,Crosswalk!A:D,2,0)</f>
        <v>7003</v>
      </c>
      <c r="H947" s="7" t="str">
        <f>VLOOKUP(G947,Crosswalk!B:D,2,0)</f>
        <v>SB2557 Tax Admin Fees (Expense)</v>
      </c>
      <c r="I947" s="7"/>
      <c r="J947" s="8">
        <v>0</v>
      </c>
      <c r="K947" s="8">
        <v>0</v>
      </c>
      <c r="L947" s="8">
        <v>-70.709999999999994</v>
      </c>
      <c r="M947" s="8">
        <v>0</v>
      </c>
      <c r="N947" s="8">
        <v>0</v>
      </c>
      <c r="O947" s="8">
        <v>-70.710000000000008</v>
      </c>
      <c r="P947" s="8"/>
      <c r="Q947" s="8">
        <v>0</v>
      </c>
      <c r="R947" s="8"/>
      <c r="S947" s="8"/>
      <c r="T947" s="8"/>
      <c r="U947" s="8"/>
      <c r="V947" s="8"/>
      <c r="W947" s="8"/>
      <c r="X947" s="8"/>
      <c r="Y947" s="14">
        <f t="shared" si="155"/>
        <v>-141.42000000000002</v>
      </c>
      <c r="Z947" s="10"/>
      <c r="AA947" s="136">
        <f t="shared" si="160"/>
        <v>-70.710000000000008</v>
      </c>
      <c r="AB947" s="13"/>
      <c r="AC947" s="13">
        <f t="shared" si="159"/>
        <v>-70.710000000000008</v>
      </c>
      <c r="AD947" s="12"/>
      <c r="AE947" s="12"/>
      <c r="AG947" s="9">
        <f t="shared" si="154"/>
        <v>70.710000000000008</v>
      </c>
      <c r="AI947" s="1" t="str">
        <f t="shared" si="161"/>
        <v>37637610007003</v>
      </c>
      <c r="AJ947" s="9">
        <f>IF(AND(F947=2015,AG$4=1),-IFERROR(VLOOKUP(AI947,'Tax Admin 1'!A:I,9,0),0),IF(AND(F947=2015,AG$4=2),-IFERROR(VLOOKUP(AI947,'Tax Admin 2'!A:I,9,0),0),IFERROR(VLOOKUP(AI947,'A203'!A:L,12,0),0)))</f>
        <v>-70.710000000000008</v>
      </c>
    </row>
    <row r="948" spans="1:36" ht="15" customHeight="1" outlineLevel="2">
      <c r="A948" s="7">
        <v>2015</v>
      </c>
      <c r="B948" s="7" t="s">
        <v>197</v>
      </c>
      <c r="C948" s="149" t="s">
        <v>198</v>
      </c>
      <c r="D948" s="7" t="s">
        <v>198</v>
      </c>
      <c r="E948" s="7" t="s">
        <v>13</v>
      </c>
      <c r="F948" s="7">
        <v>4010</v>
      </c>
      <c r="G948" s="7" t="str">
        <f>VLOOKUP(F948,Crosswalk!A:D,2,0)</f>
        <v>4801</v>
      </c>
      <c r="H948" s="7" t="str">
        <f>VLOOKUP(G948,Crosswalk!B:D,2,0)</f>
        <v>Interest</v>
      </c>
      <c r="I948" s="7"/>
      <c r="J948" s="8">
        <v>0</v>
      </c>
      <c r="K948" s="8">
        <v>0</v>
      </c>
      <c r="L948" s="8">
        <v>1.73</v>
      </c>
      <c r="M948" s="8">
        <v>0</v>
      </c>
      <c r="N948" s="8">
        <v>6.1399999999999988</v>
      </c>
      <c r="O948" s="8">
        <v>0.88000000000000078</v>
      </c>
      <c r="P948" s="8"/>
      <c r="Q948" s="8">
        <v>16.57</v>
      </c>
      <c r="R948" s="8"/>
      <c r="S948" s="8"/>
      <c r="T948" s="8"/>
      <c r="U948" s="8"/>
      <c r="V948" s="8"/>
      <c r="W948" s="8"/>
      <c r="X948" s="8"/>
      <c r="Y948" s="14">
        <f t="shared" si="155"/>
        <v>25.32</v>
      </c>
      <c r="Z948" s="10"/>
      <c r="AA948" s="136">
        <f t="shared" si="160"/>
        <v>0</v>
      </c>
      <c r="AB948" s="13"/>
      <c r="AC948" s="13">
        <f t="shared" si="159"/>
        <v>0</v>
      </c>
      <c r="AD948" s="12">
        <v>1</v>
      </c>
      <c r="AE948" s="12">
        <v>1</v>
      </c>
      <c r="AG948" s="9">
        <f t="shared" si="154"/>
        <v>-25.32</v>
      </c>
      <c r="AI948" s="1" t="str">
        <f t="shared" si="161"/>
        <v>37637610004801</v>
      </c>
      <c r="AJ948" s="9">
        <f>IF(AND(F948=2015,AG$4=1),-IFERROR(VLOOKUP(AI948,'Tax Admin 1'!A:I,9,0),0),IF(AND(F948=2015,AG$4=2),-IFERROR(VLOOKUP(AI948,'Tax Admin 2'!A:I,9,0),0),IFERROR(VLOOKUP(AI948,'A203'!A:L,12,0),0)))</f>
        <v>0</v>
      </c>
    </row>
    <row r="949" spans="1:36" ht="15" customHeight="1" outlineLevel="2">
      <c r="A949" s="7">
        <v>2015</v>
      </c>
      <c r="B949" s="7" t="s">
        <v>197</v>
      </c>
      <c r="C949" s="149" t="s">
        <v>198</v>
      </c>
      <c r="D949" s="7" t="s">
        <v>198</v>
      </c>
      <c r="E949" s="7" t="s">
        <v>13</v>
      </c>
      <c r="F949" s="7">
        <v>5380</v>
      </c>
      <c r="G949" s="7" t="str">
        <f>VLOOKUP(F949,Crosswalk!A:D,2,0)</f>
        <v>5050</v>
      </c>
      <c r="H949" s="7" t="str">
        <f>VLOOKUP(G949,Crosswalk!B:D,2,0)</f>
        <v>St-Homeowners Prop Tax Relief</v>
      </c>
      <c r="I949" s="7"/>
      <c r="J949" s="8">
        <v>0</v>
      </c>
      <c r="K949" s="8">
        <v>0</v>
      </c>
      <c r="L949" s="8">
        <v>0</v>
      </c>
      <c r="M949" s="8">
        <v>0</v>
      </c>
      <c r="N949" s="8">
        <v>30.95</v>
      </c>
      <c r="O949" s="8">
        <v>0</v>
      </c>
      <c r="P949" s="8"/>
      <c r="Q949" s="8">
        <v>30.95</v>
      </c>
      <c r="R949" s="8"/>
      <c r="S949" s="8"/>
      <c r="T949" s="8"/>
      <c r="U949" s="8"/>
      <c r="V949" s="8"/>
      <c r="W949" s="8"/>
      <c r="X949" s="8"/>
      <c r="Y949" s="14">
        <f t="shared" si="155"/>
        <v>61.9</v>
      </c>
      <c r="Z949" s="10"/>
      <c r="AA949" s="136">
        <f t="shared" si="160"/>
        <v>0</v>
      </c>
      <c r="AB949" s="13"/>
      <c r="AC949" s="13">
        <f t="shared" si="159"/>
        <v>0</v>
      </c>
      <c r="AD949" s="12">
        <v>1</v>
      </c>
      <c r="AE949" s="12">
        <v>1</v>
      </c>
      <c r="AG949" s="9">
        <f t="shared" si="154"/>
        <v>-61.9</v>
      </c>
      <c r="AI949" s="1" t="str">
        <f t="shared" si="161"/>
        <v>37637610005050</v>
      </c>
      <c r="AJ949" s="9">
        <f>IF(AND(F949=2015,AG$4=1),-IFERROR(VLOOKUP(AI949,'Tax Admin 1'!A:I,9,0),0),IF(AND(F949=2015,AG$4=2),-IFERROR(VLOOKUP(AI949,'Tax Admin 2'!A:I,9,0),0),IFERROR(VLOOKUP(AI949,'A203'!A:L,12,0),0)))</f>
        <v>0</v>
      </c>
    </row>
    <row r="950" spans="1:36" ht="15" customHeight="1" outlineLevel="2">
      <c r="A950" s="7">
        <v>2015</v>
      </c>
      <c r="B950" s="7" t="s">
        <v>197</v>
      </c>
      <c r="C950" s="149" t="s">
        <v>198</v>
      </c>
      <c r="D950" s="7" t="s">
        <v>198</v>
      </c>
      <c r="E950" s="7" t="s">
        <v>13</v>
      </c>
      <c r="F950" s="7">
        <v>6010</v>
      </c>
      <c r="G950" s="7" t="str">
        <f>VLOOKUP(F950,Crosswalk!A:D,2,0)</f>
        <v>5401</v>
      </c>
      <c r="H950" s="7" t="str">
        <f>VLOOKUP(G950,Crosswalk!B:D,2,0)</f>
        <v>Assessments &amp; Tax Collect Fees</v>
      </c>
      <c r="I950" s="7"/>
      <c r="J950" s="8">
        <v>0</v>
      </c>
      <c r="K950" s="8">
        <v>0</v>
      </c>
      <c r="L950" s="8">
        <v>17647.63</v>
      </c>
      <c r="M950" s="8">
        <v>0</v>
      </c>
      <c r="N950" s="8">
        <v>940.59999999999854</v>
      </c>
      <c r="O950" s="8">
        <v>9467.23</v>
      </c>
      <c r="P950" s="8">
        <v>9213.56</v>
      </c>
      <c r="Q950" s="8">
        <v>3545.4400000000023</v>
      </c>
      <c r="R950" s="8"/>
      <c r="S950" s="8"/>
      <c r="T950" s="8"/>
      <c r="U950" s="8"/>
      <c r="V950" s="8"/>
      <c r="W950" s="8"/>
      <c r="X950" s="8"/>
      <c r="Y950" s="14">
        <f t="shared" si="155"/>
        <v>40814.46</v>
      </c>
      <c r="Z950" s="10"/>
      <c r="AA950" s="136">
        <f t="shared" si="160"/>
        <v>0</v>
      </c>
      <c r="AB950" s="13"/>
      <c r="AC950" s="13">
        <f t="shared" si="159"/>
        <v>0</v>
      </c>
      <c r="AD950" s="12">
        <v>1</v>
      </c>
      <c r="AE950" s="12">
        <v>1</v>
      </c>
      <c r="AG950" s="9">
        <f t="shared" si="154"/>
        <v>-40814.46</v>
      </c>
      <c r="AI950" s="1" t="str">
        <f t="shared" si="161"/>
        <v>37637610005401</v>
      </c>
      <c r="AJ950" s="9">
        <f>IF(AND(F950=2015,AG$4=1),-IFERROR(VLOOKUP(AI950,'Tax Admin 1'!A:I,9,0),0),IF(AND(F950=2015,AG$4=2),-IFERROR(VLOOKUP(AI950,'Tax Admin 2'!A:I,9,0),0),IFERROR(VLOOKUP(AI950,'A203'!A:L,12,0),0)))</f>
        <v>0</v>
      </c>
    </row>
    <row r="951" spans="1:36" ht="15" customHeight="1" outlineLevel="1">
      <c r="A951" s="7"/>
      <c r="B951" s="7"/>
      <c r="C951" s="157" t="s">
        <v>3552</v>
      </c>
      <c r="D951" s="7"/>
      <c r="E951" s="7"/>
      <c r="F951" s="7"/>
      <c r="G951" s="7"/>
      <c r="H951" s="7"/>
      <c r="I951" s="7"/>
      <c r="J951" s="8">
        <f>SUBTOTAL(9,J938:J950)</f>
        <v>0</v>
      </c>
      <c r="K951" s="8">
        <f>SUBTOTAL(9,K938:K950)</f>
        <v>0</v>
      </c>
      <c r="L951" s="8">
        <f>SUBTOTAL(9,L938:L950)</f>
        <v>20424.66</v>
      </c>
      <c r="M951" s="8">
        <f>SUBTOTAL(9,M938:M950)</f>
        <v>0</v>
      </c>
      <c r="N951" s="8">
        <f>SUBTOTAL(9,N938:N950)</f>
        <v>1407.6799999999982</v>
      </c>
      <c r="O951" s="8">
        <f>SUBTOTAL(9,O938:O950)</f>
        <v>11033.25</v>
      </c>
      <c r="P951" s="8">
        <f>SUBTOTAL(9,P938:P950)</f>
        <v>9755.68</v>
      </c>
      <c r="Q951" s="8">
        <f>SUBTOTAL(9,Q938:Q950)</f>
        <v>3874.5000000000027</v>
      </c>
      <c r="R951" s="8"/>
      <c r="S951" s="8"/>
      <c r="T951" s="8"/>
      <c r="U951" s="8"/>
      <c r="V951" s="8"/>
      <c r="W951" s="8"/>
      <c r="X951" s="8"/>
      <c r="Y951" s="14">
        <f>SUBTOTAL(9,Y938:Y950)</f>
        <v>46495.77</v>
      </c>
      <c r="Z951" s="10"/>
      <c r="AA951" s="136"/>
      <c r="AB951" s="13"/>
      <c r="AC951" s="13"/>
      <c r="AD951" s="12"/>
      <c r="AE951" s="12"/>
      <c r="AG951" s="9"/>
      <c r="AJ951" s="9"/>
    </row>
    <row r="952" spans="1:36" ht="15" customHeight="1" outlineLevel="2">
      <c r="A952" s="7">
        <v>2015</v>
      </c>
      <c r="B952" s="7" t="s">
        <v>199</v>
      </c>
      <c r="C952" s="149" t="s">
        <v>200</v>
      </c>
      <c r="D952" s="7" t="s">
        <v>200</v>
      </c>
      <c r="E952" s="7" t="s">
        <v>13</v>
      </c>
      <c r="F952" s="7">
        <v>1010</v>
      </c>
      <c r="G952" s="7" t="str">
        <f>VLOOKUP(F952,Crosswalk!A:D,2,0)</f>
        <v>4001</v>
      </c>
      <c r="H952" s="7" t="str">
        <f>VLOOKUP(G952,Crosswalk!B:D,2,0)</f>
        <v>Property Taxes-Current Secured</v>
      </c>
      <c r="I952" s="7"/>
      <c r="J952" s="8">
        <v>0</v>
      </c>
      <c r="K952" s="8">
        <v>0</v>
      </c>
      <c r="L952" s="8">
        <v>104144.02</v>
      </c>
      <c r="M952" s="8">
        <v>0</v>
      </c>
      <c r="N952" s="8">
        <v>18699.699999999997</v>
      </c>
      <c r="O952" s="8">
        <v>65832.81</v>
      </c>
      <c r="P952" s="8">
        <v>23165.48</v>
      </c>
      <c r="Q952" s="8">
        <v>2229.7599999999802</v>
      </c>
      <c r="R952" s="8"/>
      <c r="S952" s="8"/>
      <c r="T952" s="8"/>
      <c r="U952" s="8"/>
      <c r="V952" s="8"/>
      <c r="W952" s="8"/>
      <c r="X952" s="8"/>
      <c r="Y952" s="14">
        <f t="shared" si="155"/>
        <v>214071.77</v>
      </c>
      <c r="Z952" s="10"/>
      <c r="AA952" s="136">
        <f t="shared" ref="AA952:AA965" si="162">IF(AG$2="Y",IF(RIGHT(B952,4)="CITY",AJ952,0),AJ952)</f>
        <v>0</v>
      </c>
      <c r="AB952" s="13"/>
      <c r="AC952" s="13">
        <f t="shared" si="159"/>
        <v>0</v>
      </c>
      <c r="AD952" s="12">
        <v>1</v>
      </c>
      <c r="AE952" s="12">
        <v>1</v>
      </c>
      <c r="AG952" s="9">
        <f t="shared" si="154"/>
        <v>-214071.77</v>
      </c>
      <c r="AI952" s="1" t="str">
        <f t="shared" ref="AI952:AI965" si="163">C952&amp;D952&amp;E952&amp;G952</f>
        <v>37737710004001</v>
      </c>
      <c r="AJ952" s="9">
        <f>IF(AND(F952=2015,AG$4=1),-IFERROR(VLOOKUP(AI952,'Tax Admin 1'!A:I,9,0),0),IF(AND(F952=2015,AG$4=2),-IFERROR(VLOOKUP(AI952,'Tax Admin 2'!A:I,9,0),0),IFERROR(VLOOKUP(AI952,'A203'!A:L,12,0),0)))</f>
        <v>0</v>
      </c>
    </row>
    <row r="953" spans="1:36" ht="15" customHeight="1" outlineLevel="2">
      <c r="A953" s="7">
        <v>2015</v>
      </c>
      <c r="B953" s="7" t="s">
        <v>199</v>
      </c>
      <c r="C953" s="149" t="s">
        <v>200</v>
      </c>
      <c r="D953" s="7" t="s">
        <v>200</v>
      </c>
      <c r="E953" s="7" t="s">
        <v>13</v>
      </c>
      <c r="F953" s="7">
        <v>1020</v>
      </c>
      <c r="G953" s="7" t="str">
        <f>VLOOKUP(F953,Crosswalk!A:D,2,0)</f>
        <v>4004</v>
      </c>
      <c r="H953" s="7" t="str">
        <f>VLOOKUP(G953,Crosswalk!B:D,2,0)</f>
        <v>Property Taxes-Eraf III</v>
      </c>
      <c r="I953" s="7"/>
      <c r="J953" s="8">
        <v>0</v>
      </c>
      <c r="K953" s="8">
        <v>0</v>
      </c>
      <c r="L953" s="8">
        <v>0</v>
      </c>
      <c r="M953" s="8">
        <v>0</v>
      </c>
      <c r="N953" s="8">
        <v>0</v>
      </c>
      <c r="O953" s="8">
        <v>0</v>
      </c>
      <c r="P953" s="8"/>
      <c r="Q953" s="8">
        <v>0</v>
      </c>
      <c r="R953" s="8"/>
      <c r="S953" s="8"/>
      <c r="T953" s="8"/>
      <c r="U953" s="8"/>
      <c r="V953" s="8"/>
      <c r="W953" s="8"/>
      <c r="X953" s="8"/>
      <c r="Y953" s="14">
        <f t="shared" si="155"/>
        <v>0</v>
      </c>
      <c r="Z953" s="10"/>
      <c r="AA953" s="136">
        <f t="shared" si="162"/>
        <v>0</v>
      </c>
      <c r="AB953" s="13"/>
      <c r="AC953" s="13">
        <f t="shared" si="159"/>
        <v>0</v>
      </c>
      <c r="AD953" s="12">
        <v>1</v>
      </c>
      <c r="AE953" s="12">
        <v>1</v>
      </c>
      <c r="AG953" s="9">
        <f t="shared" si="154"/>
        <v>0</v>
      </c>
      <c r="AI953" s="1" t="str">
        <f t="shared" si="163"/>
        <v>37737710004004</v>
      </c>
      <c r="AJ953" s="9">
        <f>IF(AND(F953=2015,AG$4=1),-IFERROR(VLOOKUP(AI953,'Tax Admin 1'!A:I,9,0),0),IF(AND(F953=2015,AG$4=2),-IFERROR(VLOOKUP(AI953,'Tax Admin 2'!A:I,9,0),0),IFERROR(VLOOKUP(AI953,'A203'!A:L,12,0),0)))</f>
        <v>0</v>
      </c>
    </row>
    <row r="954" spans="1:36" ht="15" customHeight="1" outlineLevel="2">
      <c r="A954" s="7">
        <v>2015</v>
      </c>
      <c r="B954" s="7" t="s">
        <v>199</v>
      </c>
      <c r="C954" s="149" t="s">
        <v>200</v>
      </c>
      <c r="D954" s="7" t="s">
        <v>200</v>
      </c>
      <c r="E954" s="7" t="s">
        <v>13</v>
      </c>
      <c r="F954" s="7">
        <v>1050</v>
      </c>
      <c r="G954" s="7" t="str">
        <f>VLOOKUP(F954,Crosswalk!A:D,2,0)</f>
        <v>4006</v>
      </c>
      <c r="H954" s="7" t="str">
        <f>VLOOKUP(G954,Crosswalk!B:D,2,0)</f>
        <v>Property Tax-Current Unsecured</v>
      </c>
      <c r="I954" s="7"/>
      <c r="J954" s="8">
        <v>0</v>
      </c>
      <c r="K954" s="8">
        <v>0</v>
      </c>
      <c r="L954" s="8">
        <v>11519.89</v>
      </c>
      <c r="M954" s="8">
        <v>0</v>
      </c>
      <c r="N954" s="8">
        <v>66.270000000000437</v>
      </c>
      <c r="O954" s="8">
        <v>585.18000000000029</v>
      </c>
      <c r="P954" s="8">
        <v>-36.32</v>
      </c>
      <c r="Q954" s="8">
        <v>421.42000000000007</v>
      </c>
      <c r="R954" s="8"/>
      <c r="S954" s="8"/>
      <c r="T954" s="8"/>
      <c r="U954" s="8"/>
      <c r="V954" s="8"/>
      <c r="W954" s="8"/>
      <c r="X954" s="8"/>
      <c r="Y954" s="14">
        <f t="shared" si="155"/>
        <v>12556.44</v>
      </c>
      <c r="Z954" s="10"/>
      <c r="AA954" s="136">
        <f t="shared" si="162"/>
        <v>0</v>
      </c>
      <c r="AB954" s="13"/>
      <c r="AC954" s="13">
        <f t="shared" si="159"/>
        <v>0</v>
      </c>
      <c r="AD954" s="12">
        <v>1</v>
      </c>
      <c r="AE954" s="12">
        <v>1</v>
      </c>
      <c r="AG954" s="9">
        <f t="shared" si="154"/>
        <v>-12556.44</v>
      </c>
      <c r="AI954" s="1" t="str">
        <f t="shared" si="163"/>
        <v>37737710004006</v>
      </c>
      <c r="AJ954" s="9">
        <f>IF(AND(F954=2015,AG$4=1),-IFERROR(VLOOKUP(AI954,'Tax Admin 1'!A:I,9,0),0),IF(AND(F954=2015,AG$4=2),-IFERROR(VLOOKUP(AI954,'Tax Admin 2'!A:I,9,0),0),IFERROR(VLOOKUP(AI954,'A203'!A:L,12,0),0)))</f>
        <v>0</v>
      </c>
    </row>
    <row r="955" spans="1:36" ht="15" customHeight="1" outlineLevel="2">
      <c r="A955" s="7">
        <v>2015</v>
      </c>
      <c r="B955" s="7" t="s">
        <v>199</v>
      </c>
      <c r="C955" s="149" t="s">
        <v>200</v>
      </c>
      <c r="D955" s="7" t="s">
        <v>200</v>
      </c>
      <c r="E955" s="7" t="s">
        <v>13</v>
      </c>
      <c r="F955" s="7">
        <v>1110</v>
      </c>
      <c r="G955" s="7" t="str">
        <f>VLOOKUP(F955,Crosswalk!A:D,2,0)</f>
        <v>4008</v>
      </c>
      <c r="H955" s="7" t="str">
        <f>VLOOKUP(G955,Crosswalk!B:D,2,0)</f>
        <v>Property Taxes-Prior Secured</v>
      </c>
      <c r="I955" s="7"/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/>
      <c r="Q955" s="8">
        <v>8083.42</v>
      </c>
      <c r="R955" s="8"/>
      <c r="S955" s="8"/>
      <c r="T955" s="8"/>
      <c r="U955" s="8"/>
      <c r="V955" s="8"/>
      <c r="W955" s="8"/>
      <c r="X955" s="8"/>
      <c r="Y955" s="14">
        <f t="shared" si="155"/>
        <v>8083.42</v>
      </c>
      <c r="Z955" s="10"/>
      <c r="AA955" s="136">
        <f t="shared" si="162"/>
        <v>0</v>
      </c>
      <c r="AB955" s="13"/>
      <c r="AC955" s="13">
        <f t="shared" si="159"/>
        <v>0</v>
      </c>
      <c r="AD955" s="12">
        <v>1</v>
      </c>
      <c r="AE955" s="12">
        <v>1</v>
      </c>
      <c r="AG955" s="9">
        <f t="shared" si="154"/>
        <v>-8083.42</v>
      </c>
      <c r="AI955" s="1" t="str">
        <f t="shared" si="163"/>
        <v>37737710004008</v>
      </c>
      <c r="AJ955" s="9">
        <f>IF(AND(F955=2015,AG$4=1),-IFERROR(VLOOKUP(AI955,'Tax Admin 1'!A:I,9,0),0),IF(AND(F955=2015,AG$4=2),-IFERROR(VLOOKUP(AI955,'Tax Admin 2'!A:I,9,0),0),IFERROR(VLOOKUP(AI955,'A203'!A:L,12,0),0)))</f>
        <v>0</v>
      </c>
    </row>
    <row r="956" spans="1:36" ht="15" customHeight="1" outlineLevel="2">
      <c r="A956" s="7">
        <v>2015</v>
      </c>
      <c r="B956" s="7" t="s">
        <v>199</v>
      </c>
      <c r="C956" s="149" t="s">
        <v>200</v>
      </c>
      <c r="D956" s="7" t="s">
        <v>200</v>
      </c>
      <c r="E956" s="7" t="s">
        <v>13</v>
      </c>
      <c r="F956" s="7">
        <v>1150</v>
      </c>
      <c r="G956" s="7" t="str">
        <f>VLOOKUP(F956,Crosswalk!A:D,2,0)</f>
        <v>4009</v>
      </c>
      <c r="H956" s="7" t="str">
        <f>VLOOKUP(G956,Crosswalk!B:D,2,0)</f>
        <v>Property Taxes-Prior Unsecured</v>
      </c>
      <c r="I956" s="7"/>
      <c r="J956" s="8">
        <v>0</v>
      </c>
      <c r="K956" s="8">
        <v>0</v>
      </c>
      <c r="L956" s="8">
        <v>112.56</v>
      </c>
      <c r="M956" s="8">
        <v>0</v>
      </c>
      <c r="N956" s="8">
        <v>17.27000000000001</v>
      </c>
      <c r="O956" s="8">
        <v>163.62000000000003</v>
      </c>
      <c r="P956" s="8">
        <v>17.63</v>
      </c>
      <c r="Q956" s="8">
        <v>103.54000000000002</v>
      </c>
      <c r="R956" s="8"/>
      <c r="S956" s="8"/>
      <c r="T956" s="8"/>
      <c r="U956" s="8"/>
      <c r="V956" s="8"/>
      <c r="W956" s="8"/>
      <c r="X956" s="8"/>
      <c r="Y956" s="14">
        <f t="shared" si="155"/>
        <v>414.62000000000006</v>
      </c>
      <c r="Z956" s="10"/>
      <c r="AA956" s="136">
        <f t="shared" si="162"/>
        <v>0</v>
      </c>
      <c r="AB956" s="13"/>
      <c r="AC956" s="13">
        <f t="shared" si="159"/>
        <v>0</v>
      </c>
      <c r="AD956" s="12">
        <v>1</v>
      </c>
      <c r="AE956" s="12">
        <v>1</v>
      </c>
      <c r="AG956" s="9">
        <f t="shared" si="154"/>
        <v>-414.62000000000006</v>
      </c>
      <c r="AI956" s="1" t="str">
        <f t="shared" si="163"/>
        <v>37737710004009</v>
      </c>
      <c r="AJ956" s="9">
        <f>IF(AND(F956=2015,AG$4=1),-IFERROR(VLOOKUP(AI956,'Tax Admin 1'!A:I,9,0),0),IF(AND(F956=2015,AG$4=2),-IFERROR(VLOOKUP(AI956,'Tax Admin 2'!A:I,9,0),0),IFERROR(VLOOKUP(AI956,'A203'!A:L,12,0),0)))</f>
        <v>0</v>
      </c>
    </row>
    <row r="957" spans="1:36" ht="15" customHeight="1" outlineLevel="2">
      <c r="A957" s="7">
        <v>2015</v>
      </c>
      <c r="B957" s="7" t="s">
        <v>199</v>
      </c>
      <c r="C957" s="149" t="s">
        <v>200</v>
      </c>
      <c r="D957" s="7" t="s">
        <v>200</v>
      </c>
      <c r="E957" s="7" t="s">
        <v>13</v>
      </c>
      <c r="F957" s="24">
        <v>1175</v>
      </c>
      <c r="G957" s="7" t="str">
        <f>VLOOKUP(F957,Crosswalk!A:D,2,0)</f>
        <v>4014</v>
      </c>
      <c r="H957" s="7" t="str">
        <f>VLOOKUP(G957,Crosswalk!B:D,2,0)</f>
        <v>Prop 1A Reimbursement</v>
      </c>
      <c r="I957" s="7"/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/>
      <c r="Q957" s="8">
        <v>0</v>
      </c>
      <c r="R957" s="8"/>
      <c r="S957" s="8"/>
      <c r="T957" s="8"/>
      <c r="U957" s="8"/>
      <c r="V957" s="8"/>
      <c r="W957" s="8"/>
      <c r="X957" s="8"/>
      <c r="Y957" s="14">
        <f t="shared" si="155"/>
        <v>0</v>
      </c>
      <c r="Z957" s="10"/>
      <c r="AA957" s="136">
        <f t="shared" si="162"/>
        <v>0</v>
      </c>
      <c r="AB957" s="13"/>
      <c r="AC957" s="13">
        <f t="shared" si="159"/>
        <v>0</v>
      </c>
      <c r="AD957" s="12"/>
      <c r="AE957" s="12"/>
      <c r="AG957" s="9">
        <f t="shared" si="154"/>
        <v>0</v>
      </c>
      <c r="AI957" s="1" t="str">
        <f t="shared" si="163"/>
        <v>37737710004014</v>
      </c>
      <c r="AJ957" s="9">
        <f>IF(AND(F957=2015,AG$4=1),-IFERROR(VLOOKUP(AI957,'Tax Admin 1'!A:I,9,0),0),IF(AND(F957=2015,AG$4=2),-IFERROR(VLOOKUP(AI957,'Tax Admin 2'!A:I,9,0),0),IFERROR(VLOOKUP(AI957,'A203'!A:L,12,0),0)))</f>
        <v>0</v>
      </c>
    </row>
    <row r="958" spans="1:36" ht="15" customHeight="1" outlineLevel="2">
      <c r="A958" s="7">
        <v>2015</v>
      </c>
      <c r="B958" s="7" t="s">
        <v>199</v>
      </c>
      <c r="C958" s="149" t="s">
        <v>200</v>
      </c>
      <c r="D958" s="7" t="s">
        <v>200</v>
      </c>
      <c r="E958" s="7" t="s">
        <v>13</v>
      </c>
      <c r="F958" s="7">
        <v>1260</v>
      </c>
      <c r="G958" s="7" t="str">
        <f>VLOOKUP(F958,Crosswalk!A:D,2,0)</f>
        <v>4030</v>
      </c>
      <c r="H958" s="7" t="str">
        <f>VLOOKUP(G958,Crosswalk!B:D,2,0)</f>
        <v>Supp Prop Tax-Current Secured</v>
      </c>
      <c r="I958" s="7"/>
      <c r="J958" s="8">
        <v>0</v>
      </c>
      <c r="K958" s="8">
        <v>0</v>
      </c>
      <c r="L958" s="8">
        <v>0</v>
      </c>
      <c r="M958" s="8">
        <v>0</v>
      </c>
      <c r="N958" s="8">
        <v>0</v>
      </c>
      <c r="O958" s="8">
        <v>0</v>
      </c>
      <c r="P958" s="8"/>
      <c r="Q958" s="8">
        <v>2109.0300000000002</v>
      </c>
      <c r="R958" s="8"/>
      <c r="S958" s="8"/>
      <c r="T958" s="8"/>
      <c r="U958" s="8"/>
      <c r="V958" s="8"/>
      <c r="W958" s="8"/>
      <c r="X958" s="8"/>
      <c r="Y958" s="14">
        <f t="shared" si="155"/>
        <v>2109.0300000000002</v>
      </c>
      <c r="Z958" s="10"/>
      <c r="AA958" s="136">
        <f t="shared" si="162"/>
        <v>0</v>
      </c>
      <c r="AB958" s="13"/>
      <c r="AC958" s="13">
        <f t="shared" si="159"/>
        <v>0</v>
      </c>
      <c r="AD958" s="12">
        <v>1</v>
      </c>
      <c r="AE958" s="12">
        <v>1</v>
      </c>
      <c r="AG958" s="9">
        <f t="shared" si="154"/>
        <v>-2109.0300000000002</v>
      </c>
      <c r="AI958" s="1" t="str">
        <f t="shared" si="163"/>
        <v>37737710004030</v>
      </c>
      <c r="AJ958" s="9">
        <f>IF(AND(F958=2015,AG$4=1),-IFERROR(VLOOKUP(AI958,'Tax Admin 1'!A:I,9,0),0),IF(AND(F958=2015,AG$4=2),-IFERROR(VLOOKUP(AI958,'Tax Admin 2'!A:I,9,0),0),IFERROR(VLOOKUP(AI958,'A203'!A:L,12,0),0)))</f>
        <v>0</v>
      </c>
    </row>
    <row r="959" spans="1:36" ht="15" customHeight="1" outlineLevel="2">
      <c r="A959" s="7">
        <v>2015</v>
      </c>
      <c r="B959" s="7" t="s">
        <v>199</v>
      </c>
      <c r="C959" s="149" t="s">
        <v>200</v>
      </c>
      <c r="D959" s="7" t="s">
        <v>200</v>
      </c>
      <c r="E959" s="7" t="s">
        <v>13</v>
      </c>
      <c r="F959" s="7">
        <v>1270</v>
      </c>
      <c r="G959" s="7" t="str">
        <f>VLOOKUP(F959,Crosswalk!A:D,2,0)</f>
        <v>4033</v>
      </c>
      <c r="H959" s="7" t="str">
        <f>VLOOKUP(G959,Crosswalk!B:D,2,0)</f>
        <v>Supp Property Taxes-Prior Secured</v>
      </c>
      <c r="I959" s="7"/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/>
      <c r="Q959" s="8">
        <v>578.53</v>
      </c>
      <c r="R959" s="8"/>
      <c r="S959" s="8"/>
      <c r="T959" s="8"/>
      <c r="U959" s="8"/>
      <c r="V959" s="8"/>
      <c r="W959" s="8"/>
      <c r="X959" s="8"/>
      <c r="Y959" s="14">
        <f t="shared" si="155"/>
        <v>578.53</v>
      </c>
      <c r="Z959" s="10"/>
      <c r="AA959" s="136">
        <f t="shared" si="162"/>
        <v>0</v>
      </c>
      <c r="AB959" s="13"/>
      <c r="AC959" s="13">
        <f t="shared" si="159"/>
        <v>0</v>
      </c>
      <c r="AD959" s="12">
        <v>1</v>
      </c>
      <c r="AE959" s="12">
        <v>1</v>
      </c>
      <c r="AG959" s="9">
        <f t="shared" si="154"/>
        <v>-578.53</v>
      </c>
      <c r="AI959" s="1" t="str">
        <f t="shared" si="163"/>
        <v>37737710004033</v>
      </c>
      <c r="AJ959" s="9">
        <f>IF(AND(F959=2015,AG$4=1),-IFERROR(VLOOKUP(AI959,'Tax Admin 1'!A:I,9,0),0),IF(AND(F959=2015,AG$4=2),-IFERROR(VLOOKUP(AI959,'Tax Admin 2'!A:I,9,0),0),IFERROR(VLOOKUP(AI959,'A203'!A:L,12,0),0)))</f>
        <v>0</v>
      </c>
    </row>
    <row r="960" spans="1:36" ht="15" customHeight="1" outlineLevel="2">
      <c r="A960" s="7">
        <v>2015</v>
      </c>
      <c r="B960" s="7" t="s">
        <v>199</v>
      </c>
      <c r="C960" s="149" t="s">
        <v>200</v>
      </c>
      <c r="D960" s="7" t="s">
        <v>200</v>
      </c>
      <c r="E960" s="7" t="s">
        <v>13</v>
      </c>
      <c r="F960" s="7">
        <v>1410</v>
      </c>
      <c r="G960" s="7" t="str">
        <f>VLOOKUP(F960,Crosswalk!A:D,2,0)</f>
        <v>4052</v>
      </c>
      <c r="H960" s="7" t="str">
        <f>VLOOKUP(G960,Crosswalk!B:D,2,0)</f>
        <v>Other Taxes</v>
      </c>
      <c r="I960" s="7"/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/>
      <c r="Q960" s="8">
        <v>0</v>
      </c>
      <c r="R960" s="8"/>
      <c r="S960" s="8"/>
      <c r="T960" s="8"/>
      <c r="U960" s="8"/>
      <c r="V960" s="8"/>
      <c r="W960" s="8"/>
      <c r="X960" s="8"/>
      <c r="Y960" s="14">
        <f t="shared" si="155"/>
        <v>0</v>
      </c>
      <c r="Z960" s="10"/>
      <c r="AA960" s="136">
        <f t="shared" si="162"/>
        <v>0</v>
      </c>
      <c r="AB960" s="13"/>
      <c r="AC960" s="13">
        <f t="shared" si="159"/>
        <v>0</v>
      </c>
      <c r="AD960" s="12">
        <v>1</v>
      </c>
      <c r="AE960" s="12">
        <v>1</v>
      </c>
      <c r="AG960" s="9">
        <f t="shared" si="154"/>
        <v>0</v>
      </c>
      <c r="AI960" s="1" t="str">
        <f t="shared" si="163"/>
        <v>37737710004052</v>
      </c>
      <c r="AJ960" s="9">
        <f>IF(AND(F960=2015,AG$4=1),-IFERROR(VLOOKUP(AI960,'Tax Admin 1'!A:I,9,0),0),IF(AND(F960=2015,AG$4=2),-IFERROR(VLOOKUP(AI960,'Tax Admin 2'!A:I,9,0),0),IFERROR(VLOOKUP(AI960,'A203'!A:L,12,0),0)))</f>
        <v>0</v>
      </c>
    </row>
    <row r="961" spans="1:36" ht="15" customHeight="1" outlineLevel="2">
      <c r="A961" s="7">
        <v>2015</v>
      </c>
      <c r="B961" s="7" t="s">
        <v>199</v>
      </c>
      <c r="C961" s="149" t="s">
        <v>200</v>
      </c>
      <c r="D961" s="22" t="s">
        <v>200</v>
      </c>
      <c r="E961" s="7" t="s">
        <v>13</v>
      </c>
      <c r="F961" s="7">
        <v>1450</v>
      </c>
      <c r="G961" s="7" t="str">
        <f>VLOOKUP(F961,Crosswalk!A:D,2,0)</f>
        <v>4056</v>
      </c>
      <c r="H961" s="7" t="str">
        <f>VLOOKUP(G961,Crosswalk!B:D,2,0)</f>
        <v>Aircraft</v>
      </c>
      <c r="I961" s="7"/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/>
      <c r="Q961" s="8">
        <v>0</v>
      </c>
      <c r="R961" s="8"/>
      <c r="S961" s="8"/>
      <c r="T961" s="8"/>
      <c r="U961" s="8"/>
      <c r="V961" s="8"/>
      <c r="W961" s="8"/>
      <c r="X961" s="8"/>
      <c r="Y961" s="14">
        <f t="shared" si="155"/>
        <v>0</v>
      </c>
      <c r="Z961" s="10"/>
      <c r="AA961" s="136">
        <f t="shared" si="162"/>
        <v>0</v>
      </c>
      <c r="AB961" s="13"/>
      <c r="AC961" s="13">
        <f t="shared" si="159"/>
        <v>0</v>
      </c>
      <c r="AD961" s="12"/>
      <c r="AE961" s="12"/>
      <c r="AG961" s="9">
        <f t="shared" si="154"/>
        <v>0</v>
      </c>
      <c r="AI961" s="1" t="str">
        <f t="shared" si="163"/>
        <v>37737710004056</v>
      </c>
      <c r="AJ961" s="9">
        <f>IF(AND(F961=2015,AG$4=1),-IFERROR(VLOOKUP(AI961,'Tax Admin 1'!A:I,9,0),0),IF(AND(F961=2015,AG$4=2),-IFERROR(VLOOKUP(AI961,'Tax Admin 2'!A:I,9,0),0),IFERROR(VLOOKUP(AI961,'A203'!A:L,12,0),0)))</f>
        <v>0</v>
      </c>
    </row>
    <row r="962" spans="1:36" ht="15" customHeight="1" outlineLevel="2">
      <c r="A962" s="7">
        <v>2015</v>
      </c>
      <c r="B962" s="7" t="s">
        <v>199</v>
      </c>
      <c r="C962" s="149" t="s">
        <v>200</v>
      </c>
      <c r="D962" s="7" t="s">
        <v>200</v>
      </c>
      <c r="E962" s="7" t="s">
        <v>13</v>
      </c>
      <c r="F962" s="7">
        <v>2015</v>
      </c>
      <c r="G962" s="7" t="str">
        <f>VLOOKUP(F962,Crosswalk!A:D,2,0)</f>
        <v>7003</v>
      </c>
      <c r="H962" s="7" t="str">
        <f>VLOOKUP(G962,Crosswalk!B:D,2,0)</f>
        <v>SB2557 Tax Admin Fees (Expense)</v>
      </c>
      <c r="I962" s="7"/>
      <c r="J962" s="8">
        <v>0</v>
      </c>
      <c r="K962" s="8">
        <v>0</v>
      </c>
      <c r="L962" s="8">
        <v>-2899.05</v>
      </c>
      <c r="M962" s="8">
        <v>0</v>
      </c>
      <c r="N962" s="8">
        <v>0</v>
      </c>
      <c r="O962" s="8">
        <v>-2899.04</v>
      </c>
      <c r="P962" s="8"/>
      <c r="Q962" s="8">
        <v>0</v>
      </c>
      <c r="R962" s="8"/>
      <c r="S962" s="8"/>
      <c r="T962" s="8"/>
      <c r="U962" s="8"/>
      <c r="V962" s="8"/>
      <c r="W962" s="8"/>
      <c r="X962" s="8"/>
      <c r="Y962" s="14">
        <f t="shared" si="155"/>
        <v>-5798.09</v>
      </c>
      <c r="Z962" s="10"/>
      <c r="AA962" s="136">
        <f t="shared" si="162"/>
        <v>-2899.05</v>
      </c>
      <c r="AB962" s="13"/>
      <c r="AC962" s="13">
        <f t="shared" ref="AC962:AC980" si="164">AA962+AB962</f>
        <v>-2899.05</v>
      </c>
      <c r="AD962" s="12"/>
      <c r="AE962" s="12"/>
      <c r="AG962" s="9">
        <f t="shared" si="154"/>
        <v>2899.04</v>
      </c>
      <c r="AI962" s="1" t="str">
        <f t="shared" si="163"/>
        <v>37737710007003</v>
      </c>
      <c r="AJ962" s="9">
        <f>IF(AND(F962=2015,AG$4=1),-IFERROR(VLOOKUP(AI962,'Tax Admin 1'!A:I,9,0),0),IF(AND(F962=2015,AG$4=2),-IFERROR(VLOOKUP(AI962,'Tax Admin 2'!A:I,9,0),0),IFERROR(VLOOKUP(AI962,'A203'!A:L,12,0),0)))</f>
        <v>-2899.05</v>
      </c>
    </row>
    <row r="963" spans="1:36" ht="15" customHeight="1" outlineLevel="2">
      <c r="A963" s="7">
        <v>2015</v>
      </c>
      <c r="B963" s="7" t="s">
        <v>199</v>
      </c>
      <c r="C963" s="149" t="s">
        <v>200</v>
      </c>
      <c r="D963" s="7" t="s">
        <v>200</v>
      </c>
      <c r="E963" s="7" t="s">
        <v>13</v>
      </c>
      <c r="F963" s="7">
        <v>4010</v>
      </c>
      <c r="G963" s="7" t="str">
        <f>VLOOKUP(F963,Crosswalk!A:D,2,0)</f>
        <v>4801</v>
      </c>
      <c r="H963" s="7" t="str">
        <f>VLOOKUP(G963,Crosswalk!B:D,2,0)</f>
        <v>Interest</v>
      </c>
      <c r="I963" s="7"/>
      <c r="J963" s="8">
        <v>0</v>
      </c>
      <c r="K963" s="8">
        <v>0</v>
      </c>
      <c r="L963" s="8">
        <v>18.350000000000001</v>
      </c>
      <c r="M963" s="8">
        <v>0</v>
      </c>
      <c r="N963" s="8">
        <v>48.27</v>
      </c>
      <c r="O963" s="8">
        <v>25.22</v>
      </c>
      <c r="P963" s="8"/>
      <c r="Q963" s="8">
        <v>246.61000000000004</v>
      </c>
      <c r="R963" s="8"/>
      <c r="S963" s="8"/>
      <c r="T963" s="8"/>
      <c r="U963" s="8"/>
      <c r="V963" s="8"/>
      <c r="W963" s="8"/>
      <c r="X963" s="8"/>
      <c r="Y963" s="14">
        <f t="shared" si="155"/>
        <v>338.45000000000005</v>
      </c>
      <c r="Z963" s="10"/>
      <c r="AA963" s="136">
        <f t="shared" si="162"/>
        <v>0</v>
      </c>
      <c r="AB963" s="13"/>
      <c r="AC963" s="13">
        <f t="shared" si="164"/>
        <v>0</v>
      </c>
      <c r="AD963" s="12">
        <v>1</v>
      </c>
      <c r="AE963" s="12">
        <v>1</v>
      </c>
      <c r="AG963" s="9">
        <f t="shared" si="154"/>
        <v>-338.45000000000005</v>
      </c>
      <c r="AI963" s="1" t="str">
        <f t="shared" si="163"/>
        <v>37737710004801</v>
      </c>
      <c r="AJ963" s="9">
        <f>IF(AND(F963=2015,AG$4=1),-IFERROR(VLOOKUP(AI963,'Tax Admin 1'!A:I,9,0),0),IF(AND(F963=2015,AG$4=2),-IFERROR(VLOOKUP(AI963,'Tax Admin 2'!A:I,9,0),0),IFERROR(VLOOKUP(AI963,'A203'!A:L,12,0),0)))</f>
        <v>0</v>
      </c>
    </row>
    <row r="964" spans="1:36" ht="15" customHeight="1" outlineLevel="2">
      <c r="A964" s="7">
        <v>2015</v>
      </c>
      <c r="B964" s="7" t="s">
        <v>199</v>
      </c>
      <c r="C964" s="149" t="s">
        <v>200</v>
      </c>
      <c r="D964" s="7" t="s">
        <v>200</v>
      </c>
      <c r="E964" s="7" t="s">
        <v>13</v>
      </c>
      <c r="F964" s="7">
        <v>5380</v>
      </c>
      <c r="G964" s="7" t="str">
        <f>VLOOKUP(F964,Crosswalk!A:D,2,0)</f>
        <v>5050</v>
      </c>
      <c r="H964" s="7" t="str">
        <f>VLOOKUP(G964,Crosswalk!B:D,2,0)</f>
        <v>St-Homeowners Prop Tax Relief</v>
      </c>
      <c r="I964" s="7"/>
      <c r="J964" s="8">
        <v>0</v>
      </c>
      <c r="K964" s="8">
        <v>0</v>
      </c>
      <c r="L964" s="8">
        <v>0</v>
      </c>
      <c r="M964" s="8">
        <v>0</v>
      </c>
      <c r="N964" s="8">
        <v>1257.49</v>
      </c>
      <c r="O964" s="8">
        <v>0</v>
      </c>
      <c r="P964" s="8"/>
      <c r="Q964" s="8">
        <v>1257.49</v>
      </c>
      <c r="R964" s="8"/>
      <c r="S964" s="8"/>
      <c r="T964" s="8"/>
      <c r="U964" s="8"/>
      <c r="V964" s="8"/>
      <c r="W964" s="8"/>
      <c r="X964" s="8"/>
      <c r="Y964" s="14">
        <f t="shared" si="155"/>
        <v>2514.98</v>
      </c>
      <c r="Z964" s="10"/>
      <c r="AA964" s="136">
        <f t="shared" si="162"/>
        <v>0</v>
      </c>
      <c r="AB964" s="13"/>
      <c r="AC964" s="13">
        <f t="shared" si="164"/>
        <v>0</v>
      </c>
      <c r="AD964" s="12">
        <v>1</v>
      </c>
      <c r="AE964" s="12">
        <v>1</v>
      </c>
      <c r="AG964" s="9">
        <f t="shared" si="154"/>
        <v>-2514.98</v>
      </c>
      <c r="AI964" s="1" t="str">
        <f t="shared" si="163"/>
        <v>37737710005050</v>
      </c>
      <c r="AJ964" s="9">
        <f>IF(AND(F964=2015,AG$4=1),-IFERROR(VLOOKUP(AI964,'Tax Admin 1'!A:I,9,0),0),IF(AND(F964=2015,AG$4=2),-IFERROR(VLOOKUP(AI964,'Tax Admin 2'!A:I,9,0),0),IFERROR(VLOOKUP(AI964,'A203'!A:L,12,0),0)))</f>
        <v>0</v>
      </c>
    </row>
    <row r="965" spans="1:36" ht="15" customHeight="1" outlineLevel="2">
      <c r="A965" s="7">
        <v>2015</v>
      </c>
      <c r="B965" s="7" t="s">
        <v>199</v>
      </c>
      <c r="C965" s="149" t="s">
        <v>200</v>
      </c>
      <c r="D965" s="7" t="s">
        <v>200</v>
      </c>
      <c r="E965" s="7" t="s">
        <v>13</v>
      </c>
      <c r="F965" s="7">
        <v>5400</v>
      </c>
      <c r="G965" s="7" t="str">
        <f>VLOOKUP(F965,Crosswalk!A:D,2,0)</f>
        <v>5054</v>
      </c>
      <c r="H965" s="7" t="str">
        <f>VLOOKUP(G965,Crosswalk!B:D,2,0)</f>
        <v>State- Other</v>
      </c>
      <c r="I965" s="7"/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  <c r="P965" s="8"/>
      <c r="Q965" s="8">
        <v>0</v>
      </c>
      <c r="R965" s="8"/>
      <c r="S965" s="8"/>
      <c r="T965" s="8"/>
      <c r="U965" s="8"/>
      <c r="V965" s="8"/>
      <c r="W965" s="8"/>
      <c r="X965" s="8"/>
      <c r="Y965" s="14">
        <f t="shared" si="155"/>
        <v>0</v>
      </c>
      <c r="Z965" s="10"/>
      <c r="AA965" s="136">
        <f t="shared" si="162"/>
        <v>0</v>
      </c>
      <c r="AB965" s="13"/>
      <c r="AC965" s="13">
        <f t="shared" si="164"/>
        <v>0</v>
      </c>
      <c r="AD965" s="12">
        <v>1</v>
      </c>
      <c r="AE965" s="12">
        <v>1</v>
      </c>
      <c r="AG965" s="9">
        <f t="shared" si="154"/>
        <v>0</v>
      </c>
      <c r="AI965" s="1" t="str">
        <f t="shared" si="163"/>
        <v>37737710005054</v>
      </c>
      <c r="AJ965" s="9">
        <f>IF(AND(F965=2015,AG$4=1),-IFERROR(VLOOKUP(AI965,'Tax Admin 1'!A:I,9,0),0),IF(AND(F965=2015,AG$4=2),-IFERROR(VLOOKUP(AI965,'Tax Admin 2'!A:I,9,0),0),IFERROR(VLOOKUP(AI965,'A203'!A:L,12,0),0)))</f>
        <v>0</v>
      </c>
    </row>
    <row r="966" spans="1:36" ht="15" customHeight="1" outlineLevel="2">
      <c r="A966" s="7">
        <v>2015</v>
      </c>
      <c r="B966" s="7" t="s">
        <v>199</v>
      </c>
      <c r="C966" s="149" t="s">
        <v>200</v>
      </c>
      <c r="D966" s="7" t="s">
        <v>200</v>
      </c>
      <c r="E966" s="7" t="s">
        <v>13</v>
      </c>
      <c r="F966" s="7">
        <v>6700</v>
      </c>
      <c r="G966" s="7" t="str">
        <f>VLOOKUP(F966,Crosswalk!A:D,2,0)</f>
        <v>5537</v>
      </c>
      <c r="H966" s="7" t="str">
        <f>VLOOKUP(G966,Crosswalk!B:D,2,0)</f>
        <v>Other Services</v>
      </c>
      <c r="I966" s="7"/>
      <c r="J966" s="8">
        <v>0</v>
      </c>
      <c r="K966" s="8">
        <v>0</v>
      </c>
      <c r="L966" s="8">
        <v>-103.5</v>
      </c>
      <c r="M966" s="8">
        <v>0</v>
      </c>
      <c r="N966" s="8">
        <v>0</v>
      </c>
      <c r="O966" s="8">
        <v>-103.5</v>
      </c>
      <c r="P966" s="8"/>
      <c r="Q966" s="8">
        <v>0</v>
      </c>
      <c r="R966" s="8"/>
      <c r="S966" s="8"/>
      <c r="T966" s="8"/>
      <c r="U966" s="8"/>
      <c r="V966" s="8"/>
      <c r="W966" s="8"/>
      <c r="X966" s="8"/>
      <c r="Y966" s="14">
        <f t="shared" ref="Y966" si="165">SUM(J966:X966)</f>
        <v>-207</v>
      </c>
      <c r="Z966" s="10"/>
      <c r="AA966" s="136"/>
      <c r="AB966" s="13"/>
      <c r="AC966" s="13"/>
      <c r="AD966" s="12"/>
      <c r="AE966" s="12"/>
      <c r="AG966" s="9"/>
      <c r="AJ966" s="9"/>
    </row>
    <row r="967" spans="1:36" ht="15" customHeight="1" outlineLevel="1">
      <c r="A967" s="7"/>
      <c r="B967" s="7"/>
      <c r="C967" s="157" t="s">
        <v>3553</v>
      </c>
      <c r="D967" s="7"/>
      <c r="E967" s="7"/>
      <c r="F967" s="7"/>
      <c r="G967" s="7"/>
      <c r="H967" s="7"/>
      <c r="I967" s="7"/>
      <c r="J967" s="8">
        <f>SUBTOTAL(9,J952:J966)</f>
        <v>0</v>
      </c>
      <c r="K967" s="8">
        <f>SUBTOTAL(9,K952:K966)</f>
        <v>0</v>
      </c>
      <c r="L967" s="8">
        <f>SUBTOTAL(9,L952:L966)</f>
        <v>112792.27</v>
      </c>
      <c r="M967" s="8">
        <f>SUBTOTAL(9,M952:M966)</f>
        <v>0</v>
      </c>
      <c r="N967" s="8">
        <f>SUBTOTAL(9,N952:N966)</f>
        <v>20089</v>
      </c>
      <c r="O967" s="8">
        <f>SUBTOTAL(9,O952:O966)</f>
        <v>63604.289999999986</v>
      </c>
      <c r="P967" s="8">
        <f>SUBTOTAL(9,P952:P966)</f>
        <v>23146.79</v>
      </c>
      <c r="Q967" s="8">
        <f>SUBTOTAL(9,Q952:Q966)</f>
        <v>15029.799999999983</v>
      </c>
      <c r="R967" s="8"/>
      <c r="S967" s="8"/>
      <c r="T967" s="8"/>
      <c r="U967" s="8"/>
      <c r="V967" s="8"/>
      <c r="W967" s="8"/>
      <c r="X967" s="8"/>
      <c r="Y967" s="14">
        <f>SUBTOTAL(9,Y952:Y966)</f>
        <v>234662.15000000002</v>
      </c>
      <c r="Z967" s="10"/>
      <c r="AA967" s="136"/>
      <c r="AB967" s="13"/>
      <c r="AC967" s="13"/>
      <c r="AD967" s="12"/>
      <c r="AE967" s="12"/>
      <c r="AG967" s="9"/>
      <c r="AJ967" s="9"/>
    </row>
    <row r="968" spans="1:36" ht="15" customHeight="1" outlineLevel="2">
      <c r="A968" s="7">
        <v>2015</v>
      </c>
      <c r="B968" s="7" t="s">
        <v>201</v>
      </c>
      <c r="C968" s="149" t="s">
        <v>202</v>
      </c>
      <c r="D968" s="7" t="s">
        <v>202</v>
      </c>
      <c r="E968" s="7" t="s">
        <v>13</v>
      </c>
      <c r="F968" s="7">
        <v>1010</v>
      </c>
      <c r="G968" s="7" t="str">
        <f>VLOOKUP(F968,Crosswalk!A:D,2,0)</f>
        <v>4001</v>
      </c>
      <c r="H968" s="7" t="str">
        <f>VLOOKUP(G968,Crosswalk!B:D,2,0)</f>
        <v>Property Taxes-Current Secured</v>
      </c>
      <c r="I968" s="7"/>
      <c r="J968" s="8">
        <v>0</v>
      </c>
      <c r="K968" s="8">
        <v>0</v>
      </c>
      <c r="L968" s="8">
        <v>685522.5</v>
      </c>
      <c r="M968" s="8">
        <v>0</v>
      </c>
      <c r="N968" s="8">
        <v>116770.01000000001</v>
      </c>
      <c r="O968" s="8">
        <v>433216.8899999999</v>
      </c>
      <c r="P968" s="8">
        <v>147082.49</v>
      </c>
      <c r="Q968" s="8">
        <v>14695.590000000317</v>
      </c>
      <c r="R968" s="8"/>
      <c r="S968" s="8"/>
      <c r="T968" s="8"/>
      <c r="U968" s="8"/>
      <c r="V968" s="8"/>
      <c r="W968" s="8"/>
      <c r="X968" s="8"/>
      <c r="Y968" s="14">
        <f t="shared" si="155"/>
        <v>1397287.4800000002</v>
      </c>
      <c r="Z968" s="10"/>
      <c r="AA968" s="136">
        <f t="shared" ref="AA968:AA989" si="166">IF(AG$2="Y",IF(RIGHT(B968,4)="CITY",AJ968,0),AJ968)</f>
        <v>0</v>
      </c>
      <c r="AB968" s="13"/>
      <c r="AC968" s="13">
        <f t="shared" si="164"/>
        <v>0</v>
      </c>
      <c r="AD968" s="12">
        <v>1</v>
      </c>
      <c r="AE968" s="12">
        <v>1</v>
      </c>
      <c r="AG968" s="9">
        <f t="shared" si="154"/>
        <v>-1397287.4800000002</v>
      </c>
      <c r="AI968" s="1" t="str">
        <f t="shared" ref="AI968:AI989" si="167">C968&amp;D968&amp;E968&amp;G968</f>
        <v>37837810004001</v>
      </c>
      <c r="AJ968" s="9">
        <f>IF(AND(F968=2015,AG$4=1),-IFERROR(VLOOKUP(AI968,'Tax Admin 1'!A:I,9,0),0),IF(AND(F968=2015,AG$4=2),-IFERROR(VLOOKUP(AI968,'Tax Admin 2'!A:I,9,0),0),IFERROR(VLOOKUP(AI968,'A203'!A:L,12,0),0)))</f>
        <v>0</v>
      </c>
    </row>
    <row r="969" spans="1:36" ht="15" customHeight="1" outlineLevel="2">
      <c r="A969" s="7">
        <v>2015</v>
      </c>
      <c r="B969" s="7" t="s">
        <v>201</v>
      </c>
      <c r="C969" s="149" t="s">
        <v>202</v>
      </c>
      <c r="D969" s="7" t="s">
        <v>202</v>
      </c>
      <c r="E969" s="7" t="s">
        <v>13</v>
      </c>
      <c r="F969" s="7">
        <v>1050</v>
      </c>
      <c r="G969" s="7" t="str">
        <f>VLOOKUP(F969,Crosswalk!A:D,2,0)</f>
        <v>4006</v>
      </c>
      <c r="H969" s="7" t="str">
        <f>VLOOKUP(G969,Crosswalk!B:D,2,0)</f>
        <v>Property Tax-Current Unsecured</v>
      </c>
      <c r="I969" s="7"/>
      <c r="J969" s="8">
        <v>0</v>
      </c>
      <c r="K969" s="8">
        <v>0</v>
      </c>
      <c r="L969" s="8">
        <v>75923.81</v>
      </c>
      <c r="M969" s="8">
        <v>0</v>
      </c>
      <c r="N969" s="8">
        <v>436.75999999999476</v>
      </c>
      <c r="O969" s="8">
        <v>3856.7299999999959</v>
      </c>
      <c r="P969" s="8">
        <v>-239.36</v>
      </c>
      <c r="Q969" s="8">
        <v>2777.4499999999971</v>
      </c>
      <c r="R969" s="8"/>
      <c r="S969" s="8"/>
      <c r="T969" s="8"/>
      <c r="U969" s="8"/>
      <c r="V969" s="8"/>
      <c r="W969" s="8"/>
      <c r="X969" s="8"/>
      <c r="Y969" s="14">
        <f t="shared" si="155"/>
        <v>82755.389999999985</v>
      </c>
      <c r="Z969" s="10"/>
      <c r="AA969" s="136">
        <f t="shared" si="166"/>
        <v>0</v>
      </c>
      <c r="AB969" s="13"/>
      <c r="AC969" s="13">
        <f t="shared" si="164"/>
        <v>0</v>
      </c>
      <c r="AD969" s="12">
        <v>1</v>
      </c>
      <c r="AE969" s="12">
        <v>1</v>
      </c>
      <c r="AG969" s="9">
        <f t="shared" si="154"/>
        <v>-82755.389999999985</v>
      </c>
      <c r="AI969" s="1" t="str">
        <f t="shared" si="167"/>
        <v>37837810004006</v>
      </c>
      <c r="AJ969" s="9">
        <f>IF(AND(F969=2015,AG$4=1),-IFERROR(VLOOKUP(AI969,'Tax Admin 1'!A:I,9,0),0),IF(AND(F969=2015,AG$4=2),-IFERROR(VLOOKUP(AI969,'Tax Admin 2'!A:I,9,0),0),IFERROR(VLOOKUP(AI969,'A203'!A:L,12,0),0)))</f>
        <v>0</v>
      </c>
    </row>
    <row r="970" spans="1:36" ht="15" customHeight="1" outlineLevel="2">
      <c r="A970" s="7">
        <v>2015</v>
      </c>
      <c r="B970" s="7" t="s">
        <v>201</v>
      </c>
      <c r="C970" s="149" t="s">
        <v>202</v>
      </c>
      <c r="D970" s="7">
        <v>378</v>
      </c>
      <c r="E970" s="7" t="s">
        <v>13</v>
      </c>
      <c r="F970" s="7">
        <v>1070</v>
      </c>
      <c r="G970" s="7" t="str">
        <f>VLOOKUP(F970,Crosswalk!A:D,2,0)</f>
        <v>4060</v>
      </c>
      <c r="H970" s="7" t="str">
        <f>VLOOKUP(G970,Crosswalk!B:D,2,0)</f>
        <v>ABX1 26 Residual</v>
      </c>
      <c r="I970" s="7"/>
      <c r="J970" s="8">
        <v>0</v>
      </c>
      <c r="K970" s="8">
        <v>0</v>
      </c>
      <c r="L970" s="8">
        <v>0</v>
      </c>
      <c r="M970" s="8">
        <v>51703</v>
      </c>
      <c r="N970" s="8">
        <v>0</v>
      </c>
      <c r="O970" s="8">
        <v>0</v>
      </c>
      <c r="P970" s="8">
        <v>18146</v>
      </c>
      <c r="Q970" s="8">
        <v>-1</v>
      </c>
      <c r="R970" s="8"/>
      <c r="S970" s="8"/>
      <c r="T970" s="8"/>
      <c r="U970" s="8"/>
      <c r="V970" s="8"/>
      <c r="W970" s="8"/>
      <c r="X970" s="8"/>
      <c r="Y970" s="14">
        <f t="shared" si="155"/>
        <v>69848</v>
      </c>
      <c r="Z970" s="10"/>
      <c r="AA970" s="136">
        <f t="shared" si="166"/>
        <v>0</v>
      </c>
      <c r="AB970" s="13"/>
      <c r="AC970" s="13">
        <f t="shared" si="164"/>
        <v>0</v>
      </c>
      <c r="AD970" s="12"/>
      <c r="AE970" s="12"/>
      <c r="AG970" s="9">
        <f t="shared" si="154"/>
        <v>-69848</v>
      </c>
      <c r="AI970" s="1" t="str">
        <f t="shared" si="167"/>
        <v>37837810004060</v>
      </c>
      <c r="AJ970" s="9">
        <f>IF(AND(F970=2015,AG$4=1),-IFERROR(VLOOKUP(AI970,'Tax Admin 1'!A:I,9,0),0),IF(AND(F970=2015,AG$4=2),-IFERROR(VLOOKUP(AI970,'Tax Admin 2'!A:I,9,0),0),IFERROR(VLOOKUP(AI970,'A203'!A:L,12,0),0)))</f>
        <v>0</v>
      </c>
    </row>
    <row r="971" spans="1:36" ht="15" customHeight="1" outlineLevel="2">
      <c r="A971" s="7">
        <v>2015</v>
      </c>
      <c r="B971" s="7" t="s">
        <v>201</v>
      </c>
      <c r="C971" s="149" t="s">
        <v>202</v>
      </c>
      <c r="D971" s="7">
        <v>378</v>
      </c>
      <c r="E971" s="7" t="s">
        <v>13</v>
      </c>
      <c r="F971" s="27">
        <v>1081</v>
      </c>
      <c r="G971" s="7" t="str">
        <f>VLOOKUP(F971,Crosswalk!A:D,2,0)</f>
        <v>4075</v>
      </c>
      <c r="H971" s="7" t="str">
        <f>VLOOKUP(G971,Crosswalk!B:D,2,0)</f>
        <v>ABx1 26 Other Assets - H&amp;S 34188</v>
      </c>
      <c r="I971" s="7"/>
      <c r="J971" s="8">
        <v>0</v>
      </c>
      <c r="K971" s="8">
        <v>0</v>
      </c>
      <c r="L971" s="8">
        <v>0</v>
      </c>
      <c r="M971" s="8">
        <v>0</v>
      </c>
      <c r="N971" s="8">
        <v>0</v>
      </c>
      <c r="O971" s="8">
        <v>0</v>
      </c>
      <c r="P971" s="8"/>
      <c r="Q971" s="8">
        <v>0</v>
      </c>
      <c r="R971" s="8"/>
      <c r="S971" s="8"/>
      <c r="T971" s="8"/>
      <c r="U971" s="8"/>
      <c r="V971" s="8"/>
      <c r="W971" s="8"/>
      <c r="X971" s="8"/>
      <c r="Y971" s="14">
        <f t="shared" si="155"/>
        <v>0</v>
      </c>
      <c r="Z971" s="10"/>
      <c r="AA971" s="136">
        <f t="shared" si="166"/>
        <v>0</v>
      </c>
      <c r="AB971" s="13"/>
      <c r="AC971" s="13">
        <f t="shared" si="164"/>
        <v>0</v>
      </c>
      <c r="AD971" s="12"/>
      <c r="AE971" s="12"/>
      <c r="AG971" s="9">
        <f t="shared" si="154"/>
        <v>0</v>
      </c>
      <c r="AI971" s="1" t="str">
        <f t="shared" si="167"/>
        <v>37837810004075</v>
      </c>
      <c r="AJ971" s="9">
        <f>IF(AND(F971=2015,AG$4=1),-IFERROR(VLOOKUP(AI971,'Tax Admin 1'!A:I,9,0),0),IF(AND(F971=2015,AG$4=2),-IFERROR(VLOOKUP(AI971,'Tax Admin 2'!A:I,9,0),0),IFERROR(VLOOKUP(AI971,'A203'!A:L,12,0),0)))</f>
        <v>0</v>
      </c>
    </row>
    <row r="972" spans="1:36" ht="15" customHeight="1" outlineLevel="2">
      <c r="A972" s="7">
        <v>2015</v>
      </c>
      <c r="B972" s="7" t="s">
        <v>201</v>
      </c>
      <c r="C972" s="149" t="s">
        <v>202</v>
      </c>
      <c r="D972" s="7">
        <v>378</v>
      </c>
      <c r="E972" s="7" t="s">
        <v>13</v>
      </c>
      <c r="F972" s="86">
        <v>1082</v>
      </c>
      <c r="G972" s="7" t="str">
        <f>VLOOKUP(F972,Crosswalk!A:D,2,0)</f>
        <v>4076</v>
      </c>
      <c r="H972" s="7" t="str">
        <f>VLOOKUP(G972,Crosswalk!B:D,2,0)</f>
        <v>ABx1 26 L&amp;M Housing - H&amp;S 34188</v>
      </c>
      <c r="I972" s="7"/>
      <c r="J972" s="8">
        <v>0</v>
      </c>
      <c r="K972" s="8">
        <v>0</v>
      </c>
      <c r="L972" s="8">
        <v>0</v>
      </c>
      <c r="M972" s="8">
        <v>0</v>
      </c>
      <c r="N972" s="8">
        <v>0</v>
      </c>
      <c r="O972" s="8">
        <v>0</v>
      </c>
      <c r="P972" s="8"/>
      <c r="Q972" s="8">
        <v>0</v>
      </c>
      <c r="R972" s="8"/>
      <c r="S972" s="8"/>
      <c r="T972" s="8"/>
      <c r="U972" s="8"/>
      <c r="V972" s="8"/>
      <c r="W972" s="8"/>
      <c r="X972" s="8"/>
      <c r="Y972" s="14">
        <f t="shared" ref="Y972:Y1035" si="168">SUM(J972:X972)</f>
        <v>0</v>
      </c>
      <c r="Z972" s="10"/>
      <c r="AA972" s="136">
        <f t="shared" si="166"/>
        <v>0</v>
      </c>
      <c r="AB972" s="13"/>
      <c r="AC972" s="13">
        <f t="shared" si="164"/>
        <v>0</v>
      </c>
      <c r="AD972" s="12"/>
      <c r="AE972" s="12"/>
      <c r="AG972" s="9">
        <f t="shared" si="154"/>
        <v>0</v>
      </c>
      <c r="AI972" s="1" t="str">
        <f t="shared" si="167"/>
        <v>37837810004076</v>
      </c>
      <c r="AJ972" s="9">
        <f>IF(AND(F972=2015,AG$4=1),-IFERROR(VLOOKUP(AI972,'Tax Admin 1'!A:I,9,0),0),IF(AND(F972=2015,AG$4=2),-IFERROR(VLOOKUP(AI972,'Tax Admin 2'!A:I,9,0),0),IFERROR(VLOOKUP(AI972,'A203'!A:L,12,0),0)))</f>
        <v>0</v>
      </c>
    </row>
    <row r="973" spans="1:36" ht="15" customHeight="1" outlineLevel="2">
      <c r="A973" s="7">
        <v>2015</v>
      </c>
      <c r="B973" s="7" t="s">
        <v>201</v>
      </c>
      <c r="C973" s="149" t="s">
        <v>202</v>
      </c>
      <c r="D973" s="7" t="s">
        <v>202</v>
      </c>
      <c r="E973" s="7" t="s">
        <v>13</v>
      </c>
      <c r="F973" s="7">
        <v>1110</v>
      </c>
      <c r="G973" s="7" t="str">
        <f>VLOOKUP(F973,Crosswalk!A:D,2,0)</f>
        <v>4008</v>
      </c>
      <c r="H973" s="7" t="str">
        <f>VLOOKUP(G973,Crosswalk!B:D,2,0)</f>
        <v>Property Taxes-Prior Secured</v>
      </c>
      <c r="I973" s="7"/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/>
      <c r="Q973" s="8">
        <v>51811.06</v>
      </c>
      <c r="R973" s="8"/>
      <c r="S973" s="8"/>
      <c r="T973" s="8"/>
      <c r="U973" s="8"/>
      <c r="V973" s="8"/>
      <c r="W973" s="8"/>
      <c r="X973" s="8"/>
      <c r="Y973" s="14">
        <f t="shared" si="168"/>
        <v>51811.06</v>
      </c>
      <c r="Z973" s="10"/>
      <c r="AA973" s="136">
        <f t="shared" si="166"/>
        <v>0</v>
      </c>
      <c r="AB973" s="13"/>
      <c r="AC973" s="13">
        <f t="shared" si="164"/>
        <v>0</v>
      </c>
      <c r="AD973" s="12">
        <v>1</v>
      </c>
      <c r="AE973" s="12">
        <v>1</v>
      </c>
      <c r="AG973" s="9">
        <f t="shared" ref="AG973:AG1037" si="169">AC973-Y973</f>
        <v>-51811.06</v>
      </c>
      <c r="AI973" s="1" t="str">
        <f t="shared" si="167"/>
        <v>37837810004008</v>
      </c>
      <c r="AJ973" s="9">
        <f>IF(AND(F973=2015,AG$4=1),-IFERROR(VLOOKUP(AI973,'Tax Admin 1'!A:I,9,0),0),IF(AND(F973=2015,AG$4=2),-IFERROR(VLOOKUP(AI973,'Tax Admin 2'!A:I,9,0),0),IFERROR(VLOOKUP(AI973,'A203'!A:L,12,0),0)))</f>
        <v>0</v>
      </c>
    </row>
    <row r="974" spans="1:36" ht="15" customHeight="1" outlineLevel="2">
      <c r="A974" s="7">
        <v>2015</v>
      </c>
      <c r="B974" s="7" t="s">
        <v>201</v>
      </c>
      <c r="C974" s="149" t="s">
        <v>202</v>
      </c>
      <c r="D974" s="7" t="s">
        <v>202</v>
      </c>
      <c r="E974" s="7" t="s">
        <v>13</v>
      </c>
      <c r="F974" s="7">
        <v>1150</v>
      </c>
      <c r="G974" s="7" t="str">
        <f>VLOOKUP(F974,Crosswalk!A:D,2,0)</f>
        <v>4009</v>
      </c>
      <c r="H974" s="7" t="str">
        <f>VLOOKUP(G974,Crosswalk!B:D,2,0)</f>
        <v>Property Taxes-Prior Unsecured</v>
      </c>
      <c r="I974" s="7"/>
      <c r="J974" s="8">
        <v>0</v>
      </c>
      <c r="K974" s="8">
        <v>0</v>
      </c>
      <c r="L974" s="8">
        <v>721.46</v>
      </c>
      <c r="M974" s="8">
        <v>0</v>
      </c>
      <c r="N974" s="8">
        <v>110.70999999999992</v>
      </c>
      <c r="O974" s="8">
        <v>1048.7200000000003</v>
      </c>
      <c r="P974" s="8">
        <v>113.01</v>
      </c>
      <c r="Q974" s="8">
        <v>663.62999999999988</v>
      </c>
      <c r="R974" s="8"/>
      <c r="S974" s="8"/>
      <c r="T974" s="8"/>
      <c r="U974" s="8"/>
      <c r="V974" s="8"/>
      <c r="W974" s="8"/>
      <c r="X974" s="8"/>
      <c r="Y974" s="14">
        <f t="shared" si="168"/>
        <v>2657.53</v>
      </c>
      <c r="Z974" s="10"/>
      <c r="AA974" s="136">
        <f t="shared" si="166"/>
        <v>0</v>
      </c>
      <c r="AB974" s="13"/>
      <c r="AC974" s="13">
        <f t="shared" si="164"/>
        <v>0</v>
      </c>
      <c r="AD974" s="12">
        <v>1</v>
      </c>
      <c r="AE974" s="12">
        <v>1</v>
      </c>
      <c r="AG974" s="9">
        <f t="shared" si="169"/>
        <v>-2657.53</v>
      </c>
      <c r="AI974" s="1" t="str">
        <f t="shared" si="167"/>
        <v>37837810004009</v>
      </c>
      <c r="AJ974" s="9">
        <f>IF(AND(F974=2015,AG$4=1),-IFERROR(VLOOKUP(AI974,'Tax Admin 1'!A:I,9,0),0),IF(AND(F974=2015,AG$4=2),-IFERROR(VLOOKUP(AI974,'Tax Admin 2'!A:I,9,0),0),IFERROR(VLOOKUP(AI974,'A203'!A:L,12,0),0)))</f>
        <v>0</v>
      </c>
    </row>
    <row r="975" spans="1:36" ht="15" customHeight="1" outlineLevel="2">
      <c r="A975" s="7">
        <v>2015</v>
      </c>
      <c r="B975" s="7" t="s">
        <v>201</v>
      </c>
      <c r="C975" s="149" t="s">
        <v>202</v>
      </c>
      <c r="D975" s="7" t="s">
        <v>202</v>
      </c>
      <c r="E975" s="7" t="s">
        <v>13</v>
      </c>
      <c r="F975" s="7">
        <v>1160</v>
      </c>
      <c r="G975" s="7" t="str">
        <f>VLOOKUP(F975,Crosswalk!A:D,2,0)</f>
        <v>4010</v>
      </c>
      <c r="H975" s="7" t="str">
        <f>VLOOKUP(G975,Crosswalk!B:D,2,0)</f>
        <v>Prop Tax Rev- School Pass Thru</v>
      </c>
      <c r="I975" s="7"/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/>
      <c r="Q975" s="8">
        <v>0</v>
      </c>
      <c r="R975" s="8"/>
      <c r="S975" s="8"/>
      <c r="T975" s="8"/>
      <c r="U975" s="8"/>
      <c r="V975" s="8"/>
      <c r="W975" s="8"/>
      <c r="X975" s="8"/>
      <c r="Y975" s="14">
        <f t="shared" si="168"/>
        <v>0</v>
      </c>
      <c r="Z975" s="10"/>
      <c r="AA975" s="136">
        <f t="shared" si="166"/>
        <v>0</v>
      </c>
      <c r="AB975" s="13"/>
      <c r="AC975" s="13">
        <f t="shared" si="164"/>
        <v>0</v>
      </c>
      <c r="AD975" s="12">
        <v>1</v>
      </c>
      <c r="AE975" s="12">
        <v>1</v>
      </c>
      <c r="AG975" s="9">
        <f t="shared" si="169"/>
        <v>0</v>
      </c>
      <c r="AI975" s="1" t="str">
        <f t="shared" si="167"/>
        <v>37837810004010</v>
      </c>
      <c r="AJ975" s="9">
        <f>IF(AND(F975=2015,AG$4=1),-IFERROR(VLOOKUP(AI975,'Tax Admin 1'!A:I,9,0),0),IF(AND(F975=2015,AG$4=2),-IFERROR(VLOOKUP(AI975,'Tax Admin 2'!A:I,9,0),0),IFERROR(VLOOKUP(AI975,'A203'!A:L,12,0),0)))</f>
        <v>0</v>
      </c>
    </row>
    <row r="976" spans="1:36" ht="15" customHeight="1" outlineLevel="2">
      <c r="A976" s="7">
        <v>2015</v>
      </c>
      <c r="B976" s="7" t="s">
        <v>201</v>
      </c>
      <c r="C976" s="149" t="s">
        <v>202</v>
      </c>
      <c r="D976" s="7" t="s">
        <v>202</v>
      </c>
      <c r="E976" s="7" t="s">
        <v>13</v>
      </c>
      <c r="F976" s="7">
        <v>1175</v>
      </c>
      <c r="G976" s="7" t="str">
        <f>VLOOKUP(F976,Crosswalk!A:D,2,0)</f>
        <v>4014</v>
      </c>
      <c r="H976" s="7" t="str">
        <f>VLOOKUP(G976,Crosswalk!B:D,2,0)</f>
        <v>Prop 1A Reimbursement</v>
      </c>
      <c r="I976" s="7"/>
      <c r="J976" s="8">
        <v>0</v>
      </c>
      <c r="K976" s="8">
        <v>0</v>
      </c>
      <c r="L976" s="8">
        <v>0</v>
      </c>
      <c r="M976" s="8">
        <v>0</v>
      </c>
      <c r="N976" s="8">
        <v>0</v>
      </c>
      <c r="O976" s="8">
        <v>0</v>
      </c>
      <c r="P976" s="8"/>
      <c r="Q976" s="8">
        <v>0</v>
      </c>
      <c r="R976" s="8"/>
      <c r="S976" s="8"/>
      <c r="T976" s="8"/>
      <c r="U976" s="8"/>
      <c r="V976" s="8"/>
      <c r="W976" s="8"/>
      <c r="X976" s="8"/>
      <c r="Y976" s="14">
        <f t="shared" si="168"/>
        <v>0</v>
      </c>
      <c r="Z976" s="10"/>
      <c r="AA976" s="136">
        <f t="shared" si="166"/>
        <v>0</v>
      </c>
      <c r="AB976" s="13"/>
      <c r="AC976" s="13">
        <f t="shared" si="164"/>
        <v>0</v>
      </c>
      <c r="AD976" s="12"/>
      <c r="AE976" s="12"/>
      <c r="AG976" s="9">
        <f t="shared" si="169"/>
        <v>0</v>
      </c>
      <c r="AI976" s="1" t="str">
        <f t="shared" si="167"/>
        <v>37837810004014</v>
      </c>
      <c r="AJ976" s="9">
        <f>IF(AND(F976=2015,AG$4=1),-IFERROR(VLOOKUP(AI976,'Tax Admin 1'!A:I,9,0),0),IF(AND(F976=2015,AG$4=2),-IFERROR(VLOOKUP(AI976,'Tax Admin 2'!A:I,9,0),0),IFERROR(VLOOKUP(AI976,'A203'!A:L,12,0),0)))</f>
        <v>0</v>
      </c>
    </row>
    <row r="977" spans="1:36" ht="15" customHeight="1" outlineLevel="2">
      <c r="A977" s="7">
        <v>2015</v>
      </c>
      <c r="B977" s="7" t="s">
        <v>201</v>
      </c>
      <c r="C977" s="149" t="s">
        <v>202</v>
      </c>
      <c r="D977" s="7" t="s">
        <v>202</v>
      </c>
      <c r="E977" s="7" t="s">
        <v>13</v>
      </c>
      <c r="F977" s="7">
        <v>1260</v>
      </c>
      <c r="G977" s="7" t="str">
        <f>VLOOKUP(F977,Crosswalk!A:D,2,0)</f>
        <v>4030</v>
      </c>
      <c r="H977" s="7" t="str">
        <f>VLOOKUP(G977,Crosswalk!B:D,2,0)</f>
        <v>Supp Prop Tax-Current Secured</v>
      </c>
      <c r="I977" s="7"/>
      <c r="J977" s="8">
        <v>0</v>
      </c>
      <c r="K977" s="8">
        <v>0</v>
      </c>
      <c r="L977" s="8">
        <v>0</v>
      </c>
      <c r="M977" s="8">
        <v>0</v>
      </c>
      <c r="N977" s="8">
        <v>0</v>
      </c>
      <c r="O977" s="8">
        <v>0</v>
      </c>
      <c r="P977" s="8"/>
      <c r="Q977" s="8">
        <v>15222.22</v>
      </c>
      <c r="R977" s="8"/>
      <c r="S977" s="8"/>
      <c r="T977" s="8"/>
      <c r="U977" s="8"/>
      <c r="V977" s="8"/>
      <c r="W977" s="8"/>
      <c r="X977" s="8"/>
      <c r="Y977" s="14">
        <f t="shared" si="168"/>
        <v>15222.22</v>
      </c>
      <c r="Z977" s="10"/>
      <c r="AA977" s="136">
        <f t="shared" si="166"/>
        <v>0</v>
      </c>
      <c r="AB977" s="13"/>
      <c r="AC977" s="13">
        <f t="shared" si="164"/>
        <v>0</v>
      </c>
      <c r="AD977" s="12">
        <v>1</v>
      </c>
      <c r="AE977" s="12">
        <v>1</v>
      </c>
      <c r="AG977" s="9">
        <f t="shared" si="169"/>
        <v>-15222.22</v>
      </c>
      <c r="AI977" s="1" t="str">
        <f t="shared" si="167"/>
        <v>37837810004030</v>
      </c>
      <c r="AJ977" s="9">
        <f>IF(AND(F977=2015,AG$4=1),-IFERROR(VLOOKUP(AI977,'Tax Admin 1'!A:I,9,0),0),IF(AND(F977=2015,AG$4=2),-IFERROR(VLOOKUP(AI977,'Tax Admin 2'!A:I,9,0),0),IFERROR(VLOOKUP(AI977,'A203'!A:L,12,0),0)))</f>
        <v>0</v>
      </c>
    </row>
    <row r="978" spans="1:36" ht="15" customHeight="1" outlineLevel="2">
      <c r="A978" s="7">
        <v>2015</v>
      </c>
      <c r="B978" s="7" t="s">
        <v>201</v>
      </c>
      <c r="C978" s="149" t="s">
        <v>202</v>
      </c>
      <c r="D978" s="7" t="s">
        <v>202</v>
      </c>
      <c r="E978" s="7" t="s">
        <v>13</v>
      </c>
      <c r="F978" s="24">
        <v>1270</v>
      </c>
      <c r="G978" s="7" t="str">
        <f>VLOOKUP(F978,Crosswalk!A:D,2,0)</f>
        <v>4033</v>
      </c>
      <c r="H978" s="7" t="str">
        <f>VLOOKUP(G978,Crosswalk!B:D,2,0)</f>
        <v>Supp Property Taxes-Prior Secured</v>
      </c>
      <c r="I978" s="7"/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/>
      <c r="Q978" s="8">
        <v>4215.99</v>
      </c>
      <c r="R978" s="8"/>
      <c r="S978" s="8"/>
      <c r="T978" s="8"/>
      <c r="U978" s="8"/>
      <c r="V978" s="8"/>
      <c r="W978" s="8"/>
      <c r="X978" s="8"/>
      <c r="Y978" s="14">
        <f t="shared" si="168"/>
        <v>4215.99</v>
      </c>
      <c r="Z978" s="10"/>
      <c r="AA978" s="136">
        <f t="shared" si="166"/>
        <v>0</v>
      </c>
      <c r="AB978" s="13"/>
      <c r="AC978" s="13">
        <f t="shared" si="164"/>
        <v>0</v>
      </c>
      <c r="AD978" s="12">
        <v>1</v>
      </c>
      <c r="AE978" s="12">
        <v>1</v>
      </c>
      <c r="AG978" s="9">
        <f t="shared" si="169"/>
        <v>-4215.99</v>
      </c>
      <c r="AI978" s="1" t="str">
        <f t="shared" si="167"/>
        <v>37837810004033</v>
      </c>
      <c r="AJ978" s="9">
        <f>IF(AND(F978=2015,AG$4=1),-IFERROR(VLOOKUP(AI978,'Tax Admin 1'!A:I,9,0),0),IF(AND(F978=2015,AG$4=2),-IFERROR(VLOOKUP(AI978,'Tax Admin 2'!A:I,9,0),0),IFERROR(VLOOKUP(AI978,'A203'!A:L,12,0),0)))</f>
        <v>0</v>
      </c>
    </row>
    <row r="979" spans="1:36" ht="15" customHeight="1" outlineLevel="2">
      <c r="A979" s="7">
        <v>2015</v>
      </c>
      <c r="B979" s="7" t="s">
        <v>201</v>
      </c>
      <c r="C979" s="149" t="s">
        <v>202</v>
      </c>
      <c r="D979" s="7" t="s">
        <v>202</v>
      </c>
      <c r="E979" s="7" t="s">
        <v>13</v>
      </c>
      <c r="F979" s="7">
        <v>1410</v>
      </c>
      <c r="G979" s="7" t="str">
        <f>VLOOKUP(F979,Crosswalk!A:D,2,0)</f>
        <v>4052</v>
      </c>
      <c r="H979" s="7" t="str">
        <f>VLOOKUP(G979,Crosswalk!B:D,2,0)</f>
        <v>Other Taxes</v>
      </c>
      <c r="I979" s="7"/>
      <c r="J979" s="8">
        <v>0</v>
      </c>
      <c r="K979" s="8">
        <v>0</v>
      </c>
      <c r="L979" s="8">
        <v>0</v>
      </c>
      <c r="M979" s="8">
        <v>0</v>
      </c>
      <c r="N979" s="8">
        <v>0</v>
      </c>
      <c r="O979" s="8">
        <v>0</v>
      </c>
      <c r="P979" s="8"/>
      <c r="Q979" s="8">
        <v>0</v>
      </c>
      <c r="R979" s="8"/>
      <c r="S979" s="8"/>
      <c r="T979" s="8"/>
      <c r="U979" s="8"/>
      <c r="V979" s="8"/>
      <c r="W979" s="8"/>
      <c r="X979" s="8"/>
      <c r="Y979" s="14">
        <f t="shared" si="168"/>
        <v>0</v>
      </c>
      <c r="Z979" s="10"/>
      <c r="AA979" s="136">
        <f t="shared" si="166"/>
        <v>0</v>
      </c>
      <c r="AB979" s="13"/>
      <c r="AC979" s="13">
        <f t="shared" si="164"/>
        <v>0</v>
      </c>
      <c r="AD979" s="12">
        <v>1</v>
      </c>
      <c r="AE979" s="12">
        <v>1</v>
      </c>
      <c r="AG979" s="9">
        <f t="shared" si="169"/>
        <v>0</v>
      </c>
      <c r="AI979" s="1" t="str">
        <f t="shared" si="167"/>
        <v>37837810004052</v>
      </c>
      <c r="AJ979" s="9">
        <f>IF(AND(F979=2015,AG$4=1),-IFERROR(VLOOKUP(AI979,'Tax Admin 1'!A:I,9,0),0),IF(AND(F979=2015,AG$4=2),-IFERROR(VLOOKUP(AI979,'Tax Admin 2'!A:I,9,0),0),IFERROR(VLOOKUP(AI979,'A203'!A:L,12,0),0)))</f>
        <v>0</v>
      </c>
    </row>
    <row r="980" spans="1:36" ht="15" customHeight="1" outlineLevel="2">
      <c r="A980" s="7">
        <v>2015</v>
      </c>
      <c r="B980" s="7" t="s">
        <v>201</v>
      </c>
      <c r="C980" s="149" t="s">
        <v>202</v>
      </c>
      <c r="D980" s="22" t="s">
        <v>202</v>
      </c>
      <c r="E980" s="7" t="s">
        <v>13</v>
      </c>
      <c r="F980" s="7">
        <v>1450</v>
      </c>
      <c r="G980" s="7" t="str">
        <f>VLOOKUP(F980,Crosswalk!A:D,2,0)</f>
        <v>4056</v>
      </c>
      <c r="H980" s="7" t="str">
        <f>VLOOKUP(G980,Crosswalk!B:D,2,0)</f>
        <v>Aircraft</v>
      </c>
      <c r="I980" s="7"/>
      <c r="J980" s="8">
        <v>0</v>
      </c>
      <c r="K980" s="8">
        <v>0</v>
      </c>
      <c r="L980" s="8">
        <v>0</v>
      </c>
      <c r="M980" s="8">
        <v>0</v>
      </c>
      <c r="N980" s="8">
        <v>0</v>
      </c>
      <c r="O980" s="8">
        <v>0</v>
      </c>
      <c r="P980" s="8"/>
      <c r="Q980" s="8">
        <v>0</v>
      </c>
      <c r="R980" s="8"/>
      <c r="S980" s="8"/>
      <c r="T980" s="8"/>
      <c r="U980" s="8"/>
      <c r="V980" s="8"/>
      <c r="W980" s="8"/>
      <c r="X980" s="8"/>
      <c r="Y980" s="14">
        <f t="shared" si="168"/>
        <v>0</v>
      </c>
      <c r="Z980" s="10"/>
      <c r="AA980" s="136">
        <f t="shared" si="166"/>
        <v>0</v>
      </c>
      <c r="AB980" s="13"/>
      <c r="AC980" s="13">
        <f t="shared" si="164"/>
        <v>0</v>
      </c>
      <c r="AD980" s="12"/>
      <c r="AE980" s="12"/>
      <c r="AG980" s="9">
        <f t="shared" si="169"/>
        <v>0</v>
      </c>
      <c r="AI980" s="1" t="str">
        <f t="shared" si="167"/>
        <v>37837810004056</v>
      </c>
      <c r="AJ980" s="9">
        <f>IF(AND(F980=2015,AG$4=1),-IFERROR(VLOOKUP(AI980,'Tax Admin 1'!A:I,9,0),0),IF(AND(F980=2015,AG$4=2),-IFERROR(VLOOKUP(AI980,'Tax Admin 2'!A:I,9,0),0),IFERROR(VLOOKUP(AI980,'A203'!A:L,12,0),0)))</f>
        <v>0</v>
      </c>
    </row>
    <row r="981" spans="1:36" ht="15" customHeight="1" outlineLevel="2">
      <c r="A981" s="7">
        <v>2015</v>
      </c>
      <c r="B981" s="7" t="s">
        <v>201</v>
      </c>
      <c r="C981" s="149" t="s">
        <v>202</v>
      </c>
      <c r="D981" s="7" t="s">
        <v>202</v>
      </c>
      <c r="E981" s="7" t="s">
        <v>13</v>
      </c>
      <c r="F981" s="7">
        <v>2015</v>
      </c>
      <c r="G981" s="7" t="str">
        <f>VLOOKUP(F981,Crosswalk!A:D,2,0)</f>
        <v>7003</v>
      </c>
      <c r="H981" s="7" t="str">
        <f>VLOOKUP(G981,Crosswalk!B:D,2,0)</f>
        <v>SB2557 Tax Admin Fees (Expense)</v>
      </c>
      <c r="I981" s="7"/>
      <c r="J981" s="8">
        <v>0</v>
      </c>
      <c r="K981" s="8">
        <v>0</v>
      </c>
      <c r="L981" s="8">
        <v>-18949.84</v>
      </c>
      <c r="M981" s="8">
        <v>0</v>
      </c>
      <c r="N981" s="8">
        <v>0</v>
      </c>
      <c r="O981" s="8">
        <v>-18949.84</v>
      </c>
      <c r="P981" s="8"/>
      <c r="Q981" s="8">
        <v>0</v>
      </c>
      <c r="R981" s="8"/>
      <c r="S981" s="8"/>
      <c r="T981" s="8"/>
      <c r="U981" s="8"/>
      <c r="V981" s="8"/>
      <c r="W981" s="8"/>
      <c r="X981" s="8"/>
      <c r="Y981" s="14">
        <f t="shared" si="168"/>
        <v>-37899.68</v>
      </c>
      <c r="Z981" s="10"/>
      <c r="AA981" s="136">
        <f t="shared" si="166"/>
        <v>-18949.84</v>
      </c>
      <c r="AB981" s="13"/>
      <c r="AC981" s="13">
        <f t="shared" ref="AC981:AC1013" si="170">AA981+AB981</f>
        <v>-18949.84</v>
      </c>
      <c r="AD981" s="12"/>
      <c r="AE981" s="12"/>
      <c r="AG981" s="9">
        <f t="shared" si="169"/>
        <v>18949.84</v>
      </c>
      <c r="AI981" s="1" t="str">
        <f t="shared" si="167"/>
        <v>37837810007003</v>
      </c>
      <c r="AJ981" s="9">
        <f>IF(AND(F981=2015,AG$4=1),-IFERROR(VLOOKUP(AI981,'Tax Admin 1'!A:I,9,0),0),IF(AND(F981=2015,AG$4=2),-IFERROR(VLOOKUP(AI981,'Tax Admin 2'!A:I,9,0),0),IFERROR(VLOOKUP(AI981,'A203'!A:L,12,0),0)))</f>
        <v>-18949.84</v>
      </c>
    </row>
    <row r="982" spans="1:36" ht="15" customHeight="1" outlineLevel="2">
      <c r="A982" s="7">
        <v>2015</v>
      </c>
      <c r="B982" s="7" t="s">
        <v>201</v>
      </c>
      <c r="C982" s="149" t="s">
        <v>202</v>
      </c>
      <c r="D982" s="7" t="s">
        <v>202</v>
      </c>
      <c r="E982" s="7" t="s">
        <v>13</v>
      </c>
      <c r="F982" s="7">
        <v>3020</v>
      </c>
      <c r="G982" s="7" t="str">
        <f>VLOOKUP(F982,Crosswalk!A:D,2,0)</f>
        <v>4406</v>
      </c>
      <c r="H982" s="7" t="str">
        <f>VLOOKUP(G982,Crosswalk!B:D,2,0)</f>
        <v>Parking Fines</v>
      </c>
      <c r="I982" s="7"/>
      <c r="J982" s="8">
        <v>0</v>
      </c>
      <c r="K982" s="8">
        <v>0</v>
      </c>
      <c r="L982" s="8">
        <v>0</v>
      </c>
      <c r="M982" s="8">
        <v>0</v>
      </c>
      <c r="N982" s="8">
        <v>0</v>
      </c>
      <c r="O982" s="8">
        <v>0</v>
      </c>
      <c r="P982" s="8"/>
      <c r="Q982" s="8">
        <v>0</v>
      </c>
      <c r="R982" s="8"/>
      <c r="S982" s="8"/>
      <c r="T982" s="8"/>
      <c r="U982" s="8"/>
      <c r="V982" s="8"/>
      <c r="W982" s="8"/>
      <c r="X982" s="8"/>
      <c r="Y982" s="14">
        <f t="shared" si="168"/>
        <v>0</v>
      </c>
      <c r="Z982" s="10"/>
      <c r="AA982" s="136">
        <f t="shared" si="166"/>
        <v>0</v>
      </c>
      <c r="AB982" s="13"/>
      <c r="AC982" s="13">
        <f t="shared" si="170"/>
        <v>0</v>
      </c>
      <c r="AD982" s="12">
        <v>1</v>
      </c>
      <c r="AE982" s="12">
        <v>1</v>
      </c>
      <c r="AG982" s="9">
        <f t="shared" si="169"/>
        <v>0</v>
      </c>
      <c r="AI982" s="1" t="str">
        <f t="shared" si="167"/>
        <v>37837810004406</v>
      </c>
      <c r="AJ982" s="9">
        <f>IF(AND(F982=2015,AG$4=1),-IFERROR(VLOOKUP(AI982,'Tax Admin 1'!A:I,9,0),0),IF(AND(F982=2015,AG$4=2),-IFERROR(VLOOKUP(AI982,'Tax Admin 2'!A:I,9,0),0),IFERROR(VLOOKUP(AI982,'A203'!A:L,12,0),0)))</f>
        <v>0</v>
      </c>
    </row>
    <row r="983" spans="1:36" ht="15" customHeight="1" outlineLevel="2">
      <c r="A983" s="7">
        <v>2015</v>
      </c>
      <c r="B983" s="7" t="s">
        <v>201</v>
      </c>
      <c r="C983" s="149" t="s">
        <v>202</v>
      </c>
      <c r="D983" s="7" t="s">
        <v>202</v>
      </c>
      <c r="E983" s="7" t="s">
        <v>13</v>
      </c>
      <c r="F983" s="7">
        <v>4010</v>
      </c>
      <c r="G983" s="7" t="str">
        <f>VLOOKUP(F983,Crosswalk!A:D,2,0)</f>
        <v>4801</v>
      </c>
      <c r="H983" s="7" t="str">
        <f>VLOOKUP(G983,Crosswalk!B:D,2,0)</f>
        <v>Interest</v>
      </c>
      <c r="I983" s="7"/>
      <c r="J983" s="8">
        <v>0</v>
      </c>
      <c r="K983" s="8">
        <v>0</v>
      </c>
      <c r="L983" s="8">
        <v>23.66</v>
      </c>
      <c r="M983" s="8">
        <v>0</v>
      </c>
      <c r="N983" s="8">
        <v>385.08</v>
      </c>
      <c r="O983" s="8">
        <v>299.25</v>
      </c>
      <c r="P983" s="8"/>
      <c r="Q983" s="8">
        <v>1430.39</v>
      </c>
      <c r="R983" s="8"/>
      <c r="S983" s="8"/>
      <c r="T983" s="8"/>
      <c r="U983" s="8"/>
      <c r="V983" s="8"/>
      <c r="W983" s="8"/>
      <c r="X983" s="8"/>
      <c r="Y983" s="14">
        <f t="shared" si="168"/>
        <v>2138.38</v>
      </c>
      <c r="Z983" s="10"/>
      <c r="AA983" s="136">
        <f t="shared" si="166"/>
        <v>0</v>
      </c>
      <c r="AB983" s="13"/>
      <c r="AC983" s="13">
        <f t="shared" si="170"/>
        <v>0</v>
      </c>
      <c r="AD983" s="12">
        <v>1</v>
      </c>
      <c r="AE983" s="12">
        <v>1</v>
      </c>
      <c r="AG983" s="9">
        <f t="shared" si="169"/>
        <v>-2138.38</v>
      </c>
      <c r="AI983" s="1" t="str">
        <f t="shared" si="167"/>
        <v>37837810004801</v>
      </c>
      <c r="AJ983" s="9">
        <f>IF(AND(F983=2015,AG$4=1),-IFERROR(VLOOKUP(AI983,'Tax Admin 1'!A:I,9,0),0),IF(AND(F983=2015,AG$4=2),-IFERROR(VLOOKUP(AI983,'Tax Admin 2'!A:I,9,0),0),IFERROR(VLOOKUP(AI983,'A203'!A:L,12,0),0)))</f>
        <v>0</v>
      </c>
    </row>
    <row r="984" spans="1:36" ht="15" customHeight="1" outlineLevel="2">
      <c r="A984" s="7">
        <v>2015</v>
      </c>
      <c r="B984" s="7" t="s">
        <v>201</v>
      </c>
      <c r="C984" s="149" t="s">
        <v>202</v>
      </c>
      <c r="D984" s="7" t="s">
        <v>202</v>
      </c>
      <c r="E984" s="7" t="s">
        <v>13</v>
      </c>
      <c r="F984" s="7">
        <v>5380</v>
      </c>
      <c r="G984" s="7" t="str">
        <f>VLOOKUP(F984,Crosswalk!A:D,2,0)</f>
        <v>5050</v>
      </c>
      <c r="H984" s="7" t="str">
        <f>VLOOKUP(G984,Crosswalk!B:D,2,0)</f>
        <v>St-Homeowners Prop Tax Relief</v>
      </c>
      <c r="I984" s="7"/>
      <c r="J984" s="8">
        <v>0</v>
      </c>
      <c r="K984" s="8">
        <v>0</v>
      </c>
      <c r="L984" s="8">
        <v>0</v>
      </c>
      <c r="M984" s="8">
        <v>0</v>
      </c>
      <c r="N984" s="8">
        <v>8297.5</v>
      </c>
      <c r="O984" s="8">
        <v>0</v>
      </c>
      <c r="P984" s="8"/>
      <c r="Q984" s="8">
        <v>8297.5</v>
      </c>
      <c r="R984" s="8"/>
      <c r="S984" s="8"/>
      <c r="T984" s="8"/>
      <c r="U984" s="8"/>
      <c r="V984" s="8"/>
      <c r="W984" s="8"/>
      <c r="X984" s="8"/>
      <c r="Y984" s="14">
        <f t="shared" si="168"/>
        <v>16595</v>
      </c>
      <c r="Z984" s="10"/>
      <c r="AA984" s="136">
        <f t="shared" si="166"/>
        <v>0</v>
      </c>
      <c r="AB984" s="13"/>
      <c r="AC984" s="13">
        <f t="shared" si="170"/>
        <v>0</v>
      </c>
      <c r="AD984" s="12">
        <v>1</v>
      </c>
      <c r="AE984" s="12">
        <v>1</v>
      </c>
      <c r="AG984" s="9">
        <f t="shared" si="169"/>
        <v>-16595</v>
      </c>
      <c r="AI984" s="1" t="str">
        <f t="shared" si="167"/>
        <v>37837810005050</v>
      </c>
      <c r="AJ984" s="9">
        <f>IF(AND(F984=2015,AG$4=1),-IFERROR(VLOOKUP(AI984,'Tax Admin 1'!A:I,9,0),0),IF(AND(F984=2015,AG$4=2),-IFERROR(VLOOKUP(AI984,'Tax Admin 2'!A:I,9,0),0),IFERROR(VLOOKUP(AI984,'A203'!A:L,12,0),0)))</f>
        <v>0</v>
      </c>
    </row>
    <row r="985" spans="1:36" ht="15" customHeight="1" outlineLevel="2">
      <c r="A985" s="7">
        <v>2015</v>
      </c>
      <c r="B985" s="7" t="s">
        <v>201</v>
      </c>
      <c r="C985" s="149" t="s">
        <v>202</v>
      </c>
      <c r="D985" s="7" t="s">
        <v>202</v>
      </c>
      <c r="E985" s="7" t="s">
        <v>13</v>
      </c>
      <c r="F985" s="7">
        <v>5690</v>
      </c>
      <c r="G985" s="7" t="str">
        <f>VLOOKUP(F985,Crosswalk!A:D,2,0)</f>
        <v>5218</v>
      </c>
      <c r="H985" s="7" t="str">
        <f>VLOOKUP(G985,Crosswalk!B:D,2,0)</f>
        <v>Fed-In Lieu Taxes</v>
      </c>
      <c r="I985" s="7"/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/>
      <c r="Q985" s="8">
        <v>0</v>
      </c>
      <c r="R985" s="8"/>
      <c r="S985" s="8"/>
      <c r="T985" s="8"/>
      <c r="U985" s="8"/>
      <c r="V985" s="8"/>
      <c r="W985" s="8"/>
      <c r="X985" s="8"/>
      <c r="Y985" s="14">
        <f t="shared" si="168"/>
        <v>0</v>
      </c>
      <c r="Z985" s="10"/>
      <c r="AA985" s="136">
        <f t="shared" si="166"/>
        <v>0</v>
      </c>
      <c r="AB985" s="13"/>
      <c r="AC985" s="13">
        <f t="shared" si="170"/>
        <v>0</v>
      </c>
      <c r="AD985" s="12">
        <v>1</v>
      </c>
      <c r="AE985" s="12">
        <v>1</v>
      </c>
      <c r="AG985" s="9">
        <f t="shared" si="169"/>
        <v>0</v>
      </c>
      <c r="AI985" s="1" t="str">
        <f t="shared" si="167"/>
        <v>37837810005218</v>
      </c>
      <c r="AJ985" s="9">
        <f>IF(AND(F985=2015,AG$4=1),-IFERROR(VLOOKUP(AI985,'Tax Admin 1'!A:I,9,0),0),IF(AND(F985=2015,AG$4=2),-IFERROR(VLOOKUP(AI985,'Tax Admin 2'!A:I,9,0),0),IFERROR(VLOOKUP(AI985,'A203'!A:L,12,0),0)))</f>
        <v>0</v>
      </c>
    </row>
    <row r="986" spans="1:36" ht="15" customHeight="1" outlineLevel="2">
      <c r="A986" s="7">
        <v>2015</v>
      </c>
      <c r="B986" s="7" t="s">
        <v>201</v>
      </c>
      <c r="C986" s="149" t="s">
        <v>202</v>
      </c>
      <c r="D986" s="7" t="s">
        <v>202</v>
      </c>
      <c r="E986" s="7" t="s">
        <v>13</v>
      </c>
      <c r="F986" s="7">
        <v>5700</v>
      </c>
      <c r="G986" s="7" t="str">
        <f>VLOOKUP(F986,Crosswalk!A:D,2,0)</f>
        <v>5220</v>
      </c>
      <c r="H986" s="7" t="str">
        <f>VLOOKUP(G986,Crosswalk!B:D,2,0)</f>
        <v>Fed-Other</v>
      </c>
      <c r="I986" s="7"/>
      <c r="J986" s="8">
        <v>0</v>
      </c>
      <c r="K986" s="8">
        <v>0</v>
      </c>
      <c r="L986" s="8">
        <v>385.84</v>
      </c>
      <c r="M986" s="8">
        <v>0</v>
      </c>
      <c r="N986" s="8">
        <v>0</v>
      </c>
      <c r="O986" s="8">
        <v>0</v>
      </c>
      <c r="P986" s="8">
        <v>361.11</v>
      </c>
      <c r="Q986" s="8">
        <v>0</v>
      </c>
      <c r="R986" s="8"/>
      <c r="S986" s="8"/>
      <c r="T986" s="8"/>
      <c r="U986" s="8"/>
      <c r="V986" s="8"/>
      <c r="W986" s="8"/>
      <c r="X986" s="8"/>
      <c r="Y986" s="14">
        <f t="shared" si="168"/>
        <v>746.95</v>
      </c>
      <c r="Z986" s="10"/>
      <c r="AA986" s="136">
        <f t="shared" si="166"/>
        <v>0</v>
      </c>
      <c r="AB986" s="13"/>
      <c r="AC986" s="13">
        <f t="shared" si="170"/>
        <v>0</v>
      </c>
      <c r="AD986" s="12">
        <v>1</v>
      </c>
      <c r="AE986" s="12">
        <v>1</v>
      </c>
      <c r="AG986" s="9">
        <f t="shared" si="169"/>
        <v>-746.95</v>
      </c>
      <c r="AI986" s="1" t="str">
        <f t="shared" si="167"/>
        <v>37837810005220</v>
      </c>
      <c r="AJ986" s="9">
        <f>IF(AND(F986=2015,AG$4=1),-IFERROR(VLOOKUP(AI986,'Tax Admin 1'!A:I,9,0),0),IF(AND(F986=2015,AG$4=2),-IFERROR(VLOOKUP(AI986,'Tax Admin 2'!A:I,9,0),0),IFERROR(VLOOKUP(AI986,'A203'!A:L,12,0),0)))</f>
        <v>0</v>
      </c>
    </row>
    <row r="987" spans="1:36" ht="15" customHeight="1" outlineLevel="2">
      <c r="A987" s="7">
        <v>2015</v>
      </c>
      <c r="B987" s="7" t="s">
        <v>201</v>
      </c>
      <c r="C987" s="149" t="s">
        <v>202</v>
      </c>
      <c r="D987" s="7" t="s">
        <v>202</v>
      </c>
      <c r="E987" s="7" t="s">
        <v>13</v>
      </c>
      <c r="F987" s="7">
        <v>5900</v>
      </c>
      <c r="G987" s="7" t="str">
        <f>VLOOKUP(F987,Crosswalk!A:D,2,0)</f>
        <v>5801</v>
      </c>
      <c r="H987" s="7" t="str">
        <f>VLOOKUP(G987,Crosswalk!B:D,2,0)</f>
        <v>RDA Pass Thru</v>
      </c>
      <c r="I987" s="7"/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/>
      <c r="Q987" s="8">
        <v>0</v>
      </c>
      <c r="R987" s="8"/>
      <c r="S987" s="8"/>
      <c r="T987" s="8"/>
      <c r="U987" s="8"/>
      <c r="V987" s="8"/>
      <c r="W987" s="8"/>
      <c r="X987" s="8"/>
      <c r="Y987" s="14">
        <f t="shared" si="168"/>
        <v>0</v>
      </c>
      <c r="Z987" s="10"/>
      <c r="AA987" s="136">
        <f t="shared" si="166"/>
        <v>0</v>
      </c>
      <c r="AB987" s="13"/>
      <c r="AC987" s="13">
        <f t="shared" si="170"/>
        <v>0</v>
      </c>
      <c r="AD987" s="12">
        <v>1</v>
      </c>
      <c r="AE987" s="12">
        <v>1</v>
      </c>
      <c r="AG987" s="9">
        <f t="shared" si="169"/>
        <v>0</v>
      </c>
      <c r="AI987" s="1" t="str">
        <f t="shared" si="167"/>
        <v>37837810005801</v>
      </c>
      <c r="AJ987" s="9">
        <f>IF(AND(F987=2015,AG$4=1),-IFERROR(VLOOKUP(AI987,'Tax Admin 1'!A:I,9,0),0),IF(AND(F987=2015,AG$4=2),-IFERROR(VLOOKUP(AI987,'Tax Admin 2'!A:I,9,0),0),IFERROR(VLOOKUP(AI987,'A203'!A:L,12,0),0)))</f>
        <v>0</v>
      </c>
    </row>
    <row r="988" spans="1:36" ht="15" customHeight="1" outlineLevel="2">
      <c r="A988" s="7">
        <v>2015</v>
      </c>
      <c r="B988" s="7" t="s">
        <v>201</v>
      </c>
      <c r="C988" s="149" t="s">
        <v>202</v>
      </c>
      <c r="D988" s="7" t="s">
        <v>202</v>
      </c>
      <c r="E988" s="7" t="s">
        <v>13</v>
      </c>
      <c r="F988" s="7">
        <v>5905</v>
      </c>
      <c r="G988" s="7" t="str">
        <f>VLOOKUP(F988,Crosswalk!A:D,2,0)</f>
        <v>5802</v>
      </c>
      <c r="H988" s="7" t="str">
        <f>VLOOKUP(G988,Crosswalk!B:D,2,0)</f>
        <v>RDA Pass Thru PY</v>
      </c>
      <c r="I988" s="7"/>
      <c r="J988" s="8">
        <v>0</v>
      </c>
      <c r="K988" s="8">
        <v>0</v>
      </c>
      <c r="L988" s="8">
        <v>0</v>
      </c>
      <c r="M988" s="8">
        <v>0</v>
      </c>
      <c r="N988" s="8">
        <v>0</v>
      </c>
      <c r="O988" s="8">
        <v>0</v>
      </c>
      <c r="P988" s="8"/>
      <c r="Q988" s="8">
        <v>0</v>
      </c>
      <c r="R988" s="8"/>
      <c r="S988" s="8"/>
      <c r="T988" s="8"/>
      <c r="U988" s="8"/>
      <c r="V988" s="8"/>
      <c r="W988" s="8"/>
      <c r="X988" s="8"/>
      <c r="Y988" s="14">
        <f t="shared" si="168"/>
        <v>0</v>
      </c>
      <c r="Z988" s="10"/>
      <c r="AA988" s="136">
        <f t="shared" si="166"/>
        <v>0</v>
      </c>
      <c r="AB988" s="13"/>
      <c r="AC988" s="13">
        <f t="shared" si="170"/>
        <v>0</v>
      </c>
      <c r="AD988" s="12"/>
      <c r="AE988" s="12"/>
      <c r="AG988" s="9">
        <f t="shared" si="169"/>
        <v>0</v>
      </c>
      <c r="AI988" s="1" t="str">
        <f t="shared" si="167"/>
        <v>37837810005802</v>
      </c>
      <c r="AJ988" s="9">
        <f>IF(AND(F988=2015,AG$4=1),-IFERROR(VLOOKUP(AI988,'Tax Admin 1'!A:I,9,0),0),IF(AND(F988=2015,AG$4=2),-IFERROR(VLOOKUP(AI988,'Tax Admin 2'!A:I,9,0),0),IFERROR(VLOOKUP(AI988,'A203'!A:L,12,0),0)))</f>
        <v>0</v>
      </c>
    </row>
    <row r="989" spans="1:36" ht="15" customHeight="1" outlineLevel="2">
      <c r="A989" s="7">
        <v>2015</v>
      </c>
      <c r="B989" s="7" t="s">
        <v>201</v>
      </c>
      <c r="C989" s="149" t="s">
        <v>202</v>
      </c>
      <c r="D989" s="7">
        <v>378</v>
      </c>
      <c r="E989" s="7" t="s">
        <v>13</v>
      </c>
      <c r="F989" s="7">
        <v>5915</v>
      </c>
      <c r="G989" s="7" t="str">
        <f>VLOOKUP(F989,Crosswalk!A:D,2,0)</f>
        <v>4069</v>
      </c>
      <c r="H989" s="7" t="str">
        <f>VLOOKUP(G989,Crosswalk!B:D,2,0)</f>
        <v>Pass through - Facilities Portion</v>
      </c>
      <c r="I989" s="7"/>
      <c r="J989" s="8">
        <v>0</v>
      </c>
      <c r="K989" s="8">
        <v>0</v>
      </c>
      <c r="L989" s="8">
        <v>0</v>
      </c>
      <c r="M989" s="8">
        <v>16078</v>
      </c>
      <c r="N989" s="8">
        <v>0</v>
      </c>
      <c r="O989" s="8">
        <v>0</v>
      </c>
      <c r="P989" s="8">
        <v>13609</v>
      </c>
      <c r="Q989" s="8">
        <v>0</v>
      </c>
      <c r="R989" s="8"/>
      <c r="S989" s="8"/>
      <c r="T989" s="8"/>
      <c r="U989" s="8"/>
      <c r="V989" s="8"/>
      <c r="W989" s="8"/>
      <c r="X989" s="8"/>
      <c r="Y989" s="14">
        <f t="shared" si="168"/>
        <v>29687</v>
      </c>
      <c r="Z989" s="10"/>
      <c r="AA989" s="136">
        <f t="shared" si="166"/>
        <v>0</v>
      </c>
      <c r="AB989" s="13"/>
      <c r="AC989" s="13">
        <f t="shared" si="170"/>
        <v>0</v>
      </c>
      <c r="AD989" s="12"/>
      <c r="AE989" s="12"/>
      <c r="AG989" s="9">
        <f t="shared" si="169"/>
        <v>-29687</v>
      </c>
      <c r="AI989" s="1" t="str">
        <f t="shared" si="167"/>
        <v>37837810004069</v>
      </c>
      <c r="AJ989" s="9">
        <f>IF(AND(F989=2015,AG$4=1),-IFERROR(VLOOKUP(AI989,'Tax Admin 1'!A:I,9,0),0),IF(AND(F989=2015,AG$4=2),-IFERROR(VLOOKUP(AI989,'Tax Admin 2'!A:I,9,0),0),IFERROR(VLOOKUP(AI989,'A203'!A:L,12,0),0)))</f>
        <v>0</v>
      </c>
    </row>
    <row r="990" spans="1:36" ht="15" customHeight="1" outlineLevel="1">
      <c r="A990" s="7"/>
      <c r="B990" s="7"/>
      <c r="C990" s="157" t="s">
        <v>3554</v>
      </c>
      <c r="D990" s="7"/>
      <c r="E990" s="7"/>
      <c r="F990" s="7"/>
      <c r="G990" s="7"/>
      <c r="H990" s="7"/>
      <c r="I990" s="7"/>
      <c r="J990" s="8">
        <f>SUBTOTAL(9,J968:J989)</f>
        <v>0</v>
      </c>
      <c r="K990" s="8">
        <f>SUBTOTAL(9,K968:K989)</f>
        <v>0</v>
      </c>
      <c r="L990" s="8">
        <f>SUBTOTAL(9,L968:L989)</f>
        <v>743627.43</v>
      </c>
      <c r="M990" s="8">
        <f>SUBTOTAL(9,M968:M989)</f>
        <v>67781</v>
      </c>
      <c r="N990" s="8">
        <f>SUBTOTAL(9,N968:N989)</f>
        <v>126000.06000000001</v>
      </c>
      <c r="O990" s="8">
        <f>SUBTOTAL(9,O968:O989)</f>
        <v>419471.74999999983</v>
      </c>
      <c r="P990" s="8">
        <f>SUBTOTAL(9,P968:P989)</f>
        <v>179072.25</v>
      </c>
      <c r="Q990" s="8">
        <f>SUBTOTAL(9,Q968:Q989)</f>
        <v>99112.830000000322</v>
      </c>
      <c r="R990" s="8"/>
      <c r="S990" s="8"/>
      <c r="T990" s="8"/>
      <c r="U990" s="8"/>
      <c r="V990" s="8"/>
      <c r="W990" s="8"/>
      <c r="X990" s="8"/>
      <c r="Y990" s="14">
        <f>SUBTOTAL(9,Y968:Y989)</f>
        <v>1635065.32</v>
      </c>
      <c r="Z990" s="10"/>
      <c r="AA990" s="136"/>
      <c r="AB990" s="13"/>
      <c r="AC990" s="13"/>
      <c r="AD990" s="12"/>
      <c r="AE990" s="12"/>
      <c r="AG990" s="9"/>
      <c r="AJ990" s="9"/>
    </row>
    <row r="991" spans="1:36" ht="15" customHeight="1" outlineLevel="2">
      <c r="A991" s="7">
        <v>2015</v>
      </c>
      <c r="B991" s="7" t="s">
        <v>203</v>
      </c>
      <c r="C991" s="149" t="s">
        <v>204</v>
      </c>
      <c r="D991" s="7" t="s">
        <v>204</v>
      </c>
      <c r="E991" s="7" t="s">
        <v>13</v>
      </c>
      <c r="F991" s="7">
        <v>1010</v>
      </c>
      <c r="G991" s="148" t="str">
        <f>VLOOKUP(F991,Crosswalk!A:D,2,0)</f>
        <v>4001</v>
      </c>
      <c r="H991" s="7" t="str">
        <f>VLOOKUP(G991,Crosswalk!B:D,2,0)</f>
        <v>Property Taxes-Current Secured</v>
      </c>
      <c r="I991" s="7"/>
      <c r="J991" s="8">
        <v>0</v>
      </c>
      <c r="K991" s="8">
        <v>0</v>
      </c>
      <c r="L991" s="8">
        <v>1824824.92</v>
      </c>
      <c r="M991" s="8">
        <v>0</v>
      </c>
      <c r="N991" s="8">
        <v>335557.56999999983</v>
      </c>
      <c r="O991" s="8">
        <v>1153201.56</v>
      </c>
      <c r="P991" s="8">
        <v>415168.08</v>
      </c>
      <c r="Q991" s="8">
        <v>38702.979999999981</v>
      </c>
      <c r="R991" s="8"/>
      <c r="S991" s="8"/>
      <c r="T991" s="8"/>
      <c r="U991" s="8"/>
      <c r="V991" s="8"/>
      <c r="W991" s="8"/>
      <c r="X991" s="8"/>
      <c r="Y991" s="14">
        <f t="shared" si="168"/>
        <v>3767455.11</v>
      </c>
      <c r="Z991" s="10"/>
      <c r="AA991" s="136">
        <f t="shared" ref="AA991:AA1022" si="171">IF(AG$2="Y",IF(RIGHT(B991,4)="CITY",AJ991,0),AJ991)</f>
        <v>0</v>
      </c>
      <c r="AB991" s="13"/>
      <c r="AC991" s="13">
        <f t="shared" si="170"/>
        <v>0</v>
      </c>
      <c r="AD991" s="12">
        <v>1</v>
      </c>
      <c r="AE991" s="12">
        <v>1</v>
      </c>
      <c r="AG991" s="9">
        <f t="shared" si="169"/>
        <v>-3767455.11</v>
      </c>
      <c r="AI991" s="1" t="str">
        <f t="shared" ref="AI991:AI1022" si="172">C991&amp;D991&amp;E991&amp;G991</f>
        <v>37937910004001</v>
      </c>
      <c r="AJ991" s="9">
        <f>IF(AND(F991=2015,AG$4=1),-IFERROR(VLOOKUP(AI991,'Tax Admin 1'!A:I,9,0),0),IF(AND(F991=2015,AG$4=2),-IFERROR(VLOOKUP(AI991,'Tax Admin 2'!A:I,9,0),0),IFERROR(VLOOKUP(AI991,'A203'!A:L,12,0),0)))</f>
        <v>0</v>
      </c>
    </row>
    <row r="992" spans="1:36" ht="15" customHeight="1" outlineLevel="2">
      <c r="A992" s="7">
        <v>2015</v>
      </c>
      <c r="B992" s="7" t="s">
        <v>203</v>
      </c>
      <c r="C992" s="149" t="s">
        <v>204</v>
      </c>
      <c r="D992" s="7" t="s">
        <v>204</v>
      </c>
      <c r="E992" s="7" t="s">
        <v>13</v>
      </c>
      <c r="F992" s="7">
        <v>1020</v>
      </c>
      <c r="G992" s="148" t="str">
        <f>VLOOKUP(F992,Crosswalk!A:D,2,0)</f>
        <v>4004</v>
      </c>
      <c r="H992" s="7" t="str">
        <f>VLOOKUP(G992,Crosswalk!B:D,2,0)</f>
        <v>Property Taxes-Eraf III</v>
      </c>
      <c r="I992" s="7"/>
      <c r="J992" s="8">
        <v>0</v>
      </c>
      <c r="K992" s="8">
        <v>0</v>
      </c>
      <c r="L992" s="8">
        <v>0</v>
      </c>
      <c r="M992" s="8">
        <v>0</v>
      </c>
      <c r="N992" s="8">
        <v>0</v>
      </c>
      <c r="O992" s="8">
        <v>0</v>
      </c>
      <c r="P992" s="8"/>
      <c r="Q992" s="8">
        <v>0</v>
      </c>
      <c r="R992" s="8"/>
      <c r="S992" s="8"/>
      <c r="T992" s="8"/>
      <c r="U992" s="8"/>
      <c r="V992" s="8"/>
      <c r="W992" s="8"/>
      <c r="X992" s="8"/>
      <c r="Y992" s="14">
        <f t="shared" si="168"/>
        <v>0</v>
      </c>
      <c r="Z992" s="10"/>
      <c r="AA992" s="136">
        <f t="shared" si="171"/>
        <v>0</v>
      </c>
      <c r="AB992" s="13"/>
      <c r="AC992" s="13">
        <f t="shared" si="170"/>
        <v>0</v>
      </c>
      <c r="AD992" s="12">
        <v>1</v>
      </c>
      <c r="AE992" s="12">
        <v>1</v>
      </c>
      <c r="AG992" s="9">
        <f t="shared" si="169"/>
        <v>0</v>
      </c>
      <c r="AI992" s="1" t="str">
        <f t="shared" si="172"/>
        <v>37937910004004</v>
      </c>
      <c r="AJ992" s="9">
        <f>IF(AND(F992=2015,AG$4=1),-IFERROR(VLOOKUP(AI992,'Tax Admin 1'!A:I,9,0),0),IF(AND(F992=2015,AG$4=2),-IFERROR(VLOOKUP(AI992,'Tax Admin 2'!A:I,9,0),0),IFERROR(VLOOKUP(AI992,'A203'!A:L,12,0),0)))</f>
        <v>0</v>
      </c>
    </row>
    <row r="993" spans="1:36" ht="15" customHeight="1" outlineLevel="2">
      <c r="A993" s="7">
        <v>2015</v>
      </c>
      <c r="B993" s="7" t="s">
        <v>203</v>
      </c>
      <c r="C993" s="149" t="s">
        <v>204</v>
      </c>
      <c r="D993" s="7" t="s">
        <v>204</v>
      </c>
      <c r="E993" s="7" t="s">
        <v>13</v>
      </c>
      <c r="F993" s="7">
        <v>1050</v>
      </c>
      <c r="G993" s="148" t="str">
        <f>VLOOKUP(F993,Crosswalk!A:D,2,0)</f>
        <v>4006</v>
      </c>
      <c r="H993" s="7" t="str">
        <f>VLOOKUP(G993,Crosswalk!B:D,2,0)</f>
        <v>Property Tax-Current Unsecured</v>
      </c>
      <c r="I993" s="7"/>
      <c r="J993" s="8">
        <v>0</v>
      </c>
      <c r="K993" s="8">
        <v>0</v>
      </c>
      <c r="L993" s="8">
        <v>202105.37</v>
      </c>
      <c r="M993" s="8">
        <v>0</v>
      </c>
      <c r="N993" s="8">
        <v>1162.640000000014</v>
      </c>
      <c r="O993" s="8">
        <v>10266.420000000013</v>
      </c>
      <c r="P993" s="8">
        <v>-637.17999999999995</v>
      </c>
      <c r="Q993" s="8">
        <v>7393.4100000000035</v>
      </c>
      <c r="R993" s="8"/>
      <c r="S993" s="8"/>
      <c r="T993" s="8"/>
      <c r="U993" s="8"/>
      <c r="V993" s="8"/>
      <c r="W993" s="8"/>
      <c r="X993" s="8"/>
      <c r="Y993" s="14">
        <f t="shared" si="168"/>
        <v>220290.66000000003</v>
      </c>
      <c r="Z993" s="10"/>
      <c r="AA993" s="136">
        <f t="shared" si="171"/>
        <v>0</v>
      </c>
      <c r="AB993" s="13"/>
      <c r="AC993" s="13">
        <f t="shared" si="170"/>
        <v>0</v>
      </c>
      <c r="AD993" s="12">
        <v>1</v>
      </c>
      <c r="AE993" s="12">
        <v>1</v>
      </c>
      <c r="AG993" s="9">
        <f t="shared" si="169"/>
        <v>-220290.66000000003</v>
      </c>
      <c r="AI993" s="1" t="str">
        <f t="shared" si="172"/>
        <v>37937910004006</v>
      </c>
      <c r="AJ993" s="9">
        <f>IF(AND(F993=2015,AG$4=1),-IFERROR(VLOOKUP(AI993,'Tax Admin 1'!A:I,9,0),0),IF(AND(F993=2015,AG$4=2),-IFERROR(VLOOKUP(AI993,'Tax Admin 2'!A:I,9,0),0),IFERROR(VLOOKUP(AI993,'A203'!A:L,12,0),0)))</f>
        <v>0</v>
      </c>
    </row>
    <row r="994" spans="1:36" ht="15" customHeight="1" outlineLevel="2">
      <c r="A994" s="7">
        <v>2015</v>
      </c>
      <c r="B994" s="7" t="s">
        <v>203</v>
      </c>
      <c r="C994" s="149" t="s">
        <v>204</v>
      </c>
      <c r="D994" s="7">
        <v>379</v>
      </c>
      <c r="E994" s="7" t="s">
        <v>13</v>
      </c>
      <c r="F994" s="7">
        <v>1070</v>
      </c>
      <c r="G994" s="148" t="str">
        <f>VLOOKUP(F994,Crosswalk!A:D,2,0)</f>
        <v>4060</v>
      </c>
      <c r="H994" s="7" t="str">
        <f>VLOOKUP(G994,Crosswalk!B:D,2,0)</f>
        <v>ABX1 26 Residual</v>
      </c>
      <c r="I994" s="7"/>
      <c r="J994" s="8">
        <v>0</v>
      </c>
      <c r="K994" s="8">
        <v>0</v>
      </c>
      <c r="L994" s="8">
        <v>0</v>
      </c>
      <c r="M994" s="8">
        <v>249535</v>
      </c>
      <c r="N994" s="8">
        <v>0</v>
      </c>
      <c r="O994" s="8">
        <v>0</v>
      </c>
      <c r="P994" s="8">
        <v>50932</v>
      </c>
      <c r="Q994" s="8">
        <v>17105</v>
      </c>
      <c r="R994" s="8"/>
      <c r="S994" s="8"/>
      <c r="T994" s="8"/>
      <c r="U994" s="8"/>
      <c r="V994" s="8"/>
      <c r="W994" s="8"/>
      <c r="X994" s="8"/>
      <c r="Y994" s="14">
        <f t="shared" si="168"/>
        <v>317572</v>
      </c>
      <c r="Z994" s="10"/>
      <c r="AA994" s="136">
        <f t="shared" si="171"/>
        <v>0</v>
      </c>
      <c r="AB994" s="13"/>
      <c r="AC994" s="13">
        <f t="shared" si="170"/>
        <v>0</v>
      </c>
      <c r="AD994" s="12"/>
      <c r="AE994" s="12"/>
      <c r="AG994" s="9">
        <f t="shared" si="169"/>
        <v>-317572</v>
      </c>
      <c r="AI994" s="1" t="str">
        <f t="shared" si="172"/>
        <v>37937910004060</v>
      </c>
      <c r="AJ994" s="9">
        <f>IF(AND(F994=2015,AG$4=1),-IFERROR(VLOOKUP(AI994,'Tax Admin 1'!A:I,9,0),0),IF(AND(F994=2015,AG$4=2),-IFERROR(VLOOKUP(AI994,'Tax Admin 2'!A:I,9,0),0),IFERROR(VLOOKUP(AI994,'A203'!A:L,12,0),0)))</f>
        <v>0</v>
      </c>
    </row>
    <row r="995" spans="1:36" ht="15" customHeight="1" outlineLevel="2">
      <c r="A995" s="7">
        <v>2015</v>
      </c>
      <c r="B995" s="7" t="s">
        <v>203</v>
      </c>
      <c r="C995" s="149" t="s">
        <v>204</v>
      </c>
      <c r="D995" s="7">
        <v>379</v>
      </c>
      <c r="E995" s="7" t="s">
        <v>13</v>
      </c>
      <c r="F995" s="27">
        <v>1081</v>
      </c>
      <c r="G995" s="148" t="str">
        <f>VLOOKUP(F995,Crosswalk!A:D,2,0)</f>
        <v>4075</v>
      </c>
      <c r="H995" s="7" t="str">
        <f>VLOOKUP(G995,Crosswalk!B:D,2,0)</f>
        <v>ABx1 26 Other Assets - H&amp;S 34188</v>
      </c>
      <c r="I995" s="7"/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/>
      <c r="Q995" s="8">
        <v>0</v>
      </c>
      <c r="R995" s="8"/>
      <c r="S995" s="8"/>
      <c r="T995" s="8"/>
      <c r="U995" s="8"/>
      <c r="V995" s="8"/>
      <c r="W995" s="8"/>
      <c r="X995" s="8"/>
      <c r="Y995" s="14">
        <f t="shared" si="168"/>
        <v>0</v>
      </c>
      <c r="Z995" s="10"/>
      <c r="AA995" s="136">
        <f t="shared" si="171"/>
        <v>0</v>
      </c>
      <c r="AB995" s="13"/>
      <c r="AC995" s="13">
        <f t="shared" si="170"/>
        <v>0</v>
      </c>
      <c r="AD995" s="12"/>
      <c r="AE995" s="12"/>
      <c r="AG995" s="9">
        <f t="shared" si="169"/>
        <v>0</v>
      </c>
      <c r="AI995" s="1" t="str">
        <f t="shared" si="172"/>
        <v>37937910004075</v>
      </c>
      <c r="AJ995" s="9">
        <f>IF(AND(F995=2015,AG$4=1),-IFERROR(VLOOKUP(AI995,'Tax Admin 1'!A:I,9,0),0),IF(AND(F995=2015,AG$4=2),-IFERROR(VLOOKUP(AI995,'Tax Admin 2'!A:I,9,0),0),IFERROR(VLOOKUP(AI995,'A203'!A:L,12,0),0)))</f>
        <v>0</v>
      </c>
    </row>
    <row r="996" spans="1:36" ht="15" customHeight="1" outlineLevel="2">
      <c r="A996" s="7">
        <v>2015</v>
      </c>
      <c r="B996" s="7" t="s">
        <v>203</v>
      </c>
      <c r="C996" s="149" t="s">
        <v>204</v>
      </c>
      <c r="D996" s="7">
        <v>379</v>
      </c>
      <c r="E996" s="7" t="s">
        <v>13</v>
      </c>
      <c r="F996" s="86">
        <v>1082</v>
      </c>
      <c r="G996" s="148" t="str">
        <f>VLOOKUP(F996,Crosswalk!A:D,2,0)</f>
        <v>4076</v>
      </c>
      <c r="H996" s="7" t="str">
        <f>VLOOKUP(G996,Crosswalk!B:D,2,0)</f>
        <v>ABx1 26 L&amp;M Housing - H&amp;S 34188</v>
      </c>
      <c r="I996" s="7"/>
      <c r="J996" s="8">
        <v>0</v>
      </c>
      <c r="K996" s="8">
        <v>0</v>
      </c>
      <c r="L996" s="8">
        <v>0</v>
      </c>
      <c r="M996" s="8">
        <v>0</v>
      </c>
      <c r="N996" s="8">
        <v>0</v>
      </c>
      <c r="O996" s="8">
        <v>0</v>
      </c>
      <c r="P996" s="8"/>
      <c r="Q996" s="8">
        <v>0</v>
      </c>
      <c r="R996" s="8"/>
      <c r="S996" s="8"/>
      <c r="T996" s="8"/>
      <c r="U996" s="8"/>
      <c r="V996" s="8"/>
      <c r="W996" s="8"/>
      <c r="X996" s="8"/>
      <c r="Y996" s="14">
        <f t="shared" si="168"/>
        <v>0</v>
      </c>
      <c r="Z996" s="10"/>
      <c r="AA996" s="136">
        <f t="shared" si="171"/>
        <v>0</v>
      </c>
      <c r="AB996" s="13"/>
      <c r="AC996" s="13">
        <f t="shared" si="170"/>
        <v>0</v>
      </c>
      <c r="AD996" s="12"/>
      <c r="AE996" s="12"/>
      <c r="AG996" s="9">
        <f t="shared" si="169"/>
        <v>0</v>
      </c>
      <c r="AI996" s="1" t="str">
        <f t="shared" si="172"/>
        <v>37937910004076</v>
      </c>
      <c r="AJ996" s="9">
        <f>IF(AND(F996=2015,AG$4=1),-IFERROR(VLOOKUP(AI996,'Tax Admin 1'!A:I,9,0),0),IF(AND(F996=2015,AG$4=2),-IFERROR(VLOOKUP(AI996,'Tax Admin 2'!A:I,9,0),0),IFERROR(VLOOKUP(AI996,'A203'!A:L,12,0),0)))</f>
        <v>0</v>
      </c>
    </row>
    <row r="997" spans="1:36" ht="15" customHeight="1" outlineLevel="2">
      <c r="A997" s="7">
        <v>2015</v>
      </c>
      <c r="B997" s="7" t="s">
        <v>203</v>
      </c>
      <c r="C997" s="149" t="s">
        <v>204</v>
      </c>
      <c r="D997" s="7" t="s">
        <v>204</v>
      </c>
      <c r="E997" s="7" t="s">
        <v>13</v>
      </c>
      <c r="F997" s="7">
        <v>1110</v>
      </c>
      <c r="G997" s="148" t="str">
        <f>VLOOKUP(F997,Crosswalk!A:D,2,0)</f>
        <v>4008</v>
      </c>
      <c r="H997" s="7" t="str">
        <f>VLOOKUP(G997,Crosswalk!B:D,2,0)</f>
        <v>Property Taxes-Prior Secured</v>
      </c>
      <c r="I997" s="7"/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/>
      <c r="Q997" s="8">
        <v>116278.68</v>
      </c>
      <c r="R997" s="8"/>
      <c r="S997" s="8"/>
      <c r="T997" s="8"/>
      <c r="U997" s="8"/>
      <c r="V997" s="8"/>
      <c r="W997" s="8"/>
      <c r="X997" s="8"/>
      <c r="Y997" s="14">
        <f t="shared" si="168"/>
        <v>116278.68</v>
      </c>
      <c r="Z997" s="10"/>
      <c r="AA997" s="136">
        <f t="shared" si="171"/>
        <v>0</v>
      </c>
      <c r="AB997" s="13"/>
      <c r="AC997" s="13">
        <f t="shared" si="170"/>
        <v>0</v>
      </c>
      <c r="AD997" s="12">
        <v>1</v>
      </c>
      <c r="AE997" s="12">
        <v>1</v>
      </c>
      <c r="AG997" s="9">
        <f t="shared" si="169"/>
        <v>-116278.68</v>
      </c>
      <c r="AI997" s="1" t="str">
        <f t="shared" si="172"/>
        <v>37937910004008</v>
      </c>
      <c r="AJ997" s="9">
        <f>IF(AND(F997=2015,AG$4=1),-IFERROR(VLOOKUP(AI997,'Tax Admin 1'!A:I,9,0),0),IF(AND(F997=2015,AG$4=2),-IFERROR(VLOOKUP(AI997,'Tax Admin 2'!A:I,9,0),0),IFERROR(VLOOKUP(AI997,'A203'!A:L,12,0),0)))</f>
        <v>0</v>
      </c>
    </row>
    <row r="998" spans="1:36" ht="15" customHeight="1" outlineLevel="2">
      <c r="A998" s="7">
        <v>2015</v>
      </c>
      <c r="B998" s="7" t="s">
        <v>203</v>
      </c>
      <c r="C998" s="149" t="s">
        <v>204</v>
      </c>
      <c r="D998" s="7" t="s">
        <v>204</v>
      </c>
      <c r="E998" s="7" t="s">
        <v>13</v>
      </c>
      <c r="F998" s="7">
        <v>1150</v>
      </c>
      <c r="G998" s="148" t="str">
        <f>VLOOKUP(F998,Crosswalk!A:D,2,0)</f>
        <v>4009</v>
      </c>
      <c r="H998" s="7" t="str">
        <f>VLOOKUP(G998,Crosswalk!B:D,2,0)</f>
        <v>Property Taxes-Prior Unsecured</v>
      </c>
      <c r="I998" s="7"/>
      <c r="J998" s="8">
        <v>0</v>
      </c>
      <c r="K998" s="8">
        <v>0</v>
      </c>
      <c r="L998" s="8">
        <v>1887.77</v>
      </c>
      <c r="M998" s="8">
        <v>0</v>
      </c>
      <c r="N998" s="8">
        <v>289.67999999999984</v>
      </c>
      <c r="O998" s="8">
        <v>2744.0999999999995</v>
      </c>
      <c r="P998" s="8">
        <v>295.70999999999998</v>
      </c>
      <c r="Q998" s="8">
        <v>1736.4500000000007</v>
      </c>
      <c r="R998" s="8"/>
      <c r="S998" s="8"/>
      <c r="T998" s="8"/>
      <c r="U998" s="8"/>
      <c r="V998" s="8"/>
      <c r="W998" s="8"/>
      <c r="X998" s="8"/>
      <c r="Y998" s="14">
        <f t="shared" si="168"/>
        <v>6953.71</v>
      </c>
      <c r="Z998" s="10"/>
      <c r="AA998" s="136">
        <f t="shared" si="171"/>
        <v>0</v>
      </c>
      <c r="AB998" s="13"/>
      <c r="AC998" s="13">
        <f t="shared" si="170"/>
        <v>0</v>
      </c>
      <c r="AD998" s="12">
        <v>1</v>
      </c>
      <c r="AE998" s="12">
        <v>1</v>
      </c>
      <c r="AG998" s="9">
        <f t="shared" si="169"/>
        <v>-6953.71</v>
      </c>
      <c r="AI998" s="1" t="str">
        <f t="shared" si="172"/>
        <v>37937910004009</v>
      </c>
      <c r="AJ998" s="9">
        <f>IF(AND(F998=2015,AG$4=1),-IFERROR(VLOOKUP(AI998,'Tax Admin 1'!A:I,9,0),0),IF(AND(F998=2015,AG$4=2),-IFERROR(VLOOKUP(AI998,'Tax Admin 2'!A:I,9,0),0),IFERROR(VLOOKUP(AI998,'A203'!A:L,12,0),0)))</f>
        <v>0</v>
      </c>
    </row>
    <row r="999" spans="1:36" ht="15" customHeight="1" outlineLevel="2">
      <c r="A999" s="7">
        <v>2015</v>
      </c>
      <c r="B999" s="7" t="s">
        <v>203</v>
      </c>
      <c r="C999" s="149" t="s">
        <v>204</v>
      </c>
      <c r="D999" s="7" t="s">
        <v>204</v>
      </c>
      <c r="E999" s="7" t="s">
        <v>13</v>
      </c>
      <c r="F999" s="7">
        <v>1165</v>
      </c>
      <c r="G999" s="148" t="str">
        <f>VLOOKUP(F999,Crosswalk!A:D,2,0)</f>
        <v>4011</v>
      </c>
      <c r="H999" s="7" t="str">
        <f>VLOOKUP(G999,Crosswalk!B:D,2,0)</f>
        <v>Property Tax In-Lieu Of Vlf</v>
      </c>
      <c r="I999" s="7"/>
      <c r="J999" s="8">
        <v>0</v>
      </c>
      <c r="K999" s="8">
        <v>0</v>
      </c>
      <c r="L999" s="8">
        <v>2302107</v>
      </c>
      <c r="M999" s="8">
        <v>0</v>
      </c>
      <c r="N999" s="8">
        <v>0</v>
      </c>
      <c r="O999" s="8">
        <v>2302107</v>
      </c>
      <c r="P999" s="8"/>
      <c r="Q999" s="8">
        <v>0</v>
      </c>
      <c r="R999" s="8"/>
      <c r="S999" s="8"/>
      <c r="T999" s="8"/>
      <c r="U999" s="8"/>
      <c r="V999" s="8"/>
      <c r="W999" s="8"/>
      <c r="X999" s="8"/>
      <c r="Y999" s="14">
        <f t="shared" si="168"/>
        <v>4604214</v>
      </c>
      <c r="Z999" s="10"/>
      <c r="AA999" s="136">
        <f t="shared" si="171"/>
        <v>0</v>
      </c>
      <c r="AB999" s="13"/>
      <c r="AC999" s="13">
        <f t="shared" si="170"/>
        <v>0</v>
      </c>
      <c r="AD999" s="12">
        <v>1</v>
      </c>
      <c r="AE999" s="12">
        <v>1</v>
      </c>
      <c r="AG999" s="9">
        <f t="shared" si="169"/>
        <v>-4604214</v>
      </c>
      <c r="AI999" s="1" t="str">
        <f t="shared" si="172"/>
        <v>37937910004011</v>
      </c>
      <c r="AJ999" s="9">
        <f>IF(AND(F999=2015,AG$4=1),-IFERROR(VLOOKUP(AI999,'Tax Admin 1'!A:I,9,0),0),IF(AND(F999=2015,AG$4=2),-IFERROR(VLOOKUP(AI999,'Tax Admin 2'!A:I,9,0),0),IFERROR(VLOOKUP(AI999,'A203'!A:L,12,0),0)))</f>
        <v>0</v>
      </c>
    </row>
    <row r="1000" spans="1:36" ht="15" customHeight="1" outlineLevel="2">
      <c r="A1000" s="7">
        <v>2015</v>
      </c>
      <c r="B1000" s="7" t="s">
        <v>203</v>
      </c>
      <c r="C1000" s="149" t="s">
        <v>204</v>
      </c>
      <c r="D1000" s="7" t="s">
        <v>204</v>
      </c>
      <c r="E1000" s="7" t="s">
        <v>13</v>
      </c>
      <c r="F1000" s="7">
        <v>1260</v>
      </c>
      <c r="G1000" s="148" t="str">
        <f>VLOOKUP(F1000,Crosswalk!A:D,2,0)</f>
        <v>4030</v>
      </c>
      <c r="H1000" s="7" t="str">
        <f>VLOOKUP(G1000,Crosswalk!B:D,2,0)</f>
        <v>Supp Prop Tax-Current Secured</v>
      </c>
      <c r="I1000" s="7"/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/>
      <c r="Q1000" s="8">
        <v>46872.56</v>
      </c>
      <c r="R1000" s="8"/>
      <c r="S1000" s="8"/>
      <c r="T1000" s="8"/>
      <c r="U1000" s="8"/>
      <c r="V1000" s="8"/>
      <c r="W1000" s="8"/>
      <c r="X1000" s="8"/>
      <c r="Y1000" s="14">
        <f t="shared" si="168"/>
        <v>46872.56</v>
      </c>
      <c r="Z1000" s="10"/>
      <c r="AA1000" s="136">
        <f t="shared" si="171"/>
        <v>0</v>
      </c>
      <c r="AB1000" s="13"/>
      <c r="AC1000" s="13">
        <f t="shared" si="170"/>
        <v>0</v>
      </c>
      <c r="AD1000" s="12">
        <v>1</v>
      </c>
      <c r="AE1000" s="12">
        <v>1</v>
      </c>
      <c r="AG1000" s="9">
        <f t="shared" si="169"/>
        <v>-46872.56</v>
      </c>
      <c r="AI1000" s="1" t="str">
        <f t="shared" si="172"/>
        <v>37937910004030</v>
      </c>
      <c r="AJ1000" s="9">
        <f>IF(AND(F1000=2015,AG$4=1),-IFERROR(VLOOKUP(AI1000,'Tax Admin 1'!A:I,9,0),0),IF(AND(F1000=2015,AG$4=2),-IFERROR(VLOOKUP(AI1000,'Tax Admin 2'!A:I,9,0),0),IFERROR(VLOOKUP(AI1000,'A203'!A:L,12,0),0)))</f>
        <v>0</v>
      </c>
    </row>
    <row r="1001" spans="1:36" ht="15" customHeight="1" outlineLevel="2">
      <c r="A1001" s="7">
        <v>2015</v>
      </c>
      <c r="B1001" s="7" t="s">
        <v>203</v>
      </c>
      <c r="C1001" s="149" t="s">
        <v>204</v>
      </c>
      <c r="D1001" s="7" t="s">
        <v>204</v>
      </c>
      <c r="E1001" s="7" t="s">
        <v>13</v>
      </c>
      <c r="F1001" s="7">
        <v>1270</v>
      </c>
      <c r="G1001" s="148" t="str">
        <f>VLOOKUP(F1001,Crosswalk!A:D,2,0)</f>
        <v>4033</v>
      </c>
      <c r="H1001" s="7" t="str">
        <f>VLOOKUP(G1001,Crosswalk!B:D,2,0)</f>
        <v>Supp Property Taxes-Prior Secured</v>
      </c>
      <c r="I1001" s="7"/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8">
        <v>0</v>
      </c>
      <c r="P1001" s="8"/>
      <c r="Q1001" s="8">
        <v>10058.51</v>
      </c>
      <c r="R1001" s="8"/>
      <c r="S1001" s="8"/>
      <c r="T1001" s="8"/>
      <c r="U1001" s="8"/>
      <c r="V1001" s="8"/>
      <c r="W1001" s="8"/>
      <c r="X1001" s="8"/>
      <c r="Y1001" s="14">
        <f t="shared" si="168"/>
        <v>10058.51</v>
      </c>
      <c r="Z1001" s="10"/>
      <c r="AA1001" s="136">
        <f t="shared" si="171"/>
        <v>0</v>
      </c>
      <c r="AB1001" s="13"/>
      <c r="AC1001" s="13">
        <f t="shared" si="170"/>
        <v>0</v>
      </c>
      <c r="AD1001" s="12">
        <v>1</v>
      </c>
      <c r="AE1001" s="12">
        <v>1</v>
      </c>
      <c r="AG1001" s="9">
        <f t="shared" si="169"/>
        <v>-10058.51</v>
      </c>
      <c r="AI1001" s="1" t="str">
        <f t="shared" si="172"/>
        <v>37937910004033</v>
      </c>
      <c r="AJ1001" s="9">
        <f>IF(AND(F1001=2015,AG$4=1),-IFERROR(VLOOKUP(AI1001,'Tax Admin 1'!A:I,9,0),0),IF(AND(F1001=2015,AG$4=2),-IFERROR(VLOOKUP(AI1001,'Tax Admin 2'!A:I,9,0),0),IFERROR(VLOOKUP(AI1001,'A203'!A:L,12,0),0)))</f>
        <v>0</v>
      </c>
    </row>
    <row r="1002" spans="1:36" ht="15" customHeight="1" outlineLevel="2">
      <c r="A1002" s="7">
        <v>2015</v>
      </c>
      <c r="B1002" s="7" t="s">
        <v>203</v>
      </c>
      <c r="C1002" s="149" t="s">
        <v>204</v>
      </c>
      <c r="D1002" s="7" t="s">
        <v>204</v>
      </c>
      <c r="E1002" s="7" t="s">
        <v>13</v>
      </c>
      <c r="F1002" s="7">
        <v>1312</v>
      </c>
      <c r="G1002" s="148" t="str">
        <f>VLOOKUP(F1002,Crosswalk!A:D,2,0)</f>
        <v>4038</v>
      </c>
      <c r="H1002" s="7" t="str">
        <f>VLOOKUP(G1002,Crosswalk!B:D,2,0)</f>
        <v>In Lieu Local Sales &amp; Use Tax</v>
      </c>
      <c r="I1002" s="7"/>
      <c r="J1002" s="8">
        <v>0</v>
      </c>
      <c r="K1002" s="8">
        <v>0</v>
      </c>
      <c r="L1002" s="8">
        <v>1104941.0900000001</v>
      </c>
      <c r="M1002" s="8">
        <v>0</v>
      </c>
      <c r="N1002" s="8">
        <v>0</v>
      </c>
      <c r="O1002" s="8">
        <v>1161092.9999999998</v>
      </c>
      <c r="P1002" s="8"/>
      <c r="Q1002" s="8">
        <v>0</v>
      </c>
      <c r="R1002" s="8"/>
      <c r="S1002" s="8"/>
      <c r="T1002" s="8"/>
      <c r="U1002" s="8"/>
      <c r="V1002" s="8"/>
      <c r="W1002" s="8"/>
      <c r="X1002" s="8"/>
      <c r="Y1002" s="14">
        <f t="shared" si="168"/>
        <v>2266034.09</v>
      </c>
      <c r="Z1002" s="10"/>
      <c r="AA1002" s="136">
        <f t="shared" si="171"/>
        <v>0</v>
      </c>
      <c r="AB1002" s="13"/>
      <c r="AC1002" s="13">
        <f t="shared" si="170"/>
        <v>0</v>
      </c>
      <c r="AD1002" s="12">
        <v>1</v>
      </c>
      <c r="AE1002" s="12">
        <v>1</v>
      </c>
      <c r="AG1002" s="9">
        <f t="shared" si="169"/>
        <v>-2266034.09</v>
      </c>
      <c r="AI1002" s="1" t="str">
        <f t="shared" si="172"/>
        <v>37937910004038</v>
      </c>
      <c r="AJ1002" s="9">
        <f>IF(AND(F1002=2015,AG$4=1),-IFERROR(VLOOKUP(AI1002,'Tax Admin 1'!A:I,9,0),0),IF(AND(F1002=2015,AG$4=2),-IFERROR(VLOOKUP(AI1002,'Tax Admin 2'!A:I,9,0),0),IFERROR(VLOOKUP(AI1002,'A203'!A:L,12,0),0)))</f>
        <v>0</v>
      </c>
    </row>
    <row r="1003" spans="1:36" ht="15" customHeight="1" outlineLevel="2">
      <c r="A1003" s="7">
        <v>2015</v>
      </c>
      <c r="B1003" s="7" t="s">
        <v>203</v>
      </c>
      <c r="C1003" s="149" t="s">
        <v>204</v>
      </c>
      <c r="D1003" s="7" t="s">
        <v>204</v>
      </c>
      <c r="E1003" s="7" t="s">
        <v>13</v>
      </c>
      <c r="F1003" s="7">
        <v>1321</v>
      </c>
      <c r="G1003" s="148" t="str">
        <f>VLOOKUP(F1003,Crosswalk!A:D,2,0)</f>
        <v>4044</v>
      </c>
      <c r="H1003" s="7" t="str">
        <f>VLOOKUP(G1003,Crosswalk!B:D,2,0)</f>
        <v>Ltf-Article 4 Transit 99260(A)</v>
      </c>
      <c r="I1003" s="7"/>
      <c r="J1003" s="8">
        <v>0</v>
      </c>
      <c r="K1003" s="8">
        <v>0</v>
      </c>
      <c r="L1003" s="8">
        <v>0</v>
      </c>
      <c r="M1003" s="8">
        <v>0</v>
      </c>
      <c r="N1003" s="8">
        <v>0</v>
      </c>
      <c r="O1003" s="8">
        <v>0</v>
      </c>
      <c r="P1003" s="8"/>
      <c r="Q1003" s="8">
        <v>1611567</v>
      </c>
      <c r="R1003" s="8"/>
      <c r="S1003" s="8"/>
      <c r="T1003" s="8"/>
      <c r="U1003" s="8"/>
      <c r="V1003" s="8"/>
      <c r="W1003" s="8"/>
      <c r="X1003" s="8"/>
      <c r="Y1003" s="14">
        <f t="shared" si="168"/>
        <v>1611567</v>
      </c>
      <c r="Z1003" s="10"/>
      <c r="AA1003" s="136">
        <f t="shared" si="171"/>
        <v>0</v>
      </c>
      <c r="AB1003" s="13"/>
      <c r="AC1003" s="13">
        <f t="shared" si="170"/>
        <v>0</v>
      </c>
      <c r="AD1003" s="12">
        <v>1</v>
      </c>
      <c r="AE1003" s="12">
        <v>1</v>
      </c>
      <c r="AG1003" s="9">
        <f t="shared" si="169"/>
        <v>-1611567</v>
      </c>
      <c r="AI1003" s="1" t="str">
        <f t="shared" si="172"/>
        <v>37937910004044</v>
      </c>
      <c r="AJ1003" s="9">
        <f>IF(AND(F1003=2015,AG$4=1),-IFERROR(VLOOKUP(AI1003,'Tax Admin 1'!A:I,9,0),0),IF(AND(F1003=2015,AG$4=2),-IFERROR(VLOOKUP(AI1003,'Tax Admin 2'!A:I,9,0),0),IFERROR(VLOOKUP(AI1003,'A203'!A:L,12,0),0)))</f>
        <v>0</v>
      </c>
    </row>
    <row r="1004" spans="1:36" ht="15" customHeight="1" outlineLevel="2">
      <c r="A1004" s="7">
        <v>2015</v>
      </c>
      <c r="B1004" s="7" t="s">
        <v>203</v>
      </c>
      <c r="C1004" s="149" t="s">
        <v>204</v>
      </c>
      <c r="D1004" s="7" t="s">
        <v>204</v>
      </c>
      <c r="E1004" s="7" t="s">
        <v>13</v>
      </c>
      <c r="F1004" s="7">
        <v>1325</v>
      </c>
      <c r="G1004" s="148" t="str">
        <f>VLOOKUP(F1004,Crosswalk!A:D,2,0)</f>
        <v>4048</v>
      </c>
      <c r="H1004" s="7" t="str">
        <f>VLOOKUP(G1004,Crosswalk!B:D,2,0)</f>
        <v>Ltf-Art 8 Streets &amp; Roads</v>
      </c>
      <c r="I1004" s="7"/>
      <c r="J1004" s="8">
        <v>0</v>
      </c>
      <c r="K1004" s="8">
        <v>0</v>
      </c>
      <c r="L1004" s="8">
        <v>0</v>
      </c>
      <c r="M1004" s="8">
        <v>0</v>
      </c>
      <c r="N1004" s="8">
        <v>0</v>
      </c>
      <c r="O1004" s="8">
        <v>0</v>
      </c>
      <c r="P1004" s="8"/>
      <c r="Q1004" s="8">
        <v>0</v>
      </c>
      <c r="R1004" s="8"/>
      <c r="S1004" s="8"/>
      <c r="T1004" s="8"/>
      <c r="U1004" s="8"/>
      <c r="V1004" s="8"/>
      <c r="W1004" s="8"/>
      <c r="X1004" s="8"/>
      <c r="Y1004" s="14">
        <f t="shared" si="168"/>
        <v>0</v>
      </c>
      <c r="Z1004" s="10"/>
      <c r="AA1004" s="136">
        <f t="shared" si="171"/>
        <v>0</v>
      </c>
      <c r="AB1004" s="13"/>
      <c r="AC1004" s="13">
        <f t="shared" si="170"/>
        <v>0</v>
      </c>
      <c r="AD1004" s="12">
        <v>1</v>
      </c>
      <c r="AE1004" s="12">
        <v>1</v>
      </c>
      <c r="AG1004" s="9">
        <f t="shared" si="169"/>
        <v>0</v>
      </c>
      <c r="AI1004" s="1" t="str">
        <f t="shared" si="172"/>
        <v>37937910004048</v>
      </c>
      <c r="AJ1004" s="9">
        <f>IF(AND(F1004=2015,AG$4=1),-IFERROR(VLOOKUP(AI1004,'Tax Admin 1'!A:I,9,0),0),IF(AND(F1004=2015,AG$4=2),-IFERROR(VLOOKUP(AI1004,'Tax Admin 2'!A:I,9,0),0),IFERROR(VLOOKUP(AI1004,'A203'!A:L,12,0),0)))</f>
        <v>0</v>
      </c>
    </row>
    <row r="1005" spans="1:36" ht="15" customHeight="1" outlineLevel="2">
      <c r="A1005" s="7">
        <v>2015</v>
      </c>
      <c r="B1005" s="7" t="s">
        <v>203</v>
      </c>
      <c r="C1005" s="149" t="s">
        <v>204</v>
      </c>
      <c r="D1005" s="7" t="s">
        <v>204</v>
      </c>
      <c r="E1005" s="7" t="s">
        <v>13</v>
      </c>
      <c r="F1005" s="7">
        <v>1326</v>
      </c>
      <c r="G1005" s="148" t="str">
        <f>VLOOKUP(F1005,Crosswalk!A:D,2,0)</f>
        <v>4049</v>
      </c>
      <c r="H1005" s="7" t="str">
        <f>VLOOKUP(G1005,Crosswalk!B:D,2,0)</f>
        <v>Sta-Transit 99313.3</v>
      </c>
      <c r="I1005" s="7"/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/>
      <c r="Q1005" s="8">
        <v>872267.74</v>
      </c>
      <c r="R1005" s="8"/>
      <c r="S1005" s="8"/>
      <c r="T1005" s="8"/>
      <c r="U1005" s="8"/>
      <c r="V1005" s="8"/>
      <c r="W1005" s="8"/>
      <c r="X1005" s="8"/>
      <c r="Y1005" s="14">
        <f t="shared" si="168"/>
        <v>872267.74</v>
      </c>
      <c r="Z1005" s="10"/>
      <c r="AA1005" s="136">
        <f t="shared" si="171"/>
        <v>0</v>
      </c>
      <c r="AB1005" s="13"/>
      <c r="AC1005" s="13">
        <f t="shared" si="170"/>
        <v>0</v>
      </c>
      <c r="AD1005" s="12">
        <v>1</v>
      </c>
      <c r="AE1005" s="12">
        <v>1</v>
      </c>
      <c r="AG1005" s="9">
        <f t="shared" si="169"/>
        <v>-872267.74</v>
      </c>
      <c r="AI1005" s="1" t="str">
        <f t="shared" si="172"/>
        <v>37937910004049</v>
      </c>
      <c r="AJ1005" s="9">
        <f>IF(AND(F1005=2015,AG$4=1),-IFERROR(VLOOKUP(AI1005,'Tax Admin 1'!A:I,9,0),0),IF(AND(F1005=2015,AG$4=2),-IFERROR(VLOOKUP(AI1005,'Tax Admin 2'!A:I,9,0),0),IFERROR(VLOOKUP(AI1005,'A203'!A:L,12,0),0)))</f>
        <v>0</v>
      </c>
    </row>
    <row r="1006" spans="1:36" ht="15" customHeight="1" outlineLevel="2">
      <c r="A1006" s="7">
        <v>2015</v>
      </c>
      <c r="B1006" s="7" t="s">
        <v>203</v>
      </c>
      <c r="C1006" s="149" t="s">
        <v>204</v>
      </c>
      <c r="D1006" s="7" t="s">
        <v>204</v>
      </c>
      <c r="E1006" s="7" t="s">
        <v>13</v>
      </c>
      <c r="F1006" s="7">
        <v>1327</v>
      </c>
      <c r="G1006" s="148" t="str">
        <f>VLOOKUP(F1006,Crosswalk!A:D,2,0)</f>
        <v>4050</v>
      </c>
      <c r="H1006" s="7" t="str">
        <f>VLOOKUP(G1006,Crosswalk!B:D,2,0)</f>
        <v>Sta-Transit 99314.3</v>
      </c>
      <c r="I1006" s="7"/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/>
      <c r="Q1006" s="8">
        <v>0</v>
      </c>
      <c r="R1006" s="8"/>
      <c r="S1006" s="8"/>
      <c r="T1006" s="8"/>
      <c r="U1006" s="8"/>
      <c r="V1006" s="8"/>
      <c r="W1006" s="8"/>
      <c r="X1006" s="8"/>
      <c r="Y1006" s="14">
        <f t="shared" si="168"/>
        <v>0</v>
      </c>
      <c r="Z1006" s="10"/>
      <c r="AA1006" s="136">
        <f t="shared" si="171"/>
        <v>0</v>
      </c>
      <c r="AB1006" s="13"/>
      <c r="AC1006" s="13">
        <f t="shared" si="170"/>
        <v>0</v>
      </c>
      <c r="AD1006" s="12">
        <v>1</v>
      </c>
      <c r="AE1006" s="12">
        <v>1</v>
      </c>
      <c r="AG1006" s="9">
        <f t="shared" si="169"/>
        <v>0</v>
      </c>
      <c r="AI1006" s="1" t="str">
        <f t="shared" si="172"/>
        <v>37937910004050</v>
      </c>
      <c r="AJ1006" s="9">
        <f>IF(AND(F1006=2015,AG$4=1),-IFERROR(VLOOKUP(AI1006,'Tax Admin 1'!A:I,9,0),0),IF(AND(F1006=2015,AG$4=2),-IFERROR(VLOOKUP(AI1006,'Tax Admin 2'!A:I,9,0),0),IFERROR(VLOOKUP(AI1006,'A203'!A:L,12,0),0)))</f>
        <v>0</v>
      </c>
    </row>
    <row r="1007" spans="1:36" ht="15" customHeight="1" outlineLevel="2">
      <c r="A1007" s="7">
        <v>2015</v>
      </c>
      <c r="B1007" s="7" t="s">
        <v>203</v>
      </c>
      <c r="C1007" s="149" t="s">
        <v>204</v>
      </c>
      <c r="D1007" s="7" t="s">
        <v>204</v>
      </c>
      <c r="E1007" s="7" t="s">
        <v>13</v>
      </c>
      <c r="F1007" s="7">
        <v>1328</v>
      </c>
      <c r="G1007" s="148" t="str">
        <f>VLOOKUP(F1007,Crosswalk!A:D,2,0)</f>
        <v>4051</v>
      </c>
      <c r="H1007" s="7" t="str">
        <f>VLOOKUP(G1007,Crosswalk!B:D,2,0)</f>
        <v>Stp-Surface Transp Program</v>
      </c>
      <c r="I1007" s="7"/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/>
      <c r="Q1007" s="8">
        <v>0</v>
      </c>
      <c r="R1007" s="8"/>
      <c r="S1007" s="8"/>
      <c r="T1007" s="8"/>
      <c r="U1007" s="8"/>
      <c r="V1007" s="8"/>
      <c r="W1007" s="8"/>
      <c r="X1007" s="8"/>
      <c r="Y1007" s="14">
        <f t="shared" si="168"/>
        <v>0</v>
      </c>
      <c r="Z1007" s="10"/>
      <c r="AA1007" s="136">
        <f t="shared" si="171"/>
        <v>0</v>
      </c>
      <c r="AB1007" s="13"/>
      <c r="AC1007" s="13">
        <f t="shared" si="170"/>
        <v>0</v>
      </c>
      <c r="AD1007" s="12">
        <v>1</v>
      </c>
      <c r="AE1007" s="12">
        <v>1</v>
      </c>
      <c r="AG1007" s="9">
        <f t="shared" si="169"/>
        <v>0</v>
      </c>
      <c r="AI1007" s="1" t="str">
        <f t="shared" si="172"/>
        <v>37937910004051</v>
      </c>
      <c r="AJ1007" s="9">
        <f>IF(AND(F1007=2015,AG$4=1),-IFERROR(VLOOKUP(AI1007,'Tax Admin 1'!A:I,9,0),0),IF(AND(F1007=2015,AG$4=2),-IFERROR(VLOOKUP(AI1007,'Tax Admin 2'!A:I,9,0),0),IFERROR(VLOOKUP(AI1007,'A203'!A:L,12,0),0)))</f>
        <v>0</v>
      </c>
    </row>
    <row r="1008" spans="1:36" ht="15" customHeight="1" outlineLevel="2">
      <c r="A1008" s="7">
        <v>2015</v>
      </c>
      <c r="B1008" s="7" t="s">
        <v>203</v>
      </c>
      <c r="C1008" s="149" t="s">
        <v>204</v>
      </c>
      <c r="D1008" s="7" t="s">
        <v>204</v>
      </c>
      <c r="E1008" s="7" t="s">
        <v>13</v>
      </c>
      <c r="F1008" s="7">
        <v>1410</v>
      </c>
      <c r="G1008" s="148" t="str">
        <f>VLOOKUP(F1008,Crosswalk!A:D,2,0)</f>
        <v>4052</v>
      </c>
      <c r="H1008" s="7" t="str">
        <f>VLOOKUP(G1008,Crosswalk!B:D,2,0)</f>
        <v>Other Taxes</v>
      </c>
      <c r="I1008" s="7"/>
      <c r="J1008" s="8">
        <v>0</v>
      </c>
      <c r="K1008" s="8">
        <v>0</v>
      </c>
      <c r="L1008" s="8">
        <v>0</v>
      </c>
      <c r="M1008" s="8">
        <v>0</v>
      </c>
      <c r="N1008" s="8">
        <v>0</v>
      </c>
      <c r="O1008" s="8">
        <v>0</v>
      </c>
      <c r="P1008" s="8"/>
      <c r="Q1008" s="8">
        <v>0</v>
      </c>
      <c r="R1008" s="8"/>
      <c r="S1008" s="8"/>
      <c r="T1008" s="8"/>
      <c r="U1008" s="8"/>
      <c r="V1008" s="8"/>
      <c r="W1008" s="8"/>
      <c r="X1008" s="8"/>
      <c r="Y1008" s="14">
        <f t="shared" si="168"/>
        <v>0</v>
      </c>
      <c r="Z1008" s="10"/>
      <c r="AA1008" s="136">
        <f t="shared" si="171"/>
        <v>0</v>
      </c>
      <c r="AB1008" s="13"/>
      <c r="AC1008" s="13">
        <f t="shared" si="170"/>
        <v>0</v>
      </c>
      <c r="AD1008" s="12">
        <v>1</v>
      </c>
      <c r="AE1008" s="12">
        <v>1</v>
      </c>
      <c r="AG1008" s="9">
        <f t="shared" si="169"/>
        <v>0</v>
      </c>
      <c r="AI1008" s="1" t="str">
        <f t="shared" si="172"/>
        <v>37937910004052</v>
      </c>
      <c r="AJ1008" s="9">
        <f>IF(AND(F1008=2015,AG$4=1),-IFERROR(VLOOKUP(AI1008,'Tax Admin 1'!A:I,9,0),0),IF(AND(F1008=2015,AG$4=2),-IFERROR(VLOOKUP(AI1008,'Tax Admin 2'!A:I,9,0),0),IFERROR(VLOOKUP(AI1008,'A203'!A:L,12,0),0)))</f>
        <v>0</v>
      </c>
    </row>
    <row r="1009" spans="1:36" ht="15" customHeight="1" outlineLevel="2">
      <c r="A1009" s="7">
        <v>2015</v>
      </c>
      <c r="B1009" s="7" t="s">
        <v>203</v>
      </c>
      <c r="C1009" s="149" t="s">
        <v>204</v>
      </c>
      <c r="D1009" s="7" t="s">
        <v>204</v>
      </c>
      <c r="E1009" s="7" t="s">
        <v>13</v>
      </c>
      <c r="F1009" s="7">
        <v>1430</v>
      </c>
      <c r="G1009" s="148" t="str">
        <f>VLOOKUP(F1009,Crosswalk!A:D,2,0)</f>
        <v>4054</v>
      </c>
      <c r="H1009" s="7" t="str">
        <f>VLOOKUP(G1009,Crosswalk!B:D,2,0)</f>
        <v>Property Transfer Tax</v>
      </c>
      <c r="I1009" s="7"/>
      <c r="J1009" s="8">
        <v>12657.62</v>
      </c>
      <c r="K1009" s="8">
        <v>18881.620000000003</v>
      </c>
      <c r="L1009" s="8">
        <v>11630.189999999995</v>
      </c>
      <c r="M1009" s="8">
        <v>0</v>
      </c>
      <c r="N1009" s="8">
        <v>4954.0999999999985</v>
      </c>
      <c r="O1009" s="8">
        <v>51580.10000000002</v>
      </c>
      <c r="P1009" s="8">
        <f>8352.49</f>
        <v>8352.49</v>
      </c>
      <c r="Q1009" s="8">
        <v>18710.049999999988</v>
      </c>
      <c r="R1009" s="8"/>
      <c r="S1009" s="8"/>
      <c r="T1009" s="8"/>
      <c r="U1009" s="8"/>
      <c r="V1009" s="8"/>
      <c r="W1009" s="8"/>
      <c r="X1009" s="8"/>
      <c r="Y1009" s="14">
        <f t="shared" si="168"/>
        <v>126766.17000000001</v>
      </c>
      <c r="Z1009" s="10"/>
      <c r="AA1009" s="136">
        <f t="shared" si="171"/>
        <v>0</v>
      </c>
      <c r="AB1009" s="13"/>
      <c r="AC1009" s="13">
        <f t="shared" si="170"/>
        <v>0</v>
      </c>
      <c r="AD1009" s="12">
        <v>1</v>
      </c>
      <c r="AE1009" s="12">
        <v>1</v>
      </c>
      <c r="AG1009" s="9">
        <f t="shared" si="169"/>
        <v>-126766.17000000001</v>
      </c>
      <c r="AI1009" s="1" t="str">
        <f t="shared" si="172"/>
        <v>37937910004054</v>
      </c>
      <c r="AJ1009" s="9">
        <f>IF(AND(F1009=2015,AG$4=1),-IFERROR(VLOOKUP(AI1009,'Tax Admin 1'!A:I,9,0),0),IF(AND(F1009=2015,AG$4=2),-IFERROR(VLOOKUP(AI1009,'Tax Admin 2'!A:I,9,0),0),IFERROR(VLOOKUP(AI1009,'A203'!A:L,12,0),0)))</f>
        <v>0</v>
      </c>
    </row>
    <row r="1010" spans="1:36" ht="15" customHeight="1" outlineLevel="2">
      <c r="A1010" s="7">
        <v>2015</v>
      </c>
      <c r="B1010" s="7" t="s">
        <v>203</v>
      </c>
      <c r="C1010" s="149" t="s">
        <v>204</v>
      </c>
      <c r="D1010" s="7" t="s">
        <v>204</v>
      </c>
      <c r="E1010" s="7" t="s">
        <v>13</v>
      </c>
      <c r="F1010" s="7">
        <v>1450</v>
      </c>
      <c r="G1010" s="148" t="str">
        <f>VLOOKUP(F1010,Crosswalk!A:D,2,0)</f>
        <v>4056</v>
      </c>
      <c r="H1010" s="7" t="str">
        <f>VLOOKUP(G1010,Crosswalk!B:D,2,0)</f>
        <v>Aircraft</v>
      </c>
      <c r="I1010" s="7"/>
      <c r="J1010" s="8">
        <v>0</v>
      </c>
      <c r="K1010" s="8">
        <v>0</v>
      </c>
      <c r="L1010" s="8">
        <v>6209.07</v>
      </c>
      <c r="M1010" s="8">
        <v>0</v>
      </c>
      <c r="N1010" s="8">
        <v>0</v>
      </c>
      <c r="O1010" s="8">
        <v>0</v>
      </c>
      <c r="P1010" s="8"/>
      <c r="Q1010" s="8">
        <v>0</v>
      </c>
      <c r="R1010" s="8"/>
      <c r="S1010" s="8"/>
      <c r="T1010" s="8"/>
      <c r="U1010" s="8"/>
      <c r="V1010" s="8"/>
      <c r="W1010" s="8"/>
      <c r="X1010" s="8"/>
      <c r="Y1010" s="14">
        <f t="shared" si="168"/>
        <v>6209.07</v>
      </c>
      <c r="Z1010" s="10"/>
      <c r="AA1010" s="136">
        <f t="shared" si="171"/>
        <v>0</v>
      </c>
      <c r="AB1010" s="13"/>
      <c r="AC1010" s="13">
        <f t="shared" si="170"/>
        <v>0</v>
      </c>
      <c r="AD1010" s="12">
        <v>1</v>
      </c>
      <c r="AE1010" s="12">
        <v>1</v>
      </c>
      <c r="AG1010" s="9">
        <f t="shared" si="169"/>
        <v>-6209.07</v>
      </c>
      <c r="AI1010" s="1" t="str">
        <f t="shared" si="172"/>
        <v>37937910004056</v>
      </c>
      <c r="AJ1010" s="9">
        <f>IF(AND(F1010=2015,AG$4=1),-IFERROR(VLOOKUP(AI1010,'Tax Admin 1'!A:I,9,0),0),IF(AND(F1010=2015,AG$4=2),-IFERROR(VLOOKUP(AI1010,'Tax Admin 2'!A:I,9,0),0),IFERROR(VLOOKUP(AI1010,'A203'!A:L,12,0),0)))</f>
        <v>0</v>
      </c>
    </row>
    <row r="1011" spans="1:36" ht="15" customHeight="1" outlineLevel="2">
      <c r="A1011" s="7">
        <v>2015</v>
      </c>
      <c r="B1011" s="7" t="s">
        <v>203</v>
      </c>
      <c r="C1011" s="149" t="s">
        <v>204</v>
      </c>
      <c r="D1011" s="7" t="s">
        <v>204</v>
      </c>
      <c r="E1011" s="7">
        <v>1000</v>
      </c>
      <c r="F1011" s="7">
        <v>2015</v>
      </c>
      <c r="G1011" s="148" t="str">
        <f>VLOOKUP(F1011,Crosswalk!A:D,2,0)</f>
        <v>7003</v>
      </c>
      <c r="H1011" s="7" t="str">
        <f>VLOOKUP(G1011,Crosswalk!B:D,2,0)</f>
        <v>SB2557 Tax Admin Fees (Expense)</v>
      </c>
      <c r="I1011" s="7"/>
      <c r="J1011" s="8">
        <v>0</v>
      </c>
      <c r="K1011" s="8">
        <v>0</v>
      </c>
      <c r="L1011" s="8">
        <v>-51062.6</v>
      </c>
      <c r="M1011" s="8">
        <v>0</v>
      </c>
      <c r="N1011" s="8">
        <v>0</v>
      </c>
      <c r="O1011" s="8">
        <v>-51062.590000000004</v>
      </c>
      <c r="P1011" s="8"/>
      <c r="Q1011" s="8">
        <v>0</v>
      </c>
      <c r="R1011" s="8"/>
      <c r="S1011" s="8"/>
      <c r="T1011" s="8"/>
      <c r="U1011" s="8"/>
      <c r="V1011" s="8"/>
      <c r="W1011" s="8"/>
      <c r="X1011" s="8"/>
      <c r="Y1011" s="14">
        <f t="shared" si="168"/>
        <v>-102125.19</v>
      </c>
      <c r="Z1011" s="10"/>
      <c r="AA1011" s="136">
        <f t="shared" si="171"/>
        <v>-51062.6</v>
      </c>
      <c r="AB1011" s="13"/>
      <c r="AC1011" s="13">
        <f t="shared" si="170"/>
        <v>-51062.6</v>
      </c>
      <c r="AD1011" s="12"/>
      <c r="AE1011" s="12"/>
      <c r="AG1011" s="9">
        <f t="shared" si="169"/>
        <v>51062.590000000004</v>
      </c>
      <c r="AI1011" s="1" t="str">
        <f t="shared" si="172"/>
        <v>37937910007003</v>
      </c>
      <c r="AJ1011" s="9">
        <f>IF(AND(F1011=2015,AG$4=1),-IFERROR(VLOOKUP(AI1011,'Tax Admin 1'!A:I,9,0),0),IF(AND(F1011=2015,AG$4=2),-IFERROR(VLOOKUP(AI1011,'Tax Admin 2'!A:I,9,0),0),IFERROR(VLOOKUP(AI1011,'A203'!A:L,12,0),0)))</f>
        <v>-51062.6</v>
      </c>
    </row>
    <row r="1012" spans="1:36" ht="15" customHeight="1" outlineLevel="2">
      <c r="A1012" s="7">
        <v>2015</v>
      </c>
      <c r="B1012" s="7" t="s">
        <v>203</v>
      </c>
      <c r="C1012" s="149" t="s">
        <v>204</v>
      </c>
      <c r="D1012" s="7" t="s">
        <v>204</v>
      </c>
      <c r="E1012" s="7" t="s">
        <v>13</v>
      </c>
      <c r="F1012" s="7">
        <v>3010</v>
      </c>
      <c r="G1012" s="148" t="str">
        <f>VLOOKUP(F1012,Crosswalk!A:D,2,0)</f>
        <v>4402</v>
      </c>
      <c r="H1012" s="7" t="str">
        <f>VLOOKUP(G1012,Crosswalk!B:D,2,0)</f>
        <v>Vehicle Code Fines</v>
      </c>
      <c r="I1012" s="7"/>
      <c r="J1012" s="8">
        <v>228.86999999999998</v>
      </c>
      <c r="K1012" s="8">
        <f>84.62-86.95</f>
        <v>-2.3299999999999983</v>
      </c>
      <c r="L1012" s="8">
        <f>164.5-103.76</f>
        <v>60.739999999999995</v>
      </c>
      <c r="M1012" s="8">
        <v>0</v>
      </c>
      <c r="N1012" s="8">
        <f>103.76-116.31</f>
        <v>-12.549999999999997</v>
      </c>
      <c r="O1012" s="8">
        <f>143.2-30.69</f>
        <v>112.50999999999999</v>
      </c>
      <c r="P1012" s="8">
        <f>18.3</f>
        <v>18.3</v>
      </c>
      <c r="Q1012" s="8">
        <f>206.25-171.47</f>
        <v>34.78</v>
      </c>
      <c r="R1012" s="8"/>
      <c r="S1012" s="8"/>
      <c r="T1012" s="8"/>
      <c r="U1012" s="8"/>
      <c r="V1012" s="8"/>
      <c r="W1012" s="8"/>
      <c r="X1012" s="8"/>
      <c r="Y1012" s="14">
        <f t="shared" si="168"/>
        <v>440.31999999999994</v>
      </c>
      <c r="Z1012" s="10"/>
      <c r="AA1012" s="136">
        <f t="shared" si="171"/>
        <v>0</v>
      </c>
      <c r="AB1012" s="13"/>
      <c r="AC1012" s="13">
        <f t="shared" si="170"/>
        <v>0</v>
      </c>
      <c r="AD1012" s="12">
        <v>1</v>
      </c>
      <c r="AE1012" s="12">
        <v>1</v>
      </c>
      <c r="AG1012" s="9">
        <f t="shared" si="169"/>
        <v>-440.31999999999994</v>
      </c>
      <c r="AI1012" s="1" t="str">
        <f t="shared" si="172"/>
        <v>37937910004402</v>
      </c>
      <c r="AJ1012" s="9">
        <f>IF(AND(F1012=2015,AG$4=1),-IFERROR(VLOOKUP(AI1012,'Tax Admin 1'!A:I,9,0),0),IF(AND(F1012=2015,AG$4=2),-IFERROR(VLOOKUP(AI1012,'Tax Admin 2'!A:I,9,0),0),IFERROR(VLOOKUP(AI1012,'A203'!A:L,12,0),0)))</f>
        <v>0</v>
      </c>
    </row>
    <row r="1013" spans="1:36" ht="15" customHeight="1" outlineLevel="2">
      <c r="A1013" s="7">
        <v>2015</v>
      </c>
      <c r="B1013" s="7" t="s">
        <v>203</v>
      </c>
      <c r="C1013" s="149" t="s">
        <v>204</v>
      </c>
      <c r="D1013" s="7" t="s">
        <v>204</v>
      </c>
      <c r="E1013" s="7" t="s">
        <v>13</v>
      </c>
      <c r="F1013" s="7">
        <v>3011</v>
      </c>
      <c r="G1013" s="148" t="str">
        <f>VLOOKUP(F1013,Crosswalk!A:D,2,0)</f>
        <v>4403</v>
      </c>
      <c r="H1013" s="7" t="str">
        <f>VLOOKUP(G1013,Crosswalk!B:D,2,0)</f>
        <v>Red Light Violations</v>
      </c>
      <c r="I1013" s="7"/>
      <c r="J1013" s="8">
        <v>654.55999999999995</v>
      </c>
      <c r="K1013" s="8">
        <v>857.98</v>
      </c>
      <c r="L1013" s="8">
        <v>637.7800000000002</v>
      </c>
      <c r="M1013" s="8">
        <v>0</v>
      </c>
      <c r="N1013" s="8">
        <v>0</v>
      </c>
      <c r="O1013" s="8">
        <v>840.86999999999989</v>
      </c>
      <c r="P1013" s="8">
        <f>317.21+171.28</f>
        <v>488.49</v>
      </c>
      <c r="Q1013" s="8">
        <v>368.65999999999894</v>
      </c>
      <c r="R1013" s="8"/>
      <c r="S1013" s="8"/>
      <c r="T1013" s="8"/>
      <c r="U1013" s="8"/>
      <c r="V1013" s="8"/>
      <c r="W1013" s="8"/>
      <c r="X1013" s="8"/>
      <c r="Y1013" s="14">
        <f t="shared" si="168"/>
        <v>3848.3399999999992</v>
      </c>
      <c r="Z1013" s="10"/>
      <c r="AA1013" s="136">
        <f t="shared" si="171"/>
        <v>0</v>
      </c>
      <c r="AB1013" s="13"/>
      <c r="AC1013" s="13">
        <f t="shared" si="170"/>
        <v>0</v>
      </c>
      <c r="AD1013" s="12">
        <v>1</v>
      </c>
      <c r="AE1013" s="12">
        <v>1</v>
      </c>
      <c r="AG1013" s="9">
        <f t="shared" si="169"/>
        <v>-3848.3399999999992</v>
      </c>
      <c r="AI1013" s="1" t="str">
        <f t="shared" si="172"/>
        <v>37937910004403</v>
      </c>
      <c r="AJ1013" s="9">
        <f>IF(AND(F1013=2015,AG$4=1),-IFERROR(VLOOKUP(AI1013,'Tax Admin 1'!A:I,9,0),0),IF(AND(F1013=2015,AG$4=2),-IFERROR(VLOOKUP(AI1013,'Tax Admin 2'!A:I,9,0),0),IFERROR(VLOOKUP(AI1013,'A203'!A:L,12,0),0)))</f>
        <v>0</v>
      </c>
    </row>
    <row r="1014" spans="1:36" ht="15" customHeight="1" outlineLevel="2">
      <c r="A1014" s="7">
        <v>2015</v>
      </c>
      <c r="B1014" s="7" t="s">
        <v>203</v>
      </c>
      <c r="C1014" s="149" t="s">
        <v>204</v>
      </c>
      <c r="D1014" s="7" t="s">
        <v>204</v>
      </c>
      <c r="E1014" s="7" t="s">
        <v>13</v>
      </c>
      <c r="F1014" s="7">
        <v>3020</v>
      </c>
      <c r="G1014" s="148" t="str">
        <f>VLOOKUP(F1014,Crosswalk!A:D,2,0)</f>
        <v>4406</v>
      </c>
      <c r="H1014" s="7" t="str">
        <f>VLOOKUP(G1014,Crosswalk!B:D,2,0)</f>
        <v>Parking Fines</v>
      </c>
      <c r="I1014" s="7"/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/>
      <c r="Q1014" s="8">
        <v>0</v>
      </c>
      <c r="R1014" s="8"/>
      <c r="S1014" s="8"/>
      <c r="T1014" s="8"/>
      <c r="U1014" s="8"/>
      <c r="V1014" s="8"/>
      <c r="W1014" s="8"/>
      <c r="X1014" s="8"/>
      <c r="Y1014" s="14">
        <f t="shared" si="168"/>
        <v>0</v>
      </c>
      <c r="Z1014" s="10"/>
      <c r="AA1014" s="136">
        <f t="shared" si="171"/>
        <v>0</v>
      </c>
      <c r="AB1014" s="13"/>
      <c r="AC1014" s="13">
        <f t="shared" ref="AC1014:AC1045" si="173">AA1014+AB1014</f>
        <v>0</v>
      </c>
      <c r="AD1014" s="12">
        <v>1</v>
      </c>
      <c r="AE1014" s="12">
        <v>1</v>
      </c>
      <c r="AG1014" s="9">
        <f t="shared" si="169"/>
        <v>0</v>
      </c>
      <c r="AI1014" s="1" t="str">
        <f t="shared" si="172"/>
        <v>37937910004406</v>
      </c>
      <c r="AJ1014" s="9">
        <f>IF(AND(F1014=2015,AG$4=1),-IFERROR(VLOOKUP(AI1014,'Tax Admin 1'!A:I,9,0),0),IF(AND(F1014=2015,AG$4=2),-IFERROR(VLOOKUP(AI1014,'Tax Admin 2'!A:I,9,0),0),IFERROR(VLOOKUP(AI1014,'A203'!A:L,12,0),0)))</f>
        <v>0</v>
      </c>
    </row>
    <row r="1015" spans="1:36" ht="15" customHeight="1" outlineLevel="2">
      <c r="A1015" s="7">
        <v>2015</v>
      </c>
      <c r="B1015" s="7" t="s">
        <v>203</v>
      </c>
      <c r="C1015" s="149" t="s">
        <v>204</v>
      </c>
      <c r="D1015" s="7" t="s">
        <v>204</v>
      </c>
      <c r="E1015" s="7" t="s">
        <v>13</v>
      </c>
      <c r="F1015" s="7">
        <v>3050</v>
      </c>
      <c r="G1015" s="148" t="str">
        <f>VLOOKUP(F1015,Crosswalk!A:D,2,0)</f>
        <v>4413</v>
      </c>
      <c r="H1015" s="7" t="str">
        <f>VLOOKUP(G1015,Crosswalk!B:D,2,0)</f>
        <v>Other Court Fines</v>
      </c>
      <c r="I1015" s="7"/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/>
      <c r="Q1015" s="8">
        <v>0</v>
      </c>
      <c r="R1015" s="8"/>
      <c r="S1015" s="8"/>
      <c r="T1015" s="8"/>
      <c r="U1015" s="8"/>
      <c r="V1015" s="8"/>
      <c r="W1015" s="8"/>
      <c r="X1015" s="8"/>
      <c r="Y1015" s="14">
        <f t="shared" si="168"/>
        <v>0</v>
      </c>
      <c r="Z1015" s="10"/>
      <c r="AA1015" s="136">
        <f t="shared" si="171"/>
        <v>0</v>
      </c>
      <c r="AB1015" s="13"/>
      <c r="AC1015" s="13">
        <f t="shared" si="173"/>
        <v>0</v>
      </c>
      <c r="AD1015" s="12">
        <v>1</v>
      </c>
      <c r="AE1015" s="12">
        <v>1</v>
      </c>
      <c r="AG1015" s="9">
        <f t="shared" si="169"/>
        <v>0</v>
      </c>
      <c r="AI1015" s="1" t="str">
        <f t="shared" si="172"/>
        <v>37937910004413</v>
      </c>
      <c r="AJ1015" s="9">
        <f>IF(AND(F1015=2015,AG$4=1),-IFERROR(VLOOKUP(AI1015,'Tax Admin 1'!A:I,9,0),0),IF(AND(F1015=2015,AG$4=2),-IFERROR(VLOOKUP(AI1015,'Tax Admin 2'!A:I,9,0),0),IFERROR(VLOOKUP(AI1015,'A203'!A:L,12,0),0)))</f>
        <v>0</v>
      </c>
    </row>
    <row r="1016" spans="1:36" ht="15" customHeight="1" outlineLevel="2">
      <c r="A1016" s="7">
        <v>2015</v>
      </c>
      <c r="B1016" s="7" t="s">
        <v>203</v>
      </c>
      <c r="C1016" s="149" t="s">
        <v>204</v>
      </c>
      <c r="D1016" s="7" t="s">
        <v>204</v>
      </c>
      <c r="E1016" s="7" t="s">
        <v>13</v>
      </c>
      <c r="F1016" s="7">
        <v>3051</v>
      </c>
      <c r="G1016" s="148" t="str">
        <f>VLOOKUP(F1016,Crosswalk!A:D,2,0)</f>
        <v>4414</v>
      </c>
      <c r="H1016" s="7" t="str">
        <f>VLOOKUP(G1016,Crosswalk!B:D,2,0)</f>
        <v>Child Passenger Seat Violation</v>
      </c>
      <c r="I1016" s="7"/>
      <c r="J1016" s="8">
        <v>273.8</v>
      </c>
      <c r="K1016" s="8">
        <v>469.55</v>
      </c>
      <c r="L1016" s="8">
        <v>393.57000000000005</v>
      </c>
      <c r="M1016" s="8">
        <v>0</v>
      </c>
      <c r="N1016" s="8">
        <v>0</v>
      </c>
      <c r="O1016" s="8">
        <v>226.31999999999971</v>
      </c>
      <c r="P1016" s="8">
        <f>306.28+165.88</f>
        <v>472.15999999999997</v>
      </c>
      <c r="Q1016" s="8">
        <v>99.540000000000418</v>
      </c>
      <c r="R1016" s="8"/>
      <c r="S1016" s="8"/>
      <c r="T1016" s="8"/>
      <c r="U1016" s="8"/>
      <c r="V1016" s="8"/>
      <c r="W1016" s="8"/>
      <c r="X1016" s="8"/>
      <c r="Y1016" s="14">
        <f t="shared" si="168"/>
        <v>1934.94</v>
      </c>
      <c r="Z1016" s="10"/>
      <c r="AA1016" s="136">
        <f t="shared" si="171"/>
        <v>0</v>
      </c>
      <c r="AB1016" s="13"/>
      <c r="AC1016" s="13">
        <f t="shared" si="173"/>
        <v>0</v>
      </c>
      <c r="AD1016" s="12">
        <v>1</v>
      </c>
      <c r="AE1016" s="12">
        <v>1</v>
      </c>
      <c r="AG1016" s="9">
        <f t="shared" si="169"/>
        <v>-1934.94</v>
      </c>
      <c r="AI1016" s="1" t="str">
        <f t="shared" si="172"/>
        <v>37937910004414</v>
      </c>
      <c r="AJ1016" s="9">
        <f>IF(AND(F1016=2015,AG$4=1),-IFERROR(VLOOKUP(AI1016,'Tax Admin 1'!A:I,9,0),0),IF(AND(F1016=2015,AG$4=2),-IFERROR(VLOOKUP(AI1016,'Tax Admin 2'!A:I,9,0),0),IFERROR(VLOOKUP(AI1016,'A203'!A:L,12,0),0)))</f>
        <v>0</v>
      </c>
    </row>
    <row r="1017" spans="1:36" ht="15" customHeight="1" outlineLevel="2">
      <c r="A1017" s="7">
        <v>2015</v>
      </c>
      <c r="B1017" s="7" t="s">
        <v>203</v>
      </c>
      <c r="C1017" s="149" t="s">
        <v>204</v>
      </c>
      <c r="D1017" s="7" t="s">
        <v>204</v>
      </c>
      <c r="E1017" s="7" t="s">
        <v>13</v>
      </c>
      <c r="F1017" s="7">
        <v>3054</v>
      </c>
      <c r="G1017" s="148" t="str">
        <f>VLOOKUP(F1017,Crosswalk!A:D,2,0)</f>
        <v>4417</v>
      </c>
      <c r="H1017" s="7" t="str">
        <f>VLOOKUP(G1017,Crosswalk!B:D,2,0)</f>
        <v>Bicycle Helmet Violations</v>
      </c>
      <c r="I1017" s="7"/>
      <c r="J1017" s="8">
        <v>14.53</v>
      </c>
      <c r="K1017" s="8">
        <v>2.1100000000000012</v>
      </c>
      <c r="L1017" s="8">
        <v>2.3200000000000003</v>
      </c>
      <c r="M1017" s="8">
        <v>0</v>
      </c>
      <c r="N1017" s="8">
        <v>0</v>
      </c>
      <c r="O1017" s="8">
        <v>0.14999999999999858</v>
      </c>
      <c r="P1017" s="8">
        <f>0.41+3.04</f>
        <v>3.45</v>
      </c>
      <c r="Q1017" s="8">
        <v>0</v>
      </c>
      <c r="R1017" s="8"/>
      <c r="S1017" s="8"/>
      <c r="T1017" s="8"/>
      <c r="U1017" s="8"/>
      <c r="V1017" s="8"/>
      <c r="W1017" s="8"/>
      <c r="X1017" s="8"/>
      <c r="Y1017" s="14">
        <f t="shared" si="168"/>
        <v>22.56</v>
      </c>
      <c r="Z1017" s="10"/>
      <c r="AA1017" s="136">
        <f t="shared" si="171"/>
        <v>0</v>
      </c>
      <c r="AB1017" s="13"/>
      <c r="AC1017" s="13">
        <f t="shared" si="173"/>
        <v>0</v>
      </c>
      <c r="AD1017" s="12">
        <v>1</v>
      </c>
      <c r="AE1017" s="12">
        <v>1</v>
      </c>
      <c r="AG1017" s="9">
        <f t="shared" si="169"/>
        <v>-22.56</v>
      </c>
      <c r="AI1017" s="1" t="str">
        <f t="shared" si="172"/>
        <v>37937910004417</v>
      </c>
      <c r="AJ1017" s="9">
        <f>IF(AND(F1017=2015,AG$4=1),-IFERROR(VLOOKUP(AI1017,'Tax Admin 1'!A:I,9,0),0),IF(AND(F1017=2015,AG$4=2),-IFERROR(VLOOKUP(AI1017,'Tax Admin 2'!A:I,9,0),0),IFERROR(VLOOKUP(AI1017,'A203'!A:L,12,0),0)))</f>
        <v>0</v>
      </c>
    </row>
    <row r="1018" spans="1:36" ht="15" customHeight="1" outlineLevel="2">
      <c r="A1018" s="7">
        <v>2015</v>
      </c>
      <c r="B1018" s="7" t="s">
        <v>203</v>
      </c>
      <c r="C1018" s="149" t="s">
        <v>204</v>
      </c>
      <c r="D1018" s="7" t="s">
        <v>204</v>
      </c>
      <c r="E1018" s="7" t="s">
        <v>13</v>
      </c>
      <c r="F1018" s="7">
        <v>3060</v>
      </c>
      <c r="G1018" s="148" t="str">
        <f>VLOOKUP(F1018,Crosswalk!A:D,2,0)</f>
        <v>4423</v>
      </c>
      <c r="H1018" s="7" t="str">
        <f>VLOOKUP(G1018,Crosswalk!B:D,2,0)</f>
        <v>Crime Prevention Fines</v>
      </c>
      <c r="I1018" s="7"/>
      <c r="J1018" s="8">
        <v>130.76</v>
      </c>
      <c r="K1018" s="8">
        <v>112.68</v>
      </c>
      <c r="L1018" s="8">
        <v>110.58999999999997</v>
      </c>
      <c r="M1018" s="8">
        <v>0</v>
      </c>
      <c r="N1018" s="8">
        <v>0</v>
      </c>
      <c r="O1018" s="8">
        <v>203.8599999999999</v>
      </c>
      <c r="P1018" s="8">
        <f>104.13+59.56</f>
        <v>163.69</v>
      </c>
      <c r="Q1018" s="8">
        <v>86.250000000000114</v>
      </c>
      <c r="R1018" s="8"/>
      <c r="S1018" s="8"/>
      <c r="T1018" s="8"/>
      <c r="U1018" s="8"/>
      <c r="V1018" s="8"/>
      <c r="W1018" s="8"/>
      <c r="X1018" s="8"/>
      <c r="Y1018" s="14">
        <f t="shared" si="168"/>
        <v>807.83</v>
      </c>
      <c r="Z1018" s="10"/>
      <c r="AA1018" s="136">
        <f t="shared" si="171"/>
        <v>0</v>
      </c>
      <c r="AB1018" s="13"/>
      <c r="AC1018" s="13">
        <f t="shared" si="173"/>
        <v>0</v>
      </c>
      <c r="AD1018" s="12">
        <v>1</v>
      </c>
      <c r="AE1018" s="12">
        <v>1</v>
      </c>
      <c r="AG1018" s="9">
        <f t="shared" si="169"/>
        <v>-807.83</v>
      </c>
      <c r="AI1018" s="1" t="str">
        <f t="shared" si="172"/>
        <v>37937910004423</v>
      </c>
      <c r="AJ1018" s="9">
        <f>IF(AND(F1018=2015,AG$4=1),-IFERROR(VLOOKUP(AI1018,'Tax Admin 1'!A:I,9,0),0),IF(AND(F1018=2015,AG$4=2),-IFERROR(VLOOKUP(AI1018,'Tax Admin 2'!A:I,9,0),0),IFERROR(VLOOKUP(AI1018,'A203'!A:L,12,0),0)))</f>
        <v>0</v>
      </c>
    </row>
    <row r="1019" spans="1:36" ht="15" customHeight="1" outlineLevel="2">
      <c r="A1019" s="7">
        <v>2015</v>
      </c>
      <c r="B1019" s="7" t="s">
        <v>203</v>
      </c>
      <c r="C1019" s="149" t="s">
        <v>204</v>
      </c>
      <c r="D1019" s="7" t="s">
        <v>204</v>
      </c>
      <c r="E1019" s="7" t="s">
        <v>13</v>
      </c>
      <c r="F1019" s="7">
        <v>3066</v>
      </c>
      <c r="G1019" s="148" t="str">
        <f>VLOOKUP(F1019,Crosswalk!A:D,2,0)</f>
        <v>4429</v>
      </c>
      <c r="H1019" s="7" t="str">
        <f>VLOOKUP(G1019,Crosswalk!B:D,2,0)</f>
        <v>General Base Fine Distribution</v>
      </c>
      <c r="I1019" s="7"/>
      <c r="J1019" s="8">
        <v>17913.12</v>
      </c>
      <c r="K1019" s="8">
        <v>18997.790000000005</v>
      </c>
      <c r="L1019" s="8">
        <v>17609.939999999995</v>
      </c>
      <c r="M1019" s="8">
        <v>0</v>
      </c>
      <c r="N1019" s="8">
        <v>0</v>
      </c>
      <c r="O1019" s="8">
        <v>24001.880000000012</v>
      </c>
      <c r="P1019" s="8">
        <f>12504.96+12278.43</f>
        <v>24783.39</v>
      </c>
      <c r="Q1019" s="8">
        <v>13152.339999999997</v>
      </c>
      <c r="R1019" s="8"/>
      <c r="S1019" s="8"/>
      <c r="T1019" s="8"/>
      <c r="U1019" s="8"/>
      <c r="V1019" s="8"/>
      <c r="W1019" s="8"/>
      <c r="X1019" s="8"/>
      <c r="Y1019" s="14">
        <f t="shared" si="168"/>
        <v>116458.46</v>
      </c>
      <c r="Z1019" s="10"/>
      <c r="AA1019" s="136">
        <f t="shared" si="171"/>
        <v>0</v>
      </c>
      <c r="AB1019" s="13"/>
      <c r="AC1019" s="13">
        <f t="shared" si="173"/>
        <v>0</v>
      </c>
      <c r="AD1019" s="12">
        <v>1</v>
      </c>
      <c r="AE1019" s="12">
        <v>1</v>
      </c>
      <c r="AG1019" s="9">
        <f t="shared" si="169"/>
        <v>-116458.46</v>
      </c>
      <c r="AI1019" s="1" t="str">
        <f t="shared" si="172"/>
        <v>37937910004429</v>
      </c>
      <c r="AJ1019" s="9">
        <f>IF(AND(F1019=2015,AG$4=1),-IFERROR(VLOOKUP(AI1019,'Tax Admin 1'!A:I,9,0),0),IF(AND(F1019=2015,AG$4=2),-IFERROR(VLOOKUP(AI1019,'Tax Admin 2'!A:I,9,0),0),IFERROR(VLOOKUP(AI1019,'A203'!A:L,12,0),0)))</f>
        <v>0</v>
      </c>
    </row>
    <row r="1020" spans="1:36" ht="15" customHeight="1" outlineLevel="2">
      <c r="A1020" s="7">
        <v>2015</v>
      </c>
      <c r="B1020" s="7" t="s">
        <v>203</v>
      </c>
      <c r="C1020" s="149" t="s">
        <v>204</v>
      </c>
      <c r="D1020" s="7" t="s">
        <v>204</v>
      </c>
      <c r="E1020" s="7" t="s">
        <v>13</v>
      </c>
      <c r="F1020" s="7">
        <v>3067</v>
      </c>
      <c r="G1020" s="148" t="str">
        <f>VLOOKUP(F1020,Crosswalk!A:D,2,0)</f>
        <v>4430</v>
      </c>
      <c r="H1020" s="7" t="str">
        <f>VLOOKUP(G1020,Crosswalk!B:D,2,0)</f>
        <v>Base Fine Distribution-Realign</v>
      </c>
      <c r="I1020" s="7"/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/>
      <c r="Q1020" s="8">
        <v>0</v>
      </c>
      <c r="R1020" s="8"/>
      <c r="S1020" s="8"/>
      <c r="T1020" s="8"/>
      <c r="U1020" s="8"/>
      <c r="V1020" s="8"/>
      <c r="W1020" s="8"/>
      <c r="X1020" s="8"/>
      <c r="Y1020" s="14">
        <f t="shared" si="168"/>
        <v>0</v>
      </c>
      <c r="Z1020" s="10"/>
      <c r="AA1020" s="136">
        <f t="shared" si="171"/>
        <v>0</v>
      </c>
      <c r="AB1020" s="13"/>
      <c r="AC1020" s="13">
        <f t="shared" si="173"/>
        <v>0</v>
      </c>
      <c r="AD1020" s="12">
        <v>1</v>
      </c>
      <c r="AE1020" s="12">
        <v>1</v>
      </c>
      <c r="AG1020" s="9">
        <f t="shared" si="169"/>
        <v>0</v>
      </c>
      <c r="AI1020" s="1" t="str">
        <f t="shared" si="172"/>
        <v>37937910004430</v>
      </c>
      <c r="AJ1020" s="9">
        <f>IF(AND(F1020=2015,AG$4=1),-IFERROR(VLOOKUP(AI1020,'Tax Admin 1'!A:I,9,0),0),IF(AND(F1020=2015,AG$4=2),-IFERROR(VLOOKUP(AI1020,'Tax Admin 2'!A:I,9,0),0),IFERROR(VLOOKUP(AI1020,'A203'!A:L,12,0),0)))</f>
        <v>0</v>
      </c>
    </row>
    <row r="1021" spans="1:36" ht="15" customHeight="1" outlineLevel="2">
      <c r="A1021" s="7">
        <v>2015</v>
      </c>
      <c r="B1021" s="7" t="s">
        <v>203</v>
      </c>
      <c r="C1021" s="149" t="s">
        <v>204</v>
      </c>
      <c r="D1021" s="7" t="s">
        <v>204</v>
      </c>
      <c r="E1021" s="7" t="s">
        <v>13</v>
      </c>
      <c r="F1021" s="7">
        <v>3071</v>
      </c>
      <c r="G1021" s="148" t="str">
        <f>VLOOKUP(F1021,Crosswalk!A:D,2,0)</f>
        <v>4434</v>
      </c>
      <c r="H1021" s="7" t="str">
        <f>VLOOKUP(G1021,Crosswalk!B:D,2,0)</f>
        <v>Pc 1463.001 Traffic Safety Fd</v>
      </c>
      <c r="I1021" s="7"/>
      <c r="J1021" s="8">
        <v>0</v>
      </c>
      <c r="K1021" s="8">
        <v>0</v>
      </c>
      <c r="L1021" s="8">
        <v>0</v>
      </c>
      <c r="M1021" s="8">
        <v>0</v>
      </c>
      <c r="N1021" s="8">
        <v>0</v>
      </c>
      <c r="O1021" s="8">
        <v>0</v>
      </c>
      <c r="P1021" s="8"/>
      <c r="Q1021" s="8">
        <v>0</v>
      </c>
      <c r="R1021" s="8"/>
      <c r="S1021" s="8"/>
      <c r="T1021" s="8"/>
      <c r="U1021" s="8"/>
      <c r="V1021" s="8"/>
      <c r="W1021" s="8"/>
      <c r="X1021" s="8"/>
      <c r="Y1021" s="14">
        <f t="shared" si="168"/>
        <v>0</v>
      </c>
      <c r="Z1021" s="10"/>
      <c r="AA1021" s="136">
        <f t="shared" si="171"/>
        <v>0</v>
      </c>
      <c r="AB1021" s="13"/>
      <c r="AC1021" s="13">
        <f t="shared" si="173"/>
        <v>0</v>
      </c>
      <c r="AD1021" s="12">
        <v>1</v>
      </c>
      <c r="AE1021" s="12">
        <v>1</v>
      </c>
      <c r="AG1021" s="9">
        <f t="shared" si="169"/>
        <v>0</v>
      </c>
      <c r="AI1021" s="1" t="str">
        <f t="shared" si="172"/>
        <v>37937910004434</v>
      </c>
      <c r="AJ1021" s="9">
        <f>IF(AND(F1021=2015,AG$4=1),-IFERROR(VLOOKUP(AI1021,'Tax Admin 1'!A:I,9,0),0),IF(AND(F1021=2015,AG$4=2),-IFERROR(VLOOKUP(AI1021,'Tax Admin 2'!A:I,9,0),0),IFERROR(VLOOKUP(AI1021,'A203'!A:L,12,0),0)))</f>
        <v>0</v>
      </c>
    </row>
    <row r="1022" spans="1:36" ht="15" customHeight="1" outlineLevel="2">
      <c r="A1022" s="7">
        <v>2015</v>
      </c>
      <c r="B1022" s="7" t="s">
        <v>203</v>
      </c>
      <c r="C1022" s="149" t="s">
        <v>204</v>
      </c>
      <c r="D1022" s="7" t="s">
        <v>204</v>
      </c>
      <c r="E1022" s="7" t="s">
        <v>13</v>
      </c>
      <c r="F1022" s="7">
        <v>3079</v>
      </c>
      <c r="G1022" s="148" t="str">
        <f>VLOOKUP(F1022,Crosswalk!A:D,2,0)</f>
        <v>4442</v>
      </c>
      <c r="H1022" s="7" t="str">
        <f>VLOOKUP(G1022,Crosswalk!B:D,2,0)</f>
        <v>Dui Lab Fees</v>
      </c>
      <c r="I1022" s="7"/>
      <c r="J1022" s="8">
        <v>0</v>
      </c>
      <c r="K1022" s="8">
        <v>3732.05</v>
      </c>
      <c r="L1022" s="8">
        <v>0</v>
      </c>
      <c r="M1022" s="8">
        <v>0</v>
      </c>
      <c r="N1022" s="8">
        <v>0</v>
      </c>
      <c r="O1022" s="8">
        <v>0</v>
      </c>
      <c r="P1022" s="8"/>
      <c r="Q1022" s="8">
        <v>0</v>
      </c>
      <c r="R1022" s="8"/>
      <c r="S1022" s="8"/>
      <c r="T1022" s="8"/>
      <c r="U1022" s="8"/>
      <c r="V1022" s="8"/>
      <c r="W1022" s="8"/>
      <c r="X1022" s="8"/>
      <c r="Y1022" s="14">
        <f t="shared" si="168"/>
        <v>3732.05</v>
      </c>
      <c r="Z1022" s="10"/>
      <c r="AA1022" s="136">
        <f t="shared" si="171"/>
        <v>0</v>
      </c>
      <c r="AB1022" s="13"/>
      <c r="AC1022" s="13">
        <f t="shared" si="173"/>
        <v>0</v>
      </c>
      <c r="AD1022" s="12">
        <v>1</v>
      </c>
      <c r="AE1022" s="12">
        <v>1</v>
      </c>
      <c r="AG1022" s="9">
        <f t="shared" si="169"/>
        <v>-3732.05</v>
      </c>
      <c r="AI1022" s="1" t="str">
        <f t="shared" si="172"/>
        <v>37937910004442</v>
      </c>
      <c r="AJ1022" s="9">
        <f>IF(AND(F1022=2015,AG$4=1),-IFERROR(VLOOKUP(AI1022,'Tax Admin 1'!A:I,9,0),0),IF(AND(F1022=2015,AG$4=2),-IFERROR(VLOOKUP(AI1022,'Tax Admin 2'!A:I,9,0),0),IFERROR(VLOOKUP(AI1022,'A203'!A:L,12,0),0)))</f>
        <v>0</v>
      </c>
    </row>
    <row r="1023" spans="1:36" ht="15" customHeight="1" outlineLevel="2">
      <c r="A1023" s="7">
        <v>2015</v>
      </c>
      <c r="B1023" s="7" t="s">
        <v>203</v>
      </c>
      <c r="C1023" s="149" t="s">
        <v>204</v>
      </c>
      <c r="D1023" s="7" t="s">
        <v>204</v>
      </c>
      <c r="E1023" s="7" t="s">
        <v>13</v>
      </c>
      <c r="F1023" s="7">
        <v>3386</v>
      </c>
      <c r="G1023" s="148" t="str">
        <f>VLOOKUP(F1023,Crosswalk!A:D,2,0)</f>
        <v>4470</v>
      </c>
      <c r="H1023" s="7" t="str">
        <f>VLOOKUP(G1023,Crosswalk!B:D,2,0)</f>
        <v>Controlled Substance Violation</v>
      </c>
      <c r="I1023" s="7"/>
      <c r="J1023" s="8">
        <v>0</v>
      </c>
      <c r="K1023" s="8">
        <v>0</v>
      </c>
      <c r="L1023" s="8">
        <v>0</v>
      </c>
      <c r="M1023" s="8">
        <v>0</v>
      </c>
      <c r="N1023" s="8">
        <v>0</v>
      </c>
      <c r="O1023" s="8">
        <v>0</v>
      </c>
      <c r="P1023" s="8"/>
      <c r="Q1023" s="8">
        <v>0</v>
      </c>
      <c r="R1023" s="8"/>
      <c r="S1023" s="8"/>
      <c r="T1023" s="8"/>
      <c r="U1023" s="8"/>
      <c r="V1023" s="8"/>
      <c r="W1023" s="8"/>
      <c r="X1023" s="8"/>
      <c r="Y1023" s="14">
        <f t="shared" si="168"/>
        <v>0</v>
      </c>
      <c r="Z1023" s="10"/>
      <c r="AA1023" s="136">
        <f t="shared" ref="AA1023:AA1049" si="174">IF(AG$2="Y",IF(RIGHT(B1023,4)="CITY",AJ1023,0),AJ1023)</f>
        <v>0</v>
      </c>
      <c r="AB1023" s="13"/>
      <c r="AC1023" s="13">
        <f t="shared" si="173"/>
        <v>0</v>
      </c>
      <c r="AD1023" s="12">
        <v>1</v>
      </c>
      <c r="AE1023" s="12">
        <v>1</v>
      </c>
      <c r="AG1023" s="9">
        <f t="shared" si="169"/>
        <v>0</v>
      </c>
      <c r="AI1023" s="1" t="str">
        <f t="shared" ref="AI1023:AI1049" si="175">C1023&amp;D1023&amp;E1023&amp;G1023</f>
        <v>37937910004470</v>
      </c>
      <c r="AJ1023" s="9">
        <f>IF(AND(F1023=2015,AG$4=1),-IFERROR(VLOOKUP(AI1023,'Tax Admin 1'!A:I,9,0),0),IF(AND(F1023=2015,AG$4=2),-IFERROR(VLOOKUP(AI1023,'Tax Admin 2'!A:I,9,0),0),IFERROR(VLOOKUP(AI1023,'A203'!A:L,12,0),0)))</f>
        <v>0</v>
      </c>
    </row>
    <row r="1024" spans="1:36" ht="15" customHeight="1" outlineLevel="2">
      <c r="A1024" s="7">
        <v>2015</v>
      </c>
      <c r="B1024" s="7" t="s">
        <v>203</v>
      </c>
      <c r="C1024" s="149" t="s">
        <v>204</v>
      </c>
      <c r="D1024" s="7" t="s">
        <v>204</v>
      </c>
      <c r="E1024" s="7" t="s">
        <v>13</v>
      </c>
      <c r="F1024" s="7">
        <v>4010</v>
      </c>
      <c r="G1024" s="148" t="str">
        <f>VLOOKUP(F1024,Crosswalk!A:D,2,0)</f>
        <v>4801</v>
      </c>
      <c r="H1024" s="7" t="str">
        <f>VLOOKUP(G1024,Crosswalk!B:D,2,0)</f>
        <v>Interest</v>
      </c>
      <c r="I1024" s="7"/>
      <c r="J1024" s="8">
        <v>0</v>
      </c>
      <c r="K1024" s="8">
        <v>1208.3599999999999</v>
      </c>
      <c r="L1024" s="8">
        <v>0</v>
      </c>
      <c r="M1024" s="8">
        <v>0</v>
      </c>
      <c r="N1024" s="8">
        <v>1328.6699999999998</v>
      </c>
      <c r="O1024" s="8">
        <v>439.72000000000025</v>
      </c>
      <c r="P1024" s="8"/>
      <c r="Q1024" s="8">
        <v>5544.0600000000013</v>
      </c>
      <c r="R1024" s="8"/>
      <c r="S1024" s="8"/>
      <c r="T1024" s="8"/>
      <c r="U1024" s="8"/>
      <c r="V1024" s="8"/>
      <c r="W1024" s="8"/>
      <c r="X1024" s="8"/>
      <c r="Y1024" s="14">
        <f t="shared" si="168"/>
        <v>8520.8100000000013</v>
      </c>
      <c r="Z1024" s="10"/>
      <c r="AA1024" s="136">
        <f t="shared" si="174"/>
        <v>0</v>
      </c>
      <c r="AB1024" s="13"/>
      <c r="AC1024" s="13">
        <f t="shared" si="173"/>
        <v>0</v>
      </c>
      <c r="AD1024" s="12">
        <v>1</v>
      </c>
      <c r="AE1024" s="12">
        <v>1</v>
      </c>
      <c r="AG1024" s="9">
        <f t="shared" si="169"/>
        <v>-8520.8100000000013</v>
      </c>
      <c r="AI1024" s="1" t="str">
        <f t="shared" si="175"/>
        <v>37937910004801</v>
      </c>
      <c r="AJ1024" s="9">
        <f>IF(AND(F1024=2015,AG$4=1),-IFERROR(VLOOKUP(AI1024,'Tax Admin 1'!A:I,9,0),0),IF(AND(F1024=2015,AG$4=2),-IFERROR(VLOOKUP(AI1024,'Tax Admin 2'!A:I,9,0),0),IFERROR(VLOOKUP(AI1024,'A203'!A:L,12,0),0)))</f>
        <v>0</v>
      </c>
    </row>
    <row r="1025" spans="1:36" ht="15" customHeight="1" outlineLevel="2">
      <c r="A1025" s="7">
        <v>2015</v>
      </c>
      <c r="B1025" s="7" t="s">
        <v>203</v>
      </c>
      <c r="C1025" s="149" t="s">
        <v>204</v>
      </c>
      <c r="D1025" s="7" t="s">
        <v>204</v>
      </c>
      <c r="E1025" s="7" t="s">
        <v>13</v>
      </c>
      <c r="F1025" s="7">
        <v>5080</v>
      </c>
      <c r="G1025" s="148" t="str">
        <f>VLOOKUP(F1025,Crosswalk!A:D,2,0)</f>
        <v>5017</v>
      </c>
      <c r="H1025" s="7" t="str">
        <f>VLOOKUP(G1025,Crosswalk!B:D,2,0)</f>
        <v>Trailor Coach-In Lieu Tax</v>
      </c>
      <c r="I1025" s="7"/>
      <c r="J1025" s="8">
        <v>0</v>
      </c>
      <c r="K1025" s="8">
        <v>0</v>
      </c>
      <c r="L1025" s="8">
        <v>0</v>
      </c>
      <c r="M1025" s="8">
        <v>0</v>
      </c>
      <c r="N1025" s="8">
        <v>0</v>
      </c>
      <c r="O1025" s="8">
        <v>0</v>
      </c>
      <c r="P1025" s="8"/>
      <c r="Q1025" s="8">
        <v>0</v>
      </c>
      <c r="R1025" s="8"/>
      <c r="S1025" s="8"/>
      <c r="T1025" s="8"/>
      <c r="U1025" s="8"/>
      <c r="V1025" s="8"/>
      <c r="W1025" s="8"/>
      <c r="X1025" s="8"/>
      <c r="Y1025" s="14">
        <f t="shared" si="168"/>
        <v>0</v>
      </c>
      <c r="Z1025" s="10"/>
      <c r="AA1025" s="136">
        <f t="shared" si="174"/>
        <v>0</v>
      </c>
      <c r="AB1025" s="13"/>
      <c r="AC1025" s="13">
        <f t="shared" si="173"/>
        <v>0</v>
      </c>
      <c r="AD1025" s="12">
        <v>1</v>
      </c>
      <c r="AE1025" s="12">
        <v>1</v>
      </c>
      <c r="AG1025" s="9">
        <f t="shared" si="169"/>
        <v>0</v>
      </c>
      <c r="AI1025" s="1" t="str">
        <f t="shared" si="175"/>
        <v>37937910005017</v>
      </c>
      <c r="AJ1025" s="9">
        <f>IF(AND(F1025=2015,AG$4=1),-IFERROR(VLOOKUP(AI1025,'Tax Admin 1'!A:I,9,0),0),IF(AND(F1025=2015,AG$4=2),-IFERROR(VLOOKUP(AI1025,'Tax Admin 2'!A:I,9,0),0),IFERROR(VLOOKUP(AI1025,'A203'!A:L,12,0),0)))</f>
        <v>0</v>
      </c>
    </row>
    <row r="1026" spans="1:36" ht="15" customHeight="1" outlineLevel="2">
      <c r="A1026" s="7">
        <v>2015</v>
      </c>
      <c r="B1026" s="7" t="s">
        <v>203</v>
      </c>
      <c r="C1026" s="149" t="s">
        <v>204</v>
      </c>
      <c r="D1026" s="7" t="s">
        <v>204</v>
      </c>
      <c r="E1026" s="7" t="s">
        <v>13</v>
      </c>
      <c r="F1026" s="7">
        <v>5380</v>
      </c>
      <c r="G1026" s="148" t="str">
        <f>VLOOKUP(F1026,Crosswalk!A:D,2,0)</f>
        <v>5050</v>
      </c>
      <c r="H1026" s="7" t="str">
        <f>VLOOKUP(G1026,Crosswalk!B:D,2,0)</f>
        <v>St-Homeowners Prop Tax Relief</v>
      </c>
      <c r="I1026" s="7"/>
      <c r="J1026" s="8">
        <v>0</v>
      </c>
      <c r="K1026" s="8">
        <v>0</v>
      </c>
      <c r="L1026" s="8">
        <v>0</v>
      </c>
      <c r="M1026" s="8">
        <v>0</v>
      </c>
      <c r="N1026" s="8">
        <v>22336.79</v>
      </c>
      <c r="O1026" s="8">
        <v>0</v>
      </c>
      <c r="P1026" s="8"/>
      <c r="Q1026" s="8">
        <v>22336.79</v>
      </c>
      <c r="R1026" s="8"/>
      <c r="S1026" s="8"/>
      <c r="T1026" s="8"/>
      <c r="U1026" s="8"/>
      <c r="V1026" s="8"/>
      <c r="W1026" s="8"/>
      <c r="X1026" s="8"/>
      <c r="Y1026" s="14">
        <f t="shared" si="168"/>
        <v>44673.58</v>
      </c>
      <c r="Z1026" s="10"/>
      <c r="AA1026" s="136">
        <f t="shared" si="174"/>
        <v>0</v>
      </c>
      <c r="AB1026" s="13"/>
      <c r="AC1026" s="13">
        <f t="shared" si="173"/>
        <v>0</v>
      </c>
      <c r="AD1026" s="12">
        <v>1</v>
      </c>
      <c r="AE1026" s="12">
        <v>1</v>
      </c>
      <c r="AG1026" s="9">
        <f t="shared" si="169"/>
        <v>-44673.58</v>
      </c>
      <c r="AI1026" s="1" t="str">
        <f t="shared" si="175"/>
        <v>37937910005050</v>
      </c>
      <c r="AJ1026" s="9">
        <f>IF(AND(F1026=2015,AG$4=1),-IFERROR(VLOOKUP(AI1026,'Tax Admin 1'!A:I,9,0),0),IF(AND(F1026=2015,AG$4=2),-IFERROR(VLOOKUP(AI1026,'Tax Admin 2'!A:I,9,0),0),IFERROR(VLOOKUP(AI1026,'A203'!A:L,12,0),0)))</f>
        <v>0</v>
      </c>
    </row>
    <row r="1027" spans="1:36" ht="15" customHeight="1" outlineLevel="2">
      <c r="A1027" s="7">
        <v>2015</v>
      </c>
      <c r="B1027" s="7" t="s">
        <v>203</v>
      </c>
      <c r="C1027" s="149" t="s">
        <v>204</v>
      </c>
      <c r="D1027" s="7" t="s">
        <v>204</v>
      </c>
      <c r="E1027" s="7" t="s">
        <v>13</v>
      </c>
      <c r="F1027" s="7">
        <v>5520</v>
      </c>
      <c r="G1027" s="148" t="str">
        <f>VLOOKUP(F1027,Crosswalk!A:D,2,0)</f>
        <v>5084</v>
      </c>
      <c r="H1027" s="7" t="str">
        <f>VLOOKUP(G1027,Crosswalk!B:D,2,0)</f>
        <v>Prop 172 Pub Safety Fund</v>
      </c>
      <c r="I1027" s="7"/>
      <c r="J1027" s="8">
        <v>61154.9</v>
      </c>
      <c r="K1027" s="8">
        <v>53269.79</v>
      </c>
      <c r="L1027" s="8">
        <v>38911.089999999997</v>
      </c>
      <c r="M1027" s="8">
        <v>0</v>
      </c>
      <c r="N1027" s="8">
        <v>26434.899999999994</v>
      </c>
      <c r="O1027" s="8">
        <v>90067.270000000019</v>
      </c>
      <c r="P1027" s="8">
        <v>24643.7</v>
      </c>
      <c r="Q1027" s="8">
        <v>60851.759999999951</v>
      </c>
      <c r="R1027" s="8"/>
      <c r="S1027" s="8"/>
      <c r="T1027" s="8"/>
      <c r="U1027" s="8"/>
      <c r="V1027" s="8"/>
      <c r="W1027" s="8"/>
      <c r="X1027" s="8"/>
      <c r="Y1027" s="14">
        <f t="shared" si="168"/>
        <v>355333.41</v>
      </c>
      <c r="Z1027" s="10"/>
      <c r="AA1027" s="136">
        <f t="shared" si="174"/>
        <v>0</v>
      </c>
      <c r="AB1027" s="13"/>
      <c r="AC1027" s="13">
        <f t="shared" si="173"/>
        <v>0</v>
      </c>
      <c r="AD1027" s="12">
        <v>1</v>
      </c>
      <c r="AE1027" s="12">
        <v>1</v>
      </c>
      <c r="AG1027" s="9">
        <f t="shared" si="169"/>
        <v>-355333.41</v>
      </c>
      <c r="AI1027" s="1" t="str">
        <f t="shared" si="175"/>
        <v>37937910005084</v>
      </c>
      <c r="AJ1027" s="9">
        <f>IF(AND(F1027=2015,AG$4=1),-IFERROR(VLOOKUP(AI1027,'Tax Admin 1'!A:I,9,0),0),IF(AND(F1027=2015,AG$4=2),-IFERROR(VLOOKUP(AI1027,'Tax Admin 2'!A:I,9,0),0),IFERROR(VLOOKUP(AI1027,'A203'!A:L,12,0),0)))</f>
        <v>0</v>
      </c>
    </row>
    <row r="1028" spans="1:36" ht="15" customHeight="1" outlineLevel="2">
      <c r="A1028" s="7">
        <v>2015</v>
      </c>
      <c r="B1028" s="7" t="s">
        <v>203</v>
      </c>
      <c r="C1028" s="149" t="s">
        <v>204</v>
      </c>
      <c r="D1028" s="7">
        <v>379</v>
      </c>
      <c r="E1028" s="7" t="s">
        <v>13</v>
      </c>
      <c r="F1028" s="7">
        <v>5915</v>
      </c>
      <c r="G1028" s="148" t="str">
        <f>VLOOKUP(F1028,Crosswalk!A:D,2,0)</f>
        <v>4069</v>
      </c>
      <c r="H1028" s="7" t="str">
        <f>VLOOKUP(G1028,Crosswalk!B:D,2,0)</f>
        <v>Pass through - Facilities Portion</v>
      </c>
      <c r="I1028" s="7"/>
      <c r="J1028" s="8">
        <v>0</v>
      </c>
      <c r="K1028" s="8">
        <v>0</v>
      </c>
      <c r="L1028" s="8">
        <v>0</v>
      </c>
      <c r="M1028" s="8">
        <v>96086</v>
      </c>
      <c r="N1028" s="8">
        <v>0</v>
      </c>
      <c r="O1028" s="8">
        <v>0</v>
      </c>
      <c r="P1028" s="8">
        <v>36012</v>
      </c>
      <c r="Q1028" s="8">
        <v>0</v>
      </c>
      <c r="R1028" s="8"/>
      <c r="S1028" s="8"/>
      <c r="T1028" s="8"/>
      <c r="U1028" s="8"/>
      <c r="V1028" s="8"/>
      <c r="W1028" s="8"/>
      <c r="X1028" s="8"/>
      <c r="Y1028" s="14">
        <f t="shared" si="168"/>
        <v>132098</v>
      </c>
      <c r="Z1028" s="10"/>
      <c r="AA1028" s="136">
        <f t="shared" si="174"/>
        <v>0</v>
      </c>
      <c r="AB1028" s="13"/>
      <c r="AC1028" s="13">
        <f t="shared" si="173"/>
        <v>0</v>
      </c>
      <c r="AD1028" s="12"/>
      <c r="AE1028" s="12"/>
      <c r="AG1028" s="9">
        <f t="shared" si="169"/>
        <v>-132098</v>
      </c>
      <c r="AI1028" s="1" t="str">
        <f t="shared" si="175"/>
        <v>37937910004069</v>
      </c>
      <c r="AJ1028" s="9">
        <f>IF(AND(F1028=2015,AG$4=1),-IFERROR(VLOOKUP(AI1028,'Tax Admin 1'!A:I,9,0),0),IF(AND(F1028=2015,AG$4=2),-IFERROR(VLOOKUP(AI1028,'Tax Admin 2'!A:I,9,0),0),IFERROR(VLOOKUP(AI1028,'A203'!A:L,12,0),0)))</f>
        <v>0</v>
      </c>
    </row>
    <row r="1029" spans="1:36" ht="15" customHeight="1" outlineLevel="2">
      <c r="A1029" s="7">
        <v>2015</v>
      </c>
      <c r="B1029" s="7" t="s">
        <v>203</v>
      </c>
      <c r="C1029" s="149" t="s">
        <v>204</v>
      </c>
      <c r="D1029" s="7" t="s">
        <v>204</v>
      </c>
      <c r="E1029" s="7" t="s">
        <v>13</v>
      </c>
      <c r="F1029" s="7">
        <v>6010</v>
      </c>
      <c r="G1029" s="148" t="str">
        <f>VLOOKUP(F1029,Crosswalk!A:D,2,0)</f>
        <v>5401</v>
      </c>
      <c r="H1029" s="7" t="str">
        <f>VLOOKUP(G1029,Crosswalk!B:D,2,0)</f>
        <v>Assessments &amp; Tax Collect Fees</v>
      </c>
      <c r="I1029" s="7"/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/>
      <c r="Q1029" s="8">
        <v>0</v>
      </c>
      <c r="R1029" s="8"/>
      <c r="S1029" s="8"/>
      <c r="T1029" s="8"/>
      <c r="U1029" s="8"/>
      <c r="V1029" s="8"/>
      <c r="W1029" s="8"/>
      <c r="X1029" s="8"/>
      <c r="Y1029" s="14">
        <f t="shared" si="168"/>
        <v>0</v>
      </c>
      <c r="Z1029" s="10"/>
      <c r="AA1029" s="136">
        <f t="shared" si="174"/>
        <v>0</v>
      </c>
      <c r="AB1029" s="13"/>
      <c r="AC1029" s="13">
        <f t="shared" si="173"/>
        <v>0</v>
      </c>
      <c r="AD1029" s="12">
        <v>1</v>
      </c>
      <c r="AE1029" s="12">
        <v>1</v>
      </c>
      <c r="AG1029" s="9">
        <f t="shared" si="169"/>
        <v>0</v>
      </c>
      <c r="AI1029" s="1" t="str">
        <f t="shared" si="175"/>
        <v>37937910005401</v>
      </c>
      <c r="AJ1029" s="9">
        <f>IF(AND(F1029=2015,AG$4=1),-IFERROR(VLOOKUP(AI1029,'Tax Admin 1'!A:I,9,0),0),IF(AND(F1029=2015,AG$4=2),-IFERROR(VLOOKUP(AI1029,'Tax Admin 2'!A:I,9,0),0),IFERROR(VLOOKUP(AI1029,'A203'!A:L,12,0),0)))</f>
        <v>0</v>
      </c>
    </row>
    <row r="1030" spans="1:36" ht="15" customHeight="1" outlineLevel="2">
      <c r="A1030" s="7">
        <v>2015</v>
      </c>
      <c r="B1030" s="7" t="s">
        <v>203</v>
      </c>
      <c r="C1030" s="149" t="s">
        <v>204</v>
      </c>
      <c r="D1030" s="7" t="s">
        <v>204</v>
      </c>
      <c r="E1030" s="7" t="s">
        <v>14</v>
      </c>
      <c r="F1030" s="7">
        <v>6010</v>
      </c>
      <c r="G1030" s="148" t="str">
        <f>VLOOKUP(F1030,Crosswalk!A:D,2,0)</f>
        <v>5401</v>
      </c>
      <c r="H1030" s="7" t="str">
        <f>VLOOKUP(G1030,Crosswalk!B:D,2,0)</f>
        <v>Assessments &amp; Tax Collect Fees</v>
      </c>
      <c r="I1030" s="7"/>
      <c r="J1030" s="8">
        <v>0</v>
      </c>
      <c r="K1030" s="8">
        <v>0</v>
      </c>
      <c r="L1030" s="8">
        <v>17247.43</v>
      </c>
      <c r="M1030" s="8">
        <v>0</v>
      </c>
      <c r="N1030" s="8">
        <v>707.22999999999956</v>
      </c>
      <c r="O1030" s="8">
        <v>12455.8</v>
      </c>
      <c r="P1030" s="8">
        <v>2808.77</v>
      </c>
      <c r="Q1030" s="8">
        <v>96.360000000007858</v>
      </c>
      <c r="R1030" s="8"/>
      <c r="S1030" s="8"/>
      <c r="T1030" s="8"/>
      <c r="U1030" s="8"/>
      <c r="V1030" s="8"/>
      <c r="W1030" s="8"/>
      <c r="X1030" s="8"/>
      <c r="Y1030" s="14">
        <f t="shared" si="168"/>
        <v>33315.590000000004</v>
      </c>
      <c r="Z1030" s="10"/>
      <c r="AA1030" s="136">
        <f t="shared" si="174"/>
        <v>0</v>
      </c>
      <c r="AB1030" s="13"/>
      <c r="AC1030" s="13">
        <f t="shared" si="173"/>
        <v>0</v>
      </c>
      <c r="AD1030" s="12">
        <v>1</v>
      </c>
      <c r="AE1030" s="12">
        <v>0</v>
      </c>
      <c r="AG1030" s="9">
        <f t="shared" si="169"/>
        <v>-33315.590000000004</v>
      </c>
      <c r="AI1030" s="1" t="str">
        <f t="shared" si="175"/>
        <v>37937910105401</v>
      </c>
      <c r="AJ1030" s="9">
        <f>IF(AND(F1030=2015,AG$4=1),-IFERROR(VLOOKUP(AI1030,'Tax Admin 1'!A:I,9,0),0),IF(AND(F1030=2015,AG$4=2),-IFERROR(VLOOKUP(AI1030,'Tax Admin 2'!A:I,9,0),0),IFERROR(VLOOKUP(AI1030,'A203'!A:L,12,0),0)))</f>
        <v>0</v>
      </c>
    </row>
    <row r="1031" spans="1:36" ht="15" customHeight="1" outlineLevel="2">
      <c r="A1031" s="7">
        <v>2015</v>
      </c>
      <c r="B1031" s="7" t="s">
        <v>203</v>
      </c>
      <c r="C1031" s="149" t="s">
        <v>204</v>
      </c>
      <c r="D1031" s="7" t="s">
        <v>204</v>
      </c>
      <c r="E1031" s="7" t="s">
        <v>13</v>
      </c>
      <c r="F1031" s="7">
        <v>6170</v>
      </c>
      <c r="G1031" s="148" t="str">
        <f>VLOOKUP(F1031,Crosswalk!A:D,2,0)</f>
        <v>5459</v>
      </c>
      <c r="H1031" s="7" t="str">
        <f>VLOOKUP(G1031,Crosswalk!B:D,2,0)</f>
        <v>Traffic School Fees</v>
      </c>
      <c r="I1031" s="7"/>
      <c r="J1031" s="8">
        <v>1710.42</v>
      </c>
      <c r="K1031" s="8">
        <v>2314.46</v>
      </c>
      <c r="L1031" s="8">
        <v>1112.8399999999992</v>
      </c>
      <c r="M1031" s="8">
        <v>0</v>
      </c>
      <c r="N1031" s="8">
        <v>0</v>
      </c>
      <c r="O1031" s="8">
        <v>1521.8599999999997</v>
      </c>
      <c r="P1031" s="8">
        <f>683.63+897.68</f>
        <v>1581.31</v>
      </c>
      <c r="Q1031" s="8">
        <v>1069.1800000000003</v>
      </c>
      <c r="R1031" s="8"/>
      <c r="S1031" s="8"/>
      <c r="T1031" s="8"/>
      <c r="U1031" s="8"/>
      <c r="V1031" s="8"/>
      <c r="W1031" s="8"/>
      <c r="X1031" s="8"/>
      <c r="Y1031" s="14">
        <f t="shared" si="168"/>
        <v>9310.07</v>
      </c>
      <c r="Z1031" s="10"/>
      <c r="AA1031" s="136">
        <f t="shared" si="174"/>
        <v>0</v>
      </c>
      <c r="AB1031" s="13"/>
      <c r="AC1031" s="13">
        <f t="shared" si="173"/>
        <v>0</v>
      </c>
      <c r="AD1031" s="12">
        <v>1</v>
      </c>
      <c r="AE1031" s="12">
        <v>1</v>
      </c>
      <c r="AG1031" s="9">
        <f t="shared" si="169"/>
        <v>-9310.07</v>
      </c>
      <c r="AI1031" s="1" t="str">
        <f t="shared" si="175"/>
        <v>37937910005459</v>
      </c>
      <c r="AJ1031" s="9">
        <f>IF(AND(F1031=2015,AG$4=1),-IFERROR(VLOOKUP(AI1031,'Tax Admin 1'!A:I,9,0),0),IF(AND(F1031=2015,AG$4=2),-IFERROR(VLOOKUP(AI1031,'Tax Admin 2'!A:I,9,0),0),IFERROR(VLOOKUP(AI1031,'A203'!A:L,12,0),0)))</f>
        <v>0</v>
      </c>
    </row>
    <row r="1032" spans="1:36" ht="15" customHeight="1" outlineLevel="2">
      <c r="A1032" s="7">
        <v>2015</v>
      </c>
      <c r="B1032" s="7" t="s">
        <v>203</v>
      </c>
      <c r="C1032" s="149" t="s">
        <v>204</v>
      </c>
      <c r="D1032" s="7" t="s">
        <v>204</v>
      </c>
      <c r="E1032" s="7" t="s">
        <v>13</v>
      </c>
      <c r="F1032" s="7">
        <v>6172</v>
      </c>
      <c r="G1032" s="148" t="str">
        <f>VLOOKUP(F1032,Crosswalk!A:D,2,0)</f>
        <v>5461</v>
      </c>
      <c r="H1032" s="7" t="str">
        <f>VLOOKUP(G1032,Crosswalk!B:D,2,0)</f>
        <v>Traffic School Realignment Fee</v>
      </c>
      <c r="I1032" s="7"/>
      <c r="J1032" s="8">
        <v>0</v>
      </c>
      <c r="K1032" s="8">
        <v>0</v>
      </c>
      <c r="L1032" s="8">
        <v>0</v>
      </c>
      <c r="M1032" s="8">
        <v>0</v>
      </c>
      <c r="N1032" s="8">
        <v>0</v>
      </c>
      <c r="O1032" s="8">
        <v>0</v>
      </c>
      <c r="P1032" s="8"/>
      <c r="Q1032" s="8">
        <v>0</v>
      </c>
      <c r="R1032" s="8"/>
      <c r="S1032" s="8"/>
      <c r="T1032" s="8"/>
      <c r="U1032" s="8"/>
      <c r="V1032" s="8"/>
      <c r="W1032" s="8"/>
      <c r="X1032" s="8"/>
      <c r="Y1032" s="14">
        <f t="shared" si="168"/>
        <v>0</v>
      </c>
      <c r="Z1032" s="10"/>
      <c r="AA1032" s="136">
        <f t="shared" si="174"/>
        <v>0</v>
      </c>
      <c r="AB1032" s="13"/>
      <c r="AC1032" s="13">
        <f t="shared" si="173"/>
        <v>0</v>
      </c>
      <c r="AD1032" s="12">
        <v>1</v>
      </c>
      <c r="AE1032" s="12">
        <v>1</v>
      </c>
      <c r="AG1032" s="9">
        <f t="shared" si="169"/>
        <v>0</v>
      </c>
      <c r="AI1032" s="1" t="str">
        <f t="shared" si="175"/>
        <v>37937910005461</v>
      </c>
      <c r="AJ1032" s="9">
        <f>IF(AND(F1032=2015,AG$4=1),-IFERROR(VLOOKUP(AI1032,'Tax Admin 1'!A:I,9,0),0),IF(AND(F1032=2015,AG$4=2),-IFERROR(VLOOKUP(AI1032,'Tax Admin 2'!A:I,9,0),0),IFERROR(VLOOKUP(AI1032,'A203'!A:L,12,0),0)))</f>
        <v>0</v>
      </c>
    </row>
    <row r="1033" spans="1:36" ht="15" customHeight="1" outlineLevel="2">
      <c r="A1033" s="7">
        <v>2015</v>
      </c>
      <c r="B1033" s="7" t="s">
        <v>203</v>
      </c>
      <c r="C1033" s="149" t="s">
        <v>204</v>
      </c>
      <c r="D1033" s="7" t="s">
        <v>204</v>
      </c>
      <c r="E1033" s="7" t="s">
        <v>13</v>
      </c>
      <c r="F1033" s="24">
        <v>6270</v>
      </c>
      <c r="G1033" s="148" t="str">
        <f>VLOOKUP(F1033,Crosswalk!A:D,2,0)</f>
        <v>5467</v>
      </c>
      <c r="H1033" s="7" t="str">
        <f>VLOOKUP(G1033,Crosswalk!B:D,2,0)</f>
        <v>Law Enforcement Services</v>
      </c>
      <c r="I1033" s="7"/>
      <c r="J1033" s="8">
        <v>15904.37</v>
      </c>
      <c r="K1033" s="8">
        <v>22230.1</v>
      </c>
      <c r="L1033" s="8">
        <v>8943.8699999999953</v>
      </c>
      <c r="M1033" s="8">
        <v>0</v>
      </c>
      <c r="N1033" s="8">
        <v>7470.6900000000096</v>
      </c>
      <c r="O1033" s="8">
        <v>27223.29</v>
      </c>
      <c r="P1033" s="8">
        <f>10644.43+10122.47</f>
        <v>20766.900000000001</v>
      </c>
      <c r="Q1033" s="8">
        <v>9161.6499999999942</v>
      </c>
      <c r="R1033" s="8"/>
      <c r="S1033" s="8"/>
      <c r="T1033" s="8"/>
      <c r="U1033" s="8"/>
      <c r="V1033" s="8"/>
      <c r="W1033" s="8"/>
      <c r="X1033" s="8"/>
      <c r="Y1033" s="14">
        <f t="shared" si="168"/>
        <v>111700.87</v>
      </c>
      <c r="Z1033" s="10"/>
      <c r="AA1033" s="136">
        <f t="shared" si="174"/>
        <v>0</v>
      </c>
      <c r="AB1033" s="13"/>
      <c r="AC1033" s="13">
        <f t="shared" si="173"/>
        <v>0</v>
      </c>
      <c r="AD1033" s="12">
        <v>1</v>
      </c>
      <c r="AE1033" s="12">
        <v>1</v>
      </c>
      <c r="AG1033" s="9">
        <f t="shared" si="169"/>
        <v>-111700.87</v>
      </c>
      <c r="AI1033" s="1" t="str">
        <f t="shared" si="175"/>
        <v>37937910005467</v>
      </c>
      <c r="AJ1033" s="9">
        <f>IF(AND(F1033=2015,AG$4=1),-IFERROR(VLOOKUP(AI1033,'Tax Admin 1'!A:I,9,0),0),IF(AND(F1033=2015,AG$4=2),-IFERROR(VLOOKUP(AI1033,'Tax Admin 2'!A:I,9,0),0),IFERROR(VLOOKUP(AI1033,'A203'!A:L,12,0),0)))</f>
        <v>0</v>
      </c>
    </row>
    <row r="1034" spans="1:36" ht="15" customHeight="1" outlineLevel="2">
      <c r="A1034" s="7">
        <v>2015</v>
      </c>
      <c r="B1034" s="7" t="s">
        <v>203</v>
      </c>
      <c r="C1034" s="149" t="s">
        <v>204</v>
      </c>
      <c r="D1034" s="7" t="s">
        <v>204</v>
      </c>
      <c r="E1034" s="7" t="s">
        <v>13</v>
      </c>
      <c r="F1034" s="7">
        <v>6282</v>
      </c>
      <c r="G1034" s="148" t="str">
        <f>VLOOKUP(F1034,Crosswalk!A:D,2,0)</f>
        <v>5474</v>
      </c>
      <c r="H1034" s="7" t="str">
        <f>VLOOKUP(G1034,Crosswalk!B:D,2,0)</f>
        <v>Proof Of Correction</v>
      </c>
      <c r="I1034" s="7"/>
      <c r="J1034" s="8">
        <v>711.15</v>
      </c>
      <c r="K1034" s="8">
        <v>657.50000000000011</v>
      </c>
      <c r="L1034" s="8">
        <v>738.5</v>
      </c>
      <c r="M1034" s="8">
        <v>0</v>
      </c>
      <c r="N1034" s="8">
        <v>0</v>
      </c>
      <c r="O1034" s="8">
        <v>712.19</v>
      </c>
      <c r="P1034" s="8">
        <f>355.69+372.16</f>
        <v>727.85</v>
      </c>
      <c r="Q1034" s="8">
        <v>397.58000000000038</v>
      </c>
      <c r="R1034" s="8"/>
      <c r="S1034" s="8"/>
      <c r="T1034" s="8"/>
      <c r="U1034" s="8"/>
      <c r="V1034" s="8"/>
      <c r="W1034" s="8"/>
      <c r="X1034" s="8"/>
      <c r="Y1034" s="14">
        <f t="shared" si="168"/>
        <v>3944.7700000000004</v>
      </c>
      <c r="Z1034" s="10"/>
      <c r="AA1034" s="136">
        <f t="shared" si="174"/>
        <v>0</v>
      </c>
      <c r="AB1034" s="13"/>
      <c r="AC1034" s="13">
        <f t="shared" si="173"/>
        <v>0</v>
      </c>
      <c r="AD1034" s="12">
        <v>1</v>
      </c>
      <c r="AE1034" s="12">
        <v>1</v>
      </c>
      <c r="AG1034" s="9">
        <f t="shared" si="169"/>
        <v>-3944.7700000000004</v>
      </c>
      <c r="AI1034" s="1" t="str">
        <f t="shared" si="175"/>
        <v>37937910005474</v>
      </c>
      <c r="AJ1034" s="9">
        <f>IF(AND(F1034=2015,AG$4=1),-IFERROR(VLOOKUP(AI1034,'Tax Admin 1'!A:I,9,0),0),IF(AND(F1034=2015,AG$4=2),-IFERROR(VLOOKUP(AI1034,'Tax Admin 2'!A:I,9,0),0),IFERROR(VLOOKUP(AI1034,'A203'!A:L,12,0),0)))</f>
        <v>0</v>
      </c>
    </row>
    <row r="1035" spans="1:36" ht="15" customHeight="1" outlineLevel="2">
      <c r="A1035" s="7">
        <v>2015</v>
      </c>
      <c r="B1035" s="7" t="s">
        <v>203</v>
      </c>
      <c r="C1035" s="149" t="s">
        <v>204</v>
      </c>
      <c r="D1035" s="7" t="s">
        <v>204</v>
      </c>
      <c r="E1035" s="7" t="s">
        <v>13</v>
      </c>
      <c r="F1035" s="7">
        <v>6345</v>
      </c>
      <c r="G1035" s="148" t="str">
        <f>VLOOKUP(F1035,Crosswalk!A:D,2,0)</f>
        <v>5500</v>
      </c>
      <c r="H1035" s="7" t="str">
        <f>VLOOKUP(G1035,Crosswalk!B:D,2,0)</f>
        <v>Litter Fines - Courts</v>
      </c>
      <c r="I1035" s="7"/>
      <c r="J1035" s="8">
        <v>6.32</v>
      </c>
      <c r="K1035" s="8">
        <v>6.32</v>
      </c>
      <c r="L1035" s="8">
        <v>8.7100000000000009</v>
      </c>
      <c r="M1035" s="8">
        <v>0</v>
      </c>
      <c r="N1035" s="8">
        <v>0</v>
      </c>
      <c r="O1035" s="8">
        <v>13.79</v>
      </c>
      <c r="P1035" s="8">
        <f>5.58+4.79</f>
        <v>10.370000000000001</v>
      </c>
      <c r="Q1035" s="8">
        <v>37.589999999999989</v>
      </c>
      <c r="R1035" s="8"/>
      <c r="S1035" s="8"/>
      <c r="T1035" s="8"/>
      <c r="U1035" s="8"/>
      <c r="V1035" s="8"/>
      <c r="W1035" s="8"/>
      <c r="X1035" s="8"/>
      <c r="Y1035" s="14">
        <f t="shared" si="168"/>
        <v>83.1</v>
      </c>
      <c r="Z1035" s="10"/>
      <c r="AA1035" s="136">
        <f t="shared" si="174"/>
        <v>0</v>
      </c>
      <c r="AB1035" s="13"/>
      <c r="AC1035" s="13">
        <f t="shared" si="173"/>
        <v>0</v>
      </c>
      <c r="AD1035" s="12">
        <v>1</v>
      </c>
      <c r="AE1035" s="12">
        <v>1</v>
      </c>
      <c r="AG1035" s="9">
        <f t="shared" si="169"/>
        <v>-83.1</v>
      </c>
      <c r="AI1035" s="1" t="str">
        <f t="shared" si="175"/>
        <v>37937910005500</v>
      </c>
      <c r="AJ1035" s="9">
        <f>IF(AND(F1035=2015,AG$4=1),-IFERROR(VLOOKUP(AI1035,'Tax Admin 1'!A:I,9,0),0),IF(AND(F1035=2015,AG$4=2),-IFERROR(VLOOKUP(AI1035,'Tax Admin 2'!A:I,9,0),0),IFERROR(VLOOKUP(AI1035,'A203'!A:L,12,0),0)))</f>
        <v>0</v>
      </c>
    </row>
    <row r="1036" spans="1:36" ht="15" customHeight="1" outlineLevel="2">
      <c r="A1036" s="7">
        <v>2015</v>
      </c>
      <c r="B1036" s="7" t="s">
        <v>203</v>
      </c>
      <c r="C1036" s="149" t="s">
        <v>204</v>
      </c>
      <c r="D1036" s="7" t="s">
        <v>204</v>
      </c>
      <c r="E1036" s="7" t="s">
        <v>13</v>
      </c>
      <c r="F1036" s="7">
        <v>6700</v>
      </c>
      <c r="G1036" s="148" t="str">
        <f>VLOOKUP(F1036,Crosswalk!A:D,2,0)</f>
        <v>5537</v>
      </c>
      <c r="H1036" s="7" t="str">
        <f>VLOOKUP(G1036,Crosswalk!B:D,2,0)</f>
        <v>Other Services</v>
      </c>
      <c r="I1036" s="7"/>
      <c r="J1036" s="8">
        <v>0</v>
      </c>
      <c r="K1036" s="8">
        <v>0</v>
      </c>
      <c r="L1036" s="8">
        <v>0</v>
      </c>
      <c r="M1036" s="8">
        <v>0</v>
      </c>
      <c r="N1036" s="8">
        <v>0</v>
      </c>
      <c r="O1036" s="8">
        <v>0</v>
      </c>
      <c r="P1036" s="8"/>
      <c r="Q1036" s="8">
        <v>0</v>
      </c>
      <c r="R1036" s="8"/>
      <c r="S1036" s="8"/>
      <c r="T1036" s="8"/>
      <c r="U1036" s="8"/>
      <c r="V1036" s="8"/>
      <c r="W1036" s="8"/>
      <c r="X1036" s="8"/>
      <c r="Y1036" s="14">
        <f t="shared" ref="Y1036:Y1099" si="176">SUM(J1036:X1036)</f>
        <v>0</v>
      </c>
      <c r="Z1036" s="10"/>
      <c r="AA1036" s="136">
        <f t="shared" si="174"/>
        <v>0</v>
      </c>
      <c r="AB1036" s="13"/>
      <c r="AC1036" s="13">
        <f t="shared" si="173"/>
        <v>0</v>
      </c>
      <c r="AD1036" s="12">
        <v>1</v>
      </c>
      <c r="AE1036" s="12">
        <v>1</v>
      </c>
      <c r="AG1036" s="9">
        <f t="shared" si="169"/>
        <v>0</v>
      </c>
      <c r="AI1036" s="1" t="str">
        <f t="shared" si="175"/>
        <v>37937910005537</v>
      </c>
      <c r="AJ1036" s="9">
        <f>IF(AND(F1036=2015,AG$4=1),-IFERROR(VLOOKUP(AI1036,'Tax Admin 1'!A:I,9,0),0),IF(AND(F1036=2015,AG$4=2),-IFERROR(VLOOKUP(AI1036,'Tax Admin 2'!A:I,9,0),0),IFERROR(VLOOKUP(AI1036,'A203'!A:L,12,0),0)))</f>
        <v>0</v>
      </c>
    </row>
    <row r="1037" spans="1:36" ht="15" customHeight="1" outlineLevel="2">
      <c r="A1037" s="7">
        <v>2015</v>
      </c>
      <c r="B1037" s="7" t="s">
        <v>203</v>
      </c>
      <c r="C1037" s="149" t="s">
        <v>204</v>
      </c>
      <c r="D1037" s="7">
        <v>379</v>
      </c>
      <c r="E1037" s="7">
        <v>1001</v>
      </c>
      <c r="F1037" s="7">
        <v>6700</v>
      </c>
      <c r="G1037" s="148" t="str">
        <f>VLOOKUP(F1037,Crosswalk!A:D,2,0)</f>
        <v>5537</v>
      </c>
      <c r="H1037" s="7" t="str">
        <f>VLOOKUP(G1037,Crosswalk!B:D,2,0)</f>
        <v>Other Services</v>
      </c>
      <c r="I1037" s="7"/>
      <c r="J1037" s="8">
        <v>0</v>
      </c>
      <c r="K1037" s="8">
        <v>0</v>
      </c>
      <c r="L1037" s="8">
        <v>0</v>
      </c>
      <c r="M1037" s="8">
        <v>0</v>
      </c>
      <c r="N1037" s="8">
        <v>0</v>
      </c>
      <c r="O1037" s="8">
        <v>0</v>
      </c>
      <c r="P1037" s="8"/>
      <c r="Q1037" s="8">
        <v>0</v>
      </c>
      <c r="R1037" s="8"/>
      <c r="S1037" s="8"/>
      <c r="T1037" s="8"/>
      <c r="U1037" s="8"/>
      <c r="V1037" s="8"/>
      <c r="W1037" s="8"/>
      <c r="X1037" s="8"/>
      <c r="Y1037" s="14">
        <f t="shared" si="176"/>
        <v>0</v>
      </c>
      <c r="Z1037" s="10"/>
      <c r="AA1037" s="136">
        <f t="shared" si="174"/>
        <v>0</v>
      </c>
      <c r="AB1037" s="13"/>
      <c r="AC1037" s="13">
        <f t="shared" si="173"/>
        <v>0</v>
      </c>
      <c r="AD1037" s="12"/>
      <c r="AE1037" s="12"/>
      <c r="AG1037" s="9">
        <f t="shared" si="169"/>
        <v>0</v>
      </c>
      <c r="AI1037" s="1" t="str">
        <f t="shared" si="175"/>
        <v>37937910015537</v>
      </c>
      <c r="AJ1037" s="9">
        <f>IF(AND(F1037=2015,AG$4=1),-IFERROR(VLOOKUP(AI1037,'Tax Admin 1'!A:I,9,0),0),IF(AND(F1037=2015,AG$4=2),-IFERROR(VLOOKUP(AI1037,'Tax Admin 2'!A:I,9,0),0),IFERROR(VLOOKUP(AI1037,'A203'!A:L,12,0),0)))</f>
        <v>0</v>
      </c>
    </row>
    <row r="1038" spans="1:36" ht="15" customHeight="1" outlineLevel="2">
      <c r="A1038" s="7">
        <v>2015</v>
      </c>
      <c r="B1038" s="7" t="s">
        <v>203</v>
      </c>
      <c r="C1038" s="149" t="s">
        <v>204</v>
      </c>
      <c r="D1038" s="7">
        <v>379</v>
      </c>
      <c r="E1038" s="7">
        <v>1050</v>
      </c>
      <c r="F1038" s="7">
        <v>6700</v>
      </c>
      <c r="G1038" s="148" t="str">
        <f>VLOOKUP(F1038,Crosswalk!A:D,2,0)</f>
        <v>5537</v>
      </c>
      <c r="H1038" s="7" t="str">
        <f>VLOOKUP(G1038,Crosswalk!B:D,2,0)</f>
        <v>Other Services</v>
      </c>
      <c r="I1038" s="7"/>
      <c r="J1038" s="8">
        <v>0</v>
      </c>
      <c r="K1038" s="8">
        <v>0</v>
      </c>
      <c r="L1038" s="8">
        <v>0</v>
      </c>
      <c r="M1038" s="8">
        <v>0</v>
      </c>
      <c r="N1038" s="8">
        <v>0</v>
      </c>
      <c r="O1038" s="8">
        <v>0</v>
      </c>
      <c r="P1038" s="8"/>
      <c r="Q1038" s="8">
        <v>0</v>
      </c>
      <c r="R1038" s="8"/>
      <c r="S1038" s="8"/>
      <c r="T1038" s="8"/>
      <c r="U1038" s="8"/>
      <c r="V1038" s="8"/>
      <c r="W1038" s="8"/>
      <c r="X1038" s="8"/>
      <c r="Y1038" s="14">
        <f t="shared" si="176"/>
        <v>0</v>
      </c>
      <c r="Z1038" s="10"/>
      <c r="AA1038" s="136">
        <f t="shared" si="174"/>
        <v>0</v>
      </c>
      <c r="AB1038" s="13"/>
      <c r="AC1038" s="13">
        <f t="shared" si="173"/>
        <v>0</v>
      </c>
      <c r="AD1038" s="12">
        <v>0</v>
      </c>
      <c r="AE1038" s="12">
        <v>0</v>
      </c>
      <c r="AG1038" s="9">
        <f t="shared" ref="AG1038:AG1103" si="177">AC1038-Y1038</f>
        <v>0</v>
      </c>
      <c r="AI1038" s="1" t="str">
        <f t="shared" si="175"/>
        <v>37937910505537</v>
      </c>
      <c r="AJ1038" s="9">
        <f>IF(AND(F1038=2015,AG$4=1),-IFERROR(VLOOKUP(AI1038,'Tax Admin 1'!A:I,9,0),0),IF(AND(F1038=2015,AG$4=2),-IFERROR(VLOOKUP(AI1038,'Tax Admin 2'!A:I,9,0),0),IFERROR(VLOOKUP(AI1038,'A203'!A:L,12,0),0)))</f>
        <v>0</v>
      </c>
    </row>
    <row r="1039" spans="1:36" ht="15" customHeight="1" outlineLevel="2">
      <c r="A1039" s="7">
        <v>2015</v>
      </c>
      <c r="B1039" s="7" t="s">
        <v>203</v>
      </c>
      <c r="C1039" s="149" t="s">
        <v>204</v>
      </c>
      <c r="D1039" s="7" t="s">
        <v>204</v>
      </c>
      <c r="E1039" s="7" t="s">
        <v>124</v>
      </c>
      <c r="F1039" s="7">
        <v>6700</v>
      </c>
      <c r="G1039" s="148" t="str">
        <f>VLOOKUP(F1039,Crosswalk!A:D,2,0)</f>
        <v>5537</v>
      </c>
      <c r="H1039" s="7" t="str">
        <f>VLOOKUP(G1039,Crosswalk!B:D,2,0)</f>
        <v>Other Services</v>
      </c>
      <c r="I1039" s="7"/>
      <c r="J1039" s="8">
        <v>0</v>
      </c>
      <c r="K1039" s="8">
        <v>0</v>
      </c>
      <c r="L1039" s="8">
        <v>9543.5</v>
      </c>
      <c r="M1039" s="8">
        <v>0</v>
      </c>
      <c r="N1039" s="8">
        <v>1149</v>
      </c>
      <c r="O1039" s="8">
        <v>4823.5</v>
      </c>
      <c r="P1039" s="8">
        <v>1194</v>
      </c>
      <c r="Q1039" s="8">
        <v>743.15999999999985</v>
      </c>
      <c r="R1039" s="8"/>
      <c r="S1039" s="8"/>
      <c r="T1039" s="8"/>
      <c r="U1039" s="8"/>
      <c r="V1039" s="8"/>
      <c r="W1039" s="8"/>
      <c r="X1039" s="8"/>
      <c r="Y1039" s="14">
        <f t="shared" si="176"/>
        <v>17453.16</v>
      </c>
      <c r="Z1039" s="10"/>
      <c r="AA1039" s="136">
        <f t="shared" si="174"/>
        <v>0</v>
      </c>
      <c r="AB1039" s="13"/>
      <c r="AC1039" s="13">
        <f t="shared" si="173"/>
        <v>0</v>
      </c>
      <c r="AD1039" s="12">
        <v>1</v>
      </c>
      <c r="AE1039" s="12">
        <v>0</v>
      </c>
      <c r="AG1039" s="9">
        <f t="shared" si="177"/>
        <v>-17453.16</v>
      </c>
      <c r="AI1039" s="1" t="str">
        <f t="shared" si="175"/>
        <v>37937910705537</v>
      </c>
      <c r="AJ1039" s="9">
        <f>IF(AND(F1039=2015,AG$4=1),-IFERROR(VLOOKUP(AI1039,'Tax Admin 1'!A:I,9,0),0),IF(AND(F1039=2015,AG$4=2),-IFERROR(VLOOKUP(AI1039,'Tax Admin 2'!A:I,9,0),0),IFERROR(VLOOKUP(AI1039,'A203'!A:L,12,0),0)))</f>
        <v>0</v>
      </c>
    </row>
    <row r="1040" spans="1:36" ht="15" customHeight="1" outlineLevel="2">
      <c r="A1040" s="7">
        <v>2015</v>
      </c>
      <c r="B1040" s="7" t="s">
        <v>203</v>
      </c>
      <c r="C1040" s="149" t="s">
        <v>204</v>
      </c>
      <c r="D1040" s="7" t="s">
        <v>204</v>
      </c>
      <c r="E1040" s="7" t="s">
        <v>167</v>
      </c>
      <c r="F1040" s="7">
        <v>6700</v>
      </c>
      <c r="G1040" s="148" t="str">
        <f>VLOOKUP(F1040,Crosswalk!A:D,2,0)</f>
        <v>5537</v>
      </c>
      <c r="H1040" s="7" t="str">
        <f>VLOOKUP(G1040,Crosswalk!B:D,2,0)</f>
        <v>Other Services</v>
      </c>
      <c r="I1040" s="7"/>
      <c r="J1040" s="8">
        <v>0</v>
      </c>
      <c r="K1040" s="8">
        <v>0</v>
      </c>
      <c r="L1040" s="8">
        <v>5568</v>
      </c>
      <c r="M1040" s="8">
        <v>0</v>
      </c>
      <c r="N1040" s="8">
        <v>1348</v>
      </c>
      <c r="O1040" s="8">
        <v>4400</v>
      </c>
      <c r="P1040" s="8">
        <v>1724</v>
      </c>
      <c r="Q1040" s="8">
        <v>-16.399999999999636</v>
      </c>
      <c r="R1040" s="8"/>
      <c r="S1040" s="8"/>
      <c r="T1040" s="8"/>
      <c r="U1040" s="8"/>
      <c r="V1040" s="8"/>
      <c r="W1040" s="8"/>
      <c r="X1040" s="8"/>
      <c r="Y1040" s="14">
        <f t="shared" si="176"/>
        <v>13023.6</v>
      </c>
      <c r="Z1040" s="10"/>
      <c r="AA1040" s="136">
        <f t="shared" si="174"/>
        <v>0</v>
      </c>
      <c r="AB1040" s="13"/>
      <c r="AC1040" s="13">
        <f t="shared" si="173"/>
        <v>0</v>
      </c>
      <c r="AD1040" s="12">
        <v>1</v>
      </c>
      <c r="AE1040" s="12">
        <v>0</v>
      </c>
      <c r="AG1040" s="9">
        <f t="shared" si="177"/>
        <v>-13023.6</v>
      </c>
      <c r="AI1040" s="1" t="str">
        <f t="shared" si="175"/>
        <v>37937910805537</v>
      </c>
      <c r="AJ1040" s="9">
        <f>IF(AND(F1040=2015,AG$4=1),-IFERROR(VLOOKUP(AI1040,'Tax Admin 1'!A:I,9,0),0),IF(AND(F1040=2015,AG$4=2),-IFERROR(VLOOKUP(AI1040,'Tax Admin 2'!A:I,9,0),0),IFERROR(VLOOKUP(AI1040,'A203'!A:L,12,0),0)))</f>
        <v>0</v>
      </c>
    </row>
    <row r="1041" spans="1:36" ht="15" customHeight="1" outlineLevel="2">
      <c r="A1041" s="7">
        <v>2015</v>
      </c>
      <c r="B1041" s="7" t="s">
        <v>203</v>
      </c>
      <c r="C1041" s="149" t="s">
        <v>204</v>
      </c>
      <c r="D1041" s="7" t="s">
        <v>204</v>
      </c>
      <c r="E1041" s="7" t="s">
        <v>145</v>
      </c>
      <c r="F1041" s="7">
        <v>6700</v>
      </c>
      <c r="G1041" s="148" t="str">
        <f>VLOOKUP(F1041,Crosswalk!A:D,2,0)</f>
        <v>5537</v>
      </c>
      <c r="H1041" s="7" t="str">
        <f>VLOOKUP(G1041,Crosswalk!B:D,2,0)</f>
        <v>Other Services</v>
      </c>
      <c r="I1041" s="7"/>
      <c r="J1041" s="8">
        <v>0</v>
      </c>
      <c r="K1041" s="8">
        <v>0</v>
      </c>
      <c r="L1041" s="8">
        <v>1429.5</v>
      </c>
      <c r="M1041" s="8">
        <v>0</v>
      </c>
      <c r="N1041" s="8">
        <v>462</v>
      </c>
      <c r="O1041" s="8">
        <v>1429.5</v>
      </c>
      <c r="P1041" s="8">
        <v>616</v>
      </c>
      <c r="Q1041" s="8">
        <v>0</v>
      </c>
      <c r="R1041" s="8"/>
      <c r="S1041" s="8"/>
      <c r="T1041" s="8"/>
      <c r="U1041" s="8"/>
      <c r="V1041" s="8"/>
      <c r="W1041" s="8"/>
      <c r="X1041" s="8"/>
      <c r="Y1041" s="14">
        <f t="shared" si="176"/>
        <v>3937</v>
      </c>
      <c r="Z1041" s="10"/>
      <c r="AA1041" s="136">
        <f t="shared" si="174"/>
        <v>0</v>
      </c>
      <c r="AB1041" s="13"/>
      <c r="AC1041" s="13">
        <f t="shared" si="173"/>
        <v>0</v>
      </c>
      <c r="AD1041" s="12">
        <v>1</v>
      </c>
      <c r="AE1041" s="12">
        <v>0</v>
      </c>
      <c r="AG1041" s="9">
        <f t="shared" si="177"/>
        <v>-3937</v>
      </c>
      <c r="AI1041" s="1" t="str">
        <f t="shared" si="175"/>
        <v>37937910905537</v>
      </c>
      <c r="AJ1041" s="9">
        <f>IF(AND(F1041=2015,AG$4=1),-IFERROR(VLOOKUP(AI1041,'Tax Admin 1'!A:I,9,0),0),IF(AND(F1041=2015,AG$4=2),-IFERROR(VLOOKUP(AI1041,'Tax Admin 2'!A:I,9,0),0),IFERROR(VLOOKUP(AI1041,'A203'!A:L,12,0),0)))</f>
        <v>0</v>
      </c>
    </row>
    <row r="1042" spans="1:36" ht="15" customHeight="1" outlineLevel="2">
      <c r="A1042" s="7">
        <v>2015</v>
      </c>
      <c r="B1042" s="7" t="s">
        <v>203</v>
      </c>
      <c r="C1042" s="149" t="s">
        <v>204</v>
      </c>
      <c r="D1042" s="7" t="s">
        <v>204</v>
      </c>
      <c r="E1042" s="7" t="s">
        <v>205</v>
      </c>
      <c r="F1042" s="7">
        <v>6700</v>
      </c>
      <c r="G1042" s="148" t="str">
        <f>VLOOKUP(F1042,Crosswalk!A:D,2,0)</f>
        <v>5537</v>
      </c>
      <c r="H1042" s="7" t="str">
        <f>VLOOKUP(G1042,Crosswalk!B:D,2,0)</f>
        <v>Other Services</v>
      </c>
      <c r="I1042" s="7"/>
      <c r="J1042" s="8">
        <v>0</v>
      </c>
      <c r="K1042" s="8">
        <v>0</v>
      </c>
      <c r="L1042" s="8">
        <v>3133.5</v>
      </c>
      <c r="M1042" s="8">
        <v>0</v>
      </c>
      <c r="N1042" s="8">
        <v>170</v>
      </c>
      <c r="O1042" s="8">
        <v>2657.5</v>
      </c>
      <c r="P1042" s="8">
        <v>187</v>
      </c>
      <c r="Q1042" s="8">
        <v>77.359999999999673</v>
      </c>
      <c r="R1042" s="8"/>
      <c r="S1042" s="8"/>
      <c r="T1042" s="8"/>
      <c r="U1042" s="8"/>
      <c r="V1042" s="8"/>
      <c r="W1042" s="8"/>
      <c r="X1042" s="8"/>
      <c r="Y1042" s="14">
        <f t="shared" si="176"/>
        <v>6225.36</v>
      </c>
      <c r="Z1042" s="10"/>
      <c r="AA1042" s="136">
        <f t="shared" si="174"/>
        <v>0</v>
      </c>
      <c r="AB1042" s="13"/>
      <c r="AC1042" s="13">
        <f t="shared" si="173"/>
        <v>0</v>
      </c>
      <c r="AD1042" s="12">
        <v>1</v>
      </c>
      <c r="AE1042" s="12">
        <v>0</v>
      </c>
      <c r="AG1042" s="9">
        <f t="shared" si="177"/>
        <v>-6225.36</v>
      </c>
      <c r="AI1042" s="1" t="str">
        <f t="shared" si="175"/>
        <v>37937910915537</v>
      </c>
      <c r="AJ1042" s="9">
        <f>IF(AND(F1042=2015,AG$4=1),-IFERROR(VLOOKUP(AI1042,'Tax Admin 1'!A:I,9,0),0),IF(AND(F1042=2015,AG$4=2),-IFERROR(VLOOKUP(AI1042,'Tax Admin 2'!A:I,9,0),0),IFERROR(VLOOKUP(AI1042,'A203'!A:L,12,0),0)))</f>
        <v>0</v>
      </c>
    </row>
    <row r="1043" spans="1:36" ht="15" customHeight="1" outlineLevel="2">
      <c r="A1043" s="7">
        <v>2015</v>
      </c>
      <c r="B1043" s="7" t="s">
        <v>203</v>
      </c>
      <c r="C1043" s="149" t="s">
        <v>204</v>
      </c>
      <c r="D1043" s="7" t="s">
        <v>204</v>
      </c>
      <c r="E1043" s="7" t="s">
        <v>206</v>
      </c>
      <c r="F1043" s="7">
        <v>6700</v>
      </c>
      <c r="G1043" s="148" t="str">
        <f>VLOOKUP(F1043,Crosswalk!A:D,2,0)</f>
        <v>5537</v>
      </c>
      <c r="H1043" s="7" t="str">
        <f>VLOOKUP(G1043,Crosswalk!B:D,2,0)</f>
        <v>Other Services</v>
      </c>
      <c r="I1043" s="7"/>
      <c r="J1043" s="8">
        <v>0</v>
      </c>
      <c r="K1043" s="8">
        <v>0</v>
      </c>
      <c r="L1043" s="8">
        <v>118600.5</v>
      </c>
      <c r="M1043" s="8">
        <v>0</v>
      </c>
      <c r="N1043" s="8">
        <v>3783</v>
      </c>
      <c r="O1043" s="8">
        <v>95223.5</v>
      </c>
      <c r="P1043" s="8">
        <v>6402</v>
      </c>
      <c r="Q1043" s="8">
        <v>3507.070000000007</v>
      </c>
      <c r="R1043" s="8"/>
      <c r="S1043" s="8"/>
      <c r="T1043" s="8"/>
      <c r="U1043" s="8"/>
      <c r="V1043" s="8"/>
      <c r="W1043" s="8"/>
      <c r="X1043" s="8"/>
      <c r="Y1043" s="14">
        <f t="shared" si="176"/>
        <v>227516.07</v>
      </c>
      <c r="Z1043" s="10"/>
      <c r="AA1043" s="136">
        <f t="shared" si="174"/>
        <v>0</v>
      </c>
      <c r="AB1043" s="13"/>
      <c r="AC1043" s="13">
        <f t="shared" si="173"/>
        <v>0</v>
      </c>
      <c r="AD1043" s="12">
        <v>1</v>
      </c>
      <c r="AE1043" s="12">
        <v>0</v>
      </c>
      <c r="AG1043" s="9">
        <f t="shared" si="177"/>
        <v>-227516.07</v>
      </c>
      <c r="AI1043" s="1" t="str">
        <f t="shared" si="175"/>
        <v>37937910925537</v>
      </c>
      <c r="AJ1043" s="9">
        <f>IF(AND(F1043=2015,AG$4=1),-IFERROR(VLOOKUP(AI1043,'Tax Admin 1'!A:I,9,0),0),IF(AND(F1043=2015,AG$4=2),-IFERROR(VLOOKUP(AI1043,'Tax Admin 2'!A:I,9,0),0),IFERROR(VLOOKUP(AI1043,'A203'!A:L,12,0),0)))</f>
        <v>0</v>
      </c>
    </row>
    <row r="1044" spans="1:36" ht="15" customHeight="1" outlineLevel="2">
      <c r="A1044" s="7">
        <v>2015</v>
      </c>
      <c r="B1044" s="7" t="s">
        <v>203</v>
      </c>
      <c r="C1044" s="149" t="s">
        <v>204</v>
      </c>
      <c r="D1044" s="7" t="s">
        <v>204</v>
      </c>
      <c r="E1044" s="7" t="s">
        <v>207</v>
      </c>
      <c r="F1044" s="7">
        <v>6700</v>
      </c>
      <c r="G1044" s="148" t="str">
        <f>VLOOKUP(F1044,Crosswalk!A:D,2,0)</f>
        <v>5537</v>
      </c>
      <c r="H1044" s="7" t="str">
        <f>VLOOKUP(G1044,Crosswalk!B:D,2,0)</f>
        <v>Other Services</v>
      </c>
      <c r="I1044" s="7"/>
      <c r="J1044" s="8">
        <v>0</v>
      </c>
      <c r="K1044" s="8">
        <v>0</v>
      </c>
      <c r="L1044" s="8">
        <v>657</v>
      </c>
      <c r="M1044" s="8">
        <v>0</v>
      </c>
      <c r="N1044" s="8">
        <v>0</v>
      </c>
      <c r="O1044" s="8">
        <v>621</v>
      </c>
      <c r="P1044" s="8">
        <v>18</v>
      </c>
      <c r="Q1044" s="8">
        <v>12.119999999999891</v>
      </c>
      <c r="R1044" s="8"/>
      <c r="S1044" s="8"/>
      <c r="T1044" s="8"/>
      <c r="U1044" s="8"/>
      <c r="V1044" s="8"/>
      <c r="W1044" s="8"/>
      <c r="X1044" s="8"/>
      <c r="Y1044" s="14">
        <f t="shared" si="176"/>
        <v>1308.1199999999999</v>
      </c>
      <c r="Z1044" s="10"/>
      <c r="AA1044" s="136">
        <f t="shared" si="174"/>
        <v>0</v>
      </c>
      <c r="AB1044" s="13"/>
      <c r="AC1044" s="13">
        <f t="shared" si="173"/>
        <v>0</v>
      </c>
      <c r="AD1044" s="12">
        <v>1</v>
      </c>
      <c r="AE1044" s="12">
        <v>0</v>
      </c>
      <c r="AG1044" s="9">
        <f t="shared" si="177"/>
        <v>-1308.1199999999999</v>
      </c>
      <c r="AI1044" s="1" t="str">
        <f t="shared" si="175"/>
        <v>37937910935537</v>
      </c>
      <c r="AJ1044" s="9">
        <f>IF(AND(F1044=2015,AG$4=1),-IFERROR(VLOOKUP(AI1044,'Tax Admin 1'!A:I,9,0),0),IF(AND(F1044=2015,AG$4=2),-IFERROR(VLOOKUP(AI1044,'Tax Admin 2'!A:I,9,0),0),IFERROR(VLOOKUP(AI1044,'A203'!A:L,12,0),0)))</f>
        <v>0</v>
      </c>
    </row>
    <row r="1045" spans="1:36" ht="15" customHeight="1" outlineLevel="2">
      <c r="A1045" s="7">
        <v>2015</v>
      </c>
      <c r="B1045" s="7" t="s">
        <v>203</v>
      </c>
      <c r="C1045" s="149" t="s">
        <v>204</v>
      </c>
      <c r="D1045" s="7" t="s">
        <v>204</v>
      </c>
      <c r="E1045" s="7" t="s">
        <v>208</v>
      </c>
      <c r="F1045" s="7">
        <v>6700</v>
      </c>
      <c r="G1045" s="148" t="str">
        <f>VLOOKUP(F1045,Crosswalk!A:D,2,0)</f>
        <v>5537</v>
      </c>
      <c r="H1045" s="7" t="str">
        <f>VLOOKUP(G1045,Crosswalk!B:D,2,0)</f>
        <v>Other Services</v>
      </c>
      <c r="I1045" s="7"/>
      <c r="J1045" s="8">
        <v>0</v>
      </c>
      <c r="K1045" s="8">
        <v>0</v>
      </c>
      <c r="L1045" s="8">
        <v>0</v>
      </c>
      <c r="M1045" s="8">
        <v>0</v>
      </c>
      <c r="N1045" s="8">
        <v>0</v>
      </c>
      <c r="O1045" s="8">
        <v>0</v>
      </c>
      <c r="P1045" s="8"/>
      <c r="Q1045" s="8">
        <v>0</v>
      </c>
      <c r="R1045" s="8"/>
      <c r="S1045" s="8"/>
      <c r="T1045" s="8"/>
      <c r="U1045" s="8"/>
      <c r="V1045" s="8"/>
      <c r="W1045" s="8"/>
      <c r="X1045" s="8"/>
      <c r="Y1045" s="14">
        <f t="shared" si="176"/>
        <v>0</v>
      </c>
      <c r="Z1045" s="10"/>
      <c r="AA1045" s="136">
        <f t="shared" si="174"/>
        <v>0</v>
      </c>
      <c r="AB1045" s="13"/>
      <c r="AC1045" s="13">
        <f t="shared" si="173"/>
        <v>0</v>
      </c>
      <c r="AD1045" s="12">
        <v>1</v>
      </c>
      <c r="AE1045" s="12">
        <v>0</v>
      </c>
      <c r="AG1045" s="9">
        <f t="shared" si="177"/>
        <v>0</v>
      </c>
      <c r="AI1045" s="1" t="str">
        <f t="shared" si="175"/>
        <v>37937910945537</v>
      </c>
      <c r="AJ1045" s="9">
        <f>IF(AND(F1045=2015,AG$4=1),-IFERROR(VLOOKUP(AI1045,'Tax Admin 1'!A:I,9,0),0),IF(AND(F1045=2015,AG$4=2),-IFERROR(VLOOKUP(AI1045,'Tax Admin 2'!A:I,9,0),0),IFERROR(VLOOKUP(AI1045,'A203'!A:L,12,0),0)))</f>
        <v>0</v>
      </c>
    </row>
    <row r="1046" spans="1:36" ht="15" customHeight="1" outlineLevel="2">
      <c r="A1046" s="7">
        <v>2015</v>
      </c>
      <c r="B1046" s="7" t="s">
        <v>203</v>
      </c>
      <c r="C1046" s="149" t="s">
        <v>204</v>
      </c>
      <c r="D1046" s="7" t="s">
        <v>204</v>
      </c>
      <c r="E1046" s="7" t="s">
        <v>209</v>
      </c>
      <c r="F1046" s="7">
        <v>6700</v>
      </c>
      <c r="G1046" s="148" t="str">
        <f>VLOOKUP(F1046,Crosswalk!A:D,2,0)</f>
        <v>5537</v>
      </c>
      <c r="H1046" s="7" t="str">
        <f>VLOOKUP(G1046,Crosswalk!B:D,2,0)</f>
        <v>Other Services</v>
      </c>
      <c r="I1046" s="7"/>
      <c r="J1046" s="8">
        <v>0</v>
      </c>
      <c r="K1046" s="8">
        <v>0</v>
      </c>
      <c r="L1046" s="8">
        <v>12030.5</v>
      </c>
      <c r="M1046" s="8">
        <v>0</v>
      </c>
      <c r="N1046" s="8">
        <v>504</v>
      </c>
      <c r="O1046" s="8">
        <v>10938.5</v>
      </c>
      <c r="P1046" s="8">
        <v>3234</v>
      </c>
      <c r="Q1046" s="8">
        <v>10189.07</v>
      </c>
      <c r="R1046" s="8"/>
      <c r="S1046" s="8"/>
      <c r="T1046" s="8"/>
      <c r="U1046" s="8"/>
      <c r="V1046" s="8"/>
      <c r="W1046" s="8"/>
      <c r="X1046" s="8"/>
      <c r="Y1046" s="14">
        <f t="shared" si="176"/>
        <v>36896.07</v>
      </c>
      <c r="Z1046" s="10"/>
      <c r="AA1046" s="136">
        <f t="shared" si="174"/>
        <v>0</v>
      </c>
      <c r="AB1046" s="13"/>
      <c r="AC1046" s="13">
        <f t="shared" ref="AC1046:AC1061" si="178">AA1046+AB1046</f>
        <v>0</v>
      </c>
      <c r="AD1046" s="12">
        <v>1</v>
      </c>
      <c r="AE1046" s="12">
        <v>0</v>
      </c>
      <c r="AG1046" s="9">
        <f t="shared" si="177"/>
        <v>-36896.07</v>
      </c>
      <c r="AI1046" s="1" t="str">
        <f t="shared" si="175"/>
        <v>37937910955537</v>
      </c>
      <c r="AJ1046" s="9">
        <f>IF(AND(F1046=2015,AG$4=1),-IFERROR(VLOOKUP(AI1046,'Tax Admin 1'!A:I,9,0),0),IF(AND(F1046=2015,AG$4=2),-IFERROR(VLOOKUP(AI1046,'Tax Admin 2'!A:I,9,0),0),IFERROR(VLOOKUP(AI1046,'A203'!A:L,12,0),0)))</f>
        <v>0</v>
      </c>
    </row>
    <row r="1047" spans="1:36" ht="15" customHeight="1" outlineLevel="2">
      <c r="A1047" s="7">
        <v>2015</v>
      </c>
      <c r="B1047" s="7" t="s">
        <v>203</v>
      </c>
      <c r="C1047" s="149" t="s">
        <v>204</v>
      </c>
      <c r="D1047" s="7" t="s">
        <v>204</v>
      </c>
      <c r="E1047" s="7" t="s">
        <v>210</v>
      </c>
      <c r="F1047" s="7">
        <v>6700</v>
      </c>
      <c r="G1047" s="148" t="str">
        <f>VLOOKUP(F1047,Crosswalk!A:D,2,0)</f>
        <v>5537</v>
      </c>
      <c r="H1047" s="7" t="str">
        <f>VLOOKUP(G1047,Crosswalk!B:D,2,0)</f>
        <v>Other Services</v>
      </c>
      <c r="I1047" s="7"/>
      <c r="J1047" s="8">
        <v>0</v>
      </c>
      <c r="K1047" s="8">
        <v>0</v>
      </c>
      <c r="L1047" s="8">
        <v>0</v>
      </c>
      <c r="M1047" s="8">
        <v>0</v>
      </c>
      <c r="N1047" s="8">
        <v>0</v>
      </c>
      <c r="O1047" s="8">
        <v>0</v>
      </c>
      <c r="P1047" s="8"/>
      <c r="Q1047" s="8">
        <v>108.96</v>
      </c>
      <c r="R1047" s="8"/>
      <c r="S1047" s="8"/>
      <c r="T1047" s="8"/>
      <c r="U1047" s="8"/>
      <c r="V1047" s="8"/>
      <c r="W1047" s="8"/>
      <c r="X1047" s="8"/>
      <c r="Y1047" s="14">
        <f t="shared" si="176"/>
        <v>108.96</v>
      </c>
      <c r="Z1047" s="10"/>
      <c r="AA1047" s="136">
        <f t="shared" si="174"/>
        <v>0</v>
      </c>
      <c r="AB1047" s="13"/>
      <c r="AC1047" s="13">
        <f t="shared" si="178"/>
        <v>0</v>
      </c>
      <c r="AD1047" s="12">
        <v>1</v>
      </c>
      <c r="AE1047" s="12">
        <v>0</v>
      </c>
      <c r="AG1047" s="9">
        <f t="shared" si="177"/>
        <v>-108.96</v>
      </c>
      <c r="AI1047" s="1" t="str">
        <f t="shared" si="175"/>
        <v>37937910965537</v>
      </c>
      <c r="AJ1047" s="9">
        <f>IF(AND(F1047=2015,AG$4=1),-IFERROR(VLOOKUP(AI1047,'Tax Admin 1'!A:I,9,0),0),IF(AND(F1047=2015,AG$4=2),-IFERROR(VLOOKUP(AI1047,'Tax Admin 2'!A:I,9,0),0),IFERROR(VLOOKUP(AI1047,'A203'!A:L,12,0),0)))</f>
        <v>0</v>
      </c>
    </row>
    <row r="1048" spans="1:36" ht="15" customHeight="1" outlineLevel="2">
      <c r="A1048" s="7">
        <v>2015</v>
      </c>
      <c r="B1048" s="7" t="s">
        <v>203</v>
      </c>
      <c r="C1048" s="149" t="s">
        <v>204</v>
      </c>
      <c r="D1048" s="7" t="s">
        <v>204</v>
      </c>
      <c r="E1048" s="7" t="s">
        <v>211</v>
      </c>
      <c r="F1048" s="7">
        <v>6700</v>
      </c>
      <c r="G1048" s="148" t="str">
        <f>VLOOKUP(F1048,Crosswalk!A:D,2,0)</f>
        <v>5537</v>
      </c>
      <c r="H1048" s="7" t="str">
        <f>VLOOKUP(G1048,Crosswalk!B:D,2,0)</f>
        <v>Other Services</v>
      </c>
      <c r="I1048" s="7"/>
      <c r="J1048" s="8">
        <v>0</v>
      </c>
      <c r="K1048" s="8">
        <v>0</v>
      </c>
      <c r="L1048" s="8">
        <v>131113</v>
      </c>
      <c r="M1048" s="8">
        <v>0</v>
      </c>
      <c r="N1048" s="8">
        <v>18535</v>
      </c>
      <c r="O1048" s="8">
        <v>116314</v>
      </c>
      <c r="P1048" s="8">
        <v>23145</v>
      </c>
      <c r="Q1048" s="8">
        <v>4803.2299999999814</v>
      </c>
      <c r="R1048" s="8"/>
      <c r="S1048" s="8"/>
      <c r="T1048" s="8"/>
      <c r="U1048" s="8"/>
      <c r="V1048" s="8"/>
      <c r="W1048" s="8"/>
      <c r="X1048" s="8"/>
      <c r="Y1048" s="14">
        <f t="shared" si="176"/>
        <v>293910.23</v>
      </c>
      <c r="Z1048" s="10"/>
      <c r="AA1048" s="136">
        <f t="shared" si="174"/>
        <v>0</v>
      </c>
      <c r="AB1048" s="13"/>
      <c r="AC1048" s="13">
        <f t="shared" si="178"/>
        <v>0</v>
      </c>
      <c r="AD1048" s="12">
        <v>1</v>
      </c>
      <c r="AE1048" s="12">
        <v>0</v>
      </c>
      <c r="AG1048" s="9">
        <f t="shared" si="177"/>
        <v>-293910.23</v>
      </c>
      <c r="AI1048" s="1" t="str">
        <f t="shared" si="175"/>
        <v>37937910975537</v>
      </c>
      <c r="AJ1048" s="9">
        <f>IF(AND(F1048=2015,AG$4=1),-IFERROR(VLOOKUP(AI1048,'Tax Admin 1'!A:I,9,0),0),IF(AND(F1048=2015,AG$4=2),-IFERROR(VLOOKUP(AI1048,'Tax Admin 2'!A:I,9,0),0),IFERROR(VLOOKUP(AI1048,'A203'!A:L,12,0),0)))</f>
        <v>0</v>
      </c>
    </row>
    <row r="1049" spans="1:36" ht="15" customHeight="1" outlineLevel="2">
      <c r="A1049" s="7">
        <v>2015</v>
      </c>
      <c r="B1049" s="7" t="s">
        <v>203</v>
      </c>
      <c r="C1049" s="149" t="s">
        <v>204</v>
      </c>
      <c r="D1049" s="7" t="s">
        <v>204</v>
      </c>
      <c r="E1049" s="7" t="s">
        <v>13</v>
      </c>
      <c r="F1049" s="7">
        <v>7320</v>
      </c>
      <c r="G1049" s="148" t="str">
        <f>VLOOKUP(F1049,Crosswalk!A:D,2,0)</f>
        <v>5835</v>
      </c>
      <c r="H1049" s="7" t="str">
        <f>VLOOKUP(G1049,Crosswalk!B:D,2,0)</f>
        <v>Other Revenue</v>
      </c>
      <c r="I1049" s="7"/>
      <c r="J1049" s="8">
        <v>0</v>
      </c>
      <c r="K1049" s="8">
        <v>0</v>
      </c>
      <c r="L1049" s="8">
        <v>0</v>
      </c>
      <c r="M1049" s="8">
        <v>0</v>
      </c>
      <c r="N1049" s="8">
        <v>0</v>
      </c>
      <c r="O1049" s="8">
        <v>0</v>
      </c>
      <c r="P1049" s="8"/>
      <c r="Q1049" s="8">
        <v>0</v>
      </c>
      <c r="R1049" s="8"/>
      <c r="S1049" s="8"/>
      <c r="T1049" s="8"/>
      <c r="U1049" s="8"/>
      <c r="V1049" s="8"/>
      <c r="W1049" s="8"/>
      <c r="X1049" s="8"/>
      <c r="Y1049" s="14">
        <f t="shared" si="176"/>
        <v>0</v>
      </c>
      <c r="Z1049" s="10"/>
      <c r="AA1049" s="136">
        <f t="shared" si="174"/>
        <v>0</v>
      </c>
      <c r="AB1049" s="13"/>
      <c r="AC1049" s="13">
        <f t="shared" si="178"/>
        <v>0</v>
      </c>
      <c r="AD1049" s="12">
        <v>1</v>
      </c>
      <c r="AE1049" s="12">
        <v>1</v>
      </c>
      <c r="AG1049" s="9">
        <f t="shared" si="177"/>
        <v>0</v>
      </c>
      <c r="AI1049" s="1" t="str">
        <f t="shared" si="175"/>
        <v>37937910005835</v>
      </c>
      <c r="AJ1049" s="9">
        <f>IF(AND(F1049=2015,AG$4=1),-IFERROR(VLOOKUP(AI1049,'Tax Admin 1'!A:I,9,0),0),IF(AND(F1049=2015,AG$4=2),-IFERROR(VLOOKUP(AI1049,'Tax Admin 2'!A:I,9,0),0),IFERROR(VLOOKUP(AI1049,'A203'!A:L,12,0),0)))</f>
        <v>0</v>
      </c>
    </row>
    <row r="1050" spans="1:36" ht="15" customHeight="1" outlineLevel="1">
      <c r="A1050" s="7"/>
      <c r="B1050" s="7"/>
      <c r="C1050" s="157" t="s">
        <v>3555</v>
      </c>
      <c r="D1050" s="7"/>
      <c r="E1050" s="7"/>
      <c r="F1050" s="7"/>
      <c r="G1050" s="148"/>
      <c r="H1050" s="7"/>
      <c r="I1050" s="7"/>
      <c r="J1050" s="8">
        <f>SUBTOTAL(9,J991:J1049)</f>
        <v>111360.42</v>
      </c>
      <c r="K1050" s="8">
        <f>SUBTOTAL(9,K991:K1049)</f>
        <v>122737.98000000001</v>
      </c>
      <c r="L1050" s="8">
        <f>SUBTOTAL(9,L991:L1049)</f>
        <v>5770495.6900000023</v>
      </c>
      <c r="M1050" s="8">
        <f>SUBTOTAL(9,M991:M1049)</f>
        <v>345621</v>
      </c>
      <c r="N1050" s="8">
        <f>SUBTOTAL(9,N991:N1049)</f>
        <v>426180.7199999998</v>
      </c>
      <c r="O1050" s="8">
        <f>SUBTOTAL(9,O991:O1049)</f>
        <v>5024156.6000000006</v>
      </c>
      <c r="P1050" s="8">
        <f>SUBTOTAL(9,P991:P1049)</f>
        <v>623111.4800000001</v>
      </c>
      <c r="Q1050" s="8">
        <f>SUBTOTAL(9,Q991:Q1049)</f>
        <v>2873353.4899999993</v>
      </c>
      <c r="R1050" s="8"/>
      <c r="S1050" s="8"/>
      <c r="T1050" s="8"/>
      <c r="U1050" s="8"/>
      <c r="V1050" s="8"/>
      <c r="W1050" s="8"/>
      <c r="X1050" s="8"/>
      <c r="Y1050" s="14">
        <f>SUBTOTAL(9,Y991:Y1049)</f>
        <v>15297017.380000003</v>
      </c>
      <c r="Z1050" s="10"/>
      <c r="AA1050" s="136"/>
      <c r="AB1050" s="13"/>
      <c r="AC1050" s="13"/>
      <c r="AD1050" s="12"/>
      <c r="AE1050" s="12"/>
      <c r="AG1050" s="9"/>
      <c r="AJ1050" s="9"/>
    </row>
    <row r="1051" spans="1:36" ht="15" customHeight="1" outlineLevel="2">
      <c r="A1051" s="7">
        <v>2015</v>
      </c>
      <c r="B1051" s="7" t="s">
        <v>212</v>
      </c>
      <c r="C1051" s="149" t="s">
        <v>213</v>
      </c>
      <c r="D1051" s="7" t="s">
        <v>213</v>
      </c>
      <c r="E1051" s="7" t="s">
        <v>13</v>
      </c>
      <c r="F1051" s="7">
        <v>1010</v>
      </c>
      <c r="G1051" s="7" t="str">
        <f>VLOOKUP(F1051,Crosswalk!A:D,2,0)</f>
        <v>4001</v>
      </c>
      <c r="H1051" s="7" t="str">
        <f>VLOOKUP(G1051,Crosswalk!B:D,2,0)</f>
        <v>Property Taxes-Current Secured</v>
      </c>
      <c r="I1051" s="7"/>
      <c r="J1051" s="8">
        <v>0</v>
      </c>
      <c r="K1051" s="8">
        <v>0</v>
      </c>
      <c r="L1051" s="8">
        <v>7140.86</v>
      </c>
      <c r="M1051" s="8">
        <v>0</v>
      </c>
      <c r="N1051" s="8">
        <v>1395.8000000000002</v>
      </c>
      <c r="O1051" s="8">
        <v>4512.68</v>
      </c>
      <c r="P1051" s="8">
        <v>1706.27</v>
      </c>
      <c r="Q1051" s="8">
        <v>153.06999999999971</v>
      </c>
      <c r="R1051" s="8"/>
      <c r="S1051" s="8"/>
      <c r="T1051" s="8"/>
      <c r="U1051" s="8"/>
      <c r="V1051" s="8"/>
      <c r="W1051" s="8"/>
      <c r="X1051" s="8"/>
      <c r="Y1051" s="14">
        <f t="shared" si="176"/>
        <v>14908.68</v>
      </c>
      <c r="Z1051" s="10"/>
      <c r="AA1051" s="136">
        <f t="shared" ref="AA1051:AA1065" si="179">IF(AG$2="Y",IF(RIGHT(B1051,4)="CITY",AJ1051,0),AJ1051)</f>
        <v>0</v>
      </c>
      <c r="AB1051" s="13"/>
      <c r="AC1051" s="13">
        <f t="shared" si="178"/>
        <v>0</v>
      </c>
      <c r="AD1051" s="12">
        <v>1</v>
      </c>
      <c r="AE1051" s="12">
        <v>1</v>
      </c>
      <c r="AG1051" s="9">
        <f t="shared" si="177"/>
        <v>-14908.68</v>
      </c>
      <c r="AI1051" s="1" t="str">
        <f t="shared" ref="AI1051:AI1065" si="180">C1051&amp;D1051&amp;E1051&amp;G1051</f>
        <v>38038010004001</v>
      </c>
      <c r="AJ1051" s="9">
        <f>IF(AND(F1051=2015,AG$4=1),-IFERROR(VLOOKUP(AI1051,'Tax Admin 1'!A:I,9,0),0),IF(AND(F1051=2015,AG$4=2),-IFERROR(VLOOKUP(AI1051,'Tax Admin 2'!A:I,9,0),0),IFERROR(VLOOKUP(AI1051,'A203'!A:L,12,0),0)))</f>
        <v>0</v>
      </c>
    </row>
    <row r="1052" spans="1:36" ht="15" customHeight="1" outlineLevel="2">
      <c r="A1052" s="7">
        <v>2015</v>
      </c>
      <c r="B1052" s="7" t="s">
        <v>212</v>
      </c>
      <c r="C1052" s="149" t="s">
        <v>213</v>
      </c>
      <c r="D1052" s="7" t="s">
        <v>213</v>
      </c>
      <c r="E1052" s="7" t="s">
        <v>13</v>
      </c>
      <c r="F1052" s="7">
        <v>1020</v>
      </c>
      <c r="G1052" s="7" t="str">
        <f>VLOOKUP(F1052,Crosswalk!A:D,2,0)</f>
        <v>4004</v>
      </c>
      <c r="H1052" s="7" t="str">
        <f>VLOOKUP(G1052,Crosswalk!B:D,2,0)</f>
        <v>Property Taxes-Eraf III</v>
      </c>
      <c r="I1052" s="7"/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/>
      <c r="Q1052" s="8">
        <v>0</v>
      </c>
      <c r="R1052" s="8"/>
      <c r="S1052" s="8"/>
      <c r="T1052" s="8"/>
      <c r="U1052" s="8"/>
      <c r="V1052" s="8"/>
      <c r="W1052" s="8"/>
      <c r="X1052" s="8"/>
      <c r="Y1052" s="14">
        <f t="shared" si="176"/>
        <v>0</v>
      </c>
      <c r="Z1052" s="10"/>
      <c r="AA1052" s="136">
        <f t="shared" si="179"/>
        <v>0</v>
      </c>
      <c r="AB1052" s="13"/>
      <c r="AC1052" s="13">
        <f t="shared" si="178"/>
        <v>0</v>
      </c>
      <c r="AD1052" s="12">
        <v>1</v>
      </c>
      <c r="AE1052" s="12">
        <v>1</v>
      </c>
      <c r="AG1052" s="9">
        <f t="shared" si="177"/>
        <v>0</v>
      </c>
      <c r="AI1052" s="1" t="str">
        <f t="shared" si="180"/>
        <v>38038010004004</v>
      </c>
      <c r="AJ1052" s="9">
        <f>IF(AND(F1052=2015,AG$4=1),-IFERROR(VLOOKUP(AI1052,'Tax Admin 1'!A:I,9,0),0),IF(AND(F1052=2015,AG$4=2),-IFERROR(VLOOKUP(AI1052,'Tax Admin 2'!A:I,9,0),0),IFERROR(VLOOKUP(AI1052,'A203'!A:L,12,0),0)))</f>
        <v>0</v>
      </c>
    </row>
    <row r="1053" spans="1:36" ht="15" customHeight="1" outlineLevel="2">
      <c r="A1053" s="7">
        <v>2015</v>
      </c>
      <c r="B1053" s="7" t="s">
        <v>212</v>
      </c>
      <c r="C1053" s="149" t="s">
        <v>213</v>
      </c>
      <c r="D1053" s="7" t="s">
        <v>213</v>
      </c>
      <c r="E1053" s="7" t="s">
        <v>13</v>
      </c>
      <c r="F1053" s="7">
        <v>1050</v>
      </c>
      <c r="G1053" s="7" t="str">
        <f>VLOOKUP(F1053,Crosswalk!A:D,2,0)</f>
        <v>4006</v>
      </c>
      <c r="H1053" s="7" t="str">
        <f>VLOOKUP(G1053,Crosswalk!B:D,2,0)</f>
        <v>Property Tax-Current Unsecured</v>
      </c>
      <c r="I1053" s="7"/>
      <c r="J1053" s="8">
        <v>0</v>
      </c>
      <c r="K1053" s="8">
        <v>0</v>
      </c>
      <c r="L1053" s="8">
        <v>790.87</v>
      </c>
      <c r="M1053" s="8">
        <v>0</v>
      </c>
      <c r="N1053" s="8">
        <v>4.5499999999999545</v>
      </c>
      <c r="O1053" s="8">
        <v>40.169999999999959</v>
      </c>
      <c r="P1053" s="8">
        <v>-2.4900000000000002</v>
      </c>
      <c r="Q1053" s="8">
        <v>28.92999999999995</v>
      </c>
      <c r="R1053" s="8"/>
      <c r="S1053" s="8"/>
      <c r="T1053" s="8"/>
      <c r="U1053" s="8"/>
      <c r="V1053" s="8"/>
      <c r="W1053" s="8"/>
      <c r="X1053" s="8"/>
      <c r="Y1053" s="14">
        <f t="shared" si="176"/>
        <v>862.02999999999986</v>
      </c>
      <c r="Z1053" s="10"/>
      <c r="AA1053" s="136">
        <f t="shared" si="179"/>
        <v>0</v>
      </c>
      <c r="AB1053" s="13"/>
      <c r="AC1053" s="13">
        <f t="shared" si="178"/>
        <v>0</v>
      </c>
      <c r="AD1053" s="12">
        <v>1</v>
      </c>
      <c r="AE1053" s="12">
        <v>1</v>
      </c>
      <c r="AG1053" s="9">
        <f t="shared" si="177"/>
        <v>-862.02999999999986</v>
      </c>
      <c r="AI1053" s="1" t="str">
        <f t="shared" si="180"/>
        <v>38038010004006</v>
      </c>
      <c r="AJ1053" s="9">
        <f>IF(AND(F1053=2015,AG$4=1),-IFERROR(VLOOKUP(AI1053,'Tax Admin 1'!A:I,9,0),0),IF(AND(F1053=2015,AG$4=2),-IFERROR(VLOOKUP(AI1053,'Tax Admin 2'!A:I,9,0),0),IFERROR(VLOOKUP(AI1053,'A203'!A:L,12,0),0)))</f>
        <v>0</v>
      </c>
    </row>
    <row r="1054" spans="1:36" ht="15" customHeight="1" outlineLevel="2">
      <c r="A1054" s="7">
        <v>2015</v>
      </c>
      <c r="B1054" s="7" t="s">
        <v>212</v>
      </c>
      <c r="C1054" s="149" t="s">
        <v>213</v>
      </c>
      <c r="D1054" s="7" t="s">
        <v>213</v>
      </c>
      <c r="E1054" s="7" t="s">
        <v>13</v>
      </c>
      <c r="F1054" s="7">
        <v>1110</v>
      </c>
      <c r="G1054" s="7" t="str">
        <f>VLOOKUP(F1054,Crosswalk!A:D,2,0)</f>
        <v>4008</v>
      </c>
      <c r="H1054" s="7" t="str">
        <f>VLOOKUP(G1054,Crosswalk!B:D,2,0)</f>
        <v>Property Taxes-Prior Secured</v>
      </c>
      <c r="I1054" s="7"/>
      <c r="J1054" s="8">
        <v>0</v>
      </c>
      <c r="K1054" s="8">
        <v>0</v>
      </c>
      <c r="L1054" s="8">
        <v>0</v>
      </c>
      <c r="M1054" s="8">
        <v>0</v>
      </c>
      <c r="N1054" s="8">
        <v>0</v>
      </c>
      <c r="O1054" s="8">
        <v>0</v>
      </c>
      <c r="P1054" s="8"/>
      <c r="Q1054" s="8">
        <v>558.53</v>
      </c>
      <c r="R1054" s="8"/>
      <c r="S1054" s="8"/>
      <c r="T1054" s="8"/>
      <c r="U1054" s="8"/>
      <c r="V1054" s="8"/>
      <c r="W1054" s="8"/>
      <c r="X1054" s="8"/>
      <c r="Y1054" s="14">
        <f t="shared" si="176"/>
        <v>558.53</v>
      </c>
      <c r="Z1054" s="10"/>
      <c r="AA1054" s="136">
        <f t="shared" si="179"/>
        <v>0</v>
      </c>
      <c r="AB1054" s="13"/>
      <c r="AC1054" s="13">
        <f t="shared" si="178"/>
        <v>0</v>
      </c>
      <c r="AD1054" s="12">
        <v>1</v>
      </c>
      <c r="AE1054" s="12">
        <v>1</v>
      </c>
      <c r="AG1054" s="9">
        <f t="shared" si="177"/>
        <v>-558.53</v>
      </c>
      <c r="AI1054" s="1" t="str">
        <f t="shared" si="180"/>
        <v>38038010004008</v>
      </c>
      <c r="AJ1054" s="9">
        <f>IF(AND(F1054=2015,AG$4=1),-IFERROR(VLOOKUP(AI1054,'Tax Admin 1'!A:I,9,0),0),IF(AND(F1054=2015,AG$4=2),-IFERROR(VLOOKUP(AI1054,'Tax Admin 2'!A:I,9,0),0),IFERROR(VLOOKUP(AI1054,'A203'!A:L,12,0),0)))</f>
        <v>0</v>
      </c>
    </row>
    <row r="1055" spans="1:36" ht="15" customHeight="1" outlineLevel="2">
      <c r="A1055" s="7">
        <v>2015</v>
      </c>
      <c r="B1055" s="7" t="s">
        <v>212</v>
      </c>
      <c r="C1055" s="149" t="s">
        <v>213</v>
      </c>
      <c r="D1055" s="7" t="s">
        <v>213</v>
      </c>
      <c r="E1055" s="7" t="s">
        <v>13</v>
      </c>
      <c r="F1055" s="7">
        <v>1150</v>
      </c>
      <c r="G1055" s="7" t="str">
        <f>VLOOKUP(F1055,Crosswalk!A:D,2,0)</f>
        <v>4009</v>
      </c>
      <c r="H1055" s="7" t="str">
        <f>VLOOKUP(G1055,Crosswalk!B:D,2,0)</f>
        <v>Property Taxes-Prior Unsecured</v>
      </c>
      <c r="I1055" s="7"/>
      <c r="J1055" s="8">
        <v>0</v>
      </c>
      <c r="K1055" s="8">
        <v>0</v>
      </c>
      <c r="L1055" s="8">
        <v>7.78</v>
      </c>
      <c r="M1055" s="8">
        <v>0</v>
      </c>
      <c r="N1055" s="8">
        <v>1.1900000000000004</v>
      </c>
      <c r="O1055" s="8">
        <v>11.31</v>
      </c>
      <c r="P1055" s="8">
        <v>1.22</v>
      </c>
      <c r="Q1055" s="8">
        <v>7.1600000000000037</v>
      </c>
      <c r="R1055" s="8"/>
      <c r="S1055" s="8"/>
      <c r="T1055" s="8"/>
      <c r="U1055" s="8"/>
      <c r="V1055" s="8"/>
      <c r="W1055" s="8"/>
      <c r="X1055" s="8"/>
      <c r="Y1055" s="14">
        <f t="shared" si="176"/>
        <v>28.660000000000004</v>
      </c>
      <c r="Z1055" s="10"/>
      <c r="AA1055" s="136">
        <f t="shared" si="179"/>
        <v>0</v>
      </c>
      <c r="AB1055" s="13"/>
      <c r="AC1055" s="13">
        <f t="shared" si="178"/>
        <v>0</v>
      </c>
      <c r="AD1055" s="12">
        <v>1</v>
      </c>
      <c r="AE1055" s="12">
        <v>1</v>
      </c>
      <c r="AG1055" s="9">
        <f t="shared" si="177"/>
        <v>-28.660000000000004</v>
      </c>
      <c r="AI1055" s="1" t="str">
        <f t="shared" si="180"/>
        <v>38038010004009</v>
      </c>
      <c r="AJ1055" s="9">
        <f>IF(AND(F1055=2015,AG$4=1),-IFERROR(VLOOKUP(AI1055,'Tax Admin 1'!A:I,9,0),0),IF(AND(F1055=2015,AG$4=2),-IFERROR(VLOOKUP(AI1055,'Tax Admin 2'!A:I,9,0),0),IFERROR(VLOOKUP(AI1055,'A203'!A:L,12,0),0)))</f>
        <v>0</v>
      </c>
    </row>
    <row r="1056" spans="1:36" ht="15" customHeight="1" outlineLevel="2">
      <c r="A1056" s="7">
        <v>2015</v>
      </c>
      <c r="B1056" s="7" t="s">
        <v>212</v>
      </c>
      <c r="C1056" s="149" t="s">
        <v>213</v>
      </c>
      <c r="D1056" s="7" t="s">
        <v>213</v>
      </c>
      <c r="E1056" s="7" t="s">
        <v>13</v>
      </c>
      <c r="F1056" s="7">
        <v>1175</v>
      </c>
      <c r="G1056" s="7" t="str">
        <f>VLOOKUP(F1056,Crosswalk!A:D,2,0)</f>
        <v>4014</v>
      </c>
      <c r="H1056" s="7" t="str">
        <f>VLOOKUP(G1056,Crosswalk!B:D,2,0)</f>
        <v>Prop 1A Reimbursement</v>
      </c>
      <c r="I1056" s="7"/>
      <c r="J1056" s="8">
        <v>0</v>
      </c>
      <c r="K1056" s="8">
        <v>0</v>
      </c>
      <c r="L1056" s="8">
        <v>0</v>
      </c>
      <c r="M1056" s="8">
        <v>0</v>
      </c>
      <c r="N1056" s="8">
        <v>0</v>
      </c>
      <c r="O1056" s="8">
        <v>0</v>
      </c>
      <c r="P1056" s="8"/>
      <c r="Q1056" s="8">
        <v>0</v>
      </c>
      <c r="R1056" s="8"/>
      <c r="S1056" s="8"/>
      <c r="T1056" s="8"/>
      <c r="U1056" s="8"/>
      <c r="V1056" s="8"/>
      <c r="W1056" s="8"/>
      <c r="X1056" s="8"/>
      <c r="Y1056" s="14">
        <f t="shared" si="176"/>
        <v>0</v>
      </c>
      <c r="Z1056" s="10"/>
      <c r="AA1056" s="136">
        <f t="shared" si="179"/>
        <v>0</v>
      </c>
      <c r="AB1056" s="13"/>
      <c r="AC1056" s="13">
        <f t="shared" si="178"/>
        <v>0</v>
      </c>
      <c r="AD1056" s="12"/>
      <c r="AE1056" s="12"/>
      <c r="AG1056" s="9">
        <f t="shared" si="177"/>
        <v>0</v>
      </c>
      <c r="AI1056" s="1" t="str">
        <f t="shared" si="180"/>
        <v>38038010004014</v>
      </c>
      <c r="AJ1056" s="9">
        <f>IF(AND(F1056=2015,AG$4=1),-IFERROR(VLOOKUP(AI1056,'Tax Admin 1'!A:I,9,0),0),IF(AND(F1056=2015,AG$4=2),-IFERROR(VLOOKUP(AI1056,'Tax Admin 2'!A:I,9,0),0),IFERROR(VLOOKUP(AI1056,'A203'!A:L,12,0),0)))</f>
        <v>0</v>
      </c>
    </row>
    <row r="1057" spans="1:36" ht="15" customHeight="1" outlineLevel="2">
      <c r="A1057" s="7">
        <v>2015</v>
      </c>
      <c r="B1057" s="7" t="s">
        <v>212</v>
      </c>
      <c r="C1057" s="149" t="s">
        <v>213</v>
      </c>
      <c r="D1057" s="7" t="s">
        <v>213</v>
      </c>
      <c r="E1057" s="7" t="s">
        <v>13</v>
      </c>
      <c r="F1057" s="7">
        <v>1260</v>
      </c>
      <c r="G1057" s="7" t="str">
        <f>VLOOKUP(F1057,Crosswalk!A:D,2,0)</f>
        <v>4030</v>
      </c>
      <c r="H1057" s="7" t="str">
        <f>VLOOKUP(G1057,Crosswalk!B:D,2,0)</f>
        <v>Supp Prop Tax-Current Secured</v>
      </c>
      <c r="I1057" s="7"/>
      <c r="J1057" s="8">
        <v>0</v>
      </c>
      <c r="K1057" s="8">
        <v>0</v>
      </c>
      <c r="L1057" s="8">
        <v>0</v>
      </c>
      <c r="M1057" s="8">
        <v>0</v>
      </c>
      <c r="N1057" s="8">
        <v>0</v>
      </c>
      <c r="O1057" s="8">
        <v>0</v>
      </c>
      <c r="P1057" s="8"/>
      <c r="Q1057" s="8">
        <v>145.16999999999999</v>
      </c>
      <c r="R1057" s="8"/>
      <c r="S1057" s="8"/>
      <c r="T1057" s="8"/>
      <c r="U1057" s="8"/>
      <c r="V1057" s="8"/>
      <c r="W1057" s="8"/>
      <c r="X1057" s="8"/>
      <c r="Y1057" s="14">
        <f t="shared" si="176"/>
        <v>145.16999999999999</v>
      </c>
      <c r="Z1057" s="10"/>
      <c r="AA1057" s="136">
        <f t="shared" si="179"/>
        <v>0</v>
      </c>
      <c r="AB1057" s="13"/>
      <c r="AC1057" s="13">
        <f t="shared" si="178"/>
        <v>0</v>
      </c>
      <c r="AD1057" s="12">
        <v>1</v>
      </c>
      <c r="AE1057" s="12">
        <v>1</v>
      </c>
      <c r="AG1057" s="9">
        <f t="shared" si="177"/>
        <v>-145.16999999999999</v>
      </c>
      <c r="AI1057" s="1" t="str">
        <f t="shared" si="180"/>
        <v>38038010004030</v>
      </c>
      <c r="AJ1057" s="9">
        <f>IF(AND(F1057=2015,AG$4=1),-IFERROR(VLOOKUP(AI1057,'Tax Admin 1'!A:I,9,0),0),IF(AND(F1057=2015,AG$4=2),-IFERROR(VLOOKUP(AI1057,'Tax Admin 2'!A:I,9,0),0),IFERROR(VLOOKUP(AI1057,'A203'!A:L,12,0),0)))</f>
        <v>0</v>
      </c>
    </row>
    <row r="1058" spans="1:36" ht="15" customHeight="1" outlineLevel="2">
      <c r="A1058" s="7">
        <v>2015</v>
      </c>
      <c r="B1058" s="7" t="s">
        <v>212</v>
      </c>
      <c r="C1058" s="149" t="s">
        <v>213</v>
      </c>
      <c r="D1058" s="7" t="s">
        <v>213</v>
      </c>
      <c r="E1058" s="7" t="s">
        <v>13</v>
      </c>
      <c r="F1058" s="7">
        <v>1270</v>
      </c>
      <c r="G1058" s="7" t="str">
        <f>VLOOKUP(F1058,Crosswalk!A:D,2,0)</f>
        <v>4033</v>
      </c>
      <c r="H1058" s="7" t="str">
        <f>VLOOKUP(G1058,Crosswalk!B:D,2,0)</f>
        <v>Supp Property Taxes-Prior Secured</v>
      </c>
      <c r="I1058" s="7"/>
      <c r="J1058" s="8">
        <v>0</v>
      </c>
      <c r="K1058" s="8">
        <v>0</v>
      </c>
      <c r="L1058" s="8">
        <v>0</v>
      </c>
      <c r="M1058" s="8">
        <v>0</v>
      </c>
      <c r="N1058" s="8">
        <v>0</v>
      </c>
      <c r="O1058" s="8">
        <v>0</v>
      </c>
      <c r="P1058" s="8"/>
      <c r="Q1058" s="8">
        <v>39.270000000000003</v>
      </c>
      <c r="R1058" s="8"/>
      <c r="S1058" s="8"/>
      <c r="T1058" s="8"/>
      <c r="U1058" s="8"/>
      <c r="V1058" s="8"/>
      <c r="W1058" s="8"/>
      <c r="X1058" s="8"/>
      <c r="Y1058" s="14">
        <f t="shared" si="176"/>
        <v>39.270000000000003</v>
      </c>
      <c r="Z1058" s="10"/>
      <c r="AA1058" s="136">
        <f t="shared" si="179"/>
        <v>0</v>
      </c>
      <c r="AB1058" s="13"/>
      <c r="AC1058" s="13">
        <f t="shared" si="178"/>
        <v>0</v>
      </c>
      <c r="AD1058" s="12">
        <v>1</v>
      </c>
      <c r="AE1058" s="12">
        <v>1</v>
      </c>
      <c r="AG1058" s="9">
        <f t="shared" si="177"/>
        <v>-39.270000000000003</v>
      </c>
      <c r="AI1058" s="1" t="str">
        <f t="shared" si="180"/>
        <v>38038010004033</v>
      </c>
      <c r="AJ1058" s="9">
        <f>IF(AND(F1058=2015,AG$4=1),-IFERROR(VLOOKUP(AI1058,'Tax Admin 1'!A:I,9,0),0),IF(AND(F1058=2015,AG$4=2),-IFERROR(VLOOKUP(AI1058,'Tax Admin 2'!A:I,9,0),0),IFERROR(VLOOKUP(AI1058,'A203'!A:L,12,0),0)))</f>
        <v>0</v>
      </c>
    </row>
    <row r="1059" spans="1:36" ht="15" customHeight="1" outlineLevel="2">
      <c r="A1059" s="7">
        <v>2015</v>
      </c>
      <c r="B1059" s="7" t="s">
        <v>212</v>
      </c>
      <c r="C1059" s="149" t="s">
        <v>213</v>
      </c>
      <c r="D1059" s="7" t="s">
        <v>213</v>
      </c>
      <c r="E1059" s="7" t="s">
        <v>13</v>
      </c>
      <c r="F1059" s="7">
        <v>1325</v>
      </c>
      <c r="G1059" s="7" t="str">
        <f>VLOOKUP(F1059,Crosswalk!A:D,2,0)</f>
        <v>4048</v>
      </c>
      <c r="H1059" s="7" t="str">
        <f>VLOOKUP(G1059,Crosswalk!B:D,2,0)</f>
        <v>Ltf-Art 8 Streets &amp; Roads</v>
      </c>
      <c r="I1059" s="7"/>
      <c r="J1059" s="8">
        <v>0</v>
      </c>
      <c r="K1059" s="8">
        <v>0</v>
      </c>
      <c r="L1059" s="8">
        <v>0</v>
      </c>
      <c r="M1059" s="8">
        <v>0</v>
      </c>
      <c r="N1059" s="8">
        <v>0</v>
      </c>
      <c r="O1059" s="8">
        <v>0</v>
      </c>
      <c r="P1059" s="8"/>
      <c r="Q1059" s="8">
        <v>0</v>
      </c>
      <c r="R1059" s="8"/>
      <c r="S1059" s="8"/>
      <c r="T1059" s="8"/>
      <c r="U1059" s="8"/>
      <c r="V1059" s="8"/>
      <c r="W1059" s="8"/>
      <c r="X1059" s="8"/>
      <c r="Y1059" s="14">
        <f t="shared" si="176"/>
        <v>0</v>
      </c>
      <c r="Z1059" s="10"/>
      <c r="AA1059" s="136">
        <f t="shared" si="179"/>
        <v>0</v>
      </c>
      <c r="AB1059" s="13"/>
      <c r="AC1059" s="13">
        <f t="shared" si="178"/>
        <v>0</v>
      </c>
      <c r="AD1059" s="12">
        <v>1</v>
      </c>
      <c r="AE1059" s="12">
        <v>1</v>
      </c>
      <c r="AG1059" s="9">
        <f t="shared" si="177"/>
        <v>0</v>
      </c>
      <c r="AI1059" s="1" t="str">
        <f t="shared" si="180"/>
        <v>38038010004048</v>
      </c>
      <c r="AJ1059" s="9">
        <f>IF(AND(F1059=2015,AG$4=1),-IFERROR(VLOOKUP(AI1059,'Tax Admin 1'!A:I,9,0),0),IF(AND(F1059=2015,AG$4=2),-IFERROR(VLOOKUP(AI1059,'Tax Admin 2'!A:I,9,0),0),IFERROR(VLOOKUP(AI1059,'A203'!A:L,12,0),0)))</f>
        <v>0</v>
      </c>
    </row>
    <row r="1060" spans="1:36" ht="15" customHeight="1" outlineLevel="2">
      <c r="A1060" s="7">
        <v>2015</v>
      </c>
      <c r="B1060" s="7" t="s">
        <v>212</v>
      </c>
      <c r="C1060" s="149" t="s">
        <v>213</v>
      </c>
      <c r="D1060" s="7" t="s">
        <v>213</v>
      </c>
      <c r="E1060" s="7" t="s">
        <v>13</v>
      </c>
      <c r="F1060" s="7">
        <v>1410</v>
      </c>
      <c r="G1060" s="7" t="str">
        <f>VLOOKUP(F1060,Crosswalk!A:D,2,0)</f>
        <v>4052</v>
      </c>
      <c r="H1060" s="7" t="str">
        <f>VLOOKUP(G1060,Crosswalk!B:D,2,0)</f>
        <v>Other Taxes</v>
      </c>
      <c r="I1060" s="7"/>
      <c r="J1060" s="8">
        <v>0</v>
      </c>
      <c r="K1060" s="8">
        <v>0</v>
      </c>
      <c r="L1060" s="8">
        <v>0</v>
      </c>
      <c r="M1060" s="8">
        <v>0</v>
      </c>
      <c r="N1060" s="8">
        <v>0</v>
      </c>
      <c r="O1060" s="8">
        <v>0</v>
      </c>
      <c r="P1060" s="8"/>
      <c r="Q1060" s="8">
        <v>0</v>
      </c>
      <c r="R1060" s="8"/>
      <c r="S1060" s="8"/>
      <c r="T1060" s="8"/>
      <c r="U1060" s="8"/>
      <c r="V1060" s="8"/>
      <c r="W1060" s="8"/>
      <c r="X1060" s="8"/>
      <c r="Y1060" s="14">
        <f t="shared" si="176"/>
        <v>0</v>
      </c>
      <c r="Z1060" s="10"/>
      <c r="AA1060" s="136">
        <f t="shared" si="179"/>
        <v>0</v>
      </c>
      <c r="AB1060" s="13"/>
      <c r="AC1060" s="13">
        <f t="shared" si="178"/>
        <v>0</v>
      </c>
      <c r="AD1060" s="12">
        <v>1</v>
      </c>
      <c r="AE1060" s="12">
        <v>1</v>
      </c>
      <c r="AG1060" s="9">
        <f t="shared" si="177"/>
        <v>0</v>
      </c>
      <c r="AI1060" s="1" t="str">
        <f t="shared" si="180"/>
        <v>38038010004052</v>
      </c>
      <c r="AJ1060" s="9">
        <f>IF(AND(F1060=2015,AG$4=1),-IFERROR(VLOOKUP(AI1060,'Tax Admin 1'!A:I,9,0),0),IF(AND(F1060=2015,AG$4=2),-IFERROR(VLOOKUP(AI1060,'Tax Admin 2'!A:I,9,0),0),IFERROR(VLOOKUP(AI1060,'A203'!A:L,12,0),0)))</f>
        <v>0</v>
      </c>
    </row>
    <row r="1061" spans="1:36" ht="15" customHeight="1" outlineLevel="2">
      <c r="A1061" s="7">
        <v>2015</v>
      </c>
      <c r="B1061" s="7" t="s">
        <v>212</v>
      </c>
      <c r="C1061" s="149" t="s">
        <v>213</v>
      </c>
      <c r="D1061" s="22" t="s">
        <v>213</v>
      </c>
      <c r="E1061" s="7" t="s">
        <v>13</v>
      </c>
      <c r="F1061" s="7">
        <v>1450</v>
      </c>
      <c r="G1061" s="7" t="str">
        <f>VLOOKUP(F1061,Crosswalk!A:D,2,0)</f>
        <v>4056</v>
      </c>
      <c r="H1061" s="7" t="str">
        <f>VLOOKUP(G1061,Crosswalk!B:D,2,0)</f>
        <v>Aircraft</v>
      </c>
      <c r="I1061" s="7"/>
      <c r="J1061" s="8">
        <v>0</v>
      </c>
      <c r="K1061" s="8">
        <v>0</v>
      </c>
      <c r="L1061" s="8">
        <v>0</v>
      </c>
      <c r="M1061" s="8">
        <v>0</v>
      </c>
      <c r="N1061" s="8">
        <v>0</v>
      </c>
      <c r="O1061" s="8">
        <v>0</v>
      </c>
      <c r="P1061" s="8"/>
      <c r="Q1061" s="8">
        <v>0</v>
      </c>
      <c r="R1061" s="8"/>
      <c r="S1061" s="8"/>
      <c r="T1061" s="8"/>
      <c r="U1061" s="8"/>
      <c r="V1061" s="8"/>
      <c r="W1061" s="8"/>
      <c r="X1061" s="8"/>
      <c r="Y1061" s="14">
        <f t="shared" si="176"/>
        <v>0</v>
      </c>
      <c r="Z1061" s="10"/>
      <c r="AA1061" s="136">
        <f t="shared" si="179"/>
        <v>0</v>
      </c>
      <c r="AB1061" s="13"/>
      <c r="AC1061" s="13">
        <f t="shared" si="178"/>
        <v>0</v>
      </c>
      <c r="AD1061" s="12"/>
      <c r="AE1061" s="12"/>
      <c r="AG1061" s="9">
        <f t="shared" si="177"/>
        <v>0</v>
      </c>
      <c r="AI1061" s="1" t="str">
        <f t="shared" si="180"/>
        <v>38038010004056</v>
      </c>
      <c r="AJ1061" s="9">
        <f>IF(AND(F1061=2015,AG$4=1),-IFERROR(VLOOKUP(AI1061,'Tax Admin 1'!A:I,9,0),0),IF(AND(F1061=2015,AG$4=2),-IFERROR(VLOOKUP(AI1061,'Tax Admin 2'!A:I,9,0),0),IFERROR(VLOOKUP(AI1061,'A203'!A:L,12,0),0)))</f>
        <v>0</v>
      </c>
    </row>
    <row r="1062" spans="1:36" ht="15" customHeight="1" outlineLevel="2">
      <c r="A1062" s="7">
        <v>2015</v>
      </c>
      <c r="B1062" s="7" t="s">
        <v>212</v>
      </c>
      <c r="C1062" s="149" t="s">
        <v>213</v>
      </c>
      <c r="D1062" s="7" t="s">
        <v>213</v>
      </c>
      <c r="E1062" s="7" t="s">
        <v>13</v>
      </c>
      <c r="F1062" s="7">
        <v>2015</v>
      </c>
      <c r="G1062" s="7" t="str">
        <f>VLOOKUP(F1062,Crosswalk!A:D,2,0)</f>
        <v>7003</v>
      </c>
      <c r="H1062" s="7" t="str">
        <f>VLOOKUP(G1062,Crosswalk!B:D,2,0)</f>
        <v>SB2557 Tax Admin Fees (Expense)</v>
      </c>
      <c r="I1062" s="7"/>
      <c r="J1062" s="8">
        <v>0</v>
      </c>
      <c r="K1062" s="8">
        <v>0</v>
      </c>
      <c r="L1062" s="8">
        <v>-200.96</v>
      </c>
      <c r="M1062" s="8">
        <v>0</v>
      </c>
      <c r="N1062" s="8">
        <v>0</v>
      </c>
      <c r="O1062" s="8">
        <v>-200.96</v>
      </c>
      <c r="P1062" s="8"/>
      <c r="Q1062" s="8">
        <v>0</v>
      </c>
      <c r="R1062" s="8"/>
      <c r="S1062" s="8"/>
      <c r="T1062" s="8"/>
      <c r="U1062" s="8"/>
      <c r="V1062" s="8"/>
      <c r="W1062" s="8"/>
      <c r="X1062" s="8"/>
      <c r="Y1062" s="14">
        <f t="shared" si="176"/>
        <v>-401.92</v>
      </c>
      <c r="Z1062" s="10"/>
      <c r="AA1062" s="136">
        <f t="shared" si="179"/>
        <v>-200.96</v>
      </c>
      <c r="AB1062" s="13"/>
      <c r="AC1062" s="13">
        <f t="shared" ref="AC1062:AC1094" si="181">AA1062+AB1062</f>
        <v>-200.96</v>
      </c>
      <c r="AD1062" s="12"/>
      <c r="AE1062" s="12"/>
      <c r="AG1062" s="9">
        <f t="shared" si="177"/>
        <v>200.96</v>
      </c>
      <c r="AI1062" s="1" t="str">
        <f t="shared" si="180"/>
        <v>38038010007003</v>
      </c>
      <c r="AJ1062" s="9">
        <f>IF(AND(F1062=2015,AG$4=1),-IFERROR(VLOOKUP(AI1062,'Tax Admin 1'!A:I,9,0),0),IF(AND(F1062=2015,AG$4=2),-IFERROR(VLOOKUP(AI1062,'Tax Admin 2'!A:I,9,0),0),IFERROR(VLOOKUP(AI1062,'A203'!A:L,12,0),0)))</f>
        <v>-200.96</v>
      </c>
    </row>
    <row r="1063" spans="1:36" ht="15" customHeight="1" outlineLevel="2">
      <c r="A1063" s="7">
        <v>2015</v>
      </c>
      <c r="B1063" s="7" t="s">
        <v>212</v>
      </c>
      <c r="C1063" s="149" t="s">
        <v>213</v>
      </c>
      <c r="D1063" s="7" t="s">
        <v>213</v>
      </c>
      <c r="E1063" s="7" t="s">
        <v>13</v>
      </c>
      <c r="F1063" s="7">
        <v>4010</v>
      </c>
      <c r="G1063" s="7" t="str">
        <f>VLOOKUP(F1063,Crosswalk!A:D,2,0)</f>
        <v>4801</v>
      </c>
      <c r="H1063" s="7" t="str">
        <f>VLOOKUP(G1063,Crosswalk!B:D,2,0)</f>
        <v>Interest</v>
      </c>
      <c r="I1063" s="7"/>
      <c r="J1063" s="8">
        <v>0</v>
      </c>
      <c r="K1063" s="8">
        <v>0</v>
      </c>
      <c r="L1063" s="8">
        <v>0.67</v>
      </c>
      <c r="M1063" s="8">
        <v>0</v>
      </c>
      <c r="N1063" s="8">
        <v>3.7200000000000006</v>
      </c>
      <c r="O1063" s="8">
        <v>2.16</v>
      </c>
      <c r="P1063" s="8"/>
      <c r="Q1063" s="8">
        <v>19.72</v>
      </c>
      <c r="R1063" s="8"/>
      <c r="S1063" s="8"/>
      <c r="T1063" s="8"/>
      <c r="U1063" s="8"/>
      <c r="V1063" s="8"/>
      <c r="W1063" s="8"/>
      <c r="X1063" s="8"/>
      <c r="Y1063" s="14">
        <f t="shared" si="176"/>
        <v>26.27</v>
      </c>
      <c r="Z1063" s="10"/>
      <c r="AA1063" s="136">
        <f t="shared" si="179"/>
        <v>0</v>
      </c>
      <c r="AB1063" s="13"/>
      <c r="AC1063" s="13">
        <f t="shared" si="181"/>
        <v>0</v>
      </c>
      <c r="AD1063" s="12">
        <v>1</v>
      </c>
      <c r="AE1063" s="12">
        <v>1</v>
      </c>
      <c r="AG1063" s="9">
        <f t="shared" si="177"/>
        <v>-26.27</v>
      </c>
      <c r="AI1063" s="1" t="str">
        <f t="shared" si="180"/>
        <v>38038010004801</v>
      </c>
      <c r="AJ1063" s="9">
        <f>IF(AND(F1063=2015,AG$4=1),-IFERROR(VLOOKUP(AI1063,'Tax Admin 1'!A:I,9,0),0),IF(AND(F1063=2015,AG$4=2),-IFERROR(VLOOKUP(AI1063,'Tax Admin 2'!A:I,9,0),0),IFERROR(VLOOKUP(AI1063,'A203'!A:L,12,0),0)))</f>
        <v>0</v>
      </c>
    </row>
    <row r="1064" spans="1:36" ht="15" customHeight="1" outlineLevel="2">
      <c r="A1064" s="7">
        <v>2015</v>
      </c>
      <c r="B1064" s="7" t="s">
        <v>212</v>
      </c>
      <c r="C1064" s="149" t="s">
        <v>213</v>
      </c>
      <c r="D1064" s="7" t="s">
        <v>213</v>
      </c>
      <c r="E1064" s="7" t="s">
        <v>13</v>
      </c>
      <c r="F1064" s="7">
        <v>5380</v>
      </c>
      <c r="G1064" s="7" t="str">
        <f>VLOOKUP(F1064,Crosswalk!A:D,2,0)</f>
        <v>5050</v>
      </c>
      <c r="H1064" s="7" t="str">
        <f>VLOOKUP(G1064,Crosswalk!B:D,2,0)</f>
        <v>St-Homeowners Prop Tax Relief</v>
      </c>
      <c r="I1064" s="7"/>
      <c r="J1064" s="8">
        <v>0</v>
      </c>
      <c r="K1064" s="8">
        <v>0</v>
      </c>
      <c r="L1064" s="8">
        <v>0</v>
      </c>
      <c r="M1064" s="8">
        <v>0</v>
      </c>
      <c r="N1064" s="8">
        <v>86.33</v>
      </c>
      <c r="O1064" s="8">
        <v>0</v>
      </c>
      <c r="P1064" s="8"/>
      <c r="Q1064" s="8">
        <v>86.33</v>
      </c>
      <c r="R1064" s="8"/>
      <c r="S1064" s="8"/>
      <c r="T1064" s="8"/>
      <c r="U1064" s="8"/>
      <c r="V1064" s="8"/>
      <c r="W1064" s="8"/>
      <c r="X1064" s="8"/>
      <c r="Y1064" s="14">
        <f t="shared" si="176"/>
        <v>172.66</v>
      </c>
      <c r="Z1064" s="10"/>
      <c r="AA1064" s="136">
        <f t="shared" si="179"/>
        <v>0</v>
      </c>
      <c r="AB1064" s="13"/>
      <c r="AC1064" s="13">
        <f t="shared" si="181"/>
        <v>0</v>
      </c>
      <c r="AD1064" s="12">
        <v>1</v>
      </c>
      <c r="AE1064" s="12">
        <v>1</v>
      </c>
      <c r="AG1064" s="9">
        <f t="shared" si="177"/>
        <v>-172.66</v>
      </c>
      <c r="AI1064" s="1" t="str">
        <f t="shared" si="180"/>
        <v>38038010005050</v>
      </c>
      <c r="AJ1064" s="9">
        <f>IF(AND(F1064=2015,AG$4=1),-IFERROR(VLOOKUP(AI1064,'Tax Admin 1'!A:I,9,0),0),IF(AND(F1064=2015,AG$4=2),-IFERROR(VLOOKUP(AI1064,'Tax Admin 2'!A:I,9,0),0),IFERROR(VLOOKUP(AI1064,'A203'!A:L,12,0),0)))</f>
        <v>0</v>
      </c>
    </row>
    <row r="1065" spans="1:36" ht="15" customHeight="1" outlineLevel="2">
      <c r="A1065" s="7">
        <v>2015</v>
      </c>
      <c r="B1065" s="7" t="s">
        <v>212</v>
      </c>
      <c r="C1065" s="149" t="s">
        <v>213</v>
      </c>
      <c r="D1065" s="7" t="s">
        <v>213</v>
      </c>
      <c r="E1065" s="7" t="s">
        <v>13</v>
      </c>
      <c r="F1065" s="7">
        <v>5400</v>
      </c>
      <c r="G1065" s="7" t="str">
        <f>VLOOKUP(F1065,Crosswalk!A:D,2,0)</f>
        <v>5054</v>
      </c>
      <c r="H1065" s="7" t="str">
        <f>VLOOKUP(G1065,Crosswalk!B:D,2,0)</f>
        <v>State- Other</v>
      </c>
      <c r="I1065" s="7"/>
      <c r="J1065" s="8">
        <v>0</v>
      </c>
      <c r="K1065" s="8">
        <v>0</v>
      </c>
      <c r="L1065" s="8">
        <v>0</v>
      </c>
      <c r="M1065" s="8">
        <v>0</v>
      </c>
      <c r="N1065" s="8">
        <v>0</v>
      </c>
      <c r="O1065" s="8">
        <v>0</v>
      </c>
      <c r="P1065" s="8"/>
      <c r="Q1065" s="8">
        <v>0</v>
      </c>
      <c r="R1065" s="8"/>
      <c r="S1065" s="8"/>
      <c r="T1065" s="8"/>
      <c r="U1065" s="8"/>
      <c r="V1065" s="8"/>
      <c r="W1065" s="8"/>
      <c r="X1065" s="8"/>
      <c r="Y1065" s="14">
        <f t="shared" si="176"/>
        <v>0</v>
      </c>
      <c r="Z1065" s="10"/>
      <c r="AA1065" s="136">
        <f t="shared" si="179"/>
        <v>0</v>
      </c>
      <c r="AB1065" s="13"/>
      <c r="AC1065" s="13">
        <f t="shared" si="181"/>
        <v>0</v>
      </c>
      <c r="AD1065" s="12">
        <v>1</v>
      </c>
      <c r="AE1065" s="12">
        <v>1</v>
      </c>
      <c r="AG1065" s="9">
        <f t="shared" si="177"/>
        <v>0</v>
      </c>
      <c r="AI1065" s="1" t="str">
        <f t="shared" si="180"/>
        <v>38038010005054</v>
      </c>
      <c r="AJ1065" s="9">
        <f>IF(AND(F1065=2015,AG$4=1),-IFERROR(VLOOKUP(AI1065,'Tax Admin 1'!A:I,9,0),0),IF(AND(F1065=2015,AG$4=2),-IFERROR(VLOOKUP(AI1065,'Tax Admin 2'!A:I,9,0),0),IFERROR(VLOOKUP(AI1065,'A203'!A:L,12,0),0)))</f>
        <v>0</v>
      </c>
    </row>
    <row r="1066" spans="1:36" ht="15" customHeight="1" outlineLevel="1">
      <c r="A1066" s="7"/>
      <c r="B1066" s="7"/>
      <c r="C1066" s="157" t="s">
        <v>3556</v>
      </c>
      <c r="D1066" s="7"/>
      <c r="E1066" s="7"/>
      <c r="F1066" s="7"/>
      <c r="G1066" s="7"/>
      <c r="H1066" s="7"/>
      <c r="I1066" s="7"/>
      <c r="J1066" s="8">
        <f>SUBTOTAL(9,J1051:J1065)</f>
        <v>0</v>
      </c>
      <c r="K1066" s="8">
        <f>SUBTOTAL(9,K1051:K1065)</f>
        <v>0</v>
      </c>
      <c r="L1066" s="8">
        <f>SUBTOTAL(9,L1051:L1065)</f>
        <v>7739.2199999999993</v>
      </c>
      <c r="M1066" s="8">
        <f>SUBTOTAL(9,M1051:M1065)</f>
        <v>0</v>
      </c>
      <c r="N1066" s="8">
        <f>SUBTOTAL(9,N1051:N1065)</f>
        <v>1491.5900000000001</v>
      </c>
      <c r="O1066" s="8">
        <f>SUBTOTAL(9,O1051:O1065)</f>
        <v>4365.3600000000006</v>
      </c>
      <c r="P1066" s="8">
        <f>SUBTOTAL(9,P1051:P1065)</f>
        <v>1705</v>
      </c>
      <c r="Q1066" s="8">
        <f>SUBTOTAL(9,Q1051:Q1065)</f>
        <v>1038.1799999999996</v>
      </c>
      <c r="R1066" s="8"/>
      <c r="S1066" s="8"/>
      <c r="T1066" s="8"/>
      <c r="U1066" s="8"/>
      <c r="V1066" s="8"/>
      <c r="W1066" s="8"/>
      <c r="X1066" s="8"/>
      <c r="Y1066" s="14">
        <f>SUBTOTAL(9,Y1051:Y1065)</f>
        <v>16339.35</v>
      </c>
      <c r="Z1066" s="10"/>
      <c r="AA1066" s="136"/>
      <c r="AB1066" s="13"/>
      <c r="AC1066" s="13"/>
      <c r="AD1066" s="12"/>
      <c r="AE1066" s="12"/>
      <c r="AG1066" s="9"/>
      <c r="AJ1066" s="9"/>
    </row>
    <row r="1067" spans="1:36" ht="15" customHeight="1" outlineLevel="2">
      <c r="A1067" s="7">
        <v>2015</v>
      </c>
      <c r="B1067" s="7" t="s">
        <v>214</v>
      </c>
      <c r="C1067" s="149" t="s">
        <v>215</v>
      </c>
      <c r="D1067" s="7" t="s">
        <v>215</v>
      </c>
      <c r="E1067" s="7" t="s">
        <v>13</v>
      </c>
      <c r="F1067" s="7">
        <v>1010</v>
      </c>
      <c r="G1067" s="148" t="str">
        <f>VLOOKUP(F1067,Crosswalk!A:D,2,0)</f>
        <v>4001</v>
      </c>
      <c r="H1067" s="7" t="str">
        <f>VLOOKUP(G1067,Crosswalk!B:D,2,0)</f>
        <v>Property Taxes-Current Secured</v>
      </c>
      <c r="I1067" s="7"/>
      <c r="J1067" s="8">
        <v>0</v>
      </c>
      <c r="K1067" s="8">
        <v>0</v>
      </c>
      <c r="L1067" s="8">
        <v>4272665.25</v>
      </c>
      <c r="M1067" s="8">
        <v>0</v>
      </c>
      <c r="N1067" s="8">
        <v>771463.37000000011</v>
      </c>
      <c r="O1067" s="8">
        <v>2700112.8099999996</v>
      </c>
      <c r="P1067" s="8">
        <v>959599.54</v>
      </c>
      <c r="Q1067" s="8">
        <v>90622.000000001863</v>
      </c>
      <c r="R1067" s="8"/>
      <c r="S1067" s="8"/>
      <c r="T1067" s="8"/>
      <c r="U1067" s="8"/>
      <c r="V1067" s="8"/>
      <c r="W1067" s="8"/>
      <c r="X1067" s="8"/>
      <c r="Y1067" s="14">
        <f t="shared" si="176"/>
        <v>8794462.9700000007</v>
      </c>
      <c r="Z1067" s="10"/>
      <c r="AA1067" s="136">
        <f t="shared" ref="AA1067:AA1098" si="182">IF(AG$2="Y",IF(RIGHT(B1067,4)="CITY",AJ1067,0),AJ1067)</f>
        <v>0</v>
      </c>
      <c r="AB1067" s="13"/>
      <c r="AC1067" s="13">
        <f t="shared" si="181"/>
        <v>0</v>
      </c>
      <c r="AD1067" s="12">
        <v>1</v>
      </c>
      <c r="AE1067" s="12">
        <v>1</v>
      </c>
      <c r="AG1067" s="9">
        <f t="shared" si="177"/>
        <v>-8794462.9700000007</v>
      </c>
      <c r="AI1067" s="1" t="str">
        <f t="shared" ref="AI1067:AI1098" si="183">C1067&amp;D1067&amp;E1067&amp;G1067</f>
        <v>38138110004001</v>
      </c>
      <c r="AJ1067" s="9">
        <f>IF(AND(F1067=2015,AG$4=1),-IFERROR(VLOOKUP(AI1067,'Tax Admin 1'!A:I,9,0),0),IF(AND(F1067=2015,AG$4=2),-IFERROR(VLOOKUP(AI1067,'Tax Admin 2'!A:I,9,0),0),IFERROR(VLOOKUP(AI1067,'A203'!A:L,12,0),0)))</f>
        <v>0</v>
      </c>
    </row>
    <row r="1068" spans="1:36" ht="15" customHeight="1" outlineLevel="2">
      <c r="A1068" s="7">
        <v>2015</v>
      </c>
      <c r="B1068" s="7" t="s">
        <v>214</v>
      </c>
      <c r="C1068" s="149" t="s">
        <v>215</v>
      </c>
      <c r="D1068" s="7" t="s">
        <v>215</v>
      </c>
      <c r="E1068" s="7" t="s">
        <v>13</v>
      </c>
      <c r="F1068" s="7">
        <v>1020</v>
      </c>
      <c r="G1068" s="148" t="str">
        <f>VLOOKUP(F1068,Crosswalk!A:D,2,0)</f>
        <v>4004</v>
      </c>
      <c r="H1068" s="7" t="str">
        <f>VLOOKUP(G1068,Crosswalk!B:D,2,0)</f>
        <v>Property Taxes-Eraf III</v>
      </c>
      <c r="I1068" s="7"/>
      <c r="J1068" s="8">
        <v>0</v>
      </c>
      <c r="K1068" s="8">
        <v>0</v>
      </c>
      <c r="L1068" s="8">
        <v>0</v>
      </c>
      <c r="M1068" s="8">
        <v>0</v>
      </c>
      <c r="N1068" s="8">
        <v>0</v>
      </c>
      <c r="O1068" s="8">
        <v>0</v>
      </c>
      <c r="P1068" s="8"/>
      <c r="Q1068" s="8">
        <v>0</v>
      </c>
      <c r="R1068" s="8"/>
      <c r="S1068" s="8"/>
      <c r="T1068" s="8"/>
      <c r="U1068" s="8"/>
      <c r="V1068" s="8"/>
      <c r="W1068" s="8"/>
      <c r="X1068" s="8"/>
      <c r="Y1068" s="14">
        <f t="shared" si="176"/>
        <v>0</v>
      </c>
      <c r="Z1068" s="10"/>
      <c r="AA1068" s="136">
        <f t="shared" si="182"/>
        <v>0</v>
      </c>
      <c r="AB1068" s="13"/>
      <c r="AC1068" s="13">
        <f t="shared" si="181"/>
        <v>0</v>
      </c>
      <c r="AD1068" s="12">
        <v>1</v>
      </c>
      <c r="AE1068" s="12">
        <v>1</v>
      </c>
      <c r="AG1068" s="9">
        <f t="shared" si="177"/>
        <v>0</v>
      </c>
      <c r="AI1068" s="1" t="str">
        <f t="shared" si="183"/>
        <v>38138110004004</v>
      </c>
      <c r="AJ1068" s="9">
        <f>IF(AND(F1068=2015,AG$4=1),-IFERROR(VLOOKUP(AI1068,'Tax Admin 1'!A:I,9,0),0),IF(AND(F1068=2015,AG$4=2),-IFERROR(VLOOKUP(AI1068,'Tax Admin 2'!A:I,9,0),0),IFERROR(VLOOKUP(AI1068,'A203'!A:L,12,0),0)))</f>
        <v>0</v>
      </c>
    </row>
    <row r="1069" spans="1:36" ht="15" customHeight="1" outlineLevel="2">
      <c r="A1069" s="7">
        <v>2015</v>
      </c>
      <c r="B1069" s="7" t="s">
        <v>214</v>
      </c>
      <c r="C1069" s="149" t="s">
        <v>215</v>
      </c>
      <c r="D1069" s="7" t="s">
        <v>215</v>
      </c>
      <c r="E1069" s="7" t="s">
        <v>13</v>
      </c>
      <c r="F1069" s="7">
        <v>1050</v>
      </c>
      <c r="G1069" s="148" t="str">
        <f>VLOOKUP(F1069,Crosswalk!A:D,2,0)</f>
        <v>4006</v>
      </c>
      <c r="H1069" s="7" t="str">
        <f>VLOOKUP(G1069,Crosswalk!B:D,2,0)</f>
        <v>Property Tax-Current Unsecured</v>
      </c>
      <c r="I1069" s="7"/>
      <c r="J1069" s="8">
        <v>0</v>
      </c>
      <c r="K1069" s="8">
        <v>0</v>
      </c>
      <c r="L1069" s="8">
        <v>473210.68</v>
      </c>
      <c r="M1069" s="8">
        <v>0</v>
      </c>
      <c r="N1069" s="8">
        <v>2722.210000000021</v>
      </c>
      <c r="O1069" s="8">
        <v>24037.849999999977</v>
      </c>
      <c r="P1069" s="8">
        <v>-1491.89</v>
      </c>
      <c r="Q1069" s="8">
        <v>17310.979999999981</v>
      </c>
      <c r="R1069" s="8"/>
      <c r="S1069" s="8"/>
      <c r="T1069" s="8"/>
      <c r="U1069" s="8"/>
      <c r="V1069" s="8"/>
      <c r="W1069" s="8"/>
      <c r="X1069" s="8"/>
      <c r="Y1069" s="14">
        <f t="shared" si="176"/>
        <v>515789.82999999996</v>
      </c>
      <c r="Z1069" s="10"/>
      <c r="AA1069" s="136">
        <f t="shared" si="182"/>
        <v>0</v>
      </c>
      <c r="AB1069" s="13"/>
      <c r="AC1069" s="13">
        <f t="shared" si="181"/>
        <v>0</v>
      </c>
      <c r="AD1069" s="12">
        <v>1</v>
      </c>
      <c r="AE1069" s="12">
        <v>1</v>
      </c>
      <c r="AG1069" s="9">
        <f t="shared" si="177"/>
        <v>-515789.82999999996</v>
      </c>
      <c r="AI1069" s="1" t="str">
        <f t="shared" si="183"/>
        <v>38138110004006</v>
      </c>
      <c r="AJ1069" s="9">
        <f>IF(AND(F1069=2015,AG$4=1),-IFERROR(VLOOKUP(AI1069,'Tax Admin 1'!A:I,9,0),0),IF(AND(F1069=2015,AG$4=2),-IFERROR(VLOOKUP(AI1069,'Tax Admin 2'!A:I,9,0),0),IFERROR(VLOOKUP(AI1069,'A203'!A:L,12,0),0)))</f>
        <v>0</v>
      </c>
    </row>
    <row r="1070" spans="1:36" ht="15" customHeight="1" outlineLevel="2">
      <c r="A1070" s="7">
        <v>2015</v>
      </c>
      <c r="B1070" s="7" t="s">
        <v>214</v>
      </c>
      <c r="C1070" s="149" t="s">
        <v>215</v>
      </c>
      <c r="D1070" s="7">
        <v>381</v>
      </c>
      <c r="E1070" s="7" t="s">
        <v>13</v>
      </c>
      <c r="F1070" s="7">
        <v>1070</v>
      </c>
      <c r="G1070" s="148" t="str">
        <f>VLOOKUP(F1070,Crosswalk!A:D,2,0)</f>
        <v>4060</v>
      </c>
      <c r="H1070" s="7" t="str">
        <f>VLOOKUP(G1070,Crosswalk!B:D,2,0)</f>
        <v>ABX1 26 Residual</v>
      </c>
      <c r="I1070" s="7"/>
      <c r="J1070" s="8">
        <v>0</v>
      </c>
      <c r="K1070" s="8">
        <v>0</v>
      </c>
      <c r="L1070" s="8">
        <v>0</v>
      </c>
      <c r="M1070" s="8">
        <v>269305</v>
      </c>
      <c r="N1070" s="8">
        <v>0</v>
      </c>
      <c r="O1070" s="8">
        <v>0</v>
      </c>
      <c r="P1070" s="8">
        <v>167170</v>
      </c>
      <c r="Q1070" s="8">
        <v>0</v>
      </c>
      <c r="R1070" s="8"/>
      <c r="S1070" s="8"/>
      <c r="T1070" s="8"/>
      <c r="U1070" s="8"/>
      <c r="V1070" s="8"/>
      <c r="W1070" s="8"/>
      <c r="X1070" s="8"/>
      <c r="Y1070" s="14">
        <f t="shared" si="176"/>
        <v>436475</v>
      </c>
      <c r="Z1070" s="10"/>
      <c r="AA1070" s="136">
        <f t="shared" si="182"/>
        <v>0</v>
      </c>
      <c r="AB1070" s="13"/>
      <c r="AC1070" s="13">
        <f t="shared" si="181"/>
        <v>0</v>
      </c>
      <c r="AD1070" s="12"/>
      <c r="AE1070" s="12"/>
      <c r="AG1070" s="9">
        <f t="shared" si="177"/>
        <v>-436475</v>
      </c>
      <c r="AI1070" s="1" t="str">
        <f t="shared" si="183"/>
        <v>38138110004060</v>
      </c>
      <c r="AJ1070" s="9">
        <f>IF(AND(F1070=2015,AG$4=1),-IFERROR(VLOOKUP(AI1070,'Tax Admin 1'!A:I,9,0),0),IF(AND(F1070=2015,AG$4=2),-IFERROR(VLOOKUP(AI1070,'Tax Admin 2'!A:I,9,0),0),IFERROR(VLOOKUP(AI1070,'A203'!A:L,12,0),0)))</f>
        <v>0</v>
      </c>
    </row>
    <row r="1071" spans="1:36" ht="15" customHeight="1" outlineLevel="2">
      <c r="A1071" s="7">
        <v>2015</v>
      </c>
      <c r="B1071" s="7" t="s">
        <v>214</v>
      </c>
      <c r="C1071" s="149" t="s">
        <v>215</v>
      </c>
      <c r="D1071" s="7" t="s">
        <v>215</v>
      </c>
      <c r="E1071" s="7" t="s">
        <v>13</v>
      </c>
      <c r="F1071" s="7">
        <v>1081</v>
      </c>
      <c r="G1071" s="148" t="str">
        <f>VLOOKUP(F1071,Crosswalk!A:D,2,0)</f>
        <v>4075</v>
      </c>
      <c r="H1071" s="7" t="str">
        <f>VLOOKUP(G1071,Crosswalk!B:D,2,0)</f>
        <v>ABx1 26 Other Assets - H&amp;S 34188</v>
      </c>
      <c r="I1071" s="7"/>
      <c r="J1071" s="8">
        <v>0</v>
      </c>
      <c r="K1071" s="8">
        <v>0</v>
      </c>
      <c r="L1071" s="8">
        <v>0</v>
      </c>
      <c r="M1071" s="8">
        <v>0</v>
      </c>
      <c r="N1071" s="8">
        <v>0</v>
      </c>
      <c r="O1071" s="8">
        <v>0</v>
      </c>
      <c r="P1071" s="8"/>
      <c r="Q1071" s="8">
        <v>0</v>
      </c>
      <c r="R1071" s="8"/>
      <c r="S1071" s="8"/>
      <c r="T1071" s="8"/>
      <c r="U1071" s="8"/>
      <c r="V1071" s="8"/>
      <c r="W1071" s="8"/>
      <c r="X1071" s="8"/>
      <c r="Y1071" s="14">
        <f t="shared" si="176"/>
        <v>0</v>
      </c>
      <c r="Z1071" s="10"/>
      <c r="AA1071" s="136">
        <f t="shared" si="182"/>
        <v>0</v>
      </c>
      <c r="AB1071" s="13"/>
      <c r="AC1071" s="13">
        <f t="shared" si="181"/>
        <v>0</v>
      </c>
      <c r="AD1071" s="12"/>
      <c r="AE1071" s="12"/>
      <c r="AG1071" s="9">
        <f t="shared" si="177"/>
        <v>0</v>
      </c>
      <c r="AI1071" s="1" t="str">
        <f t="shared" si="183"/>
        <v>38138110004075</v>
      </c>
      <c r="AJ1071" s="9">
        <f>IF(AND(F1071=2015,AG$4=1),-IFERROR(VLOOKUP(AI1071,'Tax Admin 1'!A:I,9,0),0),IF(AND(F1071=2015,AG$4=2),-IFERROR(VLOOKUP(AI1071,'Tax Admin 2'!A:I,9,0),0),IFERROR(VLOOKUP(AI1071,'A203'!A:L,12,0),0)))</f>
        <v>0</v>
      </c>
    </row>
    <row r="1072" spans="1:36" ht="15" customHeight="1" outlineLevel="2">
      <c r="A1072" s="7">
        <v>2015</v>
      </c>
      <c r="B1072" s="7" t="s">
        <v>214</v>
      </c>
      <c r="C1072" s="149" t="s">
        <v>215</v>
      </c>
      <c r="D1072" s="7">
        <v>381</v>
      </c>
      <c r="E1072" s="7" t="s">
        <v>13</v>
      </c>
      <c r="F1072" s="86">
        <v>1082</v>
      </c>
      <c r="G1072" s="148" t="str">
        <f>VLOOKUP(F1072,Crosswalk!A:D,2,0)</f>
        <v>4076</v>
      </c>
      <c r="H1072" s="7" t="str">
        <f>VLOOKUP(G1072,Crosswalk!B:D,2,0)</f>
        <v>ABx1 26 L&amp;M Housing - H&amp;S 34188</v>
      </c>
      <c r="I1072" s="7"/>
      <c r="J1072" s="8">
        <v>0</v>
      </c>
      <c r="K1072" s="8">
        <v>0</v>
      </c>
      <c r="L1072" s="8">
        <v>0</v>
      </c>
      <c r="M1072" s="8">
        <v>0</v>
      </c>
      <c r="N1072" s="8">
        <v>0</v>
      </c>
      <c r="O1072" s="8">
        <v>0</v>
      </c>
      <c r="P1072" s="8"/>
      <c r="Q1072" s="8">
        <v>0</v>
      </c>
      <c r="R1072" s="8"/>
      <c r="S1072" s="8"/>
      <c r="T1072" s="8"/>
      <c r="U1072" s="8"/>
      <c r="V1072" s="8"/>
      <c r="W1072" s="8"/>
      <c r="X1072" s="8"/>
      <c r="Y1072" s="14">
        <f t="shared" si="176"/>
        <v>0</v>
      </c>
      <c r="Z1072" s="10"/>
      <c r="AA1072" s="136">
        <f t="shared" si="182"/>
        <v>0</v>
      </c>
      <c r="AB1072" s="13"/>
      <c r="AC1072" s="13">
        <f t="shared" si="181"/>
        <v>0</v>
      </c>
      <c r="AD1072" s="12"/>
      <c r="AE1072" s="12"/>
      <c r="AG1072" s="9">
        <f t="shared" si="177"/>
        <v>0</v>
      </c>
      <c r="AI1072" s="1" t="str">
        <f t="shared" si="183"/>
        <v>38138110004076</v>
      </c>
      <c r="AJ1072" s="9">
        <f>IF(AND(F1072=2015,AG$4=1),-IFERROR(VLOOKUP(AI1072,'Tax Admin 1'!A:I,9,0),0),IF(AND(F1072=2015,AG$4=2),-IFERROR(VLOOKUP(AI1072,'Tax Admin 2'!A:I,9,0),0),IFERROR(VLOOKUP(AI1072,'A203'!A:L,12,0),0)))</f>
        <v>0</v>
      </c>
    </row>
    <row r="1073" spans="1:36" ht="15" customHeight="1" outlineLevel="2">
      <c r="A1073" s="7">
        <v>2015</v>
      </c>
      <c r="B1073" s="7" t="s">
        <v>214</v>
      </c>
      <c r="C1073" s="149" t="s">
        <v>215</v>
      </c>
      <c r="D1073" s="7" t="s">
        <v>215</v>
      </c>
      <c r="E1073" s="7" t="s">
        <v>13</v>
      </c>
      <c r="F1073" s="7">
        <v>1110</v>
      </c>
      <c r="G1073" s="148" t="str">
        <f>VLOOKUP(F1073,Crosswalk!A:D,2,0)</f>
        <v>4008</v>
      </c>
      <c r="H1073" s="7" t="str">
        <f>VLOOKUP(G1073,Crosswalk!B:D,2,0)</f>
        <v>Property Taxes-Prior Secured</v>
      </c>
      <c r="I1073" s="7"/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8">
        <v>0</v>
      </c>
      <c r="P1073" s="8"/>
      <c r="Q1073" s="8">
        <v>271447.58</v>
      </c>
      <c r="R1073" s="8"/>
      <c r="S1073" s="8"/>
      <c r="T1073" s="8"/>
      <c r="U1073" s="8"/>
      <c r="V1073" s="8"/>
      <c r="W1073" s="8"/>
      <c r="X1073" s="8"/>
      <c r="Y1073" s="14">
        <f t="shared" si="176"/>
        <v>271447.58</v>
      </c>
      <c r="Z1073" s="10"/>
      <c r="AA1073" s="136">
        <f t="shared" si="182"/>
        <v>0</v>
      </c>
      <c r="AB1073" s="13"/>
      <c r="AC1073" s="13">
        <f t="shared" si="181"/>
        <v>0</v>
      </c>
      <c r="AD1073" s="12">
        <v>1</v>
      </c>
      <c r="AE1073" s="12">
        <v>1</v>
      </c>
      <c r="AG1073" s="9">
        <f t="shared" si="177"/>
        <v>-271447.58</v>
      </c>
      <c r="AI1073" s="1" t="str">
        <f t="shared" si="183"/>
        <v>38138110004008</v>
      </c>
      <c r="AJ1073" s="9">
        <f>IF(AND(F1073=2015,AG$4=1),-IFERROR(VLOOKUP(AI1073,'Tax Admin 1'!A:I,9,0),0),IF(AND(F1073=2015,AG$4=2),-IFERROR(VLOOKUP(AI1073,'Tax Admin 2'!A:I,9,0),0),IFERROR(VLOOKUP(AI1073,'A203'!A:L,12,0),0)))</f>
        <v>0</v>
      </c>
    </row>
    <row r="1074" spans="1:36" ht="15" customHeight="1" outlineLevel="2">
      <c r="A1074" s="7">
        <v>2015</v>
      </c>
      <c r="B1074" s="7" t="s">
        <v>214</v>
      </c>
      <c r="C1074" s="149" t="s">
        <v>215</v>
      </c>
      <c r="D1074" s="7" t="s">
        <v>215</v>
      </c>
      <c r="E1074" s="7" t="s">
        <v>13</v>
      </c>
      <c r="F1074" s="7">
        <v>1150</v>
      </c>
      <c r="G1074" s="148" t="str">
        <f>VLOOKUP(F1074,Crosswalk!A:D,2,0)</f>
        <v>4009</v>
      </c>
      <c r="H1074" s="7" t="str">
        <f>VLOOKUP(G1074,Crosswalk!B:D,2,0)</f>
        <v>Property Taxes-Prior Unsecured</v>
      </c>
      <c r="I1074" s="7"/>
      <c r="J1074" s="8">
        <v>0</v>
      </c>
      <c r="K1074" s="8">
        <v>0</v>
      </c>
      <c r="L1074" s="8">
        <v>4406.93</v>
      </c>
      <c r="M1074" s="8">
        <v>0</v>
      </c>
      <c r="N1074" s="8">
        <v>676.23999999999978</v>
      </c>
      <c r="O1074" s="8">
        <v>6405.99</v>
      </c>
      <c r="P1074" s="8">
        <v>690.32</v>
      </c>
      <c r="Q1074" s="8">
        <v>4053.6800000000003</v>
      </c>
      <c r="R1074" s="8"/>
      <c r="S1074" s="8"/>
      <c r="T1074" s="8"/>
      <c r="U1074" s="8"/>
      <c r="V1074" s="8"/>
      <c r="W1074" s="8"/>
      <c r="X1074" s="8"/>
      <c r="Y1074" s="14">
        <f t="shared" si="176"/>
        <v>16233.16</v>
      </c>
      <c r="Z1074" s="10"/>
      <c r="AA1074" s="136">
        <f t="shared" si="182"/>
        <v>0</v>
      </c>
      <c r="AB1074" s="13"/>
      <c r="AC1074" s="13">
        <f t="shared" si="181"/>
        <v>0</v>
      </c>
      <c r="AD1074" s="12">
        <v>1</v>
      </c>
      <c r="AE1074" s="12">
        <v>1</v>
      </c>
      <c r="AG1074" s="9">
        <f t="shared" si="177"/>
        <v>-16233.16</v>
      </c>
      <c r="AI1074" s="1" t="str">
        <f t="shared" si="183"/>
        <v>38138110004009</v>
      </c>
      <c r="AJ1074" s="9">
        <f>IF(AND(F1074=2015,AG$4=1),-IFERROR(VLOOKUP(AI1074,'Tax Admin 1'!A:I,9,0),0),IF(AND(F1074=2015,AG$4=2),-IFERROR(VLOOKUP(AI1074,'Tax Admin 2'!A:I,9,0),0),IFERROR(VLOOKUP(AI1074,'A203'!A:L,12,0),0)))</f>
        <v>0</v>
      </c>
    </row>
    <row r="1075" spans="1:36" ht="15" customHeight="1" outlineLevel="2">
      <c r="A1075" s="7">
        <v>2015</v>
      </c>
      <c r="B1075" s="7" t="s">
        <v>214</v>
      </c>
      <c r="C1075" s="149" t="s">
        <v>215</v>
      </c>
      <c r="D1075" s="7" t="s">
        <v>215</v>
      </c>
      <c r="E1075" s="7" t="s">
        <v>13</v>
      </c>
      <c r="F1075" s="7">
        <v>1165</v>
      </c>
      <c r="G1075" s="148" t="str">
        <f>VLOOKUP(F1075,Crosswalk!A:D,2,0)</f>
        <v>4011</v>
      </c>
      <c r="H1075" s="7" t="str">
        <f>VLOOKUP(G1075,Crosswalk!B:D,2,0)</f>
        <v>Property Tax In-Lieu Of Vlf</v>
      </c>
      <c r="I1075" s="7"/>
      <c r="J1075" s="8">
        <v>0</v>
      </c>
      <c r="K1075" s="8">
        <v>0</v>
      </c>
      <c r="L1075" s="8">
        <v>4722244.5</v>
      </c>
      <c r="M1075" s="8">
        <v>0</v>
      </c>
      <c r="N1075" s="8">
        <v>0</v>
      </c>
      <c r="O1075" s="8">
        <v>4722244.5</v>
      </c>
      <c r="P1075" s="8"/>
      <c r="Q1075" s="8">
        <v>0</v>
      </c>
      <c r="R1075" s="8"/>
      <c r="S1075" s="8"/>
      <c r="T1075" s="8"/>
      <c r="U1075" s="8"/>
      <c r="V1075" s="8"/>
      <c r="W1075" s="8"/>
      <c r="X1075" s="8"/>
      <c r="Y1075" s="14">
        <f t="shared" si="176"/>
        <v>9444489</v>
      </c>
      <c r="Z1075" s="10"/>
      <c r="AA1075" s="136">
        <f t="shared" si="182"/>
        <v>0</v>
      </c>
      <c r="AB1075" s="13"/>
      <c r="AC1075" s="13">
        <f t="shared" si="181"/>
        <v>0</v>
      </c>
      <c r="AD1075" s="12">
        <v>1</v>
      </c>
      <c r="AE1075" s="12">
        <v>1</v>
      </c>
      <c r="AG1075" s="9">
        <f t="shared" si="177"/>
        <v>-9444489</v>
      </c>
      <c r="AI1075" s="1" t="str">
        <f t="shared" si="183"/>
        <v>38138110004011</v>
      </c>
      <c r="AJ1075" s="9">
        <f>IF(AND(F1075=2015,AG$4=1),-IFERROR(VLOOKUP(AI1075,'Tax Admin 1'!A:I,9,0),0),IF(AND(F1075=2015,AG$4=2),-IFERROR(VLOOKUP(AI1075,'Tax Admin 2'!A:I,9,0),0),IFERROR(VLOOKUP(AI1075,'A203'!A:L,12,0),0)))</f>
        <v>0</v>
      </c>
    </row>
    <row r="1076" spans="1:36" ht="15" customHeight="1" outlineLevel="2">
      <c r="A1076" s="7">
        <v>2015</v>
      </c>
      <c r="B1076" s="7" t="s">
        <v>214</v>
      </c>
      <c r="C1076" s="149" t="s">
        <v>215</v>
      </c>
      <c r="D1076" s="7" t="s">
        <v>215</v>
      </c>
      <c r="E1076" s="7" t="s">
        <v>13</v>
      </c>
      <c r="F1076" s="7">
        <v>1260</v>
      </c>
      <c r="G1076" s="148" t="str">
        <f>VLOOKUP(F1076,Crosswalk!A:D,2,0)</f>
        <v>4030</v>
      </c>
      <c r="H1076" s="7" t="str">
        <f>VLOOKUP(G1076,Crosswalk!B:D,2,0)</f>
        <v>Supp Prop Tax-Current Secured</v>
      </c>
      <c r="I1076" s="7"/>
      <c r="J1076" s="8">
        <v>0</v>
      </c>
      <c r="K1076" s="8">
        <v>0</v>
      </c>
      <c r="L1076" s="8">
        <v>0</v>
      </c>
      <c r="M1076" s="8">
        <v>0</v>
      </c>
      <c r="N1076" s="8">
        <v>0</v>
      </c>
      <c r="O1076" s="8">
        <v>0</v>
      </c>
      <c r="P1076" s="8"/>
      <c r="Q1076" s="8">
        <v>94620.32</v>
      </c>
      <c r="R1076" s="8"/>
      <c r="S1076" s="8"/>
      <c r="T1076" s="8"/>
      <c r="U1076" s="8"/>
      <c r="V1076" s="8"/>
      <c r="W1076" s="8"/>
      <c r="X1076" s="8"/>
      <c r="Y1076" s="14">
        <f t="shared" si="176"/>
        <v>94620.32</v>
      </c>
      <c r="Z1076" s="10"/>
      <c r="AA1076" s="136">
        <f t="shared" si="182"/>
        <v>0</v>
      </c>
      <c r="AB1076" s="13"/>
      <c r="AC1076" s="13">
        <f t="shared" si="181"/>
        <v>0</v>
      </c>
      <c r="AD1076" s="12">
        <v>1</v>
      </c>
      <c r="AE1076" s="12">
        <v>1</v>
      </c>
      <c r="AG1076" s="9">
        <f t="shared" si="177"/>
        <v>-94620.32</v>
      </c>
      <c r="AI1076" s="1" t="str">
        <f t="shared" si="183"/>
        <v>38138110004030</v>
      </c>
      <c r="AJ1076" s="9">
        <f>IF(AND(F1076=2015,AG$4=1),-IFERROR(VLOOKUP(AI1076,'Tax Admin 1'!A:I,9,0),0),IF(AND(F1076=2015,AG$4=2),-IFERROR(VLOOKUP(AI1076,'Tax Admin 2'!A:I,9,0),0),IFERROR(VLOOKUP(AI1076,'A203'!A:L,12,0),0)))</f>
        <v>0</v>
      </c>
    </row>
    <row r="1077" spans="1:36" ht="15" customHeight="1" outlineLevel="2">
      <c r="A1077" s="7">
        <v>2015</v>
      </c>
      <c r="B1077" s="7" t="s">
        <v>214</v>
      </c>
      <c r="C1077" s="149" t="s">
        <v>215</v>
      </c>
      <c r="D1077" s="7" t="s">
        <v>215</v>
      </c>
      <c r="E1077" s="7" t="s">
        <v>13</v>
      </c>
      <c r="F1077" s="7">
        <v>1270</v>
      </c>
      <c r="G1077" s="148" t="str">
        <f>VLOOKUP(F1077,Crosswalk!A:D,2,0)</f>
        <v>4033</v>
      </c>
      <c r="H1077" s="7" t="str">
        <f>VLOOKUP(G1077,Crosswalk!B:D,2,0)</f>
        <v>Supp Property Taxes-Prior Secured</v>
      </c>
      <c r="I1077" s="7"/>
      <c r="J1077" s="8">
        <v>0</v>
      </c>
      <c r="K1077" s="8">
        <v>0</v>
      </c>
      <c r="L1077" s="8">
        <v>0</v>
      </c>
      <c r="M1077" s="8">
        <v>0</v>
      </c>
      <c r="N1077" s="8">
        <v>0</v>
      </c>
      <c r="O1077" s="8">
        <v>0</v>
      </c>
      <c r="P1077" s="8"/>
      <c r="Q1077" s="8">
        <v>20125.84</v>
      </c>
      <c r="R1077" s="8"/>
      <c r="S1077" s="8"/>
      <c r="T1077" s="8"/>
      <c r="U1077" s="8"/>
      <c r="V1077" s="8"/>
      <c r="W1077" s="8"/>
      <c r="X1077" s="8"/>
      <c r="Y1077" s="14">
        <f t="shared" si="176"/>
        <v>20125.84</v>
      </c>
      <c r="Z1077" s="10"/>
      <c r="AA1077" s="136">
        <f t="shared" si="182"/>
        <v>0</v>
      </c>
      <c r="AB1077" s="13"/>
      <c r="AC1077" s="13">
        <f t="shared" si="181"/>
        <v>0</v>
      </c>
      <c r="AD1077" s="12">
        <v>1</v>
      </c>
      <c r="AE1077" s="12">
        <v>1</v>
      </c>
      <c r="AG1077" s="9">
        <f t="shared" si="177"/>
        <v>-20125.84</v>
      </c>
      <c r="AI1077" s="1" t="str">
        <f t="shared" si="183"/>
        <v>38138110004033</v>
      </c>
      <c r="AJ1077" s="9">
        <f>IF(AND(F1077=2015,AG$4=1),-IFERROR(VLOOKUP(AI1077,'Tax Admin 1'!A:I,9,0),0),IF(AND(F1077=2015,AG$4=2),-IFERROR(VLOOKUP(AI1077,'Tax Admin 2'!A:I,9,0),0),IFERROR(VLOOKUP(AI1077,'A203'!A:L,12,0),0)))</f>
        <v>0</v>
      </c>
    </row>
    <row r="1078" spans="1:36" ht="15" customHeight="1" outlineLevel="2">
      <c r="A1078" s="7">
        <v>2015</v>
      </c>
      <c r="B1078" s="7" t="s">
        <v>214</v>
      </c>
      <c r="C1078" s="149" t="s">
        <v>215</v>
      </c>
      <c r="D1078" s="7" t="s">
        <v>215</v>
      </c>
      <c r="E1078" s="7" t="s">
        <v>13</v>
      </c>
      <c r="F1078" s="7">
        <v>1312</v>
      </c>
      <c r="G1078" s="148" t="str">
        <f>VLOOKUP(F1078,Crosswalk!A:D,2,0)</f>
        <v>4038</v>
      </c>
      <c r="H1078" s="7" t="str">
        <f>VLOOKUP(G1078,Crosswalk!B:D,2,0)</f>
        <v>In Lieu Local Sales &amp; Use Tax</v>
      </c>
      <c r="I1078" s="7"/>
      <c r="J1078" s="8">
        <v>0</v>
      </c>
      <c r="K1078" s="8">
        <v>0</v>
      </c>
      <c r="L1078" s="8">
        <v>3396284.69</v>
      </c>
      <c r="M1078" s="8">
        <v>0</v>
      </c>
      <c r="N1078" s="8">
        <v>0</v>
      </c>
      <c r="O1078" s="8">
        <v>3405897.4999999995</v>
      </c>
      <c r="P1078" s="8"/>
      <c r="Q1078" s="8">
        <v>0</v>
      </c>
      <c r="R1078" s="8"/>
      <c r="S1078" s="8"/>
      <c r="T1078" s="8"/>
      <c r="U1078" s="8"/>
      <c r="V1078" s="8"/>
      <c r="W1078" s="8"/>
      <c r="X1078" s="8"/>
      <c r="Y1078" s="14">
        <f t="shared" si="176"/>
        <v>6802182.1899999995</v>
      </c>
      <c r="Z1078" s="10"/>
      <c r="AA1078" s="136">
        <f t="shared" si="182"/>
        <v>0</v>
      </c>
      <c r="AB1078" s="13"/>
      <c r="AC1078" s="13">
        <f t="shared" si="181"/>
        <v>0</v>
      </c>
      <c r="AD1078" s="12">
        <v>1</v>
      </c>
      <c r="AE1078" s="12">
        <v>1</v>
      </c>
      <c r="AG1078" s="9">
        <f t="shared" si="177"/>
        <v>-6802182.1899999995</v>
      </c>
      <c r="AI1078" s="1" t="str">
        <f t="shared" si="183"/>
        <v>38138110004038</v>
      </c>
      <c r="AJ1078" s="9">
        <f>IF(AND(F1078=2015,AG$4=1),-IFERROR(VLOOKUP(AI1078,'Tax Admin 1'!A:I,9,0),0),IF(AND(F1078=2015,AG$4=2),-IFERROR(VLOOKUP(AI1078,'Tax Admin 2'!A:I,9,0),0),IFERROR(VLOOKUP(AI1078,'A203'!A:L,12,0),0)))</f>
        <v>0</v>
      </c>
    </row>
    <row r="1079" spans="1:36" ht="15" customHeight="1" outlineLevel="2">
      <c r="A1079" s="7">
        <v>2015</v>
      </c>
      <c r="B1079" s="7" t="s">
        <v>214</v>
      </c>
      <c r="C1079" s="149" t="s">
        <v>215</v>
      </c>
      <c r="D1079" s="7" t="s">
        <v>215</v>
      </c>
      <c r="E1079" s="7" t="s">
        <v>13</v>
      </c>
      <c r="F1079" s="24">
        <v>1321</v>
      </c>
      <c r="G1079" s="148" t="str">
        <f>VLOOKUP(F1079,Crosswalk!A:D,2,0)</f>
        <v>4044</v>
      </c>
      <c r="H1079" s="7" t="str">
        <f>VLOOKUP(G1079,Crosswalk!B:D,2,0)</f>
        <v>Ltf-Article 4 Transit 99260(A)</v>
      </c>
      <c r="I1079" s="7"/>
      <c r="J1079" s="8">
        <v>3434620.27</v>
      </c>
      <c r="K1079" s="8">
        <v>0</v>
      </c>
      <c r="L1079" s="8">
        <v>0</v>
      </c>
      <c r="M1079" s="8">
        <v>0</v>
      </c>
      <c r="N1079" s="8">
        <v>0</v>
      </c>
      <c r="O1079" s="8">
        <v>0</v>
      </c>
      <c r="P1079" s="8"/>
      <c r="Q1079" s="8">
        <v>3587618.9099999997</v>
      </c>
      <c r="R1079" s="8"/>
      <c r="S1079" s="8"/>
      <c r="T1079" s="8"/>
      <c r="U1079" s="8"/>
      <c r="V1079" s="8"/>
      <c r="W1079" s="8"/>
      <c r="X1079" s="8"/>
      <c r="Y1079" s="14">
        <f t="shared" si="176"/>
        <v>7022239.1799999997</v>
      </c>
      <c r="Z1079" s="10"/>
      <c r="AA1079" s="136">
        <f t="shared" si="182"/>
        <v>0</v>
      </c>
      <c r="AB1079" s="13"/>
      <c r="AC1079" s="13">
        <f t="shared" si="181"/>
        <v>0</v>
      </c>
      <c r="AD1079" s="12">
        <v>1</v>
      </c>
      <c r="AE1079" s="12">
        <v>1</v>
      </c>
      <c r="AG1079" s="9">
        <f t="shared" si="177"/>
        <v>-7022239.1799999997</v>
      </c>
      <c r="AI1079" s="1" t="str">
        <f t="shared" si="183"/>
        <v>38138110004044</v>
      </c>
      <c r="AJ1079" s="9">
        <f>IF(AND(F1079=2015,AG$4=1),-IFERROR(VLOOKUP(AI1079,'Tax Admin 1'!A:I,9,0),0),IF(AND(F1079=2015,AG$4=2),-IFERROR(VLOOKUP(AI1079,'Tax Admin 2'!A:I,9,0),0),IFERROR(VLOOKUP(AI1079,'A203'!A:L,12,0),0)))</f>
        <v>0</v>
      </c>
    </row>
    <row r="1080" spans="1:36" ht="15" customHeight="1" outlineLevel="2">
      <c r="A1080" s="7">
        <v>2015</v>
      </c>
      <c r="B1080" s="7" t="s">
        <v>214</v>
      </c>
      <c r="C1080" s="149" t="s">
        <v>215</v>
      </c>
      <c r="D1080" s="7" t="s">
        <v>215</v>
      </c>
      <c r="E1080" s="7" t="s">
        <v>13</v>
      </c>
      <c r="F1080" s="7">
        <v>1324</v>
      </c>
      <c r="G1080" s="148" t="str">
        <f>VLOOKUP(F1080,Crosswalk!A:D,2,0)</f>
        <v>4047</v>
      </c>
      <c r="H1080" s="7" t="str">
        <f>VLOOKUP(G1080,Crosswalk!B:D,2,0)</f>
        <v>Ltf-Article 8 Planning Contrib</v>
      </c>
      <c r="I1080" s="7"/>
      <c r="J1080" s="8">
        <v>0</v>
      </c>
      <c r="K1080" s="8">
        <v>0</v>
      </c>
      <c r="L1080" s="8">
        <v>0</v>
      </c>
      <c r="M1080" s="8">
        <v>0</v>
      </c>
      <c r="N1080" s="8">
        <v>0</v>
      </c>
      <c r="O1080" s="8">
        <v>0</v>
      </c>
      <c r="P1080" s="8"/>
      <c r="Q1080" s="8">
        <v>0</v>
      </c>
      <c r="R1080" s="8"/>
      <c r="S1080" s="8"/>
      <c r="T1080" s="8"/>
      <c r="U1080" s="8"/>
      <c r="V1080" s="8"/>
      <c r="W1080" s="8"/>
      <c r="X1080" s="8"/>
      <c r="Y1080" s="14">
        <f t="shared" si="176"/>
        <v>0</v>
      </c>
      <c r="Z1080" s="10"/>
      <c r="AA1080" s="136">
        <f t="shared" si="182"/>
        <v>0</v>
      </c>
      <c r="AB1080" s="13"/>
      <c r="AC1080" s="13">
        <f t="shared" si="181"/>
        <v>0</v>
      </c>
      <c r="AD1080" s="12">
        <v>1</v>
      </c>
      <c r="AE1080" s="12">
        <v>1</v>
      </c>
      <c r="AG1080" s="9">
        <f t="shared" si="177"/>
        <v>0</v>
      </c>
      <c r="AI1080" s="1" t="str">
        <f t="shared" si="183"/>
        <v>38138110004047</v>
      </c>
      <c r="AJ1080" s="9">
        <f>IF(AND(F1080=2015,AG$4=1),-IFERROR(VLOOKUP(AI1080,'Tax Admin 1'!A:I,9,0),0),IF(AND(F1080=2015,AG$4=2),-IFERROR(VLOOKUP(AI1080,'Tax Admin 2'!A:I,9,0),0),IFERROR(VLOOKUP(AI1080,'A203'!A:L,12,0),0)))</f>
        <v>0</v>
      </c>
    </row>
    <row r="1081" spans="1:36" ht="15" customHeight="1" outlineLevel="2">
      <c r="A1081" s="7">
        <v>2015</v>
      </c>
      <c r="B1081" s="7" t="s">
        <v>214</v>
      </c>
      <c r="C1081" s="149" t="s">
        <v>215</v>
      </c>
      <c r="D1081" s="7" t="s">
        <v>215</v>
      </c>
      <c r="E1081" s="7" t="s">
        <v>13</v>
      </c>
      <c r="F1081" s="7">
        <v>1325</v>
      </c>
      <c r="G1081" s="148" t="str">
        <f>VLOOKUP(F1081,Crosswalk!A:D,2,0)</f>
        <v>4048</v>
      </c>
      <c r="H1081" s="7" t="str">
        <f>VLOOKUP(G1081,Crosswalk!B:D,2,0)</f>
        <v>Ltf-Art 8 Streets &amp; Roads</v>
      </c>
      <c r="I1081" s="7"/>
      <c r="J1081" s="8">
        <v>0</v>
      </c>
      <c r="K1081" s="8">
        <v>0</v>
      </c>
      <c r="L1081" s="8">
        <v>0</v>
      </c>
      <c r="M1081" s="8">
        <v>0</v>
      </c>
      <c r="N1081" s="8">
        <v>0</v>
      </c>
      <c r="O1081" s="8">
        <v>0</v>
      </c>
      <c r="P1081" s="8"/>
      <c r="Q1081" s="8">
        <v>200000</v>
      </c>
      <c r="R1081" s="8"/>
      <c r="S1081" s="8"/>
      <c r="T1081" s="8"/>
      <c r="U1081" s="8"/>
      <c r="V1081" s="8"/>
      <c r="W1081" s="8"/>
      <c r="X1081" s="8"/>
      <c r="Y1081" s="14">
        <f t="shared" si="176"/>
        <v>200000</v>
      </c>
      <c r="Z1081" s="10"/>
      <c r="AA1081" s="136">
        <f t="shared" si="182"/>
        <v>0</v>
      </c>
      <c r="AB1081" s="13"/>
      <c r="AC1081" s="13">
        <f t="shared" si="181"/>
        <v>0</v>
      </c>
      <c r="AD1081" s="12">
        <v>1</v>
      </c>
      <c r="AE1081" s="12">
        <v>1</v>
      </c>
      <c r="AG1081" s="9">
        <f t="shared" si="177"/>
        <v>-200000</v>
      </c>
      <c r="AI1081" s="1" t="str">
        <f t="shared" si="183"/>
        <v>38138110004048</v>
      </c>
      <c r="AJ1081" s="9">
        <f>IF(AND(F1081=2015,AG$4=1),-IFERROR(VLOOKUP(AI1081,'Tax Admin 1'!A:I,9,0),0),IF(AND(F1081=2015,AG$4=2),-IFERROR(VLOOKUP(AI1081,'Tax Admin 2'!A:I,9,0),0),IFERROR(VLOOKUP(AI1081,'A203'!A:L,12,0),0)))</f>
        <v>0</v>
      </c>
    </row>
    <row r="1082" spans="1:36" ht="15" customHeight="1" outlineLevel="2">
      <c r="A1082" s="7">
        <v>2015</v>
      </c>
      <c r="B1082" s="7" t="s">
        <v>214</v>
      </c>
      <c r="C1082" s="149" t="s">
        <v>215</v>
      </c>
      <c r="D1082" s="7" t="s">
        <v>215</v>
      </c>
      <c r="E1082" s="7" t="s">
        <v>13</v>
      </c>
      <c r="F1082" s="7">
        <v>1326</v>
      </c>
      <c r="G1082" s="148" t="str">
        <f>VLOOKUP(F1082,Crosswalk!A:D,2,0)</f>
        <v>4049</v>
      </c>
      <c r="H1082" s="7" t="str">
        <f>VLOOKUP(G1082,Crosswalk!B:D,2,0)</f>
        <v>Sta-Transit 99313.3</v>
      </c>
      <c r="I1082" s="7"/>
      <c r="J1082" s="8">
        <v>0</v>
      </c>
      <c r="K1082" s="8">
        <v>0</v>
      </c>
      <c r="L1082" s="8">
        <v>0</v>
      </c>
      <c r="M1082" s="8">
        <v>0</v>
      </c>
      <c r="N1082" s="8">
        <v>0</v>
      </c>
      <c r="O1082" s="8">
        <v>0</v>
      </c>
      <c r="P1082" s="8"/>
      <c r="Q1082" s="8">
        <v>1706710.4</v>
      </c>
      <c r="R1082" s="8"/>
      <c r="S1082" s="8"/>
      <c r="T1082" s="8"/>
      <c r="U1082" s="8"/>
      <c r="V1082" s="8"/>
      <c r="W1082" s="8"/>
      <c r="X1082" s="8"/>
      <c r="Y1082" s="14">
        <f t="shared" si="176"/>
        <v>1706710.4</v>
      </c>
      <c r="Z1082" s="10"/>
      <c r="AA1082" s="136">
        <f t="shared" si="182"/>
        <v>0</v>
      </c>
      <c r="AB1082" s="13"/>
      <c r="AC1082" s="13">
        <f t="shared" si="181"/>
        <v>0</v>
      </c>
      <c r="AD1082" s="12">
        <v>1</v>
      </c>
      <c r="AE1082" s="12">
        <v>1</v>
      </c>
      <c r="AG1082" s="9">
        <f t="shared" si="177"/>
        <v>-1706710.4</v>
      </c>
      <c r="AI1082" s="1" t="str">
        <f t="shared" si="183"/>
        <v>38138110004049</v>
      </c>
      <c r="AJ1082" s="9">
        <f>IF(AND(F1082=2015,AG$4=1),-IFERROR(VLOOKUP(AI1082,'Tax Admin 1'!A:I,9,0),0),IF(AND(F1082=2015,AG$4=2),-IFERROR(VLOOKUP(AI1082,'Tax Admin 2'!A:I,9,0),0),IFERROR(VLOOKUP(AI1082,'A203'!A:L,12,0),0)))</f>
        <v>0</v>
      </c>
    </row>
    <row r="1083" spans="1:36" ht="15" customHeight="1" outlineLevel="2">
      <c r="A1083" s="7">
        <v>2015</v>
      </c>
      <c r="B1083" s="7" t="s">
        <v>214</v>
      </c>
      <c r="C1083" s="149" t="s">
        <v>215</v>
      </c>
      <c r="D1083" s="7" t="s">
        <v>215</v>
      </c>
      <c r="E1083" s="7" t="s">
        <v>13</v>
      </c>
      <c r="F1083" s="7">
        <v>1327</v>
      </c>
      <c r="G1083" s="148" t="str">
        <f>VLOOKUP(F1083,Crosswalk!A:D,2,0)</f>
        <v>4050</v>
      </c>
      <c r="H1083" s="7" t="str">
        <f>VLOOKUP(G1083,Crosswalk!B:D,2,0)</f>
        <v>Sta-Transit 99314.3</v>
      </c>
      <c r="I1083" s="7"/>
      <c r="J1083" s="8">
        <v>0</v>
      </c>
      <c r="K1083" s="8">
        <v>0</v>
      </c>
      <c r="L1083" s="8">
        <v>0</v>
      </c>
      <c r="M1083" s="8">
        <v>0</v>
      </c>
      <c r="N1083" s="8">
        <v>0</v>
      </c>
      <c r="O1083" s="8">
        <v>0</v>
      </c>
      <c r="P1083" s="8"/>
      <c r="Q1083" s="8">
        <v>194863</v>
      </c>
      <c r="R1083" s="8"/>
      <c r="S1083" s="8"/>
      <c r="T1083" s="8"/>
      <c r="U1083" s="8"/>
      <c r="V1083" s="8"/>
      <c r="W1083" s="8"/>
      <c r="X1083" s="8"/>
      <c r="Y1083" s="14">
        <f t="shared" si="176"/>
        <v>194863</v>
      </c>
      <c r="Z1083" s="10"/>
      <c r="AA1083" s="136">
        <f t="shared" si="182"/>
        <v>0</v>
      </c>
      <c r="AB1083" s="13"/>
      <c r="AC1083" s="13">
        <f t="shared" si="181"/>
        <v>0</v>
      </c>
      <c r="AD1083" s="12">
        <v>1</v>
      </c>
      <c r="AE1083" s="12">
        <v>1</v>
      </c>
      <c r="AG1083" s="9">
        <f t="shared" si="177"/>
        <v>-194863</v>
      </c>
      <c r="AI1083" s="1" t="str">
        <f t="shared" si="183"/>
        <v>38138110004050</v>
      </c>
      <c r="AJ1083" s="9">
        <f>IF(AND(F1083=2015,AG$4=1),-IFERROR(VLOOKUP(AI1083,'Tax Admin 1'!A:I,9,0),0),IF(AND(F1083=2015,AG$4=2),-IFERROR(VLOOKUP(AI1083,'Tax Admin 2'!A:I,9,0),0),IFERROR(VLOOKUP(AI1083,'A203'!A:L,12,0),0)))</f>
        <v>0</v>
      </c>
    </row>
    <row r="1084" spans="1:36" ht="15" customHeight="1" outlineLevel="2">
      <c r="A1084" s="7">
        <v>2015</v>
      </c>
      <c r="B1084" s="7" t="s">
        <v>214</v>
      </c>
      <c r="C1084" s="149" t="s">
        <v>215</v>
      </c>
      <c r="D1084" s="7" t="s">
        <v>215</v>
      </c>
      <c r="E1084" s="7" t="s">
        <v>13</v>
      </c>
      <c r="F1084" s="7">
        <v>1328</v>
      </c>
      <c r="G1084" s="148" t="str">
        <f>VLOOKUP(F1084,Crosswalk!A:D,2,0)</f>
        <v>4051</v>
      </c>
      <c r="H1084" s="7" t="str">
        <f>VLOOKUP(G1084,Crosswalk!B:D,2,0)</f>
        <v>Stp-Surface Transp Program</v>
      </c>
      <c r="I1084" s="7"/>
      <c r="J1084" s="8">
        <v>0</v>
      </c>
      <c r="K1084" s="8">
        <v>0</v>
      </c>
      <c r="L1084" s="8">
        <v>0</v>
      </c>
      <c r="M1084" s="8">
        <v>0</v>
      </c>
      <c r="N1084" s="8">
        <v>0</v>
      </c>
      <c r="O1084" s="8">
        <v>0</v>
      </c>
      <c r="P1084" s="8"/>
      <c r="Q1084" s="8">
        <v>0</v>
      </c>
      <c r="R1084" s="8"/>
      <c r="S1084" s="8"/>
      <c r="T1084" s="8"/>
      <c r="U1084" s="8"/>
      <c r="V1084" s="8"/>
      <c r="W1084" s="8"/>
      <c r="X1084" s="8"/>
      <c r="Y1084" s="14">
        <f t="shared" si="176"/>
        <v>0</v>
      </c>
      <c r="Z1084" s="10"/>
      <c r="AA1084" s="136">
        <f t="shared" si="182"/>
        <v>0</v>
      </c>
      <c r="AB1084" s="13"/>
      <c r="AC1084" s="13">
        <f t="shared" si="181"/>
        <v>0</v>
      </c>
      <c r="AD1084" s="12">
        <v>1</v>
      </c>
      <c r="AE1084" s="12">
        <v>1</v>
      </c>
      <c r="AG1084" s="9">
        <f t="shared" si="177"/>
        <v>0</v>
      </c>
      <c r="AI1084" s="1" t="str">
        <f t="shared" si="183"/>
        <v>38138110004051</v>
      </c>
      <c r="AJ1084" s="9">
        <f>IF(AND(F1084=2015,AG$4=1),-IFERROR(VLOOKUP(AI1084,'Tax Admin 1'!A:I,9,0),0),IF(AND(F1084=2015,AG$4=2),-IFERROR(VLOOKUP(AI1084,'Tax Admin 2'!A:I,9,0),0),IFERROR(VLOOKUP(AI1084,'A203'!A:L,12,0),0)))</f>
        <v>0</v>
      </c>
    </row>
    <row r="1085" spans="1:36" ht="15" customHeight="1" outlineLevel="2">
      <c r="A1085" s="7">
        <v>2015</v>
      </c>
      <c r="B1085" s="7" t="s">
        <v>214</v>
      </c>
      <c r="C1085" s="149" t="s">
        <v>215</v>
      </c>
      <c r="D1085" s="7" t="s">
        <v>215</v>
      </c>
      <c r="E1085" s="7" t="s">
        <v>13</v>
      </c>
      <c r="F1085" s="7">
        <v>1410</v>
      </c>
      <c r="G1085" s="148" t="str">
        <f>VLOOKUP(F1085,Crosswalk!A:D,2,0)</f>
        <v>4052</v>
      </c>
      <c r="H1085" s="7" t="str">
        <f>VLOOKUP(G1085,Crosswalk!B:D,2,0)</f>
        <v>Other Taxes</v>
      </c>
      <c r="I1085" s="7"/>
      <c r="J1085" s="8">
        <v>0</v>
      </c>
      <c r="K1085" s="8">
        <v>0</v>
      </c>
      <c r="L1085" s="8">
        <v>0</v>
      </c>
      <c r="M1085" s="8">
        <v>0</v>
      </c>
      <c r="N1085" s="8">
        <v>0</v>
      </c>
      <c r="O1085" s="8">
        <v>0</v>
      </c>
      <c r="P1085" s="8"/>
      <c r="Q1085" s="8">
        <v>0</v>
      </c>
      <c r="R1085" s="8"/>
      <c r="S1085" s="8"/>
      <c r="T1085" s="8"/>
      <c r="U1085" s="8"/>
      <c r="V1085" s="8"/>
      <c r="W1085" s="8"/>
      <c r="X1085" s="8"/>
      <c r="Y1085" s="14">
        <f t="shared" si="176"/>
        <v>0</v>
      </c>
      <c r="Z1085" s="10"/>
      <c r="AA1085" s="136">
        <f t="shared" si="182"/>
        <v>0</v>
      </c>
      <c r="AB1085" s="13"/>
      <c r="AC1085" s="13">
        <f t="shared" si="181"/>
        <v>0</v>
      </c>
      <c r="AD1085" s="12">
        <v>1</v>
      </c>
      <c r="AE1085" s="12">
        <v>1</v>
      </c>
      <c r="AG1085" s="9">
        <f t="shared" si="177"/>
        <v>0</v>
      </c>
      <c r="AI1085" s="1" t="str">
        <f t="shared" si="183"/>
        <v>38138110004052</v>
      </c>
      <c r="AJ1085" s="9">
        <f>IF(AND(F1085=2015,AG$4=1),-IFERROR(VLOOKUP(AI1085,'Tax Admin 1'!A:I,9,0),0),IF(AND(F1085=2015,AG$4=2),-IFERROR(VLOOKUP(AI1085,'Tax Admin 2'!A:I,9,0),0),IFERROR(VLOOKUP(AI1085,'A203'!A:L,12,0),0)))</f>
        <v>0</v>
      </c>
    </row>
    <row r="1086" spans="1:36" ht="15" customHeight="1" outlineLevel="2">
      <c r="A1086" s="7">
        <v>2015</v>
      </c>
      <c r="B1086" s="7" t="s">
        <v>214</v>
      </c>
      <c r="C1086" s="149" t="s">
        <v>215</v>
      </c>
      <c r="D1086" s="7" t="s">
        <v>215</v>
      </c>
      <c r="E1086" s="7" t="s">
        <v>13</v>
      </c>
      <c r="F1086" s="7">
        <v>1430</v>
      </c>
      <c r="G1086" s="148" t="str">
        <f>VLOOKUP(F1086,Crosswalk!A:D,2,0)</f>
        <v>4054</v>
      </c>
      <c r="H1086" s="7" t="str">
        <f>VLOOKUP(G1086,Crosswalk!B:D,2,0)</f>
        <v>Property Transfer Tax</v>
      </c>
      <c r="I1086" s="7"/>
      <c r="J1086" s="8">
        <v>34821.94</v>
      </c>
      <c r="K1086" s="8">
        <v>77121.84</v>
      </c>
      <c r="L1086" s="8">
        <v>33626.209999999992</v>
      </c>
      <c r="M1086" s="8">
        <v>0</v>
      </c>
      <c r="N1086" s="8">
        <v>25233.570000000007</v>
      </c>
      <c r="O1086" s="8">
        <v>112245.07</v>
      </c>
      <c r="P1086" s="8">
        <f>32033.18</f>
        <v>32033.18</v>
      </c>
      <c r="Q1086" s="8">
        <v>87209.849999999977</v>
      </c>
      <c r="R1086" s="8"/>
      <c r="S1086" s="8"/>
      <c r="T1086" s="8"/>
      <c r="U1086" s="8"/>
      <c r="V1086" s="8"/>
      <c r="W1086" s="8"/>
      <c r="X1086" s="8"/>
      <c r="Y1086" s="14">
        <f t="shared" si="176"/>
        <v>402291.66</v>
      </c>
      <c r="Z1086" s="10"/>
      <c r="AA1086" s="136">
        <f t="shared" si="182"/>
        <v>0</v>
      </c>
      <c r="AB1086" s="13"/>
      <c r="AC1086" s="13">
        <f t="shared" si="181"/>
        <v>0</v>
      </c>
      <c r="AD1086" s="12">
        <v>1</v>
      </c>
      <c r="AE1086" s="12">
        <v>1</v>
      </c>
      <c r="AG1086" s="9">
        <f t="shared" si="177"/>
        <v>-402291.66</v>
      </c>
      <c r="AI1086" s="1" t="str">
        <f t="shared" si="183"/>
        <v>38138110004054</v>
      </c>
      <c r="AJ1086" s="9">
        <f>IF(AND(F1086=2015,AG$4=1),-IFERROR(VLOOKUP(AI1086,'Tax Admin 1'!A:I,9,0),0),IF(AND(F1086=2015,AG$4=2),-IFERROR(VLOOKUP(AI1086,'Tax Admin 2'!A:I,9,0),0),IFERROR(VLOOKUP(AI1086,'A203'!A:L,12,0),0)))</f>
        <v>0</v>
      </c>
    </row>
    <row r="1087" spans="1:36" ht="15" customHeight="1" outlineLevel="2">
      <c r="A1087" s="7">
        <v>2015</v>
      </c>
      <c r="B1087" s="7" t="s">
        <v>214</v>
      </c>
      <c r="C1087" s="149" t="s">
        <v>215</v>
      </c>
      <c r="D1087" s="7" t="s">
        <v>215</v>
      </c>
      <c r="E1087" s="7" t="s">
        <v>13</v>
      </c>
      <c r="F1087" s="7">
        <v>1450</v>
      </c>
      <c r="G1087" s="148" t="str">
        <f>VLOOKUP(F1087,Crosswalk!A:D,2,0)</f>
        <v>4056</v>
      </c>
      <c r="H1087" s="7" t="str">
        <f>VLOOKUP(G1087,Crosswalk!B:D,2,0)</f>
        <v>Aircraft</v>
      </c>
      <c r="I1087" s="7"/>
      <c r="J1087" s="8">
        <v>0</v>
      </c>
      <c r="K1087" s="8">
        <v>0</v>
      </c>
      <c r="L1087" s="8">
        <v>73883.929999999993</v>
      </c>
      <c r="M1087" s="8">
        <v>0</v>
      </c>
      <c r="N1087" s="8">
        <v>30720.880000000005</v>
      </c>
      <c r="O1087" s="8">
        <v>3217.6000000000058</v>
      </c>
      <c r="P1087" s="8">
        <v>340.98</v>
      </c>
      <c r="Q1087" s="8">
        <v>3173.9900000000052</v>
      </c>
      <c r="R1087" s="8"/>
      <c r="S1087" s="8"/>
      <c r="T1087" s="8"/>
      <c r="U1087" s="8"/>
      <c r="V1087" s="8"/>
      <c r="W1087" s="8"/>
      <c r="X1087" s="8"/>
      <c r="Y1087" s="14">
        <f t="shared" si="176"/>
        <v>111337.38</v>
      </c>
      <c r="Z1087" s="10"/>
      <c r="AA1087" s="136">
        <f t="shared" si="182"/>
        <v>0</v>
      </c>
      <c r="AB1087" s="13"/>
      <c r="AC1087" s="13">
        <f t="shared" si="181"/>
        <v>0</v>
      </c>
      <c r="AD1087" s="12">
        <v>1</v>
      </c>
      <c r="AE1087" s="12">
        <v>1</v>
      </c>
      <c r="AG1087" s="9">
        <f t="shared" si="177"/>
        <v>-111337.38</v>
      </c>
      <c r="AI1087" s="1" t="str">
        <f t="shared" si="183"/>
        <v>38138110004056</v>
      </c>
      <c r="AJ1087" s="9">
        <f>IF(AND(F1087=2015,AG$4=1),-IFERROR(VLOOKUP(AI1087,'Tax Admin 1'!A:I,9,0),0),IF(AND(F1087=2015,AG$4=2),-IFERROR(VLOOKUP(AI1087,'Tax Admin 2'!A:I,9,0),0),IFERROR(VLOOKUP(AI1087,'A203'!A:L,12,0),0)))</f>
        <v>0</v>
      </c>
    </row>
    <row r="1088" spans="1:36" ht="15" customHeight="1" outlineLevel="2">
      <c r="A1088" s="7">
        <v>2015</v>
      </c>
      <c r="B1088" s="7" t="s">
        <v>214</v>
      </c>
      <c r="C1088" s="149" t="s">
        <v>215</v>
      </c>
      <c r="D1088" s="7" t="s">
        <v>215</v>
      </c>
      <c r="E1088" s="7">
        <v>1000</v>
      </c>
      <c r="F1088" s="7">
        <v>2015</v>
      </c>
      <c r="G1088" s="148" t="str">
        <f>VLOOKUP(F1088,Crosswalk!A:D,2,0)</f>
        <v>7003</v>
      </c>
      <c r="H1088" s="7" t="str">
        <f>VLOOKUP(G1088,Crosswalk!B:D,2,0)</f>
        <v>SB2557 Tax Admin Fees (Expense)</v>
      </c>
      <c r="I1088" s="7"/>
      <c r="J1088" s="8">
        <v>0</v>
      </c>
      <c r="K1088" s="8">
        <v>0</v>
      </c>
      <c r="L1088" s="8">
        <v>-119206.85</v>
      </c>
      <c r="M1088" s="8">
        <v>0</v>
      </c>
      <c r="N1088" s="8">
        <v>0</v>
      </c>
      <c r="O1088" s="8">
        <v>-119206.84</v>
      </c>
      <c r="P1088" s="8"/>
      <c r="Q1088" s="8">
        <v>0</v>
      </c>
      <c r="R1088" s="8"/>
      <c r="S1088" s="8"/>
      <c r="T1088" s="8"/>
      <c r="U1088" s="8"/>
      <c r="V1088" s="8"/>
      <c r="W1088" s="8"/>
      <c r="X1088" s="8"/>
      <c r="Y1088" s="14">
        <f t="shared" si="176"/>
        <v>-238413.69</v>
      </c>
      <c r="Z1088" s="10"/>
      <c r="AA1088" s="136">
        <f t="shared" si="182"/>
        <v>-119206.85</v>
      </c>
      <c r="AB1088" s="13"/>
      <c r="AC1088" s="13">
        <f t="shared" si="181"/>
        <v>-119206.85</v>
      </c>
      <c r="AD1088" s="12"/>
      <c r="AE1088" s="12"/>
      <c r="AG1088" s="9">
        <f t="shared" si="177"/>
        <v>119206.84</v>
      </c>
      <c r="AI1088" s="1" t="str">
        <f t="shared" si="183"/>
        <v>38138110007003</v>
      </c>
      <c r="AJ1088" s="9">
        <f>IF(AND(F1088=2015,AG$4=1),-IFERROR(VLOOKUP(AI1088,'Tax Admin 1'!A:I,9,0),0),IF(AND(F1088=2015,AG$4=2),-IFERROR(VLOOKUP(AI1088,'Tax Admin 2'!A:I,9,0),0),IFERROR(VLOOKUP(AI1088,'A203'!A:L,12,0),0)))</f>
        <v>-119206.85</v>
      </c>
    </row>
    <row r="1089" spans="1:36" ht="15" customHeight="1" outlineLevel="2">
      <c r="A1089" s="7">
        <v>2015</v>
      </c>
      <c r="B1089" s="7" t="s">
        <v>214</v>
      </c>
      <c r="C1089" s="149" t="s">
        <v>215</v>
      </c>
      <c r="D1089" s="7" t="s">
        <v>215</v>
      </c>
      <c r="E1089" s="7" t="s">
        <v>13</v>
      </c>
      <c r="F1089" s="7">
        <v>3010</v>
      </c>
      <c r="G1089" s="148" t="str">
        <f>VLOOKUP(F1089,Crosswalk!A:D,2,0)</f>
        <v>4402</v>
      </c>
      <c r="H1089" s="7" t="str">
        <f>VLOOKUP(G1089,Crosswalk!B:D,2,0)</f>
        <v>Vehicle Code Fines</v>
      </c>
      <c r="I1089" s="7"/>
      <c r="J1089" s="8">
        <v>115.76</v>
      </c>
      <c r="K1089" s="8">
        <f>257.5-91.62</f>
        <v>165.88</v>
      </c>
      <c r="L1089" s="8">
        <f>646.84-315.35</f>
        <v>331.49</v>
      </c>
      <c r="M1089" s="8">
        <v>0</v>
      </c>
      <c r="N1089" s="8">
        <f>416.63-354.68</f>
        <v>61.949999999999989</v>
      </c>
      <c r="O1089" s="8">
        <f>657.08-199.36</f>
        <v>457.72</v>
      </c>
      <c r="P1089" s="8">
        <v>92.31</v>
      </c>
      <c r="Q1089" s="8">
        <f>653.86-617.9</f>
        <v>35.960000000000036</v>
      </c>
      <c r="R1089" s="8"/>
      <c r="S1089" s="8"/>
      <c r="T1089" s="8"/>
      <c r="U1089" s="8"/>
      <c r="V1089" s="8"/>
      <c r="W1089" s="8"/>
      <c r="X1089" s="8"/>
      <c r="Y1089" s="14">
        <f t="shared" si="176"/>
        <v>1261.07</v>
      </c>
      <c r="Z1089" s="10"/>
      <c r="AA1089" s="136">
        <f t="shared" si="182"/>
        <v>0</v>
      </c>
      <c r="AB1089" s="13"/>
      <c r="AC1089" s="13">
        <f t="shared" si="181"/>
        <v>0</v>
      </c>
      <c r="AD1089" s="12">
        <v>1</v>
      </c>
      <c r="AE1089" s="12">
        <v>1</v>
      </c>
      <c r="AG1089" s="9">
        <f t="shared" si="177"/>
        <v>-1261.07</v>
      </c>
      <c r="AI1089" s="1" t="str">
        <f t="shared" si="183"/>
        <v>38138110004402</v>
      </c>
      <c r="AJ1089" s="9">
        <f>IF(AND(F1089=2015,AG$4=1),-IFERROR(VLOOKUP(AI1089,'Tax Admin 1'!A:I,9,0),0),IF(AND(F1089=2015,AG$4=2),-IFERROR(VLOOKUP(AI1089,'Tax Admin 2'!A:I,9,0),0),IFERROR(VLOOKUP(AI1089,'A203'!A:L,12,0),0)))</f>
        <v>0</v>
      </c>
    </row>
    <row r="1090" spans="1:36" ht="15" customHeight="1" outlineLevel="2">
      <c r="A1090" s="7">
        <v>2015</v>
      </c>
      <c r="B1090" s="7" t="s">
        <v>214</v>
      </c>
      <c r="C1090" s="149" t="s">
        <v>215</v>
      </c>
      <c r="D1090" s="7" t="s">
        <v>215</v>
      </c>
      <c r="E1090" s="7" t="s">
        <v>13</v>
      </c>
      <c r="F1090" s="7">
        <v>3011</v>
      </c>
      <c r="G1090" s="148" t="str">
        <f>VLOOKUP(F1090,Crosswalk!A:D,2,0)</f>
        <v>4403</v>
      </c>
      <c r="H1090" s="7" t="str">
        <f>VLOOKUP(G1090,Crosswalk!B:D,2,0)</f>
        <v>Red Light Violations</v>
      </c>
      <c r="I1090" s="7"/>
      <c r="J1090" s="8">
        <v>4736.04</v>
      </c>
      <c r="K1090" s="8">
        <v>4848.0099999999993</v>
      </c>
      <c r="L1090" s="8">
        <v>6142.5300000000025</v>
      </c>
      <c r="M1090" s="8">
        <v>0</v>
      </c>
      <c r="N1090" s="8">
        <v>0</v>
      </c>
      <c r="O1090" s="8">
        <v>8295.5500000000029</v>
      </c>
      <c r="P1090" s="8">
        <f>2478.62+2104.38</f>
        <v>4583</v>
      </c>
      <c r="Q1090" s="8">
        <v>2357.6999999999898</v>
      </c>
      <c r="R1090" s="8"/>
      <c r="S1090" s="8"/>
      <c r="T1090" s="8"/>
      <c r="U1090" s="8"/>
      <c r="V1090" s="8"/>
      <c r="W1090" s="8"/>
      <c r="X1090" s="8"/>
      <c r="Y1090" s="14">
        <f t="shared" si="176"/>
        <v>30962.829999999994</v>
      </c>
      <c r="Z1090" s="10"/>
      <c r="AA1090" s="136">
        <f t="shared" si="182"/>
        <v>0</v>
      </c>
      <c r="AB1090" s="13"/>
      <c r="AC1090" s="13">
        <f t="shared" si="181"/>
        <v>0</v>
      </c>
      <c r="AD1090" s="12">
        <v>1</v>
      </c>
      <c r="AE1090" s="12">
        <v>1</v>
      </c>
      <c r="AG1090" s="9">
        <f t="shared" si="177"/>
        <v>-30962.829999999994</v>
      </c>
      <c r="AI1090" s="1" t="str">
        <f t="shared" si="183"/>
        <v>38138110004403</v>
      </c>
      <c r="AJ1090" s="9">
        <f>IF(AND(F1090=2015,AG$4=1),-IFERROR(VLOOKUP(AI1090,'Tax Admin 1'!A:I,9,0),0),IF(AND(F1090=2015,AG$4=2),-IFERROR(VLOOKUP(AI1090,'Tax Admin 2'!A:I,9,0),0),IFERROR(VLOOKUP(AI1090,'A203'!A:L,12,0),0)))</f>
        <v>0</v>
      </c>
    </row>
    <row r="1091" spans="1:36" ht="15" customHeight="1" outlineLevel="2">
      <c r="A1091" s="7">
        <v>2015</v>
      </c>
      <c r="B1091" s="7" t="s">
        <v>214</v>
      </c>
      <c r="C1091" s="149" t="s">
        <v>215</v>
      </c>
      <c r="D1091" s="7" t="s">
        <v>215</v>
      </c>
      <c r="E1091" s="7" t="s">
        <v>13</v>
      </c>
      <c r="F1091" s="7">
        <v>3020</v>
      </c>
      <c r="G1091" s="148" t="str">
        <f>VLOOKUP(F1091,Crosswalk!A:D,2,0)</f>
        <v>4406</v>
      </c>
      <c r="H1091" s="7" t="str">
        <f>VLOOKUP(G1091,Crosswalk!B:D,2,0)</f>
        <v>Parking Fines</v>
      </c>
      <c r="I1091" s="7"/>
      <c r="J1091" s="8">
        <v>0</v>
      </c>
      <c r="K1091" s="8">
        <v>0</v>
      </c>
      <c r="L1091" s="8">
        <v>0</v>
      </c>
      <c r="M1091" s="8">
        <v>0</v>
      </c>
      <c r="N1091" s="8">
        <v>0</v>
      </c>
      <c r="O1091" s="8">
        <v>0</v>
      </c>
      <c r="P1091" s="8"/>
      <c r="Q1091" s="8">
        <v>0</v>
      </c>
      <c r="R1091" s="8"/>
      <c r="S1091" s="8"/>
      <c r="T1091" s="8"/>
      <c r="U1091" s="8"/>
      <c r="V1091" s="8"/>
      <c r="W1091" s="8"/>
      <c r="X1091" s="8"/>
      <c r="Y1091" s="14">
        <f t="shared" si="176"/>
        <v>0</v>
      </c>
      <c r="Z1091" s="10"/>
      <c r="AA1091" s="136">
        <f t="shared" si="182"/>
        <v>0</v>
      </c>
      <c r="AB1091" s="13"/>
      <c r="AC1091" s="13">
        <f t="shared" si="181"/>
        <v>0</v>
      </c>
      <c r="AD1091" s="12">
        <v>1</v>
      </c>
      <c r="AE1091" s="12">
        <v>1</v>
      </c>
      <c r="AG1091" s="9">
        <f t="shared" si="177"/>
        <v>0</v>
      </c>
      <c r="AI1091" s="1" t="str">
        <f t="shared" si="183"/>
        <v>38138110004406</v>
      </c>
      <c r="AJ1091" s="9">
        <f>IF(AND(F1091=2015,AG$4=1),-IFERROR(VLOOKUP(AI1091,'Tax Admin 1'!A:I,9,0),0),IF(AND(F1091=2015,AG$4=2),-IFERROR(VLOOKUP(AI1091,'Tax Admin 2'!A:I,9,0),0),IFERROR(VLOOKUP(AI1091,'A203'!A:L,12,0),0)))</f>
        <v>0</v>
      </c>
    </row>
    <row r="1092" spans="1:36" ht="15" customHeight="1" outlineLevel="2">
      <c r="A1092" s="7">
        <v>2015</v>
      </c>
      <c r="B1092" s="7" t="s">
        <v>214</v>
      </c>
      <c r="C1092" s="149" t="s">
        <v>215</v>
      </c>
      <c r="D1092" s="7" t="s">
        <v>215</v>
      </c>
      <c r="E1092" s="7" t="s">
        <v>13</v>
      </c>
      <c r="F1092" s="7">
        <v>3045</v>
      </c>
      <c r="G1092" s="148" t="str">
        <f>VLOOKUP(F1092,Crosswalk!A:D,2,0)</f>
        <v>4411</v>
      </c>
      <c r="H1092" s="7" t="str">
        <f>VLOOKUP(G1092,Crosswalk!B:D,2,0)</f>
        <v>Unattended Child</v>
      </c>
      <c r="I1092" s="7"/>
      <c r="J1092" s="8">
        <v>0</v>
      </c>
      <c r="K1092" s="8">
        <v>0</v>
      </c>
      <c r="L1092" s="8">
        <v>0</v>
      </c>
      <c r="M1092" s="8">
        <v>0</v>
      </c>
      <c r="N1092" s="8">
        <v>0</v>
      </c>
      <c r="O1092" s="8">
        <v>0</v>
      </c>
      <c r="P1092" s="8"/>
      <c r="Q1092" s="8">
        <v>0</v>
      </c>
      <c r="R1092" s="8"/>
      <c r="S1092" s="8"/>
      <c r="T1092" s="8"/>
      <c r="U1092" s="8"/>
      <c r="V1092" s="8"/>
      <c r="W1092" s="8"/>
      <c r="X1092" s="8"/>
      <c r="Y1092" s="14">
        <f t="shared" si="176"/>
        <v>0</v>
      </c>
      <c r="Z1092" s="10"/>
      <c r="AA1092" s="136">
        <f t="shared" si="182"/>
        <v>0</v>
      </c>
      <c r="AB1092" s="13"/>
      <c r="AC1092" s="13">
        <f t="shared" si="181"/>
        <v>0</v>
      </c>
      <c r="AD1092" s="12"/>
      <c r="AE1092" s="12"/>
      <c r="AG1092" s="9">
        <f t="shared" si="177"/>
        <v>0</v>
      </c>
      <c r="AI1092" s="1" t="str">
        <f t="shared" si="183"/>
        <v>38138110004411</v>
      </c>
      <c r="AJ1092" s="9">
        <f>IF(AND(F1092=2015,AG$4=1),-IFERROR(VLOOKUP(AI1092,'Tax Admin 1'!A:I,9,0),0),IF(AND(F1092=2015,AG$4=2),-IFERROR(VLOOKUP(AI1092,'Tax Admin 2'!A:I,9,0),0),IFERROR(VLOOKUP(AI1092,'A203'!A:L,12,0),0)))</f>
        <v>0</v>
      </c>
    </row>
    <row r="1093" spans="1:36" ht="15" customHeight="1" outlineLevel="2">
      <c r="A1093" s="7">
        <v>2015</v>
      </c>
      <c r="B1093" s="7" t="s">
        <v>214</v>
      </c>
      <c r="C1093" s="149" t="s">
        <v>215</v>
      </c>
      <c r="D1093" s="7" t="s">
        <v>215</v>
      </c>
      <c r="E1093" s="7" t="s">
        <v>13</v>
      </c>
      <c r="F1093" s="7">
        <v>3050</v>
      </c>
      <c r="G1093" s="148" t="str">
        <f>VLOOKUP(F1093,Crosswalk!A:D,2,0)</f>
        <v>4413</v>
      </c>
      <c r="H1093" s="7" t="str">
        <f>VLOOKUP(G1093,Crosswalk!B:D,2,0)</f>
        <v>Other Court Fines</v>
      </c>
      <c r="I1093" s="7"/>
      <c r="J1093" s="8">
        <v>0</v>
      </c>
      <c r="K1093" s="8">
        <v>0</v>
      </c>
      <c r="L1093" s="8">
        <v>0</v>
      </c>
      <c r="M1093" s="8">
        <v>0</v>
      </c>
      <c r="N1093" s="8">
        <v>0</v>
      </c>
      <c r="O1093" s="8">
        <v>0</v>
      </c>
      <c r="P1093" s="8"/>
      <c r="Q1093" s="8">
        <v>0</v>
      </c>
      <c r="R1093" s="8"/>
      <c r="S1093" s="8"/>
      <c r="T1093" s="8"/>
      <c r="U1093" s="8"/>
      <c r="V1093" s="8"/>
      <c r="W1093" s="8"/>
      <c r="X1093" s="8"/>
      <c r="Y1093" s="14">
        <f t="shared" si="176"/>
        <v>0</v>
      </c>
      <c r="Z1093" s="10"/>
      <c r="AA1093" s="136">
        <f t="shared" si="182"/>
        <v>0</v>
      </c>
      <c r="AB1093" s="13"/>
      <c r="AC1093" s="13">
        <f t="shared" si="181"/>
        <v>0</v>
      </c>
      <c r="AD1093" s="12">
        <v>1</v>
      </c>
      <c r="AE1093" s="12">
        <v>1</v>
      </c>
      <c r="AG1093" s="9">
        <f t="shared" si="177"/>
        <v>0</v>
      </c>
      <c r="AI1093" s="1" t="str">
        <f t="shared" si="183"/>
        <v>38138110004413</v>
      </c>
      <c r="AJ1093" s="9">
        <f>IF(AND(F1093=2015,AG$4=1),-IFERROR(VLOOKUP(AI1093,'Tax Admin 1'!A:I,9,0),0),IF(AND(F1093=2015,AG$4=2),-IFERROR(VLOOKUP(AI1093,'Tax Admin 2'!A:I,9,0),0),IFERROR(VLOOKUP(AI1093,'A203'!A:L,12,0),0)))</f>
        <v>0</v>
      </c>
    </row>
    <row r="1094" spans="1:36" ht="15" customHeight="1" outlineLevel="2">
      <c r="A1094" s="7">
        <v>2015</v>
      </c>
      <c r="B1094" s="7" t="s">
        <v>214</v>
      </c>
      <c r="C1094" s="149" t="s">
        <v>215</v>
      </c>
      <c r="D1094" s="7" t="s">
        <v>215</v>
      </c>
      <c r="E1094" s="7" t="s">
        <v>13</v>
      </c>
      <c r="F1094" s="7">
        <v>3051</v>
      </c>
      <c r="G1094" s="148" t="str">
        <f>VLOOKUP(F1094,Crosswalk!A:D,2,0)</f>
        <v>4414</v>
      </c>
      <c r="H1094" s="7" t="str">
        <f>VLOOKUP(G1094,Crosswalk!B:D,2,0)</f>
        <v>Child Passenger Seat Violation</v>
      </c>
      <c r="I1094" s="7"/>
      <c r="J1094" s="8">
        <v>420.95000000000005</v>
      </c>
      <c r="K1094" s="8">
        <v>492.06000000000006</v>
      </c>
      <c r="L1094" s="8">
        <v>742.15</v>
      </c>
      <c r="M1094" s="8">
        <v>0</v>
      </c>
      <c r="N1094" s="8">
        <v>0</v>
      </c>
      <c r="O1094" s="8">
        <v>476.68000000000006</v>
      </c>
      <c r="P1094" s="8">
        <f>369+438.87</f>
        <v>807.87</v>
      </c>
      <c r="Q1094" s="8">
        <v>288.52999999999975</v>
      </c>
      <c r="R1094" s="8"/>
      <c r="S1094" s="8"/>
      <c r="T1094" s="8"/>
      <c r="U1094" s="8"/>
      <c r="V1094" s="8"/>
      <c r="W1094" s="8"/>
      <c r="X1094" s="8"/>
      <c r="Y1094" s="14">
        <f t="shared" si="176"/>
        <v>3228.24</v>
      </c>
      <c r="Z1094" s="10"/>
      <c r="AA1094" s="136">
        <f t="shared" si="182"/>
        <v>0</v>
      </c>
      <c r="AB1094" s="13"/>
      <c r="AC1094" s="13">
        <f t="shared" si="181"/>
        <v>0</v>
      </c>
      <c r="AD1094" s="12">
        <v>1</v>
      </c>
      <c r="AE1094" s="12">
        <v>1</v>
      </c>
      <c r="AG1094" s="9">
        <f t="shared" si="177"/>
        <v>-3228.24</v>
      </c>
      <c r="AI1094" s="1" t="str">
        <f t="shared" si="183"/>
        <v>38138110004414</v>
      </c>
      <c r="AJ1094" s="9">
        <f>IF(AND(F1094=2015,AG$4=1),-IFERROR(VLOOKUP(AI1094,'Tax Admin 1'!A:I,9,0),0),IF(AND(F1094=2015,AG$4=2),-IFERROR(VLOOKUP(AI1094,'Tax Admin 2'!A:I,9,0),0),IFERROR(VLOOKUP(AI1094,'A203'!A:L,12,0),0)))</f>
        <v>0</v>
      </c>
    </row>
    <row r="1095" spans="1:36" ht="15" customHeight="1" outlineLevel="2">
      <c r="A1095" s="7">
        <v>2015</v>
      </c>
      <c r="B1095" s="7" t="s">
        <v>214</v>
      </c>
      <c r="C1095" s="149" t="s">
        <v>215</v>
      </c>
      <c r="D1095" s="7" t="s">
        <v>215</v>
      </c>
      <c r="E1095" s="7" t="s">
        <v>13</v>
      </c>
      <c r="F1095" s="7">
        <v>3054</v>
      </c>
      <c r="G1095" s="148" t="str">
        <f>VLOOKUP(F1095,Crosswalk!A:D,2,0)</f>
        <v>4417</v>
      </c>
      <c r="H1095" s="7" t="str">
        <f>VLOOKUP(G1095,Crosswalk!B:D,2,0)</f>
        <v>Bicycle Helmet Violations</v>
      </c>
      <c r="I1095" s="7"/>
      <c r="J1095" s="8">
        <v>0</v>
      </c>
      <c r="K1095" s="8">
        <v>0</v>
      </c>
      <c r="L1095" s="8">
        <v>0</v>
      </c>
      <c r="M1095" s="8">
        <v>0</v>
      </c>
      <c r="N1095" s="8">
        <v>0</v>
      </c>
      <c r="O1095" s="8">
        <v>0</v>
      </c>
      <c r="P1095" s="8"/>
      <c r="Q1095" s="8">
        <v>0</v>
      </c>
      <c r="R1095" s="8"/>
      <c r="S1095" s="8"/>
      <c r="T1095" s="8"/>
      <c r="U1095" s="8"/>
      <c r="V1095" s="8"/>
      <c r="W1095" s="8"/>
      <c r="X1095" s="8"/>
      <c r="Y1095" s="14">
        <f t="shared" si="176"/>
        <v>0</v>
      </c>
      <c r="Z1095" s="10"/>
      <c r="AA1095" s="136">
        <f t="shared" si="182"/>
        <v>0</v>
      </c>
      <c r="AB1095" s="13"/>
      <c r="AC1095" s="13">
        <f t="shared" ref="AC1095:AC1126" si="184">AA1095+AB1095</f>
        <v>0</v>
      </c>
      <c r="AD1095" s="12">
        <v>1</v>
      </c>
      <c r="AE1095" s="12">
        <v>1</v>
      </c>
      <c r="AG1095" s="9">
        <f t="shared" si="177"/>
        <v>0</v>
      </c>
      <c r="AI1095" s="1" t="str">
        <f t="shared" si="183"/>
        <v>38138110004417</v>
      </c>
      <c r="AJ1095" s="9">
        <f>IF(AND(F1095=2015,AG$4=1),-IFERROR(VLOOKUP(AI1095,'Tax Admin 1'!A:I,9,0),0),IF(AND(F1095=2015,AG$4=2),-IFERROR(VLOOKUP(AI1095,'Tax Admin 2'!A:I,9,0),0),IFERROR(VLOOKUP(AI1095,'A203'!A:L,12,0),0)))</f>
        <v>0</v>
      </c>
    </row>
    <row r="1096" spans="1:36" ht="15" customHeight="1" outlineLevel="2">
      <c r="A1096" s="7">
        <v>2015</v>
      </c>
      <c r="B1096" s="7" t="s">
        <v>214</v>
      </c>
      <c r="C1096" s="149" t="s">
        <v>215</v>
      </c>
      <c r="D1096" s="7" t="s">
        <v>215</v>
      </c>
      <c r="E1096" s="7" t="s">
        <v>13</v>
      </c>
      <c r="F1096" s="7">
        <v>3060</v>
      </c>
      <c r="G1096" s="148" t="str">
        <f>VLOOKUP(F1096,Crosswalk!A:D,2,0)</f>
        <v>4423</v>
      </c>
      <c r="H1096" s="7" t="str">
        <f>VLOOKUP(G1096,Crosswalk!B:D,2,0)</f>
        <v>Crime Prevention Fines</v>
      </c>
      <c r="I1096" s="7"/>
      <c r="J1096" s="8">
        <v>283.39</v>
      </c>
      <c r="K1096" s="8">
        <v>337.56999999999994</v>
      </c>
      <c r="L1096" s="8">
        <v>276.18999999999994</v>
      </c>
      <c r="M1096" s="8">
        <v>0</v>
      </c>
      <c r="N1096" s="8">
        <v>0</v>
      </c>
      <c r="O1096" s="8">
        <v>305.87000000000012</v>
      </c>
      <c r="P1096" s="8">
        <f>114.63+177.49</f>
        <v>292.12</v>
      </c>
      <c r="Q1096" s="8">
        <v>129.68000000000006</v>
      </c>
      <c r="R1096" s="8"/>
      <c r="S1096" s="8"/>
      <c r="T1096" s="8"/>
      <c r="U1096" s="8"/>
      <c r="V1096" s="8"/>
      <c r="W1096" s="8"/>
      <c r="X1096" s="8"/>
      <c r="Y1096" s="14">
        <f t="shared" si="176"/>
        <v>1624.82</v>
      </c>
      <c r="Z1096" s="10"/>
      <c r="AA1096" s="136">
        <f t="shared" si="182"/>
        <v>0</v>
      </c>
      <c r="AB1096" s="13"/>
      <c r="AC1096" s="13">
        <f t="shared" si="184"/>
        <v>0</v>
      </c>
      <c r="AD1096" s="12">
        <v>1</v>
      </c>
      <c r="AE1096" s="12">
        <v>1</v>
      </c>
      <c r="AG1096" s="9">
        <f t="shared" si="177"/>
        <v>-1624.82</v>
      </c>
      <c r="AI1096" s="1" t="str">
        <f t="shared" si="183"/>
        <v>38138110004423</v>
      </c>
      <c r="AJ1096" s="9">
        <f>IF(AND(F1096=2015,AG$4=1),-IFERROR(VLOOKUP(AI1096,'Tax Admin 1'!A:I,9,0),0),IF(AND(F1096=2015,AG$4=2),-IFERROR(VLOOKUP(AI1096,'Tax Admin 2'!A:I,9,0),0),IFERROR(VLOOKUP(AI1096,'A203'!A:L,12,0),0)))</f>
        <v>0</v>
      </c>
    </row>
    <row r="1097" spans="1:36" ht="15" customHeight="1" outlineLevel="2">
      <c r="A1097" s="7">
        <v>2015</v>
      </c>
      <c r="B1097" s="7" t="s">
        <v>214</v>
      </c>
      <c r="C1097" s="149" t="s">
        <v>215</v>
      </c>
      <c r="D1097" s="7" t="s">
        <v>215</v>
      </c>
      <c r="E1097" s="7" t="s">
        <v>13</v>
      </c>
      <c r="F1097" s="24">
        <v>3066</v>
      </c>
      <c r="G1097" s="148" t="str">
        <f>VLOOKUP(F1097,Crosswalk!A:D,2,0)</f>
        <v>4429</v>
      </c>
      <c r="H1097" s="7" t="str">
        <f>VLOOKUP(G1097,Crosswalk!B:D,2,0)</f>
        <v>General Base Fine Distribution</v>
      </c>
      <c r="I1097" s="7"/>
      <c r="J1097" s="8">
        <v>71340.13</v>
      </c>
      <c r="K1097" s="8">
        <v>44481.929999999993</v>
      </c>
      <c r="L1097" s="8">
        <v>52240.179999999993</v>
      </c>
      <c r="M1097" s="8">
        <v>0</v>
      </c>
      <c r="N1097" s="8">
        <v>0</v>
      </c>
      <c r="O1097" s="8">
        <v>66782</v>
      </c>
      <c r="P1097" s="8">
        <f>33975.18+30989.8</f>
        <v>64964.979999999996</v>
      </c>
      <c r="Q1097" s="8">
        <v>29649.400000000023</v>
      </c>
      <c r="R1097" s="8"/>
      <c r="S1097" s="8"/>
      <c r="T1097" s="8"/>
      <c r="U1097" s="8"/>
      <c r="V1097" s="8"/>
      <c r="W1097" s="8"/>
      <c r="X1097" s="8"/>
      <c r="Y1097" s="14">
        <f t="shared" si="176"/>
        <v>329458.62</v>
      </c>
      <c r="Z1097" s="10"/>
      <c r="AA1097" s="136">
        <f t="shared" si="182"/>
        <v>0</v>
      </c>
      <c r="AB1097" s="13"/>
      <c r="AC1097" s="13">
        <f t="shared" si="184"/>
        <v>0</v>
      </c>
      <c r="AD1097" s="12">
        <v>1</v>
      </c>
      <c r="AE1097" s="12">
        <v>1</v>
      </c>
      <c r="AG1097" s="9">
        <f t="shared" si="177"/>
        <v>-329458.62</v>
      </c>
      <c r="AI1097" s="1" t="str">
        <f t="shared" si="183"/>
        <v>38138110004429</v>
      </c>
      <c r="AJ1097" s="9">
        <f>IF(AND(F1097=2015,AG$4=1),-IFERROR(VLOOKUP(AI1097,'Tax Admin 1'!A:I,9,0),0),IF(AND(F1097=2015,AG$4=2),-IFERROR(VLOOKUP(AI1097,'Tax Admin 2'!A:I,9,0),0),IFERROR(VLOOKUP(AI1097,'A203'!A:L,12,0),0)))</f>
        <v>0</v>
      </c>
    </row>
    <row r="1098" spans="1:36" ht="15" customHeight="1" outlineLevel="2">
      <c r="A1098" s="7">
        <v>2015</v>
      </c>
      <c r="B1098" s="7" t="s">
        <v>214</v>
      </c>
      <c r="C1098" s="149" t="s">
        <v>215</v>
      </c>
      <c r="D1098" s="7" t="s">
        <v>215</v>
      </c>
      <c r="E1098" s="7" t="s">
        <v>13</v>
      </c>
      <c r="F1098" s="7">
        <v>3067</v>
      </c>
      <c r="G1098" s="148" t="str">
        <f>VLOOKUP(F1098,Crosswalk!A:D,2,0)</f>
        <v>4430</v>
      </c>
      <c r="H1098" s="7" t="str">
        <f>VLOOKUP(G1098,Crosswalk!B:D,2,0)</f>
        <v>Base Fine Distribution-Realign</v>
      </c>
      <c r="I1098" s="7"/>
      <c r="J1098" s="8">
        <v>0</v>
      </c>
      <c r="K1098" s="8">
        <v>0</v>
      </c>
      <c r="L1098" s="8">
        <v>0</v>
      </c>
      <c r="M1098" s="8">
        <v>0</v>
      </c>
      <c r="N1098" s="8">
        <v>0</v>
      </c>
      <c r="O1098" s="8">
        <v>0</v>
      </c>
      <c r="P1098" s="8"/>
      <c r="Q1098" s="8">
        <v>0</v>
      </c>
      <c r="R1098" s="8"/>
      <c r="S1098" s="8"/>
      <c r="T1098" s="8"/>
      <c r="U1098" s="8"/>
      <c r="V1098" s="8"/>
      <c r="W1098" s="8"/>
      <c r="X1098" s="8"/>
      <c r="Y1098" s="14">
        <f t="shared" si="176"/>
        <v>0</v>
      </c>
      <c r="Z1098" s="10"/>
      <c r="AA1098" s="136">
        <f t="shared" si="182"/>
        <v>0</v>
      </c>
      <c r="AB1098" s="13"/>
      <c r="AC1098" s="13">
        <f t="shared" si="184"/>
        <v>0</v>
      </c>
      <c r="AD1098" s="12">
        <v>1</v>
      </c>
      <c r="AE1098" s="12">
        <v>1</v>
      </c>
      <c r="AG1098" s="9">
        <f t="shared" si="177"/>
        <v>0</v>
      </c>
      <c r="AI1098" s="1" t="str">
        <f t="shared" si="183"/>
        <v>38138110004430</v>
      </c>
      <c r="AJ1098" s="9">
        <f>IF(AND(F1098=2015,AG$4=1),-IFERROR(VLOOKUP(AI1098,'Tax Admin 1'!A:I,9,0),0),IF(AND(F1098=2015,AG$4=2),-IFERROR(VLOOKUP(AI1098,'Tax Admin 2'!A:I,9,0),0),IFERROR(VLOOKUP(AI1098,'A203'!A:L,12,0),0)))</f>
        <v>0</v>
      </c>
    </row>
    <row r="1099" spans="1:36" ht="15" customHeight="1" outlineLevel="2">
      <c r="A1099" s="7">
        <v>2015</v>
      </c>
      <c r="B1099" s="7" t="s">
        <v>214</v>
      </c>
      <c r="C1099" s="149" t="s">
        <v>215</v>
      </c>
      <c r="D1099" s="7" t="s">
        <v>215</v>
      </c>
      <c r="E1099" s="7" t="s">
        <v>13</v>
      </c>
      <c r="F1099" s="7">
        <v>3071</v>
      </c>
      <c r="G1099" s="148" t="str">
        <f>VLOOKUP(F1099,Crosswalk!A:D,2,0)</f>
        <v>4434</v>
      </c>
      <c r="H1099" s="7" t="str">
        <f>VLOOKUP(G1099,Crosswalk!B:D,2,0)</f>
        <v>Pc 1463.001 Traffic Safety Fd</v>
      </c>
      <c r="I1099" s="7"/>
      <c r="J1099" s="8">
        <v>0</v>
      </c>
      <c r="K1099" s="8">
        <v>0</v>
      </c>
      <c r="L1099" s="8">
        <v>0</v>
      </c>
      <c r="M1099" s="8">
        <v>0</v>
      </c>
      <c r="N1099" s="8">
        <v>0</v>
      </c>
      <c r="O1099" s="8">
        <v>0</v>
      </c>
      <c r="P1099" s="8"/>
      <c r="Q1099" s="8">
        <v>0</v>
      </c>
      <c r="R1099" s="8"/>
      <c r="S1099" s="8"/>
      <c r="T1099" s="8"/>
      <c r="U1099" s="8"/>
      <c r="V1099" s="8"/>
      <c r="W1099" s="8"/>
      <c r="X1099" s="8"/>
      <c r="Y1099" s="14">
        <f t="shared" si="176"/>
        <v>0</v>
      </c>
      <c r="Z1099" s="10"/>
      <c r="AA1099" s="136">
        <f t="shared" ref="AA1099:AA1128" si="185">IF(AG$2="Y",IF(RIGHT(B1099,4)="CITY",AJ1099,0),AJ1099)</f>
        <v>0</v>
      </c>
      <c r="AB1099" s="13"/>
      <c r="AC1099" s="13">
        <f t="shared" si="184"/>
        <v>0</v>
      </c>
      <c r="AD1099" s="12">
        <v>1</v>
      </c>
      <c r="AE1099" s="12">
        <v>1</v>
      </c>
      <c r="AG1099" s="9">
        <f t="shared" si="177"/>
        <v>0</v>
      </c>
      <c r="AI1099" s="1" t="str">
        <f t="shared" ref="AI1099:AI1128" si="186">C1099&amp;D1099&amp;E1099&amp;G1099</f>
        <v>38138110004434</v>
      </c>
      <c r="AJ1099" s="9">
        <f>IF(AND(F1099=2015,AG$4=1),-IFERROR(VLOOKUP(AI1099,'Tax Admin 1'!A:I,9,0),0),IF(AND(F1099=2015,AG$4=2),-IFERROR(VLOOKUP(AI1099,'Tax Admin 2'!A:I,9,0),0),IFERROR(VLOOKUP(AI1099,'A203'!A:L,12,0),0)))</f>
        <v>0</v>
      </c>
    </row>
    <row r="1100" spans="1:36" ht="15" customHeight="1" outlineLevel="2">
      <c r="A1100" s="7">
        <v>2015</v>
      </c>
      <c r="B1100" s="7" t="s">
        <v>214</v>
      </c>
      <c r="C1100" s="149" t="s">
        <v>215</v>
      </c>
      <c r="D1100" s="7" t="s">
        <v>215</v>
      </c>
      <c r="E1100" s="7" t="s">
        <v>13</v>
      </c>
      <c r="F1100" s="7">
        <v>3079</v>
      </c>
      <c r="G1100" s="148" t="str">
        <f>VLOOKUP(F1100,Crosswalk!A:D,2,0)</f>
        <v>4442</v>
      </c>
      <c r="H1100" s="7" t="str">
        <f>VLOOKUP(G1100,Crosswalk!B:D,2,0)</f>
        <v>Dui Lab Fees</v>
      </c>
      <c r="I1100" s="7"/>
      <c r="J1100" s="8">
        <v>0</v>
      </c>
      <c r="K1100" s="8">
        <v>12184.25</v>
      </c>
      <c r="L1100" s="8">
        <v>0</v>
      </c>
      <c r="M1100" s="8">
        <v>0</v>
      </c>
      <c r="N1100" s="8">
        <v>0</v>
      </c>
      <c r="O1100" s="8">
        <v>0</v>
      </c>
      <c r="P1100" s="8"/>
      <c r="Q1100" s="8">
        <v>0</v>
      </c>
      <c r="R1100" s="8"/>
      <c r="S1100" s="8"/>
      <c r="T1100" s="8"/>
      <c r="U1100" s="8"/>
      <c r="V1100" s="8"/>
      <c r="W1100" s="8"/>
      <c r="X1100" s="8"/>
      <c r="Y1100" s="14">
        <f t="shared" ref="Y1100:Y1164" si="187">SUM(J1100:X1100)</f>
        <v>12184.25</v>
      </c>
      <c r="Z1100" s="10"/>
      <c r="AA1100" s="136">
        <f t="shared" si="185"/>
        <v>0</v>
      </c>
      <c r="AB1100" s="13"/>
      <c r="AC1100" s="13">
        <f t="shared" si="184"/>
        <v>0</v>
      </c>
      <c r="AD1100" s="12">
        <v>1</v>
      </c>
      <c r="AE1100" s="12">
        <v>1</v>
      </c>
      <c r="AG1100" s="9">
        <f t="shared" si="177"/>
        <v>-12184.25</v>
      </c>
      <c r="AI1100" s="1" t="str">
        <f t="shared" si="186"/>
        <v>38138110004442</v>
      </c>
      <c r="AJ1100" s="9">
        <f>IF(AND(F1100=2015,AG$4=1),-IFERROR(VLOOKUP(AI1100,'Tax Admin 1'!A:I,9,0),0),IF(AND(F1100=2015,AG$4=2),-IFERROR(VLOOKUP(AI1100,'Tax Admin 2'!A:I,9,0),0),IFERROR(VLOOKUP(AI1100,'A203'!A:L,12,0),0)))</f>
        <v>0</v>
      </c>
    </row>
    <row r="1101" spans="1:36" ht="15" customHeight="1" outlineLevel="2">
      <c r="A1101" s="7">
        <v>2015</v>
      </c>
      <c r="B1101" s="7" t="s">
        <v>214</v>
      </c>
      <c r="C1101" s="149" t="s">
        <v>215</v>
      </c>
      <c r="D1101" s="7" t="s">
        <v>215</v>
      </c>
      <c r="E1101" s="7" t="s">
        <v>13</v>
      </c>
      <c r="F1101" s="7">
        <v>3386</v>
      </c>
      <c r="G1101" s="148" t="str">
        <f>VLOOKUP(F1101,Crosswalk!A:D,2,0)</f>
        <v>4470</v>
      </c>
      <c r="H1101" s="7" t="str">
        <f>VLOOKUP(G1101,Crosswalk!B:D,2,0)</f>
        <v>Controlled Substance Violation</v>
      </c>
      <c r="I1101" s="7"/>
      <c r="J1101" s="8">
        <v>0</v>
      </c>
      <c r="K1101" s="8">
        <v>0</v>
      </c>
      <c r="L1101" s="8">
        <v>0</v>
      </c>
      <c r="M1101" s="8">
        <v>0</v>
      </c>
      <c r="N1101" s="8">
        <v>0</v>
      </c>
      <c r="O1101" s="8">
        <v>0</v>
      </c>
      <c r="P1101" s="8"/>
      <c r="Q1101" s="8">
        <v>0</v>
      </c>
      <c r="R1101" s="8"/>
      <c r="S1101" s="8"/>
      <c r="T1101" s="8"/>
      <c r="U1101" s="8"/>
      <c r="V1101" s="8"/>
      <c r="W1101" s="8"/>
      <c r="X1101" s="8"/>
      <c r="Y1101" s="14">
        <f t="shared" si="187"/>
        <v>0</v>
      </c>
      <c r="Z1101" s="10"/>
      <c r="AA1101" s="136">
        <f t="shared" si="185"/>
        <v>0</v>
      </c>
      <c r="AB1101" s="13"/>
      <c r="AC1101" s="13">
        <f t="shared" si="184"/>
        <v>0</v>
      </c>
      <c r="AD1101" s="12">
        <v>1</v>
      </c>
      <c r="AE1101" s="12">
        <v>1</v>
      </c>
      <c r="AG1101" s="9">
        <f t="shared" si="177"/>
        <v>0</v>
      </c>
      <c r="AI1101" s="1" t="str">
        <f t="shared" si="186"/>
        <v>38138110004470</v>
      </c>
      <c r="AJ1101" s="9">
        <f>IF(AND(F1101=2015,AG$4=1),-IFERROR(VLOOKUP(AI1101,'Tax Admin 1'!A:I,9,0),0),IF(AND(F1101=2015,AG$4=2),-IFERROR(VLOOKUP(AI1101,'Tax Admin 2'!A:I,9,0),0),IFERROR(VLOOKUP(AI1101,'A203'!A:L,12,0),0)))</f>
        <v>0</v>
      </c>
    </row>
    <row r="1102" spans="1:36" ht="15" customHeight="1" outlineLevel="2">
      <c r="A1102" s="7">
        <v>2015</v>
      </c>
      <c r="B1102" s="7" t="s">
        <v>214</v>
      </c>
      <c r="C1102" s="149" t="s">
        <v>215</v>
      </c>
      <c r="D1102" s="7" t="s">
        <v>215</v>
      </c>
      <c r="E1102" s="7" t="s">
        <v>13</v>
      </c>
      <c r="F1102" s="7">
        <v>4010</v>
      </c>
      <c r="G1102" s="148" t="str">
        <f>VLOOKUP(F1102,Crosswalk!A:D,2,0)</f>
        <v>4801</v>
      </c>
      <c r="H1102" s="7" t="str">
        <f>VLOOKUP(G1102,Crosswalk!B:D,2,0)</f>
        <v>Interest</v>
      </c>
      <c r="I1102" s="7"/>
      <c r="J1102" s="8">
        <v>0</v>
      </c>
      <c r="K1102" s="8">
        <v>1875.5</v>
      </c>
      <c r="L1102" s="8">
        <v>0</v>
      </c>
      <c r="M1102" s="8">
        <v>0</v>
      </c>
      <c r="N1102" s="8">
        <v>1858.5900000000001</v>
      </c>
      <c r="O1102" s="8">
        <v>853.96999999999935</v>
      </c>
      <c r="P1102" s="8"/>
      <c r="Q1102" s="8">
        <v>12760.1</v>
      </c>
      <c r="R1102" s="8"/>
      <c r="S1102" s="8"/>
      <c r="T1102" s="8"/>
      <c r="U1102" s="8"/>
      <c r="V1102" s="8"/>
      <c r="W1102" s="8"/>
      <c r="X1102" s="8"/>
      <c r="Y1102" s="14">
        <f t="shared" si="187"/>
        <v>17348.16</v>
      </c>
      <c r="Z1102" s="10"/>
      <c r="AA1102" s="136">
        <f t="shared" si="185"/>
        <v>0</v>
      </c>
      <c r="AB1102" s="13"/>
      <c r="AC1102" s="13">
        <f t="shared" si="184"/>
        <v>0</v>
      </c>
      <c r="AD1102" s="12">
        <v>1</v>
      </c>
      <c r="AE1102" s="12">
        <v>1</v>
      </c>
      <c r="AG1102" s="9">
        <f t="shared" si="177"/>
        <v>-17348.16</v>
      </c>
      <c r="AI1102" s="1" t="str">
        <f t="shared" si="186"/>
        <v>38138110004801</v>
      </c>
      <c r="AJ1102" s="9">
        <f>IF(AND(F1102=2015,AG$4=1),-IFERROR(VLOOKUP(AI1102,'Tax Admin 1'!A:I,9,0),0),IF(AND(F1102=2015,AG$4=2),-IFERROR(VLOOKUP(AI1102,'Tax Admin 2'!A:I,9,0),0),IFERROR(VLOOKUP(AI1102,'A203'!A:L,12,0),0)))</f>
        <v>0</v>
      </c>
    </row>
    <row r="1103" spans="1:36" ht="15" customHeight="1" outlineLevel="2">
      <c r="A1103" s="7">
        <v>2015</v>
      </c>
      <c r="B1103" s="7" t="s">
        <v>214</v>
      </c>
      <c r="C1103" s="149" t="s">
        <v>215</v>
      </c>
      <c r="D1103" s="7" t="s">
        <v>215</v>
      </c>
      <c r="E1103" s="7" t="s">
        <v>13</v>
      </c>
      <c r="F1103" s="7">
        <v>5080</v>
      </c>
      <c r="G1103" s="148" t="str">
        <f>VLOOKUP(F1103,Crosswalk!A:D,2,0)</f>
        <v>5017</v>
      </c>
      <c r="H1103" s="7" t="str">
        <f>VLOOKUP(G1103,Crosswalk!B:D,2,0)</f>
        <v>Trailor Coach-In Lieu Tax</v>
      </c>
      <c r="I1103" s="7"/>
      <c r="J1103" s="8">
        <v>0</v>
      </c>
      <c r="K1103" s="8">
        <v>0</v>
      </c>
      <c r="L1103" s="8">
        <v>0</v>
      </c>
      <c r="M1103" s="8">
        <v>0</v>
      </c>
      <c r="N1103" s="8">
        <v>0</v>
      </c>
      <c r="O1103" s="8">
        <v>0</v>
      </c>
      <c r="P1103" s="8"/>
      <c r="Q1103" s="8">
        <v>0</v>
      </c>
      <c r="R1103" s="8"/>
      <c r="S1103" s="8"/>
      <c r="T1103" s="8"/>
      <c r="U1103" s="8"/>
      <c r="V1103" s="8"/>
      <c r="W1103" s="8"/>
      <c r="X1103" s="8"/>
      <c r="Y1103" s="14">
        <f t="shared" si="187"/>
        <v>0</v>
      </c>
      <c r="Z1103" s="10"/>
      <c r="AA1103" s="136">
        <f t="shared" si="185"/>
        <v>0</v>
      </c>
      <c r="AB1103" s="13"/>
      <c r="AC1103" s="13">
        <f t="shared" si="184"/>
        <v>0</v>
      </c>
      <c r="AD1103" s="12">
        <v>1</v>
      </c>
      <c r="AE1103" s="12">
        <v>1</v>
      </c>
      <c r="AG1103" s="9">
        <f t="shared" si="177"/>
        <v>0</v>
      </c>
      <c r="AI1103" s="1" t="str">
        <f t="shared" si="186"/>
        <v>38138110005017</v>
      </c>
      <c r="AJ1103" s="9">
        <f>IF(AND(F1103=2015,AG$4=1),-IFERROR(VLOOKUP(AI1103,'Tax Admin 1'!A:I,9,0),0),IF(AND(F1103=2015,AG$4=2),-IFERROR(VLOOKUP(AI1103,'Tax Admin 2'!A:I,9,0),0),IFERROR(VLOOKUP(AI1103,'A203'!A:L,12,0),0)))</f>
        <v>0</v>
      </c>
    </row>
    <row r="1104" spans="1:36" ht="15" customHeight="1" outlineLevel="2">
      <c r="A1104" s="7">
        <v>2015</v>
      </c>
      <c r="B1104" s="7" t="s">
        <v>214</v>
      </c>
      <c r="C1104" s="149" t="s">
        <v>215</v>
      </c>
      <c r="D1104" s="7" t="s">
        <v>215</v>
      </c>
      <c r="E1104" s="7" t="s">
        <v>13</v>
      </c>
      <c r="F1104" s="7">
        <v>5380</v>
      </c>
      <c r="G1104" s="148" t="str">
        <f>VLOOKUP(F1104,Crosswalk!A:D,2,0)</f>
        <v>5050</v>
      </c>
      <c r="H1104" s="7" t="str">
        <f>VLOOKUP(G1104,Crosswalk!B:D,2,0)</f>
        <v>St-Homeowners Prop Tax Relief</v>
      </c>
      <c r="I1104" s="7"/>
      <c r="J1104" s="8">
        <v>0</v>
      </c>
      <c r="K1104" s="8">
        <v>0</v>
      </c>
      <c r="L1104" s="8">
        <v>0</v>
      </c>
      <c r="M1104" s="8">
        <v>0</v>
      </c>
      <c r="N1104" s="8">
        <v>52148.5</v>
      </c>
      <c r="O1104" s="8">
        <v>0</v>
      </c>
      <c r="P1104" s="8"/>
      <c r="Q1104" s="8">
        <v>52148.5</v>
      </c>
      <c r="R1104" s="8"/>
      <c r="S1104" s="8"/>
      <c r="T1104" s="8"/>
      <c r="U1104" s="8"/>
      <c r="V1104" s="8"/>
      <c r="W1104" s="8"/>
      <c r="X1104" s="8"/>
      <c r="Y1104" s="14">
        <f t="shared" si="187"/>
        <v>104297</v>
      </c>
      <c r="Z1104" s="10"/>
      <c r="AA1104" s="136">
        <f t="shared" si="185"/>
        <v>0</v>
      </c>
      <c r="AB1104" s="13"/>
      <c r="AC1104" s="13">
        <f t="shared" si="184"/>
        <v>0</v>
      </c>
      <c r="AD1104" s="12">
        <v>1</v>
      </c>
      <c r="AE1104" s="12">
        <v>1</v>
      </c>
      <c r="AG1104" s="9">
        <f t="shared" ref="AG1104:AG1169" si="188">AC1104-Y1104</f>
        <v>-104297</v>
      </c>
      <c r="AI1104" s="1" t="str">
        <f t="shared" si="186"/>
        <v>38138110005050</v>
      </c>
      <c r="AJ1104" s="9">
        <f>IF(AND(F1104=2015,AG$4=1),-IFERROR(VLOOKUP(AI1104,'Tax Admin 1'!A:I,9,0),0),IF(AND(F1104=2015,AG$4=2),-IFERROR(VLOOKUP(AI1104,'Tax Admin 2'!A:I,9,0),0),IFERROR(VLOOKUP(AI1104,'A203'!A:L,12,0),0)))</f>
        <v>0</v>
      </c>
    </row>
    <row r="1105" spans="1:36" ht="15" customHeight="1" outlineLevel="2">
      <c r="A1105" s="7">
        <v>2015</v>
      </c>
      <c r="B1105" s="7" t="s">
        <v>214</v>
      </c>
      <c r="C1105" s="149" t="s">
        <v>215</v>
      </c>
      <c r="D1105" s="7" t="s">
        <v>215</v>
      </c>
      <c r="E1105" s="7" t="s">
        <v>13</v>
      </c>
      <c r="F1105" s="7">
        <v>5400</v>
      </c>
      <c r="G1105" s="148" t="str">
        <f>VLOOKUP(F1105,Crosswalk!A:D,2,0)</f>
        <v>5054</v>
      </c>
      <c r="H1105" s="7" t="str">
        <f>VLOOKUP(G1105,Crosswalk!B:D,2,0)</f>
        <v>State- Other</v>
      </c>
      <c r="I1105" s="7"/>
      <c r="J1105" s="8">
        <v>0</v>
      </c>
      <c r="K1105" s="8">
        <v>0</v>
      </c>
      <c r="L1105" s="8">
        <v>0</v>
      </c>
      <c r="M1105" s="8">
        <v>0</v>
      </c>
      <c r="N1105" s="8">
        <v>0</v>
      </c>
      <c r="O1105" s="8">
        <v>0</v>
      </c>
      <c r="P1105" s="8"/>
      <c r="Q1105" s="8">
        <v>0</v>
      </c>
      <c r="R1105" s="8"/>
      <c r="S1105" s="8"/>
      <c r="T1105" s="8"/>
      <c r="U1105" s="8"/>
      <c r="V1105" s="8"/>
      <c r="W1105" s="8"/>
      <c r="X1105" s="8"/>
      <c r="Y1105" s="14">
        <f t="shared" si="187"/>
        <v>0</v>
      </c>
      <c r="Z1105" s="10"/>
      <c r="AA1105" s="136">
        <f t="shared" si="185"/>
        <v>0</v>
      </c>
      <c r="AB1105" s="13"/>
      <c r="AC1105" s="13">
        <f t="shared" si="184"/>
        <v>0</v>
      </c>
      <c r="AD1105" s="12">
        <v>1</v>
      </c>
      <c r="AE1105" s="12">
        <v>1</v>
      </c>
      <c r="AG1105" s="9">
        <f t="shared" si="188"/>
        <v>0</v>
      </c>
      <c r="AI1105" s="1" t="str">
        <f t="shared" si="186"/>
        <v>38138110005054</v>
      </c>
      <c r="AJ1105" s="9">
        <f>IF(AND(F1105=2015,AG$4=1),-IFERROR(VLOOKUP(AI1105,'Tax Admin 1'!A:I,9,0),0),IF(AND(F1105=2015,AG$4=2),-IFERROR(VLOOKUP(AI1105,'Tax Admin 2'!A:I,9,0),0),IFERROR(VLOOKUP(AI1105,'A203'!A:L,12,0),0)))</f>
        <v>0</v>
      </c>
    </row>
    <row r="1106" spans="1:36" ht="15" customHeight="1" outlineLevel="2">
      <c r="A1106" s="7">
        <v>2015</v>
      </c>
      <c r="B1106" s="7" t="s">
        <v>214</v>
      </c>
      <c r="C1106" s="149" t="s">
        <v>215</v>
      </c>
      <c r="D1106" s="7" t="s">
        <v>215</v>
      </c>
      <c r="E1106" s="7" t="s">
        <v>13</v>
      </c>
      <c r="F1106" s="7">
        <v>5520</v>
      </c>
      <c r="G1106" s="148" t="str">
        <f>VLOOKUP(F1106,Crosswalk!A:D,2,0)</f>
        <v>5084</v>
      </c>
      <c r="H1106" s="7" t="str">
        <f>VLOOKUP(G1106,Crosswalk!B:D,2,0)</f>
        <v>Prop 172 Pub Safety Fund</v>
      </c>
      <c r="I1106" s="7"/>
      <c r="J1106" s="8">
        <v>109602.18</v>
      </c>
      <c r="K1106" s="8">
        <v>95470.460000000021</v>
      </c>
      <c r="L1106" s="8">
        <v>69736.69</v>
      </c>
      <c r="M1106" s="8">
        <v>0</v>
      </c>
      <c r="N1106" s="8">
        <v>47376.799999999988</v>
      </c>
      <c r="O1106" s="8">
        <v>161419.12999999995</v>
      </c>
      <c r="P1106" s="8">
        <v>44166.59</v>
      </c>
      <c r="Q1106" s="8">
        <v>109058.89999999991</v>
      </c>
      <c r="R1106" s="8"/>
      <c r="S1106" s="8"/>
      <c r="T1106" s="8"/>
      <c r="U1106" s="8"/>
      <c r="V1106" s="8"/>
      <c r="W1106" s="8"/>
      <c r="X1106" s="8"/>
      <c r="Y1106" s="14">
        <f t="shared" si="187"/>
        <v>636830.74999999988</v>
      </c>
      <c r="Z1106" s="10"/>
      <c r="AA1106" s="136">
        <f t="shared" si="185"/>
        <v>0</v>
      </c>
      <c r="AB1106" s="13"/>
      <c r="AC1106" s="13">
        <f t="shared" si="184"/>
        <v>0</v>
      </c>
      <c r="AD1106" s="12">
        <v>1</v>
      </c>
      <c r="AE1106" s="12">
        <v>1</v>
      </c>
      <c r="AG1106" s="9">
        <f t="shared" si="188"/>
        <v>-636830.74999999988</v>
      </c>
      <c r="AI1106" s="1" t="str">
        <f t="shared" si="186"/>
        <v>38138110005084</v>
      </c>
      <c r="AJ1106" s="9">
        <f>IF(AND(F1106=2015,AG$4=1),-IFERROR(VLOOKUP(AI1106,'Tax Admin 1'!A:I,9,0),0),IF(AND(F1106=2015,AG$4=2),-IFERROR(VLOOKUP(AI1106,'Tax Admin 2'!A:I,9,0),0),IFERROR(VLOOKUP(AI1106,'A203'!A:L,12,0),0)))</f>
        <v>0</v>
      </c>
    </row>
    <row r="1107" spans="1:36" ht="15" customHeight="1" outlineLevel="2">
      <c r="A1107" s="7">
        <v>2015</v>
      </c>
      <c r="B1107" s="7" t="s">
        <v>214</v>
      </c>
      <c r="C1107" s="149" t="s">
        <v>215</v>
      </c>
      <c r="D1107" s="7">
        <v>381</v>
      </c>
      <c r="E1107" s="7" t="s">
        <v>13</v>
      </c>
      <c r="F1107" s="7">
        <v>5915</v>
      </c>
      <c r="G1107" s="148" t="str">
        <f>VLOOKUP(F1107,Crosswalk!A:D,2,0)</f>
        <v>4069</v>
      </c>
      <c r="H1107" s="7" t="str">
        <f>VLOOKUP(G1107,Crosswalk!B:D,2,0)</f>
        <v>Pass through - Facilities Portion</v>
      </c>
      <c r="I1107" s="7"/>
      <c r="J1107" s="8">
        <v>0</v>
      </c>
      <c r="K1107" s="8">
        <v>0</v>
      </c>
      <c r="L1107" s="8">
        <v>0</v>
      </c>
      <c r="M1107" s="8">
        <v>0</v>
      </c>
      <c r="N1107" s="8">
        <v>0</v>
      </c>
      <c r="O1107" s="8">
        <v>0</v>
      </c>
      <c r="P1107" s="8"/>
      <c r="Q1107" s="8">
        <v>0</v>
      </c>
      <c r="R1107" s="8"/>
      <c r="S1107" s="8"/>
      <c r="T1107" s="8"/>
      <c r="U1107" s="8"/>
      <c r="V1107" s="8"/>
      <c r="W1107" s="8"/>
      <c r="X1107" s="8"/>
      <c r="Y1107" s="14">
        <f t="shared" si="187"/>
        <v>0</v>
      </c>
      <c r="Z1107" s="10"/>
      <c r="AA1107" s="136">
        <f t="shared" si="185"/>
        <v>0</v>
      </c>
      <c r="AB1107" s="13"/>
      <c r="AC1107" s="13">
        <f t="shared" si="184"/>
        <v>0</v>
      </c>
      <c r="AD1107" s="12"/>
      <c r="AE1107" s="12"/>
      <c r="AG1107" s="9">
        <f t="shared" si="188"/>
        <v>0</v>
      </c>
      <c r="AI1107" s="1" t="str">
        <f t="shared" si="186"/>
        <v>38138110004069</v>
      </c>
      <c r="AJ1107" s="9">
        <f>IF(AND(F1107=2015,AG$4=1),-IFERROR(VLOOKUP(AI1107,'Tax Admin 1'!A:I,9,0),0),IF(AND(F1107=2015,AG$4=2),-IFERROR(VLOOKUP(AI1107,'Tax Admin 2'!A:I,9,0),0),IFERROR(VLOOKUP(AI1107,'A203'!A:L,12,0),0)))</f>
        <v>0</v>
      </c>
    </row>
    <row r="1108" spans="1:36" ht="15" customHeight="1" outlineLevel="2">
      <c r="A1108" s="7">
        <v>2015</v>
      </c>
      <c r="B1108" s="7" t="s">
        <v>214</v>
      </c>
      <c r="C1108" s="149" t="s">
        <v>215</v>
      </c>
      <c r="D1108" s="7" t="s">
        <v>215</v>
      </c>
      <c r="E1108" s="7" t="s">
        <v>13</v>
      </c>
      <c r="F1108" s="7">
        <v>6010</v>
      </c>
      <c r="G1108" s="148" t="str">
        <f>VLOOKUP(F1108,Crosswalk!A:D,2,0)</f>
        <v>5401</v>
      </c>
      <c r="H1108" s="7" t="str">
        <f>VLOOKUP(G1108,Crosswalk!B:D,2,0)</f>
        <v>Assessments &amp; Tax Collect Fees</v>
      </c>
      <c r="I1108" s="7"/>
      <c r="J1108" s="8">
        <v>0</v>
      </c>
      <c r="K1108" s="8">
        <v>0</v>
      </c>
      <c r="L1108" s="8">
        <v>0</v>
      </c>
      <c r="M1108" s="8">
        <v>0</v>
      </c>
      <c r="N1108" s="8">
        <v>0</v>
      </c>
      <c r="O1108" s="8">
        <v>0</v>
      </c>
      <c r="P1108" s="8"/>
      <c r="Q1108" s="8">
        <v>0</v>
      </c>
      <c r="R1108" s="8"/>
      <c r="S1108" s="8"/>
      <c r="T1108" s="8"/>
      <c r="U1108" s="8"/>
      <c r="V1108" s="8"/>
      <c r="W1108" s="8"/>
      <c r="X1108" s="8"/>
      <c r="Y1108" s="14">
        <f t="shared" si="187"/>
        <v>0</v>
      </c>
      <c r="Z1108" s="10"/>
      <c r="AA1108" s="136">
        <f t="shared" si="185"/>
        <v>0</v>
      </c>
      <c r="AB1108" s="13"/>
      <c r="AC1108" s="13">
        <f t="shared" si="184"/>
        <v>0</v>
      </c>
      <c r="AD1108" s="12">
        <v>1</v>
      </c>
      <c r="AE1108" s="12">
        <v>1</v>
      </c>
      <c r="AG1108" s="9">
        <f t="shared" si="188"/>
        <v>0</v>
      </c>
      <c r="AI1108" s="1" t="str">
        <f t="shared" si="186"/>
        <v>38138110005401</v>
      </c>
      <c r="AJ1108" s="9">
        <f>IF(AND(F1108=2015,AG$4=1),-IFERROR(VLOOKUP(AI1108,'Tax Admin 1'!A:I,9,0),0),IF(AND(F1108=2015,AG$4=2),-IFERROR(VLOOKUP(AI1108,'Tax Admin 2'!A:I,9,0),0),IFERROR(VLOOKUP(AI1108,'A203'!A:L,12,0),0)))</f>
        <v>0</v>
      </c>
    </row>
    <row r="1109" spans="1:36" ht="15" customHeight="1" outlineLevel="2">
      <c r="A1109" s="7">
        <v>2015</v>
      </c>
      <c r="B1109" s="7" t="s">
        <v>214</v>
      </c>
      <c r="C1109" s="149" t="s">
        <v>215</v>
      </c>
      <c r="D1109" s="7" t="s">
        <v>215</v>
      </c>
      <c r="E1109" s="7" t="s">
        <v>14</v>
      </c>
      <c r="F1109" s="7">
        <v>6010</v>
      </c>
      <c r="G1109" s="148" t="str">
        <f>VLOOKUP(F1109,Crosswalk!A:D,2,0)</f>
        <v>5401</v>
      </c>
      <c r="H1109" s="7" t="str">
        <f>VLOOKUP(G1109,Crosswalk!B:D,2,0)</f>
        <v>Assessments &amp; Tax Collect Fees</v>
      </c>
      <c r="I1109" s="7"/>
      <c r="J1109" s="8">
        <v>0</v>
      </c>
      <c r="K1109" s="8">
        <v>0</v>
      </c>
      <c r="L1109" s="8">
        <v>21245.17</v>
      </c>
      <c r="M1109" s="8">
        <v>0</v>
      </c>
      <c r="N1109" s="8">
        <v>1957.869999999999</v>
      </c>
      <c r="O1109" s="8">
        <v>17581.759999999998</v>
      </c>
      <c r="P1109" s="8">
        <v>3931.94</v>
      </c>
      <c r="Q1109" s="8">
        <v>890.36000000000058</v>
      </c>
      <c r="R1109" s="8"/>
      <c r="S1109" s="8"/>
      <c r="T1109" s="8"/>
      <c r="U1109" s="8"/>
      <c r="V1109" s="8"/>
      <c r="W1109" s="8"/>
      <c r="X1109" s="8"/>
      <c r="Y1109" s="14">
        <f t="shared" si="187"/>
        <v>45607.1</v>
      </c>
      <c r="Z1109" s="10"/>
      <c r="AA1109" s="136">
        <f t="shared" si="185"/>
        <v>0</v>
      </c>
      <c r="AB1109" s="13"/>
      <c r="AC1109" s="13">
        <f t="shared" si="184"/>
        <v>0</v>
      </c>
      <c r="AD1109" s="12">
        <v>1</v>
      </c>
      <c r="AE1109" s="12">
        <v>0</v>
      </c>
      <c r="AG1109" s="9">
        <f t="shared" si="188"/>
        <v>-45607.1</v>
      </c>
      <c r="AI1109" s="1" t="str">
        <f t="shared" si="186"/>
        <v>38138110105401</v>
      </c>
      <c r="AJ1109" s="9">
        <f>IF(AND(F1109=2015,AG$4=1),-IFERROR(VLOOKUP(AI1109,'Tax Admin 1'!A:I,9,0),0),IF(AND(F1109=2015,AG$4=2),-IFERROR(VLOOKUP(AI1109,'Tax Admin 2'!A:I,9,0),0),IFERROR(VLOOKUP(AI1109,'A203'!A:L,12,0),0)))</f>
        <v>0</v>
      </c>
    </row>
    <row r="1110" spans="1:36" ht="15" customHeight="1" outlineLevel="2">
      <c r="A1110" s="7">
        <v>2015</v>
      </c>
      <c r="B1110" s="7" t="s">
        <v>214</v>
      </c>
      <c r="C1110" s="149" t="s">
        <v>215</v>
      </c>
      <c r="D1110" s="7" t="s">
        <v>215</v>
      </c>
      <c r="E1110" s="148" t="s">
        <v>2463</v>
      </c>
      <c r="F1110" s="7">
        <v>6010</v>
      </c>
      <c r="G1110" s="148" t="str">
        <f>VLOOKUP(F1110,Crosswalk!A:D,2,0)</f>
        <v>5401</v>
      </c>
      <c r="H1110" s="7" t="str">
        <f>VLOOKUP(G1110,Crosswalk!B:D,2,0)</f>
        <v>Assessments &amp; Tax Collect Fees</v>
      </c>
      <c r="I1110" s="7"/>
      <c r="J1110" s="8">
        <v>0</v>
      </c>
      <c r="K1110" s="8">
        <v>0</v>
      </c>
      <c r="L1110" s="8">
        <v>7291.42</v>
      </c>
      <c r="M1110" s="8">
        <v>0</v>
      </c>
      <c r="N1110" s="8">
        <v>627.96</v>
      </c>
      <c r="O1110" s="8">
        <v>4159.3</v>
      </c>
      <c r="P1110" s="8">
        <v>898.8</v>
      </c>
      <c r="Q1110" s="8">
        <v>293.77000000000044</v>
      </c>
      <c r="R1110" s="8"/>
      <c r="S1110" s="8"/>
      <c r="T1110" s="8"/>
      <c r="U1110" s="8"/>
      <c r="V1110" s="8"/>
      <c r="W1110" s="8"/>
      <c r="X1110" s="8"/>
      <c r="Y1110" s="14">
        <f t="shared" si="187"/>
        <v>13271.25</v>
      </c>
      <c r="Z1110" s="10"/>
      <c r="AA1110" s="136">
        <f t="shared" si="185"/>
        <v>0</v>
      </c>
      <c r="AB1110" s="13"/>
      <c r="AC1110" s="13">
        <f t="shared" si="184"/>
        <v>0</v>
      </c>
      <c r="AD1110" s="12"/>
      <c r="AE1110" s="12"/>
      <c r="AG1110" s="9">
        <f t="shared" si="188"/>
        <v>-13271.25</v>
      </c>
      <c r="AI1110" s="1" t="str">
        <f t="shared" si="186"/>
        <v>38138110415401</v>
      </c>
      <c r="AJ1110" s="9">
        <f>IF(AND(F1110=2015,AG$4=1),-IFERROR(VLOOKUP(AI1110,'Tax Admin 1'!A:I,9,0),0),IF(AND(F1110=2015,AG$4=2),-IFERROR(VLOOKUP(AI1110,'Tax Admin 2'!A:I,9,0),0),IFERROR(VLOOKUP(AI1110,'A203'!A:L,12,0),0)))</f>
        <v>0</v>
      </c>
    </row>
    <row r="1111" spans="1:36" ht="15" customHeight="1" outlineLevel="2">
      <c r="A1111" s="7">
        <v>2015</v>
      </c>
      <c r="B1111" s="7" t="s">
        <v>214</v>
      </c>
      <c r="C1111" s="149" t="s">
        <v>215</v>
      </c>
      <c r="D1111" s="7" t="s">
        <v>215</v>
      </c>
      <c r="E1111" s="7" t="s">
        <v>13</v>
      </c>
      <c r="F1111" s="7">
        <v>6170</v>
      </c>
      <c r="G1111" s="148" t="str">
        <f>VLOOKUP(F1111,Crosswalk!A:D,2,0)</f>
        <v>5459</v>
      </c>
      <c r="H1111" s="7" t="str">
        <f>VLOOKUP(G1111,Crosswalk!B:D,2,0)</f>
        <v>Traffic School Fees</v>
      </c>
      <c r="I1111" s="7"/>
      <c r="J1111" s="8">
        <v>9577.2900000000009</v>
      </c>
      <c r="K1111" s="8">
        <v>10843.939999999999</v>
      </c>
      <c r="L1111" s="8">
        <v>16395.63</v>
      </c>
      <c r="M1111" s="8">
        <v>0</v>
      </c>
      <c r="N1111" s="8">
        <v>0</v>
      </c>
      <c r="O1111" s="8">
        <v>24583.360000000001</v>
      </c>
      <c r="P1111" s="8">
        <f>8358.28+8974.25</f>
        <v>17332.53</v>
      </c>
      <c r="Q1111" s="8">
        <v>7805.1300000000047</v>
      </c>
      <c r="R1111" s="8"/>
      <c r="S1111" s="8"/>
      <c r="T1111" s="8"/>
      <c r="U1111" s="8"/>
      <c r="V1111" s="8"/>
      <c r="W1111" s="8"/>
      <c r="X1111" s="8"/>
      <c r="Y1111" s="14">
        <f t="shared" si="187"/>
        <v>86537.88</v>
      </c>
      <c r="Z1111" s="10"/>
      <c r="AA1111" s="136">
        <f t="shared" si="185"/>
        <v>0</v>
      </c>
      <c r="AB1111" s="13"/>
      <c r="AC1111" s="13">
        <f t="shared" si="184"/>
        <v>0</v>
      </c>
      <c r="AD1111" s="12">
        <v>1</v>
      </c>
      <c r="AE1111" s="12">
        <v>1</v>
      </c>
      <c r="AG1111" s="9">
        <f t="shared" si="188"/>
        <v>-86537.88</v>
      </c>
      <c r="AI1111" s="1" t="str">
        <f t="shared" si="186"/>
        <v>38138110005459</v>
      </c>
      <c r="AJ1111" s="9">
        <f>IF(AND(F1111=2015,AG$4=1),-IFERROR(VLOOKUP(AI1111,'Tax Admin 1'!A:I,9,0),0),IF(AND(F1111=2015,AG$4=2),-IFERROR(VLOOKUP(AI1111,'Tax Admin 2'!A:I,9,0),0),IFERROR(VLOOKUP(AI1111,'A203'!A:L,12,0),0)))</f>
        <v>0</v>
      </c>
    </row>
    <row r="1112" spans="1:36" ht="15" customHeight="1" outlineLevel="2">
      <c r="A1112" s="7">
        <v>2015</v>
      </c>
      <c r="B1112" s="7" t="s">
        <v>214</v>
      </c>
      <c r="C1112" s="149" t="s">
        <v>215</v>
      </c>
      <c r="D1112" s="7" t="s">
        <v>215</v>
      </c>
      <c r="E1112" s="7" t="s">
        <v>13</v>
      </c>
      <c r="F1112" s="7">
        <v>6172</v>
      </c>
      <c r="G1112" s="148" t="str">
        <f>VLOOKUP(F1112,Crosswalk!A:D,2,0)</f>
        <v>5461</v>
      </c>
      <c r="H1112" s="7" t="str">
        <f>VLOOKUP(G1112,Crosswalk!B:D,2,0)</f>
        <v>Traffic School Realignment Fee</v>
      </c>
      <c r="I1112" s="7"/>
      <c r="J1112" s="8">
        <v>0</v>
      </c>
      <c r="K1112" s="8">
        <v>0</v>
      </c>
      <c r="L1112" s="8">
        <v>0</v>
      </c>
      <c r="M1112" s="8">
        <v>0</v>
      </c>
      <c r="N1112" s="8">
        <v>0</v>
      </c>
      <c r="O1112" s="8">
        <v>0</v>
      </c>
      <c r="P1112" s="8"/>
      <c r="Q1112" s="8">
        <v>0</v>
      </c>
      <c r="R1112" s="8"/>
      <c r="S1112" s="8"/>
      <c r="T1112" s="8"/>
      <c r="U1112" s="8"/>
      <c r="V1112" s="8"/>
      <c r="W1112" s="8"/>
      <c r="X1112" s="8"/>
      <c r="Y1112" s="14">
        <f t="shared" si="187"/>
        <v>0</v>
      </c>
      <c r="Z1112" s="10"/>
      <c r="AA1112" s="136">
        <f t="shared" si="185"/>
        <v>0</v>
      </c>
      <c r="AB1112" s="13"/>
      <c r="AC1112" s="13">
        <f t="shared" si="184"/>
        <v>0</v>
      </c>
      <c r="AD1112" s="12">
        <v>1</v>
      </c>
      <c r="AE1112" s="12">
        <v>1</v>
      </c>
      <c r="AG1112" s="9">
        <f t="shared" si="188"/>
        <v>0</v>
      </c>
      <c r="AI1112" s="1" t="str">
        <f t="shared" si="186"/>
        <v>38138110005461</v>
      </c>
      <c r="AJ1112" s="9">
        <f>IF(AND(F1112=2015,AG$4=1),-IFERROR(VLOOKUP(AI1112,'Tax Admin 1'!A:I,9,0),0),IF(AND(F1112=2015,AG$4=2),-IFERROR(VLOOKUP(AI1112,'Tax Admin 2'!A:I,9,0),0),IFERROR(VLOOKUP(AI1112,'A203'!A:L,12,0),0)))</f>
        <v>0</v>
      </c>
    </row>
    <row r="1113" spans="1:36" ht="15" customHeight="1" outlineLevel="2">
      <c r="A1113" s="7">
        <v>2015</v>
      </c>
      <c r="B1113" s="7" t="s">
        <v>214</v>
      </c>
      <c r="C1113" s="149" t="s">
        <v>215</v>
      </c>
      <c r="D1113" s="7" t="s">
        <v>215</v>
      </c>
      <c r="E1113" s="7" t="s">
        <v>13</v>
      </c>
      <c r="F1113" s="7">
        <v>6270</v>
      </c>
      <c r="G1113" s="148" t="str">
        <f>VLOOKUP(F1113,Crosswalk!A:D,2,0)</f>
        <v>5467</v>
      </c>
      <c r="H1113" s="7" t="str">
        <f>VLOOKUP(G1113,Crosswalk!B:D,2,0)</f>
        <v>Law Enforcement Services</v>
      </c>
      <c r="I1113" s="7"/>
      <c r="J1113" s="8">
        <v>36493.93</v>
      </c>
      <c r="K1113" s="8">
        <v>45509.110000000008</v>
      </c>
      <c r="L1113" s="8">
        <v>18302.459999999992</v>
      </c>
      <c r="M1113" s="8">
        <v>0</v>
      </c>
      <c r="N1113" s="8">
        <v>15287.789999999994</v>
      </c>
      <c r="O1113" s="8">
        <v>55708.940000000017</v>
      </c>
      <c r="P1113" s="8">
        <f>21782.44+20714.32</f>
        <v>42496.759999999995</v>
      </c>
      <c r="Q1113" s="8">
        <v>18748.119999999995</v>
      </c>
      <c r="R1113" s="8"/>
      <c r="S1113" s="8"/>
      <c r="T1113" s="8"/>
      <c r="U1113" s="8"/>
      <c r="V1113" s="8"/>
      <c r="W1113" s="8"/>
      <c r="X1113" s="8"/>
      <c r="Y1113" s="14">
        <f t="shared" si="187"/>
        <v>232547.11</v>
      </c>
      <c r="Z1113" s="10"/>
      <c r="AA1113" s="136">
        <f t="shared" si="185"/>
        <v>0</v>
      </c>
      <c r="AB1113" s="13"/>
      <c r="AC1113" s="13">
        <f t="shared" si="184"/>
        <v>0</v>
      </c>
      <c r="AD1113" s="12">
        <v>1</v>
      </c>
      <c r="AE1113" s="12">
        <v>1</v>
      </c>
      <c r="AG1113" s="9">
        <f t="shared" si="188"/>
        <v>-232547.11</v>
      </c>
      <c r="AI1113" s="1" t="str">
        <f t="shared" si="186"/>
        <v>38138110005467</v>
      </c>
      <c r="AJ1113" s="9">
        <f>IF(AND(F1113=2015,AG$4=1),-IFERROR(VLOOKUP(AI1113,'Tax Admin 1'!A:I,9,0),0),IF(AND(F1113=2015,AG$4=2),-IFERROR(VLOOKUP(AI1113,'Tax Admin 2'!A:I,9,0),0),IFERROR(VLOOKUP(AI1113,'A203'!A:L,12,0),0)))</f>
        <v>0</v>
      </c>
    </row>
    <row r="1114" spans="1:36" ht="15" customHeight="1" outlineLevel="2">
      <c r="A1114" s="7">
        <v>2015</v>
      </c>
      <c r="B1114" s="7" t="s">
        <v>214</v>
      </c>
      <c r="C1114" s="149" t="s">
        <v>215</v>
      </c>
      <c r="D1114" s="7" t="s">
        <v>215</v>
      </c>
      <c r="E1114" s="7" t="s">
        <v>13</v>
      </c>
      <c r="F1114" s="7">
        <v>6282</v>
      </c>
      <c r="G1114" s="148" t="str">
        <f>VLOOKUP(F1114,Crosswalk!A:D,2,0)</f>
        <v>5474</v>
      </c>
      <c r="H1114" s="7" t="str">
        <f>VLOOKUP(G1114,Crosswalk!B:D,2,0)</f>
        <v>Proof Of Correction</v>
      </c>
      <c r="I1114" s="7"/>
      <c r="J1114" s="8">
        <v>431.44</v>
      </c>
      <c r="K1114" s="8">
        <v>392.76000000000005</v>
      </c>
      <c r="L1114" s="8">
        <v>689.03</v>
      </c>
      <c r="M1114" s="8">
        <v>0</v>
      </c>
      <c r="N1114" s="8">
        <v>0</v>
      </c>
      <c r="O1114" s="8">
        <v>839.33999999999969</v>
      </c>
      <c r="P1114" s="8">
        <f>312.4+299.2</f>
        <v>611.59999999999991</v>
      </c>
      <c r="Q1114" s="8">
        <v>282.18000000000029</v>
      </c>
      <c r="R1114" s="8"/>
      <c r="S1114" s="8"/>
      <c r="T1114" s="8"/>
      <c r="U1114" s="8"/>
      <c r="V1114" s="8"/>
      <c r="W1114" s="8"/>
      <c r="X1114" s="8"/>
      <c r="Y1114" s="14">
        <f t="shared" si="187"/>
        <v>3246.35</v>
      </c>
      <c r="Z1114" s="10"/>
      <c r="AA1114" s="136">
        <f t="shared" si="185"/>
        <v>0</v>
      </c>
      <c r="AB1114" s="13"/>
      <c r="AC1114" s="13">
        <f t="shared" si="184"/>
        <v>0</v>
      </c>
      <c r="AD1114" s="12">
        <v>1</v>
      </c>
      <c r="AE1114" s="12">
        <v>1</v>
      </c>
      <c r="AG1114" s="9">
        <f t="shared" si="188"/>
        <v>-3246.35</v>
      </c>
      <c r="AI1114" s="1" t="str">
        <f t="shared" si="186"/>
        <v>38138110005474</v>
      </c>
      <c r="AJ1114" s="9">
        <f>IF(AND(F1114=2015,AG$4=1),-IFERROR(VLOOKUP(AI1114,'Tax Admin 1'!A:I,9,0),0),IF(AND(F1114=2015,AG$4=2),-IFERROR(VLOOKUP(AI1114,'Tax Admin 2'!A:I,9,0),0),IFERROR(VLOOKUP(AI1114,'A203'!A:L,12,0),0)))</f>
        <v>0</v>
      </c>
    </row>
    <row r="1115" spans="1:36" ht="15" customHeight="1" outlineLevel="2">
      <c r="A1115" s="7">
        <v>2015</v>
      </c>
      <c r="B1115" s="7" t="s">
        <v>214</v>
      </c>
      <c r="C1115" s="149" t="s">
        <v>215</v>
      </c>
      <c r="D1115" s="7" t="s">
        <v>215</v>
      </c>
      <c r="E1115" s="7" t="s">
        <v>13</v>
      </c>
      <c r="F1115" s="7">
        <v>6345</v>
      </c>
      <c r="G1115" s="148" t="str">
        <f>VLOOKUP(F1115,Crosswalk!A:D,2,0)</f>
        <v>5500</v>
      </c>
      <c r="H1115" s="7" t="str">
        <f>VLOOKUP(G1115,Crosswalk!B:D,2,0)</f>
        <v>Litter Fines - Courts</v>
      </c>
      <c r="I1115" s="7"/>
      <c r="J1115" s="8">
        <v>31.77</v>
      </c>
      <c r="K1115" s="8">
        <v>141.56</v>
      </c>
      <c r="L1115" s="8">
        <v>79.589999999999975</v>
      </c>
      <c r="M1115" s="8">
        <v>0</v>
      </c>
      <c r="N1115" s="8">
        <v>0</v>
      </c>
      <c r="O1115" s="8">
        <v>146.99999999999997</v>
      </c>
      <c r="P1115" s="8">
        <f>64.65+13.01</f>
        <v>77.660000000000011</v>
      </c>
      <c r="Q1115" s="8">
        <v>23.939999999999998</v>
      </c>
      <c r="R1115" s="8"/>
      <c r="S1115" s="8"/>
      <c r="T1115" s="8"/>
      <c r="U1115" s="8"/>
      <c r="V1115" s="8"/>
      <c r="W1115" s="8"/>
      <c r="X1115" s="8"/>
      <c r="Y1115" s="14">
        <f t="shared" si="187"/>
        <v>501.52</v>
      </c>
      <c r="Z1115" s="10"/>
      <c r="AA1115" s="136">
        <f t="shared" si="185"/>
        <v>0</v>
      </c>
      <c r="AB1115" s="13"/>
      <c r="AC1115" s="13">
        <f t="shared" si="184"/>
        <v>0</v>
      </c>
      <c r="AD1115" s="12">
        <v>1</v>
      </c>
      <c r="AE1115" s="12">
        <v>1</v>
      </c>
      <c r="AG1115" s="9">
        <f t="shared" si="188"/>
        <v>-501.52</v>
      </c>
      <c r="AI1115" s="1" t="str">
        <f t="shared" si="186"/>
        <v>38138110005500</v>
      </c>
      <c r="AJ1115" s="9">
        <f>IF(AND(F1115=2015,AG$4=1),-IFERROR(VLOOKUP(AI1115,'Tax Admin 1'!A:I,9,0),0),IF(AND(F1115=2015,AG$4=2),-IFERROR(VLOOKUP(AI1115,'Tax Admin 2'!A:I,9,0),0),IFERROR(VLOOKUP(AI1115,'A203'!A:L,12,0),0)))</f>
        <v>0</v>
      </c>
    </row>
    <row r="1116" spans="1:36" ht="15" customHeight="1" outlineLevel="2">
      <c r="A1116" s="7">
        <v>2015</v>
      </c>
      <c r="B1116" s="7" t="s">
        <v>214</v>
      </c>
      <c r="C1116" s="149" t="s">
        <v>215</v>
      </c>
      <c r="D1116" s="7" t="s">
        <v>215</v>
      </c>
      <c r="E1116" s="7" t="s">
        <v>13</v>
      </c>
      <c r="F1116" s="7">
        <v>6700</v>
      </c>
      <c r="G1116" s="148" t="str">
        <f>VLOOKUP(F1116,Crosswalk!A:D,2,0)</f>
        <v>5537</v>
      </c>
      <c r="H1116" s="7" t="str">
        <f>VLOOKUP(G1116,Crosswalk!B:D,2,0)</f>
        <v>Other Services</v>
      </c>
      <c r="I1116" s="7"/>
      <c r="J1116" s="8">
        <v>0</v>
      </c>
      <c r="K1116" s="8">
        <v>0</v>
      </c>
      <c r="L1116" s="8">
        <v>42482.5</v>
      </c>
      <c r="M1116" s="8">
        <v>0</v>
      </c>
      <c r="N1116" s="8">
        <v>0</v>
      </c>
      <c r="O1116" s="8">
        <v>13384</v>
      </c>
      <c r="P1116" s="8">
        <v>26988.5</v>
      </c>
      <c r="Q1116" s="8">
        <v>0</v>
      </c>
      <c r="R1116" s="8"/>
      <c r="S1116" s="8"/>
      <c r="T1116" s="8"/>
      <c r="U1116" s="8"/>
      <c r="V1116" s="8"/>
      <c r="W1116" s="8"/>
      <c r="X1116" s="8"/>
      <c r="Y1116" s="14">
        <f t="shared" si="187"/>
        <v>82855</v>
      </c>
      <c r="Z1116" s="10"/>
      <c r="AA1116" s="136">
        <f t="shared" si="185"/>
        <v>0</v>
      </c>
      <c r="AB1116" s="13"/>
      <c r="AC1116" s="13">
        <f t="shared" si="184"/>
        <v>0</v>
      </c>
      <c r="AD1116" s="12">
        <v>1</v>
      </c>
      <c r="AE1116" s="12">
        <v>1</v>
      </c>
      <c r="AG1116" s="9">
        <f t="shared" si="188"/>
        <v>-82855</v>
      </c>
      <c r="AI1116" s="1" t="str">
        <f t="shared" si="186"/>
        <v>38138110005537</v>
      </c>
      <c r="AJ1116" s="9">
        <f>IF(AND(F1116=2015,AG$4=1),-IFERROR(VLOOKUP(AI1116,'Tax Admin 1'!A:I,9,0),0),IF(AND(F1116=2015,AG$4=2),-IFERROR(VLOOKUP(AI1116,'Tax Admin 2'!A:I,9,0),0),IFERROR(VLOOKUP(AI1116,'A203'!A:L,12,0),0)))</f>
        <v>0</v>
      </c>
    </row>
    <row r="1117" spans="1:36" ht="15" customHeight="1" outlineLevel="2">
      <c r="A1117" s="7">
        <v>2015</v>
      </c>
      <c r="B1117" s="7" t="s">
        <v>214</v>
      </c>
      <c r="C1117" s="149" t="s">
        <v>215</v>
      </c>
      <c r="D1117" s="7" t="s">
        <v>215</v>
      </c>
      <c r="E1117" s="7" t="s">
        <v>216</v>
      </c>
      <c r="F1117" s="7">
        <v>6700</v>
      </c>
      <c r="G1117" s="148" t="str">
        <f>VLOOKUP(F1117,Crosswalk!A:D,2,0)</f>
        <v>5537</v>
      </c>
      <c r="H1117" s="7" t="str">
        <f>VLOOKUP(G1117,Crosswalk!B:D,2,0)</f>
        <v>Other Services</v>
      </c>
      <c r="I1117" s="7"/>
      <c r="J1117" s="8">
        <v>0</v>
      </c>
      <c r="K1117" s="8">
        <v>0</v>
      </c>
      <c r="L1117" s="8">
        <v>119030.96</v>
      </c>
      <c r="M1117" s="8">
        <v>0</v>
      </c>
      <c r="N1117" s="8">
        <v>26697.069999999992</v>
      </c>
      <c r="O1117" s="8">
        <v>50989.47</v>
      </c>
      <c r="P1117" s="8">
        <v>45228.23</v>
      </c>
      <c r="Q1117" s="8">
        <v>4201.9800000000105</v>
      </c>
      <c r="R1117" s="8"/>
      <c r="S1117" s="8"/>
      <c r="T1117" s="8"/>
      <c r="U1117" s="8"/>
      <c r="V1117" s="8"/>
      <c r="W1117" s="8"/>
      <c r="X1117" s="8"/>
      <c r="Y1117" s="14">
        <f t="shared" si="187"/>
        <v>246147.71000000002</v>
      </c>
      <c r="Z1117" s="10"/>
      <c r="AA1117" s="136">
        <f t="shared" si="185"/>
        <v>0</v>
      </c>
      <c r="AB1117" s="13"/>
      <c r="AC1117" s="13">
        <f t="shared" si="184"/>
        <v>0</v>
      </c>
      <c r="AD1117" s="12">
        <v>1</v>
      </c>
      <c r="AE1117" s="12">
        <v>0</v>
      </c>
      <c r="AG1117" s="9">
        <f t="shared" si="188"/>
        <v>-246147.71000000002</v>
      </c>
      <c r="AI1117" s="1" t="str">
        <f t="shared" si="186"/>
        <v>38138110015537</v>
      </c>
      <c r="AJ1117" s="9">
        <f>IF(AND(F1117=2015,AG$4=1),-IFERROR(VLOOKUP(AI1117,'Tax Admin 1'!A:I,9,0),0),IF(AND(F1117=2015,AG$4=2),-IFERROR(VLOOKUP(AI1117,'Tax Admin 2'!A:I,9,0),0),IFERROR(VLOOKUP(AI1117,'A203'!A:L,12,0),0)))</f>
        <v>0</v>
      </c>
    </row>
    <row r="1118" spans="1:36" ht="15" customHeight="1" outlineLevel="2">
      <c r="A1118" s="7">
        <v>2015</v>
      </c>
      <c r="B1118" s="7" t="s">
        <v>214</v>
      </c>
      <c r="C1118" s="149" t="s">
        <v>215</v>
      </c>
      <c r="D1118" s="7" t="s">
        <v>215</v>
      </c>
      <c r="E1118" s="7" t="s">
        <v>15</v>
      </c>
      <c r="F1118" s="7">
        <v>6700</v>
      </c>
      <c r="G1118" s="148" t="str">
        <f>VLOOKUP(F1118,Crosswalk!A:D,2,0)</f>
        <v>5537</v>
      </c>
      <c r="H1118" s="7" t="str">
        <f>VLOOKUP(G1118,Crosswalk!B:D,2,0)</f>
        <v>Other Services</v>
      </c>
      <c r="I1118" s="7"/>
      <c r="J1118" s="8">
        <v>0</v>
      </c>
      <c r="K1118" s="8">
        <v>0</v>
      </c>
      <c r="L1118" s="8">
        <v>15082.17</v>
      </c>
      <c r="M1118" s="8">
        <v>0</v>
      </c>
      <c r="N1118" s="8">
        <v>1353.6900000000005</v>
      </c>
      <c r="O1118" s="8">
        <v>9106.8499999999985</v>
      </c>
      <c r="P1118" s="8">
        <v>6333.13</v>
      </c>
      <c r="Q1118" s="8">
        <v>23040.579999999998</v>
      </c>
      <c r="R1118" s="8"/>
      <c r="S1118" s="8"/>
      <c r="T1118" s="8"/>
      <c r="U1118" s="8"/>
      <c r="V1118" s="8"/>
      <c r="W1118" s="8"/>
      <c r="X1118" s="8"/>
      <c r="Y1118" s="14">
        <f t="shared" si="187"/>
        <v>54916.42</v>
      </c>
      <c r="Z1118" s="10"/>
      <c r="AA1118" s="136">
        <f t="shared" si="185"/>
        <v>0</v>
      </c>
      <c r="AB1118" s="13"/>
      <c r="AC1118" s="13">
        <f t="shared" si="184"/>
        <v>0</v>
      </c>
      <c r="AD1118" s="12">
        <v>1</v>
      </c>
      <c r="AE1118" s="12">
        <v>0</v>
      </c>
      <c r="AG1118" s="9">
        <f t="shared" si="188"/>
        <v>-54916.42</v>
      </c>
      <c r="AI1118" s="1" t="str">
        <f t="shared" si="186"/>
        <v>38138110505537</v>
      </c>
      <c r="AJ1118" s="9">
        <f>IF(AND(F1118=2015,AG$4=1),-IFERROR(VLOOKUP(AI1118,'Tax Admin 1'!A:I,9,0),0),IF(AND(F1118=2015,AG$4=2),-IFERROR(VLOOKUP(AI1118,'Tax Admin 2'!A:I,9,0),0),IFERROR(VLOOKUP(AI1118,'A203'!A:L,12,0),0)))</f>
        <v>0</v>
      </c>
    </row>
    <row r="1119" spans="1:36" ht="15" customHeight="1" outlineLevel="2">
      <c r="A1119" s="7">
        <v>2015</v>
      </c>
      <c r="B1119" s="7" t="s">
        <v>214</v>
      </c>
      <c r="C1119" s="149" t="s">
        <v>215</v>
      </c>
      <c r="D1119" s="7" t="s">
        <v>215</v>
      </c>
      <c r="E1119" s="7" t="s">
        <v>122</v>
      </c>
      <c r="F1119" s="7">
        <v>6700</v>
      </c>
      <c r="G1119" s="148" t="str">
        <f>VLOOKUP(F1119,Crosswalk!A:D,2,0)</f>
        <v>5537</v>
      </c>
      <c r="H1119" s="7" t="str">
        <f>VLOOKUP(G1119,Crosswalk!B:D,2,0)</f>
        <v>Other Services</v>
      </c>
      <c r="I1119" s="7"/>
      <c r="J1119" s="8">
        <v>0</v>
      </c>
      <c r="K1119" s="8">
        <v>0</v>
      </c>
      <c r="L1119" s="8">
        <v>33187.620000000003</v>
      </c>
      <c r="M1119" s="8">
        <v>0</v>
      </c>
      <c r="N1119" s="8">
        <v>1702.6600000000035</v>
      </c>
      <c r="O1119" s="8">
        <v>29332.980000000003</v>
      </c>
      <c r="P1119" s="8">
        <v>1907.56</v>
      </c>
      <c r="Q1119" s="8">
        <v>2297.6900000000023</v>
      </c>
      <c r="R1119" s="8"/>
      <c r="S1119" s="8"/>
      <c r="T1119" s="8"/>
      <c r="U1119" s="8"/>
      <c r="V1119" s="8"/>
      <c r="W1119" s="8"/>
      <c r="X1119" s="8"/>
      <c r="Y1119" s="14">
        <f t="shared" si="187"/>
        <v>68428.510000000009</v>
      </c>
      <c r="Z1119" s="10"/>
      <c r="AA1119" s="136">
        <f t="shared" si="185"/>
        <v>0</v>
      </c>
      <c r="AB1119" s="13"/>
      <c r="AC1119" s="13">
        <f t="shared" si="184"/>
        <v>0</v>
      </c>
      <c r="AD1119" s="12">
        <v>1</v>
      </c>
      <c r="AE1119" s="12">
        <v>0</v>
      </c>
      <c r="AG1119" s="9">
        <f t="shared" si="188"/>
        <v>-68428.510000000009</v>
      </c>
      <c r="AI1119" s="1" t="str">
        <f t="shared" si="186"/>
        <v>38138110555537</v>
      </c>
      <c r="AJ1119" s="9">
        <f>IF(AND(F1119=2015,AG$4=1),-IFERROR(VLOOKUP(AI1119,'Tax Admin 1'!A:I,9,0),0),IF(AND(F1119=2015,AG$4=2),-IFERROR(VLOOKUP(AI1119,'Tax Admin 2'!A:I,9,0),0),IFERROR(VLOOKUP(AI1119,'A203'!A:L,12,0),0)))</f>
        <v>0</v>
      </c>
    </row>
    <row r="1120" spans="1:36" ht="15" customHeight="1" outlineLevel="2">
      <c r="A1120" s="7">
        <v>2015</v>
      </c>
      <c r="B1120" s="7" t="s">
        <v>214</v>
      </c>
      <c r="C1120" s="149" t="s">
        <v>215</v>
      </c>
      <c r="D1120" s="7" t="s">
        <v>215</v>
      </c>
      <c r="E1120" s="7" t="s">
        <v>123</v>
      </c>
      <c r="F1120" s="7">
        <v>6700</v>
      </c>
      <c r="G1120" s="148" t="str">
        <f>VLOOKUP(F1120,Crosswalk!A:D,2,0)</f>
        <v>5537</v>
      </c>
      <c r="H1120" s="7" t="str">
        <f>VLOOKUP(G1120,Crosswalk!B:D,2,0)</f>
        <v>Other Services</v>
      </c>
      <c r="I1120" s="7"/>
      <c r="J1120" s="8">
        <v>0</v>
      </c>
      <c r="K1120" s="8">
        <v>0</v>
      </c>
      <c r="L1120" s="8">
        <v>55247</v>
      </c>
      <c r="M1120" s="8">
        <v>0</v>
      </c>
      <c r="N1120" s="8">
        <v>461.84999999999854</v>
      </c>
      <c r="O1120" s="8">
        <v>55534.87</v>
      </c>
      <c r="P1120" s="8">
        <v>1229.33</v>
      </c>
      <c r="Q1120" s="8">
        <v>64196.08</v>
      </c>
      <c r="R1120" s="8"/>
      <c r="S1120" s="8"/>
      <c r="T1120" s="8"/>
      <c r="U1120" s="8"/>
      <c r="V1120" s="8"/>
      <c r="W1120" s="8"/>
      <c r="X1120" s="8"/>
      <c r="Y1120" s="14">
        <f t="shared" si="187"/>
        <v>176669.13</v>
      </c>
      <c r="Z1120" s="10"/>
      <c r="AA1120" s="136">
        <f t="shared" si="185"/>
        <v>0</v>
      </c>
      <c r="AB1120" s="13"/>
      <c r="AC1120" s="13">
        <f t="shared" si="184"/>
        <v>0</v>
      </c>
      <c r="AD1120" s="12">
        <v>1</v>
      </c>
      <c r="AE1120" s="12">
        <v>0</v>
      </c>
      <c r="AG1120" s="9">
        <f t="shared" si="188"/>
        <v>-176669.13</v>
      </c>
      <c r="AI1120" s="1" t="str">
        <f t="shared" si="186"/>
        <v>38138110605537</v>
      </c>
      <c r="AJ1120" s="9">
        <f>IF(AND(F1120=2015,AG$4=1),-IFERROR(VLOOKUP(AI1120,'Tax Admin 1'!A:I,9,0),0),IF(AND(F1120=2015,AG$4=2),-IFERROR(VLOOKUP(AI1120,'Tax Admin 2'!A:I,9,0),0),IFERROR(VLOOKUP(AI1120,'A203'!A:L,12,0),0)))</f>
        <v>0</v>
      </c>
    </row>
    <row r="1121" spans="1:36" ht="15" customHeight="1" outlineLevel="2">
      <c r="A1121" s="7">
        <v>2015</v>
      </c>
      <c r="B1121" s="7" t="s">
        <v>214</v>
      </c>
      <c r="C1121" s="149" t="s">
        <v>215</v>
      </c>
      <c r="D1121" s="7" t="s">
        <v>215</v>
      </c>
      <c r="E1121" s="7" t="s">
        <v>124</v>
      </c>
      <c r="F1121" s="7">
        <v>6700</v>
      </c>
      <c r="G1121" s="148" t="str">
        <f>VLOOKUP(F1121,Crosswalk!A:D,2,0)</f>
        <v>5537</v>
      </c>
      <c r="H1121" s="7" t="str">
        <f>VLOOKUP(G1121,Crosswalk!B:D,2,0)</f>
        <v>Other Services</v>
      </c>
      <c r="I1121" s="7"/>
      <c r="J1121" s="8">
        <v>0</v>
      </c>
      <c r="K1121" s="8">
        <v>0</v>
      </c>
      <c r="L1121" s="8">
        <v>69514.86</v>
      </c>
      <c r="M1121" s="8">
        <v>0</v>
      </c>
      <c r="N1121" s="8">
        <v>6668.7899999999936</v>
      </c>
      <c r="O1121" s="8">
        <v>52576.83</v>
      </c>
      <c r="P1121" s="8">
        <v>12448.26</v>
      </c>
      <c r="Q1121" s="8">
        <v>9263.5499999999884</v>
      </c>
      <c r="R1121" s="8"/>
      <c r="S1121" s="8"/>
      <c r="T1121" s="8"/>
      <c r="U1121" s="8"/>
      <c r="V1121" s="8"/>
      <c r="W1121" s="8"/>
      <c r="X1121" s="8"/>
      <c r="Y1121" s="14">
        <f t="shared" si="187"/>
        <v>150472.28999999998</v>
      </c>
      <c r="Z1121" s="10"/>
      <c r="AA1121" s="136">
        <f t="shared" si="185"/>
        <v>0</v>
      </c>
      <c r="AB1121" s="13"/>
      <c r="AC1121" s="13">
        <f t="shared" si="184"/>
        <v>0</v>
      </c>
      <c r="AD1121" s="12">
        <v>1</v>
      </c>
      <c r="AE1121" s="12">
        <v>0</v>
      </c>
      <c r="AG1121" s="9">
        <f t="shared" si="188"/>
        <v>-150472.28999999998</v>
      </c>
      <c r="AI1121" s="1" t="str">
        <f t="shared" si="186"/>
        <v>38138110705537</v>
      </c>
      <c r="AJ1121" s="9">
        <f>IF(AND(F1121=2015,AG$4=1),-IFERROR(VLOOKUP(AI1121,'Tax Admin 1'!A:I,9,0),0),IF(AND(F1121=2015,AG$4=2),-IFERROR(VLOOKUP(AI1121,'Tax Admin 2'!A:I,9,0),0),IFERROR(VLOOKUP(AI1121,'A203'!A:L,12,0),0)))</f>
        <v>0</v>
      </c>
    </row>
    <row r="1122" spans="1:36" ht="15" customHeight="1" outlineLevel="2">
      <c r="A1122" s="7">
        <v>2015</v>
      </c>
      <c r="B1122" s="7" t="s">
        <v>214</v>
      </c>
      <c r="C1122" s="149" t="s">
        <v>215</v>
      </c>
      <c r="D1122" s="7" t="s">
        <v>215</v>
      </c>
      <c r="E1122" s="7" t="s">
        <v>218</v>
      </c>
      <c r="F1122" s="7">
        <v>6700</v>
      </c>
      <c r="G1122" s="148" t="str">
        <f>VLOOKUP(F1122,Crosswalk!A:D,2,0)</f>
        <v>5537</v>
      </c>
      <c r="H1122" s="7" t="str">
        <f>VLOOKUP(G1122,Crosswalk!B:D,2,0)</f>
        <v>Other Services</v>
      </c>
      <c r="I1122" s="7"/>
      <c r="J1122" s="8">
        <v>0</v>
      </c>
      <c r="K1122" s="8">
        <v>0</v>
      </c>
      <c r="L1122" s="8">
        <v>60857.49</v>
      </c>
      <c r="M1122" s="8">
        <v>0</v>
      </c>
      <c r="N1122" s="8">
        <v>0</v>
      </c>
      <c r="O1122" s="8">
        <v>4041.8400000000038</v>
      </c>
      <c r="P1122" s="8">
        <v>50456</v>
      </c>
      <c r="Q1122" s="8">
        <v>596.34999999999127</v>
      </c>
      <c r="R1122" s="8"/>
      <c r="S1122" s="8"/>
      <c r="T1122" s="8"/>
      <c r="U1122" s="8"/>
      <c r="V1122" s="8"/>
      <c r="W1122" s="8"/>
      <c r="X1122" s="8"/>
      <c r="Y1122" s="14">
        <f t="shared" si="187"/>
        <v>115951.67999999999</v>
      </c>
      <c r="Z1122" s="10"/>
      <c r="AA1122" s="136">
        <f t="shared" si="185"/>
        <v>0</v>
      </c>
      <c r="AB1122" s="13"/>
      <c r="AC1122" s="13">
        <f t="shared" si="184"/>
        <v>0</v>
      </c>
      <c r="AD1122" s="12">
        <v>1</v>
      </c>
      <c r="AE1122" s="12">
        <v>0</v>
      </c>
      <c r="AG1122" s="9">
        <f t="shared" si="188"/>
        <v>-115951.67999999999</v>
      </c>
      <c r="AI1122" s="1" t="str">
        <f t="shared" si="186"/>
        <v>38138110755537</v>
      </c>
      <c r="AJ1122" s="9">
        <f>IF(AND(F1122=2015,AG$4=1),-IFERROR(VLOOKUP(AI1122,'Tax Admin 1'!A:I,9,0),0),IF(AND(F1122=2015,AG$4=2),-IFERROR(VLOOKUP(AI1122,'Tax Admin 2'!A:I,9,0),0),IFERROR(VLOOKUP(AI1122,'A203'!A:L,12,0),0)))</f>
        <v>0</v>
      </c>
    </row>
    <row r="1123" spans="1:36" ht="15" customHeight="1" outlineLevel="2">
      <c r="A1123" s="7">
        <v>2015</v>
      </c>
      <c r="B1123" s="7" t="s">
        <v>214</v>
      </c>
      <c r="C1123" s="149" t="s">
        <v>215</v>
      </c>
      <c r="D1123" s="7" t="s">
        <v>215</v>
      </c>
      <c r="E1123" s="7" t="s">
        <v>167</v>
      </c>
      <c r="F1123" s="7">
        <v>6700</v>
      </c>
      <c r="G1123" s="148" t="str">
        <f>VLOOKUP(F1123,Crosswalk!A:D,2,0)</f>
        <v>5537</v>
      </c>
      <c r="H1123" s="7" t="str">
        <f>VLOOKUP(G1123,Crosswalk!B:D,2,0)</f>
        <v>Other Services</v>
      </c>
      <c r="I1123" s="7"/>
      <c r="J1123" s="8">
        <v>0</v>
      </c>
      <c r="K1123" s="8">
        <v>0</v>
      </c>
      <c r="L1123" s="8">
        <v>1366482.32</v>
      </c>
      <c r="M1123" s="8">
        <v>0</v>
      </c>
      <c r="N1123" s="8">
        <v>94970.020000000019</v>
      </c>
      <c r="O1123" s="8">
        <v>1126607.3100000003</v>
      </c>
      <c r="P1123" s="8">
        <v>164308.01999999999</v>
      </c>
      <c r="Q1123" s="8">
        <v>131790.43999999948</v>
      </c>
      <c r="R1123" s="8"/>
      <c r="S1123" s="8"/>
      <c r="T1123" s="8"/>
      <c r="U1123" s="8"/>
      <c r="V1123" s="8"/>
      <c r="W1123" s="8"/>
      <c r="X1123" s="8"/>
      <c r="Y1123" s="14">
        <f t="shared" si="187"/>
        <v>2884158.11</v>
      </c>
      <c r="Z1123" s="10"/>
      <c r="AA1123" s="136">
        <f t="shared" si="185"/>
        <v>0</v>
      </c>
      <c r="AB1123" s="13"/>
      <c r="AC1123" s="13">
        <f t="shared" si="184"/>
        <v>0</v>
      </c>
      <c r="AD1123" s="12">
        <v>1</v>
      </c>
      <c r="AE1123" s="12">
        <v>0</v>
      </c>
      <c r="AG1123" s="9">
        <f t="shared" si="188"/>
        <v>-2884158.11</v>
      </c>
      <c r="AI1123" s="1" t="str">
        <f t="shared" si="186"/>
        <v>38138110805537</v>
      </c>
      <c r="AJ1123" s="9">
        <f>IF(AND(F1123=2015,AG$4=1),-IFERROR(VLOOKUP(AI1123,'Tax Admin 1'!A:I,9,0),0),IF(AND(F1123=2015,AG$4=2),-IFERROR(VLOOKUP(AI1123,'Tax Admin 2'!A:I,9,0),0),IFERROR(VLOOKUP(AI1123,'A203'!A:L,12,0),0)))</f>
        <v>0</v>
      </c>
    </row>
    <row r="1124" spans="1:36" ht="15" customHeight="1" outlineLevel="2">
      <c r="A1124" s="7">
        <v>2015</v>
      </c>
      <c r="B1124" s="7" t="s">
        <v>214</v>
      </c>
      <c r="C1124" s="149" t="s">
        <v>215</v>
      </c>
      <c r="D1124" s="7" t="s">
        <v>215</v>
      </c>
      <c r="E1124" s="7" t="s">
        <v>172</v>
      </c>
      <c r="F1124" s="7">
        <v>6700</v>
      </c>
      <c r="G1124" s="148" t="str">
        <f>VLOOKUP(F1124,Crosswalk!A:D,2,0)</f>
        <v>5537</v>
      </c>
      <c r="H1124" s="7" t="str">
        <f>VLOOKUP(G1124,Crosswalk!B:D,2,0)</f>
        <v>Other Services</v>
      </c>
      <c r="I1124" s="7"/>
      <c r="J1124" s="8">
        <v>0</v>
      </c>
      <c r="K1124" s="8">
        <v>0</v>
      </c>
      <c r="L1124" s="8">
        <v>25897.5</v>
      </c>
      <c r="M1124" s="8">
        <v>0</v>
      </c>
      <c r="N1124" s="8">
        <v>1661.1899999999987</v>
      </c>
      <c r="O1124" s="8">
        <v>20794.099999999995</v>
      </c>
      <c r="P1124" s="8">
        <v>5928.88</v>
      </c>
      <c r="Q1124" s="8">
        <v>14275.390000000007</v>
      </c>
      <c r="R1124" s="8"/>
      <c r="S1124" s="8"/>
      <c r="T1124" s="8"/>
      <c r="U1124" s="8"/>
      <c r="V1124" s="8"/>
      <c r="W1124" s="8"/>
      <c r="X1124" s="8"/>
      <c r="Y1124" s="14">
        <f t="shared" si="187"/>
        <v>68557.06</v>
      </c>
      <c r="Z1124" s="10"/>
      <c r="AA1124" s="136">
        <f t="shared" si="185"/>
        <v>0</v>
      </c>
      <c r="AB1124" s="13"/>
      <c r="AC1124" s="13">
        <f t="shared" si="184"/>
        <v>0</v>
      </c>
      <c r="AD1124" s="12">
        <v>1</v>
      </c>
      <c r="AE1124" s="12">
        <v>0</v>
      </c>
      <c r="AG1124" s="9">
        <f t="shared" si="188"/>
        <v>-68557.06</v>
      </c>
      <c r="AI1124" s="1" t="str">
        <f t="shared" si="186"/>
        <v>38138110855537</v>
      </c>
      <c r="AJ1124" s="9">
        <f>IF(AND(F1124=2015,AG$4=1),-IFERROR(VLOOKUP(AI1124,'Tax Admin 1'!A:I,9,0),0),IF(AND(F1124=2015,AG$4=2),-IFERROR(VLOOKUP(AI1124,'Tax Admin 2'!A:I,9,0),0),IFERROR(VLOOKUP(AI1124,'A203'!A:L,12,0),0)))</f>
        <v>0</v>
      </c>
    </row>
    <row r="1125" spans="1:36" ht="15" customHeight="1" outlineLevel="2">
      <c r="A1125" s="7">
        <v>2015</v>
      </c>
      <c r="B1125" s="7" t="s">
        <v>214</v>
      </c>
      <c r="C1125" s="149" t="s">
        <v>215</v>
      </c>
      <c r="D1125" s="7" t="s">
        <v>215</v>
      </c>
      <c r="E1125" s="7" t="s">
        <v>209</v>
      </c>
      <c r="F1125" s="7">
        <v>6700</v>
      </c>
      <c r="G1125" s="148" t="str">
        <f>VLOOKUP(F1125,Crosswalk!A:D,2,0)</f>
        <v>5537</v>
      </c>
      <c r="H1125" s="7" t="str">
        <f>VLOOKUP(G1125,Crosswalk!B:D,2,0)</f>
        <v>Other Services</v>
      </c>
      <c r="I1125" s="7"/>
      <c r="J1125" s="8">
        <v>0</v>
      </c>
      <c r="K1125" s="8">
        <v>0</v>
      </c>
      <c r="L1125" s="8">
        <v>3937</v>
      </c>
      <c r="M1125" s="8">
        <v>0</v>
      </c>
      <c r="N1125" s="8">
        <v>408.03999999999996</v>
      </c>
      <c r="O1125" s="8">
        <v>2100.8199999999997</v>
      </c>
      <c r="P1125" s="8">
        <v>408.04</v>
      </c>
      <c r="Q1125" s="8">
        <v>0</v>
      </c>
      <c r="R1125" s="8"/>
      <c r="S1125" s="8"/>
      <c r="T1125" s="8"/>
      <c r="U1125" s="8"/>
      <c r="V1125" s="8"/>
      <c r="W1125" s="8"/>
      <c r="X1125" s="8"/>
      <c r="Y1125" s="14">
        <f t="shared" si="187"/>
        <v>6853.9</v>
      </c>
      <c r="Z1125" s="10"/>
      <c r="AA1125" s="136">
        <f t="shared" si="185"/>
        <v>0</v>
      </c>
      <c r="AB1125" s="13"/>
      <c r="AC1125" s="13">
        <f t="shared" si="184"/>
        <v>0</v>
      </c>
      <c r="AD1125" s="12">
        <v>1</v>
      </c>
      <c r="AE1125" s="12">
        <v>0</v>
      </c>
      <c r="AG1125" s="9">
        <f t="shared" si="188"/>
        <v>-6853.9</v>
      </c>
      <c r="AI1125" s="1" t="str">
        <f t="shared" si="186"/>
        <v>38138110955537</v>
      </c>
      <c r="AJ1125" s="9">
        <f>IF(AND(F1125=2015,AG$4=1),-IFERROR(VLOOKUP(AI1125,'Tax Admin 1'!A:I,9,0),0),IF(AND(F1125=2015,AG$4=2),-IFERROR(VLOOKUP(AI1125,'Tax Admin 2'!A:I,9,0),0),IFERROR(VLOOKUP(AI1125,'A203'!A:L,12,0),0)))</f>
        <v>0</v>
      </c>
    </row>
    <row r="1126" spans="1:36" ht="15" customHeight="1" outlineLevel="2">
      <c r="A1126" s="7">
        <v>2015</v>
      </c>
      <c r="B1126" s="7" t="s">
        <v>214</v>
      </c>
      <c r="C1126" s="149" t="s">
        <v>215</v>
      </c>
      <c r="D1126" s="7" t="s">
        <v>215</v>
      </c>
      <c r="E1126" s="7" t="s">
        <v>13</v>
      </c>
      <c r="F1126" s="7">
        <v>7320</v>
      </c>
      <c r="G1126" s="148" t="str">
        <f>VLOOKUP(F1126,Crosswalk!A:D,2,0)</f>
        <v>5835</v>
      </c>
      <c r="H1126" s="7" t="str">
        <f>VLOOKUP(G1126,Crosswalk!B:D,2,0)</f>
        <v>Other Revenue</v>
      </c>
      <c r="I1126" s="7"/>
      <c r="J1126" s="8">
        <v>2.9</v>
      </c>
      <c r="K1126" s="8">
        <v>0</v>
      </c>
      <c r="L1126" s="8">
        <v>0</v>
      </c>
      <c r="M1126" s="8">
        <v>0</v>
      </c>
      <c r="N1126" s="8">
        <v>0</v>
      </c>
      <c r="O1126" s="8">
        <v>0</v>
      </c>
      <c r="P1126" s="8"/>
      <c r="Q1126" s="8">
        <v>0</v>
      </c>
      <c r="R1126" s="8"/>
      <c r="S1126" s="8"/>
      <c r="T1126" s="8"/>
      <c r="U1126" s="8"/>
      <c r="V1126" s="8"/>
      <c r="W1126" s="8"/>
      <c r="X1126" s="8"/>
      <c r="Y1126" s="14">
        <f t="shared" si="187"/>
        <v>2.9</v>
      </c>
      <c r="Z1126" s="10"/>
      <c r="AA1126" s="136">
        <f t="shared" si="185"/>
        <v>0</v>
      </c>
      <c r="AB1126" s="13"/>
      <c r="AC1126" s="13">
        <f t="shared" si="184"/>
        <v>0</v>
      </c>
      <c r="AD1126" s="12">
        <v>1</v>
      </c>
      <c r="AE1126" s="12">
        <v>1</v>
      </c>
      <c r="AG1126" s="9">
        <f t="shared" si="188"/>
        <v>-2.9</v>
      </c>
      <c r="AI1126" s="1" t="str">
        <f t="shared" si="186"/>
        <v>38138110005835</v>
      </c>
      <c r="AJ1126" s="9">
        <f>IF(AND(F1126=2015,AG$4=1),-IFERROR(VLOOKUP(AI1126,'Tax Admin 1'!A:I,9,0),0),IF(AND(F1126=2015,AG$4=2),-IFERROR(VLOOKUP(AI1126,'Tax Admin 2'!A:I,9,0),0),IFERROR(VLOOKUP(AI1126,'A203'!A:L,12,0),0)))</f>
        <v>0</v>
      </c>
    </row>
    <row r="1127" spans="1:36" ht="15" customHeight="1" outlineLevel="2">
      <c r="A1127" s="7">
        <v>2015</v>
      </c>
      <c r="B1127" s="7" t="s">
        <v>214</v>
      </c>
      <c r="C1127" s="149" t="s">
        <v>215</v>
      </c>
      <c r="D1127" s="7" t="s">
        <v>215</v>
      </c>
      <c r="E1127" s="7" t="s">
        <v>13</v>
      </c>
      <c r="F1127" s="7">
        <v>9985</v>
      </c>
      <c r="G1127" s="148" t="str">
        <f>VLOOKUP(F1127,Crosswalk!A:D,2,0)</f>
        <v>5878</v>
      </c>
      <c r="H1127" s="7" t="str">
        <f>VLOOKUP(G1127,Crosswalk!B:D,2,0)</f>
        <v>Sanitation Services</v>
      </c>
      <c r="I1127" s="7"/>
      <c r="J1127" s="8">
        <v>0</v>
      </c>
      <c r="K1127" s="8">
        <v>0</v>
      </c>
      <c r="L1127" s="8">
        <v>7763.21</v>
      </c>
      <c r="M1127" s="8">
        <v>0</v>
      </c>
      <c r="N1127" s="8">
        <v>601.99999999999909</v>
      </c>
      <c r="O1127" s="8">
        <v>7271.25</v>
      </c>
      <c r="P1127" s="8">
        <v>1007.48</v>
      </c>
      <c r="Q1127" s="8">
        <v>7437.07</v>
      </c>
      <c r="R1127" s="8"/>
      <c r="S1127" s="8"/>
      <c r="T1127" s="8"/>
      <c r="U1127" s="8"/>
      <c r="V1127" s="8"/>
      <c r="W1127" s="8"/>
      <c r="X1127" s="8"/>
      <c r="Y1127" s="14">
        <f t="shared" si="187"/>
        <v>24081.01</v>
      </c>
      <c r="Z1127" s="10"/>
      <c r="AA1127" s="136">
        <f t="shared" si="185"/>
        <v>0</v>
      </c>
      <c r="AB1127" s="13"/>
      <c r="AC1127" s="13">
        <f t="shared" ref="AC1127:AC1160" si="189">AA1127+AB1127</f>
        <v>0</v>
      </c>
      <c r="AD1127" s="12">
        <v>1</v>
      </c>
      <c r="AE1127" s="12">
        <v>1</v>
      </c>
      <c r="AG1127" s="9">
        <f t="shared" si="188"/>
        <v>-24081.01</v>
      </c>
      <c r="AI1127" s="1" t="str">
        <f t="shared" si="186"/>
        <v>38138110005878</v>
      </c>
      <c r="AJ1127" s="9">
        <f>IF(AND(F1127=2015,AG$4=1),-IFERROR(VLOOKUP(AI1127,'Tax Admin 1'!A:I,9,0),0),IF(AND(F1127=2015,AG$4=2),-IFERROR(VLOOKUP(AI1127,'Tax Admin 2'!A:I,9,0),0),IFERROR(VLOOKUP(AI1127,'A203'!A:L,12,0),0)))</f>
        <v>0</v>
      </c>
    </row>
    <row r="1128" spans="1:36" ht="15" customHeight="1" outlineLevel="2">
      <c r="A1128" s="7">
        <v>2015</v>
      </c>
      <c r="B1128" s="7" t="s">
        <v>214</v>
      </c>
      <c r="C1128" s="149" t="s">
        <v>215</v>
      </c>
      <c r="D1128" s="7" t="s">
        <v>215</v>
      </c>
      <c r="E1128" s="7" t="s">
        <v>217</v>
      </c>
      <c r="F1128" s="7">
        <v>9985</v>
      </c>
      <c r="G1128" s="148" t="str">
        <f>VLOOKUP(F1128,Crosswalk!A:D,2,0)</f>
        <v>5878</v>
      </c>
      <c r="H1128" s="7" t="str">
        <f>VLOOKUP(G1128,Crosswalk!B:D,2,0)</f>
        <v>Sanitation Services</v>
      </c>
      <c r="I1128" s="7"/>
      <c r="J1128" s="8">
        <v>0</v>
      </c>
      <c r="K1128" s="8">
        <v>0</v>
      </c>
      <c r="L1128" s="8">
        <v>40.71</v>
      </c>
      <c r="M1128" s="8">
        <v>0</v>
      </c>
      <c r="N1128" s="8">
        <v>123.35999999999999</v>
      </c>
      <c r="O1128" s="8">
        <v>164.07</v>
      </c>
      <c r="P1128" s="8"/>
      <c r="Q1128" s="8">
        <v>0</v>
      </c>
      <c r="R1128" s="8"/>
      <c r="S1128" s="8"/>
      <c r="T1128" s="8"/>
      <c r="U1128" s="8"/>
      <c r="V1128" s="8"/>
      <c r="W1128" s="8"/>
      <c r="X1128" s="8"/>
      <c r="Y1128" s="14">
        <f t="shared" si="187"/>
        <v>328.14</v>
      </c>
      <c r="Z1128" s="10"/>
      <c r="AA1128" s="136">
        <f t="shared" si="185"/>
        <v>0</v>
      </c>
      <c r="AB1128" s="13"/>
      <c r="AC1128" s="13">
        <f t="shared" si="189"/>
        <v>0</v>
      </c>
      <c r="AD1128" s="12">
        <v>1</v>
      </c>
      <c r="AE1128" s="12">
        <v>0</v>
      </c>
      <c r="AG1128" s="9">
        <f t="shared" si="188"/>
        <v>-328.14</v>
      </c>
      <c r="AI1128" s="1" t="str">
        <f t="shared" si="186"/>
        <v>38138110355878</v>
      </c>
      <c r="AJ1128" s="9">
        <f>IF(AND(F1128=2015,AG$4=1),-IFERROR(VLOOKUP(AI1128,'Tax Admin 1'!A:I,9,0),0),IF(AND(F1128=2015,AG$4=2),-IFERROR(VLOOKUP(AI1128,'Tax Admin 2'!A:I,9,0),0),IFERROR(VLOOKUP(AI1128,'A203'!A:L,12,0),0)))</f>
        <v>0</v>
      </c>
    </row>
    <row r="1129" spans="1:36" ht="15" customHeight="1" outlineLevel="1">
      <c r="A1129" s="7"/>
      <c r="B1129" s="7"/>
      <c r="C1129" s="157" t="s">
        <v>3557</v>
      </c>
      <c r="D1129" s="7"/>
      <c r="E1129" s="7"/>
      <c r="F1129" s="7"/>
      <c r="G1129" s="148"/>
      <c r="H1129" s="7"/>
      <c r="I1129" s="7"/>
      <c r="J1129" s="8">
        <f>SUBTOTAL(9,J1067:J1128)</f>
        <v>3702477.99</v>
      </c>
      <c r="K1129" s="8">
        <f>SUBTOTAL(9,K1067:K1128)</f>
        <v>293864.87</v>
      </c>
      <c r="L1129" s="8">
        <f>SUBTOTAL(9,L1067:L1128)</f>
        <v>14850111.210000001</v>
      </c>
      <c r="M1129" s="8">
        <f>SUBTOTAL(9,M1067:M1128)</f>
        <v>269305</v>
      </c>
      <c r="N1129" s="8">
        <f>SUBTOTAL(9,N1067:N1128)</f>
        <v>1084784.4000000001</v>
      </c>
      <c r="O1129" s="8">
        <f>SUBTOTAL(9,O1067:O1128)</f>
        <v>12568469.490000002</v>
      </c>
      <c r="P1129" s="8">
        <f>SUBTOTAL(9,P1067:P1128)</f>
        <v>1654841.7200000002</v>
      </c>
      <c r="Q1129" s="8">
        <f>SUBTOTAL(9,Q1067:Q1128)</f>
        <v>6769327.9500000002</v>
      </c>
      <c r="R1129" s="8"/>
      <c r="S1129" s="8"/>
      <c r="T1129" s="8"/>
      <c r="U1129" s="8"/>
      <c r="V1129" s="8"/>
      <c r="W1129" s="8"/>
      <c r="X1129" s="8"/>
      <c r="Y1129" s="14">
        <f>SUBTOTAL(9,Y1067:Y1128)</f>
        <v>41193182.630000003</v>
      </c>
      <c r="Z1129" s="10"/>
      <c r="AA1129" s="136"/>
      <c r="AB1129" s="13"/>
      <c r="AC1129" s="13"/>
      <c r="AD1129" s="12"/>
      <c r="AE1129" s="12"/>
      <c r="AG1129" s="9"/>
      <c r="AJ1129" s="9"/>
    </row>
    <row r="1130" spans="1:36" ht="15" customHeight="1" outlineLevel="2">
      <c r="A1130" s="7">
        <v>2015</v>
      </c>
      <c r="B1130" s="7" t="s">
        <v>219</v>
      </c>
      <c r="C1130" s="149" t="s">
        <v>220</v>
      </c>
      <c r="D1130" s="7" t="s">
        <v>220</v>
      </c>
      <c r="E1130" s="7" t="s">
        <v>13</v>
      </c>
      <c r="F1130" s="7">
        <v>1010</v>
      </c>
      <c r="G1130" s="148" t="str">
        <f>VLOOKUP(F1130,Crosswalk!A:D,2,0)</f>
        <v>4001</v>
      </c>
      <c r="H1130" s="7" t="str">
        <f>VLOOKUP(G1130,Crosswalk!B:D,2,0)</f>
        <v>Property Taxes-Current Secured</v>
      </c>
      <c r="I1130" s="7"/>
      <c r="J1130" s="8">
        <v>0</v>
      </c>
      <c r="K1130" s="8">
        <v>0</v>
      </c>
      <c r="L1130" s="8">
        <v>59282.28</v>
      </c>
      <c r="M1130" s="8">
        <v>0</v>
      </c>
      <c r="N1130" s="8">
        <v>15386.330000000002</v>
      </c>
      <c r="O1130" s="8">
        <v>37463.72</v>
      </c>
      <c r="P1130" s="8">
        <v>17687.419999999998</v>
      </c>
      <c r="Q1130" s="8">
        <v>1256.8699999999953</v>
      </c>
      <c r="R1130" s="8"/>
      <c r="S1130" s="8"/>
      <c r="T1130" s="8"/>
      <c r="U1130" s="8"/>
      <c r="V1130" s="8"/>
      <c r="W1130" s="8"/>
      <c r="X1130" s="8"/>
      <c r="Y1130" s="14">
        <f t="shared" si="187"/>
        <v>131076.62</v>
      </c>
      <c r="Z1130" s="10"/>
      <c r="AA1130" s="136">
        <f t="shared" ref="AA1130:AA1175" si="190">IF(AG$2="Y",IF(RIGHT(B1130,4)="CITY",AJ1130,0),AJ1130)</f>
        <v>0</v>
      </c>
      <c r="AB1130" s="13"/>
      <c r="AC1130" s="13">
        <f t="shared" si="189"/>
        <v>0</v>
      </c>
      <c r="AD1130" s="12">
        <v>1</v>
      </c>
      <c r="AE1130" s="12">
        <v>1</v>
      </c>
      <c r="AG1130" s="9">
        <f t="shared" si="188"/>
        <v>-131076.62</v>
      </c>
      <c r="AI1130" s="1" t="str">
        <f t="shared" ref="AI1130:AI1175" si="191">C1130&amp;D1130&amp;E1130&amp;G1130</f>
        <v>38238210004001</v>
      </c>
      <c r="AJ1130" s="9">
        <f>IF(AND(F1130=2015,AG$4=1),-IFERROR(VLOOKUP(AI1130,'Tax Admin 1'!A:I,9,0),0),IF(AND(F1130=2015,AG$4=2),-IFERROR(VLOOKUP(AI1130,'Tax Admin 2'!A:I,9,0),0),IFERROR(VLOOKUP(AI1130,'A203'!A:L,12,0),0)))</f>
        <v>0</v>
      </c>
    </row>
    <row r="1131" spans="1:36" ht="15" customHeight="1" outlineLevel="2">
      <c r="A1131" s="7">
        <v>2015</v>
      </c>
      <c r="B1131" s="7" t="s">
        <v>219</v>
      </c>
      <c r="C1131" s="149" t="s">
        <v>220</v>
      </c>
      <c r="D1131" s="7" t="s">
        <v>220</v>
      </c>
      <c r="E1131" s="7" t="s">
        <v>13</v>
      </c>
      <c r="F1131" s="7">
        <v>1020</v>
      </c>
      <c r="G1131" s="148" t="str">
        <f>VLOOKUP(F1131,Crosswalk!A:D,2,0)</f>
        <v>4004</v>
      </c>
      <c r="H1131" s="7" t="str">
        <f>VLOOKUP(G1131,Crosswalk!B:D,2,0)</f>
        <v>Property Taxes-Eraf III</v>
      </c>
      <c r="I1131" s="7"/>
      <c r="J1131" s="8">
        <v>0</v>
      </c>
      <c r="K1131" s="8">
        <v>0</v>
      </c>
      <c r="L1131" s="8">
        <v>0</v>
      </c>
      <c r="M1131" s="8">
        <v>0</v>
      </c>
      <c r="N1131" s="8">
        <v>0</v>
      </c>
      <c r="O1131" s="8">
        <v>0</v>
      </c>
      <c r="P1131" s="8"/>
      <c r="Q1131" s="8">
        <v>0</v>
      </c>
      <c r="R1131" s="8"/>
      <c r="S1131" s="8"/>
      <c r="T1131" s="8"/>
      <c r="U1131" s="8"/>
      <c r="V1131" s="8"/>
      <c r="W1131" s="8"/>
      <c r="X1131" s="8"/>
      <c r="Y1131" s="14">
        <f t="shared" si="187"/>
        <v>0</v>
      </c>
      <c r="Z1131" s="10"/>
      <c r="AA1131" s="136">
        <f t="shared" si="190"/>
        <v>0</v>
      </c>
      <c r="AB1131" s="13"/>
      <c r="AC1131" s="13">
        <f t="shared" si="189"/>
        <v>0</v>
      </c>
      <c r="AD1131" s="12">
        <v>1</v>
      </c>
      <c r="AE1131" s="12">
        <v>1</v>
      </c>
      <c r="AG1131" s="9">
        <f t="shared" si="188"/>
        <v>0</v>
      </c>
      <c r="AI1131" s="1" t="str">
        <f t="shared" si="191"/>
        <v>38238210004004</v>
      </c>
      <c r="AJ1131" s="9">
        <f>IF(AND(F1131=2015,AG$4=1),-IFERROR(VLOOKUP(AI1131,'Tax Admin 1'!A:I,9,0),0),IF(AND(F1131=2015,AG$4=2),-IFERROR(VLOOKUP(AI1131,'Tax Admin 2'!A:I,9,0),0),IFERROR(VLOOKUP(AI1131,'A203'!A:L,12,0),0)))</f>
        <v>0</v>
      </c>
    </row>
    <row r="1132" spans="1:36" ht="15" customHeight="1" outlineLevel="2">
      <c r="A1132" s="7">
        <v>2015</v>
      </c>
      <c r="B1132" s="7" t="s">
        <v>219</v>
      </c>
      <c r="C1132" s="149" t="s">
        <v>220</v>
      </c>
      <c r="D1132" s="7" t="s">
        <v>220</v>
      </c>
      <c r="E1132" s="7" t="s">
        <v>13</v>
      </c>
      <c r="F1132" s="7">
        <v>1050</v>
      </c>
      <c r="G1132" s="148" t="str">
        <f>VLOOKUP(F1132,Crosswalk!A:D,2,0)</f>
        <v>4006</v>
      </c>
      <c r="H1132" s="7" t="str">
        <f>VLOOKUP(G1132,Crosswalk!B:D,2,0)</f>
        <v>Property Tax-Current Unsecured</v>
      </c>
      <c r="I1132" s="7"/>
      <c r="J1132" s="8">
        <v>0</v>
      </c>
      <c r="K1132" s="8">
        <v>0</v>
      </c>
      <c r="L1132" s="8">
        <v>6565.74</v>
      </c>
      <c r="M1132" s="8">
        <v>0</v>
      </c>
      <c r="N1132" s="8">
        <v>37.770000000000437</v>
      </c>
      <c r="O1132" s="8">
        <v>333.52000000000044</v>
      </c>
      <c r="P1132" s="8">
        <v>-20.7</v>
      </c>
      <c r="Q1132" s="8">
        <v>240.1899999999996</v>
      </c>
      <c r="R1132" s="8"/>
      <c r="S1132" s="8"/>
      <c r="T1132" s="8"/>
      <c r="U1132" s="8"/>
      <c r="V1132" s="8"/>
      <c r="W1132" s="8"/>
      <c r="X1132" s="8"/>
      <c r="Y1132" s="14">
        <f t="shared" si="187"/>
        <v>7156.52</v>
      </c>
      <c r="Z1132" s="10"/>
      <c r="AA1132" s="136">
        <f t="shared" si="190"/>
        <v>0</v>
      </c>
      <c r="AB1132" s="13"/>
      <c r="AC1132" s="13">
        <f t="shared" si="189"/>
        <v>0</v>
      </c>
      <c r="AD1132" s="12">
        <v>1</v>
      </c>
      <c r="AE1132" s="12">
        <v>1</v>
      </c>
      <c r="AG1132" s="9">
        <f t="shared" si="188"/>
        <v>-7156.52</v>
      </c>
      <c r="AI1132" s="1" t="str">
        <f t="shared" si="191"/>
        <v>38238210004006</v>
      </c>
      <c r="AJ1132" s="9">
        <f>IF(AND(F1132=2015,AG$4=1),-IFERROR(VLOOKUP(AI1132,'Tax Admin 1'!A:I,9,0),0),IF(AND(F1132=2015,AG$4=2),-IFERROR(VLOOKUP(AI1132,'Tax Admin 2'!A:I,9,0),0),IFERROR(VLOOKUP(AI1132,'A203'!A:L,12,0),0)))</f>
        <v>0</v>
      </c>
    </row>
    <row r="1133" spans="1:36" ht="15" customHeight="1" outlineLevel="2">
      <c r="A1133" s="7">
        <v>2015</v>
      </c>
      <c r="B1133" s="7" t="s">
        <v>219</v>
      </c>
      <c r="C1133" s="149" t="s">
        <v>220</v>
      </c>
      <c r="D1133" s="7">
        <v>382</v>
      </c>
      <c r="E1133" s="7" t="s">
        <v>13</v>
      </c>
      <c r="F1133" s="7">
        <v>1070</v>
      </c>
      <c r="G1133" s="148" t="str">
        <f>VLOOKUP(F1133,Crosswalk!A:D,2,0)</f>
        <v>4060</v>
      </c>
      <c r="H1133" s="7" t="str">
        <f>VLOOKUP(G1133,Crosswalk!B:D,2,0)</f>
        <v>ABX1 26 Residual</v>
      </c>
      <c r="I1133" s="7"/>
      <c r="J1133" s="8">
        <v>0</v>
      </c>
      <c r="K1133" s="8">
        <v>0</v>
      </c>
      <c r="L1133" s="8">
        <v>0</v>
      </c>
      <c r="M1133" s="8">
        <v>46679</v>
      </c>
      <c r="N1133" s="8">
        <v>0</v>
      </c>
      <c r="O1133" s="8">
        <v>0</v>
      </c>
      <c r="P1133" s="8">
        <v>30143</v>
      </c>
      <c r="Q1133" s="8">
        <v>6879</v>
      </c>
      <c r="R1133" s="8"/>
      <c r="S1133" s="8"/>
      <c r="T1133" s="8"/>
      <c r="U1133" s="8"/>
      <c r="V1133" s="8"/>
      <c r="W1133" s="8"/>
      <c r="X1133" s="8"/>
      <c r="Y1133" s="14">
        <f t="shared" si="187"/>
        <v>83701</v>
      </c>
      <c r="Z1133" s="10"/>
      <c r="AA1133" s="136">
        <f t="shared" si="190"/>
        <v>0</v>
      </c>
      <c r="AB1133" s="13"/>
      <c r="AC1133" s="13">
        <f t="shared" si="189"/>
        <v>0</v>
      </c>
      <c r="AD1133" s="12"/>
      <c r="AE1133" s="12"/>
      <c r="AG1133" s="9">
        <f t="shared" si="188"/>
        <v>-83701</v>
      </c>
      <c r="AI1133" s="1" t="str">
        <f t="shared" si="191"/>
        <v>38238210004060</v>
      </c>
      <c r="AJ1133" s="9">
        <f>IF(AND(F1133=2015,AG$4=1),-IFERROR(VLOOKUP(AI1133,'Tax Admin 1'!A:I,9,0),0),IF(AND(F1133=2015,AG$4=2),-IFERROR(VLOOKUP(AI1133,'Tax Admin 2'!A:I,9,0),0),IFERROR(VLOOKUP(AI1133,'A203'!A:L,12,0),0)))</f>
        <v>0</v>
      </c>
    </row>
    <row r="1134" spans="1:36" ht="15" customHeight="1" outlineLevel="2">
      <c r="A1134" s="7">
        <v>2015</v>
      </c>
      <c r="B1134" s="7" t="s">
        <v>219</v>
      </c>
      <c r="C1134" s="149" t="s">
        <v>220</v>
      </c>
      <c r="D1134" s="7">
        <v>382</v>
      </c>
      <c r="E1134" s="7" t="s">
        <v>13</v>
      </c>
      <c r="F1134" s="27">
        <v>1081</v>
      </c>
      <c r="G1134" s="148" t="str">
        <f>VLOOKUP(F1134,Crosswalk!A:D,2,0)</f>
        <v>4075</v>
      </c>
      <c r="H1134" s="7" t="str">
        <f>VLOOKUP(G1134,Crosswalk!B:D,2,0)</f>
        <v>ABx1 26 Other Assets - H&amp;S 34188</v>
      </c>
      <c r="I1134" s="7"/>
      <c r="J1134" s="8">
        <v>0</v>
      </c>
      <c r="K1134" s="8">
        <v>0</v>
      </c>
      <c r="L1134" s="8">
        <v>0</v>
      </c>
      <c r="M1134" s="8">
        <v>0</v>
      </c>
      <c r="N1134" s="8">
        <v>0</v>
      </c>
      <c r="O1134" s="8">
        <v>0</v>
      </c>
      <c r="P1134" s="8"/>
      <c r="Q1134" s="8">
        <v>0</v>
      </c>
      <c r="R1134" s="8"/>
      <c r="S1134" s="8"/>
      <c r="T1134" s="8"/>
      <c r="U1134" s="8"/>
      <c r="V1134" s="8"/>
      <c r="W1134" s="8"/>
      <c r="X1134" s="8"/>
      <c r="Y1134" s="14">
        <f t="shared" si="187"/>
        <v>0</v>
      </c>
      <c r="Z1134" s="10"/>
      <c r="AA1134" s="136">
        <f t="shared" si="190"/>
        <v>0</v>
      </c>
      <c r="AB1134" s="13"/>
      <c r="AC1134" s="13">
        <f t="shared" si="189"/>
        <v>0</v>
      </c>
      <c r="AD1134" s="12"/>
      <c r="AE1134" s="12"/>
      <c r="AG1134" s="9">
        <f t="shared" si="188"/>
        <v>0</v>
      </c>
      <c r="AI1134" s="1" t="str">
        <f t="shared" si="191"/>
        <v>38238210004075</v>
      </c>
      <c r="AJ1134" s="9">
        <f>IF(AND(F1134=2015,AG$4=1),-IFERROR(VLOOKUP(AI1134,'Tax Admin 1'!A:I,9,0),0),IF(AND(F1134=2015,AG$4=2),-IFERROR(VLOOKUP(AI1134,'Tax Admin 2'!A:I,9,0),0),IFERROR(VLOOKUP(AI1134,'A203'!A:L,12,0),0)))</f>
        <v>0</v>
      </c>
    </row>
    <row r="1135" spans="1:36" ht="15" customHeight="1" outlineLevel="2">
      <c r="A1135" s="7">
        <v>2015</v>
      </c>
      <c r="B1135" s="7" t="s">
        <v>219</v>
      </c>
      <c r="C1135" s="149" t="s">
        <v>220</v>
      </c>
      <c r="D1135" s="7">
        <v>382</v>
      </c>
      <c r="E1135" s="7" t="s">
        <v>13</v>
      </c>
      <c r="F1135" s="86">
        <v>1082</v>
      </c>
      <c r="G1135" s="148" t="str">
        <f>VLOOKUP(F1135,Crosswalk!A:D,2,0)</f>
        <v>4076</v>
      </c>
      <c r="H1135" s="7" t="str">
        <f>VLOOKUP(G1135,Crosswalk!B:D,2,0)</f>
        <v>ABx1 26 L&amp;M Housing - H&amp;S 34188</v>
      </c>
      <c r="I1135" s="7"/>
      <c r="J1135" s="8">
        <v>0</v>
      </c>
      <c r="K1135" s="8">
        <v>0</v>
      </c>
      <c r="L1135" s="8">
        <v>0</v>
      </c>
      <c r="M1135" s="8">
        <v>0</v>
      </c>
      <c r="N1135" s="8">
        <v>0</v>
      </c>
      <c r="O1135" s="8">
        <v>0</v>
      </c>
      <c r="P1135" s="8"/>
      <c r="Q1135" s="8">
        <v>0</v>
      </c>
      <c r="R1135" s="8"/>
      <c r="S1135" s="8"/>
      <c r="T1135" s="8"/>
      <c r="U1135" s="8"/>
      <c r="V1135" s="8"/>
      <c r="W1135" s="8"/>
      <c r="X1135" s="8"/>
      <c r="Y1135" s="14">
        <f t="shared" si="187"/>
        <v>0</v>
      </c>
      <c r="Z1135" s="10"/>
      <c r="AA1135" s="136">
        <f t="shared" si="190"/>
        <v>0</v>
      </c>
      <c r="AB1135" s="13"/>
      <c r="AC1135" s="13">
        <f t="shared" si="189"/>
        <v>0</v>
      </c>
      <c r="AD1135" s="12"/>
      <c r="AE1135" s="12"/>
      <c r="AG1135" s="9">
        <f t="shared" si="188"/>
        <v>0</v>
      </c>
      <c r="AI1135" s="1" t="str">
        <f t="shared" si="191"/>
        <v>38238210004076</v>
      </c>
      <c r="AJ1135" s="9">
        <f>IF(AND(F1135=2015,AG$4=1),-IFERROR(VLOOKUP(AI1135,'Tax Admin 1'!A:I,9,0),0),IF(AND(F1135=2015,AG$4=2),-IFERROR(VLOOKUP(AI1135,'Tax Admin 2'!A:I,9,0),0),IFERROR(VLOOKUP(AI1135,'A203'!A:L,12,0),0)))</f>
        <v>0</v>
      </c>
    </row>
    <row r="1136" spans="1:36" ht="15" customHeight="1" outlineLevel="2">
      <c r="A1136" s="7">
        <v>2015</v>
      </c>
      <c r="B1136" s="7" t="s">
        <v>219</v>
      </c>
      <c r="C1136" s="149" t="s">
        <v>220</v>
      </c>
      <c r="D1136" s="7">
        <v>382</v>
      </c>
      <c r="E1136" s="7" t="s">
        <v>13</v>
      </c>
      <c r="F1136" s="86">
        <v>1083</v>
      </c>
      <c r="G1136" s="148" t="str">
        <f>VLOOKUP(F1136,Crosswalk!A:D,2,0)</f>
        <v>4078</v>
      </c>
      <c r="H1136" s="7" t="str">
        <f>VLOOKUP(G1136,Crosswalk!B:D,2,0)</f>
        <v>ABx1 26 Sale of Assets - H&amp;S 34188</v>
      </c>
      <c r="I1136" s="7"/>
      <c r="J1136" s="8">
        <v>0</v>
      </c>
      <c r="K1136" s="8">
        <v>0</v>
      </c>
      <c r="L1136" s="8">
        <v>9953</v>
      </c>
      <c r="M1136" s="8">
        <v>0</v>
      </c>
      <c r="N1136" s="8">
        <v>7716</v>
      </c>
      <c r="O1136" s="8">
        <v>0</v>
      </c>
      <c r="P1136" s="8"/>
      <c r="Q1136" s="8">
        <v>0</v>
      </c>
      <c r="R1136" s="8"/>
      <c r="S1136" s="8"/>
      <c r="T1136" s="8"/>
      <c r="U1136" s="8"/>
      <c r="V1136" s="8"/>
      <c r="W1136" s="8"/>
      <c r="X1136" s="8"/>
      <c r="Y1136" s="14">
        <f t="shared" ref="Y1136" si="192">SUM(J1136:X1136)</f>
        <v>17669</v>
      </c>
      <c r="Z1136" s="10"/>
      <c r="AA1136" s="136"/>
      <c r="AB1136" s="13"/>
      <c r="AC1136" s="13"/>
      <c r="AD1136" s="12"/>
      <c r="AE1136" s="12"/>
      <c r="AG1136" s="9"/>
      <c r="AJ1136" s="9"/>
    </row>
    <row r="1137" spans="1:36" ht="15" customHeight="1" outlineLevel="2">
      <c r="A1137" s="7">
        <v>2015</v>
      </c>
      <c r="B1137" s="7" t="s">
        <v>219</v>
      </c>
      <c r="C1137" s="149" t="s">
        <v>220</v>
      </c>
      <c r="D1137" s="7" t="s">
        <v>220</v>
      </c>
      <c r="E1137" s="7" t="s">
        <v>13</v>
      </c>
      <c r="F1137" s="7">
        <v>1110</v>
      </c>
      <c r="G1137" s="148" t="str">
        <f>VLOOKUP(F1137,Crosswalk!A:D,2,0)</f>
        <v>4008</v>
      </c>
      <c r="H1137" s="7" t="str">
        <f>VLOOKUP(G1137,Crosswalk!B:D,2,0)</f>
        <v>Property Taxes-Prior Secured</v>
      </c>
      <c r="I1137" s="7"/>
      <c r="J1137" s="8">
        <v>0</v>
      </c>
      <c r="K1137" s="8">
        <v>0</v>
      </c>
      <c r="L1137" s="8">
        <v>0</v>
      </c>
      <c r="M1137" s="8">
        <v>0</v>
      </c>
      <c r="N1137" s="8">
        <v>0</v>
      </c>
      <c r="O1137" s="8">
        <v>0</v>
      </c>
      <c r="P1137" s="8"/>
      <c r="Q1137" s="8">
        <v>3919.51</v>
      </c>
      <c r="R1137" s="8"/>
      <c r="S1137" s="8"/>
      <c r="T1137" s="8"/>
      <c r="U1137" s="8"/>
      <c r="V1137" s="8"/>
      <c r="W1137" s="8"/>
      <c r="X1137" s="8"/>
      <c r="Y1137" s="14">
        <f t="shared" si="187"/>
        <v>3919.51</v>
      </c>
      <c r="Z1137" s="10"/>
      <c r="AA1137" s="136">
        <f t="shared" si="190"/>
        <v>0</v>
      </c>
      <c r="AB1137" s="13"/>
      <c r="AC1137" s="13">
        <f t="shared" si="189"/>
        <v>0</v>
      </c>
      <c r="AD1137" s="12">
        <v>1</v>
      </c>
      <c r="AE1137" s="12">
        <v>1</v>
      </c>
      <c r="AG1137" s="9">
        <f t="shared" si="188"/>
        <v>-3919.51</v>
      </c>
      <c r="AI1137" s="1" t="str">
        <f t="shared" si="191"/>
        <v>38238210004008</v>
      </c>
      <c r="AJ1137" s="9">
        <f>IF(AND(F1137=2015,AG$4=1),-IFERROR(VLOOKUP(AI1137,'Tax Admin 1'!A:I,9,0),0),IF(AND(F1137=2015,AG$4=2),-IFERROR(VLOOKUP(AI1137,'Tax Admin 2'!A:I,9,0),0),IFERROR(VLOOKUP(AI1137,'A203'!A:L,12,0),0)))</f>
        <v>0</v>
      </c>
    </row>
    <row r="1138" spans="1:36" ht="15" customHeight="1" outlineLevel="2">
      <c r="A1138" s="7">
        <v>2015</v>
      </c>
      <c r="B1138" s="7" t="s">
        <v>219</v>
      </c>
      <c r="C1138" s="149" t="s">
        <v>220</v>
      </c>
      <c r="D1138" s="7" t="s">
        <v>220</v>
      </c>
      <c r="E1138" s="7" t="s">
        <v>13</v>
      </c>
      <c r="F1138" s="7">
        <v>1150</v>
      </c>
      <c r="G1138" s="148" t="str">
        <f>VLOOKUP(F1138,Crosswalk!A:D,2,0)</f>
        <v>4009</v>
      </c>
      <c r="H1138" s="7" t="str">
        <f>VLOOKUP(G1138,Crosswalk!B:D,2,0)</f>
        <v>Property Taxes-Prior Unsecured</v>
      </c>
      <c r="I1138" s="7"/>
      <c r="J1138" s="8">
        <v>0</v>
      </c>
      <c r="K1138" s="8">
        <v>0</v>
      </c>
      <c r="L1138" s="8">
        <v>63.63</v>
      </c>
      <c r="M1138" s="8">
        <v>0</v>
      </c>
      <c r="N1138" s="8">
        <v>9.759999999999998</v>
      </c>
      <c r="O1138" s="8">
        <v>92.499999999999986</v>
      </c>
      <c r="P1138" s="8">
        <v>9.9700000000000006</v>
      </c>
      <c r="Q1138" s="8">
        <v>58.53</v>
      </c>
      <c r="R1138" s="8"/>
      <c r="S1138" s="8"/>
      <c r="T1138" s="8"/>
      <c r="U1138" s="8"/>
      <c r="V1138" s="8"/>
      <c r="W1138" s="8"/>
      <c r="X1138" s="8"/>
      <c r="Y1138" s="14">
        <f t="shared" si="187"/>
        <v>234.39</v>
      </c>
      <c r="Z1138" s="10"/>
      <c r="AA1138" s="136">
        <f t="shared" si="190"/>
        <v>0</v>
      </c>
      <c r="AB1138" s="13"/>
      <c r="AC1138" s="13">
        <f t="shared" si="189"/>
        <v>0</v>
      </c>
      <c r="AD1138" s="12">
        <v>1</v>
      </c>
      <c r="AE1138" s="12">
        <v>1</v>
      </c>
      <c r="AG1138" s="9">
        <f t="shared" si="188"/>
        <v>-234.39</v>
      </c>
      <c r="AI1138" s="1" t="str">
        <f t="shared" si="191"/>
        <v>38238210004009</v>
      </c>
      <c r="AJ1138" s="9">
        <f>IF(AND(F1138=2015,AG$4=1),-IFERROR(VLOOKUP(AI1138,'Tax Admin 1'!A:I,9,0),0),IF(AND(F1138=2015,AG$4=2),-IFERROR(VLOOKUP(AI1138,'Tax Admin 2'!A:I,9,0),0),IFERROR(VLOOKUP(AI1138,'A203'!A:L,12,0),0)))</f>
        <v>0</v>
      </c>
    </row>
    <row r="1139" spans="1:36" ht="15" customHeight="1" outlineLevel="2">
      <c r="A1139" s="7">
        <v>2015</v>
      </c>
      <c r="B1139" s="7" t="s">
        <v>219</v>
      </c>
      <c r="C1139" s="149" t="s">
        <v>220</v>
      </c>
      <c r="D1139" s="7" t="s">
        <v>220</v>
      </c>
      <c r="E1139" s="7" t="s">
        <v>13</v>
      </c>
      <c r="F1139" s="7">
        <v>1165</v>
      </c>
      <c r="G1139" s="148" t="str">
        <f>VLOOKUP(F1139,Crosswalk!A:D,2,0)</f>
        <v>4011</v>
      </c>
      <c r="H1139" s="7" t="str">
        <f>VLOOKUP(G1139,Crosswalk!B:D,2,0)</f>
        <v>Property Tax In-Lieu Of Vlf</v>
      </c>
      <c r="I1139" s="7"/>
      <c r="J1139" s="8">
        <v>0</v>
      </c>
      <c r="K1139" s="8">
        <v>0</v>
      </c>
      <c r="L1139" s="8">
        <v>298836.5</v>
      </c>
      <c r="M1139" s="8">
        <v>0</v>
      </c>
      <c r="N1139" s="8">
        <v>0</v>
      </c>
      <c r="O1139" s="8">
        <v>298836.5</v>
      </c>
      <c r="P1139" s="8"/>
      <c r="Q1139" s="8">
        <v>0</v>
      </c>
      <c r="R1139" s="8"/>
      <c r="S1139" s="8"/>
      <c r="T1139" s="8"/>
      <c r="U1139" s="8"/>
      <c r="V1139" s="8"/>
      <c r="W1139" s="8"/>
      <c r="X1139" s="8"/>
      <c r="Y1139" s="14">
        <f t="shared" si="187"/>
        <v>597673</v>
      </c>
      <c r="Z1139" s="10"/>
      <c r="AA1139" s="136">
        <f t="shared" si="190"/>
        <v>0</v>
      </c>
      <c r="AB1139" s="13"/>
      <c r="AC1139" s="13">
        <f t="shared" si="189"/>
        <v>0</v>
      </c>
      <c r="AD1139" s="12">
        <v>1</v>
      </c>
      <c r="AE1139" s="12">
        <v>1</v>
      </c>
      <c r="AG1139" s="9">
        <f t="shared" si="188"/>
        <v>-597673</v>
      </c>
      <c r="AI1139" s="1" t="str">
        <f t="shared" si="191"/>
        <v>38238210004011</v>
      </c>
      <c r="AJ1139" s="9">
        <f>IF(AND(F1139=2015,AG$4=1),-IFERROR(VLOOKUP(AI1139,'Tax Admin 1'!A:I,9,0),0),IF(AND(F1139=2015,AG$4=2),-IFERROR(VLOOKUP(AI1139,'Tax Admin 2'!A:I,9,0),0),IFERROR(VLOOKUP(AI1139,'A203'!A:L,12,0),0)))</f>
        <v>0</v>
      </c>
    </row>
    <row r="1140" spans="1:36" ht="15" customHeight="1" outlineLevel="2">
      <c r="A1140" s="7">
        <v>2015</v>
      </c>
      <c r="B1140" s="7" t="s">
        <v>219</v>
      </c>
      <c r="C1140" s="149" t="s">
        <v>220</v>
      </c>
      <c r="D1140" s="7" t="s">
        <v>220</v>
      </c>
      <c r="E1140" s="7" t="s">
        <v>13</v>
      </c>
      <c r="F1140" s="7">
        <v>1260</v>
      </c>
      <c r="G1140" s="148" t="str">
        <f>VLOOKUP(F1140,Crosswalk!A:D,2,0)</f>
        <v>4030</v>
      </c>
      <c r="H1140" s="7" t="str">
        <f>VLOOKUP(G1140,Crosswalk!B:D,2,0)</f>
        <v>Supp Prop Tax-Current Secured</v>
      </c>
      <c r="I1140" s="7"/>
      <c r="J1140" s="8">
        <v>0</v>
      </c>
      <c r="K1140" s="8">
        <v>0</v>
      </c>
      <c r="L1140" s="8">
        <v>0</v>
      </c>
      <c r="M1140" s="8">
        <v>0</v>
      </c>
      <c r="N1140" s="8">
        <v>0</v>
      </c>
      <c r="O1140" s="8">
        <v>0</v>
      </c>
      <c r="P1140" s="8"/>
      <c r="Q1140" s="8">
        <v>2436.08</v>
      </c>
      <c r="R1140" s="8"/>
      <c r="S1140" s="8"/>
      <c r="T1140" s="8"/>
      <c r="U1140" s="8"/>
      <c r="V1140" s="8"/>
      <c r="W1140" s="8"/>
      <c r="X1140" s="8"/>
      <c r="Y1140" s="14">
        <f t="shared" si="187"/>
        <v>2436.08</v>
      </c>
      <c r="Z1140" s="10"/>
      <c r="AA1140" s="136">
        <f t="shared" si="190"/>
        <v>0</v>
      </c>
      <c r="AB1140" s="13"/>
      <c r="AC1140" s="13">
        <f t="shared" si="189"/>
        <v>0</v>
      </c>
      <c r="AD1140" s="12">
        <v>1</v>
      </c>
      <c r="AE1140" s="12">
        <v>1</v>
      </c>
      <c r="AG1140" s="9">
        <f t="shared" si="188"/>
        <v>-2436.08</v>
      </c>
      <c r="AI1140" s="1" t="str">
        <f t="shared" si="191"/>
        <v>38238210004030</v>
      </c>
      <c r="AJ1140" s="9">
        <f>IF(AND(F1140=2015,AG$4=1),-IFERROR(VLOOKUP(AI1140,'Tax Admin 1'!A:I,9,0),0),IF(AND(F1140=2015,AG$4=2),-IFERROR(VLOOKUP(AI1140,'Tax Admin 2'!A:I,9,0),0),IFERROR(VLOOKUP(AI1140,'A203'!A:L,12,0),0)))</f>
        <v>0</v>
      </c>
    </row>
    <row r="1141" spans="1:36" ht="15" customHeight="1" outlineLevel="2">
      <c r="A1141" s="7">
        <v>2015</v>
      </c>
      <c r="B1141" s="7" t="s">
        <v>219</v>
      </c>
      <c r="C1141" s="149" t="s">
        <v>220</v>
      </c>
      <c r="D1141" s="7" t="s">
        <v>220</v>
      </c>
      <c r="E1141" s="7" t="s">
        <v>13</v>
      </c>
      <c r="F1141" s="7">
        <v>1270</v>
      </c>
      <c r="G1141" s="148" t="str">
        <f>VLOOKUP(F1141,Crosswalk!A:D,2,0)</f>
        <v>4033</v>
      </c>
      <c r="H1141" s="7" t="str">
        <f>VLOOKUP(G1141,Crosswalk!B:D,2,0)</f>
        <v>Supp Property Taxes-Prior Secured</v>
      </c>
      <c r="I1141" s="7"/>
      <c r="J1141" s="8">
        <v>0</v>
      </c>
      <c r="K1141" s="8">
        <v>0</v>
      </c>
      <c r="L1141" s="8">
        <v>0</v>
      </c>
      <c r="M1141" s="8">
        <v>0</v>
      </c>
      <c r="N1141" s="8">
        <v>0</v>
      </c>
      <c r="O1141" s="8">
        <v>0</v>
      </c>
      <c r="P1141" s="8"/>
      <c r="Q1141" s="8">
        <v>521.07000000000005</v>
      </c>
      <c r="R1141" s="8"/>
      <c r="S1141" s="8"/>
      <c r="T1141" s="8"/>
      <c r="U1141" s="8"/>
      <c r="V1141" s="8"/>
      <c r="W1141" s="8"/>
      <c r="X1141" s="8"/>
      <c r="Y1141" s="14">
        <f t="shared" si="187"/>
        <v>521.07000000000005</v>
      </c>
      <c r="Z1141" s="10"/>
      <c r="AA1141" s="136">
        <f t="shared" si="190"/>
        <v>0</v>
      </c>
      <c r="AB1141" s="13"/>
      <c r="AC1141" s="13">
        <f t="shared" si="189"/>
        <v>0</v>
      </c>
      <c r="AD1141" s="12">
        <v>1</v>
      </c>
      <c r="AE1141" s="12">
        <v>1</v>
      </c>
      <c r="AG1141" s="9">
        <f t="shared" si="188"/>
        <v>-521.07000000000005</v>
      </c>
      <c r="AI1141" s="1" t="str">
        <f t="shared" si="191"/>
        <v>38238210004033</v>
      </c>
      <c r="AJ1141" s="9">
        <f>IF(AND(F1141=2015,AG$4=1),-IFERROR(VLOOKUP(AI1141,'Tax Admin 1'!A:I,9,0),0),IF(AND(F1141=2015,AG$4=2),-IFERROR(VLOOKUP(AI1141,'Tax Admin 2'!A:I,9,0),0),IFERROR(VLOOKUP(AI1141,'A203'!A:L,12,0),0)))</f>
        <v>0</v>
      </c>
    </row>
    <row r="1142" spans="1:36" ht="15" customHeight="1" outlineLevel="2">
      <c r="A1142" s="7">
        <v>2015</v>
      </c>
      <c r="B1142" s="7" t="s">
        <v>219</v>
      </c>
      <c r="C1142" s="149" t="s">
        <v>220</v>
      </c>
      <c r="D1142" s="7" t="s">
        <v>220</v>
      </c>
      <c r="E1142" s="7" t="s">
        <v>13</v>
      </c>
      <c r="F1142" s="7">
        <v>1312</v>
      </c>
      <c r="G1142" s="148" t="str">
        <f>VLOOKUP(F1142,Crosswalk!A:D,2,0)</f>
        <v>4038</v>
      </c>
      <c r="H1142" s="7" t="str">
        <f>VLOOKUP(G1142,Crosswalk!B:D,2,0)</f>
        <v>In Lieu Local Sales &amp; Use Tax</v>
      </c>
      <c r="I1142" s="7"/>
      <c r="J1142" s="8">
        <v>0</v>
      </c>
      <c r="K1142" s="8">
        <v>0</v>
      </c>
      <c r="L1142" s="8">
        <v>40839.660000000003</v>
      </c>
      <c r="M1142" s="8">
        <v>0</v>
      </c>
      <c r="N1142" s="8">
        <v>0</v>
      </c>
      <c r="O1142" s="8">
        <v>46787</v>
      </c>
      <c r="P1142" s="8"/>
      <c r="Q1142" s="8">
        <v>0</v>
      </c>
      <c r="R1142" s="8"/>
      <c r="S1142" s="8"/>
      <c r="T1142" s="8"/>
      <c r="U1142" s="8"/>
      <c r="V1142" s="8"/>
      <c r="W1142" s="8"/>
      <c r="X1142" s="8"/>
      <c r="Y1142" s="14">
        <f t="shared" si="187"/>
        <v>87626.66</v>
      </c>
      <c r="Z1142" s="10"/>
      <c r="AA1142" s="136">
        <f t="shared" si="190"/>
        <v>0</v>
      </c>
      <c r="AB1142" s="13"/>
      <c r="AC1142" s="13">
        <f t="shared" si="189"/>
        <v>0</v>
      </c>
      <c r="AD1142" s="12">
        <v>1</v>
      </c>
      <c r="AE1142" s="12">
        <v>1</v>
      </c>
      <c r="AG1142" s="9">
        <f t="shared" si="188"/>
        <v>-87626.66</v>
      </c>
      <c r="AI1142" s="1" t="str">
        <f t="shared" si="191"/>
        <v>38238210004038</v>
      </c>
      <c r="AJ1142" s="9">
        <f>IF(AND(F1142=2015,AG$4=1),-IFERROR(VLOOKUP(AI1142,'Tax Admin 1'!A:I,9,0),0),IF(AND(F1142=2015,AG$4=2),-IFERROR(VLOOKUP(AI1142,'Tax Admin 2'!A:I,9,0),0),IFERROR(VLOOKUP(AI1142,'A203'!A:L,12,0),0)))</f>
        <v>0</v>
      </c>
    </row>
    <row r="1143" spans="1:36" ht="15" customHeight="1" outlineLevel="2">
      <c r="A1143" s="7">
        <v>2015</v>
      </c>
      <c r="B1143" s="7" t="s">
        <v>219</v>
      </c>
      <c r="C1143" s="149" t="s">
        <v>220</v>
      </c>
      <c r="D1143" s="7" t="s">
        <v>220</v>
      </c>
      <c r="E1143" s="7" t="s">
        <v>13</v>
      </c>
      <c r="F1143" s="7">
        <v>1321</v>
      </c>
      <c r="G1143" s="148" t="str">
        <f>VLOOKUP(F1143,Crosswalk!A:D,2,0)</f>
        <v>4044</v>
      </c>
      <c r="H1143" s="7" t="str">
        <f>VLOOKUP(G1143,Crosswalk!B:D,2,0)</f>
        <v>Ltf-Article 4 Transit 99260(A)</v>
      </c>
      <c r="I1143" s="7"/>
      <c r="J1143" s="8">
        <v>0</v>
      </c>
      <c r="K1143" s="8">
        <v>0</v>
      </c>
      <c r="L1143" s="8">
        <v>0</v>
      </c>
      <c r="M1143" s="8">
        <v>0</v>
      </c>
      <c r="N1143" s="8">
        <v>0</v>
      </c>
      <c r="O1143" s="8">
        <v>0</v>
      </c>
      <c r="P1143" s="8"/>
      <c r="Q1143" s="8">
        <v>0</v>
      </c>
      <c r="R1143" s="8"/>
      <c r="S1143" s="8"/>
      <c r="T1143" s="8"/>
      <c r="U1143" s="8"/>
      <c r="V1143" s="8"/>
      <c r="W1143" s="8"/>
      <c r="X1143" s="8"/>
      <c r="Y1143" s="14">
        <f t="shared" si="187"/>
        <v>0</v>
      </c>
      <c r="Z1143" s="10"/>
      <c r="AA1143" s="136">
        <f t="shared" si="190"/>
        <v>0</v>
      </c>
      <c r="AB1143" s="13"/>
      <c r="AC1143" s="13">
        <f t="shared" si="189"/>
        <v>0</v>
      </c>
      <c r="AD1143" s="12">
        <v>1</v>
      </c>
      <c r="AE1143" s="12">
        <v>1</v>
      </c>
      <c r="AG1143" s="9">
        <f t="shared" si="188"/>
        <v>0</v>
      </c>
      <c r="AI1143" s="1" t="str">
        <f t="shared" si="191"/>
        <v>38238210004044</v>
      </c>
      <c r="AJ1143" s="9">
        <f>IF(AND(F1143=2015,AG$4=1),-IFERROR(VLOOKUP(AI1143,'Tax Admin 1'!A:I,9,0),0),IF(AND(F1143=2015,AG$4=2),-IFERROR(VLOOKUP(AI1143,'Tax Admin 2'!A:I,9,0),0),IFERROR(VLOOKUP(AI1143,'A203'!A:L,12,0),0)))</f>
        <v>0</v>
      </c>
    </row>
    <row r="1144" spans="1:36" ht="15" customHeight="1" outlineLevel="2">
      <c r="A1144" s="7">
        <v>2015</v>
      </c>
      <c r="B1144" s="7" t="s">
        <v>219</v>
      </c>
      <c r="C1144" s="149" t="s">
        <v>220</v>
      </c>
      <c r="D1144" s="7" t="s">
        <v>220</v>
      </c>
      <c r="E1144" s="7" t="s">
        <v>13</v>
      </c>
      <c r="F1144" s="7">
        <v>1324</v>
      </c>
      <c r="G1144" s="148" t="str">
        <f>VLOOKUP(F1144,Crosswalk!A:D,2,0)</f>
        <v>4047</v>
      </c>
      <c r="H1144" s="7" t="str">
        <f>VLOOKUP(G1144,Crosswalk!B:D,2,0)</f>
        <v>Ltf-Article 8 Planning Contrib</v>
      </c>
      <c r="I1144" s="7"/>
      <c r="J1144" s="8">
        <v>0</v>
      </c>
      <c r="K1144" s="8">
        <v>0</v>
      </c>
      <c r="L1144" s="8">
        <v>0</v>
      </c>
      <c r="M1144" s="8">
        <v>0</v>
      </c>
      <c r="N1144" s="8">
        <v>0</v>
      </c>
      <c r="O1144" s="8">
        <v>0</v>
      </c>
      <c r="P1144" s="8"/>
      <c r="Q1144" s="8">
        <v>0</v>
      </c>
      <c r="R1144" s="8"/>
      <c r="S1144" s="8"/>
      <c r="T1144" s="8"/>
      <c r="U1144" s="8"/>
      <c r="V1144" s="8"/>
      <c r="W1144" s="8"/>
      <c r="X1144" s="8"/>
      <c r="Y1144" s="14">
        <f t="shared" si="187"/>
        <v>0</v>
      </c>
      <c r="Z1144" s="10"/>
      <c r="AA1144" s="136">
        <f t="shared" si="190"/>
        <v>0</v>
      </c>
      <c r="AB1144" s="13"/>
      <c r="AC1144" s="13">
        <f t="shared" si="189"/>
        <v>0</v>
      </c>
      <c r="AD1144" s="12">
        <v>1</v>
      </c>
      <c r="AE1144" s="12">
        <v>1</v>
      </c>
      <c r="AG1144" s="9">
        <f t="shared" si="188"/>
        <v>0</v>
      </c>
      <c r="AI1144" s="1" t="str">
        <f t="shared" si="191"/>
        <v>38238210004047</v>
      </c>
      <c r="AJ1144" s="9">
        <f>IF(AND(F1144=2015,AG$4=1),-IFERROR(VLOOKUP(AI1144,'Tax Admin 1'!A:I,9,0),0),IF(AND(F1144=2015,AG$4=2),-IFERROR(VLOOKUP(AI1144,'Tax Admin 2'!A:I,9,0),0),IFERROR(VLOOKUP(AI1144,'A203'!A:L,12,0),0)))</f>
        <v>0</v>
      </c>
    </row>
    <row r="1145" spans="1:36" ht="15" customHeight="1" outlineLevel="2">
      <c r="A1145" s="7">
        <v>2015</v>
      </c>
      <c r="B1145" s="7" t="s">
        <v>219</v>
      </c>
      <c r="C1145" s="149" t="s">
        <v>220</v>
      </c>
      <c r="D1145" s="7" t="s">
        <v>220</v>
      </c>
      <c r="E1145" s="7" t="s">
        <v>13</v>
      </c>
      <c r="F1145" s="7">
        <v>1325</v>
      </c>
      <c r="G1145" s="148" t="str">
        <f>VLOOKUP(F1145,Crosswalk!A:D,2,0)</f>
        <v>4048</v>
      </c>
      <c r="H1145" s="7" t="str">
        <f>VLOOKUP(G1145,Crosswalk!B:D,2,0)</f>
        <v>Ltf-Art 8 Streets &amp; Roads</v>
      </c>
      <c r="I1145" s="7"/>
      <c r="J1145" s="8">
        <v>84017.61</v>
      </c>
      <c r="K1145" s="8">
        <v>0</v>
      </c>
      <c r="L1145" s="8">
        <v>0</v>
      </c>
      <c r="M1145" s="8">
        <v>0</v>
      </c>
      <c r="N1145" s="8">
        <v>0</v>
      </c>
      <c r="O1145" s="8">
        <v>184718.93</v>
      </c>
      <c r="P1145" s="8"/>
      <c r="Q1145" s="8">
        <v>0</v>
      </c>
      <c r="R1145" s="8"/>
      <c r="S1145" s="8"/>
      <c r="T1145" s="8"/>
      <c r="U1145" s="8"/>
      <c r="V1145" s="8"/>
      <c r="W1145" s="8"/>
      <c r="X1145" s="8"/>
      <c r="Y1145" s="14">
        <f t="shared" si="187"/>
        <v>268736.53999999998</v>
      </c>
      <c r="Z1145" s="10"/>
      <c r="AA1145" s="136">
        <f t="shared" si="190"/>
        <v>0</v>
      </c>
      <c r="AB1145" s="13"/>
      <c r="AC1145" s="13">
        <f t="shared" si="189"/>
        <v>0</v>
      </c>
      <c r="AD1145" s="12">
        <v>1</v>
      </c>
      <c r="AE1145" s="12">
        <v>1</v>
      </c>
      <c r="AG1145" s="9">
        <f t="shared" si="188"/>
        <v>-268736.53999999998</v>
      </c>
      <c r="AI1145" s="1" t="str">
        <f t="shared" si="191"/>
        <v>38238210004048</v>
      </c>
      <c r="AJ1145" s="9">
        <f>IF(AND(F1145=2015,AG$4=1),-IFERROR(VLOOKUP(AI1145,'Tax Admin 1'!A:I,9,0),0),IF(AND(F1145=2015,AG$4=2),-IFERROR(VLOOKUP(AI1145,'Tax Admin 2'!A:I,9,0),0),IFERROR(VLOOKUP(AI1145,'A203'!A:L,12,0),0)))</f>
        <v>0</v>
      </c>
    </row>
    <row r="1146" spans="1:36" ht="15" customHeight="1" outlineLevel="2">
      <c r="A1146" s="7">
        <v>2015</v>
      </c>
      <c r="B1146" s="7" t="s">
        <v>219</v>
      </c>
      <c r="C1146" s="149" t="s">
        <v>220</v>
      </c>
      <c r="D1146" s="7" t="s">
        <v>220</v>
      </c>
      <c r="E1146" s="7" t="s">
        <v>13</v>
      </c>
      <c r="F1146" s="7">
        <v>1326</v>
      </c>
      <c r="G1146" s="148" t="str">
        <f>VLOOKUP(F1146,Crosswalk!A:D,2,0)</f>
        <v>4049</v>
      </c>
      <c r="H1146" s="7" t="str">
        <f>VLOOKUP(G1146,Crosswalk!B:D,2,0)</f>
        <v>Sta-Transit 99313.3</v>
      </c>
      <c r="I1146" s="7"/>
      <c r="J1146" s="8">
        <v>0</v>
      </c>
      <c r="K1146" s="8">
        <v>0</v>
      </c>
      <c r="L1146" s="8">
        <v>0</v>
      </c>
      <c r="M1146" s="8">
        <v>0</v>
      </c>
      <c r="N1146" s="8">
        <v>0</v>
      </c>
      <c r="O1146" s="8">
        <v>60000</v>
      </c>
      <c r="P1146" s="8"/>
      <c r="Q1146" s="8">
        <v>0</v>
      </c>
      <c r="R1146" s="8"/>
      <c r="S1146" s="8"/>
      <c r="T1146" s="8"/>
      <c r="U1146" s="8"/>
      <c r="V1146" s="8"/>
      <c r="W1146" s="8"/>
      <c r="X1146" s="8"/>
      <c r="Y1146" s="14">
        <f t="shared" si="187"/>
        <v>60000</v>
      </c>
      <c r="Z1146" s="10"/>
      <c r="AA1146" s="136">
        <f t="shared" si="190"/>
        <v>0</v>
      </c>
      <c r="AB1146" s="13"/>
      <c r="AC1146" s="13">
        <f t="shared" si="189"/>
        <v>0</v>
      </c>
      <c r="AD1146" s="12">
        <v>1</v>
      </c>
      <c r="AE1146" s="12">
        <v>1</v>
      </c>
      <c r="AG1146" s="9">
        <f t="shared" si="188"/>
        <v>-60000</v>
      </c>
      <c r="AI1146" s="1" t="str">
        <f t="shared" si="191"/>
        <v>38238210004049</v>
      </c>
      <c r="AJ1146" s="9">
        <f>IF(AND(F1146=2015,AG$4=1),-IFERROR(VLOOKUP(AI1146,'Tax Admin 1'!A:I,9,0),0),IF(AND(F1146=2015,AG$4=2),-IFERROR(VLOOKUP(AI1146,'Tax Admin 2'!A:I,9,0),0),IFERROR(VLOOKUP(AI1146,'A203'!A:L,12,0),0)))</f>
        <v>0</v>
      </c>
    </row>
    <row r="1147" spans="1:36" ht="15" customHeight="1" outlineLevel="2">
      <c r="A1147" s="7">
        <v>2015</v>
      </c>
      <c r="B1147" s="7" t="s">
        <v>219</v>
      </c>
      <c r="C1147" s="149" t="s">
        <v>220</v>
      </c>
      <c r="D1147" s="7" t="s">
        <v>220</v>
      </c>
      <c r="E1147" s="7" t="s">
        <v>13</v>
      </c>
      <c r="F1147" s="7">
        <v>1328</v>
      </c>
      <c r="G1147" s="148" t="str">
        <f>VLOOKUP(F1147,Crosswalk!A:D,2,0)</f>
        <v>4051</v>
      </c>
      <c r="H1147" s="7" t="str">
        <f>VLOOKUP(G1147,Crosswalk!B:D,2,0)</f>
        <v>Stp-Surface Transp Program</v>
      </c>
      <c r="I1147" s="7"/>
      <c r="J1147" s="8">
        <v>72613</v>
      </c>
      <c r="K1147" s="8">
        <v>0</v>
      </c>
      <c r="L1147" s="8">
        <v>0</v>
      </c>
      <c r="M1147" s="8">
        <v>0</v>
      </c>
      <c r="N1147" s="8">
        <v>0</v>
      </c>
      <c r="O1147" s="8">
        <v>0</v>
      </c>
      <c r="P1147" s="8"/>
      <c r="Q1147" s="8">
        <v>0</v>
      </c>
      <c r="R1147" s="8"/>
      <c r="S1147" s="8"/>
      <c r="T1147" s="8"/>
      <c r="U1147" s="8"/>
      <c r="V1147" s="8"/>
      <c r="W1147" s="8"/>
      <c r="X1147" s="8"/>
      <c r="Y1147" s="14">
        <f t="shared" si="187"/>
        <v>72613</v>
      </c>
      <c r="Z1147" s="10"/>
      <c r="AA1147" s="136">
        <f t="shared" si="190"/>
        <v>0</v>
      </c>
      <c r="AB1147" s="13"/>
      <c r="AC1147" s="13">
        <f t="shared" si="189"/>
        <v>0</v>
      </c>
      <c r="AD1147" s="12">
        <v>1</v>
      </c>
      <c r="AE1147" s="12">
        <v>1</v>
      </c>
      <c r="AG1147" s="9">
        <f t="shared" si="188"/>
        <v>-72613</v>
      </c>
      <c r="AI1147" s="1" t="str">
        <f t="shared" si="191"/>
        <v>38238210004051</v>
      </c>
      <c r="AJ1147" s="9">
        <f>IF(AND(F1147=2015,AG$4=1),-IFERROR(VLOOKUP(AI1147,'Tax Admin 1'!A:I,9,0),0),IF(AND(F1147=2015,AG$4=2),-IFERROR(VLOOKUP(AI1147,'Tax Admin 2'!A:I,9,0),0),IFERROR(VLOOKUP(AI1147,'A203'!A:L,12,0),0)))</f>
        <v>0</v>
      </c>
    </row>
    <row r="1148" spans="1:36" ht="15" customHeight="1" outlineLevel="2">
      <c r="A1148" s="7">
        <v>2015</v>
      </c>
      <c r="B1148" s="7" t="s">
        <v>219</v>
      </c>
      <c r="C1148" s="149" t="s">
        <v>220</v>
      </c>
      <c r="D1148" s="7" t="s">
        <v>220</v>
      </c>
      <c r="E1148" s="7" t="s">
        <v>13</v>
      </c>
      <c r="F1148" s="7">
        <v>1410</v>
      </c>
      <c r="G1148" s="148" t="str">
        <f>VLOOKUP(F1148,Crosswalk!A:D,2,0)</f>
        <v>4052</v>
      </c>
      <c r="H1148" s="7" t="str">
        <f>VLOOKUP(G1148,Crosswalk!B:D,2,0)</f>
        <v>Other Taxes</v>
      </c>
      <c r="I1148" s="7"/>
      <c r="J1148" s="8">
        <v>0</v>
      </c>
      <c r="K1148" s="8">
        <v>0</v>
      </c>
      <c r="L1148" s="8">
        <v>0</v>
      </c>
      <c r="M1148" s="8">
        <v>0</v>
      </c>
      <c r="N1148" s="8">
        <v>0</v>
      </c>
      <c r="O1148" s="8">
        <v>0</v>
      </c>
      <c r="P1148" s="8"/>
      <c r="Q1148" s="8">
        <v>0</v>
      </c>
      <c r="R1148" s="8"/>
      <c r="S1148" s="8"/>
      <c r="T1148" s="8"/>
      <c r="U1148" s="8"/>
      <c r="V1148" s="8"/>
      <c r="W1148" s="8"/>
      <c r="X1148" s="8"/>
      <c r="Y1148" s="14">
        <f t="shared" si="187"/>
        <v>0</v>
      </c>
      <c r="Z1148" s="10"/>
      <c r="AA1148" s="136">
        <f t="shared" si="190"/>
        <v>0</v>
      </c>
      <c r="AB1148" s="13"/>
      <c r="AC1148" s="13">
        <f t="shared" si="189"/>
        <v>0</v>
      </c>
      <c r="AD1148" s="12">
        <v>1</v>
      </c>
      <c r="AE1148" s="12">
        <v>1</v>
      </c>
      <c r="AG1148" s="9">
        <f t="shared" si="188"/>
        <v>0</v>
      </c>
      <c r="AI1148" s="1" t="str">
        <f t="shared" si="191"/>
        <v>38238210004052</v>
      </c>
      <c r="AJ1148" s="9">
        <f>IF(AND(F1148=2015,AG$4=1),-IFERROR(VLOOKUP(AI1148,'Tax Admin 1'!A:I,9,0),0),IF(AND(F1148=2015,AG$4=2),-IFERROR(VLOOKUP(AI1148,'Tax Admin 2'!A:I,9,0),0),IFERROR(VLOOKUP(AI1148,'A203'!A:L,12,0),0)))</f>
        <v>0</v>
      </c>
    </row>
    <row r="1149" spans="1:36" ht="15" customHeight="1" outlineLevel="2">
      <c r="A1149" s="7">
        <v>2015</v>
      </c>
      <c r="B1149" s="7" t="s">
        <v>219</v>
      </c>
      <c r="C1149" s="149" t="s">
        <v>220</v>
      </c>
      <c r="D1149" s="7" t="s">
        <v>220</v>
      </c>
      <c r="E1149" s="7" t="s">
        <v>13</v>
      </c>
      <c r="F1149" s="7">
        <v>1430</v>
      </c>
      <c r="G1149" s="148" t="str">
        <f>VLOOKUP(F1149,Crosswalk!A:D,2,0)</f>
        <v>4054</v>
      </c>
      <c r="H1149" s="7" t="str">
        <f>VLOOKUP(G1149,Crosswalk!B:D,2,0)</f>
        <v>Property Transfer Tax</v>
      </c>
      <c r="I1149" s="7"/>
      <c r="J1149" s="8">
        <v>525.25</v>
      </c>
      <c r="K1149" s="8">
        <v>1876.31</v>
      </c>
      <c r="L1149" s="8">
        <v>2003.0899999999997</v>
      </c>
      <c r="M1149" s="8">
        <v>0</v>
      </c>
      <c r="N1149" s="8">
        <v>236.5</v>
      </c>
      <c r="O1149" s="8">
        <v>1279.8500000000004</v>
      </c>
      <c r="P1149" s="8">
        <v>909.7</v>
      </c>
      <c r="Q1149" s="8">
        <v>501.32000000000062</v>
      </c>
      <c r="R1149" s="8"/>
      <c r="S1149" s="8"/>
      <c r="T1149" s="8"/>
      <c r="U1149" s="8"/>
      <c r="V1149" s="8"/>
      <c r="W1149" s="8"/>
      <c r="X1149" s="8"/>
      <c r="Y1149" s="14">
        <f t="shared" si="187"/>
        <v>7332.02</v>
      </c>
      <c r="Z1149" s="10"/>
      <c r="AA1149" s="136">
        <f t="shared" si="190"/>
        <v>0</v>
      </c>
      <c r="AB1149" s="13"/>
      <c r="AC1149" s="13">
        <f t="shared" si="189"/>
        <v>0</v>
      </c>
      <c r="AD1149" s="12">
        <v>1</v>
      </c>
      <c r="AE1149" s="12">
        <v>1</v>
      </c>
      <c r="AG1149" s="9">
        <f t="shared" si="188"/>
        <v>-7332.02</v>
      </c>
      <c r="AI1149" s="1" t="str">
        <f t="shared" si="191"/>
        <v>38238210004054</v>
      </c>
      <c r="AJ1149" s="9">
        <f>IF(AND(F1149=2015,AG$4=1),-IFERROR(VLOOKUP(AI1149,'Tax Admin 1'!A:I,9,0),0),IF(AND(F1149=2015,AG$4=2),-IFERROR(VLOOKUP(AI1149,'Tax Admin 2'!A:I,9,0),0),IFERROR(VLOOKUP(AI1149,'A203'!A:L,12,0),0)))</f>
        <v>0</v>
      </c>
    </row>
    <row r="1150" spans="1:36" ht="15" customHeight="1" outlineLevel="2">
      <c r="A1150" s="7">
        <v>2015</v>
      </c>
      <c r="B1150" s="7" t="s">
        <v>219</v>
      </c>
      <c r="C1150" s="149" t="s">
        <v>220</v>
      </c>
      <c r="D1150" s="7" t="s">
        <v>220</v>
      </c>
      <c r="E1150" s="7" t="s">
        <v>13</v>
      </c>
      <c r="F1150" s="7">
        <v>1450</v>
      </c>
      <c r="G1150" s="148" t="str">
        <f>VLOOKUP(F1150,Crosswalk!A:D,2,0)</f>
        <v>4056</v>
      </c>
      <c r="H1150" s="7" t="str">
        <f>VLOOKUP(G1150,Crosswalk!B:D,2,0)</f>
        <v>Aircraft</v>
      </c>
      <c r="I1150" s="7"/>
      <c r="J1150" s="8">
        <v>0</v>
      </c>
      <c r="K1150" s="8">
        <v>0</v>
      </c>
      <c r="L1150" s="8">
        <v>6694.67</v>
      </c>
      <c r="M1150" s="8">
        <v>0</v>
      </c>
      <c r="N1150" s="8">
        <v>0</v>
      </c>
      <c r="O1150" s="8">
        <v>0</v>
      </c>
      <c r="P1150" s="8"/>
      <c r="Q1150" s="8">
        <v>0</v>
      </c>
      <c r="R1150" s="8"/>
      <c r="S1150" s="8"/>
      <c r="T1150" s="8"/>
      <c r="U1150" s="8"/>
      <c r="V1150" s="8"/>
      <c r="W1150" s="8"/>
      <c r="X1150" s="8"/>
      <c r="Y1150" s="14">
        <f t="shared" si="187"/>
        <v>6694.67</v>
      </c>
      <c r="Z1150" s="10"/>
      <c r="AA1150" s="136">
        <f t="shared" si="190"/>
        <v>0</v>
      </c>
      <c r="AB1150" s="13"/>
      <c r="AC1150" s="13">
        <f t="shared" si="189"/>
        <v>0</v>
      </c>
      <c r="AD1150" s="12">
        <v>1</v>
      </c>
      <c r="AE1150" s="12">
        <v>1</v>
      </c>
      <c r="AG1150" s="9">
        <f t="shared" si="188"/>
        <v>-6694.67</v>
      </c>
      <c r="AI1150" s="1" t="str">
        <f t="shared" si="191"/>
        <v>38238210004056</v>
      </c>
      <c r="AJ1150" s="9">
        <f>IF(AND(F1150=2015,AG$4=1),-IFERROR(VLOOKUP(AI1150,'Tax Admin 1'!A:I,9,0),0),IF(AND(F1150=2015,AG$4=2),-IFERROR(VLOOKUP(AI1150,'Tax Admin 2'!A:I,9,0),0),IFERROR(VLOOKUP(AI1150,'A203'!A:L,12,0),0)))</f>
        <v>0</v>
      </c>
    </row>
    <row r="1151" spans="1:36" ht="15" customHeight="1" outlineLevel="2">
      <c r="A1151" s="7">
        <v>2015</v>
      </c>
      <c r="B1151" s="7" t="s">
        <v>219</v>
      </c>
      <c r="C1151" s="149" t="s">
        <v>220</v>
      </c>
      <c r="D1151" s="7" t="s">
        <v>220</v>
      </c>
      <c r="E1151" s="7" t="s">
        <v>13</v>
      </c>
      <c r="F1151" s="7">
        <v>2015</v>
      </c>
      <c r="G1151" s="148" t="str">
        <f>VLOOKUP(F1151,Crosswalk!A:D,2,0)</f>
        <v>7003</v>
      </c>
      <c r="H1151" s="7" t="str">
        <f>VLOOKUP(G1151,Crosswalk!B:D,2,0)</f>
        <v>SB2557 Tax Admin Fees (Expense)</v>
      </c>
      <c r="I1151" s="7"/>
      <c r="J1151" s="8">
        <v>0</v>
      </c>
      <c r="K1151" s="8">
        <v>0</v>
      </c>
      <c r="L1151" s="8">
        <v>-1771.43</v>
      </c>
      <c r="M1151" s="8">
        <v>0</v>
      </c>
      <c r="N1151" s="8">
        <v>0</v>
      </c>
      <c r="O1151" s="8">
        <v>-1771.43</v>
      </c>
      <c r="P1151" s="8"/>
      <c r="Q1151" s="8">
        <v>0</v>
      </c>
      <c r="R1151" s="8"/>
      <c r="S1151" s="8"/>
      <c r="T1151" s="8"/>
      <c r="U1151" s="8"/>
      <c r="V1151" s="8"/>
      <c r="W1151" s="8"/>
      <c r="X1151" s="8"/>
      <c r="Y1151" s="14">
        <f t="shared" si="187"/>
        <v>-3542.86</v>
      </c>
      <c r="Z1151" s="10"/>
      <c r="AA1151" s="136">
        <f t="shared" si="190"/>
        <v>-1771.43</v>
      </c>
      <c r="AB1151" s="13"/>
      <c r="AC1151" s="13">
        <f t="shared" si="189"/>
        <v>-1771.43</v>
      </c>
      <c r="AD1151" s="12"/>
      <c r="AE1151" s="12"/>
      <c r="AG1151" s="9">
        <f t="shared" si="188"/>
        <v>1771.43</v>
      </c>
      <c r="AI1151" s="1" t="str">
        <f t="shared" si="191"/>
        <v>38238210007003</v>
      </c>
      <c r="AJ1151" s="9">
        <f>IF(AND(F1151=2015,AG$4=1),-IFERROR(VLOOKUP(AI1151,'Tax Admin 1'!A:I,9,0),0),IF(AND(F1151=2015,AG$4=2),-IFERROR(VLOOKUP(AI1151,'Tax Admin 2'!A:I,9,0),0),IFERROR(VLOOKUP(AI1151,'A203'!A:L,12,0),0)))</f>
        <v>-1771.43</v>
      </c>
    </row>
    <row r="1152" spans="1:36" ht="15" customHeight="1" outlineLevel="2">
      <c r="A1152" s="7">
        <v>2015</v>
      </c>
      <c r="B1152" s="7" t="s">
        <v>219</v>
      </c>
      <c r="C1152" s="149" t="s">
        <v>220</v>
      </c>
      <c r="D1152" s="7" t="s">
        <v>220</v>
      </c>
      <c r="E1152" s="7" t="s">
        <v>13</v>
      </c>
      <c r="F1152" s="7">
        <v>3010</v>
      </c>
      <c r="G1152" s="148" t="str">
        <f>VLOOKUP(F1152,Crosswalk!A:D,2,0)</f>
        <v>4402</v>
      </c>
      <c r="H1152" s="7" t="str">
        <f>VLOOKUP(G1152,Crosswalk!B:D,2,0)</f>
        <v>Vehicle Code Fines</v>
      </c>
      <c r="I1152" s="7"/>
      <c r="J1152" s="8">
        <v>202.52999999999997</v>
      </c>
      <c r="K1152" s="8">
        <f>152.22-83.96</f>
        <v>68.260000000000005</v>
      </c>
      <c r="L1152" s="8">
        <f>130.66-110.04</f>
        <v>20.61999999999999</v>
      </c>
      <c r="M1152" s="8">
        <v>0</v>
      </c>
      <c r="N1152" s="8">
        <f>138.25-119.72</f>
        <v>18.53</v>
      </c>
      <c r="O1152" s="8">
        <f>4.01999999999998-14.58</f>
        <v>-10.56000000000002</v>
      </c>
      <c r="P1152" s="8"/>
      <c r="Q1152" s="8">
        <f>137.48-135.46</f>
        <v>2.0199999999999818</v>
      </c>
      <c r="R1152" s="8"/>
      <c r="S1152" s="8"/>
      <c r="T1152" s="8"/>
      <c r="U1152" s="8"/>
      <c r="V1152" s="8"/>
      <c r="W1152" s="8"/>
      <c r="X1152" s="8"/>
      <c r="Y1152" s="14">
        <f t="shared" si="187"/>
        <v>301.39999999999992</v>
      </c>
      <c r="Z1152" s="10"/>
      <c r="AA1152" s="136">
        <f t="shared" si="190"/>
        <v>0</v>
      </c>
      <c r="AB1152" s="13"/>
      <c r="AC1152" s="13">
        <f t="shared" si="189"/>
        <v>0</v>
      </c>
      <c r="AD1152" s="12">
        <v>1</v>
      </c>
      <c r="AE1152" s="12">
        <v>1</v>
      </c>
      <c r="AG1152" s="9">
        <f t="shared" si="188"/>
        <v>-301.39999999999992</v>
      </c>
      <c r="AI1152" s="1" t="str">
        <f t="shared" si="191"/>
        <v>38238210004402</v>
      </c>
      <c r="AJ1152" s="9">
        <f>IF(AND(F1152=2015,AG$4=1),-IFERROR(VLOOKUP(AI1152,'Tax Admin 1'!A:I,9,0),0),IF(AND(F1152=2015,AG$4=2),-IFERROR(VLOOKUP(AI1152,'Tax Admin 2'!A:I,9,0),0),IFERROR(VLOOKUP(AI1152,'A203'!A:L,12,0),0)))</f>
        <v>0</v>
      </c>
    </row>
    <row r="1153" spans="1:36" ht="15" customHeight="1" outlineLevel="2">
      <c r="A1153" s="7">
        <v>2015</v>
      </c>
      <c r="B1153" s="7" t="s">
        <v>219</v>
      </c>
      <c r="C1153" s="149" t="s">
        <v>220</v>
      </c>
      <c r="D1153" s="7" t="s">
        <v>220</v>
      </c>
      <c r="E1153" s="7" t="s">
        <v>13</v>
      </c>
      <c r="F1153" s="7">
        <v>3011</v>
      </c>
      <c r="G1153" s="148" t="str">
        <f>VLOOKUP(F1153,Crosswalk!A:D,2,0)</f>
        <v>4403</v>
      </c>
      <c r="H1153" s="7" t="str">
        <f>VLOOKUP(G1153,Crosswalk!B:D,2,0)</f>
        <v>Red Light Violations</v>
      </c>
      <c r="I1153" s="7"/>
      <c r="J1153" s="8">
        <v>0</v>
      </c>
      <c r="K1153" s="8">
        <v>0</v>
      </c>
      <c r="L1153" s="8">
        <v>0</v>
      </c>
      <c r="M1153" s="8">
        <v>0</v>
      </c>
      <c r="N1153" s="8">
        <v>0</v>
      </c>
      <c r="O1153" s="8">
        <v>0</v>
      </c>
      <c r="P1153" s="8"/>
      <c r="Q1153" s="8">
        <v>0</v>
      </c>
      <c r="R1153" s="8"/>
      <c r="S1153" s="8"/>
      <c r="T1153" s="8"/>
      <c r="U1153" s="8"/>
      <c r="V1153" s="8"/>
      <c r="W1153" s="8"/>
      <c r="X1153" s="8"/>
      <c r="Y1153" s="14">
        <f t="shared" si="187"/>
        <v>0</v>
      </c>
      <c r="Z1153" s="10"/>
      <c r="AA1153" s="136">
        <f t="shared" si="190"/>
        <v>0</v>
      </c>
      <c r="AB1153" s="13"/>
      <c r="AC1153" s="13">
        <f t="shared" si="189"/>
        <v>0</v>
      </c>
      <c r="AD1153" s="12">
        <v>1</v>
      </c>
      <c r="AE1153" s="12">
        <v>1</v>
      </c>
      <c r="AG1153" s="9">
        <f t="shared" si="188"/>
        <v>0</v>
      </c>
      <c r="AI1153" s="1" t="str">
        <f t="shared" si="191"/>
        <v>38238210004403</v>
      </c>
      <c r="AJ1153" s="9">
        <f>IF(AND(F1153=2015,AG$4=1),-IFERROR(VLOOKUP(AI1153,'Tax Admin 1'!A:I,9,0),0),IF(AND(F1153=2015,AG$4=2),-IFERROR(VLOOKUP(AI1153,'Tax Admin 2'!A:I,9,0),0),IFERROR(VLOOKUP(AI1153,'A203'!A:L,12,0),0)))</f>
        <v>0</v>
      </c>
    </row>
    <row r="1154" spans="1:36" ht="15" customHeight="1" outlineLevel="2">
      <c r="A1154" s="7">
        <v>2015</v>
      </c>
      <c r="B1154" s="7" t="s">
        <v>219</v>
      </c>
      <c r="C1154" s="149" t="s">
        <v>220</v>
      </c>
      <c r="D1154" s="7" t="s">
        <v>220</v>
      </c>
      <c r="E1154" s="7" t="s">
        <v>13</v>
      </c>
      <c r="F1154" s="7">
        <v>3020</v>
      </c>
      <c r="G1154" s="148" t="str">
        <f>VLOOKUP(F1154,Crosswalk!A:D,2,0)</f>
        <v>4406</v>
      </c>
      <c r="H1154" s="7" t="str">
        <f>VLOOKUP(G1154,Crosswalk!B:D,2,0)</f>
        <v>Parking Fines</v>
      </c>
      <c r="I1154" s="7"/>
      <c r="J1154" s="8">
        <v>0</v>
      </c>
      <c r="K1154" s="8">
        <v>0</v>
      </c>
      <c r="L1154" s="8">
        <v>0</v>
      </c>
      <c r="M1154" s="8">
        <v>0</v>
      </c>
      <c r="N1154" s="8">
        <v>0</v>
      </c>
      <c r="O1154" s="8">
        <v>0</v>
      </c>
      <c r="P1154" s="8"/>
      <c r="Q1154" s="8">
        <v>0</v>
      </c>
      <c r="R1154" s="8"/>
      <c r="S1154" s="8"/>
      <c r="T1154" s="8"/>
      <c r="U1154" s="8"/>
      <c r="V1154" s="8"/>
      <c r="W1154" s="8"/>
      <c r="X1154" s="8"/>
      <c r="Y1154" s="14">
        <f t="shared" si="187"/>
        <v>0</v>
      </c>
      <c r="Z1154" s="10"/>
      <c r="AA1154" s="136">
        <f t="shared" si="190"/>
        <v>0</v>
      </c>
      <c r="AB1154" s="13"/>
      <c r="AC1154" s="13">
        <f t="shared" si="189"/>
        <v>0</v>
      </c>
      <c r="AD1154" s="12">
        <v>1</v>
      </c>
      <c r="AE1154" s="12">
        <v>1</v>
      </c>
      <c r="AG1154" s="9">
        <f t="shared" si="188"/>
        <v>0</v>
      </c>
      <c r="AI1154" s="1" t="str">
        <f t="shared" si="191"/>
        <v>38238210004406</v>
      </c>
      <c r="AJ1154" s="9">
        <f>IF(AND(F1154=2015,AG$4=1),-IFERROR(VLOOKUP(AI1154,'Tax Admin 1'!A:I,9,0),0),IF(AND(F1154=2015,AG$4=2),-IFERROR(VLOOKUP(AI1154,'Tax Admin 2'!A:I,9,0),0),IFERROR(VLOOKUP(AI1154,'A203'!A:L,12,0),0)))</f>
        <v>0</v>
      </c>
    </row>
    <row r="1155" spans="1:36" ht="15" customHeight="1" outlineLevel="2">
      <c r="A1155" s="7">
        <v>2015</v>
      </c>
      <c r="B1155" s="7" t="s">
        <v>219</v>
      </c>
      <c r="C1155" s="149" t="s">
        <v>220</v>
      </c>
      <c r="D1155" s="7" t="s">
        <v>220</v>
      </c>
      <c r="E1155" s="7" t="s">
        <v>13</v>
      </c>
      <c r="F1155" s="7">
        <v>3050</v>
      </c>
      <c r="G1155" s="148" t="str">
        <f>VLOOKUP(F1155,Crosswalk!A:D,2,0)</f>
        <v>4413</v>
      </c>
      <c r="H1155" s="7" t="str">
        <f>VLOOKUP(G1155,Crosswalk!B:D,2,0)</f>
        <v>Other Court Fines</v>
      </c>
      <c r="I1155" s="7"/>
      <c r="J1155" s="8">
        <v>0</v>
      </c>
      <c r="K1155" s="8">
        <v>0</v>
      </c>
      <c r="L1155" s="8">
        <v>0</v>
      </c>
      <c r="M1155" s="8">
        <v>0</v>
      </c>
      <c r="N1155" s="8">
        <v>0</v>
      </c>
      <c r="O1155" s="8">
        <v>0</v>
      </c>
      <c r="P1155" s="8"/>
      <c r="Q1155" s="8">
        <v>0</v>
      </c>
      <c r="R1155" s="8"/>
      <c r="S1155" s="8"/>
      <c r="T1155" s="8"/>
      <c r="U1155" s="8"/>
      <c r="V1155" s="8"/>
      <c r="W1155" s="8"/>
      <c r="X1155" s="8"/>
      <c r="Y1155" s="14">
        <f t="shared" si="187"/>
        <v>0</v>
      </c>
      <c r="Z1155" s="10"/>
      <c r="AA1155" s="136">
        <f t="shared" si="190"/>
        <v>0</v>
      </c>
      <c r="AB1155" s="13"/>
      <c r="AC1155" s="13">
        <f t="shared" si="189"/>
        <v>0</v>
      </c>
      <c r="AD1155" s="12">
        <v>1</v>
      </c>
      <c r="AE1155" s="12">
        <v>1</v>
      </c>
      <c r="AG1155" s="9">
        <f t="shared" si="188"/>
        <v>0</v>
      </c>
      <c r="AI1155" s="1" t="str">
        <f t="shared" si="191"/>
        <v>38238210004413</v>
      </c>
      <c r="AJ1155" s="9">
        <f>IF(AND(F1155=2015,AG$4=1),-IFERROR(VLOOKUP(AI1155,'Tax Admin 1'!A:I,9,0),0),IF(AND(F1155=2015,AG$4=2),-IFERROR(VLOOKUP(AI1155,'Tax Admin 2'!A:I,9,0),0),IFERROR(VLOOKUP(AI1155,'A203'!A:L,12,0),0)))</f>
        <v>0</v>
      </c>
    </row>
    <row r="1156" spans="1:36" ht="15" customHeight="1" outlineLevel="2">
      <c r="A1156" s="7">
        <v>2015</v>
      </c>
      <c r="B1156" s="7" t="s">
        <v>219</v>
      </c>
      <c r="C1156" s="149" t="s">
        <v>220</v>
      </c>
      <c r="D1156" s="7" t="s">
        <v>220</v>
      </c>
      <c r="E1156" s="7" t="s">
        <v>13</v>
      </c>
      <c r="F1156" s="7">
        <v>3051</v>
      </c>
      <c r="G1156" s="148" t="str">
        <f>VLOOKUP(F1156,Crosswalk!A:D,2,0)</f>
        <v>4414</v>
      </c>
      <c r="H1156" s="7" t="str">
        <f>VLOOKUP(G1156,Crosswalk!B:D,2,0)</f>
        <v>Child Passenger Seat Violation</v>
      </c>
      <c r="I1156" s="7"/>
      <c r="J1156" s="8">
        <v>94.38</v>
      </c>
      <c r="K1156" s="8">
        <v>69.53</v>
      </c>
      <c r="L1156" s="8">
        <v>157.27000000000001</v>
      </c>
      <c r="M1156" s="8">
        <v>0</v>
      </c>
      <c r="N1156" s="8">
        <v>0</v>
      </c>
      <c r="O1156" s="8">
        <v>154.01000000000005</v>
      </c>
      <c r="P1156" s="8">
        <f>32.89+213.1</f>
        <v>245.99</v>
      </c>
      <c r="Q1156" s="8">
        <v>65.369999999999891</v>
      </c>
      <c r="R1156" s="8"/>
      <c r="S1156" s="8"/>
      <c r="T1156" s="8"/>
      <c r="U1156" s="8"/>
      <c r="V1156" s="8"/>
      <c r="W1156" s="8"/>
      <c r="X1156" s="8"/>
      <c r="Y1156" s="14">
        <f t="shared" si="187"/>
        <v>786.55</v>
      </c>
      <c r="Z1156" s="10"/>
      <c r="AA1156" s="136">
        <f t="shared" si="190"/>
        <v>0</v>
      </c>
      <c r="AB1156" s="13"/>
      <c r="AC1156" s="13">
        <f t="shared" si="189"/>
        <v>0</v>
      </c>
      <c r="AD1156" s="12">
        <v>1</v>
      </c>
      <c r="AE1156" s="12">
        <v>1</v>
      </c>
      <c r="AG1156" s="9">
        <f t="shared" si="188"/>
        <v>-786.55</v>
      </c>
      <c r="AI1156" s="1" t="str">
        <f t="shared" si="191"/>
        <v>38238210004414</v>
      </c>
      <c r="AJ1156" s="9">
        <f>IF(AND(F1156=2015,AG$4=1),-IFERROR(VLOOKUP(AI1156,'Tax Admin 1'!A:I,9,0),0),IF(AND(F1156=2015,AG$4=2),-IFERROR(VLOOKUP(AI1156,'Tax Admin 2'!A:I,9,0),0),IFERROR(VLOOKUP(AI1156,'A203'!A:L,12,0),0)))</f>
        <v>0</v>
      </c>
    </row>
    <row r="1157" spans="1:36" ht="15" customHeight="1" outlineLevel="2">
      <c r="A1157" s="7">
        <v>2015</v>
      </c>
      <c r="B1157" s="7" t="s">
        <v>219</v>
      </c>
      <c r="C1157" s="149" t="s">
        <v>220</v>
      </c>
      <c r="D1157" s="7" t="s">
        <v>220</v>
      </c>
      <c r="E1157" s="7" t="s">
        <v>13</v>
      </c>
      <c r="F1157" s="7">
        <v>3054</v>
      </c>
      <c r="G1157" s="148" t="str">
        <f>VLOOKUP(F1157,Crosswalk!A:D,2,0)</f>
        <v>4417</v>
      </c>
      <c r="H1157" s="7" t="str">
        <f>VLOOKUP(G1157,Crosswalk!B:D,2,0)</f>
        <v>Bicycle Helmet Violations</v>
      </c>
      <c r="I1157" s="7"/>
      <c r="J1157" s="8">
        <v>0</v>
      </c>
      <c r="K1157" s="8">
        <v>0</v>
      </c>
      <c r="L1157" s="8">
        <v>0</v>
      </c>
      <c r="M1157" s="8">
        <v>0</v>
      </c>
      <c r="N1157" s="8">
        <v>0</v>
      </c>
      <c r="O1157" s="8">
        <v>5.56</v>
      </c>
      <c r="P1157" s="8"/>
      <c r="Q1157" s="8">
        <v>0</v>
      </c>
      <c r="R1157" s="8"/>
      <c r="S1157" s="8"/>
      <c r="T1157" s="8"/>
      <c r="U1157" s="8"/>
      <c r="V1157" s="8"/>
      <c r="W1157" s="8"/>
      <c r="X1157" s="8"/>
      <c r="Y1157" s="14">
        <f t="shared" si="187"/>
        <v>5.56</v>
      </c>
      <c r="Z1157" s="10"/>
      <c r="AA1157" s="136">
        <f t="shared" si="190"/>
        <v>0</v>
      </c>
      <c r="AB1157" s="13"/>
      <c r="AC1157" s="13">
        <f t="shared" si="189"/>
        <v>0</v>
      </c>
      <c r="AD1157" s="12">
        <v>1</v>
      </c>
      <c r="AE1157" s="12">
        <v>1</v>
      </c>
      <c r="AG1157" s="9">
        <f t="shared" si="188"/>
        <v>-5.56</v>
      </c>
      <c r="AI1157" s="1" t="str">
        <f t="shared" si="191"/>
        <v>38238210004417</v>
      </c>
      <c r="AJ1157" s="9">
        <f>IF(AND(F1157=2015,AG$4=1),-IFERROR(VLOOKUP(AI1157,'Tax Admin 1'!A:I,9,0),0),IF(AND(F1157=2015,AG$4=2),-IFERROR(VLOOKUP(AI1157,'Tax Admin 2'!A:I,9,0),0),IFERROR(VLOOKUP(AI1157,'A203'!A:L,12,0),0)))</f>
        <v>0</v>
      </c>
    </row>
    <row r="1158" spans="1:36" ht="15" customHeight="1" outlineLevel="2">
      <c r="A1158" s="7">
        <v>2015</v>
      </c>
      <c r="B1158" s="7" t="s">
        <v>219</v>
      </c>
      <c r="C1158" s="149" t="s">
        <v>220</v>
      </c>
      <c r="D1158" s="7" t="s">
        <v>220</v>
      </c>
      <c r="E1158" s="7" t="s">
        <v>13</v>
      </c>
      <c r="F1158" s="24">
        <v>3060</v>
      </c>
      <c r="G1158" s="148" t="str">
        <f>VLOOKUP(F1158,Crosswalk!A:D,2,0)</f>
        <v>4423</v>
      </c>
      <c r="H1158" s="7" t="str">
        <f>VLOOKUP(G1158,Crosswalk!B:D,2,0)</f>
        <v>Crime Prevention Fines</v>
      </c>
      <c r="I1158" s="7"/>
      <c r="J1158" s="8">
        <v>5.28</v>
      </c>
      <c r="K1158" s="8">
        <v>8.759999999999998</v>
      </c>
      <c r="L1158" s="8">
        <v>0</v>
      </c>
      <c r="M1158" s="8">
        <v>0</v>
      </c>
      <c r="N1158" s="8">
        <v>0</v>
      </c>
      <c r="O1158" s="8">
        <v>0</v>
      </c>
      <c r="P1158" s="8"/>
      <c r="Q1158" s="8">
        <v>0</v>
      </c>
      <c r="R1158" s="8"/>
      <c r="S1158" s="8"/>
      <c r="T1158" s="8"/>
      <c r="U1158" s="8"/>
      <c r="V1158" s="8"/>
      <c r="W1158" s="8"/>
      <c r="X1158" s="8"/>
      <c r="Y1158" s="14">
        <f t="shared" si="187"/>
        <v>14.04</v>
      </c>
      <c r="Z1158" s="10"/>
      <c r="AA1158" s="136">
        <f t="shared" si="190"/>
        <v>0</v>
      </c>
      <c r="AB1158" s="13"/>
      <c r="AC1158" s="13">
        <f t="shared" si="189"/>
        <v>0</v>
      </c>
      <c r="AD1158" s="12">
        <v>1</v>
      </c>
      <c r="AE1158" s="12">
        <v>1</v>
      </c>
      <c r="AG1158" s="9">
        <f t="shared" si="188"/>
        <v>-14.04</v>
      </c>
      <c r="AI1158" s="1" t="str">
        <f t="shared" si="191"/>
        <v>38238210004423</v>
      </c>
      <c r="AJ1158" s="9">
        <f>IF(AND(F1158=2015,AG$4=1),-IFERROR(VLOOKUP(AI1158,'Tax Admin 1'!A:I,9,0),0),IF(AND(F1158=2015,AG$4=2),-IFERROR(VLOOKUP(AI1158,'Tax Admin 2'!A:I,9,0),0),IFERROR(VLOOKUP(AI1158,'A203'!A:L,12,0),0)))</f>
        <v>0</v>
      </c>
    </row>
    <row r="1159" spans="1:36" ht="15" customHeight="1" outlineLevel="2">
      <c r="A1159" s="7">
        <v>2015</v>
      </c>
      <c r="B1159" s="7" t="s">
        <v>219</v>
      </c>
      <c r="C1159" s="149" t="s">
        <v>220</v>
      </c>
      <c r="D1159" s="7" t="s">
        <v>220</v>
      </c>
      <c r="E1159" s="7" t="s">
        <v>13</v>
      </c>
      <c r="F1159" s="7">
        <v>3066</v>
      </c>
      <c r="G1159" s="148" t="str">
        <f>VLOOKUP(F1159,Crosswalk!A:D,2,0)</f>
        <v>4429</v>
      </c>
      <c r="H1159" s="7" t="str">
        <f>VLOOKUP(G1159,Crosswalk!B:D,2,0)</f>
        <v>General Base Fine Distribution</v>
      </c>
      <c r="I1159" s="7"/>
      <c r="J1159" s="8">
        <v>2370.5100000000002</v>
      </c>
      <c r="K1159" s="8">
        <v>3362.99</v>
      </c>
      <c r="L1159" s="8">
        <v>3123.5599999999995</v>
      </c>
      <c r="M1159" s="8">
        <v>0</v>
      </c>
      <c r="N1159" s="8">
        <v>0</v>
      </c>
      <c r="O1159" s="8">
        <v>4997.7599999999984</v>
      </c>
      <c r="P1159" s="8">
        <f>2250.01+2382.95</f>
        <v>4632.96</v>
      </c>
      <c r="Q1159" s="8">
        <v>3162.3199999999997</v>
      </c>
      <c r="R1159" s="8"/>
      <c r="S1159" s="8"/>
      <c r="T1159" s="8"/>
      <c r="U1159" s="8"/>
      <c r="V1159" s="8"/>
      <c r="W1159" s="8"/>
      <c r="X1159" s="8"/>
      <c r="Y1159" s="14">
        <f t="shared" si="187"/>
        <v>21650.1</v>
      </c>
      <c r="Z1159" s="10"/>
      <c r="AA1159" s="136">
        <f t="shared" si="190"/>
        <v>0</v>
      </c>
      <c r="AB1159" s="13"/>
      <c r="AC1159" s="13">
        <f t="shared" si="189"/>
        <v>0</v>
      </c>
      <c r="AD1159" s="12">
        <v>1</v>
      </c>
      <c r="AE1159" s="12">
        <v>1</v>
      </c>
      <c r="AG1159" s="9">
        <f t="shared" si="188"/>
        <v>-21650.1</v>
      </c>
      <c r="AI1159" s="1" t="str">
        <f t="shared" si="191"/>
        <v>38238210004429</v>
      </c>
      <c r="AJ1159" s="9">
        <f>IF(AND(F1159=2015,AG$4=1),-IFERROR(VLOOKUP(AI1159,'Tax Admin 1'!A:I,9,0),0),IF(AND(F1159=2015,AG$4=2),-IFERROR(VLOOKUP(AI1159,'Tax Admin 2'!A:I,9,0),0),IFERROR(VLOOKUP(AI1159,'A203'!A:L,12,0),0)))</f>
        <v>0</v>
      </c>
    </row>
    <row r="1160" spans="1:36" ht="15" customHeight="1" outlineLevel="2">
      <c r="A1160" s="7">
        <v>2015</v>
      </c>
      <c r="B1160" s="7" t="s">
        <v>219</v>
      </c>
      <c r="C1160" s="149" t="s">
        <v>220</v>
      </c>
      <c r="D1160" s="7" t="s">
        <v>220</v>
      </c>
      <c r="E1160" s="7" t="s">
        <v>13</v>
      </c>
      <c r="F1160" s="7">
        <v>3071</v>
      </c>
      <c r="G1160" s="148" t="str">
        <f>VLOOKUP(F1160,Crosswalk!A:D,2,0)</f>
        <v>4434</v>
      </c>
      <c r="H1160" s="7" t="str">
        <f>VLOOKUP(G1160,Crosswalk!B:D,2,0)</f>
        <v>Pc 1463.001 Traffic Safety Fd</v>
      </c>
      <c r="I1160" s="7"/>
      <c r="J1160" s="8">
        <v>0</v>
      </c>
      <c r="K1160" s="8">
        <v>0</v>
      </c>
      <c r="L1160" s="8">
        <v>0</v>
      </c>
      <c r="M1160" s="8">
        <v>0</v>
      </c>
      <c r="N1160" s="8">
        <v>0</v>
      </c>
      <c r="O1160" s="8">
        <v>0</v>
      </c>
      <c r="P1160" s="8"/>
      <c r="Q1160" s="8">
        <v>0</v>
      </c>
      <c r="R1160" s="8"/>
      <c r="S1160" s="8"/>
      <c r="T1160" s="8"/>
      <c r="U1160" s="8"/>
      <c r="V1160" s="8"/>
      <c r="W1160" s="8"/>
      <c r="X1160" s="8"/>
      <c r="Y1160" s="14">
        <f t="shared" si="187"/>
        <v>0</v>
      </c>
      <c r="Z1160" s="10"/>
      <c r="AA1160" s="136">
        <f t="shared" si="190"/>
        <v>0</v>
      </c>
      <c r="AB1160" s="13"/>
      <c r="AC1160" s="13">
        <f t="shared" si="189"/>
        <v>0</v>
      </c>
      <c r="AD1160" s="12">
        <v>1</v>
      </c>
      <c r="AE1160" s="12">
        <v>1</v>
      </c>
      <c r="AG1160" s="9">
        <f t="shared" si="188"/>
        <v>0</v>
      </c>
      <c r="AI1160" s="1" t="str">
        <f t="shared" si="191"/>
        <v>38238210004434</v>
      </c>
      <c r="AJ1160" s="9">
        <f>IF(AND(F1160=2015,AG$4=1),-IFERROR(VLOOKUP(AI1160,'Tax Admin 1'!A:I,9,0),0),IF(AND(F1160=2015,AG$4=2),-IFERROR(VLOOKUP(AI1160,'Tax Admin 2'!A:I,9,0),0),IFERROR(VLOOKUP(AI1160,'A203'!A:L,12,0),0)))</f>
        <v>0</v>
      </c>
    </row>
    <row r="1161" spans="1:36" ht="15" customHeight="1" outlineLevel="2">
      <c r="A1161" s="7">
        <v>2015</v>
      </c>
      <c r="B1161" s="7" t="s">
        <v>219</v>
      </c>
      <c r="C1161" s="149" t="s">
        <v>220</v>
      </c>
      <c r="D1161" s="7" t="s">
        <v>220</v>
      </c>
      <c r="E1161" s="7" t="s">
        <v>13</v>
      </c>
      <c r="F1161" s="7">
        <v>3079</v>
      </c>
      <c r="G1161" s="148" t="str">
        <f>VLOOKUP(F1161,Crosswalk!A:D,2,0)</f>
        <v>4442</v>
      </c>
      <c r="H1161" s="7" t="str">
        <f>VLOOKUP(G1161,Crosswalk!B:D,2,0)</f>
        <v>Dui Lab Fees</v>
      </c>
      <c r="I1161" s="7"/>
      <c r="J1161" s="8">
        <v>0</v>
      </c>
      <c r="K1161" s="8">
        <v>1528.42</v>
      </c>
      <c r="L1161" s="8">
        <v>0</v>
      </c>
      <c r="M1161" s="8">
        <v>0</v>
      </c>
      <c r="N1161" s="8">
        <v>0</v>
      </c>
      <c r="O1161" s="8">
        <v>0</v>
      </c>
      <c r="P1161" s="8"/>
      <c r="Q1161" s="8">
        <v>0</v>
      </c>
      <c r="R1161" s="8"/>
      <c r="S1161" s="8"/>
      <c r="T1161" s="8"/>
      <c r="U1161" s="8"/>
      <c r="V1161" s="8"/>
      <c r="W1161" s="8"/>
      <c r="X1161" s="8"/>
      <c r="Y1161" s="14">
        <f t="shared" si="187"/>
        <v>1528.42</v>
      </c>
      <c r="Z1161" s="10"/>
      <c r="AA1161" s="136">
        <f t="shared" si="190"/>
        <v>0</v>
      </c>
      <c r="AB1161" s="13"/>
      <c r="AC1161" s="13">
        <f t="shared" ref="AC1161:AC1186" si="193">AA1161+AB1161</f>
        <v>0</v>
      </c>
      <c r="AD1161" s="12">
        <v>1</v>
      </c>
      <c r="AE1161" s="12">
        <v>1</v>
      </c>
      <c r="AG1161" s="9">
        <f t="shared" si="188"/>
        <v>-1528.42</v>
      </c>
      <c r="AI1161" s="1" t="str">
        <f t="shared" si="191"/>
        <v>38238210004442</v>
      </c>
      <c r="AJ1161" s="9">
        <f>IF(AND(F1161=2015,AG$4=1),-IFERROR(VLOOKUP(AI1161,'Tax Admin 1'!A:I,9,0),0),IF(AND(F1161=2015,AG$4=2),-IFERROR(VLOOKUP(AI1161,'Tax Admin 2'!A:I,9,0),0),IFERROR(VLOOKUP(AI1161,'A203'!A:L,12,0),0)))</f>
        <v>0</v>
      </c>
    </row>
    <row r="1162" spans="1:36" ht="15" customHeight="1" outlineLevel="2">
      <c r="A1162" s="7">
        <v>2015</v>
      </c>
      <c r="B1162" s="7" t="s">
        <v>219</v>
      </c>
      <c r="C1162" s="149" t="s">
        <v>220</v>
      </c>
      <c r="D1162" s="7" t="s">
        <v>220</v>
      </c>
      <c r="E1162" s="7" t="s">
        <v>13</v>
      </c>
      <c r="F1162" s="7">
        <v>3386</v>
      </c>
      <c r="G1162" s="148" t="str">
        <f>VLOOKUP(F1162,Crosswalk!A:D,2,0)</f>
        <v>4470</v>
      </c>
      <c r="H1162" s="7" t="str">
        <f>VLOOKUP(G1162,Crosswalk!B:D,2,0)</f>
        <v>Controlled Substance Violation</v>
      </c>
      <c r="I1162" s="7"/>
      <c r="J1162" s="8">
        <v>0</v>
      </c>
      <c r="K1162" s="8">
        <v>0</v>
      </c>
      <c r="L1162" s="8">
        <v>0</v>
      </c>
      <c r="M1162" s="8">
        <v>0</v>
      </c>
      <c r="N1162" s="8">
        <v>0</v>
      </c>
      <c r="O1162" s="8">
        <v>0</v>
      </c>
      <c r="P1162" s="8"/>
      <c r="Q1162" s="8">
        <v>0</v>
      </c>
      <c r="R1162" s="8"/>
      <c r="S1162" s="8"/>
      <c r="T1162" s="8"/>
      <c r="U1162" s="8"/>
      <c r="V1162" s="8"/>
      <c r="W1162" s="8"/>
      <c r="X1162" s="8"/>
      <c r="Y1162" s="14">
        <f t="shared" si="187"/>
        <v>0</v>
      </c>
      <c r="Z1162" s="10"/>
      <c r="AA1162" s="136">
        <f t="shared" si="190"/>
        <v>0</v>
      </c>
      <c r="AB1162" s="13"/>
      <c r="AC1162" s="13">
        <f t="shared" si="193"/>
        <v>0</v>
      </c>
      <c r="AD1162" s="12">
        <v>1</v>
      </c>
      <c r="AE1162" s="12">
        <v>1</v>
      </c>
      <c r="AG1162" s="9">
        <f t="shared" si="188"/>
        <v>0</v>
      </c>
      <c r="AI1162" s="1" t="str">
        <f t="shared" si="191"/>
        <v>38238210004470</v>
      </c>
      <c r="AJ1162" s="9">
        <f>IF(AND(F1162=2015,AG$4=1),-IFERROR(VLOOKUP(AI1162,'Tax Admin 1'!A:I,9,0),0),IF(AND(F1162=2015,AG$4=2),-IFERROR(VLOOKUP(AI1162,'Tax Admin 2'!A:I,9,0),0),IFERROR(VLOOKUP(AI1162,'A203'!A:L,12,0),0)))</f>
        <v>0</v>
      </c>
    </row>
    <row r="1163" spans="1:36" ht="15" customHeight="1" outlineLevel="2">
      <c r="A1163" s="7">
        <v>2015</v>
      </c>
      <c r="B1163" s="7" t="s">
        <v>219</v>
      </c>
      <c r="C1163" s="149" t="s">
        <v>220</v>
      </c>
      <c r="D1163" s="7" t="s">
        <v>220</v>
      </c>
      <c r="E1163" s="7" t="s">
        <v>13</v>
      </c>
      <c r="F1163" s="7">
        <v>4010</v>
      </c>
      <c r="G1163" s="148" t="str">
        <f>VLOOKUP(F1163,Crosswalk!A:D,2,0)</f>
        <v>4801</v>
      </c>
      <c r="H1163" s="7" t="str">
        <f>VLOOKUP(G1163,Crosswalk!B:D,2,0)</f>
        <v>Interest</v>
      </c>
      <c r="I1163" s="7"/>
      <c r="J1163" s="8">
        <v>0</v>
      </c>
      <c r="K1163" s="8">
        <v>80.78</v>
      </c>
      <c r="L1163" s="8">
        <v>0</v>
      </c>
      <c r="M1163" s="8">
        <v>0</v>
      </c>
      <c r="N1163" s="8">
        <v>174.87</v>
      </c>
      <c r="O1163" s="8">
        <v>79.330000000000013</v>
      </c>
      <c r="P1163" s="8"/>
      <c r="Q1163" s="8">
        <v>282.44000000000005</v>
      </c>
      <c r="R1163" s="8"/>
      <c r="S1163" s="8"/>
      <c r="T1163" s="8"/>
      <c r="U1163" s="8"/>
      <c r="V1163" s="8"/>
      <c r="W1163" s="8"/>
      <c r="X1163" s="8"/>
      <c r="Y1163" s="14">
        <f t="shared" si="187"/>
        <v>617.42000000000007</v>
      </c>
      <c r="Z1163" s="10"/>
      <c r="AA1163" s="136">
        <f t="shared" si="190"/>
        <v>0</v>
      </c>
      <c r="AB1163" s="13"/>
      <c r="AC1163" s="13">
        <f t="shared" si="193"/>
        <v>0</v>
      </c>
      <c r="AD1163" s="12">
        <v>1</v>
      </c>
      <c r="AE1163" s="12">
        <v>1</v>
      </c>
      <c r="AG1163" s="9">
        <f t="shared" si="188"/>
        <v>-617.42000000000007</v>
      </c>
      <c r="AI1163" s="1" t="str">
        <f t="shared" si="191"/>
        <v>38238210004801</v>
      </c>
      <c r="AJ1163" s="9">
        <f>IF(AND(F1163=2015,AG$4=1),-IFERROR(VLOOKUP(AI1163,'Tax Admin 1'!A:I,9,0),0),IF(AND(F1163=2015,AG$4=2),-IFERROR(VLOOKUP(AI1163,'Tax Admin 2'!A:I,9,0),0),IFERROR(VLOOKUP(AI1163,'A203'!A:L,12,0),0)))</f>
        <v>0</v>
      </c>
    </row>
    <row r="1164" spans="1:36" ht="15" customHeight="1" outlineLevel="2">
      <c r="A1164" s="7">
        <v>2015</v>
      </c>
      <c r="B1164" s="7" t="s">
        <v>219</v>
      </c>
      <c r="C1164" s="149" t="s">
        <v>220</v>
      </c>
      <c r="D1164" s="7" t="s">
        <v>220</v>
      </c>
      <c r="E1164" s="7" t="s">
        <v>13</v>
      </c>
      <c r="F1164" s="7">
        <v>5080</v>
      </c>
      <c r="G1164" s="148" t="str">
        <f>VLOOKUP(F1164,Crosswalk!A:D,2,0)</f>
        <v>5017</v>
      </c>
      <c r="H1164" s="7" t="str">
        <f>VLOOKUP(G1164,Crosswalk!B:D,2,0)</f>
        <v>Trailor Coach-In Lieu Tax</v>
      </c>
      <c r="I1164" s="7"/>
      <c r="J1164" s="8">
        <v>0</v>
      </c>
      <c r="K1164" s="8">
        <v>0</v>
      </c>
      <c r="L1164" s="8">
        <v>0</v>
      </c>
      <c r="M1164" s="8">
        <v>0</v>
      </c>
      <c r="N1164" s="8">
        <v>0</v>
      </c>
      <c r="O1164" s="8">
        <v>0</v>
      </c>
      <c r="P1164" s="8"/>
      <c r="Q1164" s="8">
        <v>0</v>
      </c>
      <c r="R1164" s="8"/>
      <c r="S1164" s="8"/>
      <c r="T1164" s="8"/>
      <c r="U1164" s="8"/>
      <c r="V1164" s="8"/>
      <c r="W1164" s="8"/>
      <c r="X1164" s="8"/>
      <c r="Y1164" s="14">
        <f t="shared" si="187"/>
        <v>0</v>
      </c>
      <c r="Z1164" s="10"/>
      <c r="AA1164" s="136">
        <f t="shared" si="190"/>
        <v>0</v>
      </c>
      <c r="AB1164" s="13"/>
      <c r="AC1164" s="13">
        <f t="shared" si="193"/>
        <v>0</v>
      </c>
      <c r="AD1164" s="12">
        <v>1</v>
      </c>
      <c r="AE1164" s="12">
        <v>1</v>
      </c>
      <c r="AG1164" s="9">
        <f t="shared" si="188"/>
        <v>0</v>
      </c>
      <c r="AI1164" s="1" t="str">
        <f t="shared" si="191"/>
        <v>38238210005017</v>
      </c>
      <c r="AJ1164" s="9">
        <f>IF(AND(F1164=2015,AG$4=1),-IFERROR(VLOOKUP(AI1164,'Tax Admin 1'!A:I,9,0),0),IF(AND(F1164=2015,AG$4=2),-IFERROR(VLOOKUP(AI1164,'Tax Admin 2'!A:I,9,0),0),IFERROR(VLOOKUP(AI1164,'A203'!A:L,12,0),0)))</f>
        <v>0</v>
      </c>
    </row>
    <row r="1165" spans="1:36" ht="15" customHeight="1" outlineLevel="2">
      <c r="A1165" s="7">
        <v>2015</v>
      </c>
      <c r="B1165" s="7" t="s">
        <v>219</v>
      </c>
      <c r="C1165" s="149" t="s">
        <v>220</v>
      </c>
      <c r="D1165" s="7" t="s">
        <v>220</v>
      </c>
      <c r="E1165" s="7" t="s">
        <v>13</v>
      </c>
      <c r="F1165" s="7">
        <v>5380</v>
      </c>
      <c r="G1165" s="148" t="str">
        <f>VLOOKUP(F1165,Crosswalk!A:D,2,0)</f>
        <v>5050</v>
      </c>
      <c r="H1165" s="7" t="str">
        <f>VLOOKUP(G1165,Crosswalk!B:D,2,0)</f>
        <v>St-Homeowners Prop Tax Relief</v>
      </c>
      <c r="I1165" s="7"/>
      <c r="J1165" s="8">
        <v>0</v>
      </c>
      <c r="K1165" s="8">
        <v>0</v>
      </c>
      <c r="L1165" s="8">
        <v>0</v>
      </c>
      <c r="M1165" s="8">
        <v>0</v>
      </c>
      <c r="N1165" s="8">
        <v>750.91</v>
      </c>
      <c r="O1165" s="8">
        <v>0</v>
      </c>
      <c r="P1165" s="8"/>
      <c r="Q1165" s="8">
        <v>750.91</v>
      </c>
      <c r="R1165" s="8"/>
      <c r="S1165" s="8"/>
      <c r="T1165" s="8"/>
      <c r="U1165" s="8"/>
      <c r="V1165" s="8"/>
      <c r="W1165" s="8"/>
      <c r="X1165" s="8"/>
      <c r="Y1165" s="14">
        <f t="shared" ref="Y1165:Y1228" si="194">SUM(J1165:X1165)</f>
        <v>1501.82</v>
      </c>
      <c r="Z1165" s="10"/>
      <c r="AA1165" s="136">
        <f t="shared" si="190"/>
        <v>0</v>
      </c>
      <c r="AB1165" s="13"/>
      <c r="AC1165" s="13">
        <f t="shared" si="193"/>
        <v>0</v>
      </c>
      <c r="AD1165" s="12">
        <v>1</v>
      </c>
      <c r="AE1165" s="12">
        <v>1</v>
      </c>
      <c r="AG1165" s="9">
        <f t="shared" si="188"/>
        <v>-1501.82</v>
      </c>
      <c r="AI1165" s="1" t="str">
        <f t="shared" si="191"/>
        <v>38238210005050</v>
      </c>
      <c r="AJ1165" s="9">
        <f>IF(AND(F1165=2015,AG$4=1),-IFERROR(VLOOKUP(AI1165,'Tax Admin 1'!A:I,9,0),0),IF(AND(F1165=2015,AG$4=2),-IFERROR(VLOOKUP(AI1165,'Tax Admin 2'!A:I,9,0),0),IFERROR(VLOOKUP(AI1165,'A203'!A:L,12,0),0)))</f>
        <v>0</v>
      </c>
    </row>
    <row r="1166" spans="1:36" ht="15" customHeight="1" outlineLevel="2">
      <c r="A1166" s="7">
        <v>2015</v>
      </c>
      <c r="B1166" s="7" t="s">
        <v>219</v>
      </c>
      <c r="C1166" s="149" t="s">
        <v>220</v>
      </c>
      <c r="D1166" s="7" t="s">
        <v>220</v>
      </c>
      <c r="E1166" s="7" t="s">
        <v>13</v>
      </c>
      <c r="F1166" s="7">
        <v>5400</v>
      </c>
      <c r="G1166" s="148" t="str">
        <f>VLOOKUP(F1166,Crosswalk!A:D,2,0)</f>
        <v>5054</v>
      </c>
      <c r="H1166" s="7" t="str">
        <f>VLOOKUP(G1166,Crosswalk!B:D,2,0)</f>
        <v>State- Other</v>
      </c>
      <c r="I1166" s="7"/>
      <c r="J1166" s="8">
        <v>0</v>
      </c>
      <c r="K1166" s="8">
        <v>0</v>
      </c>
      <c r="L1166" s="8">
        <v>0</v>
      </c>
      <c r="M1166" s="8">
        <v>0</v>
      </c>
      <c r="N1166" s="8">
        <v>0</v>
      </c>
      <c r="O1166" s="8">
        <v>0</v>
      </c>
      <c r="P1166" s="8"/>
      <c r="Q1166" s="8">
        <v>0</v>
      </c>
      <c r="R1166" s="8"/>
      <c r="S1166" s="8"/>
      <c r="T1166" s="8"/>
      <c r="U1166" s="8"/>
      <c r="V1166" s="8"/>
      <c r="W1166" s="8"/>
      <c r="X1166" s="8"/>
      <c r="Y1166" s="14">
        <f t="shared" si="194"/>
        <v>0</v>
      </c>
      <c r="Z1166" s="10"/>
      <c r="AA1166" s="136">
        <f t="shared" si="190"/>
        <v>0</v>
      </c>
      <c r="AB1166" s="13"/>
      <c r="AC1166" s="13">
        <f t="shared" si="193"/>
        <v>0</v>
      </c>
      <c r="AD1166" s="12">
        <v>1</v>
      </c>
      <c r="AE1166" s="12">
        <v>1</v>
      </c>
      <c r="AG1166" s="9">
        <f t="shared" si="188"/>
        <v>0</v>
      </c>
      <c r="AI1166" s="1" t="str">
        <f t="shared" si="191"/>
        <v>38238210005054</v>
      </c>
      <c r="AJ1166" s="9">
        <f>IF(AND(F1166=2015,AG$4=1),-IFERROR(VLOOKUP(AI1166,'Tax Admin 1'!A:I,9,0),0),IF(AND(F1166=2015,AG$4=2),-IFERROR(VLOOKUP(AI1166,'Tax Admin 2'!A:I,9,0),0),IFERROR(VLOOKUP(AI1166,'A203'!A:L,12,0),0)))</f>
        <v>0</v>
      </c>
    </row>
    <row r="1167" spans="1:36" ht="15" customHeight="1" outlineLevel="2">
      <c r="A1167" s="7">
        <v>2015</v>
      </c>
      <c r="B1167" s="7" t="s">
        <v>219</v>
      </c>
      <c r="C1167" s="149" t="s">
        <v>220</v>
      </c>
      <c r="D1167" s="7" t="s">
        <v>220</v>
      </c>
      <c r="E1167" s="7" t="s">
        <v>13</v>
      </c>
      <c r="F1167" s="7">
        <v>5520</v>
      </c>
      <c r="G1167" s="148" t="str">
        <f>VLOOKUP(F1167,Crosswalk!A:D,2,0)</f>
        <v>5084</v>
      </c>
      <c r="H1167" s="7" t="str">
        <f>VLOOKUP(G1167,Crosswalk!B:D,2,0)</f>
        <v>Prop 172 Pub Safety Fund</v>
      </c>
      <c r="I1167" s="7"/>
      <c r="J1167" s="8">
        <v>3695.98</v>
      </c>
      <c r="K1167" s="8">
        <v>3219.43</v>
      </c>
      <c r="L1167" s="8">
        <v>2351.6399999999994</v>
      </c>
      <c r="M1167" s="8">
        <v>0</v>
      </c>
      <c r="N1167" s="8">
        <v>1597.630000000001</v>
      </c>
      <c r="O1167" s="8">
        <v>5443.33</v>
      </c>
      <c r="P1167" s="8">
        <v>1489.37</v>
      </c>
      <c r="Q1167" s="8">
        <v>3677.6500000000051</v>
      </c>
      <c r="R1167" s="8"/>
      <c r="S1167" s="8"/>
      <c r="T1167" s="8"/>
      <c r="U1167" s="8"/>
      <c r="V1167" s="8"/>
      <c r="W1167" s="8"/>
      <c r="X1167" s="8"/>
      <c r="Y1167" s="14">
        <f t="shared" si="194"/>
        <v>21475.030000000006</v>
      </c>
      <c r="Z1167" s="10"/>
      <c r="AA1167" s="136">
        <f t="shared" si="190"/>
        <v>0</v>
      </c>
      <c r="AB1167" s="13"/>
      <c r="AC1167" s="13">
        <f t="shared" si="193"/>
        <v>0</v>
      </c>
      <c r="AD1167" s="12">
        <v>1</v>
      </c>
      <c r="AE1167" s="12">
        <v>1</v>
      </c>
      <c r="AG1167" s="9">
        <f t="shared" si="188"/>
        <v>-21475.030000000006</v>
      </c>
      <c r="AI1167" s="1" t="str">
        <f t="shared" si="191"/>
        <v>38238210005084</v>
      </c>
      <c r="AJ1167" s="9">
        <f>IF(AND(F1167=2015,AG$4=1),-IFERROR(VLOOKUP(AI1167,'Tax Admin 1'!A:I,9,0),0),IF(AND(F1167=2015,AG$4=2),-IFERROR(VLOOKUP(AI1167,'Tax Admin 2'!A:I,9,0),0),IFERROR(VLOOKUP(AI1167,'A203'!A:L,12,0),0)))</f>
        <v>0</v>
      </c>
    </row>
    <row r="1168" spans="1:36" ht="15" customHeight="1" outlineLevel="2">
      <c r="A1168" s="7">
        <v>2015</v>
      </c>
      <c r="B1168" s="7" t="s">
        <v>219</v>
      </c>
      <c r="C1168" s="149" t="s">
        <v>220</v>
      </c>
      <c r="D1168" s="7" t="s">
        <v>220</v>
      </c>
      <c r="E1168" s="7" t="s">
        <v>13</v>
      </c>
      <c r="F1168" s="7">
        <v>5623</v>
      </c>
      <c r="G1168" s="148" t="str">
        <f>VLOOKUP(F1168,Crosswalk!A:D,2,0)</f>
        <v>5204</v>
      </c>
      <c r="H1168" s="7" t="str">
        <f>VLOOKUP(G1168,Crosswalk!B:D,2,0)</f>
        <v>Fed-ARRA Grants</v>
      </c>
      <c r="I1168" s="7"/>
      <c r="J1168" s="8">
        <v>0</v>
      </c>
      <c r="K1168" s="8">
        <v>0</v>
      </c>
      <c r="L1168" s="8">
        <v>0</v>
      </c>
      <c r="M1168" s="8">
        <v>0</v>
      </c>
      <c r="N1168" s="8">
        <v>0</v>
      </c>
      <c r="O1168" s="8">
        <v>0</v>
      </c>
      <c r="P1168" s="8"/>
      <c r="Q1168" s="8">
        <v>0</v>
      </c>
      <c r="R1168" s="8"/>
      <c r="S1168" s="8"/>
      <c r="T1168" s="8"/>
      <c r="U1168" s="8"/>
      <c r="V1168" s="8"/>
      <c r="W1168" s="8"/>
      <c r="X1168" s="8"/>
      <c r="Y1168" s="14">
        <f t="shared" si="194"/>
        <v>0</v>
      </c>
      <c r="Z1168" s="10"/>
      <c r="AA1168" s="136">
        <f t="shared" si="190"/>
        <v>0</v>
      </c>
      <c r="AB1168" s="13"/>
      <c r="AC1168" s="13">
        <f t="shared" si="193"/>
        <v>0</v>
      </c>
      <c r="AD1168" s="12"/>
      <c r="AE1168" s="12"/>
      <c r="AG1168" s="9">
        <f t="shared" si="188"/>
        <v>0</v>
      </c>
      <c r="AI1168" s="1" t="str">
        <f t="shared" si="191"/>
        <v>38238210005204</v>
      </c>
      <c r="AJ1168" s="9">
        <f>IF(AND(F1168=2015,AG$4=1),-IFERROR(VLOOKUP(AI1168,'Tax Admin 1'!A:I,9,0),0),IF(AND(F1168=2015,AG$4=2),-IFERROR(VLOOKUP(AI1168,'Tax Admin 2'!A:I,9,0),0),IFERROR(VLOOKUP(AI1168,'A203'!A:L,12,0),0)))</f>
        <v>0</v>
      </c>
    </row>
    <row r="1169" spans="1:36" ht="15" customHeight="1" outlineLevel="2">
      <c r="A1169" s="7">
        <v>2015</v>
      </c>
      <c r="B1169" s="7" t="s">
        <v>219</v>
      </c>
      <c r="C1169" s="149" t="s">
        <v>220</v>
      </c>
      <c r="D1169" s="7">
        <v>382</v>
      </c>
      <c r="E1169" s="7" t="s">
        <v>13</v>
      </c>
      <c r="F1169" s="7">
        <v>5915</v>
      </c>
      <c r="G1169" s="148" t="str">
        <f>VLOOKUP(F1169,Crosswalk!A:D,2,0)</f>
        <v>4069</v>
      </c>
      <c r="H1169" s="7" t="str">
        <f>VLOOKUP(G1169,Crosswalk!B:D,2,0)</f>
        <v>Pass through - Facilities Portion</v>
      </c>
      <c r="I1169" s="7"/>
      <c r="J1169" s="8">
        <v>0</v>
      </c>
      <c r="K1169" s="8">
        <v>0</v>
      </c>
      <c r="L1169" s="8">
        <v>0</v>
      </c>
      <c r="M1169" s="8">
        <v>17976</v>
      </c>
      <c r="N1169" s="8">
        <v>0</v>
      </c>
      <c r="O1169" s="8">
        <v>0</v>
      </c>
      <c r="P1169" s="8">
        <v>7641</v>
      </c>
      <c r="Q1169" s="8">
        <v>0</v>
      </c>
      <c r="R1169" s="8"/>
      <c r="S1169" s="8"/>
      <c r="T1169" s="8"/>
      <c r="U1169" s="8"/>
      <c r="V1169" s="8"/>
      <c r="W1169" s="8"/>
      <c r="X1169" s="8"/>
      <c r="Y1169" s="14">
        <f t="shared" si="194"/>
        <v>25617</v>
      </c>
      <c r="Z1169" s="10"/>
      <c r="AA1169" s="136">
        <f t="shared" si="190"/>
        <v>0</v>
      </c>
      <c r="AB1169" s="13"/>
      <c r="AC1169" s="13">
        <f t="shared" si="193"/>
        <v>0</v>
      </c>
      <c r="AD1169" s="12"/>
      <c r="AE1169" s="12"/>
      <c r="AG1169" s="9">
        <f t="shared" si="188"/>
        <v>-25617</v>
      </c>
      <c r="AI1169" s="1" t="str">
        <f t="shared" si="191"/>
        <v>38238210004069</v>
      </c>
      <c r="AJ1169" s="9">
        <f>IF(AND(F1169=2015,AG$4=1),-IFERROR(VLOOKUP(AI1169,'Tax Admin 1'!A:I,9,0),0),IF(AND(F1169=2015,AG$4=2),-IFERROR(VLOOKUP(AI1169,'Tax Admin 2'!A:I,9,0),0),IFERROR(VLOOKUP(AI1169,'A203'!A:L,12,0),0)))</f>
        <v>0</v>
      </c>
    </row>
    <row r="1170" spans="1:36" ht="15" customHeight="1" outlineLevel="2">
      <c r="A1170" s="7">
        <v>2015</v>
      </c>
      <c r="B1170" s="7" t="s">
        <v>219</v>
      </c>
      <c r="C1170" s="149" t="s">
        <v>220</v>
      </c>
      <c r="D1170" s="7" t="s">
        <v>220</v>
      </c>
      <c r="E1170" s="7" t="s">
        <v>13</v>
      </c>
      <c r="F1170" s="7">
        <v>6170</v>
      </c>
      <c r="G1170" s="148" t="str">
        <f>VLOOKUP(F1170,Crosswalk!A:D,2,0)</f>
        <v>5459</v>
      </c>
      <c r="H1170" s="7" t="str">
        <f>VLOOKUP(G1170,Crosswalk!B:D,2,0)</f>
        <v>Traffic School Fees</v>
      </c>
      <c r="I1170" s="7"/>
      <c r="J1170" s="8">
        <v>37.340000000000003</v>
      </c>
      <c r="K1170" s="8">
        <v>195.01</v>
      </c>
      <c r="L1170" s="8">
        <v>450.91999999999996</v>
      </c>
      <c r="M1170" s="8">
        <v>0</v>
      </c>
      <c r="N1170" s="8">
        <v>0</v>
      </c>
      <c r="O1170" s="8">
        <v>427.17000000000007</v>
      </c>
      <c r="P1170" s="8">
        <f>261.31+120.26</f>
        <v>381.57</v>
      </c>
      <c r="Q1170" s="8">
        <v>120.17999999999984</v>
      </c>
      <c r="R1170" s="8"/>
      <c r="S1170" s="8"/>
      <c r="T1170" s="8"/>
      <c r="U1170" s="8"/>
      <c r="V1170" s="8"/>
      <c r="W1170" s="8"/>
      <c r="X1170" s="8"/>
      <c r="Y1170" s="14">
        <f t="shared" si="194"/>
        <v>1612.1899999999998</v>
      </c>
      <c r="Z1170" s="10"/>
      <c r="AA1170" s="136">
        <f t="shared" si="190"/>
        <v>0</v>
      </c>
      <c r="AB1170" s="13"/>
      <c r="AC1170" s="13">
        <f t="shared" si="193"/>
        <v>0</v>
      </c>
      <c r="AD1170" s="12">
        <v>1</v>
      </c>
      <c r="AE1170" s="12">
        <v>1</v>
      </c>
      <c r="AG1170" s="9">
        <f t="shared" ref="AG1170:AG1239" si="195">AC1170-Y1170</f>
        <v>-1612.1899999999998</v>
      </c>
      <c r="AI1170" s="1" t="str">
        <f t="shared" si="191"/>
        <v>38238210005459</v>
      </c>
      <c r="AJ1170" s="9">
        <f>IF(AND(F1170=2015,AG$4=1),-IFERROR(VLOOKUP(AI1170,'Tax Admin 1'!A:I,9,0),0),IF(AND(F1170=2015,AG$4=2),-IFERROR(VLOOKUP(AI1170,'Tax Admin 2'!A:I,9,0),0),IFERROR(VLOOKUP(AI1170,'A203'!A:L,12,0),0)))</f>
        <v>0</v>
      </c>
    </row>
    <row r="1171" spans="1:36" ht="15" customHeight="1" outlineLevel="2">
      <c r="A1171" s="7">
        <v>2015</v>
      </c>
      <c r="B1171" s="7" t="s">
        <v>219</v>
      </c>
      <c r="C1171" s="149" t="s">
        <v>220</v>
      </c>
      <c r="D1171" s="7" t="s">
        <v>220</v>
      </c>
      <c r="E1171" s="7" t="s">
        <v>13</v>
      </c>
      <c r="F1171" s="7">
        <v>6172</v>
      </c>
      <c r="G1171" s="148" t="str">
        <f>VLOOKUP(F1171,Crosswalk!A:D,2,0)</f>
        <v>5461</v>
      </c>
      <c r="H1171" s="7" t="str">
        <f>VLOOKUP(G1171,Crosswalk!B:D,2,0)</f>
        <v>Traffic School Realignment Fee</v>
      </c>
      <c r="I1171" s="7"/>
      <c r="J1171" s="8">
        <v>0</v>
      </c>
      <c r="K1171" s="8">
        <v>0</v>
      </c>
      <c r="L1171" s="8">
        <v>0</v>
      </c>
      <c r="M1171" s="8">
        <v>0</v>
      </c>
      <c r="N1171" s="8">
        <v>0</v>
      </c>
      <c r="O1171" s="8">
        <v>0</v>
      </c>
      <c r="P1171" s="8"/>
      <c r="Q1171" s="8">
        <v>0</v>
      </c>
      <c r="R1171" s="8"/>
      <c r="S1171" s="8"/>
      <c r="T1171" s="8"/>
      <c r="U1171" s="8"/>
      <c r="V1171" s="8"/>
      <c r="W1171" s="8"/>
      <c r="X1171" s="8"/>
      <c r="Y1171" s="14">
        <f t="shared" si="194"/>
        <v>0</v>
      </c>
      <c r="Z1171" s="10"/>
      <c r="AA1171" s="136">
        <f t="shared" si="190"/>
        <v>0</v>
      </c>
      <c r="AB1171" s="13"/>
      <c r="AC1171" s="13">
        <f t="shared" si="193"/>
        <v>0</v>
      </c>
      <c r="AD1171" s="12">
        <v>1</v>
      </c>
      <c r="AE1171" s="12">
        <v>1</v>
      </c>
      <c r="AG1171" s="9">
        <f t="shared" si="195"/>
        <v>0</v>
      </c>
      <c r="AI1171" s="1" t="str">
        <f t="shared" si="191"/>
        <v>38238210005461</v>
      </c>
      <c r="AJ1171" s="9">
        <f>IF(AND(F1171=2015,AG$4=1),-IFERROR(VLOOKUP(AI1171,'Tax Admin 1'!A:I,9,0),0),IF(AND(F1171=2015,AG$4=2),-IFERROR(VLOOKUP(AI1171,'Tax Admin 2'!A:I,9,0),0),IFERROR(VLOOKUP(AI1171,'A203'!A:L,12,0),0)))</f>
        <v>0</v>
      </c>
    </row>
    <row r="1172" spans="1:36" ht="15" customHeight="1" outlineLevel="2">
      <c r="A1172" s="7">
        <v>2015</v>
      </c>
      <c r="B1172" s="7" t="s">
        <v>219</v>
      </c>
      <c r="C1172" s="149" t="s">
        <v>220</v>
      </c>
      <c r="D1172" s="7" t="s">
        <v>220</v>
      </c>
      <c r="E1172" s="7" t="s">
        <v>13</v>
      </c>
      <c r="F1172" s="7">
        <v>6270</v>
      </c>
      <c r="G1172" s="148" t="str">
        <f>VLOOKUP(F1172,Crosswalk!A:D,2,0)</f>
        <v>5467</v>
      </c>
      <c r="H1172" s="7" t="str">
        <f>VLOOKUP(G1172,Crosswalk!B:D,2,0)</f>
        <v>Law Enforcement Services</v>
      </c>
      <c r="I1172" s="7"/>
      <c r="J1172" s="8">
        <v>15904.37</v>
      </c>
      <c r="K1172" s="8">
        <v>22230.1</v>
      </c>
      <c r="L1172" s="8">
        <v>8943.8699999999953</v>
      </c>
      <c r="M1172" s="8">
        <v>0</v>
      </c>
      <c r="N1172" s="8">
        <v>7470.68</v>
      </c>
      <c r="O1172" s="8">
        <v>27223.30000000001</v>
      </c>
      <c r="P1172" s="8">
        <f>10644.43+10122.47</f>
        <v>20766.900000000001</v>
      </c>
      <c r="Q1172" s="8">
        <v>9161.6499999999942</v>
      </c>
      <c r="R1172" s="8"/>
      <c r="S1172" s="8"/>
      <c r="T1172" s="8"/>
      <c r="U1172" s="8"/>
      <c r="V1172" s="8"/>
      <c r="W1172" s="8"/>
      <c r="X1172" s="8"/>
      <c r="Y1172" s="14">
        <f t="shared" si="194"/>
        <v>111700.87</v>
      </c>
      <c r="Z1172" s="10"/>
      <c r="AA1172" s="136">
        <f t="shared" si="190"/>
        <v>0</v>
      </c>
      <c r="AB1172" s="13"/>
      <c r="AC1172" s="13">
        <f t="shared" si="193"/>
        <v>0</v>
      </c>
      <c r="AD1172" s="12">
        <v>1</v>
      </c>
      <c r="AE1172" s="12">
        <v>1</v>
      </c>
      <c r="AG1172" s="9">
        <f t="shared" si="195"/>
        <v>-111700.87</v>
      </c>
      <c r="AI1172" s="1" t="str">
        <f t="shared" si="191"/>
        <v>38238210005467</v>
      </c>
      <c r="AJ1172" s="9">
        <f>IF(AND(F1172=2015,AG$4=1),-IFERROR(VLOOKUP(AI1172,'Tax Admin 1'!A:I,9,0),0),IF(AND(F1172=2015,AG$4=2),-IFERROR(VLOOKUP(AI1172,'Tax Admin 2'!A:I,9,0),0),IFERROR(VLOOKUP(AI1172,'A203'!A:L,12,0),0)))</f>
        <v>0</v>
      </c>
    </row>
    <row r="1173" spans="1:36" ht="15" customHeight="1" outlineLevel="2">
      <c r="A1173" s="7">
        <v>2015</v>
      </c>
      <c r="B1173" s="7" t="s">
        <v>219</v>
      </c>
      <c r="C1173" s="149" t="s">
        <v>220</v>
      </c>
      <c r="D1173" s="7" t="s">
        <v>220</v>
      </c>
      <c r="E1173" s="7" t="s">
        <v>13</v>
      </c>
      <c r="F1173" s="7">
        <v>6282</v>
      </c>
      <c r="G1173" s="148" t="str">
        <f>VLOOKUP(F1173,Crosswalk!A:D,2,0)</f>
        <v>5474</v>
      </c>
      <c r="H1173" s="7" t="str">
        <f>VLOOKUP(G1173,Crosswalk!B:D,2,0)</f>
        <v>Proof Of Correction</v>
      </c>
      <c r="I1173" s="7"/>
      <c r="J1173" s="8">
        <v>41.05</v>
      </c>
      <c r="K1173" s="8">
        <v>54.17</v>
      </c>
      <c r="L1173" s="8">
        <v>140.55000000000001</v>
      </c>
      <c r="M1173" s="8">
        <v>0</v>
      </c>
      <c r="N1173" s="8">
        <v>0</v>
      </c>
      <c r="O1173" s="8">
        <v>103.45000000000002</v>
      </c>
      <c r="P1173" s="8">
        <f>43.99+35.85</f>
        <v>79.84</v>
      </c>
      <c r="Q1173" s="8">
        <v>34.539999999999964</v>
      </c>
      <c r="R1173" s="8"/>
      <c r="S1173" s="8"/>
      <c r="T1173" s="8"/>
      <c r="U1173" s="8"/>
      <c r="V1173" s="8"/>
      <c r="W1173" s="8"/>
      <c r="X1173" s="8"/>
      <c r="Y1173" s="14">
        <f t="shared" si="194"/>
        <v>453.6</v>
      </c>
      <c r="Z1173" s="10"/>
      <c r="AA1173" s="136">
        <f t="shared" si="190"/>
        <v>0</v>
      </c>
      <c r="AB1173" s="13"/>
      <c r="AC1173" s="13">
        <f t="shared" si="193"/>
        <v>0</v>
      </c>
      <c r="AD1173" s="12">
        <v>1</v>
      </c>
      <c r="AE1173" s="12">
        <v>1</v>
      </c>
      <c r="AG1173" s="9">
        <f t="shared" si="195"/>
        <v>-453.6</v>
      </c>
      <c r="AI1173" s="1" t="str">
        <f t="shared" si="191"/>
        <v>38238210005474</v>
      </c>
      <c r="AJ1173" s="9">
        <f>IF(AND(F1173=2015,AG$4=1),-IFERROR(VLOOKUP(AI1173,'Tax Admin 1'!A:I,9,0),0),IF(AND(F1173=2015,AG$4=2),-IFERROR(VLOOKUP(AI1173,'Tax Admin 2'!A:I,9,0),0),IFERROR(VLOOKUP(AI1173,'A203'!A:L,12,0),0)))</f>
        <v>0</v>
      </c>
    </row>
    <row r="1174" spans="1:36" ht="15" customHeight="1" outlineLevel="2">
      <c r="A1174" s="7">
        <v>2015</v>
      </c>
      <c r="B1174" s="7" t="s">
        <v>219</v>
      </c>
      <c r="C1174" s="149" t="s">
        <v>220</v>
      </c>
      <c r="D1174" s="7" t="s">
        <v>220</v>
      </c>
      <c r="E1174" s="7" t="s">
        <v>13</v>
      </c>
      <c r="F1174" s="7">
        <v>6345</v>
      </c>
      <c r="G1174" s="148" t="str">
        <f>VLOOKUP(F1174,Crosswalk!A:D,2,0)</f>
        <v>5500</v>
      </c>
      <c r="H1174" s="7" t="str">
        <f>VLOOKUP(G1174,Crosswalk!B:D,2,0)</f>
        <v>Litter Fines - Courts</v>
      </c>
      <c r="I1174" s="7"/>
      <c r="J1174" s="8">
        <v>0</v>
      </c>
      <c r="K1174" s="8">
        <v>0</v>
      </c>
      <c r="L1174" s="8">
        <v>0</v>
      </c>
      <c r="M1174" s="8">
        <v>0</v>
      </c>
      <c r="N1174" s="8">
        <v>0</v>
      </c>
      <c r="O1174" s="8">
        <v>0</v>
      </c>
      <c r="P1174" s="8"/>
      <c r="Q1174" s="8">
        <v>0</v>
      </c>
      <c r="R1174" s="8"/>
      <c r="S1174" s="8"/>
      <c r="T1174" s="8"/>
      <c r="U1174" s="8"/>
      <c r="V1174" s="8"/>
      <c r="W1174" s="8"/>
      <c r="X1174" s="8"/>
      <c r="Y1174" s="14">
        <f t="shared" si="194"/>
        <v>0</v>
      </c>
      <c r="Z1174" s="10"/>
      <c r="AA1174" s="136">
        <f t="shared" si="190"/>
        <v>0</v>
      </c>
      <c r="AB1174" s="13"/>
      <c r="AC1174" s="13">
        <f t="shared" si="193"/>
        <v>0</v>
      </c>
      <c r="AD1174" s="12">
        <v>1</v>
      </c>
      <c r="AE1174" s="12">
        <v>1</v>
      </c>
      <c r="AG1174" s="9">
        <f t="shared" si="195"/>
        <v>0</v>
      </c>
      <c r="AI1174" s="1" t="str">
        <f t="shared" si="191"/>
        <v>38238210005500</v>
      </c>
      <c r="AJ1174" s="9">
        <f>IF(AND(F1174=2015,AG$4=1),-IFERROR(VLOOKUP(AI1174,'Tax Admin 1'!A:I,9,0),0),IF(AND(F1174=2015,AG$4=2),-IFERROR(VLOOKUP(AI1174,'Tax Admin 2'!A:I,9,0),0),IFERROR(VLOOKUP(AI1174,'A203'!A:L,12,0),0)))</f>
        <v>0</v>
      </c>
    </row>
    <row r="1175" spans="1:36" ht="15" customHeight="1" outlineLevel="2">
      <c r="A1175" s="7">
        <v>2015</v>
      </c>
      <c r="B1175" s="7" t="s">
        <v>219</v>
      </c>
      <c r="C1175" s="149" t="s">
        <v>220</v>
      </c>
      <c r="D1175" s="7" t="s">
        <v>220</v>
      </c>
      <c r="E1175" s="7" t="s">
        <v>13</v>
      </c>
      <c r="F1175" s="7">
        <v>6700</v>
      </c>
      <c r="G1175" s="148" t="str">
        <f>VLOOKUP(F1175,Crosswalk!A:D,2,0)</f>
        <v>5537</v>
      </c>
      <c r="H1175" s="7" t="str">
        <f>VLOOKUP(G1175,Crosswalk!B:D,2,0)</f>
        <v>Other Services</v>
      </c>
      <c r="I1175" s="7"/>
      <c r="J1175" s="8">
        <v>0</v>
      </c>
      <c r="K1175" s="8">
        <v>0</v>
      </c>
      <c r="L1175" s="8">
        <v>16153.97</v>
      </c>
      <c r="M1175" s="8">
        <v>0</v>
      </c>
      <c r="N1175" s="8">
        <v>1065.2500000000018</v>
      </c>
      <c r="O1175" s="8">
        <v>15123.41</v>
      </c>
      <c r="P1175" s="8">
        <v>567.16999999999996</v>
      </c>
      <c r="Q1175" s="8">
        <v>749.9800000000032</v>
      </c>
      <c r="R1175" s="8"/>
      <c r="S1175" s="8"/>
      <c r="T1175" s="8"/>
      <c r="U1175" s="8"/>
      <c r="V1175" s="8"/>
      <c r="W1175" s="8"/>
      <c r="X1175" s="8"/>
      <c r="Y1175" s="14">
        <f t="shared" si="194"/>
        <v>33659.780000000006</v>
      </c>
      <c r="Z1175" s="10"/>
      <c r="AA1175" s="136">
        <f t="shared" si="190"/>
        <v>0</v>
      </c>
      <c r="AB1175" s="13"/>
      <c r="AC1175" s="13">
        <f t="shared" si="193"/>
        <v>0</v>
      </c>
      <c r="AD1175" s="12">
        <v>1</v>
      </c>
      <c r="AE1175" s="12">
        <v>1</v>
      </c>
      <c r="AG1175" s="9">
        <f t="shared" si="195"/>
        <v>-33659.780000000006</v>
      </c>
      <c r="AI1175" s="1" t="str">
        <f t="shared" si="191"/>
        <v>38238210005537</v>
      </c>
      <c r="AJ1175" s="9">
        <f>IF(AND(F1175=2015,AG$4=1),-IFERROR(VLOOKUP(AI1175,'Tax Admin 1'!A:I,9,0),0),IF(AND(F1175=2015,AG$4=2),-IFERROR(VLOOKUP(AI1175,'Tax Admin 2'!A:I,9,0),0),IFERROR(VLOOKUP(AI1175,'A203'!A:L,12,0),0)))</f>
        <v>0</v>
      </c>
    </row>
    <row r="1176" spans="1:36" ht="15" customHeight="1" outlineLevel="1">
      <c r="A1176" s="7"/>
      <c r="B1176" s="7"/>
      <c r="C1176" s="157" t="s">
        <v>3558</v>
      </c>
      <c r="D1176" s="7"/>
      <c r="E1176" s="7"/>
      <c r="F1176" s="7"/>
      <c r="G1176" s="148"/>
      <c r="H1176" s="7"/>
      <c r="I1176" s="7"/>
      <c r="J1176" s="8">
        <f>SUBTOTAL(9,J1130:J1175)</f>
        <v>179507.3</v>
      </c>
      <c r="K1176" s="8">
        <f>SUBTOTAL(9,K1130:K1175)</f>
        <v>32693.759999999995</v>
      </c>
      <c r="L1176" s="8">
        <f>SUBTOTAL(9,L1130:L1175)</f>
        <v>453809.54000000004</v>
      </c>
      <c r="M1176" s="8">
        <f>SUBTOTAL(9,M1130:M1175)</f>
        <v>64655</v>
      </c>
      <c r="N1176" s="8">
        <f>SUBTOTAL(9,N1130:N1175)</f>
        <v>34464.229999999996</v>
      </c>
      <c r="O1176" s="8">
        <f>SUBTOTAL(9,O1130:O1175)</f>
        <v>681287.34999999986</v>
      </c>
      <c r="P1176" s="8">
        <f>SUBTOTAL(9,P1130:P1175)</f>
        <v>84534.189999999988</v>
      </c>
      <c r="Q1176" s="8">
        <f>SUBTOTAL(9,Q1130:Q1175)</f>
        <v>33819.629999999997</v>
      </c>
      <c r="R1176" s="8"/>
      <c r="S1176" s="8"/>
      <c r="T1176" s="8"/>
      <c r="U1176" s="8"/>
      <c r="V1176" s="8"/>
      <c r="W1176" s="8"/>
      <c r="X1176" s="8"/>
      <c r="Y1176" s="14">
        <f>SUBTOTAL(9,Y1130:Y1175)</f>
        <v>1564770.9999999998</v>
      </c>
      <c r="Z1176" s="10"/>
      <c r="AA1176" s="136"/>
      <c r="AB1176" s="13"/>
      <c r="AC1176" s="13"/>
      <c r="AD1176" s="12"/>
      <c r="AE1176" s="12"/>
      <c r="AG1176" s="9"/>
      <c r="AJ1176" s="9"/>
    </row>
    <row r="1177" spans="1:36" ht="15" customHeight="1" outlineLevel="2">
      <c r="A1177" s="7">
        <v>2015</v>
      </c>
      <c r="B1177" s="7" t="s">
        <v>221</v>
      </c>
      <c r="C1177" s="149" t="s">
        <v>222</v>
      </c>
      <c r="D1177" s="7" t="s">
        <v>222</v>
      </c>
      <c r="E1177" s="7" t="s">
        <v>13</v>
      </c>
      <c r="F1177" s="7">
        <v>1010</v>
      </c>
      <c r="G1177" s="7" t="str">
        <f>VLOOKUP(F1177,Crosswalk!A:D,2,0)</f>
        <v>4001</v>
      </c>
      <c r="H1177" s="7" t="str">
        <f>VLOOKUP(G1177,Crosswalk!B:D,2,0)</f>
        <v>Property Taxes-Current Secured</v>
      </c>
      <c r="I1177" s="7"/>
      <c r="J1177" s="8">
        <v>0</v>
      </c>
      <c r="K1177" s="8">
        <v>0</v>
      </c>
      <c r="L1177" s="8">
        <v>13069.11</v>
      </c>
      <c r="M1177" s="8">
        <v>0</v>
      </c>
      <c r="N1177" s="8">
        <v>2342.84</v>
      </c>
      <c r="O1177" s="8">
        <v>8259.0499999999993</v>
      </c>
      <c r="P1177" s="8">
        <v>2920.03</v>
      </c>
      <c r="Q1177" s="8">
        <v>280.18000000000029</v>
      </c>
      <c r="R1177" s="8"/>
      <c r="S1177" s="8"/>
      <c r="T1177" s="8"/>
      <c r="U1177" s="8"/>
      <c r="V1177" s="8"/>
      <c r="W1177" s="8"/>
      <c r="X1177" s="8"/>
      <c r="Y1177" s="14">
        <f t="shared" si="194"/>
        <v>26871.21</v>
      </c>
      <c r="Z1177" s="10"/>
      <c r="AA1177" s="136">
        <f t="shared" ref="AA1177:AA1192" si="196">IF(AG$2="Y",IF(RIGHT(B1177,4)="CITY",AJ1177,0),AJ1177)</f>
        <v>0</v>
      </c>
      <c r="AB1177" s="13"/>
      <c r="AC1177" s="13">
        <f t="shared" si="193"/>
        <v>0</v>
      </c>
      <c r="AD1177" s="12">
        <v>1</v>
      </c>
      <c r="AE1177" s="12">
        <v>1</v>
      </c>
      <c r="AG1177" s="9">
        <f t="shared" si="195"/>
        <v>-26871.21</v>
      </c>
      <c r="AI1177" s="1" t="str">
        <f t="shared" ref="AI1177:AI1192" si="197">C1177&amp;D1177&amp;E1177&amp;G1177</f>
        <v>38338310004001</v>
      </c>
      <c r="AJ1177" s="9">
        <f>IF(AND(F1177=2015,AG$4=1),-IFERROR(VLOOKUP(AI1177,'Tax Admin 1'!A:I,9,0),0),IF(AND(F1177=2015,AG$4=2),-IFERROR(VLOOKUP(AI1177,'Tax Admin 2'!A:I,9,0),0),IFERROR(VLOOKUP(AI1177,'A203'!A:L,12,0),0)))</f>
        <v>0</v>
      </c>
    </row>
    <row r="1178" spans="1:36" ht="15" customHeight="1" outlineLevel="2">
      <c r="A1178" s="7">
        <v>2015</v>
      </c>
      <c r="B1178" s="7" t="s">
        <v>221</v>
      </c>
      <c r="C1178" s="149" t="s">
        <v>222</v>
      </c>
      <c r="D1178" s="7" t="s">
        <v>222</v>
      </c>
      <c r="E1178" s="7" t="s">
        <v>13</v>
      </c>
      <c r="F1178" s="7">
        <v>1020</v>
      </c>
      <c r="G1178" s="7" t="str">
        <f>VLOOKUP(F1178,Crosswalk!A:D,2,0)</f>
        <v>4004</v>
      </c>
      <c r="H1178" s="7" t="str">
        <f>VLOOKUP(G1178,Crosswalk!B:D,2,0)</f>
        <v>Property Taxes-Eraf III</v>
      </c>
      <c r="I1178" s="7"/>
      <c r="J1178" s="8">
        <v>0</v>
      </c>
      <c r="K1178" s="8">
        <v>0</v>
      </c>
      <c r="L1178" s="8">
        <v>0</v>
      </c>
      <c r="M1178" s="8">
        <v>0</v>
      </c>
      <c r="N1178" s="8">
        <v>0</v>
      </c>
      <c r="O1178" s="8">
        <v>0</v>
      </c>
      <c r="P1178" s="8"/>
      <c r="Q1178" s="8">
        <v>0</v>
      </c>
      <c r="R1178" s="8"/>
      <c r="S1178" s="8"/>
      <c r="T1178" s="8"/>
      <c r="U1178" s="8"/>
      <c r="V1178" s="8"/>
      <c r="W1178" s="8"/>
      <c r="X1178" s="8"/>
      <c r="Y1178" s="14">
        <f t="shared" si="194"/>
        <v>0</v>
      </c>
      <c r="Z1178" s="10"/>
      <c r="AA1178" s="136">
        <f t="shared" si="196"/>
        <v>0</v>
      </c>
      <c r="AB1178" s="13"/>
      <c r="AC1178" s="13">
        <f t="shared" si="193"/>
        <v>0</v>
      </c>
      <c r="AD1178" s="12">
        <v>1</v>
      </c>
      <c r="AE1178" s="12">
        <v>1</v>
      </c>
      <c r="AG1178" s="9">
        <f t="shared" si="195"/>
        <v>0</v>
      </c>
      <c r="AI1178" s="1" t="str">
        <f t="shared" si="197"/>
        <v>38338310004004</v>
      </c>
      <c r="AJ1178" s="9">
        <f>IF(AND(F1178=2015,AG$4=1),-IFERROR(VLOOKUP(AI1178,'Tax Admin 1'!A:I,9,0),0),IF(AND(F1178=2015,AG$4=2),-IFERROR(VLOOKUP(AI1178,'Tax Admin 2'!A:I,9,0),0),IFERROR(VLOOKUP(AI1178,'A203'!A:L,12,0),0)))</f>
        <v>0</v>
      </c>
    </row>
    <row r="1179" spans="1:36" ht="15" customHeight="1" outlineLevel="2">
      <c r="A1179" s="7">
        <v>2015</v>
      </c>
      <c r="B1179" s="7" t="s">
        <v>221</v>
      </c>
      <c r="C1179" s="149" t="s">
        <v>222</v>
      </c>
      <c r="D1179" s="7" t="s">
        <v>222</v>
      </c>
      <c r="E1179" s="7" t="s">
        <v>13</v>
      </c>
      <c r="F1179" s="7">
        <v>1050</v>
      </c>
      <c r="G1179" s="7" t="str">
        <f>VLOOKUP(F1179,Crosswalk!A:D,2,0)</f>
        <v>4006</v>
      </c>
      <c r="H1179" s="7" t="str">
        <f>VLOOKUP(G1179,Crosswalk!B:D,2,0)</f>
        <v>Property Tax-Current Unsecured</v>
      </c>
      <c r="I1179" s="7"/>
      <c r="J1179" s="8">
        <v>0</v>
      </c>
      <c r="K1179" s="8">
        <v>0</v>
      </c>
      <c r="L1179" s="8">
        <v>1447.45</v>
      </c>
      <c r="M1179" s="8">
        <v>0</v>
      </c>
      <c r="N1179" s="8">
        <v>8.3299999999999272</v>
      </c>
      <c r="O1179" s="8">
        <v>73.529999999999973</v>
      </c>
      <c r="P1179" s="8">
        <v>-4.5599999999999996</v>
      </c>
      <c r="Q1179" s="8">
        <v>52.950000000000045</v>
      </c>
      <c r="R1179" s="8"/>
      <c r="S1179" s="8"/>
      <c r="T1179" s="8"/>
      <c r="U1179" s="8"/>
      <c r="V1179" s="8"/>
      <c r="W1179" s="8"/>
      <c r="X1179" s="8"/>
      <c r="Y1179" s="14">
        <f t="shared" si="194"/>
        <v>1577.7</v>
      </c>
      <c r="Z1179" s="10"/>
      <c r="AA1179" s="136">
        <f t="shared" si="196"/>
        <v>0</v>
      </c>
      <c r="AB1179" s="13"/>
      <c r="AC1179" s="13">
        <f t="shared" si="193"/>
        <v>0</v>
      </c>
      <c r="AD1179" s="12">
        <v>1</v>
      </c>
      <c r="AE1179" s="12">
        <v>1</v>
      </c>
      <c r="AG1179" s="9">
        <f t="shared" si="195"/>
        <v>-1577.7</v>
      </c>
      <c r="AI1179" s="1" t="str">
        <f t="shared" si="197"/>
        <v>38338310004006</v>
      </c>
      <c r="AJ1179" s="9">
        <f>IF(AND(F1179=2015,AG$4=1),-IFERROR(VLOOKUP(AI1179,'Tax Admin 1'!A:I,9,0),0),IF(AND(F1179=2015,AG$4=2),-IFERROR(VLOOKUP(AI1179,'Tax Admin 2'!A:I,9,0),0),IFERROR(VLOOKUP(AI1179,'A203'!A:L,12,0),0)))</f>
        <v>0</v>
      </c>
    </row>
    <row r="1180" spans="1:36" ht="15" customHeight="1" outlineLevel="2">
      <c r="A1180" s="7">
        <v>2015</v>
      </c>
      <c r="B1180" s="7" t="s">
        <v>221</v>
      </c>
      <c r="C1180" s="149" t="s">
        <v>222</v>
      </c>
      <c r="D1180" s="7" t="s">
        <v>222</v>
      </c>
      <c r="E1180" s="7" t="s">
        <v>13</v>
      </c>
      <c r="F1180" s="7">
        <v>1110</v>
      </c>
      <c r="G1180" s="7" t="str">
        <f>VLOOKUP(F1180,Crosswalk!A:D,2,0)</f>
        <v>4008</v>
      </c>
      <c r="H1180" s="7" t="str">
        <f>VLOOKUP(G1180,Crosswalk!B:D,2,0)</f>
        <v>Property Taxes-Prior Secured</v>
      </c>
      <c r="I1180" s="7"/>
      <c r="J1180" s="8">
        <v>0</v>
      </c>
      <c r="K1180" s="8">
        <v>0</v>
      </c>
      <c r="L1180" s="8">
        <v>0</v>
      </c>
      <c r="M1180" s="8">
        <v>0</v>
      </c>
      <c r="N1180" s="8">
        <v>0</v>
      </c>
      <c r="O1180" s="8">
        <v>0</v>
      </c>
      <c r="P1180" s="8"/>
      <c r="Q1180" s="8">
        <v>1045.97</v>
      </c>
      <c r="R1180" s="8"/>
      <c r="S1180" s="8"/>
      <c r="T1180" s="8"/>
      <c r="U1180" s="8"/>
      <c r="V1180" s="8"/>
      <c r="W1180" s="8"/>
      <c r="X1180" s="8"/>
      <c r="Y1180" s="14">
        <f t="shared" si="194"/>
        <v>1045.97</v>
      </c>
      <c r="Z1180" s="10"/>
      <c r="AA1180" s="136">
        <f t="shared" si="196"/>
        <v>0</v>
      </c>
      <c r="AB1180" s="13"/>
      <c r="AC1180" s="13">
        <f t="shared" si="193"/>
        <v>0</v>
      </c>
      <c r="AD1180" s="12">
        <v>1</v>
      </c>
      <c r="AE1180" s="12">
        <v>1</v>
      </c>
      <c r="AG1180" s="9">
        <f t="shared" si="195"/>
        <v>-1045.97</v>
      </c>
      <c r="AI1180" s="1" t="str">
        <f t="shared" si="197"/>
        <v>38338310004008</v>
      </c>
      <c r="AJ1180" s="9">
        <f>IF(AND(F1180=2015,AG$4=1),-IFERROR(VLOOKUP(AI1180,'Tax Admin 1'!A:I,9,0),0),IF(AND(F1180=2015,AG$4=2),-IFERROR(VLOOKUP(AI1180,'Tax Admin 2'!A:I,9,0),0),IFERROR(VLOOKUP(AI1180,'A203'!A:L,12,0),0)))</f>
        <v>0</v>
      </c>
    </row>
    <row r="1181" spans="1:36" ht="15" customHeight="1" outlineLevel="2">
      <c r="A1181" s="7">
        <v>2015</v>
      </c>
      <c r="B1181" s="7" t="s">
        <v>221</v>
      </c>
      <c r="C1181" s="149" t="s">
        <v>222</v>
      </c>
      <c r="D1181" s="7" t="s">
        <v>222</v>
      </c>
      <c r="E1181" s="7" t="s">
        <v>13</v>
      </c>
      <c r="F1181" s="7">
        <v>1150</v>
      </c>
      <c r="G1181" s="7" t="str">
        <f>VLOOKUP(F1181,Crosswalk!A:D,2,0)</f>
        <v>4009</v>
      </c>
      <c r="H1181" s="7" t="str">
        <f>VLOOKUP(G1181,Crosswalk!B:D,2,0)</f>
        <v>Property Taxes-Prior Unsecured</v>
      </c>
      <c r="I1181" s="7"/>
      <c r="J1181" s="8">
        <v>0</v>
      </c>
      <c r="K1181" s="8">
        <v>0</v>
      </c>
      <c r="L1181" s="8">
        <v>14.56</v>
      </c>
      <c r="M1181" s="8">
        <v>0</v>
      </c>
      <c r="N1181" s="8">
        <v>2.2299999999999986</v>
      </c>
      <c r="O1181" s="8">
        <v>21.17</v>
      </c>
      <c r="P1181" s="8">
        <v>2.2799999999999998</v>
      </c>
      <c r="Q1181" s="8">
        <v>13.399999999999999</v>
      </c>
      <c r="R1181" s="8"/>
      <c r="S1181" s="8"/>
      <c r="T1181" s="8"/>
      <c r="U1181" s="8"/>
      <c r="V1181" s="8"/>
      <c r="W1181" s="8"/>
      <c r="X1181" s="8"/>
      <c r="Y1181" s="14">
        <f t="shared" si="194"/>
        <v>53.64</v>
      </c>
      <c r="Z1181" s="10"/>
      <c r="AA1181" s="136">
        <f t="shared" si="196"/>
        <v>0</v>
      </c>
      <c r="AB1181" s="13"/>
      <c r="AC1181" s="13">
        <f t="shared" si="193"/>
        <v>0</v>
      </c>
      <c r="AD1181" s="12">
        <v>1</v>
      </c>
      <c r="AE1181" s="12">
        <v>1</v>
      </c>
      <c r="AG1181" s="9">
        <f t="shared" si="195"/>
        <v>-53.64</v>
      </c>
      <c r="AI1181" s="1" t="str">
        <f t="shared" si="197"/>
        <v>38338310004009</v>
      </c>
      <c r="AJ1181" s="9">
        <f>IF(AND(F1181=2015,AG$4=1),-IFERROR(VLOOKUP(AI1181,'Tax Admin 1'!A:I,9,0),0),IF(AND(F1181=2015,AG$4=2),-IFERROR(VLOOKUP(AI1181,'Tax Admin 2'!A:I,9,0),0),IFERROR(VLOOKUP(AI1181,'A203'!A:L,12,0),0)))</f>
        <v>0</v>
      </c>
    </row>
    <row r="1182" spans="1:36" ht="15" customHeight="1" outlineLevel="2">
      <c r="A1182" s="7">
        <v>2015</v>
      </c>
      <c r="B1182" s="7" t="s">
        <v>221</v>
      </c>
      <c r="C1182" s="149" t="s">
        <v>222</v>
      </c>
      <c r="D1182" s="7" t="s">
        <v>222</v>
      </c>
      <c r="E1182" s="7" t="s">
        <v>13</v>
      </c>
      <c r="F1182" s="7">
        <v>1175</v>
      </c>
      <c r="G1182" s="7" t="str">
        <f>VLOOKUP(F1182,Crosswalk!A:D,2,0)</f>
        <v>4014</v>
      </c>
      <c r="H1182" s="7" t="str">
        <f>VLOOKUP(G1182,Crosswalk!B:D,2,0)</f>
        <v>Prop 1A Reimbursement</v>
      </c>
      <c r="I1182" s="7"/>
      <c r="J1182" s="8">
        <v>0</v>
      </c>
      <c r="K1182" s="8">
        <v>0</v>
      </c>
      <c r="L1182" s="8">
        <v>0</v>
      </c>
      <c r="M1182" s="8">
        <v>0</v>
      </c>
      <c r="N1182" s="8">
        <v>0</v>
      </c>
      <c r="O1182" s="8">
        <v>0</v>
      </c>
      <c r="P1182" s="8"/>
      <c r="Q1182" s="8">
        <v>0</v>
      </c>
      <c r="R1182" s="8"/>
      <c r="S1182" s="8"/>
      <c r="T1182" s="8"/>
      <c r="U1182" s="8"/>
      <c r="V1182" s="8"/>
      <c r="W1182" s="8"/>
      <c r="X1182" s="8"/>
      <c r="Y1182" s="14">
        <f t="shared" si="194"/>
        <v>0</v>
      </c>
      <c r="Z1182" s="10"/>
      <c r="AA1182" s="136">
        <f t="shared" si="196"/>
        <v>0</v>
      </c>
      <c r="AB1182" s="13"/>
      <c r="AC1182" s="13">
        <f t="shared" si="193"/>
        <v>0</v>
      </c>
      <c r="AD1182" s="12"/>
      <c r="AE1182" s="12"/>
      <c r="AG1182" s="9">
        <f t="shared" si="195"/>
        <v>0</v>
      </c>
      <c r="AI1182" s="1" t="str">
        <f t="shared" si="197"/>
        <v>38338310004014</v>
      </c>
      <c r="AJ1182" s="9">
        <f>IF(AND(F1182=2015,AG$4=1),-IFERROR(VLOOKUP(AI1182,'Tax Admin 1'!A:I,9,0),0),IF(AND(F1182=2015,AG$4=2),-IFERROR(VLOOKUP(AI1182,'Tax Admin 2'!A:I,9,0),0),IFERROR(VLOOKUP(AI1182,'A203'!A:L,12,0),0)))</f>
        <v>0</v>
      </c>
    </row>
    <row r="1183" spans="1:36" ht="15" customHeight="1" outlineLevel="2">
      <c r="A1183" s="7">
        <v>2015</v>
      </c>
      <c r="B1183" s="7" t="s">
        <v>221</v>
      </c>
      <c r="C1183" s="149" t="s">
        <v>222</v>
      </c>
      <c r="D1183" s="7" t="s">
        <v>222</v>
      </c>
      <c r="E1183" s="7" t="s">
        <v>13</v>
      </c>
      <c r="F1183" s="7">
        <v>1260</v>
      </c>
      <c r="G1183" s="7" t="str">
        <f>VLOOKUP(F1183,Crosswalk!A:D,2,0)</f>
        <v>4030</v>
      </c>
      <c r="H1183" s="7" t="str">
        <f>VLOOKUP(G1183,Crosswalk!B:D,2,0)</f>
        <v>Supp Prop Tax-Current Secured</v>
      </c>
      <c r="I1183" s="7"/>
      <c r="J1183" s="8">
        <v>0</v>
      </c>
      <c r="K1183" s="8">
        <v>0</v>
      </c>
      <c r="L1183" s="8">
        <v>0</v>
      </c>
      <c r="M1183" s="8">
        <v>0</v>
      </c>
      <c r="N1183" s="8">
        <v>0</v>
      </c>
      <c r="O1183" s="8">
        <v>0</v>
      </c>
      <c r="P1183" s="8"/>
      <c r="Q1183" s="8">
        <v>270.67</v>
      </c>
      <c r="R1183" s="8"/>
      <c r="S1183" s="8"/>
      <c r="T1183" s="8"/>
      <c r="U1183" s="8"/>
      <c r="V1183" s="8"/>
      <c r="W1183" s="8"/>
      <c r="X1183" s="8"/>
      <c r="Y1183" s="14">
        <f t="shared" si="194"/>
        <v>270.67</v>
      </c>
      <c r="Z1183" s="10"/>
      <c r="AA1183" s="136">
        <f t="shared" si="196"/>
        <v>0</v>
      </c>
      <c r="AB1183" s="13"/>
      <c r="AC1183" s="13">
        <f t="shared" si="193"/>
        <v>0</v>
      </c>
      <c r="AD1183" s="12">
        <v>1</v>
      </c>
      <c r="AE1183" s="12">
        <v>1</v>
      </c>
      <c r="AG1183" s="9">
        <f t="shared" si="195"/>
        <v>-270.67</v>
      </c>
      <c r="AI1183" s="1" t="str">
        <f t="shared" si="197"/>
        <v>38338310004030</v>
      </c>
      <c r="AJ1183" s="9">
        <f>IF(AND(F1183=2015,AG$4=1),-IFERROR(VLOOKUP(AI1183,'Tax Admin 1'!A:I,9,0),0),IF(AND(F1183=2015,AG$4=2),-IFERROR(VLOOKUP(AI1183,'Tax Admin 2'!A:I,9,0),0),IFERROR(VLOOKUP(AI1183,'A203'!A:L,12,0),0)))</f>
        <v>0</v>
      </c>
    </row>
    <row r="1184" spans="1:36" ht="15" customHeight="1" outlineLevel="2">
      <c r="A1184" s="7">
        <v>2015</v>
      </c>
      <c r="B1184" s="7" t="s">
        <v>221</v>
      </c>
      <c r="C1184" s="149" t="s">
        <v>222</v>
      </c>
      <c r="D1184" s="7" t="s">
        <v>222</v>
      </c>
      <c r="E1184" s="7" t="s">
        <v>13</v>
      </c>
      <c r="F1184" s="7">
        <v>1270</v>
      </c>
      <c r="G1184" s="7" t="str">
        <f>VLOOKUP(F1184,Crosswalk!A:D,2,0)</f>
        <v>4033</v>
      </c>
      <c r="H1184" s="7" t="str">
        <f>VLOOKUP(G1184,Crosswalk!B:D,2,0)</f>
        <v>Supp Property Taxes-Prior Secured</v>
      </c>
      <c r="I1184" s="7"/>
      <c r="J1184" s="8">
        <v>0</v>
      </c>
      <c r="K1184" s="8">
        <v>0</v>
      </c>
      <c r="L1184" s="8">
        <v>0</v>
      </c>
      <c r="M1184" s="8">
        <v>0</v>
      </c>
      <c r="N1184" s="8">
        <v>0</v>
      </c>
      <c r="O1184" s="8">
        <v>0</v>
      </c>
      <c r="P1184" s="8"/>
      <c r="Q1184" s="8">
        <v>76.510000000000005</v>
      </c>
      <c r="R1184" s="8"/>
      <c r="S1184" s="8"/>
      <c r="T1184" s="8"/>
      <c r="U1184" s="8"/>
      <c r="V1184" s="8"/>
      <c r="W1184" s="8"/>
      <c r="X1184" s="8"/>
      <c r="Y1184" s="14">
        <f t="shared" si="194"/>
        <v>76.510000000000005</v>
      </c>
      <c r="Z1184" s="10"/>
      <c r="AA1184" s="136">
        <f t="shared" si="196"/>
        <v>0</v>
      </c>
      <c r="AB1184" s="13"/>
      <c r="AC1184" s="13">
        <f t="shared" si="193"/>
        <v>0</v>
      </c>
      <c r="AD1184" s="12">
        <v>1</v>
      </c>
      <c r="AE1184" s="12">
        <v>1</v>
      </c>
      <c r="AG1184" s="9">
        <f t="shared" si="195"/>
        <v>-76.510000000000005</v>
      </c>
      <c r="AI1184" s="1" t="str">
        <f t="shared" si="197"/>
        <v>38338310004033</v>
      </c>
      <c r="AJ1184" s="9">
        <f>IF(AND(F1184=2015,AG$4=1),-IFERROR(VLOOKUP(AI1184,'Tax Admin 1'!A:I,9,0),0),IF(AND(F1184=2015,AG$4=2),-IFERROR(VLOOKUP(AI1184,'Tax Admin 2'!A:I,9,0),0),IFERROR(VLOOKUP(AI1184,'A203'!A:L,12,0),0)))</f>
        <v>0</v>
      </c>
    </row>
    <row r="1185" spans="1:36" ht="15" customHeight="1" outlineLevel="2">
      <c r="A1185" s="7">
        <v>2015</v>
      </c>
      <c r="B1185" s="7" t="s">
        <v>221</v>
      </c>
      <c r="C1185" s="149" t="s">
        <v>222</v>
      </c>
      <c r="D1185" s="7" t="s">
        <v>222</v>
      </c>
      <c r="E1185" s="7" t="s">
        <v>13</v>
      </c>
      <c r="F1185" s="7">
        <v>1410</v>
      </c>
      <c r="G1185" s="7" t="str">
        <f>VLOOKUP(F1185,Crosswalk!A:D,2,0)</f>
        <v>4052</v>
      </c>
      <c r="H1185" s="7" t="str">
        <f>VLOOKUP(G1185,Crosswalk!B:D,2,0)</f>
        <v>Other Taxes</v>
      </c>
      <c r="I1185" s="7"/>
      <c r="J1185" s="8">
        <v>0</v>
      </c>
      <c r="K1185" s="8">
        <v>0</v>
      </c>
      <c r="L1185" s="8">
        <v>0</v>
      </c>
      <c r="M1185" s="8">
        <v>0</v>
      </c>
      <c r="N1185" s="8">
        <v>0</v>
      </c>
      <c r="O1185" s="8">
        <v>0</v>
      </c>
      <c r="P1185" s="8"/>
      <c r="Q1185" s="8">
        <v>0</v>
      </c>
      <c r="R1185" s="8"/>
      <c r="S1185" s="8"/>
      <c r="T1185" s="8"/>
      <c r="U1185" s="8"/>
      <c r="V1185" s="8"/>
      <c r="W1185" s="8"/>
      <c r="X1185" s="8"/>
      <c r="Y1185" s="14">
        <f t="shared" si="194"/>
        <v>0</v>
      </c>
      <c r="Z1185" s="10"/>
      <c r="AA1185" s="136">
        <f t="shared" si="196"/>
        <v>0</v>
      </c>
      <c r="AB1185" s="13"/>
      <c r="AC1185" s="13">
        <f t="shared" si="193"/>
        <v>0</v>
      </c>
      <c r="AD1185" s="12">
        <v>1</v>
      </c>
      <c r="AE1185" s="12">
        <v>1</v>
      </c>
      <c r="AG1185" s="9">
        <f t="shared" si="195"/>
        <v>0</v>
      </c>
      <c r="AI1185" s="1" t="str">
        <f t="shared" si="197"/>
        <v>38338310004052</v>
      </c>
      <c r="AJ1185" s="9">
        <f>IF(AND(F1185=2015,AG$4=1),-IFERROR(VLOOKUP(AI1185,'Tax Admin 1'!A:I,9,0),0),IF(AND(F1185=2015,AG$4=2),-IFERROR(VLOOKUP(AI1185,'Tax Admin 2'!A:I,9,0),0),IFERROR(VLOOKUP(AI1185,'A203'!A:L,12,0),0)))</f>
        <v>0</v>
      </c>
    </row>
    <row r="1186" spans="1:36" ht="15" customHeight="1" outlineLevel="2">
      <c r="A1186" s="7">
        <v>2015</v>
      </c>
      <c r="B1186" s="7" t="s">
        <v>221</v>
      </c>
      <c r="C1186" s="149" t="s">
        <v>222</v>
      </c>
      <c r="D1186" s="22" t="s">
        <v>222</v>
      </c>
      <c r="E1186" s="7" t="s">
        <v>13</v>
      </c>
      <c r="F1186" s="7">
        <v>1450</v>
      </c>
      <c r="G1186" s="7" t="str">
        <f>VLOOKUP(F1186,Crosswalk!A:D,2,0)</f>
        <v>4056</v>
      </c>
      <c r="H1186" s="7" t="str">
        <f>VLOOKUP(G1186,Crosswalk!B:D,2,0)</f>
        <v>Aircraft</v>
      </c>
      <c r="I1186" s="7"/>
      <c r="J1186" s="8">
        <v>0</v>
      </c>
      <c r="K1186" s="8">
        <v>0</v>
      </c>
      <c r="L1186" s="8">
        <v>0</v>
      </c>
      <c r="M1186" s="8">
        <v>0</v>
      </c>
      <c r="N1186" s="8">
        <v>0</v>
      </c>
      <c r="O1186" s="8">
        <v>0</v>
      </c>
      <c r="P1186" s="8"/>
      <c r="Q1186" s="8">
        <v>0</v>
      </c>
      <c r="R1186" s="8"/>
      <c r="S1186" s="8"/>
      <c r="T1186" s="8"/>
      <c r="U1186" s="8"/>
      <c r="V1186" s="8"/>
      <c r="W1186" s="8"/>
      <c r="X1186" s="8"/>
      <c r="Y1186" s="14">
        <f t="shared" si="194"/>
        <v>0</v>
      </c>
      <c r="Z1186" s="10"/>
      <c r="AA1186" s="136">
        <f t="shared" si="196"/>
        <v>0</v>
      </c>
      <c r="AB1186" s="13"/>
      <c r="AC1186" s="13">
        <f t="shared" si="193"/>
        <v>0</v>
      </c>
      <c r="AD1186" s="12"/>
      <c r="AE1186" s="12"/>
      <c r="AG1186" s="9">
        <f t="shared" si="195"/>
        <v>0</v>
      </c>
      <c r="AI1186" s="1" t="str">
        <f t="shared" si="197"/>
        <v>38338310004056</v>
      </c>
      <c r="AJ1186" s="9">
        <f>IF(AND(F1186=2015,AG$4=1),-IFERROR(VLOOKUP(AI1186,'Tax Admin 1'!A:I,9,0),0),IF(AND(F1186=2015,AG$4=2),-IFERROR(VLOOKUP(AI1186,'Tax Admin 2'!A:I,9,0),0),IFERROR(VLOOKUP(AI1186,'A203'!A:L,12,0),0)))</f>
        <v>0</v>
      </c>
    </row>
    <row r="1187" spans="1:36" ht="15" customHeight="1" outlineLevel="2">
      <c r="A1187" s="7">
        <v>2015</v>
      </c>
      <c r="B1187" s="7" t="s">
        <v>221</v>
      </c>
      <c r="C1187" s="149" t="s">
        <v>222</v>
      </c>
      <c r="D1187" s="7" t="s">
        <v>222</v>
      </c>
      <c r="E1187" s="7" t="s">
        <v>13</v>
      </c>
      <c r="F1187" s="7">
        <v>2015</v>
      </c>
      <c r="G1187" s="7" t="str">
        <f>VLOOKUP(F1187,Crosswalk!A:D,2,0)</f>
        <v>7003</v>
      </c>
      <c r="H1187" s="7" t="str">
        <f>VLOOKUP(G1187,Crosswalk!B:D,2,0)</f>
        <v>SB2557 Tax Admin Fees (Expense)</v>
      </c>
      <c r="I1187" s="7"/>
      <c r="J1187" s="8">
        <v>0</v>
      </c>
      <c r="K1187" s="8">
        <v>0</v>
      </c>
      <c r="L1187" s="8">
        <v>-364.71</v>
      </c>
      <c r="M1187" s="8">
        <v>0</v>
      </c>
      <c r="N1187" s="8">
        <v>0</v>
      </c>
      <c r="O1187" s="8">
        <v>-364.7</v>
      </c>
      <c r="P1187" s="8"/>
      <c r="Q1187" s="8">
        <v>0</v>
      </c>
      <c r="R1187" s="8"/>
      <c r="S1187" s="8"/>
      <c r="T1187" s="8"/>
      <c r="U1187" s="8"/>
      <c r="V1187" s="8"/>
      <c r="W1187" s="8"/>
      <c r="X1187" s="8"/>
      <c r="Y1187" s="14">
        <f t="shared" si="194"/>
        <v>-729.41</v>
      </c>
      <c r="Z1187" s="10"/>
      <c r="AA1187" s="136">
        <f t="shared" si="196"/>
        <v>-364.71</v>
      </c>
      <c r="AB1187" s="13"/>
      <c r="AC1187" s="13">
        <f t="shared" ref="AC1187:AC1217" si="198">AA1187+AB1187</f>
        <v>-364.71</v>
      </c>
      <c r="AD1187" s="12"/>
      <c r="AE1187" s="12"/>
      <c r="AG1187" s="9">
        <f t="shared" si="195"/>
        <v>364.7</v>
      </c>
      <c r="AI1187" s="1" t="str">
        <f t="shared" si="197"/>
        <v>38338310007003</v>
      </c>
      <c r="AJ1187" s="9">
        <f>IF(AND(F1187=2015,AG$4=1),-IFERROR(VLOOKUP(AI1187,'Tax Admin 1'!A:I,9,0),0),IF(AND(F1187=2015,AG$4=2),-IFERROR(VLOOKUP(AI1187,'Tax Admin 2'!A:I,9,0),0),IFERROR(VLOOKUP(AI1187,'A203'!A:L,12,0),0)))</f>
        <v>-364.71</v>
      </c>
    </row>
    <row r="1188" spans="1:36" ht="15" customHeight="1" outlineLevel="2">
      <c r="A1188" s="7">
        <v>2015</v>
      </c>
      <c r="B1188" s="7" t="s">
        <v>221</v>
      </c>
      <c r="C1188" s="149" t="s">
        <v>222</v>
      </c>
      <c r="D1188" s="7" t="s">
        <v>222</v>
      </c>
      <c r="E1188" s="7" t="s">
        <v>13</v>
      </c>
      <c r="F1188" s="7">
        <v>4010</v>
      </c>
      <c r="G1188" s="7" t="str">
        <f>VLOOKUP(F1188,Crosswalk!A:D,2,0)</f>
        <v>4801</v>
      </c>
      <c r="H1188" s="7" t="str">
        <f>VLOOKUP(G1188,Crosswalk!B:D,2,0)</f>
        <v>Interest</v>
      </c>
      <c r="I1188" s="7"/>
      <c r="J1188" s="8">
        <v>0</v>
      </c>
      <c r="K1188" s="8">
        <v>0</v>
      </c>
      <c r="L1188" s="8">
        <v>4.0599999999999996</v>
      </c>
      <c r="M1188" s="8">
        <v>0</v>
      </c>
      <c r="N1188" s="8">
        <v>18.93</v>
      </c>
      <c r="O1188" s="8">
        <v>5.6699999999999982</v>
      </c>
      <c r="P1188" s="8"/>
      <c r="Q1188" s="8">
        <v>43.09</v>
      </c>
      <c r="R1188" s="8"/>
      <c r="S1188" s="8"/>
      <c r="T1188" s="8"/>
      <c r="U1188" s="8"/>
      <c r="V1188" s="8"/>
      <c r="W1188" s="8"/>
      <c r="X1188" s="8"/>
      <c r="Y1188" s="14">
        <f t="shared" si="194"/>
        <v>71.75</v>
      </c>
      <c r="Z1188" s="10"/>
      <c r="AA1188" s="136">
        <f t="shared" si="196"/>
        <v>0</v>
      </c>
      <c r="AB1188" s="13"/>
      <c r="AC1188" s="13">
        <f t="shared" si="198"/>
        <v>0</v>
      </c>
      <c r="AD1188" s="12">
        <v>1</v>
      </c>
      <c r="AE1188" s="12">
        <v>1</v>
      </c>
      <c r="AG1188" s="9">
        <f t="shared" si="195"/>
        <v>-71.75</v>
      </c>
      <c r="AI1188" s="1" t="str">
        <f t="shared" si="197"/>
        <v>38338310004801</v>
      </c>
      <c r="AJ1188" s="9">
        <f>IF(AND(F1188=2015,AG$4=1),-IFERROR(VLOOKUP(AI1188,'Tax Admin 1'!A:I,9,0),0),IF(AND(F1188=2015,AG$4=2),-IFERROR(VLOOKUP(AI1188,'Tax Admin 2'!A:I,9,0),0),IFERROR(VLOOKUP(AI1188,'A203'!A:L,12,0),0)))</f>
        <v>0</v>
      </c>
    </row>
    <row r="1189" spans="1:36" ht="15" customHeight="1" outlineLevel="2">
      <c r="A1189" s="7">
        <v>2015</v>
      </c>
      <c r="B1189" s="7" t="s">
        <v>221</v>
      </c>
      <c r="C1189" s="149" t="s">
        <v>222</v>
      </c>
      <c r="D1189" s="7" t="s">
        <v>222</v>
      </c>
      <c r="E1189" s="7" t="s">
        <v>13</v>
      </c>
      <c r="F1189" s="7">
        <v>5380</v>
      </c>
      <c r="G1189" s="7" t="str">
        <f>VLOOKUP(F1189,Crosswalk!A:D,2,0)</f>
        <v>5050</v>
      </c>
      <c r="H1189" s="7" t="str">
        <f>VLOOKUP(G1189,Crosswalk!B:D,2,0)</f>
        <v>St-Homeowners Prop Tax Relief</v>
      </c>
      <c r="I1189" s="7"/>
      <c r="J1189" s="8">
        <v>0</v>
      </c>
      <c r="K1189" s="8">
        <v>0</v>
      </c>
      <c r="L1189" s="8">
        <v>0</v>
      </c>
      <c r="M1189" s="8">
        <v>0</v>
      </c>
      <c r="N1189" s="8">
        <v>158</v>
      </c>
      <c r="O1189" s="8">
        <v>0</v>
      </c>
      <c r="P1189" s="8"/>
      <c r="Q1189" s="8">
        <v>158</v>
      </c>
      <c r="R1189" s="8"/>
      <c r="S1189" s="8"/>
      <c r="T1189" s="8"/>
      <c r="U1189" s="8"/>
      <c r="V1189" s="8"/>
      <c r="W1189" s="8"/>
      <c r="X1189" s="8"/>
      <c r="Y1189" s="14">
        <f t="shared" si="194"/>
        <v>316</v>
      </c>
      <c r="Z1189" s="10"/>
      <c r="AA1189" s="136">
        <f t="shared" si="196"/>
        <v>0</v>
      </c>
      <c r="AB1189" s="13"/>
      <c r="AC1189" s="13">
        <f t="shared" si="198"/>
        <v>0</v>
      </c>
      <c r="AD1189" s="12">
        <v>1</v>
      </c>
      <c r="AE1189" s="12">
        <v>1</v>
      </c>
      <c r="AG1189" s="9">
        <f t="shared" si="195"/>
        <v>-316</v>
      </c>
      <c r="AI1189" s="1" t="str">
        <f t="shared" si="197"/>
        <v>38338310005050</v>
      </c>
      <c r="AJ1189" s="9">
        <f>IF(AND(F1189=2015,AG$4=1),-IFERROR(VLOOKUP(AI1189,'Tax Admin 1'!A:I,9,0),0),IF(AND(F1189=2015,AG$4=2),-IFERROR(VLOOKUP(AI1189,'Tax Admin 2'!A:I,9,0),0),IFERROR(VLOOKUP(AI1189,'A203'!A:L,12,0),0)))</f>
        <v>0</v>
      </c>
    </row>
    <row r="1190" spans="1:36" ht="15" customHeight="1" outlineLevel="2">
      <c r="A1190" s="7">
        <v>2015</v>
      </c>
      <c r="B1190" s="7" t="s">
        <v>221</v>
      </c>
      <c r="C1190" s="149" t="s">
        <v>222</v>
      </c>
      <c r="D1190" s="7" t="s">
        <v>222</v>
      </c>
      <c r="E1190" s="7" t="s">
        <v>13</v>
      </c>
      <c r="F1190" s="7">
        <v>5400</v>
      </c>
      <c r="G1190" s="7" t="str">
        <f>VLOOKUP(F1190,Crosswalk!A:D,2,0)</f>
        <v>5054</v>
      </c>
      <c r="H1190" s="7" t="str">
        <f>VLOOKUP(G1190,Crosswalk!B:D,2,0)</f>
        <v>State- Other</v>
      </c>
      <c r="I1190" s="7"/>
      <c r="J1190" s="8">
        <v>0</v>
      </c>
      <c r="K1190" s="8">
        <v>0</v>
      </c>
      <c r="L1190" s="8">
        <v>0</v>
      </c>
      <c r="M1190" s="8">
        <v>0</v>
      </c>
      <c r="N1190" s="8">
        <v>0</v>
      </c>
      <c r="O1190" s="8">
        <v>0</v>
      </c>
      <c r="P1190" s="8"/>
      <c r="Q1190" s="8">
        <v>0</v>
      </c>
      <c r="R1190" s="8"/>
      <c r="S1190" s="8"/>
      <c r="T1190" s="8"/>
      <c r="U1190" s="8"/>
      <c r="V1190" s="8"/>
      <c r="W1190" s="8"/>
      <c r="X1190" s="8"/>
      <c r="Y1190" s="14">
        <f t="shared" si="194"/>
        <v>0</v>
      </c>
      <c r="Z1190" s="10"/>
      <c r="AA1190" s="136">
        <f t="shared" si="196"/>
        <v>0</v>
      </c>
      <c r="AB1190" s="13"/>
      <c r="AC1190" s="13">
        <f t="shared" si="198"/>
        <v>0</v>
      </c>
      <c r="AD1190" s="12">
        <v>1</v>
      </c>
      <c r="AE1190" s="12">
        <v>1</v>
      </c>
      <c r="AG1190" s="9">
        <f t="shared" si="195"/>
        <v>0</v>
      </c>
      <c r="AI1190" s="1" t="str">
        <f t="shared" si="197"/>
        <v>38338310005054</v>
      </c>
      <c r="AJ1190" s="9">
        <f>IF(AND(F1190=2015,AG$4=1),-IFERROR(VLOOKUP(AI1190,'Tax Admin 1'!A:I,9,0),0),IF(AND(F1190=2015,AG$4=2),-IFERROR(VLOOKUP(AI1190,'Tax Admin 2'!A:I,9,0),0),IFERROR(VLOOKUP(AI1190,'A203'!A:L,12,0),0)))</f>
        <v>0</v>
      </c>
    </row>
    <row r="1191" spans="1:36" ht="15" customHeight="1" outlineLevel="2">
      <c r="A1191" s="7">
        <v>2015</v>
      </c>
      <c r="B1191" s="7" t="s">
        <v>221</v>
      </c>
      <c r="C1191" s="149" t="s">
        <v>222</v>
      </c>
      <c r="D1191" s="7" t="s">
        <v>222</v>
      </c>
      <c r="E1191" s="7" t="s">
        <v>13</v>
      </c>
      <c r="F1191" s="7">
        <v>6700</v>
      </c>
      <c r="G1191" s="7" t="str">
        <f>VLOOKUP(F1191,Crosswalk!A:D,2,0)</f>
        <v>5537</v>
      </c>
      <c r="H1191" s="7" t="str">
        <f>VLOOKUP(G1191,Crosswalk!B:D,2,0)</f>
        <v>Other Services</v>
      </c>
      <c r="I1191" s="7"/>
      <c r="J1191" s="8">
        <v>0</v>
      </c>
      <c r="K1191" s="8">
        <v>0</v>
      </c>
      <c r="L1191" s="8">
        <v>27801</v>
      </c>
      <c r="M1191" s="8">
        <v>0</v>
      </c>
      <c r="N1191" s="8">
        <v>4040</v>
      </c>
      <c r="O1191" s="8">
        <v>15941</v>
      </c>
      <c r="P1191" s="8">
        <v>5260</v>
      </c>
      <c r="Q1191" s="8">
        <v>4947.739999999998</v>
      </c>
      <c r="R1191" s="8"/>
      <c r="S1191" s="8"/>
      <c r="T1191" s="8"/>
      <c r="U1191" s="8"/>
      <c r="V1191" s="8"/>
      <c r="W1191" s="8"/>
      <c r="X1191" s="8"/>
      <c r="Y1191" s="14">
        <f t="shared" si="194"/>
        <v>57989.74</v>
      </c>
      <c r="Z1191" s="10"/>
      <c r="AA1191" s="136">
        <f t="shared" si="196"/>
        <v>0</v>
      </c>
      <c r="AB1191" s="13"/>
      <c r="AC1191" s="13">
        <f t="shared" si="198"/>
        <v>0</v>
      </c>
      <c r="AD1191" s="12">
        <v>1</v>
      </c>
      <c r="AE1191" s="12">
        <v>1</v>
      </c>
      <c r="AG1191" s="9">
        <f t="shared" si="195"/>
        <v>-57989.74</v>
      </c>
      <c r="AI1191" s="1" t="str">
        <f t="shared" si="197"/>
        <v>38338310005537</v>
      </c>
      <c r="AJ1191" s="9">
        <f>IF(AND(F1191=2015,AG$4=1),-IFERROR(VLOOKUP(AI1191,'Tax Admin 1'!A:I,9,0),0),IF(AND(F1191=2015,AG$4=2),-IFERROR(VLOOKUP(AI1191,'Tax Admin 2'!A:I,9,0),0),IFERROR(VLOOKUP(AI1191,'A203'!A:L,12,0),0)))</f>
        <v>0</v>
      </c>
    </row>
    <row r="1192" spans="1:36" ht="15" customHeight="1" outlineLevel="2">
      <c r="A1192" s="7">
        <v>2015</v>
      </c>
      <c r="B1192" s="7" t="s">
        <v>221</v>
      </c>
      <c r="C1192" s="149" t="s">
        <v>222</v>
      </c>
      <c r="D1192" s="7" t="s">
        <v>222</v>
      </c>
      <c r="E1192" s="7" t="s">
        <v>223</v>
      </c>
      <c r="F1192" s="7">
        <v>6700</v>
      </c>
      <c r="G1192" s="7" t="str">
        <f>VLOOKUP(F1192,Crosswalk!A:D,2,0)</f>
        <v>5537</v>
      </c>
      <c r="H1192" s="7" t="str">
        <f>VLOOKUP(G1192,Crosswalk!B:D,2,0)</f>
        <v>Other Services</v>
      </c>
      <c r="I1192" s="7"/>
      <c r="J1192" s="8">
        <v>0</v>
      </c>
      <c r="K1192" s="8">
        <v>0</v>
      </c>
      <c r="L1192" s="8">
        <v>0</v>
      </c>
      <c r="M1192" s="8">
        <v>0</v>
      </c>
      <c r="N1192" s="8">
        <v>0</v>
      </c>
      <c r="O1192" s="8">
        <v>0</v>
      </c>
      <c r="P1192" s="8"/>
      <c r="Q1192" s="8">
        <v>0</v>
      </c>
      <c r="R1192" s="8"/>
      <c r="S1192" s="8"/>
      <c r="T1192" s="8"/>
      <c r="U1192" s="8"/>
      <c r="V1192" s="8"/>
      <c r="W1192" s="8"/>
      <c r="X1192" s="8"/>
      <c r="Y1192" s="14">
        <f t="shared" si="194"/>
        <v>0</v>
      </c>
      <c r="Z1192" s="10"/>
      <c r="AA1192" s="136">
        <f t="shared" si="196"/>
        <v>0</v>
      </c>
      <c r="AB1192" s="13"/>
      <c r="AC1192" s="13">
        <f t="shared" si="198"/>
        <v>0</v>
      </c>
      <c r="AD1192" s="12">
        <v>1</v>
      </c>
      <c r="AE1192" s="12">
        <v>1</v>
      </c>
      <c r="AG1192" s="9">
        <f t="shared" si="195"/>
        <v>0</v>
      </c>
      <c r="AI1192" s="1" t="str">
        <f t="shared" si="197"/>
        <v>38338320005537</v>
      </c>
      <c r="AJ1192" s="9">
        <f>IF(AND(F1192=2015,AG$4=1),-IFERROR(VLOOKUP(AI1192,'Tax Admin 1'!A:I,9,0),0),IF(AND(F1192=2015,AG$4=2),-IFERROR(VLOOKUP(AI1192,'Tax Admin 2'!A:I,9,0),0),IFERROR(VLOOKUP(AI1192,'A203'!A:L,12,0),0)))</f>
        <v>0</v>
      </c>
    </row>
    <row r="1193" spans="1:36" ht="15" customHeight="1" outlineLevel="1">
      <c r="A1193" s="7"/>
      <c r="B1193" s="7"/>
      <c r="C1193" s="157" t="s">
        <v>3559</v>
      </c>
      <c r="D1193" s="7"/>
      <c r="E1193" s="7"/>
      <c r="F1193" s="7"/>
      <c r="G1193" s="7"/>
      <c r="H1193" s="7"/>
      <c r="I1193" s="7"/>
      <c r="J1193" s="8">
        <f>SUBTOTAL(9,J1177:J1192)</f>
        <v>0</v>
      </c>
      <c r="K1193" s="8">
        <f>SUBTOTAL(9,K1177:K1192)</f>
        <v>0</v>
      </c>
      <c r="L1193" s="8">
        <f>SUBTOTAL(9,L1177:L1192)</f>
        <v>41971.47</v>
      </c>
      <c r="M1193" s="8">
        <f>SUBTOTAL(9,M1177:M1192)</f>
        <v>0</v>
      </c>
      <c r="N1193" s="8">
        <f>SUBTOTAL(9,N1177:N1192)</f>
        <v>6570.33</v>
      </c>
      <c r="O1193" s="8">
        <f>SUBTOTAL(9,O1177:O1192)</f>
        <v>23935.72</v>
      </c>
      <c r="P1193" s="8">
        <f>SUBTOTAL(9,P1177:P1192)</f>
        <v>8177.75</v>
      </c>
      <c r="Q1193" s="8">
        <f>SUBTOTAL(9,Q1177:Q1192)</f>
        <v>6888.5099999999984</v>
      </c>
      <c r="R1193" s="8"/>
      <c r="S1193" s="8"/>
      <c r="T1193" s="8"/>
      <c r="U1193" s="8"/>
      <c r="V1193" s="8"/>
      <c r="W1193" s="8"/>
      <c r="X1193" s="8"/>
      <c r="Y1193" s="14">
        <f>SUBTOTAL(9,Y1177:Y1192)</f>
        <v>87543.78</v>
      </c>
      <c r="Z1193" s="10"/>
      <c r="AA1193" s="136"/>
      <c r="AB1193" s="13"/>
      <c r="AC1193" s="13"/>
      <c r="AD1193" s="12"/>
      <c r="AE1193" s="12"/>
      <c r="AG1193" s="9"/>
      <c r="AJ1193" s="9"/>
    </row>
    <row r="1194" spans="1:36" ht="15" customHeight="1" outlineLevel="2">
      <c r="A1194" s="7">
        <v>2015</v>
      </c>
      <c r="B1194" s="7" t="s">
        <v>226</v>
      </c>
      <c r="C1194" s="149" t="s">
        <v>227</v>
      </c>
      <c r="D1194" s="7" t="s">
        <v>227</v>
      </c>
      <c r="E1194" s="7" t="s">
        <v>13</v>
      </c>
      <c r="F1194" s="7">
        <v>4010</v>
      </c>
      <c r="G1194" s="7" t="str">
        <f>VLOOKUP(F1194,Crosswalk!A:D,2,0)</f>
        <v>4801</v>
      </c>
      <c r="H1194" s="7" t="str">
        <f>VLOOKUP(G1194,Crosswalk!B:D,2,0)</f>
        <v>Interest</v>
      </c>
      <c r="I1194" s="7"/>
      <c r="J1194" s="8">
        <v>0</v>
      </c>
      <c r="K1194" s="8">
        <v>0</v>
      </c>
      <c r="L1194" s="8">
        <v>0</v>
      </c>
      <c r="M1194" s="8">
        <v>0</v>
      </c>
      <c r="N1194" s="8">
        <v>0</v>
      </c>
      <c r="O1194" s="8">
        <v>27.87</v>
      </c>
      <c r="P1194" s="8"/>
      <c r="Q1194" s="8">
        <v>15.940000000000001</v>
      </c>
      <c r="R1194" s="8"/>
      <c r="S1194" s="8"/>
      <c r="T1194" s="8"/>
      <c r="U1194" s="8"/>
      <c r="V1194" s="8"/>
      <c r="W1194" s="8"/>
      <c r="X1194" s="8"/>
      <c r="Y1194" s="14">
        <f t="shared" si="194"/>
        <v>43.81</v>
      </c>
      <c r="Z1194" s="10"/>
      <c r="AA1194" s="136">
        <f t="shared" ref="AA1194:AA1202" si="199">IF(AG$2="Y",IF(RIGHT(B1194,4)="CITY",AJ1194,0),AJ1194)</f>
        <v>0</v>
      </c>
      <c r="AB1194" s="13"/>
      <c r="AC1194" s="13">
        <f t="shared" si="198"/>
        <v>0</v>
      </c>
      <c r="AD1194" s="12">
        <v>1</v>
      </c>
      <c r="AE1194" s="12">
        <v>1</v>
      </c>
      <c r="AG1194" s="9">
        <f t="shared" si="195"/>
        <v>-43.81</v>
      </c>
      <c r="AI1194" s="1" t="str">
        <f t="shared" ref="AI1194:AI1202" si="200">C1194&amp;D1194&amp;E1194&amp;G1194</f>
        <v>38638610004801</v>
      </c>
      <c r="AJ1194" s="9">
        <f>IF(AND(F1194=2015,AG$4=1),-IFERROR(VLOOKUP(AI1194,'Tax Admin 1'!A:I,9,0),0),IF(AND(F1194=2015,AG$4=2),-IFERROR(VLOOKUP(AI1194,'Tax Admin 2'!A:I,9,0),0),IFERROR(VLOOKUP(AI1194,'A203'!A:L,12,0),0)))</f>
        <v>0</v>
      </c>
    </row>
    <row r="1195" spans="1:36" ht="15" customHeight="1" outlineLevel="2">
      <c r="A1195" s="7">
        <v>2015</v>
      </c>
      <c r="B1195" s="7" t="s">
        <v>226</v>
      </c>
      <c r="C1195" s="149" t="s">
        <v>227</v>
      </c>
      <c r="D1195" s="7" t="s">
        <v>227</v>
      </c>
      <c r="E1195" s="7" t="s">
        <v>13</v>
      </c>
      <c r="F1195" s="7">
        <v>6000</v>
      </c>
      <c r="G1195" s="7" t="str">
        <f>VLOOKUP(F1195,Crosswalk!A601:D701,2,0)</f>
        <v>5400</v>
      </c>
      <c r="H1195" s="7" t="str">
        <f>VLOOKUP(G1195,Crosswalk!B:D,2,0)</f>
        <v>Charges For Current Services</v>
      </c>
      <c r="I1195" s="7"/>
      <c r="J1195" s="8">
        <v>0</v>
      </c>
      <c r="K1195" s="8">
        <v>0</v>
      </c>
      <c r="L1195" s="8">
        <v>0</v>
      </c>
      <c r="M1195" s="8">
        <v>0</v>
      </c>
      <c r="N1195" s="8">
        <v>0</v>
      </c>
      <c r="O1195" s="8">
        <v>23019.71</v>
      </c>
      <c r="P1195" s="8"/>
      <c r="Q1195" s="8">
        <v>0</v>
      </c>
      <c r="R1195" s="8"/>
      <c r="S1195" s="8"/>
      <c r="T1195" s="8"/>
      <c r="U1195" s="8"/>
      <c r="V1195" s="8"/>
      <c r="W1195" s="8"/>
      <c r="X1195" s="8"/>
      <c r="Y1195" s="14">
        <f t="shared" si="194"/>
        <v>23019.71</v>
      </c>
      <c r="Z1195" s="10"/>
      <c r="AA1195" s="136">
        <f t="shared" si="199"/>
        <v>0</v>
      </c>
      <c r="AB1195" s="13"/>
      <c r="AC1195" s="13">
        <f t="shared" si="198"/>
        <v>0</v>
      </c>
      <c r="AD1195" s="12">
        <v>1</v>
      </c>
      <c r="AE1195" s="12">
        <v>1</v>
      </c>
      <c r="AG1195" s="9">
        <f t="shared" si="195"/>
        <v>-23019.71</v>
      </c>
      <c r="AI1195" s="1" t="str">
        <f t="shared" si="200"/>
        <v>38638610005400</v>
      </c>
      <c r="AJ1195" s="9">
        <f>IF(AND(F1195=2015,AG$4=1),-IFERROR(VLOOKUP(AI1195,'Tax Admin 1'!A:I,9,0),0),IF(AND(F1195=2015,AG$4=2),-IFERROR(VLOOKUP(AI1195,'Tax Admin 2'!A:I,9,0),0),IFERROR(VLOOKUP(AI1195,'A203'!A:L,12,0),0)))</f>
        <v>0</v>
      </c>
    </row>
    <row r="1196" spans="1:36" ht="15" customHeight="1" outlineLevel="1">
      <c r="A1196" s="7"/>
      <c r="B1196" s="7"/>
      <c r="C1196" s="157" t="s">
        <v>3560</v>
      </c>
      <c r="D1196" s="7"/>
      <c r="E1196" s="7"/>
      <c r="F1196" s="7"/>
      <c r="G1196" s="7"/>
      <c r="H1196" s="7"/>
      <c r="I1196" s="7"/>
      <c r="J1196" s="8">
        <f>SUBTOTAL(9,J1194:J1195)</f>
        <v>0</v>
      </c>
      <c r="K1196" s="8">
        <f>SUBTOTAL(9,K1194:K1195)</f>
        <v>0</v>
      </c>
      <c r="L1196" s="8">
        <f>SUBTOTAL(9,L1194:L1195)</f>
        <v>0</v>
      </c>
      <c r="M1196" s="8">
        <f>SUBTOTAL(9,M1194:M1195)</f>
        <v>0</v>
      </c>
      <c r="N1196" s="8">
        <f>SUBTOTAL(9,N1194:N1195)</f>
        <v>0</v>
      </c>
      <c r="O1196" s="8">
        <f>SUBTOTAL(9,O1194:O1195)</f>
        <v>23047.579999999998</v>
      </c>
      <c r="P1196" s="8">
        <f>SUBTOTAL(9,P1194:P1195)</f>
        <v>0</v>
      </c>
      <c r="Q1196" s="8">
        <f>SUBTOTAL(9,Q1194:Q1195)</f>
        <v>15.940000000000001</v>
      </c>
      <c r="R1196" s="8"/>
      <c r="S1196" s="8"/>
      <c r="T1196" s="8"/>
      <c r="U1196" s="8"/>
      <c r="V1196" s="8"/>
      <c r="W1196" s="8"/>
      <c r="X1196" s="8"/>
      <c r="Y1196" s="14">
        <f>SUBTOTAL(9,Y1194:Y1195)</f>
        <v>23063.52</v>
      </c>
      <c r="Z1196" s="10"/>
      <c r="AA1196" s="136"/>
      <c r="AB1196" s="13"/>
      <c r="AC1196" s="13"/>
      <c r="AD1196" s="12"/>
      <c r="AE1196" s="12"/>
      <c r="AG1196" s="9"/>
      <c r="AJ1196" s="9"/>
    </row>
    <row r="1197" spans="1:36" ht="15" customHeight="1" outlineLevel="2">
      <c r="A1197" s="7">
        <v>2015</v>
      </c>
      <c r="B1197" s="7" t="s">
        <v>229</v>
      </c>
      <c r="C1197" s="149" t="s">
        <v>230</v>
      </c>
      <c r="D1197" s="7" t="s">
        <v>230</v>
      </c>
      <c r="E1197" s="7" t="s">
        <v>13</v>
      </c>
      <c r="F1197" s="7">
        <v>1000</v>
      </c>
      <c r="G1197" s="7" t="str">
        <f>VLOOKUP(F1197,Crosswalk!A:D,2,0)</f>
        <v>4000</v>
      </c>
      <c r="H1197" s="7" t="str">
        <f>VLOOKUP(G1197,Crosswalk!B:D,2,0)</f>
        <v>Property Taxes</v>
      </c>
      <c r="I1197" s="7"/>
      <c r="J1197" s="8">
        <v>0</v>
      </c>
      <c r="K1197" s="8">
        <v>0</v>
      </c>
      <c r="L1197" s="8">
        <v>0</v>
      </c>
      <c r="M1197" s="8">
        <v>0</v>
      </c>
      <c r="N1197" s="8">
        <v>0</v>
      </c>
      <c r="O1197" s="8">
        <v>0</v>
      </c>
      <c r="P1197" s="8"/>
      <c r="Q1197" s="8">
        <v>0</v>
      </c>
      <c r="R1197" s="8"/>
      <c r="S1197" s="8"/>
      <c r="T1197" s="8"/>
      <c r="U1197" s="8"/>
      <c r="V1197" s="8"/>
      <c r="W1197" s="8"/>
      <c r="X1197" s="8"/>
      <c r="Y1197" s="14">
        <f t="shared" si="194"/>
        <v>0</v>
      </c>
      <c r="Z1197" s="10"/>
      <c r="AA1197" s="136">
        <f t="shared" si="199"/>
        <v>0</v>
      </c>
      <c r="AB1197" s="13"/>
      <c r="AC1197" s="13">
        <f t="shared" si="198"/>
        <v>0</v>
      </c>
      <c r="AD1197" s="12">
        <v>1</v>
      </c>
      <c r="AE1197" s="12">
        <v>1</v>
      </c>
      <c r="AG1197" s="9">
        <f t="shared" si="195"/>
        <v>0</v>
      </c>
      <c r="AI1197" s="1" t="str">
        <f t="shared" si="200"/>
        <v>38838810004000</v>
      </c>
      <c r="AJ1197" s="9">
        <f>IF(AND(F1197=2015,AG$4=1),-IFERROR(VLOOKUP(AI1197,'Tax Admin 1'!A:I,9,0),0),IF(AND(F1197=2015,AG$4=2),-IFERROR(VLOOKUP(AI1197,'Tax Admin 2'!A:I,9,0),0),IFERROR(VLOOKUP(AI1197,'A203'!A:L,12,0),0)))</f>
        <v>0</v>
      </c>
    </row>
    <row r="1198" spans="1:36" ht="15" customHeight="1" outlineLevel="2">
      <c r="A1198" s="7">
        <v>2015</v>
      </c>
      <c r="B1198" s="7" t="s">
        <v>229</v>
      </c>
      <c r="C1198" s="149" t="s">
        <v>230</v>
      </c>
      <c r="D1198" s="7" t="s">
        <v>230</v>
      </c>
      <c r="E1198" s="7" t="s">
        <v>13</v>
      </c>
      <c r="F1198" s="7">
        <v>4010</v>
      </c>
      <c r="G1198" s="7" t="str">
        <f>VLOOKUP(F1198,Crosswalk!A:D,2,0)</f>
        <v>4801</v>
      </c>
      <c r="H1198" s="7" t="str">
        <f>VLOOKUP(G1198,Crosswalk!B:D,2,0)</f>
        <v>Interest</v>
      </c>
      <c r="I1198" s="7"/>
      <c r="J1198" s="8">
        <v>0</v>
      </c>
      <c r="K1198" s="8">
        <v>0</v>
      </c>
      <c r="L1198" s="8">
        <v>0</v>
      </c>
      <c r="M1198" s="8">
        <v>0</v>
      </c>
      <c r="N1198" s="8">
        <v>0</v>
      </c>
      <c r="O1198" s="8">
        <v>0</v>
      </c>
      <c r="P1198" s="8"/>
      <c r="Q1198" s="8">
        <v>0</v>
      </c>
      <c r="R1198" s="8"/>
      <c r="S1198" s="8"/>
      <c r="T1198" s="8"/>
      <c r="U1198" s="8"/>
      <c r="V1198" s="8"/>
      <c r="W1198" s="8"/>
      <c r="X1198" s="8"/>
      <c r="Y1198" s="14">
        <f t="shared" si="194"/>
        <v>0</v>
      </c>
      <c r="Z1198" s="10"/>
      <c r="AA1198" s="136">
        <f t="shared" si="199"/>
        <v>0</v>
      </c>
      <c r="AB1198" s="13"/>
      <c r="AC1198" s="13">
        <f t="shared" si="198"/>
        <v>0</v>
      </c>
      <c r="AD1198" s="12">
        <v>1</v>
      </c>
      <c r="AE1198" s="12">
        <v>1</v>
      </c>
      <c r="AG1198" s="9">
        <f t="shared" si="195"/>
        <v>0</v>
      </c>
      <c r="AI1198" s="1" t="str">
        <f t="shared" si="200"/>
        <v>38838810004801</v>
      </c>
      <c r="AJ1198" s="9">
        <f>IF(AND(F1198=2015,AG$4=1),-IFERROR(VLOOKUP(AI1198,'Tax Admin 1'!A:I,9,0),0),IF(AND(F1198=2015,AG$4=2),-IFERROR(VLOOKUP(AI1198,'Tax Admin 2'!A:I,9,0),0),IFERROR(VLOOKUP(AI1198,'A203'!A:L,12,0),0)))</f>
        <v>0</v>
      </c>
    </row>
    <row r="1199" spans="1:36" ht="15" customHeight="1" outlineLevel="2">
      <c r="A1199" s="7">
        <v>2015</v>
      </c>
      <c r="B1199" s="7" t="s">
        <v>229</v>
      </c>
      <c r="C1199" s="149" t="s">
        <v>230</v>
      </c>
      <c r="D1199" s="7" t="s">
        <v>230</v>
      </c>
      <c r="E1199" s="7" t="s">
        <v>13</v>
      </c>
      <c r="F1199" s="7">
        <v>6000</v>
      </c>
      <c r="G1199" s="7" t="str">
        <f>VLOOKUP(F1199,Crosswalk!A604:D704,2,0)</f>
        <v>5400</v>
      </c>
      <c r="H1199" s="7" t="str">
        <f>VLOOKUP(G1199,Crosswalk!B:D,2,0)</f>
        <v>Charges For Current Services</v>
      </c>
      <c r="I1199" s="7"/>
      <c r="J1199" s="8">
        <v>0</v>
      </c>
      <c r="K1199" s="8">
        <v>0</v>
      </c>
      <c r="L1199" s="8">
        <v>0</v>
      </c>
      <c r="M1199" s="8">
        <v>0</v>
      </c>
      <c r="N1199" s="8">
        <v>0</v>
      </c>
      <c r="O1199" s="8">
        <v>0</v>
      </c>
      <c r="P1199" s="8"/>
      <c r="Q1199" s="8">
        <v>0</v>
      </c>
      <c r="R1199" s="8"/>
      <c r="S1199" s="8"/>
      <c r="T1199" s="8"/>
      <c r="U1199" s="8"/>
      <c r="V1199" s="8"/>
      <c r="W1199" s="8"/>
      <c r="X1199" s="8"/>
      <c r="Y1199" s="14">
        <f t="shared" si="194"/>
        <v>0</v>
      </c>
      <c r="Z1199" s="10"/>
      <c r="AA1199" s="136">
        <f t="shared" si="199"/>
        <v>0</v>
      </c>
      <c r="AB1199" s="13"/>
      <c r="AC1199" s="13">
        <f t="shared" si="198"/>
        <v>0</v>
      </c>
      <c r="AD1199" s="12">
        <v>1</v>
      </c>
      <c r="AE1199" s="12">
        <v>1</v>
      </c>
      <c r="AG1199" s="9">
        <f t="shared" si="195"/>
        <v>0</v>
      </c>
      <c r="AI1199" s="1" t="str">
        <f t="shared" si="200"/>
        <v>38838810005400</v>
      </c>
      <c r="AJ1199" s="9">
        <f>IF(AND(F1199=2015,AG$4=1),-IFERROR(VLOOKUP(AI1199,'Tax Admin 1'!A:I,9,0),0),IF(AND(F1199=2015,AG$4=2),-IFERROR(VLOOKUP(AI1199,'Tax Admin 2'!A:I,9,0),0),IFERROR(VLOOKUP(AI1199,'A203'!A:L,12,0),0)))</f>
        <v>0</v>
      </c>
    </row>
    <row r="1200" spans="1:36" ht="15" customHeight="1" outlineLevel="1">
      <c r="A1200" s="7"/>
      <c r="B1200" s="7"/>
      <c r="C1200" s="157" t="s">
        <v>3561</v>
      </c>
      <c r="D1200" s="7"/>
      <c r="E1200" s="7"/>
      <c r="F1200" s="7"/>
      <c r="G1200" s="7"/>
      <c r="H1200" s="7"/>
      <c r="I1200" s="7"/>
      <c r="J1200" s="8">
        <f>SUBTOTAL(9,J1197:J1199)</f>
        <v>0</v>
      </c>
      <c r="K1200" s="8">
        <f>SUBTOTAL(9,K1197:K1199)</f>
        <v>0</v>
      </c>
      <c r="L1200" s="8">
        <f>SUBTOTAL(9,L1197:L1199)</f>
        <v>0</v>
      </c>
      <c r="M1200" s="8">
        <f>SUBTOTAL(9,M1197:M1199)</f>
        <v>0</v>
      </c>
      <c r="N1200" s="8">
        <f>SUBTOTAL(9,N1197:N1199)</f>
        <v>0</v>
      </c>
      <c r="O1200" s="8">
        <f>SUBTOTAL(9,O1197:O1199)</f>
        <v>0</v>
      </c>
      <c r="P1200" s="8">
        <f>SUBTOTAL(9,P1197:P1199)</f>
        <v>0</v>
      </c>
      <c r="Q1200" s="8">
        <f>SUBTOTAL(9,Q1197:Q1199)</f>
        <v>0</v>
      </c>
      <c r="R1200" s="8"/>
      <c r="S1200" s="8"/>
      <c r="T1200" s="8"/>
      <c r="U1200" s="8"/>
      <c r="V1200" s="8"/>
      <c r="W1200" s="8"/>
      <c r="X1200" s="8"/>
      <c r="Y1200" s="14">
        <f>SUBTOTAL(9,Y1197:Y1199)</f>
        <v>0</v>
      </c>
      <c r="Z1200" s="10"/>
      <c r="AA1200" s="136"/>
      <c r="AB1200" s="13"/>
      <c r="AC1200" s="13"/>
      <c r="AD1200" s="12"/>
      <c r="AE1200" s="12"/>
      <c r="AG1200" s="9"/>
      <c r="AJ1200" s="9"/>
    </row>
    <row r="1201" spans="1:36" ht="15" customHeight="1" outlineLevel="2">
      <c r="A1201" s="7">
        <v>2015</v>
      </c>
      <c r="B1201" s="7" t="s">
        <v>231</v>
      </c>
      <c r="C1201" s="149" t="s">
        <v>232</v>
      </c>
      <c r="D1201" s="7" t="s">
        <v>232</v>
      </c>
      <c r="E1201" s="7" t="s">
        <v>13</v>
      </c>
      <c r="F1201" s="7">
        <v>4010</v>
      </c>
      <c r="G1201" s="7" t="str">
        <f>VLOOKUP(F1201,Crosswalk!A:D,2,0)</f>
        <v>4801</v>
      </c>
      <c r="H1201" s="7" t="str">
        <f>VLOOKUP(G1201,Crosswalk!B:D,2,0)</f>
        <v>Interest</v>
      </c>
      <c r="I1201" s="7"/>
      <c r="J1201" s="8">
        <v>0</v>
      </c>
      <c r="K1201" s="8">
        <v>0</v>
      </c>
      <c r="L1201" s="8">
        <v>1.1399999999999999</v>
      </c>
      <c r="M1201" s="8">
        <v>0</v>
      </c>
      <c r="N1201" s="8">
        <v>23.09</v>
      </c>
      <c r="O1201" s="8">
        <v>4.0500000000000007</v>
      </c>
      <c r="P1201" s="8"/>
      <c r="Q1201" s="8">
        <v>22.939999999999998</v>
      </c>
      <c r="R1201" s="8"/>
      <c r="S1201" s="8"/>
      <c r="T1201" s="8"/>
      <c r="U1201" s="8"/>
      <c r="V1201" s="8"/>
      <c r="W1201" s="8"/>
      <c r="X1201" s="8"/>
      <c r="Y1201" s="14">
        <f t="shared" si="194"/>
        <v>51.22</v>
      </c>
      <c r="Z1201" s="10"/>
      <c r="AA1201" s="136">
        <f t="shared" si="199"/>
        <v>0</v>
      </c>
      <c r="AB1201" s="13"/>
      <c r="AC1201" s="13">
        <f t="shared" si="198"/>
        <v>0</v>
      </c>
      <c r="AD1201" s="12">
        <v>1</v>
      </c>
      <c r="AE1201" s="12">
        <v>1</v>
      </c>
      <c r="AG1201" s="9">
        <f t="shared" si="195"/>
        <v>-51.22</v>
      </c>
      <c r="AI1201" s="1" t="str">
        <f t="shared" si="200"/>
        <v>38938910004801</v>
      </c>
      <c r="AJ1201" s="9">
        <f>IF(AND(F1201=2015,AG$4=1),-IFERROR(VLOOKUP(AI1201,'Tax Admin 1'!A:I,9,0),0),IF(AND(F1201=2015,AG$4=2),-IFERROR(VLOOKUP(AI1201,'Tax Admin 2'!A:I,9,0),0),IFERROR(VLOOKUP(AI1201,'A203'!A:L,12,0),0)))</f>
        <v>0</v>
      </c>
    </row>
    <row r="1202" spans="1:36" ht="15" customHeight="1" outlineLevel="2">
      <c r="A1202" s="7">
        <v>2015</v>
      </c>
      <c r="B1202" s="7" t="s">
        <v>231</v>
      </c>
      <c r="C1202" s="149" t="s">
        <v>232</v>
      </c>
      <c r="D1202" s="7" t="s">
        <v>232</v>
      </c>
      <c r="E1202" s="7" t="s">
        <v>13</v>
      </c>
      <c r="F1202" s="7">
        <v>6700</v>
      </c>
      <c r="G1202" s="7" t="str">
        <f>VLOOKUP(F1202,Crosswalk!A:D,2,0)</f>
        <v>5537</v>
      </c>
      <c r="H1202" s="7" t="str">
        <f>VLOOKUP(G1202,Crosswalk!B:D,2,0)</f>
        <v>Other Services</v>
      </c>
      <c r="I1202" s="7"/>
      <c r="J1202" s="8">
        <v>0</v>
      </c>
      <c r="K1202" s="8">
        <v>0</v>
      </c>
      <c r="L1202" s="8">
        <v>51206.02</v>
      </c>
      <c r="M1202" s="8">
        <v>0</v>
      </c>
      <c r="N1202" s="8">
        <v>4673.82</v>
      </c>
      <c r="O1202" s="8">
        <v>40702.639999999999</v>
      </c>
      <c r="P1202" s="8">
        <v>4410</v>
      </c>
      <c r="Q1202" s="8">
        <v>8213.1999999999971</v>
      </c>
      <c r="R1202" s="8"/>
      <c r="S1202" s="8"/>
      <c r="T1202" s="8"/>
      <c r="U1202" s="8"/>
      <c r="V1202" s="8"/>
      <c r="W1202" s="8"/>
      <c r="X1202" s="8"/>
      <c r="Y1202" s="14">
        <f t="shared" si="194"/>
        <v>109205.68</v>
      </c>
      <c r="Z1202" s="10"/>
      <c r="AA1202" s="136">
        <f t="shared" si="199"/>
        <v>0</v>
      </c>
      <c r="AB1202" s="13"/>
      <c r="AC1202" s="13">
        <f t="shared" si="198"/>
        <v>0</v>
      </c>
      <c r="AD1202" s="12">
        <v>1</v>
      </c>
      <c r="AE1202" s="12">
        <v>0</v>
      </c>
      <c r="AG1202" s="9">
        <f t="shared" si="195"/>
        <v>-109205.68</v>
      </c>
      <c r="AI1202" s="1" t="str">
        <f t="shared" si="200"/>
        <v>38938910005537</v>
      </c>
      <c r="AJ1202" s="9">
        <f>IF(AND(F1202=2015,AG$4=1),-IFERROR(VLOOKUP(AI1202,'Tax Admin 1'!A:I,9,0),0),IF(AND(F1202=2015,AG$4=2),-IFERROR(VLOOKUP(AI1202,'Tax Admin 2'!A:I,9,0),0),IFERROR(VLOOKUP(AI1202,'A203'!A:L,12,0),0)))</f>
        <v>0</v>
      </c>
    </row>
    <row r="1203" spans="1:36" ht="15" customHeight="1" outlineLevel="1">
      <c r="A1203" s="7"/>
      <c r="B1203" s="7"/>
      <c r="C1203" s="157" t="s">
        <v>3562</v>
      </c>
      <c r="D1203" s="7"/>
      <c r="E1203" s="7"/>
      <c r="F1203" s="7"/>
      <c r="G1203" s="7"/>
      <c r="H1203" s="7"/>
      <c r="I1203" s="7"/>
      <c r="J1203" s="8">
        <f>SUBTOTAL(9,J1201:J1202)</f>
        <v>0</v>
      </c>
      <c r="K1203" s="8">
        <f>SUBTOTAL(9,K1201:K1202)</f>
        <v>0</v>
      </c>
      <c r="L1203" s="8">
        <f>SUBTOTAL(9,L1201:L1202)</f>
        <v>51207.159999999996</v>
      </c>
      <c r="M1203" s="8">
        <f>SUBTOTAL(9,M1201:M1202)</f>
        <v>0</v>
      </c>
      <c r="N1203" s="8">
        <f>SUBTOTAL(9,N1201:N1202)</f>
        <v>4696.91</v>
      </c>
      <c r="O1203" s="8">
        <f>SUBTOTAL(9,O1201:O1202)</f>
        <v>40706.69</v>
      </c>
      <c r="P1203" s="8">
        <f>SUBTOTAL(9,P1201:P1202)</f>
        <v>4410</v>
      </c>
      <c r="Q1203" s="8">
        <f>SUBTOTAL(9,Q1201:Q1202)</f>
        <v>8236.1399999999976</v>
      </c>
      <c r="R1203" s="8"/>
      <c r="S1203" s="8"/>
      <c r="T1203" s="8"/>
      <c r="U1203" s="8"/>
      <c r="V1203" s="8"/>
      <c r="W1203" s="8"/>
      <c r="X1203" s="8"/>
      <c r="Y1203" s="14">
        <f>SUBTOTAL(9,Y1201:Y1202)</f>
        <v>109256.9</v>
      </c>
      <c r="Z1203" s="10"/>
      <c r="AA1203" s="136"/>
      <c r="AB1203" s="13"/>
      <c r="AC1203" s="13"/>
      <c r="AD1203" s="12"/>
      <c r="AE1203" s="12"/>
      <c r="AG1203" s="9"/>
      <c r="AJ1203" s="9"/>
    </row>
    <row r="1204" spans="1:36" ht="15" customHeight="1" outlineLevel="2">
      <c r="A1204" s="7">
        <v>2015</v>
      </c>
      <c r="B1204" s="7" t="s">
        <v>233</v>
      </c>
      <c r="C1204" s="149" t="s">
        <v>234</v>
      </c>
      <c r="D1204" s="7" t="s">
        <v>234</v>
      </c>
      <c r="E1204" s="7" t="s">
        <v>13</v>
      </c>
      <c r="F1204" s="7">
        <v>1010</v>
      </c>
      <c r="G1204" s="7" t="str">
        <f>VLOOKUP(F1204,Crosswalk!A:D,2,0)</f>
        <v>4001</v>
      </c>
      <c r="H1204" s="7" t="str">
        <f>VLOOKUP(G1204,Crosswalk!B:D,2,0)</f>
        <v>Property Taxes-Current Secured</v>
      </c>
      <c r="I1204" s="7"/>
      <c r="J1204" s="8">
        <v>0</v>
      </c>
      <c r="K1204" s="8">
        <v>0</v>
      </c>
      <c r="L1204" s="8">
        <v>4311.47</v>
      </c>
      <c r="M1204" s="8">
        <v>0</v>
      </c>
      <c r="N1204" s="8">
        <v>910.8100000000004</v>
      </c>
      <c r="O1204" s="8">
        <v>2724.63</v>
      </c>
      <c r="P1204" s="8">
        <v>1088.22</v>
      </c>
      <c r="Q1204" s="8">
        <v>92.420000000000073</v>
      </c>
      <c r="R1204" s="8"/>
      <c r="S1204" s="8"/>
      <c r="T1204" s="8"/>
      <c r="U1204" s="8"/>
      <c r="V1204" s="8"/>
      <c r="W1204" s="8"/>
      <c r="X1204" s="8"/>
      <c r="Y1204" s="14">
        <f t="shared" si="194"/>
        <v>9127.5500000000011</v>
      </c>
      <c r="Z1204" s="10"/>
      <c r="AA1204" s="136">
        <f t="shared" ref="AA1204:AA1226" si="201">IF(AG$2="Y",IF(RIGHT(B1204,4)="CITY",AJ1204,0),AJ1204)</f>
        <v>0</v>
      </c>
      <c r="AB1204" s="13"/>
      <c r="AC1204" s="13">
        <f t="shared" si="198"/>
        <v>0</v>
      </c>
      <c r="AD1204" s="12">
        <v>1</v>
      </c>
      <c r="AE1204" s="12">
        <v>1</v>
      </c>
      <c r="AG1204" s="9">
        <f t="shared" si="195"/>
        <v>-9127.5500000000011</v>
      </c>
      <c r="AI1204" s="1" t="str">
        <f t="shared" ref="AI1204:AI1226" si="202">C1204&amp;D1204&amp;E1204&amp;G1204</f>
        <v>39039010004001</v>
      </c>
      <c r="AJ1204" s="9">
        <f>IF(AND(F1204=2015,AG$4=1),-IFERROR(VLOOKUP(AI1204,'Tax Admin 1'!A:I,9,0),0),IF(AND(F1204=2015,AG$4=2),-IFERROR(VLOOKUP(AI1204,'Tax Admin 2'!A:I,9,0),0),IFERROR(VLOOKUP(AI1204,'A203'!A:L,12,0),0)))</f>
        <v>0</v>
      </c>
    </row>
    <row r="1205" spans="1:36" ht="15" customHeight="1" outlineLevel="2">
      <c r="A1205" s="7">
        <v>2015</v>
      </c>
      <c r="B1205" s="7" t="s">
        <v>233</v>
      </c>
      <c r="C1205" s="149" t="s">
        <v>234</v>
      </c>
      <c r="D1205" s="7" t="s">
        <v>234</v>
      </c>
      <c r="E1205" s="7" t="s">
        <v>13</v>
      </c>
      <c r="F1205" s="7">
        <v>1020</v>
      </c>
      <c r="G1205" s="7" t="str">
        <f>VLOOKUP(F1205,Crosswalk!A:D,2,0)</f>
        <v>4004</v>
      </c>
      <c r="H1205" s="7" t="str">
        <f>VLOOKUP(G1205,Crosswalk!B:D,2,0)</f>
        <v>Property Taxes-Eraf III</v>
      </c>
      <c r="I1205" s="7"/>
      <c r="J1205" s="8">
        <v>0</v>
      </c>
      <c r="K1205" s="8">
        <v>0</v>
      </c>
      <c r="L1205" s="8">
        <v>0</v>
      </c>
      <c r="M1205" s="8">
        <v>0</v>
      </c>
      <c r="N1205" s="8">
        <v>0</v>
      </c>
      <c r="O1205" s="8">
        <v>0</v>
      </c>
      <c r="P1205" s="8"/>
      <c r="Q1205" s="8">
        <v>0</v>
      </c>
      <c r="R1205" s="8"/>
      <c r="S1205" s="8"/>
      <c r="T1205" s="8"/>
      <c r="U1205" s="8"/>
      <c r="V1205" s="8"/>
      <c r="W1205" s="8"/>
      <c r="X1205" s="8"/>
      <c r="Y1205" s="14">
        <f t="shared" si="194"/>
        <v>0</v>
      </c>
      <c r="Z1205" s="10"/>
      <c r="AA1205" s="136">
        <f t="shared" si="201"/>
        <v>0</v>
      </c>
      <c r="AB1205" s="13"/>
      <c r="AC1205" s="13">
        <f t="shared" si="198"/>
        <v>0</v>
      </c>
      <c r="AD1205" s="12">
        <v>1</v>
      </c>
      <c r="AE1205" s="12">
        <v>1</v>
      </c>
      <c r="AG1205" s="9">
        <f t="shared" si="195"/>
        <v>0</v>
      </c>
      <c r="AI1205" s="1" t="str">
        <f t="shared" si="202"/>
        <v>39039010004004</v>
      </c>
      <c r="AJ1205" s="9">
        <f>IF(AND(F1205=2015,AG$4=1),-IFERROR(VLOOKUP(AI1205,'Tax Admin 1'!A:I,9,0),0),IF(AND(F1205=2015,AG$4=2),-IFERROR(VLOOKUP(AI1205,'Tax Admin 2'!A:I,9,0),0),IFERROR(VLOOKUP(AI1205,'A203'!A:L,12,0),0)))</f>
        <v>0</v>
      </c>
    </row>
    <row r="1206" spans="1:36" ht="15" customHeight="1" outlineLevel="2">
      <c r="A1206" s="7">
        <v>2015</v>
      </c>
      <c r="B1206" s="7" t="s">
        <v>233</v>
      </c>
      <c r="C1206" s="149" t="s">
        <v>234</v>
      </c>
      <c r="D1206" s="7" t="s">
        <v>234</v>
      </c>
      <c r="E1206" s="7" t="s">
        <v>13</v>
      </c>
      <c r="F1206" s="7">
        <v>1050</v>
      </c>
      <c r="G1206" s="7" t="str">
        <f>VLOOKUP(F1206,Crosswalk!A:D,2,0)</f>
        <v>4006</v>
      </c>
      <c r="H1206" s="7" t="str">
        <f>VLOOKUP(G1206,Crosswalk!B:D,2,0)</f>
        <v>Property Tax-Current Unsecured</v>
      </c>
      <c r="I1206" s="7"/>
      <c r="J1206" s="8">
        <v>0</v>
      </c>
      <c r="K1206" s="8">
        <v>0</v>
      </c>
      <c r="L1206" s="8">
        <v>477.51</v>
      </c>
      <c r="M1206" s="8">
        <v>0</v>
      </c>
      <c r="N1206" s="8">
        <v>2.75</v>
      </c>
      <c r="O1206" s="8">
        <v>24.259999999999991</v>
      </c>
      <c r="P1206" s="8">
        <v>-1.51</v>
      </c>
      <c r="Q1206" s="8">
        <v>17.470000000000027</v>
      </c>
      <c r="R1206" s="8"/>
      <c r="S1206" s="8"/>
      <c r="T1206" s="8"/>
      <c r="U1206" s="8"/>
      <c r="V1206" s="8"/>
      <c r="W1206" s="8"/>
      <c r="X1206" s="8"/>
      <c r="Y1206" s="14">
        <f t="shared" si="194"/>
        <v>520.48</v>
      </c>
      <c r="Z1206" s="10"/>
      <c r="AA1206" s="136">
        <f t="shared" si="201"/>
        <v>0</v>
      </c>
      <c r="AB1206" s="13"/>
      <c r="AC1206" s="13">
        <f t="shared" si="198"/>
        <v>0</v>
      </c>
      <c r="AD1206" s="12">
        <v>1</v>
      </c>
      <c r="AE1206" s="12">
        <v>1</v>
      </c>
      <c r="AG1206" s="9">
        <f t="shared" si="195"/>
        <v>-520.48</v>
      </c>
      <c r="AI1206" s="1" t="str">
        <f t="shared" si="202"/>
        <v>39039010004006</v>
      </c>
      <c r="AJ1206" s="9">
        <f>IF(AND(F1206=2015,AG$4=1),-IFERROR(VLOOKUP(AI1206,'Tax Admin 1'!A:I,9,0),0),IF(AND(F1206=2015,AG$4=2),-IFERROR(VLOOKUP(AI1206,'Tax Admin 2'!A:I,9,0),0),IFERROR(VLOOKUP(AI1206,'A203'!A:L,12,0),0)))</f>
        <v>0</v>
      </c>
    </row>
    <row r="1207" spans="1:36" ht="15" customHeight="1" outlineLevel="2">
      <c r="A1207" s="7">
        <v>2015</v>
      </c>
      <c r="B1207" s="7" t="s">
        <v>233</v>
      </c>
      <c r="C1207" s="149" t="s">
        <v>234</v>
      </c>
      <c r="D1207" s="7">
        <v>390</v>
      </c>
      <c r="E1207" s="7" t="s">
        <v>13</v>
      </c>
      <c r="F1207" s="7">
        <v>1070</v>
      </c>
      <c r="G1207" s="7" t="str">
        <f>VLOOKUP(F1207,Crosswalk!A:D,2,0)</f>
        <v>4060</v>
      </c>
      <c r="H1207" s="7" t="str">
        <f>VLOOKUP(G1207,Crosswalk!B:D,2,0)</f>
        <v>ABX1 26 Residual</v>
      </c>
      <c r="I1207" s="7"/>
      <c r="J1207" s="8">
        <v>0</v>
      </c>
      <c r="K1207" s="8">
        <v>0</v>
      </c>
      <c r="L1207" s="8">
        <v>0</v>
      </c>
      <c r="M1207" s="8">
        <v>0</v>
      </c>
      <c r="N1207" s="8">
        <v>0</v>
      </c>
      <c r="O1207" s="8">
        <v>0</v>
      </c>
      <c r="P1207" s="8"/>
      <c r="Q1207" s="8">
        <v>0</v>
      </c>
      <c r="R1207" s="8"/>
      <c r="S1207" s="8"/>
      <c r="T1207" s="8"/>
      <c r="U1207" s="8"/>
      <c r="V1207" s="8"/>
      <c r="W1207" s="8"/>
      <c r="X1207" s="8"/>
      <c r="Y1207" s="14">
        <f t="shared" si="194"/>
        <v>0</v>
      </c>
      <c r="Z1207" s="10"/>
      <c r="AA1207" s="136">
        <f t="shared" si="201"/>
        <v>0</v>
      </c>
      <c r="AB1207" s="13"/>
      <c r="AC1207" s="13">
        <f t="shared" si="198"/>
        <v>0</v>
      </c>
      <c r="AD1207" s="12"/>
      <c r="AE1207" s="12"/>
      <c r="AG1207" s="9">
        <f t="shared" si="195"/>
        <v>0</v>
      </c>
      <c r="AI1207" s="1" t="str">
        <f t="shared" si="202"/>
        <v>39039010004060</v>
      </c>
      <c r="AJ1207" s="9">
        <f>IF(AND(F1207=2015,AG$4=1),-IFERROR(VLOOKUP(AI1207,'Tax Admin 1'!A:I,9,0),0),IF(AND(F1207=2015,AG$4=2),-IFERROR(VLOOKUP(AI1207,'Tax Admin 2'!A:I,9,0),0),IFERROR(VLOOKUP(AI1207,'A203'!A:L,12,0),0)))</f>
        <v>0</v>
      </c>
    </row>
    <row r="1208" spans="1:36" ht="15" customHeight="1" outlineLevel="2">
      <c r="A1208" s="7">
        <v>2015</v>
      </c>
      <c r="B1208" s="7" t="s">
        <v>233</v>
      </c>
      <c r="C1208" s="149" t="s">
        <v>234</v>
      </c>
      <c r="D1208" s="7" t="s">
        <v>234</v>
      </c>
      <c r="E1208" s="7" t="s">
        <v>13</v>
      </c>
      <c r="F1208" s="7">
        <v>1081</v>
      </c>
      <c r="G1208" s="7" t="str">
        <f>VLOOKUP(F1208,Crosswalk!A:D,2,0)</f>
        <v>4075</v>
      </c>
      <c r="H1208" s="7" t="str">
        <f>VLOOKUP(G1208,Crosswalk!B:D,2,0)</f>
        <v>ABx1 26 Other Assets - H&amp;S 34188</v>
      </c>
      <c r="I1208" s="7"/>
      <c r="J1208" s="8">
        <v>0</v>
      </c>
      <c r="K1208" s="8">
        <v>0</v>
      </c>
      <c r="L1208" s="8">
        <v>0</v>
      </c>
      <c r="M1208" s="8">
        <v>0</v>
      </c>
      <c r="N1208" s="8">
        <v>0</v>
      </c>
      <c r="O1208" s="8">
        <v>0</v>
      </c>
      <c r="P1208" s="8"/>
      <c r="Q1208" s="8">
        <v>0</v>
      </c>
      <c r="R1208" s="8"/>
      <c r="S1208" s="8"/>
      <c r="T1208" s="8"/>
      <c r="U1208" s="8"/>
      <c r="V1208" s="8"/>
      <c r="W1208" s="8"/>
      <c r="X1208" s="8"/>
      <c r="Y1208" s="14">
        <f t="shared" si="194"/>
        <v>0</v>
      </c>
      <c r="Z1208" s="10"/>
      <c r="AA1208" s="136">
        <f t="shared" si="201"/>
        <v>0</v>
      </c>
      <c r="AB1208" s="13"/>
      <c r="AC1208" s="13">
        <f t="shared" si="198"/>
        <v>0</v>
      </c>
      <c r="AD1208" s="12"/>
      <c r="AE1208" s="12"/>
      <c r="AG1208" s="9">
        <f t="shared" si="195"/>
        <v>0</v>
      </c>
      <c r="AI1208" s="1" t="str">
        <f t="shared" si="202"/>
        <v>39039010004075</v>
      </c>
      <c r="AJ1208" s="9">
        <f>IF(AND(F1208=2015,AG$4=1),-IFERROR(VLOOKUP(AI1208,'Tax Admin 1'!A:I,9,0),0),IF(AND(F1208=2015,AG$4=2),-IFERROR(VLOOKUP(AI1208,'Tax Admin 2'!A:I,9,0),0),IFERROR(VLOOKUP(AI1208,'A203'!A:L,12,0),0)))</f>
        <v>0</v>
      </c>
    </row>
    <row r="1209" spans="1:36" ht="15" customHeight="1" outlineLevel="2">
      <c r="A1209" s="7">
        <v>2015</v>
      </c>
      <c r="B1209" s="7" t="s">
        <v>233</v>
      </c>
      <c r="C1209" s="149" t="s">
        <v>234</v>
      </c>
      <c r="D1209" s="7" t="s">
        <v>234</v>
      </c>
      <c r="E1209" s="7" t="s">
        <v>13</v>
      </c>
      <c r="F1209" s="86">
        <v>1082</v>
      </c>
      <c r="G1209" s="7" t="str">
        <f>VLOOKUP(F1209,Crosswalk!A:D,2,0)</f>
        <v>4076</v>
      </c>
      <c r="H1209" s="7" t="str">
        <f>VLOOKUP(G1209,Crosswalk!B:D,2,0)</f>
        <v>ABx1 26 L&amp;M Housing - H&amp;S 34188</v>
      </c>
      <c r="I1209" s="7"/>
      <c r="J1209" s="8">
        <v>0</v>
      </c>
      <c r="K1209" s="8">
        <v>0</v>
      </c>
      <c r="L1209" s="8">
        <v>0</v>
      </c>
      <c r="M1209" s="8">
        <v>0</v>
      </c>
      <c r="N1209" s="8">
        <v>0</v>
      </c>
      <c r="O1209" s="8">
        <v>0</v>
      </c>
      <c r="P1209" s="8"/>
      <c r="Q1209" s="8">
        <v>0</v>
      </c>
      <c r="R1209" s="8"/>
      <c r="S1209" s="8"/>
      <c r="T1209" s="8"/>
      <c r="U1209" s="8"/>
      <c r="V1209" s="8"/>
      <c r="W1209" s="8"/>
      <c r="X1209" s="8"/>
      <c r="Y1209" s="14">
        <f t="shared" si="194"/>
        <v>0</v>
      </c>
      <c r="Z1209" s="10"/>
      <c r="AA1209" s="136">
        <f t="shared" si="201"/>
        <v>0</v>
      </c>
      <c r="AB1209" s="13"/>
      <c r="AC1209" s="13">
        <f t="shared" si="198"/>
        <v>0</v>
      </c>
      <c r="AD1209" s="12"/>
      <c r="AE1209" s="12"/>
      <c r="AG1209" s="9">
        <f t="shared" si="195"/>
        <v>0</v>
      </c>
      <c r="AI1209" s="1" t="str">
        <f t="shared" si="202"/>
        <v>39039010004076</v>
      </c>
      <c r="AJ1209" s="9">
        <f>IF(AND(F1209=2015,AG$4=1),-IFERROR(VLOOKUP(AI1209,'Tax Admin 1'!A:I,9,0),0),IF(AND(F1209=2015,AG$4=2),-IFERROR(VLOOKUP(AI1209,'Tax Admin 2'!A:I,9,0),0),IFERROR(VLOOKUP(AI1209,'A203'!A:L,12,0),0)))</f>
        <v>0</v>
      </c>
    </row>
    <row r="1210" spans="1:36" ht="15" customHeight="1" outlineLevel="2">
      <c r="A1210" s="7">
        <v>2015</v>
      </c>
      <c r="B1210" s="7" t="s">
        <v>233</v>
      </c>
      <c r="C1210" s="149" t="s">
        <v>234</v>
      </c>
      <c r="D1210" s="7" t="s">
        <v>234</v>
      </c>
      <c r="E1210" s="7" t="s">
        <v>13</v>
      </c>
      <c r="F1210" s="7">
        <v>1110</v>
      </c>
      <c r="G1210" s="7" t="str">
        <f>VLOOKUP(F1210,Crosswalk!A:D,2,0)</f>
        <v>4008</v>
      </c>
      <c r="H1210" s="7" t="str">
        <f>VLOOKUP(G1210,Crosswalk!B:D,2,0)</f>
        <v>Property Taxes-Prior Secured</v>
      </c>
      <c r="I1210" s="7"/>
      <c r="J1210" s="8">
        <v>0</v>
      </c>
      <c r="K1210" s="8">
        <v>0</v>
      </c>
      <c r="L1210" s="8">
        <v>0</v>
      </c>
      <c r="M1210" s="8">
        <v>0</v>
      </c>
      <c r="N1210" s="8">
        <v>0</v>
      </c>
      <c r="O1210" s="8">
        <v>0</v>
      </c>
      <c r="P1210" s="8"/>
      <c r="Q1210" s="8">
        <v>345.27</v>
      </c>
      <c r="R1210" s="8"/>
      <c r="S1210" s="8"/>
      <c r="T1210" s="8"/>
      <c r="U1210" s="8"/>
      <c r="V1210" s="8"/>
      <c r="W1210" s="8"/>
      <c r="X1210" s="8"/>
      <c r="Y1210" s="14">
        <f t="shared" si="194"/>
        <v>345.27</v>
      </c>
      <c r="Z1210" s="10"/>
      <c r="AA1210" s="136">
        <f t="shared" si="201"/>
        <v>0</v>
      </c>
      <c r="AB1210" s="13"/>
      <c r="AC1210" s="13">
        <f t="shared" si="198"/>
        <v>0</v>
      </c>
      <c r="AD1210" s="12">
        <v>1</v>
      </c>
      <c r="AE1210" s="12">
        <v>1</v>
      </c>
      <c r="AG1210" s="9">
        <f t="shared" si="195"/>
        <v>-345.27</v>
      </c>
      <c r="AI1210" s="1" t="str">
        <f t="shared" si="202"/>
        <v>39039010004008</v>
      </c>
      <c r="AJ1210" s="9">
        <f>IF(AND(F1210=2015,AG$4=1),-IFERROR(VLOOKUP(AI1210,'Tax Admin 1'!A:I,9,0),0),IF(AND(F1210=2015,AG$4=2),-IFERROR(VLOOKUP(AI1210,'Tax Admin 2'!A:I,9,0),0),IFERROR(VLOOKUP(AI1210,'A203'!A:L,12,0),0)))</f>
        <v>0</v>
      </c>
    </row>
    <row r="1211" spans="1:36" ht="15" customHeight="1" outlineLevel="2">
      <c r="A1211" s="7">
        <v>2015</v>
      </c>
      <c r="B1211" s="7" t="s">
        <v>233</v>
      </c>
      <c r="C1211" s="149" t="s">
        <v>234</v>
      </c>
      <c r="D1211" s="7" t="s">
        <v>234</v>
      </c>
      <c r="E1211" s="7" t="s">
        <v>13</v>
      </c>
      <c r="F1211" s="7">
        <v>1150</v>
      </c>
      <c r="G1211" s="7" t="str">
        <f>VLOOKUP(F1211,Crosswalk!A:D,2,0)</f>
        <v>4009</v>
      </c>
      <c r="H1211" s="7" t="str">
        <f>VLOOKUP(G1211,Crosswalk!B:D,2,0)</f>
        <v>Property Taxes-Prior Unsecured</v>
      </c>
      <c r="I1211" s="7"/>
      <c r="J1211" s="8">
        <v>0</v>
      </c>
      <c r="K1211" s="8">
        <v>0</v>
      </c>
      <c r="L1211" s="8">
        <v>4.8099999999999996</v>
      </c>
      <c r="M1211" s="8">
        <v>0</v>
      </c>
      <c r="N1211" s="8">
        <v>0.74000000000000021</v>
      </c>
      <c r="O1211" s="8">
        <v>6.9899999999999993</v>
      </c>
      <c r="P1211" s="8">
        <v>0.75</v>
      </c>
      <c r="Q1211" s="8">
        <v>4.43</v>
      </c>
      <c r="R1211" s="8"/>
      <c r="S1211" s="8"/>
      <c r="T1211" s="8"/>
      <c r="U1211" s="8"/>
      <c r="V1211" s="8"/>
      <c r="W1211" s="8"/>
      <c r="X1211" s="8"/>
      <c r="Y1211" s="14">
        <f t="shared" si="194"/>
        <v>17.72</v>
      </c>
      <c r="Z1211" s="10"/>
      <c r="AA1211" s="136">
        <f t="shared" si="201"/>
        <v>0</v>
      </c>
      <c r="AB1211" s="13"/>
      <c r="AC1211" s="13">
        <f t="shared" si="198"/>
        <v>0</v>
      </c>
      <c r="AD1211" s="12">
        <v>1</v>
      </c>
      <c r="AE1211" s="12">
        <v>1</v>
      </c>
      <c r="AG1211" s="9">
        <f t="shared" si="195"/>
        <v>-17.72</v>
      </c>
      <c r="AI1211" s="1" t="str">
        <f t="shared" si="202"/>
        <v>39039010004009</v>
      </c>
      <c r="AJ1211" s="9">
        <f>IF(AND(F1211=2015,AG$4=1),-IFERROR(VLOOKUP(AI1211,'Tax Admin 1'!A:I,9,0),0),IF(AND(F1211=2015,AG$4=2),-IFERROR(VLOOKUP(AI1211,'Tax Admin 2'!A:I,9,0),0),IFERROR(VLOOKUP(AI1211,'A203'!A:L,12,0),0)))</f>
        <v>0</v>
      </c>
    </row>
    <row r="1212" spans="1:36" ht="15" customHeight="1" outlineLevel="2">
      <c r="A1212" s="7">
        <v>2015</v>
      </c>
      <c r="B1212" s="7" t="s">
        <v>233</v>
      </c>
      <c r="C1212" s="149" t="s">
        <v>234</v>
      </c>
      <c r="D1212" s="7" t="s">
        <v>234</v>
      </c>
      <c r="E1212" s="7" t="s">
        <v>13</v>
      </c>
      <c r="F1212" s="7">
        <v>1160</v>
      </c>
      <c r="G1212" s="7" t="str">
        <f>VLOOKUP(F1212,Crosswalk!A:D,2,0)</f>
        <v>4010</v>
      </c>
      <c r="H1212" s="7" t="str">
        <f>VLOOKUP(G1212,Crosswalk!B:D,2,0)</f>
        <v>Prop Tax Rev- School Pass Thru</v>
      </c>
      <c r="I1212" s="7"/>
      <c r="J1212" s="8">
        <v>0</v>
      </c>
      <c r="K1212" s="8">
        <v>0</v>
      </c>
      <c r="L1212" s="8">
        <v>0</v>
      </c>
      <c r="M1212" s="8">
        <v>0</v>
      </c>
      <c r="N1212" s="8">
        <v>0</v>
      </c>
      <c r="O1212" s="8">
        <v>0</v>
      </c>
      <c r="P1212" s="8"/>
      <c r="Q1212" s="8">
        <v>0</v>
      </c>
      <c r="R1212" s="8"/>
      <c r="S1212" s="8"/>
      <c r="T1212" s="8"/>
      <c r="U1212" s="8"/>
      <c r="V1212" s="8"/>
      <c r="W1212" s="8"/>
      <c r="X1212" s="8"/>
      <c r="Y1212" s="14">
        <f t="shared" si="194"/>
        <v>0</v>
      </c>
      <c r="Z1212" s="10"/>
      <c r="AA1212" s="136">
        <f t="shared" si="201"/>
        <v>0</v>
      </c>
      <c r="AB1212" s="13"/>
      <c r="AC1212" s="13">
        <f t="shared" si="198"/>
        <v>0</v>
      </c>
      <c r="AD1212" s="12">
        <v>1</v>
      </c>
      <c r="AE1212" s="12">
        <v>1</v>
      </c>
      <c r="AG1212" s="9">
        <f t="shared" si="195"/>
        <v>0</v>
      </c>
      <c r="AI1212" s="1" t="str">
        <f t="shared" si="202"/>
        <v>39039010004010</v>
      </c>
      <c r="AJ1212" s="9">
        <f>IF(AND(F1212=2015,AG$4=1),-IFERROR(VLOOKUP(AI1212,'Tax Admin 1'!A:I,9,0),0),IF(AND(F1212=2015,AG$4=2),-IFERROR(VLOOKUP(AI1212,'Tax Admin 2'!A:I,9,0),0),IFERROR(VLOOKUP(AI1212,'A203'!A:L,12,0),0)))</f>
        <v>0</v>
      </c>
    </row>
    <row r="1213" spans="1:36" ht="15" customHeight="1" outlineLevel="2">
      <c r="A1213" s="7">
        <v>2015</v>
      </c>
      <c r="B1213" s="7" t="s">
        <v>233</v>
      </c>
      <c r="C1213" s="149" t="s">
        <v>234</v>
      </c>
      <c r="D1213" s="7" t="s">
        <v>234</v>
      </c>
      <c r="E1213" s="7" t="s">
        <v>13</v>
      </c>
      <c r="F1213" s="7">
        <v>1175</v>
      </c>
      <c r="G1213" s="7" t="str">
        <f>VLOOKUP(F1213,Crosswalk!A:D,2,0)</f>
        <v>4014</v>
      </c>
      <c r="H1213" s="7" t="str">
        <f>VLOOKUP(G1213,Crosswalk!B:D,2,0)</f>
        <v>Prop 1A Reimbursement</v>
      </c>
      <c r="I1213" s="7"/>
      <c r="J1213" s="8">
        <v>0</v>
      </c>
      <c r="K1213" s="8">
        <v>0</v>
      </c>
      <c r="L1213" s="8">
        <v>0</v>
      </c>
      <c r="M1213" s="8">
        <v>0</v>
      </c>
      <c r="N1213" s="8">
        <v>0</v>
      </c>
      <c r="O1213" s="8">
        <v>0</v>
      </c>
      <c r="P1213" s="8"/>
      <c r="Q1213" s="8">
        <v>0</v>
      </c>
      <c r="R1213" s="8"/>
      <c r="S1213" s="8"/>
      <c r="T1213" s="8"/>
      <c r="U1213" s="8"/>
      <c r="V1213" s="8"/>
      <c r="W1213" s="8"/>
      <c r="X1213" s="8"/>
      <c r="Y1213" s="14">
        <f t="shared" si="194"/>
        <v>0</v>
      </c>
      <c r="Z1213" s="10"/>
      <c r="AA1213" s="136">
        <f t="shared" si="201"/>
        <v>0</v>
      </c>
      <c r="AB1213" s="13"/>
      <c r="AC1213" s="13">
        <f t="shared" si="198"/>
        <v>0</v>
      </c>
      <c r="AD1213" s="12"/>
      <c r="AE1213" s="12"/>
      <c r="AG1213" s="9">
        <f t="shared" si="195"/>
        <v>0</v>
      </c>
      <c r="AI1213" s="1" t="str">
        <f t="shared" si="202"/>
        <v>39039010004014</v>
      </c>
      <c r="AJ1213" s="9">
        <f>IF(AND(F1213=2015,AG$4=1),-IFERROR(VLOOKUP(AI1213,'Tax Admin 1'!A:I,9,0),0),IF(AND(F1213=2015,AG$4=2),-IFERROR(VLOOKUP(AI1213,'Tax Admin 2'!A:I,9,0),0),IFERROR(VLOOKUP(AI1213,'A203'!A:L,12,0),0)))</f>
        <v>0</v>
      </c>
    </row>
    <row r="1214" spans="1:36" ht="15" customHeight="1" outlineLevel="2">
      <c r="A1214" s="7">
        <v>2015</v>
      </c>
      <c r="B1214" s="7" t="s">
        <v>233</v>
      </c>
      <c r="C1214" s="149" t="s">
        <v>234</v>
      </c>
      <c r="D1214" s="7" t="s">
        <v>234</v>
      </c>
      <c r="E1214" s="7" t="s">
        <v>13</v>
      </c>
      <c r="F1214" s="7">
        <v>1260</v>
      </c>
      <c r="G1214" s="7" t="str">
        <f>VLOOKUP(F1214,Crosswalk!A:D,2,0)</f>
        <v>4030</v>
      </c>
      <c r="H1214" s="7" t="str">
        <f>VLOOKUP(G1214,Crosswalk!B:D,2,0)</f>
        <v>Supp Prop Tax-Current Secured</v>
      </c>
      <c r="I1214" s="7"/>
      <c r="J1214" s="8">
        <v>0</v>
      </c>
      <c r="K1214" s="8">
        <v>0</v>
      </c>
      <c r="L1214" s="8">
        <v>0</v>
      </c>
      <c r="M1214" s="8">
        <v>0</v>
      </c>
      <c r="N1214" s="8">
        <v>0</v>
      </c>
      <c r="O1214" s="8">
        <v>0</v>
      </c>
      <c r="P1214" s="8"/>
      <c r="Q1214" s="8">
        <v>718.21</v>
      </c>
      <c r="R1214" s="8"/>
      <c r="S1214" s="8"/>
      <c r="T1214" s="8"/>
      <c r="U1214" s="8"/>
      <c r="V1214" s="8"/>
      <c r="W1214" s="8"/>
      <c r="X1214" s="8"/>
      <c r="Y1214" s="14">
        <f t="shared" si="194"/>
        <v>718.21</v>
      </c>
      <c r="Z1214" s="10"/>
      <c r="AA1214" s="136">
        <f t="shared" si="201"/>
        <v>0</v>
      </c>
      <c r="AB1214" s="13"/>
      <c r="AC1214" s="13">
        <f t="shared" si="198"/>
        <v>0</v>
      </c>
      <c r="AD1214" s="12">
        <v>1</v>
      </c>
      <c r="AE1214" s="12">
        <v>1</v>
      </c>
      <c r="AG1214" s="9">
        <f t="shared" si="195"/>
        <v>-718.21</v>
      </c>
      <c r="AI1214" s="1" t="str">
        <f t="shared" si="202"/>
        <v>39039010004030</v>
      </c>
      <c r="AJ1214" s="9">
        <f>IF(AND(F1214=2015,AG$4=1),-IFERROR(VLOOKUP(AI1214,'Tax Admin 1'!A:I,9,0),0),IF(AND(F1214=2015,AG$4=2),-IFERROR(VLOOKUP(AI1214,'Tax Admin 2'!A:I,9,0),0),IFERROR(VLOOKUP(AI1214,'A203'!A:L,12,0),0)))</f>
        <v>0</v>
      </c>
    </row>
    <row r="1215" spans="1:36" ht="15" customHeight="1" outlineLevel="2">
      <c r="A1215" s="7">
        <v>2015</v>
      </c>
      <c r="B1215" s="7" t="s">
        <v>233</v>
      </c>
      <c r="C1215" s="149" t="s">
        <v>234</v>
      </c>
      <c r="D1215" s="7" t="s">
        <v>234</v>
      </c>
      <c r="E1215" s="7" t="s">
        <v>13</v>
      </c>
      <c r="F1215" s="7">
        <v>1270</v>
      </c>
      <c r="G1215" s="7" t="str">
        <f>VLOOKUP(F1215,Crosswalk!A:D,2,0)</f>
        <v>4033</v>
      </c>
      <c r="H1215" s="7" t="str">
        <f>VLOOKUP(G1215,Crosswalk!B:D,2,0)</f>
        <v>Supp Property Taxes-Prior Secured</v>
      </c>
      <c r="I1215" s="7"/>
      <c r="J1215" s="8">
        <v>0</v>
      </c>
      <c r="K1215" s="8">
        <v>0</v>
      </c>
      <c r="L1215" s="8">
        <v>0</v>
      </c>
      <c r="M1215" s="8">
        <v>0</v>
      </c>
      <c r="N1215" s="8">
        <v>0</v>
      </c>
      <c r="O1215" s="8">
        <v>0</v>
      </c>
      <c r="P1215" s="8"/>
      <c r="Q1215" s="8">
        <v>193.71</v>
      </c>
      <c r="R1215" s="8"/>
      <c r="S1215" s="8"/>
      <c r="T1215" s="8"/>
      <c r="U1215" s="8"/>
      <c r="V1215" s="8"/>
      <c r="W1215" s="8"/>
      <c r="X1215" s="8"/>
      <c r="Y1215" s="14">
        <f t="shared" si="194"/>
        <v>193.71</v>
      </c>
      <c r="Z1215" s="10"/>
      <c r="AA1215" s="136">
        <f t="shared" si="201"/>
        <v>0</v>
      </c>
      <c r="AB1215" s="13"/>
      <c r="AC1215" s="13">
        <f t="shared" si="198"/>
        <v>0</v>
      </c>
      <c r="AD1215" s="12">
        <v>1</v>
      </c>
      <c r="AE1215" s="12">
        <v>1</v>
      </c>
      <c r="AG1215" s="9">
        <f t="shared" si="195"/>
        <v>-193.71</v>
      </c>
      <c r="AI1215" s="1" t="str">
        <f t="shared" si="202"/>
        <v>39039010004033</v>
      </c>
      <c r="AJ1215" s="9">
        <f>IF(AND(F1215=2015,AG$4=1),-IFERROR(VLOOKUP(AI1215,'Tax Admin 1'!A:I,9,0),0),IF(AND(F1215=2015,AG$4=2),-IFERROR(VLOOKUP(AI1215,'Tax Admin 2'!A:I,9,0),0),IFERROR(VLOOKUP(AI1215,'A203'!A:L,12,0),0)))</f>
        <v>0</v>
      </c>
    </row>
    <row r="1216" spans="1:36" ht="15" customHeight="1" outlineLevel="2">
      <c r="A1216" s="7">
        <v>2015</v>
      </c>
      <c r="B1216" s="7" t="s">
        <v>233</v>
      </c>
      <c r="C1216" s="149" t="s">
        <v>234</v>
      </c>
      <c r="D1216" s="7" t="s">
        <v>234</v>
      </c>
      <c r="E1216" s="7" t="s">
        <v>13</v>
      </c>
      <c r="F1216" s="7">
        <v>1410</v>
      </c>
      <c r="G1216" s="7" t="str">
        <f>VLOOKUP(F1216,Crosswalk!A:D,2,0)</f>
        <v>4052</v>
      </c>
      <c r="H1216" s="7" t="str">
        <f>VLOOKUP(G1216,Crosswalk!B:D,2,0)</f>
        <v>Other Taxes</v>
      </c>
      <c r="I1216" s="7"/>
      <c r="J1216" s="8">
        <v>0</v>
      </c>
      <c r="K1216" s="8">
        <v>0</v>
      </c>
      <c r="L1216" s="8">
        <v>0</v>
      </c>
      <c r="M1216" s="8">
        <v>0</v>
      </c>
      <c r="N1216" s="8">
        <v>0</v>
      </c>
      <c r="O1216" s="8">
        <v>0</v>
      </c>
      <c r="P1216" s="8"/>
      <c r="Q1216" s="8">
        <v>0</v>
      </c>
      <c r="R1216" s="8"/>
      <c r="S1216" s="8"/>
      <c r="T1216" s="8"/>
      <c r="U1216" s="8"/>
      <c r="V1216" s="8"/>
      <c r="W1216" s="8"/>
      <c r="X1216" s="8"/>
      <c r="Y1216" s="14">
        <f t="shared" si="194"/>
        <v>0</v>
      </c>
      <c r="Z1216" s="10"/>
      <c r="AA1216" s="136">
        <f t="shared" si="201"/>
        <v>0</v>
      </c>
      <c r="AB1216" s="13"/>
      <c r="AC1216" s="13">
        <f t="shared" si="198"/>
        <v>0</v>
      </c>
      <c r="AD1216" s="12">
        <v>1</v>
      </c>
      <c r="AE1216" s="12">
        <v>1</v>
      </c>
      <c r="AG1216" s="9">
        <f t="shared" si="195"/>
        <v>0</v>
      </c>
      <c r="AI1216" s="1" t="str">
        <f t="shared" si="202"/>
        <v>39039010004052</v>
      </c>
      <c r="AJ1216" s="9">
        <f>IF(AND(F1216=2015,AG$4=1),-IFERROR(VLOOKUP(AI1216,'Tax Admin 1'!A:I,9,0),0),IF(AND(F1216=2015,AG$4=2),-IFERROR(VLOOKUP(AI1216,'Tax Admin 2'!A:I,9,0),0),IFERROR(VLOOKUP(AI1216,'A203'!A:L,12,0),0)))</f>
        <v>0</v>
      </c>
    </row>
    <row r="1217" spans="1:36" ht="15" customHeight="1" outlineLevel="2">
      <c r="A1217" s="7">
        <v>2015</v>
      </c>
      <c r="B1217" s="7" t="s">
        <v>233</v>
      </c>
      <c r="C1217" s="149" t="s">
        <v>234</v>
      </c>
      <c r="D1217" s="22" t="s">
        <v>234</v>
      </c>
      <c r="E1217" s="7" t="s">
        <v>13</v>
      </c>
      <c r="F1217" s="7">
        <v>1450</v>
      </c>
      <c r="G1217" s="7" t="str">
        <f>VLOOKUP(F1217,Crosswalk!A:D,2,0)</f>
        <v>4056</v>
      </c>
      <c r="H1217" s="7" t="str">
        <f>VLOOKUP(G1217,Crosswalk!B:D,2,0)</f>
        <v>Aircraft</v>
      </c>
      <c r="I1217" s="7"/>
      <c r="J1217" s="8">
        <v>0</v>
      </c>
      <c r="K1217" s="8">
        <v>0</v>
      </c>
      <c r="L1217" s="8">
        <v>0</v>
      </c>
      <c r="M1217" s="8">
        <v>0</v>
      </c>
      <c r="N1217" s="8">
        <v>0</v>
      </c>
      <c r="O1217" s="8">
        <v>0</v>
      </c>
      <c r="P1217" s="8"/>
      <c r="Q1217" s="8">
        <v>0</v>
      </c>
      <c r="R1217" s="8"/>
      <c r="S1217" s="8"/>
      <c r="T1217" s="8"/>
      <c r="U1217" s="8"/>
      <c r="V1217" s="8"/>
      <c r="W1217" s="8"/>
      <c r="X1217" s="8"/>
      <c r="Y1217" s="14">
        <f t="shared" si="194"/>
        <v>0</v>
      </c>
      <c r="Z1217" s="10"/>
      <c r="AA1217" s="136">
        <f t="shared" si="201"/>
        <v>0</v>
      </c>
      <c r="AB1217" s="13"/>
      <c r="AC1217" s="13">
        <f t="shared" si="198"/>
        <v>0</v>
      </c>
      <c r="AD1217" s="12"/>
      <c r="AE1217" s="12"/>
      <c r="AG1217" s="9">
        <f t="shared" si="195"/>
        <v>0</v>
      </c>
      <c r="AI1217" s="1" t="str">
        <f t="shared" si="202"/>
        <v>39039010004056</v>
      </c>
      <c r="AJ1217" s="9">
        <f>IF(AND(F1217=2015,AG$4=1),-IFERROR(VLOOKUP(AI1217,'Tax Admin 1'!A:I,9,0),0),IF(AND(F1217=2015,AG$4=2),-IFERROR(VLOOKUP(AI1217,'Tax Admin 2'!A:I,9,0),0),IFERROR(VLOOKUP(AI1217,'A203'!A:L,12,0),0)))</f>
        <v>0</v>
      </c>
    </row>
    <row r="1218" spans="1:36" ht="15" customHeight="1" outlineLevel="2">
      <c r="A1218" s="7">
        <v>2015</v>
      </c>
      <c r="B1218" s="7" t="s">
        <v>233</v>
      </c>
      <c r="C1218" s="149" t="s">
        <v>234</v>
      </c>
      <c r="D1218" s="7" t="s">
        <v>234</v>
      </c>
      <c r="E1218" s="7" t="s">
        <v>13</v>
      </c>
      <c r="F1218" s="7">
        <v>1460</v>
      </c>
      <c r="G1218" s="7" t="str">
        <f>VLOOKUP(F1218,Crosswalk!A:D,2,0)</f>
        <v>4057</v>
      </c>
      <c r="H1218" s="7" t="str">
        <f>VLOOKUP(G1218,Crosswalk!B:D,2,0)</f>
        <v>Special District Augmentation</v>
      </c>
      <c r="I1218" s="7"/>
      <c r="J1218" s="8">
        <v>0</v>
      </c>
      <c r="K1218" s="8">
        <v>0</v>
      </c>
      <c r="L1218" s="8">
        <v>0</v>
      </c>
      <c r="M1218" s="8">
        <v>0</v>
      </c>
      <c r="N1218" s="8">
        <v>0</v>
      </c>
      <c r="O1218" s="8">
        <v>0</v>
      </c>
      <c r="P1218" s="8"/>
      <c r="Q1218" s="8">
        <v>0</v>
      </c>
      <c r="R1218" s="8"/>
      <c r="S1218" s="8"/>
      <c r="T1218" s="8"/>
      <c r="U1218" s="8"/>
      <c r="V1218" s="8"/>
      <c r="W1218" s="8"/>
      <c r="X1218" s="8"/>
      <c r="Y1218" s="14">
        <f t="shared" si="194"/>
        <v>0</v>
      </c>
      <c r="Z1218" s="10"/>
      <c r="AA1218" s="136">
        <f t="shared" si="201"/>
        <v>0</v>
      </c>
      <c r="AB1218" s="13"/>
      <c r="AC1218" s="13">
        <f t="shared" ref="AC1218:AC1236" si="203">AA1218+AB1218</f>
        <v>0</v>
      </c>
      <c r="AD1218" s="12">
        <v>1</v>
      </c>
      <c r="AE1218" s="12">
        <v>1</v>
      </c>
      <c r="AG1218" s="9">
        <f t="shared" si="195"/>
        <v>0</v>
      </c>
      <c r="AI1218" s="1" t="str">
        <f t="shared" si="202"/>
        <v>39039010004057</v>
      </c>
      <c r="AJ1218" s="9">
        <f>IF(AND(F1218=2015,AG$4=1),-IFERROR(VLOOKUP(AI1218,'Tax Admin 1'!A:I,9,0),0),IF(AND(F1218=2015,AG$4=2),-IFERROR(VLOOKUP(AI1218,'Tax Admin 2'!A:I,9,0),0),IFERROR(VLOOKUP(AI1218,'A203'!A:L,12,0),0)))</f>
        <v>0</v>
      </c>
    </row>
    <row r="1219" spans="1:36" ht="15" customHeight="1" outlineLevel="2">
      <c r="A1219" s="7">
        <v>2015</v>
      </c>
      <c r="B1219" s="7" t="s">
        <v>233</v>
      </c>
      <c r="C1219" s="149" t="s">
        <v>234</v>
      </c>
      <c r="D1219" s="7" t="s">
        <v>234</v>
      </c>
      <c r="E1219" s="7" t="s">
        <v>13</v>
      </c>
      <c r="F1219" s="7">
        <v>2015</v>
      </c>
      <c r="G1219" s="7" t="str">
        <f>VLOOKUP(F1219,Crosswalk!A:D,2,0)</f>
        <v>7003</v>
      </c>
      <c r="H1219" s="7" t="str">
        <f>VLOOKUP(G1219,Crosswalk!B:D,2,0)</f>
        <v>SB2557 Tax Admin Fees (Expense)</v>
      </c>
      <c r="I1219" s="7"/>
      <c r="J1219" s="8">
        <v>0</v>
      </c>
      <c r="K1219" s="8">
        <v>0</v>
      </c>
      <c r="L1219" s="8">
        <v>-122.81</v>
      </c>
      <c r="M1219" s="8">
        <v>0</v>
      </c>
      <c r="N1219" s="8">
        <v>0</v>
      </c>
      <c r="O1219" s="8">
        <v>-122.81</v>
      </c>
      <c r="P1219" s="8"/>
      <c r="Q1219" s="8">
        <v>0</v>
      </c>
      <c r="R1219" s="8"/>
      <c r="S1219" s="8"/>
      <c r="T1219" s="8"/>
      <c r="U1219" s="8"/>
      <c r="V1219" s="8"/>
      <c r="W1219" s="8"/>
      <c r="X1219" s="8"/>
      <c r="Y1219" s="14">
        <f t="shared" si="194"/>
        <v>-245.62</v>
      </c>
      <c r="Z1219" s="10"/>
      <c r="AA1219" s="136">
        <f t="shared" si="201"/>
        <v>-122.81</v>
      </c>
      <c r="AB1219" s="13"/>
      <c r="AC1219" s="13">
        <f t="shared" si="203"/>
        <v>-122.81</v>
      </c>
      <c r="AD1219" s="12"/>
      <c r="AE1219" s="12"/>
      <c r="AG1219" s="9">
        <f t="shared" si="195"/>
        <v>122.81</v>
      </c>
      <c r="AI1219" s="1" t="str">
        <f t="shared" si="202"/>
        <v>39039010007003</v>
      </c>
      <c r="AJ1219" s="9">
        <f>IF(AND(F1219=2015,AG$4=1),-IFERROR(VLOOKUP(AI1219,'Tax Admin 1'!A:I,9,0),0),IF(AND(F1219=2015,AG$4=2),-IFERROR(VLOOKUP(AI1219,'Tax Admin 2'!A:I,9,0),0),IFERROR(VLOOKUP(AI1219,'A203'!A:L,12,0),0)))</f>
        <v>-122.81</v>
      </c>
    </row>
    <row r="1220" spans="1:36" ht="15" customHeight="1" outlineLevel="2">
      <c r="A1220" s="7">
        <v>2015</v>
      </c>
      <c r="B1220" s="7" t="s">
        <v>233</v>
      </c>
      <c r="C1220" s="149" t="s">
        <v>234</v>
      </c>
      <c r="D1220" s="7" t="s">
        <v>234</v>
      </c>
      <c r="E1220" s="7" t="s">
        <v>13</v>
      </c>
      <c r="F1220" s="7">
        <v>4010</v>
      </c>
      <c r="G1220" s="7" t="str">
        <f>VLOOKUP(F1220,Crosswalk!A:D,2,0)</f>
        <v>4801</v>
      </c>
      <c r="H1220" s="7" t="str">
        <f>VLOOKUP(G1220,Crosswalk!B:D,2,0)</f>
        <v>Interest</v>
      </c>
      <c r="I1220" s="7"/>
      <c r="J1220" s="8">
        <v>0</v>
      </c>
      <c r="K1220" s="8">
        <v>0</v>
      </c>
      <c r="L1220" s="8">
        <v>199.03</v>
      </c>
      <c r="M1220" s="8">
        <v>0</v>
      </c>
      <c r="N1220" s="8">
        <v>214.83</v>
      </c>
      <c r="O1220" s="8">
        <v>359.04000000000008</v>
      </c>
      <c r="P1220" s="8"/>
      <c r="Q1220" s="8">
        <v>160.24</v>
      </c>
      <c r="R1220" s="8"/>
      <c r="S1220" s="8"/>
      <c r="T1220" s="8"/>
      <c r="U1220" s="8"/>
      <c r="V1220" s="8"/>
      <c r="W1220" s="8"/>
      <c r="X1220" s="8"/>
      <c r="Y1220" s="14">
        <f t="shared" si="194"/>
        <v>933.1400000000001</v>
      </c>
      <c r="Z1220" s="10"/>
      <c r="AA1220" s="136">
        <f t="shared" si="201"/>
        <v>0</v>
      </c>
      <c r="AB1220" s="13"/>
      <c r="AC1220" s="13">
        <f t="shared" si="203"/>
        <v>0</v>
      </c>
      <c r="AD1220" s="12">
        <v>1</v>
      </c>
      <c r="AE1220" s="12">
        <v>1</v>
      </c>
      <c r="AG1220" s="9">
        <f t="shared" si="195"/>
        <v>-933.1400000000001</v>
      </c>
      <c r="AI1220" s="1" t="str">
        <f t="shared" si="202"/>
        <v>39039010004801</v>
      </c>
      <c r="AJ1220" s="9">
        <f>IF(AND(F1220=2015,AG$4=1),-IFERROR(VLOOKUP(AI1220,'Tax Admin 1'!A:I,9,0),0),IF(AND(F1220=2015,AG$4=2),-IFERROR(VLOOKUP(AI1220,'Tax Admin 2'!A:I,9,0),0),IFERROR(VLOOKUP(AI1220,'A203'!A:L,12,0),0)))</f>
        <v>0</v>
      </c>
    </row>
    <row r="1221" spans="1:36" ht="15" customHeight="1" outlineLevel="2">
      <c r="A1221" s="7">
        <v>2015</v>
      </c>
      <c r="B1221" s="7" t="s">
        <v>233</v>
      </c>
      <c r="C1221" s="149" t="s">
        <v>234</v>
      </c>
      <c r="D1221" s="7" t="s">
        <v>234</v>
      </c>
      <c r="E1221" s="7" t="s">
        <v>13</v>
      </c>
      <c r="F1221" s="20">
        <v>5380</v>
      </c>
      <c r="G1221" s="7" t="str">
        <f>VLOOKUP(F1221,Crosswalk!A:D,2,0)</f>
        <v>5050</v>
      </c>
      <c r="H1221" s="7" t="str">
        <f>VLOOKUP(G1221,Crosswalk!B:D,2,0)</f>
        <v>St-Homeowners Prop Tax Relief</v>
      </c>
      <c r="I1221" s="7"/>
      <c r="J1221" s="8">
        <v>0</v>
      </c>
      <c r="K1221" s="8">
        <v>0</v>
      </c>
      <c r="L1221" s="8">
        <v>0</v>
      </c>
      <c r="M1221" s="8">
        <v>0</v>
      </c>
      <c r="N1221" s="8">
        <v>55.38</v>
      </c>
      <c r="O1221" s="8">
        <v>0</v>
      </c>
      <c r="P1221" s="8"/>
      <c r="Q1221" s="8">
        <v>55.38</v>
      </c>
      <c r="R1221" s="8"/>
      <c r="S1221" s="8"/>
      <c r="T1221" s="8"/>
      <c r="U1221" s="8"/>
      <c r="V1221" s="8"/>
      <c r="W1221" s="8"/>
      <c r="X1221" s="8"/>
      <c r="Y1221" s="14">
        <f t="shared" si="194"/>
        <v>110.76</v>
      </c>
      <c r="Z1221" s="10"/>
      <c r="AA1221" s="136">
        <f t="shared" si="201"/>
        <v>0</v>
      </c>
      <c r="AB1221" s="13"/>
      <c r="AC1221" s="13">
        <f t="shared" si="203"/>
        <v>0</v>
      </c>
      <c r="AD1221" s="12">
        <v>1</v>
      </c>
      <c r="AE1221" s="12">
        <v>1</v>
      </c>
      <c r="AG1221" s="9">
        <f t="shared" si="195"/>
        <v>-110.76</v>
      </c>
      <c r="AI1221" s="1" t="str">
        <f t="shared" si="202"/>
        <v>39039010005050</v>
      </c>
      <c r="AJ1221" s="9">
        <f>IF(AND(F1221=2015,AG$4=1),-IFERROR(VLOOKUP(AI1221,'Tax Admin 1'!A:I,9,0),0),IF(AND(F1221=2015,AG$4=2),-IFERROR(VLOOKUP(AI1221,'Tax Admin 2'!A:I,9,0),0),IFERROR(VLOOKUP(AI1221,'A203'!A:L,12,0),0)))</f>
        <v>0</v>
      </c>
    </row>
    <row r="1222" spans="1:36" ht="15" customHeight="1" outlineLevel="2">
      <c r="A1222" s="7">
        <v>2015</v>
      </c>
      <c r="B1222" s="7" t="s">
        <v>233</v>
      </c>
      <c r="C1222" s="149" t="s">
        <v>234</v>
      </c>
      <c r="D1222" s="7" t="s">
        <v>234</v>
      </c>
      <c r="E1222" s="7" t="s">
        <v>13</v>
      </c>
      <c r="F1222" s="24">
        <v>5400</v>
      </c>
      <c r="G1222" s="7" t="str">
        <f>VLOOKUP(F1222,Crosswalk!A:D,2,0)</f>
        <v>5054</v>
      </c>
      <c r="H1222" s="7" t="str">
        <f>VLOOKUP(G1222,Crosswalk!B:D,2,0)</f>
        <v>State- Other</v>
      </c>
      <c r="I1222" s="7"/>
      <c r="J1222" s="8">
        <v>0</v>
      </c>
      <c r="K1222" s="8">
        <v>0</v>
      </c>
      <c r="L1222" s="8">
        <v>0</v>
      </c>
      <c r="M1222" s="8">
        <v>0</v>
      </c>
      <c r="N1222" s="8">
        <v>0</v>
      </c>
      <c r="O1222" s="8">
        <v>0</v>
      </c>
      <c r="P1222" s="8"/>
      <c r="Q1222" s="8">
        <v>0</v>
      </c>
      <c r="R1222" s="8"/>
      <c r="S1222" s="8"/>
      <c r="T1222" s="8"/>
      <c r="U1222" s="8"/>
      <c r="V1222" s="8"/>
      <c r="W1222" s="8"/>
      <c r="X1222" s="8"/>
      <c r="Y1222" s="14">
        <f t="shared" si="194"/>
        <v>0</v>
      </c>
      <c r="Z1222" s="10"/>
      <c r="AA1222" s="136">
        <f t="shared" si="201"/>
        <v>0</v>
      </c>
      <c r="AB1222" s="13"/>
      <c r="AC1222" s="13">
        <f t="shared" si="203"/>
        <v>0</v>
      </c>
      <c r="AD1222" s="12">
        <v>1</v>
      </c>
      <c r="AE1222" s="12">
        <v>1</v>
      </c>
      <c r="AG1222" s="9">
        <f t="shared" si="195"/>
        <v>0</v>
      </c>
      <c r="AI1222" s="1" t="str">
        <f t="shared" si="202"/>
        <v>39039010005054</v>
      </c>
      <c r="AJ1222" s="9">
        <f>IF(AND(F1222=2015,AG$4=1),-IFERROR(VLOOKUP(AI1222,'Tax Admin 1'!A:I,9,0),0),IF(AND(F1222=2015,AG$4=2),-IFERROR(VLOOKUP(AI1222,'Tax Admin 2'!A:I,9,0),0),IFERROR(VLOOKUP(AI1222,'A203'!A:L,12,0),0)))</f>
        <v>0</v>
      </c>
    </row>
    <row r="1223" spans="1:36" ht="15" customHeight="1" outlineLevel="2">
      <c r="A1223" s="7">
        <v>2015</v>
      </c>
      <c r="B1223" s="7" t="s">
        <v>233</v>
      </c>
      <c r="C1223" s="149" t="s">
        <v>234</v>
      </c>
      <c r="D1223" s="7" t="s">
        <v>234</v>
      </c>
      <c r="E1223" s="7" t="s">
        <v>13</v>
      </c>
      <c r="F1223" s="7">
        <v>5900</v>
      </c>
      <c r="G1223" s="7" t="str">
        <f>VLOOKUP(F1223,Crosswalk!A:D,2,0)</f>
        <v>5801</v>
      </c>
      <c r="H1223" s="7" t="str">
        <f>VLOOKUP(G1223,Crosswalk!B:D,2,0)</f>
        <v>RDA Pass Thru</v>
      </c>
      <c r="I1223" s="7"/>
      <c r="J1223" s="8">
        <v>0</v>
      </c>
      <c r="K1223" s="8">
        <v>0</v>
      </c>
      <c r="L1223" s="8">
        <v>0</v>
      </c>
      <c r="M1223" s="8">
        <v>0</v>
      </c>
      <c r="N1223" s="8">
        <v>0</v>
      </c>
      <c r="O1223" s="8">
        <v>0</v>
      </c>
      <c r="P1223" s="8"/>
      <c r="Q1223" s="8">
        <v>0</v>
      </c>
      <c r="R1223" s="8"/>
      <c r="S1223" s="8"/>
      <c r="T1223" s="8"/>
      <c r="U1223" s="8"/>
      <c r="V1223" s="8"/>
      <c r="W1223" s="8"/>
      <c r="X1223" s="8"/>
      <c r="Y1223" s="14">
        <f t="shared" si="194"/>
        <v>0</v>
      </c>
      <c r="Z1223" s="10"/>
      <c r="AA1223" s="136">
        <f t="shared" si="201"/>
        <v>0</v>
      </c>
      <c r="AB1223" s="13"/>
      <c r="AC1223" s="13">
        <f t="shared" si="203"/>
        <v>0</v>
      </c>
      <c r="AD1223" s="12">
        <v>1</v>
      </c>
      <c r="AE1223" s="12">
        <v>1</v>
      </c>
      <c r="AG1223" s="9">
        <f t="shared" si="195"/>
        <v>0</v>
      </c>
      <c r="AI1223" s="1" t="str">
        <f t="shared" si="202"/>
        <v>39039010005801</v>
      </c>
      <c r="AJ1223" s="9">
        <f>IF(AND(F1223=2015,AG$4=1),-IFERROR(VLOOKUP(AI1223,'Tax Admin 1'!A:I,9,0),0),IF(AND(F1223=2015,AG$4=2),-IFERROR(VLOOKUP(AI1223,'Tax Admin 2'!A:I,9,0),0),IFERROR(VLOOKUP(AI1223,'A203'!A:L,12,0),0)))</f>
        <v>0</v>
      </c>
    </row>
    <row r="1224" spans="1:36" ht="15" customHeight="1" outlineLevel="2">
      <c r="A1224" s="7">
        <v>2015</v>
      </c>
      <c r="B1224" s="7" t="s">
        <v>233</v>
      </c>
      <c r="C1224" s="149" t="s">
        <v>234</v>
      </c>
      <c r="D1224" s="7" t="s">
        <v>234</v>
      </c>
      <c r="E1224" s="7" t="s">
        <v>13</v>
      </c>
      <c r="F1224" s="7">
        <v>5905</v>
      </c>
      <c r="G1224" s="7" t="str">
        <f>VLOOKUP(F1224,Crosswalk!A:D,2,0)</f>
        <v>5802</v>
      </c>
      <c r="H1224" s="7" t="str">
        <f>VLOOKUP(G1224,Crosswalk!B:D,2,0)</f>
        <v>RDA Pass Thru PY</v>
      </c>
      <c r="I1224" s="7"/>
      <c r="J1224" s="8">
        <v>0</v>
      </c>
      <c r="K1224" s="8">
        <v>0</v>
      </c>
      <c r="L1224" s="8">
        <v>0</v>
      </c>
      <c r="M1224" s="8">
        <v>0</v>
      </c>
      <c r="N1224" s="8">
        <v>0</v>
      </c>
      <c r="O1224" s="8">
        <v>0</v>
      </c>
      <c r="P1224" s="8"/>
      <c r="Q1224" s="8">
        <v>0</v>
      </c>
      <c r="R1224" s="8"/>
      <c r="S1224" s="8"/>
      <c r="T1224" s="8"/>
      <c r="U1224" s="8"/>
      <c r="V1224" s="8"/>
      <c r="W1224" s="8"/>
      <c r="X1224" s="8"/>
      <c r="Y1224" s="14">
        <f t="shared" si="194"/>
        <v>0</v>
      </c>
      <c r="Z1224" s="10"/>
      <c r="AA1224" s="136">
        <f t="shared" si="201"/>
        <v>0</v>
      </c>
      <c r="AB1224" s="13"/>
      <c r="AC1224" s="13">
        <f t="shared" si="203"/>
        <v>0</v>
      </c>
      <c r="AD1224" s="12"/>
      <c r="AE1224" s="12"/>
      <c r="AG1224" s="9">
        <f t="shared" si="195"/>
        <v>0</v>
      </c>
      <c r="AI1224" s="1" t="str">
        <f t="shared" si="202"/>
        <v>39039010005802</v>
      </c>
      <c r="AJ1224" s="9">
        <f>IF(AND(F1224=2015,AG$4=1),-IFERROR(VLOOKUP(AI1224,'Tax Admin 1'!A:I,9,0),0),IF(AND(F1224=2015,AG$4=2),-IFERROR(VLOOKUP(AI1224,'Tax Admin 2'!A:I,9,0),0),IFERROR(VLOOKUP(AI1224,'A203'!A:L,12,0),0)))</f>
        <v>0</v>
      </c>
    </row>
    <row r="1225" spans="1:36" ht="15" customHeight="1" outlineLevel="2">
      <c r="A1225" s="7">
        <v>2015</v>
      </c>
      <c r="B1225" s="7" t="s">
        <v>233</v>
      </c>
      <c r="C1225" s="149" t="s">
        <v>234</v>
      </c>
      <c r="D1225" s="7">
        <v>390</v>
      </c>
      <c r="E1225" s="7" t="s">
        <v>13</v>
      </c>
      <c r="F1225" s="7">
        <v>5915</v>
      </c>
      <c r="G1225" s="7" t="str">
        <f>VLOOKUP(F1225,Crosswalk!A:D,2,0)</f>
        <v>4069</v>
      </c>
      <c r="H1225" s="7" t="str">
        <f>VLOOKUP(G1225,Crosswalk!B:D,2,0)</f>
        <v>Pass through - Facilities Portion</v>
      </c>
      <c r="I1225" s="7"/>
      <c r="J1225" s="8">
        <v>0</v>
      </c>
      <c r="K1225" s="8">
        <v>0</v>
      </c>
      <c r="L1225" s="8">
        <v>0</v>
      </c>
      <c r="M1225" s="8">
        <v>38720</v>
      </c>
      <c r="N1225" s="8">
        <v>0</v>
      </c>
      <c r="O1225" s="8">
        <v>0</v>
      </c>
      <c r="P1225" s="8">
        <v>31667</v>
      </c>
      <c r="Q1225" s="8">
        <v>0</v>
      </c>
      <c r="R1225" s="8"/>
      <c r="S1225" s="8"/>
      <c r="T1225" s="8"/>
      <c r="U1225" s="8"/>
      <c r="V1225" s="8"/>
      <c r="W1225" s="8"/>
      <c r="X1225" s="8"/>
      <c r="Y1225" s="14">
        <f t="shared" si="194"/>
        <v>70387</v>
      </c>
      <c r="Z1225" s="10"/>
      <c r="AA1225" s="136">
        <f t="shared" si="201"/>
        <v>0</v>
      </c>
      <c r="AB1225" s="13"/>
      <c r="AC1225" s="13">
        <f t="shared" si="203"/>
        <v>0</v>
      </c>
      <c r="AD1225" s="12"/>
      <c r="AE1225" s="12"/>
      <c r="AG1225" s="9">
        <f t="shared" si="195"/>
        <v>-70387</v>
      </c>
      <c r="AI1225" s="1" t="str">
        <f t="shared" si="202"/>
        <v>39039010004069</v>
      </c>
      <c r="AJ1225" s="9">
        <f>IF(AND(F1225=2015,AG$4=1),-IFERROR(VLOOKUP(AI1225,'Tax Admin 1'!A:I,9,0),0),IF(AND(F1225=2015,AG$4=2),-IFERROR(VLOOKUP(AI1225,'Tax Admin 2'!A:I,9,0),0),IFERROR(VLOOKUP(AI1225,'A203'!A:L,12,0),0)))</f>
        <v>0</v>
      </c>
    </row>
    <row r="1226" spans="1:36" ht="15" customHeight="1" outlineLevel="2">
      <c r="A1226" s="7">
        <v>2015</v>
      </c>
      <c r="B1226" s="7" t="s">
        <v>233</v>
      </c>
      <c r="C1226" s="149" t="s">
        <v>234</v>
      </c>
      <c r="D1226" s="7" t="s">
        <v>234</v>
      </c>
      <c r="E1226" s="7" t="s">
        <v>13</v>
      </c>
      <c r="F1226" s="7">
        <v>6700</v>
      </c>
      <c r="G1226" s="7" t="str">
        <f>VLOOKUP(F1226,Crosswalk!A:D,2,0)</f>
        <v>5537</v>
      </c>
      <c r="H1226" s="7" t="str">
        <f>VLOOKUP(G1226,Crosswalk!B:D,2,0)</f>
        <v>Other Services</v>
      </c>
      <c r="I1226" s="7"/>
      <c r="J1226" s="8">
        <v>0</v>
      </c>
      <c r="K1226" s="8">
        <v>0</v>
      </c>
      <c r="L1226" s="8">
        <v>33052.61</v>
      </c>
      <c r="M1226" s="8">
        <v>0</v>
      </c>
      <c r="N1226" s="8">
        <v>5586.3600000000006</v>
      </c>
      <c r="O1226" s="8">
        <v>20987.339999999997</v>
      </c>
      <c r="P1226" s="8">
        <v>5651.02</v>
      </c>
      <c r="Q1226" s="8">
        <v>5451.1100000000006</v>
      </c>
      <c r="R1226" s="8"/>
      <c r="S1226" s="8"/>
      <c r="T1226" s="8"/>
      <c r="U1226" s="8"/>
      <c r="V1226" s="8"/>
      <c r="W1226" s="8"/>
      <c r="X1226" s="8"/>
      <c r="Y1226" s="14">
        <f t="shared" si="194"/>
        <v>70728.44</v>
      </c>
      <c r="Z1226" s="10"/>
      <c r="AA1226" s="136">
        <f t="shared" si="201"/>
        <v>0</v>
      </c>
      <c r="AB1226" s="13"/>
      <c r="AC1226" s="13">
        <f t="shared" si="203"/>
        <v>0</v>
      </c>
      <c r="AD1226" s="12">
        <v>1</v>
      </c>
      <c r="AE1226" s="12">
        <v>1</v>
      </c>
      <c r="AG1226" s="9">
        <f t="shared" si="195"/>
        <v>-70728.44</v>
      </c>
      <c r="AI1226" s="1" t="str">
        <f t="shared" si="202"/>
        <v>39039010005537</v>
      </c>
      <c r="AJ1226" s="9">
        <f>IF(AND(F1226=2015,AG$4=1),-IFERROR(VLOOKUP(AI1226,'Tax Admin 1'!A:I,9,0),0),IF(AND(F1226=2015,AG$4=2),-IFERROR(VLOOKUP(AI1226,'Tax Admin 2'!A:I,9,0),0),IFERROR(VLOOKUP(AI1226,'A203'!A:L,12,0),0)))</f>
        <v>0</v>
      </c>
    </row>
    <row r="1227" spans="1:36" ht="15" customHeight="1" outlineLevel="1">
      <c r="A1227" s="7"/>
      <c r="B1227" s="7"/>
      <c r="C1227" s="157" t="s">
        <v>3563</v>
      </c>
      <c r="D1227" s="7"/>
      <c r="E1227" s="7"/>
      <c r="F1227" s="7"/>
      <c r="G1227" s="7"/>
      <c r="H1227" s="7"/>
      <c r="I1227" s="7"/>
      <c r="J1227" s="8">
        <f>SUBTOTAL(9,J1204:J1226)</f>
        <v>0</v>
      </c>
      <c r="K1227" s="8">
        <f>SUBTOTAL(9,K1204:K1226)</f>
        <v>0</v>
      </c>
      <c r="L1227" s="8">
        <f>SUBTOTAL(9,L1204:L1226)</f>
        <v>37922.620000000003</v>
      </c>
      <c r="M1227" s="8">
        <f>SUBTOTAL(9,M1204:M1226)</f>
        <v>38720</v>
      </c>
      <c r="N1227" s="8">
        <f>SUBTOTAL(9,N1204:N1226)</f>
        <v>6770.8700000000008</v>
      </c>
      <c r="O1227" s="8">
        <f>SUBTOTAL(9,O1204:O1226)</f>
        <v>23979.449999999997</v>
      </c>
      <c r="P1227" s="8">
        <f>SUBTOTAL(9,P1204:P1226)</f>
        <v>38405.479999999996</v>
      </c>
      <c r="Q1227" s="8">
        <f>SUBTOTAL(9,Q1204:Q1226)</f>
        <v>7038.2400000000007</v>
      </c>
      <c r="R1227" s="8"/>
      <c r="S1227" s="8"/>
      <c r="T1227" s="8"/>
      <c r="U1227" s="8"/>
      <c r="V1227" s="8"/>
      <c r="W1227" s="8"/>
      <c r="X1227" s="8"/>
      <c r="Y1227" s="14">
        <f>SUBTOTAL(9,Y1204:Y1226)</f>
        <v>152836.66</v>
      </c>
      <c r="Z1227" s="10"/>
      <c r="AA1227" s="136"/>
      <c r="AB1227" s="13"/>
      <c r="AC1227" s="13"/>
      <c r="AD1227" s="12"/>
      <c r="AE1227" s="12"/>
      <c r="AG1227" s="9"/>
      <c r="AJ1227" s="9"/>
    </row>
    <row r="1228" spans="1:36" ht="15" customHeight="1" outlineLevel="2">
      <c r="A1228" s="7">
        <v>2015</v>
      </c>
      <c r="B1228" s="7" t="s">
        <v>238</v>
      </c>
      <c r="C1228" s="149" t="s">
        <v>239</v>
      </c>
      <c r="D1228" s="7" t="s">
        <v>239</v>
      </c>
      <c r="E1228" s="7" t="s">
        <v>13</v>
      </c>
      <c r="F1228" s="7">
        <v>1010</v>
      </c>
      <c r="G1228" s="7" t="str">
        <f>VLOOKUP(F1228,Crosswalk!A:D,2,0)</f>
        <v>4001</v>
      </c>
      <c r="H1228" s="7" t="str">
        <f>VLOOKUP(G1228,Crosswalk!B:D,2,0)</f>
        <v>Property Taxes-Current Secured</v>
      </c>
      <c r="I1228" s="7"/>
      <c r="J1228" s="8">
        <v>0</v>
      </c>
      <c r="K1228" s="8">
        <v>0</v>
      </c>
      <c r="L1228" s="8">
        <v>38</v>
      </c>
      <c r="M1228" s="8">
        <v>0</v>
      </c>
      <c r="N1228" s="8">
        <v>4.3699999999999974</v>
      </c>
      <c r="O1228" s="8">
        <v>0</v>
      </c>
      <c r="P1228" s="8">
        <v>4.18</v>
      </c>
      <c r="Q1228" s="8">
        <v>0</v>
      </c>
      <c r="R1228" s="8"/>
      <c r="S1228" s="8"/>
      <c r="T1228" s="8"/>
      <c r="U1228" s="8"/>
      <c r="V1228" s="8"/>
      <c r="W1228" s="8"/>
      <c r="X1228" s="8"/>
      <c r="Y1228" s="14">
        <f t="shared" si="194"/>
        <v>46.55</v>
      </c>
      <c r="Z1228" s="10"/>
      <c r="AA1228" s="136">
        <f t="shared" ref="AA1228:AA1245" si="204">IF(AG$2="Y",IF(RIGHT(B1228,4)="CITY",AJ1228,0),AJ1228)</f>
        <v>0</v>
      </c>
      <c r="AB1228" s="13"/>
      <c r="AC1228" s="13">
        <f t="shared" si="203"/>
        <v>0</v>
      </c>
      <c r="AD1228" s="12">
        <v>1</v>
      </c>
      <c r="AE1228" s="12">
        <v>1</v>
      </c>
      <c r="AG1228" s="9">
        <f t="shared" si="195"/>
        <v>-46.55</v>
      </c>
      <c r="AI1228" s="1" t="str">
        <f t="shared" ref="AI1228:AI1245" si="205">C1228&amp;D1228&amp;E1228&amp;G1228</f>
        <v>39539510004001</v>
      </c>
      <c r="AJ1228" s="9">
        <f>IF(AND(F1228=2015,AG$4=1),-IFERROR(VLOOKUP(AI1228,'Tax Admin 1'!A:I,9,0),0),IF(AND(F1228=2015,AG$4=2),-IFERROR(VLOOKUP(AI1228,'Tax Admin 2'!A:I,9,0),0),IFERROR(VLOOKUP(AI1228,'A203'!A:L,12,0),0)))</f>
        <v>0</v>
      </c>
    </row>
    <row r="1229" spans="1:36" ht="15" customHeight="1" outlineLevel="2">
      <c r="A1229" s="7">
        <v>2015</v>
      </c>
      <c r="B1229" s="7" t="s">
        <v>238</v>
      </c>
      <c r="C1229" s="149" t="s">
        <v>239</v>
      </c>
      <c r="D1229" s="7" t="s">
        <v>239</v>
      </c>
      <c r="E1229" s="7" t="s">
        <v>13</v>
      </c>
      <c r="F1229" s="7">
        <v>1050</v>
      </c>
      <c r="G1229" s="7" t="str">
        <f>VLOOKUP(F1229,Crosswalk!A:D,2,0)</f>
        <v>4006</v>
      </c>
      <c r="H1229" s="7" t="str">
        <f>VLOOKUP(G1229,Crosswalk!B:D,2,0)</f>
        <v>Property Tax-Current Unsecured</v>
      </c>
      <c r="I1229" s="7"/>
      <c r="J1229" s="8">
        <v>0</v>
      </c>
      <c r="K1229" s="8">
        <v>0</v>
      </c>
      <c r="L1229" s="8">
        <v>0</v>
      </c>
      <c r="M1229" s="8">
        <v>0</v>
      </c>
      <c r="N1229" s="8">
        <v>0</v>
      </c>
      <c r="O1229" s="8">
        <v>0</v>
      </c>
      <c r="P1229" s="8"/>
      <c r="Q1229" s="8">
        <v>0</v>
      </c>
      <c r="R1229" s="8"/>
      <c r="S1229" s="8"/>
      <c r="T1229" s="8"/>
      <c r="U1229" s="8"/>
      <c r="V1229" s="8"/>
      <c r="W1229" s="8"/>
      <c r="X1229" s="8"/>
      <c r="Y1229" s="14">
        <f t="shared" ref="Y1229:Y1292" si="206">SUM(J1229:X1229)</f>
        <v>0</v>
      </c>
      <c r="Z1229" s="10"/>
      <c r="AA1229" s="136">
        <f t="shared" si="204"/>
        <v>0</v>
      </c>
      <c r="AB1229" s="13"/>
      <c r="AC1229" s="13">
        <f t="shared" si="203"/>
        <v>0</v>
      </c>
      <c r="AD1229" s="12">
        <v>1</v>
      </c>
      <c r="AE1229" s="12">
        <v>1</v>
      </c>
      <c r="AG1229" s="9">
        <f t="shared" si="195"/>
        <v>0</v>
      </c>
      <c r="AI1229" s="1" t="str">
        <f t="shared" si="205"/>
        <v>39539510004006</v>
      </c>
      <c r="AJ1229" s="9">
        <f>IF(AND(F1229=2015,AG$4=1),-IFERROR(VLOOKUP(AI1229,'Tax Admin 1'!A:I,9,0),0),IF(AND(F1229=2015,AG$4=2),-IFERROR(VLOOKUP(AI1229,'Tax Admin 2'!A:I,9,0),0),IFERROR(VLOOKUP(AI1229,'A203'!A:L,12,0),0)))</f>
        <v>0</v>
      </c>
    </row>
    <row r="1230" spans="1:36" ht="15" customHeight="1" outlineLevel="2">
      <c r="A1230" s="7">
        <v>2015</v>
      </c>
      <c r="B1230" s="7" t="s">
        <v>238</v>
      </c>
      <c r="C1230" s="149" t="s">
        <v>239</v>
      </c>
      <c r="D1230" s="7">
        <v>395</v>
      </c>
      <c r="E1230" s="7" t="s">
        <v>13</v>
      </c>
      <c r="F1230" s="7">
        <v>1070</v>
      </c>
      <c r="G1230" s="7" t="str">
        <f>VLOOKUP(F1230,Crosswalk!A:D,2,0)</f>
        <v>4060</v>
      </c>
      <c r="H1230" s="7" t="str">
        <f>VLOOKUP(G1230,Crosswalk!B:D,2,0)</f>
        <v>ABX1 26 Residual</v>
      </c>
      <c r="I1230" s="7"/>
      <c r="J1230" s="8">
        <v>0</v>
      </c>
      <c r="K1230" s="8">
        <v>0</v>
      </c>
      <c r="L1230" s="8">
        <v>0</v>
      </c>
      <c r="M1230" s="8">
        <v>0</v>
      </c>
      <c r="N1230" s="8">
        <v>0</v>
      </c>
      <c r="O1230" s="8">
        <v>0</v>
      </c>
      <c r="P1230" s="8"/>
      <c r="Q1230" s="8">
        <v>0</v>
      </c>
      <c r="R1230" s="8"/>
      <c r="S1230" s="8"/>
      <c r="T1230" s="8"/>
      <c r="U1230" s="8"/>
      <c r="V1230" s="8"/>
      <c r="W1230" s="8"/>
      <c r="X1230" s="8"/>
      <c r="Y1230" s="14">
        <f t="shared" si="206"/>
        <v>0</v>
      </c>
      <c r="Z1230" s="10"/>
      <c r="AA1230" s="136">
        <f t="shared" si="204"/>
        <v>0</v>
      </c>
      <c r="AB1230" s="13"/>
      <c r="AC1230" s="13">
        <f t="shared" si="203"/>
        <v>0</v>
      </c>
      <c r="AD1230" s="12"/>
      <c r="AE1230" s="12"/>
      <c r="AG1230" s="9">
        <f t="shared" si="195"/>
        <v>0</v>
      </c>
      <c r="AI1230" s="1" t="str">
        <f t="shared" si="205"/>
        <v>39539510004060</v>
      </c>
      <c r="AJ1230" s="9">
        <f>IF(AND(F1230=2015,AG$4=1),-IFERROR(VLOOKUP(AI1230,'Tax Admin 1'!A:I,9,0),0),IF(AND(F1230=2015,AG$4=2),-IFERROR(VLOOKUP(AI1230,'Tax Admin 2'!A:I,9,0),0),IFERROR(VLOOKUP(AI1230,'A203'!A:L,12,0),0)))</f>
        <v>0</v>
      </c>
    </row>
    <row r="1231" spans="1:36" ht="15" customHeight="1" outlineLevel="2">
      <c r="A1231" s="7">
        <v>2015</v>
      </c>
      <c r="B1231" s="7" t="s">
        <v>238</v>
      </c>
      <c r="C1231" s="149" t="s">
        <v>239</v>
      </c>
      <c r="D1231" s="7" t="s">
        <v>239</v>
      </c>
      <c r="E1231" s="7" t="s">
        <v>13</v>
      </c>
      <c r="F1231" s="7">
        <v>1081</v>
      </c>
      <c r="G1231" s="7" t="str">
        <f>VLOOKUP(F1231,Crosswalk!A:D,2,0)</f>
        <v>4075</v>
      </c>
      <c r="H1231" s="7" t="str">
        <f>VLOOKUP(G1231,Crosswalk!B:D,2,0)</f>
        <v>ABx1 26 Other Assets - H&amp;S 34188</v>
      </c>
      <c r="I1231" s="7"/>
      <c r="J1231" s="8">
        <v>0</v>
      </c>
      <c r="K1231" s="8">
        <v>0</v>
      </c>
      <c r="L1231" s="8">
        <v>0</v>
      </c>
      <c r="M1231" s="8">
        <v>0</v>
      </c>
      <c r="N1231" s="8">
        <v>0</v>
      </c>
      <c r="O1231" s="8">
        <v>0</v>
      </c>
      <c r="P1231" s="8"/>
      <c r="Q1231" s="8">
        <v>0</v>
      </c>
      <c r="R1231" s="8"/>
      <c r="S1231" s="8"/>
      <c r="T1231" s="8"/>
      <c r="U1231" s="8"/>
      <c r="V1231" s="8"/>
      <c r="W1231" s="8"/>
      <c r="X1231" s="8"/>
      <c r="Y1231" s="14">
        <f t="shared" si="206"/>
        <v>0</v>
      </c>
      <c r="Z1231" s="10"/>
      <c r="AA1231" s="136">
        <f t="shared" si="204"/>
        <v>0</v>
      </c>
      <c r="AB1231" s="13"/>
      <c r="AC1231" s="13">
        <f t="shared" si="203"/>
        <v>0</v>
      </c>
      <c r="AD1231" s="12"/>
      <c r="AE1231" s="12"/>
      <c r="AG1231" s="9">
        <f t="shared" si="195"/>
        <v>0</v>
      </c>
      <c r="AI1231" s="1" t="str">
        <f t="shared" si="205"/>
        <v>39539510004075</v>
      </c>
      <c r="AJ1231" s="9">
        <f>IF(AND(F1231=2015,AG$4=1),-IFERROR(VLOOKUP(AI1231,'Tax Admin 1'!A:I,9,0),0),IF(AND(F1231=2015,AG$4=2),-IFERROR(VLOOKUP(AI1231,'Tax Admin 2'!A:I,9,0),0),IFERROR(VLOOKUP(AI1231,'A203'!A:L,12,0),0)))</f>
        <v>0</v>
      </c>
    </row>
    <row r="1232" spans="1:36" ht="15" customHeight="1" outlineLevel="2">
      <c r="A1232" s="7">
        <v>2015</v>
      </c>
      <c r="B1232" s="7" t="s">
        <v>238</v>
      </c>
      <c r="C1232" s="149" t="s">
        <v>239</v>
      </c>
      <c r="D1232" s="7">
        <v>395</v>
      </c>
      <c r="E1232" s="7" t="s">
        <v>13</v>
      </c>
      <c r="F1232" s="86">
        <v>1082</v>
      </c>
      <c r="G1232" s="7" t="str">
        <f>VLOOKUP(F1232,Crosswalk!A:D,2,0)</f>
        <v>4076</v>
      </c>
      <c r="H1232" s="7" t="str">
        <f>VLOOKUP(G1232,Crosswalk!B:D,2,0)</f>
        <v>ABx1 26 L&amp;M Housing - H&amp;S 34188</v>
      </c>
      <c r="I1232" s="7"/>
      <c r="J1232" s="8">
        <v>0</v>
      </c>
      <c r="K1232" s="8">
        <v>0</v>
      </c>
      <c r="L1232" s="8">
        <v>0</v>
      </c>
      <c r="M1232" s="8">
        <v>0</v>
      </c>
      <c r="N1232" s="8">
        <v>0</v>
      </c>
      <c r="O1232" s="8">
        <v>0</v>
      </c>
      <c r="P1232" s="8"/>
      <c r="Q1232" s="8">
        <v>0</v>
      </c>
      <c r="R1232" s="8"/>
      <c r="S1232" s="8"/>
      <c r="T1232" s="8"/>
      <c r="U1232" s="8"/>
      <c r="V1232" s="8"/>
      <c r="W1232" s="8"/>
      <c r="X1232" s="8"/>
      <c r="Y1232" s="14">
        <f t="shared" si="206"/>
        <v>0</v>
      </c>
      <c r="Z1232" s="10"/>
      <c r="AA1232" s="136">
        <f t="shared" si="204"/>
        <v>0</v>
      </c>
      <c r="AB1232" s="13"/>
      <c r="AC1232" s="13">
        <f t="shared" si="203"/>
        <v>0</v>
      </c>
      <c r="AD1232" s="12"/>
      <c r="AE1232" s="12"/>
      <c r="AG1232" s="9">
        <f t="shared" si="195"/>
        <v>0</v>
      </c>
      <c r="AI1232" s="1" t="str">
        <f t="shared" si="205"/>
        <v>39539510004076</v>
      </c>
      <c r="AJ1232" s="9">
        <f>IF(AND(F1232=2015,AG$4=1),-IFERROR(VLOOKUP(AI1232,'Tax Admin 1'!A:I,9,0),0),IF(AND(F1232=2015,AG$4=2),-IFERROR(VLOOKUP(AI1232,'Tax Admin 2'!A:I,9,0),0),IFERROR(VLOOKUP(AI1232,'A203'!A:L,12,0),0)))</f>
        <v>0</v>
      </c>
    </row>
    <row r="1233" spans="1:36" ht="15" customHeight="1" outlineLevel="2">
      <c r="A1233" s="7">
        <v>2015</v>
      </c>
      <c r="B1233" s="7" t="s">
        <v>238</v>
      </c>
      <c r="C1233" s="149" t="s">
        <v>239</v>
      </c>
      <c r="D1233" s="7" t="s">
        <v>239</v>
      </c>
      <c r="E1233" s="7" t="s">
        <v>13</v>
      </c>
      <c r="F1233" s="7">
        <v>1110</v>
      </c>
      <c r="G1233" s="7" t="str">
        <f>VLOOKUP(F1233,Crosswalk!A:D,2,0)</f>
        <v>4008</v>
      </c>
      <c r="H1233" s="7" t="str">
        <f>VLOOKUP(G1233,Crosswalk!B:D,2,0)</f>
        <v>Property Taxes-Prior Secured</v>
      </c>
      <c r="I1233" s="7"/>
      <c r="J1233" s="8">
        <v>0</v>
      </c>
      <c r="K1233" s="8">
        <v>0</v>
      </c>
      <c r="L1233" s="8">
        <v>0</v>
      </c>
      <c r="M1233" s="8">
        <v>0</v>
      </c>
      <c r="N1233" s="8">
        <v>0</v>
      </c>
      <c r="O1233" s="8">
        <v>0</v>
      </c>
      <c r="P1233" s="8"/>
      <c r="Q1233" s="8">
        <v>0</v>
      </c>
      <c r="R1233" s="8"/>
      <c r="S1233" s="8"/>
      <c r="T1233" s="8"/>
      <c r="U1233" s="8"/>
      <c r="V1233" s="8"/>
      <c r="W1233" s="8"/>
      <c r="X1233" s="8"/>
      <c r="Y1233" s="14">
        <f t="shared" si="206"/>
        <v>0</v>
      </c>
      <c r="Z1233" s="10"/>
      <c r="AA1233" s="136">
        <f t="shared" si="204"/>
        <v>0</v>
      </c>
      <c r="AB1233" s="13"/>
      <c r="AC1233" s="13">
        <f t="shared" si="203"/>
        <v>0</v>
      </c>
      <c r="AD1233" s="12">
        <v>1</v>
      </c>
      <c r="AE1233" s="12">
        <v>1</v>
      </c>
      <c r="AG1233" s="9">
        <f t="shared" si="195"/>
        <v>0</v>
      </c>
      <c r="AI1233" s="1" t="str">
        <f t="shared" si="205"/>
        <v>39539510004008</v>
      </c>
      <c r="AJ1233" s="9">
        <f>IF(AND(F1233=2015,AG$4=1),-IFERROR(VLOOKUP(AI1233,'Tax Admin 1'!A:I,9,0),0),IF(AND(F1233=2015,AG$4=2),-IFERROR(VLOOKUP(AI1233,'Tax Admin 2'!A:I,9,0),0),IFERROR(VLOOKUP(AI1233,'A203'!A:L,12,0),0)))</f>
        <v>0</v>
      </c>
    </row>
    <row r="1234" spans="1:36" ht="15" customHeight="1" outlineLevel="2">
      <c r="A1234" s="7">
        <v>2015</v>
      </c>
      <c r="B1234" s="7" t="s">
        <v>238</v>
      </c>
      <c r="C1234" s="149" t="s">
        <v>239</v>
      </c>
      <c r="D1234" s="7" t="s">
        <v>239</v>
      </c>
      <c r="E1234" s="7" t="s">
        <v>13</v>
      </c>
      <c r="F1234" s="7">
        <v>1150</v>
      </c>
      <c r="G1234" s="7" t="str">
        <f>VLOOKUP(F1234,Crosswalk!A:D,2,0)</f>
        <v>4009</v>
      </c>
      <c r="H1234" s="7" t="str">
        <f>VLOOKUP(G1234,Crosswalk!B:D,2,0)</f>
        <v>Property Taxes-Prior Unsecured</v>
      </c>
      <c r="I1234" s="7"/>
      <c r="J1234" s="8">
        <v>0</v>
      </c>
      <c r="K1234" s="8">
        <v>0</v>
      </c>
      <c r="L1234" s="8">
        <v>0</v>
      </c>
      <c r="M1234" s="8">
        <v>0</v>
      </c>
      <c r="N1234" s="8">
        <v>0</v>
      </c>
      <c r="O1234" s="8">
        <v>0</v>
      </c>
      <c r="P1234" s="8"/>
      <c r="Q1234" s="8">
        <v>0</v>
      </c>
      <c r="R1234" s="8"/>
      <c r="S1234" s="8"/>
      <c r="T1234" s="8"/>
      <c r="U1234" s="8"/>
      <c r="V1234" s="8"/>
      <c r="W1234" s="8"/>
      <c r="X1234" s="8"/>
      <c r="Y1234" s="14">
        <f t="shared" si="206"/>
        <v>0</v>
      </c>
      <c r="Z1234" s="10"/>
      <c r="AA1234" s="136">
        <f t="shared" si="204"/>
        <v>0</v>
      </c>
      <c r="AB1234" s="13"/>
      <c r="AC1234" s="13">
        <f t="shared" si="203"/>
        <v>0</v>
      </c>
      <c r="AD1234" s="12">
        <v>1</v>
      </c>
      <c r="AE1234" s="12">
        <v>1</v>
      </c>
      <c r="AG1234" s="9">
        <f t="shared" si="195"/>
        <v>0</v>
      </c>
      <c r="AI1234" s="1" t="str">
        <f t="shared" si="205"/>
        <v>39539510004009</v>
      </c>
      <c r="AJ1234" s="9">
        <f>IF(AND(F1234=2015,AG$4=1),-IFERROR(VLOOKUP(AI1234,'Tax Admin 1'!A:I,9,0),0),IF(AND(F1234=2015,AG$4=2),-IFERROR(VLOOKUP(AI1234,'Tax Admin 2'!A:I,9,0),0),IFERROR(VLOOKUP(AI1234,'A203'!A:L,12,0),0)))</f>
        <v>0</v>
      </c>
    </row>
    <row r="1235" spans="1:36" ht="15" customHeight="1" outlineLevel="2">
      <c r="A1235" s="7">
        <v>2015</v>
      </c>
      <c r="B1235" s="7" t="s">
        <v>238</v>
      </c>
      <c r="C1235" s="149" t="s">
        <v>239</v>
      </c>
      <c r="D1235" s="7" t="s">
        <v>239</v>
      </c>
      <c r="E1235" s="7" t="s">
        <v>13</v>
      </c>
      <c r="F1235" s="7">
        <v>1160</v>
      </c>
      <c r="G1235" s="7" t="str">
        <f>VLOOKUP(F1235,Crosswalk!A:D,2,0)</f>
        <v>4010</v>
      </c>
      <c r="H1235" s="7" t="str">
        <f>VLOOKUP(G1235,Crosswalk!B:D,2,0)</f>
        <v>Prop Tax Rev- School Pass Thru</v>
      </c>
      <c r="I1235" s="7"/>
      <c r="J1235" s="8">
        <v>0</v>
      </c>
      <c r="K1235" s="8">
        <v>0</v>
      </c>
      <c r="L1235" s="8">
        <v>0</v>
      </c>
      <c r="M1235" s="8">
        <v>0</v>
      </c>
      <c r="N1235" s="8">
        <v>0</v>
      </c>
      <c r="O1235" s="8">
        <v>0</v>
      </c>
      <c r="P1235" s="8"/>
      <c r="Q1235" s="8">
        <v>0</v>
      </c>
      <c r="R1235" s="8"/>
      <c r="S1235" s="8"/>
      <c r="T1235" s="8"/>
      <c r="U1235" s="8"/>
      <c r="V1235" s="8"/>
      <c r="W1235" s="8"/>
      <c r="X1235" s="8"/>
      <c r="Y1235" s="14">
        <f t="shared" si="206"/>
        <v>0</v>
      </c>
      <c r="Z1235" s="10"/>
      <c r="AA1235" s="136">
        <f t="shared" si="204"/>
        <v>0</v>
      </c>
      <c r="AB1235" s="13"/>
      <c r="AC1235" s="13">
        <f t="shared" si="203"/>
        <v>0</v>
      </c>
      <c r="AD1235" s="12">
        <v>1</v>
      </c>
      <c r="AE1235" s="12">
        <v>1</v>
      </c>
      <c r="AG1235" s="9">
        <f t="shared" si="195"/>
        <v>0</v>
      </c>
      <c r="AI1235" s="1" t="str">
        <f t="shared" si="205"/>
        <v>39539510004010</v>
      </c>
      <c r="AJ1235" s="9">
        <f>IF(AND(F1235=2015,AG$4=1),-IFERROR(VLOOKUP(AI1235,'Tax Admin 1'!A:I,9,0),0),IF(AND(F1235=2015,AG$4=2),-IFERROR(VLOOKUP(AI1235,'Tax Admin 2'!A:I,9,0),0),IFERROR(VLOOKUP(AI1235,'A203'!A:L,12,0),0)))</f>
        <v>0</v>
      </c>
    </row>
    <row r="1236" spans="1:36" ht="15" customHeight="1" outlineLevel="2">
      <c r="A1236" s="7">
        <v>2015</v>
      </c>
      <c r="B1236" s="7" t="s">
        <v>238</v>
      </c>
      <c r="C1236" s="149" t="s">
        <v>239</v>
      </c>
      <c r="D1236" s="22" t="s">
        <v>239</v>
      </c>
      <c r="E1236" s="7" t="s">
        <v>13</v>
      </c>
      <c r="F1236" s="7">
        <v>1175</v>
      </c>
      <c r="G1236" s="7" t="str">
        <f>VLOOKUP(F1236,Crosswalk!A:D,2,0)</f>
        <v>4014</v>
      </c>
      <c r="H1236" s="7" t="str">
        <f>VLOOKUP(G1236,Crosswalk!B:D,2,0)</f>
        <v>Prop 1A Reimbursement</v>
      </c>
      <c r="I1236" s="7"/>
      <c r="J1236" s="8">
        <v>0</v>
      </c>
      <c r="K1236" s="8">
        <v>0</v>
      </c>
      <c r="L1236" s="8">
        <v>0</v>
      </c>
      <c r="M1236" s="8">
        <v>0</v>
      </c>
      <c r="N1236" s="8">
        <v>0</v>
      </c>
      <c r="O1236" s="8">
        <v>0</v>
      </c>
      <c r="P1236" s="8"/>
      <c r="Q1236" s="8">
        <v>0</v>
      </c>
      <c r="R1236" s="8"/>
      <c r="S1236" s="8"/>
      <c r="T1236" s="8"/>
      <c r="U1236" s="8"/>
      <c r="V1236" s="8"/>
      <c r="W1236" s="8"/>
      <c r="X1236" s="8"/>
      <c r="Y1236" s="14">
        <f t="shared" si="206"/>
        <v>0</v>
      </c>
      <c r="Z1236" s="10"/>
      <c r="AA1236" s="136">
        <f t="shared" si="204"/>
        <v>0</v>
      </c>
      <c r="AB1236" s="13"/>
      <c r="AC1236" s="13">
        <f t="shared" si="203"/>
        <v>0</v>
      </c>
      <c r="AD1236" s="12"/>
      <c r="AE1236" s="12"/>
      <c r="AG1236" s="9">
        <f t="shared" si="195"/>
        <v>0</v>
      </c>
      <c r="AI1236" s="1" t="str">
        <f t="shared" si="205"/>
        <v>39539510004014</v>
      </c>
      <c r="AJ1236" s="9">
        <f>IF(AND(F1236=2015,AG$4=1),-IFERROR(VLOOKUP(AI1236,'Tax Admin 1'!A:I,9,0),0),IF(AND(F1236=2015,AG$4=2),-IFERROR(VLOOKUP(AI1236,'Tax Admin 2'!A:I,9,0),0),IFERROR(VLOOKUP(AI1236,'A203'!A:L,12,0),0)))</f>
        <v>0</v>
      </c>
    </row>
    <row r="1237" spans="1:36" ht="15" customHeight="1" outlineLevel="2">
      <c r="A1237" s="7">
        <v>2015</v>
      </c>
      <c r="B1237" s="7" t="s">
        <v>238</v>
      </c>
      <c r="C1237" s="149" t="s">
        <v>239</v>
      </c>
      <c r="D1237" s="7" t="s">
        <v>239</v>
      </c>
      <c r="E1237" s="7" t="s">
        <v>13</v>
      </c>
      <c r="F1237" s="7">
        <v>1260</v>
      </c>
      <c r="G1237" s="7" t="str">
        <f>VLOOKUP(F1237,Crosswalk!A:D,2,0)</f>
        <v>4030</v>
      </c>
      <c r="H1237" s="7" t="str">
        <f>VLOOKUP(G1237,Crosswalk!B:D,2,0)</f>
        <v>Supp Prop Tax-Current Secured</v>
      </c>
      <c r="I1237" s="7"/>
      <c r="J1237" s="8">
        <v>0</v>
      </c>
      <c r="K1237" s="8">
        <v>0</v>
      </c>
      <c r="L1237" s="8">
        <v>0</v>
      </c>
      <c r="M1237" s="8">
        <v>0</v>
      </c>
      <c r="N1237" s="8">
        <v>0</v>
      </c>
      <c r="O1237" s="8">
        <v>0</v>
      </c>
      <c r="P1237" s="8"/>
      <c r="Q1237" s="8">
        <v>2.67</v>
      </c>
      <c r="R1237" s="8"/>
      <c r="S1237" s="8"/>
      <c r="T1237" s="8"/>
      <c r="U1237" s="8"/>
      <c r="V1237" s="8"/>
      <c r="W1237" s="8"/>
      <c r="X1237" s="8"/>
      <c r="Y1237" s="14">
        <f t="shared" si="206"/>
        <v>2.67</v>
      </c>
      <c r="Z1237" s="10"/>
      <c r="AA1237" s="136">
        <f t="shared" si="204"/>
        <v>0</v>
      </c>
      <c r="AB1237" s="13"/>
      <c r="AC1237" s="13">
        <f t="shared" ref="AC1237:AC1255" si="207">AA1237+AB1237</f>
        <v>0</v>
      </c>
      <c r="AD1237" s="12">
        <v>1</v>
      </c>
      <c r="AE1237" s="12">
        <v>1</v>
      </c>
      <c r="AG1237" s="9">
        <f t="shared" si="195"/>
        <v>-2.67</v>
      </c>
      <c r="AI1237" s="1" t="str">
        <f t="shared" si="205"/>
        <v>39539510004030</v>
      </c>
      <c r="AJ1237" s="9">
        <f>IF(AND(F1237=2015,AG$4=1),-IFERROR(VLOOKUP(AI1237,'Tax Admin 1'!A:I,9,0),0),IF(AND(F1237=2015,AG$4=2),-IFERROR(VLOOKUP(AI1237,'Tax Admin 2'!A:I,9,0),0),IFERROR(VLOOKUP(AI1237,'A203'!A:L,12,0),0)))</f>
        <v>0</v>
      </c>
    </row>
    <row r="1238" spans="1:36" ht="15" customHeight="1" outlineLevel="2">
      <c r="A1238" s="7">
        <v>2015</v>
      </c>
      <c r="B1238" s="7" t="s">
        <v>238</v>
      </c>
      <c r="C1238" s="149" t="s">
        <v>239</v>
      </c>
      <c r="D1238" s="7" t="s">
        <v>239</v>
      </c>
      <c r="E1238" s="7" t="s">
        <v>13</v>
      </c>
      <c r="F1238" s="7">
        <v>1270</v>
      </c>
      <c r="G1238" s="7" t="str">
        <f>VLOOKUP(F1238,Crosswalk!A:D,2,0)</f>
        <v>4033</v>
      </c>
      <c r="H1238" s="7" t="str">
        <f>VLOOKUP(G1238,Crosswalk!B:D,2,0)</f>
        <v>Supp Property Taxes-Prior Secured</v>
      </c>
      <c r="I1238" s="7"/>
      <c r="J1238" s="8">
        <v>0</v>
      </c>
      <c r="K1238" s="8">
        <v>0</v>
      </c>
      <c r="L1238" s="8">
        <v>0</v>
      </c>
      <c r="M1238" s="8">
        <v>0</v>
      </c>
      <c r="N1238" s="8">
        <v>0</v>
      </c>
      <c r="O1238" s="8">
        <v>0</v>
      </c>
      <c r="P1238" s="8"/>
      <c r="Q1238" s="8">
        <v>0.55000000000000004</v>
      </c>
      <c r="R1238" s="8"/>
      <c r="S1238" s="8"/>
      <c r="T1238" s="8"/>
      <c r="U1238" s="8"/>
      <c r="V1238" s="8"/>
      <c r="W1238" s="8"/>
      <c r="X1238" s="8"/>
      <c r="Y1238" s="14">
        <f t="shared" si="206"/>
        <v>0.55000000000000004</v>
      </c>
      <c r="Z1238" s="10"/>
      <c r="AA1238" s="136">
        <f t="shared" si="204"/>
        <v>0</v>
      </c>
      <c r="AB1238" s="13"/>
      <c r="AC1238" s="13">
        <f t="shared" si="207"/>
        <v>0</v>
      </c>
      <c r="AD1238" s="12">
        <v>1</v>
      </c>
      <c r="AE1238" s="12">
        <v>1</v>
      </c>
      <c r="AG1238" s="9">
        <f t="shared" si="195"/>
        <v>-0.55000000000000004</v>
      </c>
      <c r="AI1238" s="1" t="str">
        <f t="shared" si="205"/>
        <v>39539510004033</v>
      </c>
      <c r="AJ1238" s="9">
        <f>IF(AND(F1238=2015,AG$4=1),-IFERROR(VLOOKUP(AI1238,'Tax Admin 1'!A:I,9,0),0),IF(AND(F1238=2015,AG$4=2),-IFERROR(VLOOKUP(AI1238,'Tax Admin 2'!A:I,9,0),0),IFERROR(VLOOKUP(AI1238,'A203'!A:L,12,0),0)))</f>
        <v>0</v>
      </c>
    </row>
    <row r="1239" spans="1:36" ht="15" customHeight="1" outlineLevel="2">
      <c r="A1239" s="7">
        <v>2015</v>
      </c>
      <c r="B1239" s="7" t="s">
        <v>238</v>
      </c>
      <c r="C1239" s="149" t="s">
        <v>239</v>
      </c>
      <c r="D1239" s="7" t="s">
        <v>239</v>
      </c>
      <c r="E1239" s="7" t="s">
        <v>13</v>
      </c>
      <c r="F1239" s="7">
        <v>2015</v>
      </c>
      <c r="G1239" s="7" t="str">
        <f>VLOOKUP(F1239,Crosswalk!A:D,2,0)</f>
        <v>7003</v>
      </c>
      <c r="H1239" s="7" t="str">
        <f>VLOOKUP(G1239,Crosswalk!B:D,2,0)</f>
        <v>SB2557 Tax Admin Fees (Expense)</v>
      </c>
      <c r="I1239" s="7"/>
      <c r="J1239" s="8">
        <v>0</v>
      </c>
      <c r="K1239" s="8">
        <v>0</v>
      </c>
      <c r="L1239" s="8">
        <v>0</v>
      </c>
      <c r="M1239" s="8">
        <v>0</v>
      </c>
      <c r="N1239" s="8">
        <v>0</v>
      </c>
      <c r="O1239" s="8">
        <v>0</v>
      </c>
      <c r="P1239" s="8"/>
      <c r="Q1239" s="8">
        <v>0</v>
      </c>
      <c r="R1239" s="8"/>
      <c r="S1239" s="8"/>
      <c r="T1239" s="8"/>
      <c r="U1239" s="8"/>
      <c r="V1239" s="8"/>
      <c r="W1239" s="8"/>
      <c r="X1239" s="8"/>
      <c r="Y1239" s="14">
        <f t="shared" si="206"/>
        <v>0</v>
      </c>
      <c r="Z1239" s="10"/>
      <c r="AA1239" s="136">
        <f t="shared" si="204"/>
        <v>0</v>
      </c>
      <c r="AB1239" s="13"/>
      <c r="AC1239" s="13">
        <f t="shared" si="207"/>
        <v>0</v>
      </c>
      <c r="AD1239" s="12"/>
      <c r="AE1239" s="12"/>
      <c r="AG1239" s="9">
        <f t="shared" si="195"/>
        <v>0</v>
      </c>
      <c r="AI1239" s="1" t="str">
        <f t="shared" si="205"/>
        <v>39539510007003</v>
      </c>
      <c r="AJ1239" s="9">
        <f>IF(AND(F1239=2015,AG$4=1),-IFERROR(VLOOKUP(AI1239,'Tax Admin 1'!A:I,9,0),0),IF(AND(F1239=2015,AG$4=2),-IFERROR(VLOOKUP(AI1239,'Tax Admin 2'!A:I,9,0),0),IFERROR(VLOOKUP(AI1239,'A203'!A:L,12,0),0)))</f>
        <v>0</v>
      </c>
    </row>
    <row r="1240" spans="1:36" ht="15" customHeight="1" outlineLevel="2">
      <c r="A1240" s="7">
        <v>2015</v>
      </c>
      <c r="B1240" s="7" t="s">
        <v>238</v>
      </c>
      <c r="C1240" s="149" t="s">
        <v>239</v>
      </c>
      <c r="D1240" s="7" t="s">
        <v>239</v>
      </c>
      <c r="E1240" s="7" t="s">
        <v>13</v>
      </c>
      <c r="F1240" s="7">
        <v>4010</v>
      </c>
      <c r="G1240" s="7" t="str">
        <f>VLOOKUP(F1240,Crosswalk!A:D,2,0)</f>
        <v>4801</v>
      </c>
      <c r="H1240" s="7" t="str">
        <f>VLOOKUP(G1240,Crosswalk!B:D,2,0)</f>
        <v>Interest</v>
      </c>
      <c r="I1240" s="7"/>
      <c r="J1240" s="8">
        <v>0</v>
      </c>
      <c r="K1240" s="8">
        <v>0</v>
      </c>
      <c r="L1240" s="8">
        <v>0</v>
      </c>
      <c r="M1240" s="8">
        <v>0</v>
      </c>
      <c r="N1240" s="8">
        <v>0.05</v>
      </c>
      <c r="O1240" s="8">
        <v>0.03</v>
      </c>
      <c r="P1240" s="8"/>
      <c r="Q1240" s="8">
        <v>3.9999999999999994E-2</v>
      </c>
      <c r="R1240" s="8"/>
      <c r="S1240" s="8"/>
      <c r="T1240" s="8"/>
      <c r="U1240" s="8"/>
      <c r="V1240" s="8"/>
      <c r="W1240" s="8"/>
      <c r="X1240" s="8"/>
      <c r="Y1240" s="14">
        <f t="shared" si="206"/>
        <v>0.12</v>
      </c>
      <c r="Z1240" s="10"/>
      <c r="AA1240" s="136">
        <f t="shared" si="204"/>
        <v>0</v>
      </c>
      <c r="AB1240" s="13"/>
      <c r="AC1240" s="13">
        <f t="shared" si="207"/>
        <v>0</v>
      </c>
      <c r="AD1240" s="12">
        <v>1</v>
      </c>
      <c r="AE1240" s="12">
        <v>1</v>
      </c>
      <c r="AG1240" s="9">
        <f t="shared" ref="AG1240:AG1309" si="208">AC1240-Y1240</f>
        <v>-0.12</v>
      </c>
      <c r="AI1240" s="1" t="str">
        <f t="shared" si="205"/>
        <v>39539510004801</v>
      </c>
      <c r="AJ1240" s="9">
        <f>IF(AND(F1240=2015,AG$4=1),-IFERROR(VLOOKUP(AI1240,'Tax Admin 1'!A:I,9,0),0),IF(AND(F1240=2015,AG$4=2),-IFERROR(VLOOKUP(AI1240,'Tax Admin 2'!A:I,9,0),0),IFERROR(VLOOKUP(AI1240,'A203'!A:L,12,0),0)))</f>
        <v>0</v>
      </c>
    </row>
    <row r="1241" spans="1:36" ht="15" customHeight="1" outlineLevel="2">
      <c r="A1241" s="7">
        <v>2015</v>
      </c>
      <c r="B1241" s="7" t="s">
        <v>238</v>
      </c>
      <c r="C1241" s="149" t="s">
        <v>239</v>
      </c>
      <c r="D1241" s="7" t="s">
        <v>239</v>
      </c>
      <c r="E1241" s="7" t="s">
        <v>13</v>
      </c>
      <c r="F1241" s="7">
        <v>5380</v>
      </c>
      <c r="G1241" s="7" t="str">
        <f>VLOOKUP(F1241,Crosswalk!A:D,2,0)</f>
        <v>5050</v>
      </c>
      <c r="H1241" s="7" t="str">
        <f>VLOOKUP(G1241,Crosswalk!B:D,2,0)</f>
        <v>St-Homeowners Prop Tax Relief</v>
      </c>
      <c r="I1241" s="7"/>
      <c r="J1241" s="8">
        <v>0</v>
      </c>
      <c r="K1241" s="8">
        <v>0</v>
      </c>
      <c r="L1241" s="8">
        <v>0</v>
      </c>
      <c r="M1241" s="8">
        <v>0</v>
      </c>
      <c r="N1241" s="8">
        <v>0</v>
      </c>
      <c r="O1241" s="8">
        <v>0</v>
      </c>
      <c r="P1241" s="8"/>
      <c r="Q1241" s="8">
        <v>0</v>
      </c>
      <c r="R1241" s="8"/>
      <c r="S1241" s="8"/>
      <c r="T1241" s="8"/>
      <c r="U1241" s="8"/>
      <c r="V1241" s="8"/>
      <c r="W1241" s="8"/>
      <c r="X1241" s="8"/>
      <c r="Y1241" s="14">
        <f t="shared" si="206"/>
        <v>0</v>
      </c>
      <c r="Z1241" s="10"/>
      <c r="AA1241" s="136">
        <f t="shared" si="204"/>
        <v>0</v>
      </c>
      <c r="AB1241" s="13"/>
      <c r="AC1241" s="13">
        <f t="shared" si="207"/>
        <v>0</v>
      </c>
      <c r="AD1241" s="12">
        <v>1</v>
      </c>
      <c r="AE1241" s="12">
        <v>1</v>
      </c>
      <c r="AG1241" s="9">
        <f t="shared" si="208"/>
        <v>0</v>
      </c>
      <c r="AI1241" s="1" t="str">
        <f t="shared" si="205"/>
        <v>39539510005050</v>
      </c>
      <c r="AJ1241" s="9">
        <f>IF(AND(F1241=2015,AG$4=1),-IFERROR(VLOOKUP(AI1241,'Tax Admin 1'!A:I,9,0),0),IF(AND(F1241=2015,AG$4=2),-IFERROR(VLOOKUP(AI1241,'Tax Admin 2'!A:I,9,0),0),IFERROR(VLOOKUP(AI1241,'A203'!A:L,12,0),0)))</f>
        <v>0</v>
      </c>
    </row>
    <row r="1242" spans="1:36" ht="15" customHeight="1" outlineLevel="2">
      <c r="A1242" s="7">
        <v>2015</v>
      </c>
      <c r="B1242" s="7" t="s">
        <v>238</v>
      </c>
      <c r="C1242" s="149" t="s">
        <v>239</v>
      </c>
      <c r="D1242" s="7" t="s">
        <v>239</v>
      </c>
      <c r="E1242" s="7" t="s">
        <v>13</v>
      </c>
      <c r="F1242" s="7">
        <v>5400</v>
      </c>
      <c r="G1242" s="7" t="str">
        <f>VLOOKUP(F1242,Crosswalk!A:D,2,0)</f>
        <v>5054</v>
      </c>
      <c r="H1242" s="7" t="str">
        <f>VLOOKUP(G1242,Crosswalk!B:D,2,0)</f>
        <v>State- Other</v>
      </c>
      <c r="I1242" s="7"/>
      <c r="J1242" s="8">
        <v>0</v>
      </c>
      <c r="K1242" s="8">
        <v>0</v>
      </c>
      <c r="L1242" s="8">
        <v>0</v>
      </c>
      <c r="M1242" s="8">
        <v>0</v>
      </c>
      <c r="N1242" s="8">
        <v>0</v>
      </c>
      <c r="O1242" s="8">
        <v>0</v>
      </c>
      <c r="P1242" s="8"/>
      <c r="Q1242" s="8">
        <v>0</v>
      </c>
      <c r="R1242" s="8"/>
      <c r="S1242" s="8"/>
      <c r="T1242" s="8"/>
      <c r="U1242" s="8"/>
      <c r="V1242" s="8"/>
      <c r="W1242" s="8"/>
      <c r="X1242" s="8"/>
      <c r="Y1242" s="14">
        <f t="shared" si="206"/>
        <v>0</v>
      </c>
      <c r="Z1242" s="10"/>
      <c r="AA1242" s="136">
        <f t="shared" si="204"/>
        <v>0</v>
      </c>
      <c r="AB1242" s="13"/>
      <c r="AC1242" s="13">
        <f t="shared" si="207"/>
        <v>0</v>
      </c>
      <c r="AD1242" s="12">
        <v>1</v>
      </c>
      <c r="AE1242" s="12">
        <v>1</v>
      </c>
      <c r="AG1242" s="9">
        <f t="shared" si="208"/>
        <v>0</v>
      </c>
      <c r="AI1242" s="1" t="str">
        <f t="shared" si="205"/>
        <v>39539510005054</v>
      </c>
      <c r="AJ1242" s="9">
        <f>IF(AND(F1242=2015,AG$4=1),-IFERROR(VLOOKUP(AI1242,'Tax Admin 1'!A:I,9,0),0),IF(AND(F1242=2015,AG$4=2),-IFERROR(VLOOKUP(AI1242,'Tax Admin 2'!A:I,9,0),0),IFERROR(VLOOKUP(AI1242,'A203'!A:L,12,0),0)))</f>
        <v>0</v>
      </c>
    </row>
    <row r="1243" spans="1:36" ht="15" customHeight="1" outlineLevel="2">
      <c r="A1243" s="7">
        <v>2015</v>
      </c>
      <c r="B1243" s="7" t="s">
        <v>238</v>
      </c>
      <c r="C1243" s="149" t="s">
        <v>239</v>
      </c>
      <c r="D1243" s="7" t="s">
        <v>239</v>
      </c>
      <c r="E1243" s="7" t="s">
        <v>13</v>
      </c>
      <c r="F1243" s="20">
        <v>5900</v>
      </c>
      <c r="G1243" s="7" t="str">
        <f>VLOOKUP(F1243,Crosswalk!A:D,2,0)</f>
        <v>5801</v>
      </c>
      <c r="H1243" s="7" t="str">
        <f>VLOOKUP(G1243,Crosswalk!B:D,2,0)</f>
        <v>RDA Pass Thru</v>
      </c>
      <c r="I1243" s="7"/>
      <c r="J1243" s="8">
        <v>0</v>
      </c>
      <c r="K1243" s="8">
        <v>0</v>
      </c>
      <c r="L1243" s="8">
        <v>0</v>
      </c>
      <c r="M1243" s="8">
        <v>0</v>
      </c>
      <c r="N1243" s="8">
        <v>0</v>
      </c>
      <c r="O1243" s="8">
        <v>0</v>
      </c>
      <c r="P1243" s="8"/>
      <c r="Q1243" s="8">
        <v>0</v>
      </c>
      <c r="R1243" s="8"/>
      <c r="S1243" s="8"/>
      <c r="T1243" s="8"/>
      <c r="U1243" s="8"/>
      <c r="V1243" s="8"/>
      <c r="W1243" s="8"/>
      <c r="X1243" s="8"/>
      <c r="Y1243" s="14">
        <f t="shared" si="206"/>
        <v>0</v>
      </c>
      <c r="Z1243" s="10"/>
      <c r="AA1243" s="136">
        <f t="shared" si="204"/>
        <v>0</v>
      </c>
      <c r="AB1243" s="13"/>
      <c r="AC1243" s="13">
        <f t="shared" si="207"/>
        <v>0</v>
      </c>
      <c r="AD1243" s="12">
        <v>1</v>
      </c>
      <c r="AE1243" s="12">
        <v>1</v>
      </c>
      <c r="AG1243" s="9">
        <f t="shared" si="208"/>
        <v>0</v>
      </c>
      <c r="AI1243" s="1" t="str">
        <f t="shared" si="205"/>
        <v>39539510005801</v>
      </c>
      <c r="AJ1243" s="9">
        <f>IF(AND(F1243=2015,AG$4=1),-IFERROR(VLOOKUP(AI1243,'Tax Admin 1'!A:I,9,0),0),IF(AND(F1243=2015,AG$4=2),-IFERROR(VLOOKUP(AI1243,'Tax Admin 2'!A:I,9,0),0),IFERROR(VLOOKUP(AI1243,'A203'!A:L,12,0),0)))</f>
        <v>0</v>
      </c>
    </row>
    <row r="1244" spans="1:36" ht="15" customHeight="1" outlineLevel="2">
      <c r="A1244" s="7">
        <v>2015</v>
      </c>
      <c r="B1244" s="7" t="s">
        <v>238</v>
      </c>
      <c r="C1244" s="149" t="s">
        <v>239</v>
      </c>
      <c r="D1244" s="7" t="s">
        <v>239</v>
      </c>
      <c r="E1244" s="7" t="s">
        <v>13</v>
      </c>
      <c r="F1244" s="24">
        <v>5905</v>
      </c>
      <c r="G1244" s="7" t="str">
        <f>VLOOKUP(F1244,Crosswalk!A:D,2,0)</f>
        <v>5802</v>
      </c>
      <c r="H1244" s="7" t="str">
        <f>VLOOKUP(G1244,Crosswalk!B:D,2,0)</f>
        <v>RDA Pass Thru PY</v>
      </c>
      <c r="I1244" s="7"/>
      <c r="J1244" s="8">
        <v>0</v>
      </c>
      <c r="K1244" s="8">
        <v>0</v>
      </c>
      <c r="L1244" s="8">
        <v>0</v>
      </c>
      <c r="M1244" s="8">
        <v>0</v>
      </c>
      <c r="N1244" s="8">
        <v>0</v>
      </c>
      <c r="O1244" s="8">
        <v>0</v>
      </c>
      <c r="P1244" s="8"/>
      <c r="Q1244" s="8">
        <v>0</v>
      </c>
      <c r="R1244" s="8"/>
      <c r="S1244" s="8"/>
      <c r="T1244" s="8"/>
      <c r="U1244" s="8"/>
      <c r="V1244" s="8"/>
      <c r="W1244" s="8"/>
      <c r="X1244" s="8"/>
      <c r="Y1244" s="14">
        <f t="shared" si="206"/>
        <v>0</v>
      </c>
      <c r="Z1244" s="10"/>
      <c r="AA1244" s="136">
        <f t="shared" si="204"/>
        <v>0</v>
      </c>
      <c r="AB1244" s="13"/>
      <c r="AC1244" s="13">
        <f t="shared" si="207"/>
        <v>0</v>
      </c>
      <c r="AD1244" s="12"/>
      <c r="AE1244" s="12"/>
      <c r="AG1244" s="9">
        <f t="shared" si="208"/>
        <v>0</v>
      </c>
      <c r="AI1244" s="1" t="str">
        <f t="shared" si="205"/>
        <v>39539510005802</v>
      </c>
      <c r="AJ1244" s="9">
        <f>IF(AND(F1244=2015,AG$4=1),-IFERROR(VLOOKUP(AI1244,'Tax Admin 1'!A:I,9,0),0),IF(AND(F1244=2015,AG$4=2),-IFERROR(VLOOKUP(AI1244,'Tax Admin 2'!A:I,9,0),0),IFERROR(VLOOKUP(AI1244,'A203'!A:L,12,0),0)))</f>
        <v>0</v>
      </c>
    </row>
    <row r="1245" spans="1:36" ht="15" customHeight="1" outlineLevel="2">
      <c r="A1245" s="7">
        <v>2015</v>
      </c>
      <c r="B1245" s="7" t="s">
        <v>238</v>
      </c>
      <c r="C1245" s="149" t="s">
        <v>239</v>
      </c>
      <c r="D1245" s="7">
        <v>395</v>
      </c>
      <c r="E1245" s="7" t="s">
        <v>13</v>
      </c>
      <c r="F1245" s="7">
        <v>5915</v>
      </c>
      <c r="G1245" s="7" t="str">
        <f>VLOOKUP(F1245,Crosswalk!A:D,2,0)</f>
        <v>4069</v>
      </c>
      <c r="H1245" s="7" t="str">
        <f>VLOOKUP(G1245,Crosswalk!B:D,2,0)</f>
        <v>Pass through - Facilities Portion</v>
      </c>
      <c r="I1245" s="7"/>
      <c r="J1245" s="8">
        <v>0</v>
      </c>
      <c r="K1245" s="8">
        <v>0</v>
      </c>
      <c r="L1245" s="8">
        <v>0</v>
      </c>
      <c r="M1245" s="8">
        <v>98</v>
      </c>
      <c r="N1245" s="8">
        <v>0</v>
      </c>
      <c r="O1245" s="8">
        <v>0</v>
      </c>
      <c r="P1245" s="8">
        <v>79</v>
      </c>
      <c r="Q1245" s="8">
        <v>0</v>
      </c>
      <c r="R1245" s="8"/>
      <c r="S1245" s="8"/>
      <c r="T1245" s="8"/>
      <c r="U1245" s="8"/>
      <c r="V1245" s="8"/>
      <c r="W1245" s="8"/>
      <c r="X1245" s="8"/>
      <c r="Y1245" s="14">
        <f t="shared" si="206"/>
        <v>177</v>
      </c>
      <c r="Z1245" s="10"/>
      <c r="AA1245" s="136">
        <f t="shared" si="204"/>
        <v>0</v>
      </c>
      <c r="AB1245" s="13"/>
      <c r="AC1245" s="13">
        <f t="shared" si="207"/>
        <v>0</v>
      </c>
      <c r="AD1245" s="12"/>
      <c r="AE1245" s="12"/>
      <c r="AG1245" s="9">
        <f t="shared" si="208"/>
        <v>-177</v>
      </c>
      <c r="AI1245" s="1" t="str">
        <f t="shared" si="205"/>
        <v>39539510004069</v>
      </c>
      <c r="AJ1245" s="9">
        <f>IF(AND(F1245=2015,AG$4=1),-IFERROR(VLOOKUP(AI1245,'Tax Admin 1'!A:I,9,0),0),IF(AND(F1245=2015,AG$4=2),-IFERROR(VLOOKUP(AI1245,'Tax Admin 2'!A:I,9,0),0),IFERROR(VLOOKUP(AI1245,'A203'!A:L,12,0),0)))</f>
        <v>0</v>
      </c>
    </row>
    <row r="1246" spans="1:36" ht="15" customHeight="1" outlineLevel="1">
      <c r="A1246" s="7"/>
      <c r="B1246" s="7"/>
      <c r="C1246" s="157" t="s">
        <v>3564</v>
      </c>
      <c r="D1246" s="7"/>
      <c r="E1246" s="7"/>
      <c r="F1246" s="7"/>
      <c r="G1246" s="7"/>
      <c r="H1246" s="7"/>
      <c r="I1246" s="7"/>
      <c r="J1246" s="8">
        <f>SUBTOTAL(9,J1228:J1245)</f>
        <v>0</v>
      </c>
      <c r="K1246" s="8">
        <f>SUBTOTAL(9,K1228:K1245)</f>
        <v>0</v>
      </c>
      <c r="L1246" s="8">
        <f>SUBTOTAL(9,L1228:L1245)</f>
        <v>38</v>
      </c>
      <c r="M1246" s="8">
        <f>SUBTOTAL(9,M1228:M1245)</f>
        <v>98</v>
      </c>
      <c r="N1246" s="8">
        <f>SUBTOTAL(9,N1228:N1245)</f>
        <v>4.4199999999999973</v>
      </c>
      <c r="O1246" s="8">
        <f>SUBTOTAL(9,O1228:O1245)</f>
        <v>0.03</v>
      </c>
      <c r="P1246" s="8">
        <f>SUBTOTAL(9,P1228:P1245)</f>
        <v>83.18</v>
      </c>
      <c r="Q1246" s="8">
        <f>SUBTOTAL(9,Q1228:Q1245)</f>
        <v>3.26</v>
      </c>
      <c r="R1246" s="8"/>
      <c r="S1246" s="8"/>
      <c r="T1246" s="8"/>
      <c r="U1246" s="8"/>
      <c r="V1246" s="8"/>
      <c r="W1246" s="8"/>
      <c r="X1246" s="8"/>
      <c r="Y1246" s="14">
        <f>SUBTOTAL(9,Y1228:Y1245)</f>
        <v>226.89</v>
      </c>
      <c r="Z1246" s="10"/>
      <c r="AA1246" s="136"/>
      <c r="AB1246" s="13"/>
      <c r="AC1246" s="13"/>
      <c r="AD1246" s="12"/>
      <c r="AE1246" s="12"/>
      <c r="AG1246" s="9"/>
      <c r="AJ1246" s="9"/>
    </row>
    <row r="1247" spans="1:36" ht="15" customHeight="1" outlineLevel="2">
      <c r="A1247" s="7">
        <v>2015</v>
      </c>
      <c r="B1247" s="7" t="s">
        <v>240</v>
      </c>
      <c r="C1247" s="149" t="s">
        <v>241</v>
      </c>
      <c r="D1247" s="7" t="s">
        <v>241</v>
      </c>
      <c r="E1247" s="7" t="s">
        <v>13</v>
      </c>
      <c r="F1247" s="7">
        <v>1010</v>
      </c>
      <c r="G1247" s="7" t="str">
        <f>VLOOKUP(F1247,Crosswalk!A:D,2,0)</f>
        <v>4001</v>
      </c>
      <c r="H1247" s="7" t="str">
        <f>VLOOKUP(G1247,Crosswalk!B:D,2,0)</f>
        <v>Property Taxes-Current Secured</v>
      </c>
      <c r="I1247" s="7"/>
      <c r="J1247" s="8">
        <v>0</v>
      </c>
      <c r="K1247" s="8">
        <v>0</v>
      </c>
      <c r="L1247" s="8">
        <v>5658.79</v>
      </c>
      <c r="M1247" s="8">
        <v>0</v>
      </c>
      <c r="N1247" s="8">
        <v>1329.3999999999996</v>
      </c>
      <c r="O1247" s="8">
        <v>3576.0800000000008</v>
      </c>
      <c r="P1247" s="8">
        <v>1561.31</v>
      </c>
      <c r="Q1247" s="8">
        <v>120</v>
      </c>
      <c r="R1247" s="8"/>
      <c r="S1247" s="8"/>
      <c r="T1247" s="8"/>
      <c r="U1247" s="8"/>
      <c r="V1247" s="8"/>
      <c r="W1247" s="8"/>
      <c r="X1247" s="8"/>
      <c r="Y1247" s="14">
        <f t="shared" si="206"/>
        <v>12245.58</v>
      </c>
      <c r="Z1247" s="10"/>
      <c r="AA1247" s="136">
        <f t="shared" ref="AA1247:AA1259" si="209">IF(AG$2="Y",IF(RIGHT(B1247,4)="CITY",AJ1247,0),AJ1247)</f>
        <v>0</v>
      </c>
      <c r="AB1247" s="13"/>
      <c r="AC1247" s="13">
        <f t="shared" si="207"/>
        <v>0</v>
      </c>
      <c r="AD1247" s="12">
        <v>1</v>
      </c>
      <c r="AE1247" s="12">
        <v>1</v>
      </c>
      <c r="AG1247" s="9">
        <f t="shared" si="208"/>
        <v>-12245.58</v>
      </c>
      <c r="AI1247" s="1" t="str">
        <f t="shared" ref="AI1247:AI1259" si="210">C1247&amp;D1247&amp;E1247&amp;G1247</f>
        <v>39639610004001</v>
      </c>
      <c r="AJ1247" s="9">
        <f>IF(AND(F1247=2015,AG$4=1),-IFERROR(VLOOKUP(AI1247,'Tax Admin 1'!A:I,9,0),0),IF(AND(F1247=2015,AG$4=2),-IFERROR(VLOOKUP(AI1247,'Tax Admin 2'!A:I,9,0),0),IFERROR(VLOOKUP(AI1247,'A203'!A:L,12,0),0)))</f>
        <v>0</v>
      </c>
    </row>
    <row r="1248" spans="1:36" ht="15" customHeight="1" outlineLevel="2">
      <c r="A1248" s="7">
        <v>2015</v>
      </c>
      <c r="B1248" s="7" t="s">
        <v>240</v>
      </c>
      <c r="C1248" s="149" t="s">
        <v>241</v>
      </c>
      <c r="D1248" s="7" t="s">
        <v>241</v>
      </c>
      <c r="E1248" s="7" t="s">
        <v>13</v>
      </c>
      <c r="F1248" s="7">
        <v>1020</v>
      </c>
      <c r="G1248" s="7" t="str">
        <f>VLOOKUP(F1248,Crosswalk!A:D,2,0)</f>
        <v>4004</v>
      </c>
      <c r="H1248" s="7" t="str">
        <f>VLOOKUP(G1248,Crosswalk!B:D,2,0)</f>
        <v>Property Taxes-Eraf III</v>
      </c>
      <c r="I1248" s="7"/>
      <c r="J1248" s="8">
        <v>0</v>
      </c>
      <c r="K1248" s="8">
        <v>0</v>
      </c>
      <c r="L1248" s="8">
        <v>0</v>
      </c>
      <c r="M1248" s="8">
        <v>0</v>
      </c>
      <c r="N1248" s="8">
        <v>0</v>
      </c>
      <c r="O1248" s="8">
        <v>0</v>
      </c>
      <c r="P1248" s="8"/>
      <c r="Q1248" s="8">
        <v>0</v>
      </c>
      <c r="R1248" s="8"/>
      <c r="S1248" s="8"/>
      <c r="T1248" s="8"/>
      <c r="U1248" s="8"/>
      <c r="V1248" s="8"/>
      <c r="W1248" s="8"/>
      <c r="X1248" s="8"/>
      <c r="Y1248" s="14">
        <f t="shared" si="206"/>
        <v>0</v>
      </c>
      <c r="Z1248" s="10"/>
      <c r="AA1248" s="136">
        <f t="shared" si="209"/>
        <v>0</v>
      </c>
      <c r="AB1248" s="13"/>
      <c r="AC1248" s="13">
        <f t="shared" si="207"/>
        <v>0</v>
      </c>
      <c r="AD1248" s="12">
        <v>1</v>
      </c>
      <c r="AE1248" s="12">
        <v>1</v>
      </c>
      <c r="AG1248" s="9">
        <f t="shared" si="208"/>
        <v>0</v>
      </c>
      <c r="AI1248" s="1" t="str">
        <f t="shared" si="210"/>
        <v>39639610004004</v>
      </c>
      <c r="AJ1248" s="9">
        <f>IF(AND(F1248=2015,AG$4=1),-IFERROR(VLOOKUP(AI1248,'Tax Admin 1'!A:I,9,0),0),IF(AND(F1248=2015,AG$4=2),-IFERROR(VLOOKUP(AI1248,'Tax Admin 2'!A:I,9,0),0),IFERROR(VLOOKUP(AI1248,'A203'!A:L,12,0),0)))</f>
        <v>0</v>
      </c>
    </row>
    <row r="1249" spans="1:36" ht="15" customHeight="1" outlineLevel="2">
      <c r="A1249" s="7">
        <v>2015</v>
      </c>
      <c r="B1249" s="7" t="s">
        <v>240</v>
      </c>
      <c r="C1249" s="149" t="s">
        <v>241</v>
      </c>
      <c r="D1249" s="7" t="s">
        <v>241</v>
      </c>
      <c r="E1249" s="7" t="s">
        <v>13</v>
      </c>
      <c r="F1249" s="7">
        <v>1050</v>
      </c>
      <c r="G1249" s="7" t="str">
        <f>VLOOKUP(F1249,Crosswalk!A:D,2,0)</f>
        <v>4006</v>
      </c>
      <c r="H1249" s="7" t="str">
        <f>VLOOKUP(G1249,Crosswalk!B:D,2,0)</f>
        <v>Property Tax-Current Unsecured</v>
      </c>
      <c r="I1249" s="7"/>
      <c r="J1249" s="8">
        <v>0</v>
      </c>
      <c r="K1249" s="8">
        <v>0</v>
      </c>
      <c r="L1249" s="8">
        <v>626.73</v>
      </c>
      <c r="M1249" s="8">
        <v>0</v>
      </c>
      <c r="N1249" s="8">
        <v>3.6100000000000136</v>
      </c>
      <c r="O1249" s="8">
        <v>31.839999999999918</v>
      </c>
      <c r="P1249" s="8">
        <v>-1.98</v>
      </c>
      <c r="Q1249" s="8">
        <v>22.920000000000073</v>
      </c>
      <c r="R1249" s="8"/>
      <c r="S1249" s="8"/>
      <c r="T1249" s="8"/>
      <c r="U1249" s="8"/>
      <c r="V1249" s="8"/>
      <c r="W1249" s="8"/>
      <c r="X1249" s="8"/>
      <c r="Y1249" s="14">
        <f t="shared" si="206"/>
        <v>683.12</v>
      </c>
      <c r="Z1249" s="10"/>
      <c r="AA1249" s="136">
        <f t="shared" si="209"/>
        <v>0</v>
      </c>
      <c r="AB1249" s="13"/>
      <c r="AC1249" s="13">
        <f t="shared" si="207"/>
        <v>0</v>
      </c>
      <c r="AD1249" s="12">
        <v>1</v>
      </c>
      <c r="AE1249" s="12">
        <v>1</v>
      </c>
      <c r="AG1249" s="9">
        <f t="shared" si="208"/>
        <v>-683.12</v>
      </c>
      <c r="AI1249" s="1" t="str">
        <f t="shared" si="210"/>
        <v>39639610004006</v>
      </c>
      <c r="AJ1249" s="9">
        <f>IF(AND(F1249=2015,AG$4=1),-IFERROR(VLOOKUP(AI1249,'Tax Admin 1'!A:I,9,0),0),IF(AND(F1249=2015,AG$4=2),-IFERROR(VLOOKUP(AI1249,'Tax Admin 2'!A:I,9,0),0),IFERROR(VLOOKUP(AI1249,'A203'!A:L,12,0),0)))</f>
        <v>0</v>
      </c>
    </row>
    <row r="1250" spans="1:36" ht="15" customHeight="1" outlineLevel="2">
      <c r="A1250" s="7">
        <v>2015</v>
      </c>
      <c r="B1250" s="7" t="s">
        <v>240</v>
      </c>
      <c r="C1250" s="149" t="s">
        <v>241</v>
      </c>
      <c r="D1250" s="7" t="s">
        <v>241</v>
      </c>
      <c r="E1250" s="7" t="s">
        <v>13</v>
      </c>
      <c r="F1250" s="7">
        <v>1110</v>
      </c>
      <c r="G1250" s="7" t="str">
        <f>VLOOKUP(F1250,Crosswalk!A:D,2,0)</f>
        <v>4008</v>
      </c>
      <c r="H1250" s="7" t="str">
        <f>VLOOKUP(G1250,Crosswalk!B:D,2,0)</f>
        <v>Property Taxes-Prior Secured</v>
      </c>
      <c r="I1250" s="7"/>
      <c r="J1250" s="8">
        <v>0</v>
      </c>
      <c r="K1250" s="8">
        <v>0</v>
      </c>
      <c r="L1250" s="8">
        <v>0</v>
      </c>
      <c r="M1250" s="8">
        <v>0</v>
      </c>
      <c r="N1250" s="8">
        <v>0</v>
      </c>
      <c r="O1250" s="8">
        <v>0</v>
      </c>
      <c r="P1250" s="8"/>
      <c r="Q1250" s="8">
        <v>365.82</v>
      </c>
      <c r="R1250" s="8"/>
      <c r="S1250" s="8"/>
      <c r="T1250" s="8"/>
      <c r="U1250" s="8"/>
      <c r="V1250" s="8"/>
      <c r="W1250" s="8"/>
      <c r="X1250" s="8"/>
      <c r="Y1250" s="14">
        <f t="shared" si="206"/>
        <v>365.82</v>
      </c>
      <c r="Z1250" s="10"/>
      <c r="AA1250" s="136">
        <f t="shared" si="209"/>
        <v>0</v>
      </c>
      <c r="AB1250" s="13"/>
      <c r="AC1250" s="13">
        <f t="shared" si="207"/>
        <v>0</v>
      </c>
      <c r="AD1250" s="12">
        <v>1</v>
      </c>
      <c r="AE1250" s="12">
        <v>1</v>
      </c>
      <c r="AG1250" s="9">
        <f t="shared" si="208"/>
        <v>-365.82</v>
      </c>
      <c r="AI1250" s="1" t="str">
        <f t="shared" si="210"/>
        <v>39639610004008</v>
      </c>
      <c r="AJ1250" s="9">
        <f>IF(AND(F1250=2015,AG$4=1),-IFERROR(VLOOKUP(AI1250,'Tax Admin 1'!A:I,9,0),0),IF(AND(F1250=2015,AG$4=2),-IFERROR(VLOOKUP(AI1250,'Tax Admin 2'!A:I,9,0),0),IFERROR(VLOOKUP(AI1250,'A203'!A:L,12,0),0)))</f>
        <v>0</v>
      </c>
    </row>
    <row r="1251" spans="1:36" ht="15" customHeight="1" outlineLevel="2">
      <c r="A1251" s="7">
        <v>2015</v>
      </c>
      <c r="B1251" s="7" t="s">
        <v>240</v>
      </c>
      <c r="C1251" s="149" t="s">
        <v>241</v>
      </c>
      <c r="D1251" s="7" t="s">
        <v>241</v>
      </c>
      <c r="E1251" s="7" t="s">
        <v>13</v>
      </c>
      <c r="F1251" s="7">
        <v>1150</v>
      </c>
      <c r="G1251" s="7" t="str">
        <f>VLOOKUP(F1251,Crosswalk!A:D,2,0)</f>
        <v>4009</v>
      </c>
      <c r="H1251" s="7" t="str">
        <f>VLOOKUP(G1251,Crosswalk!B:D,2,0)</f>
        <v>Property Taxes-Prior Unsecured</v>
      </c>
      <c r="I1251" s="7"/>
      <c r="J1251" s="8">
        <v>0</v>
      </c>
      <c r="K1251" s="8">
        <v>0</v>
      </c>
      <c r="L1251" s="8">
        <v>5.94</v>
      </c>
      <c r="M1251" s="8">
        <v>0</v>
      </c>
      <c r="N1251" s="8">
        <v>0.90999999999999925</v>
      </c>
      <c r="O1251" s="8">
        <v>8.6300000000000008</v>
      </c>
      <c r="P1251" s="8">
        <v>0.93</v>
      </c>
      <c r="Q1251" s="8">
        <v>5.4600000000000009</v>
      </c>
      <c r="R1251" s="8"/>
      <c r="S1251" s="8"/>
      <c r="T1251" s="8"/>
      <c r="U1251" s="8"/>
      <c r="V1251" s="8"/>
      <c r="W1251" s="8"/>
      <c r="X1251" s="8"/>
      <c r="Y1251" s="14">
        <f t="shared" si="206"/>
        <v>21.87</v>
      </c>
      <c r="Z1251" s="10"/>
      <c r="AA1251" s="136">
        <f t="shared" si="209"/>
        <v>0</v>
      </c>
      <c r="AB1251" s="13"/>
      <c r="AC1251" s="13">
        <f t="shared" si="207"/>
        <v>0</v>
      </c>
      <c r="AD1251" s="12">
        <v>1</v>
      </c>
      <c r="AE1251" s="12">
        <v>1</v>
      </c>
      <c r="AG1251" s="9">
        <f t="shared" si="208"/>
        <v>-21.87</v>
      </c>
      <c r="AI1251" s="1" t="str">
        <f t="shared" si="210"/>
        <v>39639610004009</v>
      </c>
      <c r="AJ1251" s="9">
        <f>IF(AND(F1251=2015,AG$4=1),-IFERROR(VLOOKUP(AI1251,'Tax Admin 1'!A:I,9,0),0),IF(AND(F1251=2015,AG$4=2),-IFERROR(VLOOKUP(AI1251,'Tax Admin 2'!A:I,9,0),0),IFERROR(VLOOKUP(AI1251,'A203'!A:L,12,0),0)))</f>
        <v>0</v>
      </c>
    </row>
    <row r="1252" spans="1:36" ht="15" customHeight="1" outlineLevel="2">
      <c r="A1252" s="7">
        <v>2015</v>
      </c>
      <c r="B1252" s="7" t="s">
        <v>240</v>
      </c>
      <c r="C1252" s="149" t="s">
        <v>241</v>
      </c>
      <c r="D1252" s="7" t="s">
        <v>241</v>
      </c>
      <c r="E1252" s="7" t="s">
        <v>13</v>
      </c>
      <c r="F1252" s="7">
        <v>1175</v>
      </c>
      <c r="G1252" s="7" t="str">
        <f>VLOOKUP(F1252,Crosswalk!A:D,2,0)</f>
        <v>4014</v>
      </c>
      <c r="H1252" s="7" t="str">
        <f>VLOOKUP(G1252,Crosswalk!B:D,2,0)</f>
        <v>Prop 1A Reimbursement</v>
      </c>
      <c r="I1252" s="7"/>
      <c r="J1252" s="8">
        <v>0</v>
      </c>
      <c r="K1252" s="8">
        <v>0</v>
      </c>
      <c r="L1252" s="8">
        <v>0</v>
      </c>
      <c r="M1252" s="8">
        <v>0</v>
      </c>
      <c r="N1252" s="8">
        <v>0</v>
      </c>
      <c r="O1252" s="8">
        <v>0</v>
      </c>
      <c r="P1252" s="8"/>
      <c r="Q1252" s="8">
        <v>0</v>
      </c>
      <c r="R1252" s="8"/>
      <c r="S1252" s="8"/>
      <c r="T1252" s="8"/>
      <c r="U1252" s="8"/>
      <c r="V1252" s="8"/>
      <c r="W1252" s="8"/>
      <c r="X1252" s="8"/>
      <c r="Y1252" s="14">
        <f t="shared" si="206"/>
        <v>0</v>
      </c>
      <c r="Z1252" s="10"/>
      <c r="AA1252" s="136">
        <f t="shared" si="209"/>
        <v>0</v>
      </c>
      <c r="AB1252" s="13"/>
      <c r="AC1252" s="13">
        <f t="shared" si="207"/>
        <v>0</v>
      </c>
      <c r="AD1252" s="12"/>
      <c r="AE1252" s="12"/>
      <c r="AG1252" s="9">
        <f t="shared" si="208"/>
        <v>0</v>
      </c>
      <c r="AI1252" s="1" t="str">
        <f t="shared" si="210"/>
        <v>39639610004014</v>
      </c>
      <c r="AJ1252" s="9">
        <f>IF(AND(F1252=2015,AG$4=1),-IFERROR(VLOOKUP(AI1252,'Tax Admin 1'!A:I,9,0),0),IF(AND(F1252=2015,AG$4=2),-IFERROR(VLOOKUP(AI1252,'Tax Admin 2'!A:I,9,0),0),IFERROR(VLOOKUP(AI1252,'A203'!A:L,12,0),0)))</f>
        <v>0</v>
      </c>
    </row>
    <row r="1253" spans="1:36" ht="15" customHeight="1" outlineLevel="2">
      <c r="A1253" s="7">
        <v>2015</v>
      </c>
      <c r="B1253" s="7" t="s">
        <v>240</v>
      </c>
      <c r="C1253" s="149" t="s">
        <v>241</v>
      </c>
      <c r="D1253" s="7" t="s">
        <v>241</v>
      </c>
      <c r="E1253" s="7" t="s">
        <v>13</v>
      </c>
      <c r="F1253" s="7">
        <v>1260</v>
      </c>
      <c r="G1253" s="7" t="str">
        <f>VLOOKUP(F1253,Crosswalk!A:D,2,0)</f>
        <v>4030</v>
      </c>
      <c r="H1253" s="7" t="str">
        <f>VLOOKUP(G1253,Crosswalk!B:D,2,0)</f>
        <v>Supp Prop Tax-Current Secured</v>
      </c>
      <c r="I1253" s="7"/>
      <c r="J1253" s="8">
        <v>0</v>
      </c>
      <c r="K1253" s="8">
        <v>0</v>
      </c>
      <c r="L1253" s="8">
        <v>0</v>
      </c>
      <c r="M1253" s="8">
        <v>0</v>
      </c>
      <c r="N1253" s="8">
        <v>0</v>
      </c>
      <c r="O1253" s="8">
        <v>0</v>
      </c>
      <c r="P1253" s="8"/>
      <c r="Q1253" s="8">
        <v>112.27</v>
      </c>
      <c r="R1253" s="8"/>
      <c r="S1253" s="8"/>
      <c r="T1253" s="8"/>
      <c r="U1253" s="8"/>
      <c r="V1253" s="8"/>
      <c r="W1253" s="8"/>
      <c r="X1253" s="8"/>
      <c r="Y1253" s="14">
        <f t="shared" si="206"/>
        <v>112.27</v>
      </c>
      <c r="Z1253" s="10"/>
      <c r="AA1253" s="136">
        <f t="shared" si="209"/>
        <v>0</v>
      </c>
      <c r="AB1253" s="13"/>
      <c r="AC1253" s="13">
        <f t="shared" si="207"/>
        <v>0</v>
      </c>
      <c r="AD1253" s="12">
        <v>1</v>
      </c>
      <c r="AE1253" s="12">
        <v>1</v>
      </c>
      <c r="AG1253" s="9">
        <f t="shared" si="208"/>
        <v>-112.27</v>
      </c>
      <c r="AI1253" s="1" t="str">
        <f t="shared" si="210"/>
        <v>39639610004030</v>
      </c>
      <c r="AJ1253" s="9">
        <f>IF(AND(F1253=2015,AG$4=1),-IFERROR(VLOOKUP(AI1253,'Tax Admin 1'!A:I,9,0),0),IF(AND(F1253=2015,AG$4=2),-IFERROR(VLOOKUP(AI1253,'Tax Admin 2'!A:I,9,0),0),IFERROR(VLOOKUP(AI1253,'A203'!A:L,12,0),0)))</f>
        <v>0</v>
      </c>
    </row>
    <row r="1254" spans="1:36" ht="15" customHeight="1" outlineLevel="2">
      <c r="A1254" s="7">
        <v>2015</v>
      </c>
      <c r="B1254" s="7" t="s">
        <v>240</v>
      </c>
      <c r="C1254" s="149" t="s">
        <v>241</v>
      </c>
      <c r="D1254" s="7" t="s">
        <v>241</v>
      </c>
      <c r="E1254" s="7" t="s">
        <v>13</v>
      </c>
      <c r="F1254" s="7">
        <v>1270</v>
      </c>
      <c r="G1254" s="7" t="str">
        <f>VLOOKUP(F1254,Crosswalk!A:D,2,0)</f>
        <v>4033</v>
      </c>
      <c r="H1254" s="7" t="str">
        <f>VLOOKUP(G1254,Crosswalk!B:D,2,0)</f>
        <v>Supp Property Taxes-Prior Secured</v>
      </c>
      <c r="I1254" s="7"/>
      <c r="J1254" s="8">
        <v>0</v>
      </c>
      <c r="K1254" s="8">
        <v>0</v>
      </c>
      <c r="L1254" s="8">
        <v>0</v>
      </c>
      <c r="M1254" s="8">
        <v>0</v>
      </c>
      <c r="N1254" s="8">
        <v>0</v>
      </c>
      <c r="O1254" s="8">
        <v>0</v>
      </c>
      <c r="P1254" s="8"/>
      <c r="Q1254" s="8">
        <v>24.14</v>
      </c>
      <c r="R1254" s="8"/>
      <c r="S1254" s="8"/>
      <c r="T1254" s="8"/>
      <c r="U1254" s="8"/>
      <c r="V1254" s="8"/>
      <c r="W1254" s="8"/>
      <c r="X1254" s="8"/>
      <c r="Y1254" s="14">
        <f t="shared" si="206"/>
        <v>24.14</v>
      </c>
      <c r="Z1254" s="10"/>
      <c r="AA1254" s="136">
        <f t="shared" si="209"/>
        <v>0</v>
      </c>
      <c r="AB1254" s="13"/>
      <c r="AC1254" s="13">
        <f t="shared" si="207"/>
        <v>0</v>
      </c>
      <c r="AD1254" s="12">
        <v>1</v>
      </c>
      <c r="AE1254" s="12">
        <v>1</v>
      </c>
      <c r="AG1254" s="9">
        <f t="shared" si="208"/>
        <v>-24.14</v>
      </c>
      <c r="AI1254" s="1" t="str">
        <f t="shared" si="210"/>
        <v>39639610004033</v>
      </c>
      <c r="AJ1254" s="9">
        <f>IF(AND(F1254=2015,AG$4=1),-IFERROR(VLOOKUP(AI1254,'Tax Admin 1'!A:I,9,0),0),IF(AND(F1254=2015,AG$4=2),-IFERROR(VLOOKUP(AI1254,'Tax Admin 2'!A:I,9,0),0),IFERROR(VLOOKUP(AI1254,'A203'!A:L,12,0),0)))</f>
        <v>0</v>
      </c>
    </row>
    <row r="1255" spans="1:36" ht="15" customHeight="1" outlineLevel="2">
      <c r="A1255" s="7">
        <v>2015</v>
      </c>
      <c r="B1255" s="7" t="s">
        <v>240</v>
      </c>
      <c r="C1255" s="149" t="s">
        <v>241</v>
      </c>
      <c r="D1255" s="22" t="s">
        <v>241</v>
      </c>
      <c r="E1255" s="7" t="s">
        <v>13</v>
      </c>
      <c r="F1255" s="7">
        <v>1450</v>
      </c>
      <c r="G1255" s="7" t="str">
        <f>VLOOKUP(F1255,Crosswalk!A:D,2,0)</f>
        <v>4056</v>
      </c>
      <c r="H1255" s="7" t="str">
        <f>VLOOKUP(G1255,Crosswalk!B:D,2,0)</f>
        <v>Aircraft</v>
      </c>
      <c r="I1255" s="7"/>
      <c r="J1255" s="8">
        <v>0</v>
      </c>
      <c r="K1255" s="8">
        <v>0</v>
      </c>
      <c r="L1255" s="8">
        <v>0</v>
      </c>
      <c r="M1255" s="8">
        <v>0</v>
      </c>
      <c r="N1255" s="8">
        <v>0</v>
      </c>
      <c r="O1255" s="8">
        <v>0</v>
      </c>
      <c r="P1255" s="8"/>
      <c r="Q1255" s="8">
        <v>0</v>
      </c>
      <c r="R1255" s="8"/>
      <c r="S1255" s="8"/>
      <c r="T1255" s="8"/>
      <c r="U1255" s="8"/>
      <c r="V1255" s="8"/>
      <c r="W1255" s="8"/>
      <c r="X1255" s="8"/>
      <c r="Y1255" s="14">
        <f t="shared" si="206"/>
        <v>0</v>
      </c>
      <c r="Z1255" s="10"/>
      <c r="AA1255" s="136">
        <f t="shared" si="209"/>
        <v>0</v>
      </c>
      <c r="AB1255" s="13"/>
      <c r="AC1255" s="13">
        <f t="shared" si="207"/>
        <v>0</v>
      </c>
      <c r="AD1255" s="12"/>
      <c r="AE1255" s="12"/>
      <c r="AG1255" s="9">
        <f t="shared" si="208"/>
        <v>0</v>
      </c>
      <c r="AI1255" s="1" t="str">
        <f t="shared" si="210"/>
        <v>39639610004056</v>
      </c>
      <c r="AJ1255" s="9">
        <f>IF(AND(F1255=2015,AG$4=1),-IFERROR(VLOOKUP(AI1255,'Tax Admin 1'!A:I,9,0),0),IF(AND(F1255=2015,AG$4=2),-IFERROR(VLOOKUP(AI1255,'Tax Admin 2'!A:I,9,0),0),IFERROR(VLOOKUP(AI1255,'A203'!A:L,12,0),0)))</f>
        <v>0</v>
      </c>
    </row>
    <row r="1256" spans="1:36" ht="15" customHeight="1" outlineLevel="2">
      <c r="A1256" s="7">
        <v>2015</v>
      </c>
      <c r="B1256" s="7" t="s">
        <v>240</v>
      </c>
      <c r="C1256" s="149" t="s">
        <v>241</v>
      </c>
      <c r="D1256" s="7" t="s">
        <v>241</v>
      </c>
      <c r="E1256" s="7" t="s">
        <v>13</v>
      </c>
      <c r="F1256" s="7">
        <v>2015</v>
      </c>
      <c r="G1256" s="7" t="str">
        <f>VLOOKUP(F1256,Crosswalk!A:D,2,0)</f>
        <v>7003</v>
      </c>
      <c r="H1256" s="7" t="str">
        <f>VLOOKUP(G1256,Crosswalk!B:D,2,0)</f>
        <v>SB2557 Tax Admin Fees (Expense)</v>
      </c>
      <c r="I1256" s="7"/>
      <c r="J1256" s="8">
        <v>0</v>
      </c>
      <c r="K1256" s="8">
        <v>0</v>
      </c>
      <c r="L1256" s="8">
        <v>-167.47</v>
      </c>
      <c r="M1256" s="8">
        <v>0</v>
      </c>
      <c r="N1256" s="8">
        <v>0</v>
      </c>
      <c r="O1256" s="8">
        <v>-167.46</v>
      </c>
      <c r="P1256" s="8"/>
      <c r="Q1256" s="8">
        <v>0</v>
      </c>
      <c r="R1256" s="8"/>
      <c r="S1256" s="8"/>
      <c r="T1256" s="8"/>
      <c r="U1256" s="8"/>
      <c r="V1256" s="8"/>
      <c r="W1256" s="8"/>
      <c r="X1256" s="8"/>
      <c r="Y1256" s="14">
        <f t="shared" si="206"/>
        <v>-334.93</v>
      </c>
      <c r="Z1256" s="10"/>
      <c r="AA1256" s="136">
        <f t="shared" si="209"/>
        <v>-167.47</v>
      </c>
      <c r="AB1256" s="13"/>
      <c r="AC1256" s="13">
        <f t="shared" ref="AC1256:AC1290" si="211">AA1256+AB1256</f>
        <v>-167.47</v>
      </c>
      <c r="AD1256" s="12"/>
      <c r="AE1256" s="12"/>
      <c r="AG1256" s="9">
        <f t="shared" si="208"/>
        <v>167.46</v>
      </c>
      <c r="AI1256" s="1" t="str">
        <f t="shared" si="210"/>
        <v>39639610007003</v>
      </c>
      <c r="AJ1256" s="9">
        <f>IF(AND(F1256=2015,AG$4=1),-IFERROR(VLOOKUP(AI1256,'Tax Admin 1'!A:I,9,0),0),IF(AND(F1256=2015,AG$4=2),-IFERROR(VLOOKUP(AI1256,'Tax Admin 2'!A:I,9,0),0),IFERROR(VLOOKUP(AI1256,'A203'!A:L,12,0),0)))</f>
        <v>-167.47</v>
      </c>
    </row>
    <row r="1257" spans="1:36" ht="15" customHeight="1" outlineLevel="2">
      <c r="A1257" s="7">
        <v>2015</v>
      </c>
      <c r="B1257" s="7" t="s">
        <v>240</v>
      </c>
      <c r="C1257" s="149" t="s">
        <v>241</v>
      </c>
      <c r="D1257" s="7" t="s">
        <v>241</v>
      </c>
      <c r="E1257" s="7" t="s">
        <v>13</v>
      </c>
      <c r="F1257" s="7">
        <v>4010</v>
      </c>
      <c r="G1257" s="7" t="str">
        <f>VLOOKUP(F1257,Crosswalk!A:D,2,0)</f>
        <v>4801</v>
      </c>
      <c r="H1257" s="7" t="str">
        <f>VLOOKUP(G1257,Crosswalk!B:D,2,0)</f>
        <v>Interest</v>
      </c>
      <c r="I1257" s="7"/>
      <c r="J1257" s="8">
        <v>0</v>
      </c>
      <c r="K1257" s="8">
        <v>0</v>
      </c>
      <c r="L1257" s="8">
        <v>0.24</v>
      </c>
      <c r="M1257" s="8">
        <v>0</v>
      </c>
      <c r="N1257" s="8">
        <v>1.29</v>
      </c>
      <c r="O1257" s="8">
        <v>0.84000000000000008</v>
      </c>
      <c r="P1257" s="8"/>
      <c r="Q1257" s="8">
        <v>13.54</v>
      </c>
      <c r="R1257" s="8"/>
      <c r="S1257" s="8"/>
      <c r="T1257" s="8"/>
      <c r="U1257" s="8"/>
      <c r="V1257" s="8"/>
      <c r="W1257" s="8"/>
      <c r="X1257" s="8"/>
      <c r="Y1257" s="14">
        <f t="shared" si="206"/>
        <v>15.91</v>
      </c>
      <c r="Z1257" s="10"/>
      <c r="AA1257" s="136">
        <f t="shared" si="209"/>
        <v>0</v>
      </c>
      <c r="AB1257" s="13"/>
      <c r="AC1257" s="13">
        <f t="shared" si="211"/>
        <v>0</v>
      </c>
      <c r="AD1257" s="12">
        <v>1</v>
      </c>
      <c r="AE1257" s="12">
        <v>1</v>
      </c>
      <c r="AG1257" s="9">
        <f t="shared" si="208"/>
        <v>-15.91</v>
      </c>
      <c r="AI1257" s="1" t="str">
        <f t="shared" si="210"/>
        <v>39639610004801</v>
      </c>
      <c r="AJ1257" s="9">
        <f>IF(AND(F1257=2015,AG$4=1),-IFERROR(VLOOKUP(AI1257,'Tax Admin 1'!A:I,9,0),0),IF(AND(F1257=2015,AG$4=2),-IFERROR(VLOOKUP(AI1257,'Tax Admin 2'!A:I,9,0),0),IFERROR(VLOOKUP(AI1257,'A203'!A:L,12,0),0)))</f>
        <v>0</v>
      </c>
    </row>
    <row r="1258" spans="1:36" ht="15" customHeight="1" outlineLevel="2">
      <c r="A1258" s="7">
        <v>2015</v>
      </c>
      <c r="B1258" s="7" t="s">
        <v>240</v>
      </c>
      <c r="C1258" s="149" t="s">
        <v>241</v>
      </c>
      <c r="D1258" s="7" t="s">
        <v>241</v>
      </c>
      <c r="E1258" s="7" t="s">
        <v>13</v>
      </c>
      <c r="F1258" s="7">
        <v>5380</v>
      </c>
      <c r="G1258" s="7" t="str">
        <f>VLOOKUP(F1258,Crosswalk!A:D,2,0)</f>
        <v>5050</v>
      </c>
      <c r="H1258" s="7" t="str">
        <f>VLOOKUP(G1258,Crosswalk!B:D,2,0)</f>
        <v>St-Homeowners Prop Tax Relief</v>
      </c>
      <c r="I1258" s="7"/>
      <c r="J1258" s="8">
        <v>0</v>
      </c>
      <c r="K1258" s="8">
        <v>0</v>
      </c>
      <c r="L1258" s="8">
        <v>0</v>
      </c>
      <c r="M1258" s="8">
        <v>0</v>
      </c>
      <c r="N1258" s="8">
        <v>68.41</v>
      </c>
      <c r="O1258" s="8">
        <v>0</v>
      </c>
      <c r="P1258" s="8"/>
      <c r="Q1258" s="8">
        <v>68.41</v>
      </c>
      <c r="R1258" s="8"/>
      <c r="S1258" s="8"/>
      <c r="T1258" s="8"/>
      <c r="U1258" s="8"/>
      <c r="V1258" s="8"/>
      <c r="W1258" s="8"/>
      <c r="X1258" s="8"/>
      <c r="Y1258" s="14">
        <f t="shared" si="206"/>
        <v>136.82</v>
      </c>
      <c r="Z1258" s="10"/>
      <c r="AA1258" s="136">
        <f t="shared" si="209"/>
        <v>0</v>
      </c>
      <c r="AB1258" s="13"/>
      <c r="AC1258" s="13">
        <f t="shared" si="211"/>
        <v>0</v>
      </c>
      <c r="AD1258" s="12">
        <v>1</v>
      </c>
      <c r="AE1258" s="12">
        <v>1</v>
      </c>
      <c r="AG1258" s="9">
        <f t="shared" si="208"/>
        <v>-136.82</v>
      </c>
      <c r="AI1258" s="1" t="str">
        <f t="shared" si="210"/>
        <v>39639610005050</v>
      </c>
      <c r="AJ1258" s="9">
        <f>IF(AND(F1258=2015,AG$4=1),-IFERROR(VLOOKUP(AI1258,'Tax Admin 1'!A:I,9,0),0),IF(AND(F1258=2015,AG$4=2),-IFERROR(VLOOKUP(AI1258,'Tax Admin 2'!A:I,9,0),0),IFERROR(VLOOKUP(AI1258,'A203'!A:L,12,0),0)))</f>
        <v>0</v>
      </c>
    </row>
    <row r="1259" spans="1:36" ht="15" customHeight="1" outlineLevel="2">
      <c r="A1259" s="7">
        <v>2015</v>
      </c>
      <c r="B1259" s="7" t="s">
        <v>240</v>
      </c>
      <c r="C1259" s="149" t="s">
        <v>241</v>
      </c>
      <c r="D1259" s="7" t="s">
        <v>241</v>
      </c>
      <c r="E1259" s="7" t="s">
        <v>13</v>
      </c>
      <c r="F1259" s="7">
        <v>5400</v>
      </c>
      <c r="G1259" s="7" t="str">
        <f>VLOOKUP(F1259,Crosswalk!A:D,2,0)</f>
        <v>5054</v>
      </c>
      <c r="H1259" s="7" t="str">
        <f>VLOOKUP(G1259,Crosswalk!B:D,2,0)</f>
        <v>State- Other</v>
      </c>
      <c r="I1259" s="7"/>
      <c r="J1259" s="8">
        <v>0</v>
      </c>
      <c r="K1259" s="8">
        <v>0</v>
      </c>
      <c r="L1259" s="8">
        <v>0</v>
      </c>
      <c r="M1259" s="8">
        <v>0</v>
      </c>
      <c r="N1259" s="8">
        <v>0</v>
      </c>
      <c r="O1259" s="8">
        <v>0</v>
      </c>
      <c r="P1259" s="8"/>
      <c r="Q1259" s="8">
        <v>0</v>
      </c>
      <c r="R1259" s="8"/>
      <c r="S1259" s="8"/>
      <c r="T1259" s="8"/>
      <c r="U1259" s="8"/>
      <c r="V1259" s="8"/>
      <c r="W1259" s="8"/>
      <c r="X1259" s="8"/>
      <c r="Y1259" s="14">
        <f t="shared" si="206"/>
        <v>0</v>
      </c>
      <c r="Z1259" s="10"/>
      <c r="AA1259" s="136">
        <f t="shared" si="209"/>
        <v>0</v>
      </c>
      <c r="AB1259" s="13"/>
      <c r="AC1259" s="13">
        <f t="shared" si="211"/>
        <v>0</v>
      </c>
      <c r="AD1259" s="12">
        <v>1</v>
      </c>
      <c r="AE1259" s="12">
        <v>1</v>
      </c>
      <c r="AG1259" s="9">
        <f t="shared" si="208"/>
        <v>0</v>
      </c>
      <c r="AI1259" s="1" t="str">
        <f t="shared" si="210"/>
        <v>39639610005054</v>
      </c>
      <c r="AJ1259" s="9">
        <f>IF(AND(F1259=2015,AG$4=1),-IFERROR(VLOOKUP(AI1259,'Tax Admin 1'!A:I,9,0),0),IF(AND(F1259=2015,AG$4=2),-IFERROR(VLOOKUP(AI1259,'Tax Admin 2'!A:I,9,0),0),IFERROR(VLOOKUP(AI1259,'A203'!A:L,12,0),0)))</f>
        <v>0</v>
      </c>
    </row>
    <row r="1260" spans="1:36" ht="15" customHeight="1" outlineLevel="1">
      <c r="A1260" s="7"/>
      <c r="B1260" s="7"/>
      <c r="C1260" s="157" t="s">
        <v>3565</v>
      </c>
      <c r="D1260" s="7"/>
      <c r="E1260" s="7"/>
      <c r="F1260" s="7"/>
      <c r="G1260" s="7"/>
      <c r="H1260" s="7"/>
      <c r="I1260" s="7"/>
      <c r="J1260" s="8">
        <f>SUBTOTAL(9,J1247:J1259)</f>
        <v>0</v>
      </c>
      <c r="K1260" s="8">
        <f>SUBTOTAL(9,K1247:K1259)</f>
        <v>0</v>
      </c>
      <c r="L1260" s="8">
        <f>SUBTOTAL(9,L1247:L1259)</f>
        <v>6124.23</v>
      </c>
      <c r="M1260" s="8">
        <f>SUBTOTAL(9,M1247:M1259)</f>
        <v>0</v>
      </c>
      <c r="N1260" s="8">
        <f>SUBTOTAL(9,N1247:N1259)</f>
        <v>1403.62</v>
      </c>
      <c r="O1260" s="8">
        <f>SUBTOTAL(9,O1247:O1259)</f>
        <v>3449.9300000000012</v>
      </c>
      <c r="P1260" s="8">
        <f>SUBTOTAL(9,P1247:P1259)</f>
        <v>1560.26</v>
      </c>
      <c r="Q1260" s="8">
        <f>SUBTOTAL(9,Q1247:Q1259)</f>
        <v>732.56</v>
      </c>
      <c r="R1260" s="8"/>
      <c r="S1260" s="8"/>
      <c r="T1260" s="8"/>
      <c r="U1260" s="8"/>
      <c r="V1260" s="8"/>
      <c r="W1260" s="8"/>
      <c r="X1260" s="8"/>
      <c r="Y1260" s="14">
        <f>SUBTOTAL(9,Y1247:Y1259)</f>
        <v>13270.6</v>
      </c>
      <c r="Z1260" s="10"/>
      <c r="AA1260" s="136"/>
      <c r="AB1260" s="13"/>
      <c r="AC1260" s="13"/>
      <c r="AD1260" s="12"/>
      <c r="AE1260" s="12"/>
      <c r="AG1260" s="9"/>
      <c r="AJ1260" s="9"/>
    </row>
    <row r="1261" spans="1:36" ht="15" customHeight="1" outlineLevel="2">
      <c r="A1261" s="7">
        <v>2015</v>
      </c>
      <c r="B1261" s="22" t="s">
        <v>2464</v>
      </c>
      <c r="C1261" s="149" t="s">
        <v>242</v>
      </c>
      <c r="D1261" s="7" t="s">
        <v>242</v>
      </c>
      <c r="E1261" s="7" t="s">
        <v>13</v>
      </c>
      <c r="F1261" s="7">
        <v>1310</v>
      </c>
      <c r="G1261" s="148" t="str">
        <f>VLOOKUP(F1261,Crosswalk!A:D,2,0)</f>
        <v>4036</v>
      </c>
      <c r="H1261" s="7" t="str">
        <f>VLOOKUP(G1261,Crosswalk!B:D,2,0)</f>
        <v>Sales &amp; Use Taxes</v>
      </c>
      <c r="I1261" s="7"/>
      <c r="J1261" s="8">
        <v>0</v>
      </c>
      <c r="K1261" s="8">
        <v>0</v>
      </c>
      <c r="L1261" s="8">
        <v>0</v>
      </c>
      <c r="M1261" s="8">
        <v>0</v>
      </c>
      <c r="N1261" s="8">
        <v>0</v>
      </c>
      <c r="O1261" s="8">
        <v>0</v>
      </c>
      <c r="P1261" s="8"/>
      <c r="Q1261" s="8">
        <v>0</v>
      </c>
      <c r="R1261" s="8"/>
      <c r="S1261" s="8"/>
      <c r="T1261" s="8"/>
      <c r="U1261" s="8"/>
      <c r="V1261" s="8"/>
      <c r="W1261" s="8"/>
      <c r="X1261" s="8"/>
      <c r="Y1261" s="14">
        <f t="shared" si="206"/>
        <v>0</v>
      </c>
      <c r="Z1261" s="10"/>
      <c r="AA1261" s="136">
        <f>IF(AG$2="Y",IF(RIGHT(B1261,4)="CITY",AJ1261,0),AJ1261)</f>
        <v>0</v>
      </c>
      <c r="AB1261" s="13"/>
      <c r="AC1261" s="13">
        <f t="shared" si="211"/>
        <v>0</v>
      </c>
      <c r="AD1261" s="12">
        <v>1</v>
      </c>
      <c r="AE1261" s="12">
        <v>1</v>
      </c>
      <c r="AG1261" s="9">
        <f t="shared" si="208"/>
        <v>0</v>
      </c>
      <c r="AI1261" s="1" t="str">
        <f>C1261&amp;D1261&amp;E1261&amp;G1261</f>
        <v>39839810004036</v>
      </c>
      <c r="AJ1261" s="9">
        <f>IF(AND(F1261=2015,AG$4=1),-IFERROR(VLOOKUP(AI1261,'Tax Admin 1'!A:I,9,0),0),IF(AND(F1261=2015,AG$4=2),-IFERROR(VLOOKUP(AI1261,'Tax Admin 2'!A:I,9,0),0),IFERROR(VLOOKUP(AI1261,'A203'!A:L,12,0),0)))</f>
        <v>0</v>
      </c>
    </row>
    <row r="1262" spans="1:36" ht="15" customHeight="1" outlineLevel="2">
      <c r="A1262" s="7">
        <v>2015</v>
      </c>
      <c r="B1262" s="22" t="s">
        <v>2464</v>
      </c>
      <c r="C1262" s="149" t="s">
        <v>242</v>
      </c>
      <c r="D1262" s="7" t="s">
        <v>242</v>
      </c>
      <c r="E1262" s="7" t="s">
        <v>13</v>
      </c>
      <c r="F1262" s="7">
        <v>1420</v>
      </c>
      <c r="G1262" s="148" t="str">
        <f>VLOOKUP(F1262,Crosswalk!A:D,2,0)</f>
        <v>4053</v>
      </c>
      <c r="H1262" s="7" t="str">
        <f>VLOOKUP(G1262,Crosswalk!B:D,2,0)</f>
        <v>Transient Lodging-Room Occup</v>
      </c>
      <c r="I1262" s="7"/>
      <c r="J1262" s="8">
        <v>0</v>
      </c>
      <c r="K1262" s="8">
        <v>0</v>
      </c>
      <c r="L1262" s="8">
        <v>14607.5</v>
      </c>
      <c r="M1262" s="8">
        <v>0</v>
      </c>
      <c r="N1262" s="8">
        <v>0</v>
      </c>
      <c r="O1262" s="8">
        <v>13517</v>
      </c>
      <c r="P1262" s="8">
        <v>27680.5</v>
      </c>
      <c r="Q1262" s="8">
        <v>0</v>
      </c>
      <c r="R1262" s="8"/>
      <c r="S1262" s="8"/>
      <c r="T1262" s="8"/>
      <c r="U1262" s="8"/>
      <c r="V1262" s="8"/>
      <c r="W1262" s="8"/>
      <c r="X1262" s="8"/>
      <c r="Y1262" s="14">
        <f t="shared" si="206"/>
        <v>55805</v>
      </c>
      <c r="Z1262" s="10"/>
      <c r="AA1262" s="136">
        <f>IF(AG$2="Y",IF(RIGHT(B1262,4)="CITY",AJ1262,0),AJ1262)</f>
        <v>0</v>
      </c>
      <c r="AB1262" s="13"/>
      <c r="AC1262" s="13">
        <f t="shared" si="211"/>
        <v>0</v>
      </c>
      <c r="AD1262" s="12">
        <v>1</v>
      </c>
      <c r="AE1262" s="12">
        <v>1</v>
      </c>
      <c r="AG1262" s="9">
        <f t="shared" si="208"/>
        <v>-55805</v>
      </c>
      <c r="AI1262" s="1" t="str">
        <f>C1262&amp;D1262&amp;E1262&amp;G1262</f>
        <v>39839810004053</v>
      </c>
      <c r="AJ1262" s="9">
        <f>IF(AND(F1262=2015,AG$4=1),-IFERROR(VLOOKUP(AI1262,'Tax Admin 1'!A:I,9,0),0),IF(AND(F1262=2015,AG$4=2),-IFERROR(VLOOKUP(AI1262,'Tax Admin 2'!A:I,9,0),0),IFERROR(VLOOKUP(AI1262,'A203'!A:L,12,0),0)))</f>
        <v>0</v>
      </c>
    </row>
    <row r="1263" spans="1:36" ht="15" customHeight="1" outlineLevel="2">
      <c r="A1263" s="7">
        <v>2015</v>
      </c>
      <c r="B1263" s="22" t="s">
        <v>2464</v>
      </c>
      <c r="C1263" s="149" t="s">
        <v>242</v>
      </c>
      <c r="D1263" s="7" t="s">
        <v>242</v>
      </c>
      <c r="E1263" s="148" t="s">
        <v>13</v>
      </c>
      <c r="F1263" s="7">
        <v>4010</v>
      </c>
      <c r="G1263" s="148" t="str">
        <f>VLOOKUP(F1263,Crosswalk!A:D,2,0)</f>
        <v>4801</v>
      </c>
      <c r="H1263" s="7" t="str">
        <f>VLOOKUP(G1263,Crosswalk!B:D,2,0)</f>
        <v>Interest</v>
      </c>
      <c r="I1263" s="7"/>
      <c r="J1263" s="8">
        <v>0</v>
      </c>
      <c r="K1263" s="8">
        <v>8.68</v>
      </c>
      <c r="L1263" s="8">
        <v>0</v>
      </c>
      <c r="M1263" s="8">
        <v>0</v>
      </c>
      <c r="N1263" s="8">
        <v>23.29</v>
      </c>
      <c r="O1263" s="8">
        <v>33.03</v>
      </c>
      <c r="P1263" s="8"/>
      <c r="Q1263" s="8">
        <v>46.379999999999995</v>
      </c>
      <c r="R1263" s="8"/>
      <c r="S1263" s="8"/>
      <c r="T1263" s="8"/>
      <c r="U1263" s="8"/>
      <c r="V1263" s="8"/>
      <c r="W1263" s="8"/>
      <c r="X1263" s="8"/>
      <c r="Y1263" s="14">
        <f t="shared" si="206"/>
        <v>111.38</v>
      </c>
      <c r="Z1263" s="10"/>
      <c r="AA1263" s="136">
        <f>IF(AG$2="Y",IF(RIGHT(B1263,4)="CITY",AJ1263,0),AJ1263)</f>
        <v>0</v>
      </c>
      <c r="AB1263" s="13"/>
      <c r="AC1263" s="13">
        <f t="shared" si="211"/>
        <v>0</v>
      </c>
      <c r="AD1263" s="12">
        <v>1</v>
      </c>
      <c r="AE1263" s="12">
        <v>1</v>
      </c>
      <c r="AG1263" s="9">
        <f t="shared" si="208"/>
        <v>-111.38</v>
      </c>
      <c r="AI1263" s="1" t="str">
        <f>C1263&amp;D1263&amp;E1263&amp;G1263</f>
        <v>39839810004801</v>
      </c>
      <c r="AJ1263" s="9">
        <f>IF(AND(F1263=2015,AG$4=1),-IFERROR(VLOOKUP(AI1263,'Tax Admin 1'!A:I,9,0),0),IF(AND(F1263=2015,AG$4=2),-IFERROR(VLOOKUP(AI1263,'Tax Admin 2'!A:I,9,0),0),IFERROR(VLOOKUP(AI1263,'A203'!A:L,12,0),0)))</f>
        <v>0</v>
      </c>
    </row>
    <row r="1264" spans="1:36" ht="15" customHeight="1" outlineLevel="1">
      <c r="A1264" s="7"/>
      <c r="B1264" s="22"/>
      <c r="C1264" s="157" t="s">
        <v>3566</v>
      </c>
      <c r="D1264" s="7"/>
      <c r="E1264" s="148"/>
      <c r="F1264" s="7"/>
      <c r="G1264" s="148"/>
      <c r="H1264" s="7"/>
      <c r="I1264" s="7"/>
      <c r="J1264" s="8">
        <f>SUBTOTAL(9,J1261:J1263)</f>
        <v>0</v>
      </c>
      <c r="K1264" s="8">
        <f>SUBTOTAL(9,K1261:K1263)</f>
        <v>8.68</v>
      </c>
      <c r="L1264" s="8">
        <f>SUBTOTAL(9,L1261:L1263)</f>
        <v>14607.5</v>
      </c>
      <c r="M1264" s="8">
        <f>SUBTOTAL(9,M1261:M1263)</f>
        <v>0</v>
      </c>
      <c r="N1264" s="8">
        <f>SUBTOTAL(9,N1261:N1263)</f>
        <v>23.29</v>
      </c>
      <c r="O1264" s="8">
        <f>SUBTOTAL(9,O1261:O1263)</f>
        <v>13550.03</v>
      </c>
      <c r="P1264" s="8">
        <f>SUBTOTAL(9,P1261:P1263)</f>
        <v>27680.5</v>
      </c>
      <c r="Q1264" s="8">
        <f>SUBTOTAL(9,Q1261:Q1263)</f>
        <v>46.379999999999995</v>
      </c>
      <c r="R1264" s="8"/>
      <c r="S1264" s="8"/>
      <c r="T1264" s="8"/>
      <c r="U1264" s="8"/>
      <c r="V1264" s="8"/>
      <c r="W1264" s="8"/>
      <c r="X1264" s="8"/>
      <c r="Y1264" s="14">
        <f>SUBTOTAL(9,Y1261:Y1263)</f>
        <v>55916.38</v>
      </c>
      <c r="Z1264" s="10"/>
      <c r="AA1264" s="136"/>
      <c r="AB1264" s="13"/>
      <c r="AC1264" s="13"/>
      <c r="AD1264" s="12"/>
      <c r="AE1264" s="12"/>
      <c r="AG1264" s="9"/>
      <c r="AJ1264" s="9"/>
    </row>
    <row r="1265" spans="1:36" ht="15" customHeight="1" outlineLevel="2">
      <c r="A1265" s="7">
        <v>2015</v>
      </c>
      <c r="B1265" s="7" t="s">
        <v>68</v>
      </c>
      <c r="C1265" s="149" t="s">
        <v>69</v>
      </c>
      <c r="D1265" s="7" t="s">
        <v>69</v>
      </c>
      <c r="E1265" s="7" t="s">
        <v>13</v>
      </c>
      <c r="F1265" s="7">
        <v>1010</v>
      </c>
      <c r="G1265" s="7" t="str">
        <f>VLOOKUP(F1265,Crosswalk!A:D,2,0)</f>
        <v>4001</v>
      </c>
      <c r="H1265" s="7" t="str">
        <f>VLOOKUP(G1265,Crosswalk!B:D,2,0)</f>
        <v>Property Taxes-Current Secured</v>
      </c>
      <c r="I1265" s="7"/>
      <c r="J1265" s="8">
        <v>0</v>
      </c>
      <c r="K1265" s="8">
        <v>0</v>
      </c>
      <c r="L1265" s="8">
        <v>0</v>
      </c>
      <c r="M1265" s="8">
        <v>0</v>
      </c>
      <c r="N1265" s="8">
        <v>0</v>
      </c>
      <c r="O1265" s="8">
        <v>0</v>
      </c>
      <c r="P1265" s="8"/>
      <c r="Q1265" s="8">
        <v>0</v>
      </c>
      <c r="R1265" s="8"/>
      <c r="S1265" s="8"/>
      <c r="T1265" s="8"/>
      <c r="U1265" s="8"/>
      <c r="V1265" s="8"/>
      <c r="W1265" s="8"/>
      <c r="X1265" s="8"/>
      <c r="Y1265" s="14">
        <f t="shared" si="206"/>
        <v>0</v>
      </c>
      <c r="Z1265" s="10"/>
      <c r="AA1265" s="136">
        <f t="shared" ref="AA1265:AA1278" si="212">IF(AG$2="Y",IF(RIGHT(B1265,4)="CITY",AJ1265,0),AJ1265)</f>
        <v>0</v>
      </c>
      <c r="AB1265" s="13"/>
      <c r="AC1265" s="13">
        <f t="shared" si="211"/>
        <v>0</v>
      </c>
      <c r="AD1265" s="12">
        <v>1</v>
      </c>
      <c r="AE1265" s="12">
        <v>1</v>
      </c>
      <c r="AG1265" s="9">
        <f t="shared" si="208"/>
        <v>0</v>
      </c>
      <c r="AI1265" s="1" t="str">
        <f t="shared" ref="AI1265:AI1278" si="213">C1265&amp;D1265&amp;E1265&amp;G1265</f>
        <v>33A33A10004001</v>
      </c>
      <c r="AJ1265" s="9">
        <f>IF(AND(F1265=2015,AG$4=1),-IFERROR(VLOOKUP(AI1265,'Tax Admin 1'!A:I,9,0),0),IF(AND(F1265=2015,AG$4=2),-IFERROR(VLOOKUP(AI1265,'Tax Admin 2'!A:I,9,0),0),IFERROR(VLOOKUP(AI1265,'A203'!A:L,12,0),0)))</f>
        <v>0</v>
      </c>
    </row>
    <row r="1266" spans="1:36" ht="15" customHeight="1" outlineLevel="2">
      <c r="A1266" s="7">
        <v>2015</v>
      </c>
      <c r="B1266" s="7" t="s">
        <v>68</v>
      </c>
      <c r="C1266" s="149" t="s">
        <v>69</v>
      </c>
      <c r="D1266" s="7" t="s">
        <v>69</v>
      </c>
      <c r="E1266" s="7" t="s">
        <v>13</v>
      </c>
      <c r="F1266" s="7">
        <v>1050</v>
      </c>
      <c r="G1266" s="7" t="str">
        <f>VLOOKUP(F1266,Crosswalk!A:D,2,0)</f>
        <v>4006</v>
      </c>
      <c r="H1266" s="7" t="str">
        <f>VLOOKUP(G1266,Crosswalk!B:D,2,0)</f>
        <v>Property Tax-Current Unsecured</v>
      </c>
      <c r="I1266" s="7"/>
      <c r="J1266" s="8">
        <v>0</v>
      </c>
      <c r="K1266" s="8">
        <v>0</v>
      </c>
      <c r="L1266" s="8">
        <v>0</v>
      </c>
      <c r="M1266" s="8">
        <v>0</v>
      </c>
      <c r="N1266" s="8">
        <v>0</v>
      </c>
      <c r="O1266" s="8">
        <v>0</v>
      </c>
      <c r="P1266" s="8"/>
      <c r="Q1266" s="8">
        <v>0</v>
      </c>
      <c r="R1266" s="8"/>
      <c r="S1266" s="8"/>
      <c r="T1266" s="8"/>
      <c r="U1266" s="8"/>
      <c r="V1266" s="8"/>
      <c r="W1266" s="8"/>
      <c r="X1266" s="8"/>
      <c r="Y1266" s="14">
        <f t="shared" si="206"/>
        <v>0</v>
      </c>
      <c r="Z1266" s="10"/>
      <c r="AA1266" s="136">
        <f t="shared" si="212"/>
        <v>0</v>
      </c>
      <c r="AB1266" s="13"/>
      <c r="AC1266" s="13">
        <f t="shared" si="211"/>
        <v>0</v>
      </c>
      <c r="AD1266" s="12">
        <v>1</v>
      </c>
      <c r="AE1266" s="12">
        <v>1</v>
      </c>
      <c r="AG1266" s="9">
        <f t="shared" si="208"/>
        <v>0</v>
      </c>
      <c r="AI1266" s="1" t="str">
        <f t="shared" si="213"/>
        <v>33A33A10004006</v>
      </c>
      <c r="AJ1266" s="9">
        <f>IF(AND(F1266=2015,AG$4=1),-IFERROR(VLOOKUP(AI1266,'Tax Admin 1'!A:I,9,0),0),IF(AND(F1266=2015,AG$4=2),-IFERROR(VLOOKUP(AI1266,'Tax Admin 2'!A:I,9,0),0),IFERROR(VLOOKUP(AI1266,'A203'!A:L,12,0),0)))</f>
        <v>0</v>
      </c>
    </row>
    <row r="1267" spans="1:36" ht="15" customHeight="1" outlineLevel="2">
      <c r="A1267" s="7">
        <v>2015</v>
      </c>
      <c r="B1267" s="7" t="s">
        <v>68</v>
      </c>
      <c r="C1267" s="149" t="s">
        <v>69</v>
      </c>
      <c r="D1267" s="7" t="s">
        <v>69</v>
      </c>
      <c r="E1267" s="7" t="s">
        <v>13</v>
      </c>
      <c r="F1267" s="7">
        <v>1110</v>
      </c>
      <c r="G1267" s="7" t="str">
        <f>VLOOKUP(F1267,Crosswalk!A:D,2,0)</f>
        <v>4008</v>
      </c>
      <c r="H1267" s="7" t="str">
        <f>VLOOKUP(G1267,Crosswalk!B:D,2,0)</f>
        <v>Property Taxes-Prior Secured</v>
      </c>
      <c r="I1267" s="7"/>
      <c r="J1267" s="8">
        <v>0</v>
      </c>
      <c r="K1267" s="8">
        <v>0</v>
      </c>
      <c r="L1267" s="8">
        <v>0</v>
      </c>
      <c r="M1267" s="8">
        <v>0</v>
      </c>
      <c r="N1267" s="8">
        <v>0</v>
      </c>
      <c r="O1267" s="8">
        <v>0</v>
      </c>
      <c r="P1267" s="8"/>
      <c r="Q1267" s="8">
        <v>0</v>
      </c>
      <c r="R1267" s="8"/>
      <c r="S1267" s="8"/>
      <c r="T1267" s="8"/>
      <c r="U1267" s="8"/>
      <c r="V1267" s="8"/>
      <c r="W1267" s="8"/>
      <c r="X1267" s="8"/>
      <c r="Y1267" s="14">
        <f t="shared" si="206"/>
        <v>0</v>
      </c>
      <c r="Z1267" s="10"/>
      <c r="AA1267" s="136">
        <f t="shared" si="212"/>
        <v>0</v>
      </c>
      <c r="AB1267" s="13"/>
      <c r="AC1267" s="13">
        <f t="shared" si="211"/>
        <v>0</v>
      </c>
      <c r="AD1267" s="12">
        <v>1</v>
      </c>
      <c r="AE1267" s="12">
        <v>1</v>
      </c>
      <c r="AG1267" s="9">
        <f t="shared" si="208"/>
        <v>0</v>
      </c>
      <c r="AI1267" s="1" t="str">
        <f t="shared" si="213"/>
        <v>33A33A10004008</v>
      </c>
      <c r="AJ1267" s="9">
        <f>IF(AND(F1267=2015,AG$4=1),-IFERROR(VLOOKUP(AI1267,'Tax Admin 1'!A:I,9,0),0),IF(AND(F1267=2015,AG$4=2),-IFERROR(VLOOKUP(AI1267,'Tax Admin 2'!A:I,9,0),0),IFERROR(VLOOKUP(AI1267,'A203'!A:L,12,0),0)))</f>
        <v>0</v>
      </c>
    </row>
    <row r="1268" spans="1:36" ht="15" customHeight="1" outlineLevel="2">
      <c r="A1268" s="7">
        <v>2015</v>
      </c>
      <c r="B1268" s="7" t="s">
        <v>68</v>
      </c>
      <c r="C1268" s="149" t="s">
        <v>69</v>
      </c>
      <c r="D1268" s="7" t="s">
        <v>69</v>
      </c>
      <c r="E1268" s="7" t="s">
        <v>13</v>
      </c>
      <c r="F1268" s="7">
        <v>1150</v>
      </c>
      <c r="G1268" s="7" t="str">
        <f>VLOOKUP(F1268,Crosswalk!A:D,2,0)</f>
        <v>4009</v>
      </c>
      <c r="H1268" s="7" t="str">
        <f>VLOOKUP(G1268,Crosswalk!B:D,2,0)</f>
        <v>Property Taxes-Prior Unsecured</v>
      </c>
      <c r="I1268" s="7"/>
      <c r="J1268" s="8">
        <v>0</v>
      </c>
      <c r="K1268" s="8">
        <v>0</v>
      </c>
      <c r="L1268" s="8">
        <v>0</v>
      </c>
      <c r="M1268" s="8">
        <v>0</v>
      </c>
      <c r="N1268" s="8">
        <v>0</v>
      </c>
      <c r="O1268" s="8">
        <v>0</v>
      </c>
      <c r="P1268" s="8"/>
      <c r="Q1268" s="8">
        <v>0</v>
      </c>
      <c r="R1268" s="8"/>
      <c r="S1268" s="8"/>
      <c r="T1268" s="8"/>
      <c r="U1268" s="8"/>
      <c r="V1268" s="8"/>
      <c r="W1268" s="8"/>
      <c r="X1268" s="8"/>
      <c r="Y1268" s="14">
        <f t="shared" si="206"/>
        <v>0</v>
      </c>
      <c r="Z1268" s="10"/>
      <c r="AA1268" s="136">
        <f t="shared" si="212"/>
        <v>0</v>
      </c>
      <c r="AB1268" s="13"/>
      <c r="AC1268" s="13">
        <f t="shared" si="211"/>
        <v>0</v>
      </c>
      <c r="AD1268" s="12">
        <v>1</v>
      </c>
      <c r="AE1268" s="12">
        <v>1</v>
      </c>
      <c r="AG1268" s="9">
        <f t="shared" si="208"/>
        <v>0</v>
      </c>
      <c r="AI1268" s="1" t="str">
        <f t="shared" si="213"/>
        <v>33A33A10004009</v>
      </c>
      <c r="AJ1268" s="9">
        <f>IF(AND(F1268=2015,AG$4=1),-IFERROR(VLOOKUP(AI1268,'Tax Admin 1'!A:I,9,0),0),IF(AND(F1268=2015,AG$4=2),-IFERROR(VLOOKUP(AI1268,'Tax Admin 2'!A:I,9,0),0),IFERROR(VLOOKUP(AI1268,'A203'!A:L,12,0),0)))</f>
        <v>0</v>
      </c>
    </row>
    <row r="1269" spans="1:36" ht="15" customHeight="1" outlineLevel="2">
      <c r="A1269" s="7">
        <v>2015</v>
      </c>
      <c r="B1269" s="7" t="s">
        <v>68</v>
      </c>
      <c r="C1269" s="149" t="s">
        <v>69</v>
      </c>
      <c r="D1269" s="7" t="s">
        <v>69</v>
      </c>
      <c r="E1269" s="7" t="s">
        <v>13</v>
      </c>
      <c r="F1269" s="7">
        <v>1160</v>
      </c>
      <c r="G1269" s="7" t="str">
        <f>VLOOKUP(F1269,Crosswalk!A:D,2,0)</f>
        <v>4010</v>
      </c>
      <c r="H1269" s="7" t="str">
        <f>VLOOKUP(G1269,Crosswalk!B:D,2,0)</f>
        <v>Prop Tax Rev- School Pass Thru</v>
      </c>
      <c r="I1269" s="7"/>
      <c r="J1269" s="8">
        <v>0</v>
      </c>
      <c r="K1269" s="8">
        <v>0</v>
      </c>
      <c r="L1269" s="8">
        <v>0</v>
      </c>
      <c r="M1269" s="8">
        <v>0</v>
      </c>
      <c r="N1269" s="8">
        <v>0</v>
      </c>
      <c r="O1269" s="8">
        <v>0</v>
      </c>
      <c r="P1269" s="8"/>
      <c r="Q1269" s="8">
        <v>0</v>
      </c>
      <c r="R1269" s="8"/>
      <c r="S1269" s="8"/>
      <c r="T1269" s="8"/>
      <c r="U1269" s="8"/>
      <c r="V1269" s="8"/>
      <c r="W1269" s="8"/>
      <c r="X1269" s="8"/>
      <c r="Y1269" s="14">
        <f t="shared" si="206"/>
        <v>0</v>
      </c>
      <c r="Z1269" s="10"/>
      <c r="AA1269" s="136">
        <f t="shared" si="212"/>
        <v>0</v>
      </c>
      <c r="AB1269" s="13"/>
      <c r="AC1269" s="13">
        <f t="shared" si="211"/>
        <v>0</v>
      </c>
      <c r="AD1269" s="12">
        <v>1</v>
      </c>
      <c r="AE1269" s="12">
        <v>1</v>
      </c>
      <c r="AG1269" s="9">
        <f t="shared" si="208"/>
        <v>0</v>
      </c>
      <c r="AI1269" s="1" t="str">
        <f t="shared" si="213"/>
        <v>33A33A10004010</v>
      </c>
      <c r="AJ1269" s="9">
        <f>IF(AND(F1269=2015,AG$4=1),-IFERROR(VLOOKUP(AI1269,'Tax Admin 1'!A:I,9,0),0),IF(AND(F1269=2015,AG$4=2),-IFERROR(VLOOKUP(AI1269,'Tax Admin 2'!A:I,9,0),0),IFERROR(VLOOKUP(AI1269,'A203'!A:L,12,0),0)))</f>
        <v>0</v>
      </c>
    </row>
    <row r="1270" spans="1:36" ht="15" customHeight="1" outlineLevel="2">
      <c r="A1270" s="7">
        <v>2015</v>
      </c>
      <c r="B1270" s="7" t="s">
        <v>68</v>
      </c>
      <c r="C1270" s="149" t="s">
        <v>69</v>
      </c>
      <c r="D1270" s="7" t="s">
        <v>69</v>
      </c>
      <c r="E1270" s="7" t="s">
        <v>13</v>
      </c>
      <c r="F1270" s="7">
        <v>1260</v>
      </c>
      <c r="G1270" s="7" t="str">
        <f>VLOOKUP(F1270,Crosswalk!A:D,2,0)</f>
        <v>4030</v>
      </c>
      <c r="H1270" s="7" t="str">
        <f>VLOOKUP(G1270,Crosswalk!B:D,2,0)</f>
        <v>Supp Prop Tax-Current Secured</v>
      </c>
      <c r="I1270" s="7"/>
      <c r="J1270" s="8">
        <v>0</v>
      </c>
      <c r="K1270" s="8">
        <v>0</v>
      </c>
      <c r="L1270" s="8">
        <v>0</v>
      </c>
      <c r="M1270" s="8">
        <v>0</v>
      </c>
      <c r="N1270" s="8">
        <v>0</v>
      </c>
      <c r="O1270" s="8">
        <v>0</v>
      </c>
      <c r="P1270" s="8"/>
      <c r="Q1270" s="8">
        <v>0</v>
      </c>
      <c r="R1270" s="8"/>
      <c r="S1270" s="8"/>
      <c r="T1270" s="8"/>
      <c r="U1270" s="8"/>
      <c r="V1270" s="8"/>
      <c r="W1270" s="8"/>
      <c r="X1270" s="8"/>
      <c r="Y1270" s="14">
        <f t="shared" si="206"/>
        <v>0</v>
      </c>
      <c r="Z1270" s="10"/>
      <c r="AA1270" s="136">
        <f t="shared" si="212"/>
        <v>0</v>
      </c>
      <c r="AB1270" s="13"/>
      <c r="AC1270" s="13">
        <f t="shared" si="211"/>
        <v>0</v>
      </c>
      <c r="AD1270" s="12">
        <v>1</v>
      </c>
      <c r="AE1270" s="12">
        <v>1</v>
      </c>
      <c r="AG1270" s="9">
        <f t="shared" si="208"/>
        <v>0</v>
      </c>
      <c r="AI1270" s="1" t="str">
        <f t="shared" si="213"/>
        <v>33A33A10004030</v>
      </c>
      <c r="AJ1270" s="9">
        <f>IF(AND(F1270=2015,AG$4=1),-IFERROR(VLOOKUP(AI1270,'Tax Admin 1'!A:I,9,0),0),IF(AND(F1270=2015,AG$4=2),-IFERROR(VLOOKUP(AI1270,'Tax Admin 2'!A:I,9,0),0),IFERROR(VLOOKUP(AI1270,'A203'!A:L,12,0),0)))</f>
        <v>0</v>
      </c>
    </row>
    <row r="1271" spans="1:36" ht="15" customHeight="1" outlineLevel="2">
      <c r="A1271" s="7">
        <v>2015</v>
      </c>
      <c r="B1271" s="7" t="s">
        <v>68</v>
      </c>
      <c r="C1271" s="149" t="s">
        <v>69</v>
      </c>
      <c r="D1271" s="7" t="s">
        <v>69</v>
      </c>
      <c r="E1271" s="7" t="s">
        <v>13</v>
      </c>
      <c r="F1271" s="7">
        <v>1270</v>
      </c>
      <c r="G1271" s="7" t="str">
        <f>VLOOKUP(F1271,Crosswalk!A:D,2,0)</f>
        <v>4033</v>
      </c>
      <c r="H1271" s="7" t="str">
        <f>VLOOKUP(G1271,Crosswalk!B:D,2,0)</f>
        <v>Supp Property Taxes-Prior Secured</v>
      </c>
      <c r="I1271" s="7"/>
      <c r="J1271" s="8">
        <v>0</v>
      </c>
      <c r="K1271" s="8">
        <v>0</v>
      </c>
      <c r="L1271" s="8">
        <v>0</v>
      </c>
      <c r="M1271" s="8">
        <v>0</v>
      </c>
      <c r="N1271" s="8">
        <v>0</v>
      </c>
      <c r="O1271" s="8">
        <v>0</v>
      </c>
      <c r="P1271" s="8"/>
      <c r="Q1271" s="8">
        <v>0</v>
      </c>
      <c r="R1271" s="8"/>
      <c r="S1271" s="8"/>
      <c r="T1271" s="8"/>
      <c r="U1271" s="8"/>
      <c r="V1271" s="8"/>
      <c r="W1271" s="8"/>
      <c r="X1271" s="8"/>
      <c r="Y1271" s="14">
        <f t="shared" si="206"/>
        <v>0</v>
      </c>
      <c r="Z1271" s="10"/>
      <c r="AA1271" s="136">
        <f t="shared" si="212"/>
        <v>0</v>
      </c>
      <c r="AB1271" s="13"/>
      <c r="AC1271" s="13">
        <f t="shared" si="211"/>
        <v>0</v>
      </c>
      <c r="AD1271" s="12">
        <v>1</v>
      </c>
      <c r="AE1271" s="12">
        <v>1</v>
      </c>
      <c r="AG1271" s="9">
        <f t="shared" si="208"/>
        <v>0</v>
      </c>
      <c r="AI1271" s="1" t="str">
        <f t="shared" si="213"/>
        <v>33A33A10004033</v>
      </c>
      <c r="AJ1271" s="9">
        <f>IF(AND(F1271=2015,AG$4=1),-IFERROR(VLOOKUP(AI1271,'Tax Admin 1'!A:I,9,0),0),IF(AND(F1271=2015,AG$4=2),-IFERROR(VLOOKUP(AI1271,'Tax Admin 2'!A:I,9,0),0),IFERROR(VLOOKUP(AI1271,'A203'!A:L,12,0),0)))</f>
        <v>0</v>
      </c>
    </row>
    <row r="1272" spans="1:36" ht="15" customHeight="1" outlineLevel="2">
      <c r="A1272" s="7">
        <v>2015</v>
      </c>
      <c r="B1272" s="7" t="s">
        <v>68</v>
      </c>
      <c r="C1272" s="149" t="s">
        <v>69</v>
      </c>
      <c r="D1272" s="7" t="s">
        <v>69</v>
      </c>
      <c r="E1272" s="7" t="s">
        <v>13</v>
      </c>
      <c r="F1272" s="7">
        <v>1410</v>
      </c>
      <c r="G1272" s="7" t="str">
        <f>VLOOKUP(F1272,Crosswalk!A:D,2,0)</f>
        <v>4052</v>
      </c>
      <c r="H1272" s="7" t="str">
        <f>VLOOKUP(G1272,Crosswalk!B:D,2,0)</f>
        <v>Other Taxes</v>
      </c>
      <c r="I1272" s="7"/>
      <c r="J1272" s="8">
        <v>0</v>
      </c>
      <c r="K1272" s="8">
        <v>0</v>
      </c>
      <c r="L1272" s="8">
        <v>0</v>
      </c>
      <c r="M1272" s="8">
        <v>0</v>
      </c>
      <c r="N1272" s="8">
        <v>0</v>
      </c>
      <c r="O1272" s="8">
        <v>0</v>
      </c>
      <c r="P1272" s="8"/>
      <c r="Q1272" s="8">
        <v>0</v>
      </c>
      <c r="R1272" s="8"/>
      <c r="S1272" s="8"/>
      <c r="T1272" s="8"/>
      <c r="U1272" s="8"/>
      <c r="V1272" s="8"/>
      <c r="W1272" s="8"/>
      <c r="X1272" s="8"/>
      <c r="Y1272" s="14">
        <f t="shared" si="206"/>
        <v>0</v>
      </c>
      <c r="Z1272" s="10"/>
      <c r="AA1272" s="136">
        <f t="shared" si="212"/>
        <v>0</v>
      </c>
      <c r="AB1272" s="13"/>
      <c r="AC1272" s="13">
        <f t="shared" si="211"/>
        <v>0</v>
      </c>
      <c r="AD1272" s="12">
        <v>1</v>
      </c>
      <c r="AE1272" s="12">
        <v>1</v>
      </c>
      <c r="AG1272" s="9">
        <f t="shared" si="208"/>
        <v>0</v>
      </c>
      <c r="AI1272" s="1" t="str">
        <f t="shared" si="213"/>
        <v>33A33A10004052</v>
      </c>
      <c r="AJ1272" s="9">
        <f>IF(AND(F1272=2015,AG$4=1),-IFERROR(VLOOKUP(AI1272,'Tax Admin 1'!A:I,9,0),0),IF(AND(F1272=2015,AG$4=2),-IFERROR(VLOOKUP(AI1272,'Tax Admin 2'!A:I,9,0),0),IFERROR(VLOOKUP(AI1272,'A203'!A:L,12,0),0)))</f>
        <v>0</v>
      </c>
    </row>
    <row r="1273" spans="1:36" ht="15" customHeight="1" outlineLevel="2">
      <c r="A1273" s="7">
        <v>2015</v>
      </c>
      <c r="B1273" s="7" t="s">
        <v>68</v>
      </c>
      <c r="C1273" s="149" t="s">
        <v>69</v>
      </c>
      <c r="D1273" s="7" t="s">
        <v>69</v>
      </c>
      <c r="E1273" s="7" t="s">
        <v>13</v>
      </c>
      <c r="F1273" s="7">
        <v>1450</v>
      </c>
      <c r="G1273" s="7" t="str">
        <f>VLOOKUP(F1273,Crosswalk!A:D,2,0)</f>
        <v>4056</v>
      </c>
      <c r="H1273" s="7" t="str">
        <f>VLOOKUP(G1273,Crosswalk!B:D,2,0)</f>
        <v>Aircraft</v>
      </c>
      <c r="I1273" s="7"/>
      <c r="J1273" s="8">
        <v>0</v>
      </c>
      <c r="K1273" s="8">
        <v>0</v>
      </c>
      <c r="L1273" s="8">
        <v>0</v>
      </c>
      <c r="M1273" s="8">
        <v>0</v>
      </c>
      <c r="N1273" s="8">
        <v>0</v>
      </c>
      <c r="O1273" s="8">
        <v>0</v>
      </c>
      <c r="P1273" s="8"/>
      <c r="Q1273" s="8">
        <v>0</v>
      </c>
      <c r="R1273" s="8"/>
      <c r="S1273" s="8"/>
      <c r="T1273" s="8"/>
      <c r="U1273" s="8"/>
      <c r="V1273" s="8"/>
      <c r="W1273" s="8"/>
      <c r="X1273" s="8"/>
      <c r="Y1273" s="14">
        <f t="shared" si="206"/>
        <v>0</v>
      </c>
      <c r="Z1273" s="10"/>
      <c r="AA1273" s="136">
        <f t="shared" si="212"/>
        <v>0</v>
      </c>
      <c r="AB1273" s="13"/>
      <c r="AC1273" s="13">
        <f t="shared" si="211"/>
        <v>0</v>
      </c>
      <c r="AD1273" s="12">
        <v>1</v>
      </c>
      <c r="AE1273" s="12">
        <v>1</v>
      </c>
      <c r="AG1273" s="9">
        <f t="shared" si="208"/>
        <v>0</v>
      </c>
      <c r="AI1273" s="1" t="str">
        <f t="shared" si="213"/>
        <v>33A33A10004056</v>
      </c>
      <c r="AJ1273" s="9">
        <f>IF(AND(F1273=2015,AG$4=1),-IFERROR(VLOOKUP(AI1273,'Tax Admin 1'!A:I,9,0),0),IF(AND(F1273=2015,AG$4=2),-IFERROR(VLOOKUP(AI1273,'Tax Admin 2'!A:I,9,0),0),IFERROR(VLOOKUP(AI1273,'A203'!A:L,12,0),0)))</f>
        <v>0</v>
      </c>
    </row>
    <row r="1274" spans="1:36" ht="15" customHeight="1" outlineLevel="2">
      <c r="A1274" s="7">
        <v>2015</v>
      </c>
      <c r="B1274" s="7" t="s">
        <v>68</v>
      </c>
      <c r="C1274" s="149" t="s">
        <v>69</v>
      </c>
      <c r="D1274" s="7" t="s">
        <v>69</v>
      </c>
      <c r="E1274" s="7" t="s">
        <v>13</v>
      </c>
      <c r="F1274" s="7">
        <v>1461</v>
      </c>
      <c r="G1274" s="7" t="str">
        <f>VLOOKUP(F1274,Crosswalk!A:D,2,0)</f>
        <v>4058</v>
      </c>
      <c r="H1274" s="7" t="str">
        <f>VLOOKUP(G1274,Crosswalk!B:D,2,0)</f>
        <v>ERAF</v>
      </c>
      <c r="I1274" s="7"/>
      <c r="J1274" s="8">
        <v>0</v>
      </c>
      <c r="K1274" s="8">
        <v>0</v>
      </c>
      <c r="L1274" s="8">
        <v>0</v>
      </c>
      <c r="M1274" s="8">
        <v>0</v>
      </c>
      <c r="N1274" s="8">
        <v>0</v>
      </c>
      <c r="O1274" s="8">
        <v>0</v>
      </c>
      <c r="P1274" s="8"/>
      <c r="Q1274" s="8">
        <v>0</v>
      </c>
      <c r="R1274" s="8"/>
      <c r="S1274" s="8"/>
      <c r="T1274" s="8"/>
      <c r="U1274" s="8"/>
      <c r="V1274" s="8"/>
      <c r="W1274" s="8"/>
      <c r="X1274" s="8"/>
      <c r="Y1274" s="14">
        <f t="shared" si="206"/>
        <v>0</v>
      </c>
      <c r="Z1274" s="10"/>
      <c r="AA1274" s="136">
        <f t="shared" si="212"/>
        <v>0</v>
      </c>
      <c r="AB1274" s="13"/>
      <c r="AC1274" s="13">
        <f t="shared" si="211"/>
        <v>0</v>
      </c>
      <c r="AD1274" s="12">
        <v>1</v>
      </c>
      <c r="AE1274" s="12">
        <v>1</v>
      </c>
      <c r="AG1274" s="9">
        <f t="shared" si="208"/>
        <v>0</v>
      </c>
      <c r="AI1274" s="1" t="str">
        <f t="shared" si="213"/>
        <v>33A33A10004058</v>
      </c>
      <c r="AJ1274" s="9">
        <f>IF(AND(F1274=2015,AG$4=1),-IFERROR(VLOOKUP(AI1274,'Tax Admin 1'!A:I,9,0),0),IF(AND(F1274=2015,AG$4=2),-IFERROR(VLOOKUP(AI1274,'Tax Admin 2'!A:I,9,0),0),IFERROR(VLOOKUP(AI1274,'A203'!A:L,12,0),0)))</f>
        <v>0</v>
      </c>
    </row>
    <row r="1275" spans="1:36" ht="15" customHeight="1" outlineLevel="2">
      <c r="A1275" s="7">
        <v>2015</v>
      </c>
      <c r="B1275" s="7" t="s">
        <v>68</v>
      </c>
      <c r="C1275" s="149" t="s">
        <v>69</v>
      </c>
      <c r="D1275" s="7" t="s">
        <v>69</v>
      </c>
      <c r="E1275" s="7" t="s">
        <v>13</v>
      </c>
      <c r="F1275" s="7">
        <v>4010</v>
      </c>
      <c r="G1275" s="7" t="str">
        <f>VLOOKUP(F1275,Crosswalk!A:D,2,0)</f>
        <v>4801</v>
      </c>
      <c r="H1275" s="7" t="str">
        <f>VLOOKUP(G1275,Crosswalk!B:D,2,0)</f>
        <v>Interest</v>
      </c>
      <c r="I1275" s="7"/>
      <c r="J1275" s="8">
        <v>0</v>
      </c>
      <c r="K1275" s="8">
        <v>0</v>
      </c>
      <c r="L1275" s="8">
        <v>0</v>
      </c>
      <c r="M1275" s="8">
        <v>0</v>
      </c>
      <c r="N1275" s="8">
        <v>0</v>
      </c>
      <c r="O1275" s="8">
        <v>0</v>
      </c>
      <c r="P1275" s="8"/>
      <c r="Q1275" s="8">
        <v>0</v>
      </c>
      <c r="R1275" s="8"/>
      <c r="S1275" s="8"/>
      <c r="T1275" s="8"/>
      <c r="U1275" s="8"/>
      <c r="V1275" s="8"/>
      <c r="W1275" s="8"/>
      <c r="X1275" s="8"/>
      <c r="Y1275" s="14">
        <f t="shared" si="206"/>
        <v>0</v>
      </c>
      <c r="Z1275" s="10"/>
      <c r="AA1275" s="136">
        <f t="shared" si="212"/>
        <v>0</v>
      </c>
      <c r="AB1275" s="13"/>
      <c r="AC1275" s="13">
        <f t="shared" si="211"/>
        <v>0</v>
      </c>
      <c r="AD1275" s="12">
        <v>1</v>
      </c>
      <c r="AE1275" s="12">
        <v>1</v>
      </c>
      <c r="AG1275" s="9">
        <f t="shared" si="208"/>
        <v>0</v>
      </c>
      <c r="AI1275" s="1" t="str">
        <f t="shared" si="213"/>
        <v>33A33A10004801</v>
      </c>
      <c r="AJ1275" s="9">
        <f>IF(AND(F1275=2015,AG$4=1),-IFERROR(VLOOKUP(AI1275,'Tax Admin 1'!A:I,9,0),0),IF(AND(F1275=2015,AG$4=2),-IFERROR(VLOOKUP(AI1275,'Tax Admin 2'!A:I,9,0),0),IFERROR(VLOOKUP(AI1275,'A203'!A:L,12,0),0)))</f>
        <v>0</v>
      </c>
    </row>
    <row r="1276" spans="1:36" ht="15" customHeight="1" outlineLevel="2">
      <c r="A1276" s="7">
        <v>2015</v>
      </c>
      <c r="B1276" s="7" t="s">
        <v>68</v>
      </c>
      <c r="C1276" s="149" t="s">
        <v>69</v>
      </c>
      <c r="D1276" s="7" t="s">
        <v>69</v>
      </c>
      <c r="E1276" s="7" t="s">
        <v>13</v>
      </c>
      <c r="F1276" s="7">
        <v>5080</v>
      </c>
      <c r="G1276" s="7" t="str">
        <f>VLOOKUP(F1276,Crosswalk!A:D,2,0)</f>
        <v>5017</v>
      </c>
      <c r="H1276" s="7" t="str">
        <f>VLOOKUP(G1276,Crosswalk!B:D,2,0)</f>
        <v>Trailor Coach-In Lieu Tax</v>
      </c>
      <c r="I1276" s="7"/>
      <c r="J1276" s="8">
        <v>0</v>
      </c>
      <c r="K1276" s="8">
        <v>0</v>
      </c>
      <c r="L1276" s="8">
        <v>0</v>
      </c>
      <c r="M1276" s="8">
        <v>0</v>
      </c>
      <c r="N1276" s="8">
        <v>0</v>
      </c>
      <c r="O1276" s="8">
        <v>0</v>
      </c>
      <c r="P1276" s="8"/>
      <c r="Q1276" s="8">
        <v>0</v>
      </c>
      <c r="R1276" s="8"/>
      <c r="S1276" s="8"/>
      <c r="T1276" s="8"/>
      <c r="U1276" s="8"/>
      <c r="V1276" s="8"/>
      <c r="W1276" s="8"/>
      <c r="X1276" s="8"/>
      <c r="Y1276" s="14">
        <f t="shared" si="206"/>
        <v>0</v>
      </c>
      <c r="Z1276" s="10"/>
      <c r="AA1276" s="136">
        <f t="shared" si="212"/>
        <v>0</v>
      </c>
      <c r="AB1276" s="13"/>
      <c r="AC1276" s="13">
        <f t="shared" si="211"/>
        <v>0</v>
      </c>
      <c r="AD1276" s="12">
        <v>1</v>
      </c>
      <c r="AE1276" s="12">
        <v>1</v>
      </c>
      <c r="AG1276" s="9">
        <f t="shared" si="208"/>
        <v>0</v>
      </c>
      <c r="AI1276" s="1" t="str">
        <f t="shared" si="213"/>
        <v>33A33A10005017</v>
      </c>
      <c r="AJ1276" s="9">
        <f>IF(AND(F1276=2015,AG$4=1),-IFERROR(VLOOKUP(AI1276,'Tax Admin 1'!A:I,9,0),0),IF(AND(F1276=2015,AG$4=2),-IFERROR(VLOOKUP(AI1276,'Tax Admin 2'!A:I,9,0),0),IFERROR(VLOOKUP(AI1276,'A203'!A:L,12,0),0)))</f>
        <v>0</v>
      </c>
    </row>
    <row r="1277" spans="1:36" ht="15" customHeight="1" outlineLevel="2">
      <c r="A1277" s="7">
        <v>2015</v>
      </c>
      <c r="B1277" s="7" t="s">
        <v>68</v>
      </c>
      <c r="C1277" s="149" t="s">
        <v>69</v>
      </c>
      <c r="D1277" s="7" t="s">
        <v>69</v>
      </c>
      <c r="E1277" s="7" t="s">
        <v>13</v>
      </c>
      <c r="F1277" s="7">
        <v>5380</v>
      </c>
      <c r="G1277" s="7" t="str">
        <f>VLOOKUP(F1277,Crosswalk!A:D,2,0)</f>
        <v>5050</v>
      </c>
      <c r="H1277" s="7" t="str">
        <f>VLOOKUP(G1277,Crosswalk!B:D,2,0)</f>
        <v>St-Homeowners Prop Tax Relief</v>
      </c>
      <c r="I1277" s="7"/>
      <c r="J1277" s="8">
        <v>0</v>
      </c>
      <c r="K1277" s="8">
        <v>0</v>
      </c>
      <c r="L1277" s="8">
        <v>0</v>
      </c>
      <c r="M1277" s="8">
        <v>0</v>
      </c>
      <c r="N1277" s="8">
        <v>0</v>
      </c>
      <c r="O1277" s="8">
        <v>0</v>
      </c>
      <c r="P1277" s="8"/>
      <c r="Q1277" s="8">
        <v>0</v>
      </c>
      <c r="R1277" s="8"/>
      <c r="S1277" s="8"/>
      <c r="T1277" s="8"/>
      <c r="U1277" s="8"/>
      <c r="V1277" s="8"/>
      <c r="W1277" s="8"/>
      <c r="X1277" s="8"/>
      <c r="Y1277" s="14">
        <f t="shared" si="206"/>
        <v>0</v>
      </c>
      <c r="Z1277" s="10"/>
      <c r="AA1277" s="136">
        <f t="shared" si="212"/>
        <v>0</v>
      </c>
      <c r="AB1277" s="13"/>
      <c r="AC1277" s="13">
        <f t="shared" si="211"/>
        <v>0</v>
      </c>
      <c r="AD1277" s="12">
        <v>1</v>
      </c>
      <c r="AE1277" s="12">
        <v>1</v>
      </c>
      <c r="AG1277" s="9">
        <f t="shared" si="208"/>
        <v>0</v>
      </c>
      <c r="AI1277" s="1" t="str">
        <f t="shared" si="213"/>
        <v>33A33A10005050</v>
      </c>
      <c r="AJ1277" s="9">
        <f>IF(AND(F1277=2015,AG$4=1),-IFERROR(VLOOKUP(AI1277,'Tax Admin 1'!A:I,9,0),0),IF(AND(F1277=2015,AG$4=2),-IFERROR(VLOOKUP(AI1277,'Tax Admin 2'!A:I,9,0),0),IFERROR(VLOOKUP(AI1277,'A203'!A:L,12,0),0)))</f>
        <v>0</v>
      </c>
    </row>
    <row r="1278" spans="1:36" ht="15" customHeight="1" outlineLevel="2">
      <c r="A1278" s="7">
        <v>2015</v>
      </c>
      <c r="B1278" s="7" t="s">
        <v>68</v>
      </c>
      <c r="C1278" s="149" t="s">
        <v>69</v>
      </c>
      <c r="D1278" s="7" t="s">
        <v>69</v>
      </c>
      <c r="E1278" s="7" t="s">
        <v>13</v>
      </c>
      <c r="F1278" s="7">
        <v>5900</v>
      </c>
      <c r="G1278" s="7" t="str">
        <f>VLOOKUP(F1278,Crosswalk!A:D,2,0)</f>
        <v>5801</v>
      </c>
      <c r="H1278" s="7" t="str">
        <f>VLOOKUP(G1278,Crosswalk!B:D,2,0)</f>
        <v>RDA Pass Thru</v>
      </c>
      <c r="I1278" s="7"/>
      <c r="J1278" s="8">
        <v>0</v>
      </c>
      <c r="K1278" s="8">
        <v>0</v>
      </c>
      <c r="L1278" s="8">
        <v>0</v>
      </c>
      <c r="M1278" s="8">
        <v>0</v>
      </c>
      <c r="N1278" s="8">
        <v>0</v>
      </c>
      <c r="O1278" s="8">
        <v>0</v>
      </c>
      <c r="P1278" s="8"/>
      <c r="Q1278" s="8">
        <v>0</v>
      </c>
      <c r="R1278" s="8"/>
      <c r="S1278" s="8"/>
      <c r="T1278" s="8"/>
      <c r="U1278" s="8"/>
      <c r="V1278" s="8"/>
      <c r="W1278" s="8"/>
      <c r="X1278" s="8"/>
      <c r="Y1278" s="14">
        <f t="shared" si="206"/>
        <v>0</v>
      </c>
      <c r="Z1278" s="10"/>
      <c r="AA1278" s="136">
        <f t="shared" si="212"/>
        <v>0</v>
      </c>
      <c r="AB1278" s="13"/>
      <c r="AC1278" s="13">
        <f t="shared" si="211"/>
        <v>0</v>
      </c>
      <c r="AD1278" s="12">
        <v>1</v>
      </c>
      <c r="AE1278" s="12">
        <v>1</v>
      </c>
      <c r="AG1278" s="9">
        <f t="shared" si="208"/>
        <v>0</v>
      </c>
      <c r="AI1278" s="1" t="str">
        <f t="shared" si="213"/>
        <v>33A33A10005801</v>
      </c>
      <c r="AJ1278" s="9">
        <f>IF(AND(F1278=2015,AG$4=1),-IFERROR(VLOOKUP(AI1278,'Tax Admin 1'!A:I,9,0),0),IF(AND(F1278=2015,AG$4=2),-IFERROR(VLOOKUP(AI1278,'Tax Admin 2'!A:I,9,0),0),IFERROR(VLOOKUP(AI1278,'A203'!A:L,12,0),0)))</f>
        <v>0</v>
      </c>
    </row>
    <row r="1279" spans="1:36" ht="15" customHeight="1" outlineLevel="1">
      <c r="A1279" s="7"/>
      <c r="B1279" s="7"/>
      <c r="C1279" s="157" t="s">
        <v>3567</v>
      </c>
      <c r="D1279" s="7"/>
      <c r="E1279" s="7"/>
      <c r="F1279" s="7"/>
      <c r="G1279" s="7"/>
      <c r="H1279" s="7"/>
      <c r="I1279" s="7"/>
      <c r="J1279" s="8">
        <f>SUBTOTAL(9,J1265:J1278)</f>
        <v>0</v>
      </c>
      <c r="K1279" s="8">
        <f>SUBTOTAL(9,K1265:K1278)</f>
        <v>0</v>
      </c>
      <c r="L1279" s="8">
        <f>SUBTOTAL(9,L1265:L1278)</f>
        <v>0</v>
      </c>
      <c r="M1279" s="8">
        <f>SUBTOTAL(9,M1265:M1278)</f>
        <v>0</v>
      </c>
      <c r="N1279" s="8">
        <f>SUBTOTAL(9,N1265:N1278)</f>
        <v>0</v>
      </c>
      <c r="O1279" s="8">
        <f>SUBTOTAL(9,O1265:O1278)</f>
        <v>0</v>
      </c>
      <c r="P1279" s="8">
        <f>SUBTOTAL(9,P1265:P1278)</f>
        <v>0</v>
      </c>
      <c r="Q1279" s="8">
        <f>SUBTOTAL(9,Q1265:Q1278)</f>
        <v>0</v>
      </c>
      <c r="R1279" s="8"/>
      <c r="S1279" s="8"/>
      <c r="T1279" s="8"/>
      <c r="U1279" s="8"/>
      <c r="V1279" s="8"/>
      <c r="W1279" s="8"/>
      <c r="X1279" s="8"/>
      <c r="Y1279" s="14">
        <f>SUBTOTAL(9,Y1265:Y1278)</f>
        <v>0</v>
      </c>
      <c r="Z1279" s="10"/>
      <c r="AA1279" s="136"/>
      <c r="AB1279" s="13"/>
      <c r="AC1279" s="13"/>
      <c r="AD1279" s="12"/>
      <c r="AE1279" s="12"/>
      <c r="AG1279" s="9"/>
      <c r="AJ1279" s="9"/>
    </row>
    <row r="1280" spans="1:36" ht="15" customHeight="1" outlineLevel="2">
      <c r="A1280" s="7">
        <v>2015</v>
      </c>
      <c r="B1280" s="7" t="s">
        <v>70</v>
      </c>
      <c r="C1280" s="149" t="s">
        <v>71</v>
      </c>
      <c r="D1280" s="7" t="s">
        <v>71</v>
      </c>
      <c r="E1280" s="7" t="s">
        <v>13</v>
      </c>
      <c r="F1280" s="7">
        <v>1010</v>
      </c>
      <c r="G1280" s="7" t="str">
        <f>VLOOKUP(F1280,Crosswalk!A:D,2,0)</f>
        <v>4001</v>
      </c>
      <c r="H1280" s="7" t="str">
        <f>VLOOKUP(G1280,Crosswalk!B:D,2,0)</f>
        <v>Property Taxes-Current Secured</v>
      </c>
      <c r="I1280" s="7"/>
      <c r="J1280" s="8">
        <v>0</v>
      </c>
      <c r="K1280" s="8">
        <v>0</v>
      </c>
      <c r="L1280" s="8">
        <v>3467.49</v>
      </c>
      <c r="M1280" s="8">
        <v>0</v>
      </c>
      <c r="N1280" s="8">
        <v>280.34000000000015</v>
      </c>
      <c r="O1280" s="8">
        <v>1586.0200000000004</v>
      </c>
      <c r="P1280" s="8">
        <v>257.56</v>
      </c>
      <c r="Q1280" s="8">
        <v>928.82999999999902</v>
      </c>
      <c r="R1280" s="8"/>
      <c r="S1280" s="8"/>
      <c r="T1280" s="8"/>
      <c r="U1280" s="8"/>
      <c r="V1280" s="8"/>
      <c r="W1280" s="8"/>
      <c r="X1280" s="8"/>
      <c r="Y1280" s="14">
        <f t="shared" si="206"/>
        <v>6520.24</v>
      </c>
      <c r="Z1280" s="10"/>
      <c r="AA1280" s="136">
        <f t="shared" ref="AA1280:AA1292" si="214">IF(AG$2="Y",IF(RIGHT(B1280,4)="CITY",AJ1280,0),AJ1280)</f>
        <v>0</v>
      </c>
      <c r="AB1280" s="13"/>
      <c r="AC1280" s="13">
        <f t="shared" si="211"/>
        <v>0</v>
      </c>
      <c r="AD1280" s="12">
        <v>1</v>
      </c>
      <c r="AE1280" s="12">
        <v>1</v>
      </c>
      <c r="AG1280" s="9">
        <f t="shared" si="208"/>
        <v>-6520.24</v>
      </c>
      <c r="AI1280" s="1" t="str">
        <f t="shared" ref="AI1280:AI1292" si="215">C1280&amp;D1280&amp;E1280&amp;G1280</f>
        <v>33B33B10004001</v>
      </c>
      <c r="AJ1280" s="9">
        <f>IF(AND(F1280=2015,AG$4=1),-IFERROR(VLOOKUP(AI1280,'Tax Admin 1'!A:I,9,0),0),IF(AND(F1280=2015,AG$4=2),-IFERROR(VLOOKUP(AI1280,'Tax Admin 2'!A:I,9,0),0),IFERROR(VLOOKUP(AI1280,'A203'!A:L,12,0),0)))</f>
        <v>0</v>
      </c>
    </row>
    <row r="1281" spans="1:36" ht="15" customHeight="1" outlineLevel="2">
      <c r="A1281" s="7">
        <v>2015</v>
      </c>
      <c r="B1281" s="7" t="s">
        <v>70</v>
      </c>
      <c r="C1281" s="149" t="s">
        <v>71</v>
      </c>
      <c r="D1281" s="7" t="s">
        <v>71</v>
      </c>
      <c r="E1281" s="7" t="s">
        <v>13</v>
      </c>
      <c r="F1281" s="7">
        <v>1020</v>
      </c>
      <c r="G1281" s="7" t="str">
        <f>VLOOKUP(F1281,Crosswalk!A:D,2,0)</f>
        <v>4004</v>
      </c>
      <c r="H1281" s="7" t="str">
        <f>VLOOKUP(G1281,Crosswalk!B:D,2,0)</f>
        <v>Property Taxes-Eraf III</v>
      </c>
      <c r="I1281" s="7"/>
      <c r="J1281" s="8">
        <v>0</v>
      </c>
      <c r="K1281" s="8">
        <v>0</v>
      </c>
      <c r="L1281" s="8">
        <v>0</v>
      </c>
      <c r="M1281" s="8">
        <v>0</v>
      </c>
      <c r="N1281" s="8">
        <v>0</v>
      </c>
      <c r="O1281" s="8">
        <v>0</v>
      </c>
      <c r="P1281" s="8"/>
      <c r="Q1281" s="8">
        <v>0</v>
      </c>
      <c r="R1281" s="8"/>
      <c r="S1281" s="8"/>
      <c r="T1281" s="8"/>
      <c r="U1281" s="8"/>
      <c r="V1281" s="8"/>
      <c r="W1281" s="8"/>
      <c r="X1281" s="8"/>
      <c r="Y1281" s="14">
        <f t="shared" si="206"/>
        <v>0</v>
      </c>
      <c r="Z1281" s="10"/>
      <c r="AA1281" s="136">
        <f t="shared" si="214"/>
        <v>0</v>
      </c>
      <c r="AB1281" s="13"/>
      <c r="AC1281" s="13">
        <f t="shared" si="211"/>
        <v>0</v>
      </c>
      <c r="AD1281" s="12">
        <v>1</v>
      </c>
      <c r="AE1281" s="12">
        <v>1</v>
      </c>
      <c r="AG1281" s="9">
        <f t="shared" si="208"/>
        <v>0</v>
      </c>
      <c r="AI1281" s="1" t="str">
        <f t="shared" si="215"/>
        <v>33B33B10004004</v>
      </c>
      <c r="AJ1281" s="9">
        <f>IF(AND(F1281=2015,AG$4=1),-IFERROR(VLOOKUP(AI1281,'Tax Admin 1'!A:I,9,0),0),IF(AND(F1281=2015,AG$4=2),-IFERROR(VLOOKUP(AI1281,'Tax Admin 2'!A:I,9,0),0),IFERROR(VLOOKUP(AI1281,'A203'!A:L,12,0),0)))</f>
        <v>0</v>
      </c>
    </row>
    <row r="1282" spans="1:36" ht="15" customHeight="1" outlineLevel="2">
      <c r="A1282" s="7">
        <v>2015</v>
      </c>
      <c r="B1282" s="7" t="s">
        <v>70</v>
      </c>
      <c r="C1282" s="149" t="s">
        <v>71</v>
      </c>
      <c r="D1282" s="7" t="s">
        <v>71</v>
      </c>
      <c r="E1282" s="7" t="s">
        <v>13</v>
      </c>
      <c r="F1282" s="7">
        <v>1050</v>
      </c>
      <c r="G1282" s="7" t="str">
        <f>VLOOKUP(F1282,Crosswalk!A:D,2,0)</f>
        <v>4006</v>
      </c>
      <c r="H1282" s="7" t="str">
        <f>VLOOKUP(G1282,Crosswalk!B:D,2,0)</f>
        <v>Property Tax-Current Unsecured</v>
      </c>
      <c r="I1282" s="7"/>
      <c r="J1282" s="8">
        <v>0</v>
      </c>
      <c r="K1282" s="8">
        <v>0</v>
      </c>
      <c r="L1282" s="8">
        <v>10.56</v>
      </c>
      <c r="M1282" s="8">
        <v>0</v>
      </c>
      <c r="N1282" s="8">
        <v>0</v>
      </c>
      <c r="O1282" s="8">
        <v>0</v>
      </c>
      <c r="P1282" s="8"/>
      <c r="Q1282" s="8">
        <v>0</v>
      </c>
      <c r="R1282" s="8"/>
      <c r="S1282" s="8"/>
      <c r="T1282" s="8"/>
      <c r="U1282" s="8"/>
      <c r="V1282" s="8"/>
      <c r="W1282" s="8"/>
      <c r="X1282" s="8"/>
      <c r="Y1282" s="14">
        <f t="shared" si="206"/>
        <v>10.56</v>
      </c>
      <c r="Z1282" s="10"/>
      <c r="AA1282" s="136">
        <f t="shared" si="214"/>
        <v>0</v>
      </c>
      <c r="AB1282" s="13"/>
      <c r="AC1282" s="13">
        <f t="shared" si="211"/>
        <v>0</v>
      </c>
      <c r="AD1282" s="12">
        <v>1</v>
      </c>
      <c r="AE1282" s="12">
        <v>1</v>
      </c>
      <c r="AG1282" s="9">
        <f t="shared" si="208"/>
        <v>-10.56</v>
      </c>
      <c r="AI1282" s="1" t="str">
        <f t="shared" si="215"/>
        <v>33B33B10004006</v>
      </c>
      <c r="AJ1282" s="9">
        <f>IF(AND(F1282=2015,AG$4=1),-IFERROR(VLOOKUP(AI1282,'Tax Admin 1'!A:I,9,0),0),IF(AND(F1282=2015,AG$4=2),-IFERROR(VLOOKUP(AI1282,'Tax Admin 2'!A:I,9,0),0),IFERROR(VLOOKUP(AI1282,'A203'!A:L,12,0),0)))</f>
        <v>0</v>
      </c>
    </row>
    <row r="1283" spans="1:36" ht="15" customHeight="1" outlineLevel="2">
      <c r="A1283" s="7">
        <v>2015</v>
      </c>
      <c r="B1283" s="7" t="s">
        <v>70</v>
      </c>
      <c r="C1283" s="149" t="s">
        <v>71</v>
      </c>
      <c r="D1283" s="7" t="s">
        <v>71</v>
      </c>
      <c r="E1283" s="7" t="s">
        <v>13</v>
      </c>
      <c r="F1283" s="7">
        <v>1110</v>
      </c>
      <c r="G1283" s="7" t="str">
        <f>VLOOKUP(F1283,Crosswalk!A:D,2,0)</f>
        <v>4008</v>
      </c>
      <c r="H1283" s="7" t="str">
        <f>VLOOKUP(G1283,Crosswalk!B:D,2,0)</f>
        <v>Property Taxes-Prior Secured</v>
      </c>
      <c r="I1283" s="7"/>
      <c r="J1283" s="8">
        <v>0</v>
      </c>
      <c r="K1283" s="8">
        <v>0</v>
      </c>
      <c r="L1283" s="8">
        <v>0</v>
      </c>
      <c r="M1283" s="8">
        <v>0</v>
      </c>
      <c r="N1283" s="8">
        <v>0</v>
      </c>
      <c r="O1283" s="8">
        <v>0</v>
      </c>
      <c r="P1283" s="8"/>
      <c r="Q1283" s="8">
        <v>287.48</v>
      </c>
      <c r="R1283" s="8"/>
      <c r="S1283" s="8"/>
      <c r="T1283" s="8"/>
      <c r="U1283" s="8"/>
      <c r="V1283" s="8"/>
      <c r="W1283" s="8"/>
      <c r="X1283" s="8"/>
      <c r="Y1283" s="14">
        <f t="shared" si="206"/>
        <v>287.48</v>
      </c>
      <c r="Z1283" s="10"/>
      <c r="AA1283" s="136">
        <f t="shared" si="214"/>
        <v>0</v>
      </c>
      <c r="AB1283" s="13"/>
      <c r="AC1283" s="13">
        <f t="shared" si="211"/>
        <v>0</v>
      </c>
      <c r="AD1283" s="12">
        <v>1</v>
      </c>
      <c r="AE1283" s="12">
        <v>1</v>
      </c>
      <c r="AG1283" s="9">
        <f t="shared" si="208"/>
        <v>-287.48</v>
      </c>
      <c r="AI1283" s="1" t="str">
        <f t="shared" si="215"/>
        <v>33B33B10004008</v>
      </c>
      <c r="AJ1283" s="9">
        <f>IF(AND(F1283=2015,AG$4=1),-IFERROR(VLOOKUP(AI1283,'Tax Admin 1'!A:I,9,0),0),IF(AND(F1283=2015,AG$4=2),-IFERROR(VLOOKUP(AI1283,'Tax Admin 2'!A:I,9,0),0),IFERROR(VLOOKUP(AI1283,'A203'!A:L,12,0),0)))</f>
        <v>0</v>
      </c>
    </row>
    <row r="1284" spans="1:36" ht="15" customHeight="1" outlineLevel="2">
      <c r="A1284" s="7">
        <v>2015</v>
      </c>
      <c r="B1284" s="7" t="s">
        <v>70</v>
      </c>
      <c r="C1284" s="149" t="s">
        <v>71</v>
      </c>
      <c r="D1284" s="7" t="s">
        <v>71</v>
      </c>
      <c r="E1284" s="7" t="s">
        <v>13</v>
      </c>
      <c r="F1284" s="7">
        <v>1150</v>
      </c>
      <c r="G1284" s="7" t="str">
        <f>VLOOKUP(F1284,Crosswalk!A:D,2,0)</f>
        <v>4009</v>
      </c>
      <c r="H1284" s="7" t="str">
        <f>VLOOKUP(G1284,Crosswalk!B:D,2,0)</f>
        <v>Property Taxes-Prior Unsecured</v>
      </c>
      <c r="I1284" s="7"/>
      <c r="J1284" s="8">
        <v>0</v>
      </c>
      <c r="K1284" s="8">
        <v>0</v>
      </c>
      <c r="L1284" s="8">
        <v>1.49</v>
      </c>
      <c r="M1284" s="8">
        <v>0</v>
      </c>
      <c r="N1284" s="8">
        <v>0</v>
      </c>
      <c r="O1284" s="8">
        <v>0</v>
      </c>
      <c r="P1284" s="8">
        <v>8.8000000000000007</v>
      </c>
      <c r="Q1284" s="8">
        <v>7.0299999999999994</v>
      </c>
      <c r="R1284" s="8"/>
      <c r="S1284" s="8"/>
      <c r="T1284" s="8"/>
      <c r="U1284" s="8"/>
      <c r="V1284" s="8"/>
      <c r="W1284" s="8"/>
      <c r="X1284" s="8"/>
      <c r="Y1284" s="14">
        <f t="shared" si="206"/>
        <v>17.32</v>
      </c>
      <c r="Z1284" s="10"/>
      <c r="AA1284" s="136">
        <f t="shared" si="214"/>
        <v>0</v>
      </c>
      <c r="AB1284" s="13"/>
      <c r="AC1284" s="13">
        <f t="shared" si="211"/>
        <v>0</v>
      </c>
      <c r="AD1284" s="12">
        <v>1</v>
      </c>
      <c r="AE1284" s="12">
        <v>1</v>
      </c>
      <c r="AG1284" s="9">
        <f t="shared" si="208"/>
        <v>-17.32</v>
      </c>
      <c r="AI1284" s="1" t="str">
        <f t="shared" si="215"/>
        <v>33B33B10004009</v>
      </c>
      <c r="AJ1284" s="9">
        <f>IF(AND(F1284=2015,AG$4=1),-IFERROR(VLOOKUP(AI1284,'Tax Admin 1'!A:I,9,0),0),IF(AND(F1284=2015,AG$4=2),-IFERROR(VLOOKUP(AI1284,'Tax Admin 2'!A:I,9,0),0),IFERROR(VLOOKUP(AI1284,'A203'!A:L,12,0),0)))</f>
        <v>0</v>
      </c>
    </row>
    <row r="1285" spans="1:36" ht="15" customHeight="1" outlineLevel="2">
      <c r="A1285" s="7">
        <v>2015</v>
      </c>
      <c r="B1285" s="7" t="s">
        <v>70</v>
      </c>
      <c r="C1285" s="149" t="s">
        <v>71</v>
      </c>
      <c r="D1285" s="7" t="s">
        <v>71</v>
      </c>
      <c r="E1285" s="7" t="s">
        <v>13</v>
      </c>
      <c r="F1285" s="7">
        <v>1160</v>
      </c>
      <c r="G1285" s="7" t="str">
        <f>VLOOKUP(F1285,Crosswalk!A:D,2,0)</f>
        <v>4010</v>
      </c>
      <c r="H1285" s="7" t="str">
        <f>VLOOKUP(G1285,Crosswalk!B:D,2,0)</f>
        <v>Prop Tax Rev- School Pass Thru</v>
      </c>
      <c r="I1285" s="7"/>
      <c r="J1285" s="8">
        <v>0</v>
      </c>
      <c r="K1285" s="8">
        <v>0</v>
      </c>
      <c r="L1285" s="8">
        <v>0</v>
      </c>
      <c r="M1285" s="8">
        <v>0</v>
      </c>
      <c r="N1285" s="8">
        <v>0</v>
      </c>
      <c r="O1285" s="8">
        <v>0</v>
      </c>
      <c r="P1285" s="8"/>
      <c r="Q1285" s="8">
        <v>0</v>
      </c>
      <c r="R1285" s="8"/>
      <c r="S1285" s="8"/>
      <c r="T1285" s="8"/>
      <c r="U1285" s="8"/>
      <c r="V1285" s="8"/>
      <c r="W1285" s="8"/>
      <c r="X1285" s="8"/>
      <c r="Y1285" s="14">
        <f t="shared" si="206"/>
        <v>0</v>
      </c>
      <c r="Z1285" s="10"/>
      <c r="AA1285" s="136">
        <f t="shared" si="214"/>
        <v>0</v>
      </c>
      <c r="AB1285" s="13"/>
      <c r="AC1285" s="13">
        <f t="shared" si="211"/>
        <v>0</v>
      </c>
      <c r="AD1285" s="12">
        <v>1</v>
      </c>
      <c r="AE1285" s="12">
        <v>1</v>
      </c>
      <c r="AG1285" s="9">
        <f t="shared" si="208"/>
        <v>0</v>
      </c>
      <c r="AI1285" s="1" t="str">
        <f t="shared" si="215"/>
        <v>33B33B10004010</v>
      </c>
      <c r="AJ1285" s="9">
        <f>IF(AND(F1285=2015,AG$4=1),-IFERROR(VLOOKUP(AI1285,'Tax Admin 1'!A:I,9,0),0),IF(AND(F1285=2015,AG$4=2),-IFERROR(VLOOKUP(AI1285,'Tax Admin 2'!A:I,9,0),0),IFERROR(VLOOKUP(AI1285,'A203'!A:L,12,0),0)))</f>
        <v>0</v>
      </c>
    </row>
    <row r="1286" spans="1:36" ht="15" customHeight="1" outlineLevel="2">
      <c r="A1286" s="7">
        <v>2015</v>
      </c>
      <c r="B1286" s="7" t="s">
        <v>70</v>
      </c>
      <c r="C1286" s="149" t="s">
        <v>71</v>
      </c>
      <c r="D1286" s="7" t="s">
        <v>71</v>
      </c>
      <c r="E1286" s="7" t="s">
        <v>13</v>
      </c>
      <c r="F1286" s="7">
        <v>1260</v>
      </c>
      <c r="G1286" s="7" t="str">
        <f>VLOOKUP(F1286,Crosswalk!A:D,2,0)</f>
        <v>4030</v>
      </c>
      <c r="H1286" s="7" t="str">
        <f>VLOOKUP(G1286,Crosswalk!B:D,2,0)</f>
        <v>Supp Prop Tax-Current Secured</v>
      </c>
      <c r="I1286" s="7"/>
      <c r="J1286" s="8">
        <v>0</v>
      </c>
      <c r="K1286" s="8">
        <v>0</v>
      </c>
      <c r="L1286" s="8">
        <v>0</v>
      </c>
      <c r="M1286" s="8">
        <v>0</v>
      </c>
      <c r="N1286" s="8">
        <v>0</v>
      </c>
      <c r="O1286" s="8">
        <v>0</v>
      </c>
      <c r="P1286" s="8"/>
      <c r="Q1286" s="8">
        <v>0.08</v>
      </c>
      <c r="R1286" s="8"/>
      <c r="S1286" s="8"/>
      <c r="T1286" s="8"/>
      <c r="U1286" s="8"/>
      <c r="V1286" s="8"/>
      <c r="W1286" s="8"/>
      <c r="X1286" s="8"/>
      <c r="Y1286" s="14">
        <f t="shared" si="206"/>
        <v>0.08</v>
      </c>
      <c r="Z1286" s="10"/>
      <c r="AA1286" s="136">
        <f t="shared" si="214"/>
        <v>0</v>
      </c>
      <c r="AB1286" s="13"/>
      <c r="AC1286" s="13">
        <f t="shared" si="211"/>
        <v>0</v>
      </c>
      <c r="AD1286" s="12">
        <v>1</v>
      </c>
      <c r="AE1286" s="12">
        <v>1</v>
      </c>
      <c r="AG1286" s="9">
        <f t="shared" si="208"/>
        <v>-0.08</v>
      </c>
      <c r="AI1286" s="1" t="str">
        <f t="shared" si="215"/>
        <v>33B33B10004030</v>
      </c>
      <c r="AJ1286" s="9">
        <f>IF(AND(F1286=2015,AG$4=1),-IFERROR(VLOOKUP(AI1286,'Tax Admin 1'!A:I,9,0),0),IF(AND(F1286=2015,AG$4=2),-IFERROR(VLOOKUP(AI1286,'Tax Admin 2'!A:I,9,0),0),IFERROR(VLOOKUP(AI1286,'A203'!A:L,12,0),0)))</f>
        <v>0</v>
      </c>
    </row>
    <row r="1287" spans="1:36" ht="15" customHeight="1" outlineLevel="2">
      <c r="A1287" s="7">
        <v>2015</v>
      </c>
      <c r="B1287" s="7" t="s">
        <v>70</v>
      </c>
      <c r="C1287" s="149" t="s">
        <v>71</v>
      </c>
      <c r="D1287" s="7" t="s">
        <v>71</v>
      </c>
      <c r="E1287" s="7" t="s">
        <v>13</v>
      </c>
      <c r="F1287" s="7">
        <v>1270</v>
      </c>
      <c r="G1287" s="7" t="str">
        <f>VLOOKUP(F1287,Crosswalk!A:D,2,0)</f>
        <v>4033</v>
      </c>
      <c r="H1287" s="7" t="str">
        <f>VLOOKUP(G1287,Crosswalk!B:D,2,0)</f>
        <v>Supp Property Taxes-Prior Secured</v>
      </c>
      <c r="I1287" s="7"/>
      <c r="J1287" s="8">
        <v>0</v>
      </c>
      <c r="K1287" s="8">
        <v>0</v>
      </c>
      <c r="L1287" s="8">
        <v>0</v>
      </c>
      <c r="M1287" s="8">
        <v>0</v>
      </c>
      <c r="N1287" s="8">
        <v>0</v>
      </c>
      <c r="O1287" s="8">
        <v>0</v>
      </c>
      <c r="P1287" s="8"/>
      <c r="Q1287" s="8">
        <v>3.29</v>
      </c>
      <c r="R1287" s="8"/>
      <c r="S1287" s="8"/>
      <c r="T1287" s="8"/>
      <c r="U1287" s="8"/>
      <c r="V1287" s="8"/>
      <c r="W1287" s="8"/>
      <c r="X1287" s="8"/>
      <c r="Y1287" s="14">
        <f t="shared" si="206"/>
        <v>3.29</v>
      </c>
      <c r="Z1287" s="10"/>
      <c r="AA1287" s="136">
        <f t="shared" si="214"/>
        <v>0</v>
      </c>
      <c r="AB1287" s="13"/>
      <c r="AC1287" s="13">
        <f t="shared" si="211"/>
        <v>0</v>
      </c>
      <c r="AD1287" s="12">
        <v>1</v>
      </c>
      <c r="AE1287" s="12">
        <v>1</v>
      </c>
      <c r="AG1287" s="9">
        <f t="shared" si="208"/>
        <v>-3.29</v>
      </c>
      <c r="AI1287" s="1" t="str">
        <f t="shared" si="215"/>
        <v>33B33B10004033</v>
      </c>
      <c r="AJ1287" s="9">
        <f>IF(AND(F1287=2015,AG$4=1),-IFERROR(VLOOKUP(AI1287,'Tax Admin 1'!A:I,9,0),0),IF(AND(F1287=2015,AG$4=2),-IFERROR(VLOOKUP(AI1287,'Tax Admin 2'!A:I,9,0),0),IFERROR(VLOOKUP(AI1287,'A203'!A:L,12,0),0)))</f>
        <v>0</v>
      </c>
    </row>
    <row r="1288" spans="1:36" ht="15" customHeight="1" outlineLevel="2">
      <c r="A1288" s="7">
        <v>2015</v>
      </c>
      <c r="B1288" s="7" t="s">
        <v>70</v>
      </c>
      <c r="C1288" s="149" t="s">
        <v>71</v>
      </c>
      <c r="D1288" s="7" t="s">
        <v>71</v>
      </c>
      <c r="E1288" s="7" t="s">
        <v>13</v>
      </c>
      <c r="F1288" s="7">
        <v>1410</v>
      </c>
      <c r="G1288" s="7" t="str">
        <f>VLOOKUP(F1288,Crosswalk!A:D,2,0)</f>
        <v>4052</v>
      </c>
      <c r="H1288" s="7" t="str">
        <f>VLOOKUP(G1288,Crosswalk!B:D,2,0)</f>
        <v>Other Taxes</v>
      </c>
      <c r="I1288" s="7"/>
      <c r="J1288" s="8">
        <v>0</v>
      </c>
      <c r="K1288" s="8">
        <v>0</v>
      </c>
      <c r="L1288" s="8">
        <v>0</v>
      </c>
      <c r="M1288" s="8">
        <v>0</v>
      </c>
      <c r="N1288" s="8">
        <v>0</v>
      </c>
      <c r="O1288" s="8">
        <v>0</v>
      </c>
      <c r="P1288" s="8"/>
      <c r="Q1288" s="8">
        <v>0</v>
      </c>
      <c r="R1288" s="8"/>
      <c r="S1288" s="8"/>
      <c r="T1288" s="8"/>
      <c r="U1288" s="8"/>
      <c r="V1288" s="8"/>
      <c r="W1288" s="8"/>
      <c r="X1288" s="8"/>
      <c r="Y1288" s="14">
        <f t="shared" si="206"/>
        <v>0</v>
      </c>
      <c r="Z1288" s="10"/>
      <c r="AA1288" s="136">
        <f t="shared" si="214"/>
        <v>0</v>
      </c>
      <c r="AB1288" s="13"/>
      <c r="AC1288" s="13">
        <f t="shared" si="211"/>
        <v>0</v>
      </c>
      <c r="AD1288" s="12">
        <v>1</v>
      </c>
      <c r="AE1288" s="12">
        <v>1</v>
      </c>
      <c r="AG1288" s="9">
        <f t="shared" si="208"/>
        <v>0</v>
      </c>
      <c r="AI1288" s="1" t="str">
        <f t="shared" si="215"/>
        <v>33B33B10004052</v>
      </c>
      <c r="AJ1288" s="9">
        <f>IF(AND(F1288=2015,AG$4=1),-IFERROR(VLOOKUP(AI1288,'Tax Admin 1'!A:I,9,0),0),IF(AND(F1288=2015,AG$4=2),-IFERROR(VLOOKUP(AI1288,'Tax Admin 2'!A:I,9,0),0),IFERROR(VLOOKUP(AI1288,'A203'!A:L,12,0),0)))</f>
        <v>0</v>
      </c>
    </row>
    <row r="1289" spans="1:36" ht="15" customHeight="1" outlineLevel="2">
      <c r="A1289" s="7">
        <v>2015</v>
      </c>
      <c r="B1289" s="7" t="s">
        <v>70</v>
      </c>
      <c r="C1289" s="149" t="s">
        <v>71</v>
      </c>
      <c r="D1289" s="7" t="s">
        <v>71</v>
      </c>
      <c r="E1289" s="7" t="s">
        <v>13</v>
      </c>
      <c r="F1289" s="7">
        <v>1440</v>
      </c>
      <c r="G1289" s="7" t="str">
        <f>VLOOKUP(F1289,Crosswalk!A:D,2,0)</f>
        <v>4055</v>
      </c>
      <c r="H1289" s="7" t="str">
        <f>VLOOKUP(G1289,Crosswalk!B:D,2,0)</f>
        <v>Timber Yield</v>
      </c>
      <c r="I1289" s="7"/>
      <c r="J1289" s="8">
        <v>0</v>
      </c>
      <c r="K1289" s="8">
        <v>0</v>
      </c>
      <c r="L1289" s="8">
        <v>0</v>
      </c>
      <c r="M1289" s="8">
        <v>0</v>
      </c>
      <c r="N1289" s="8">
        <v>0</v>
      </c>
      <c r="O1289" s="8">
        <v>0</v>
      </c>
      <c r="P1289" s="8"/>
      <c r="Q1289" s="8">
        <v>0</v>
      </c>
      <c r="R1289" s="8"/>
      <c r="S1289" s="8"/>
      <c r="T1289" s="8"/>
      <c r="U1289" s="8"/>
      <c r="V1289" s="8"/>
      <c r="W1289" s="8"/>
      <c r="X1289" s="8"/>
      <c r="Y1289" s="14">
        <f t="shared" si="206"/>
        <v>0</v>
      </c>
      <c r="Z1289" s="10"/>
      <c r="AA1289" s="136">
        <f t="shared" si="214"/>
        <v>0</v>
      </c>
      <c r="AB1289" s="13"/>
      <c r="AC1289" s="13">
        <f t="shared" si="211"/>
        <v>0</v>
      </c>
      <c r="AD1289" s="12">
        <v>1</v>
      </c>
      <c r="AE1289" s="12">
        <v>1</v>
      </c>
      <c r="AG1289" s="9">
        <f t="shared" si="208"/>
        <v>0</v>
      </c>
      <c r="AI1289" s="1" t="str">
        <f t="shared" si="215"/>
        <v>33B33B10004055</v>
      </c>
      <c r="AJ1289" s="9">
        <f>IF(AND(F1289=2015,AG$4=1),-IFERROR(VLOOKUP(AI1289,'Tax Admin 1'!A:I,9,0),0),IF(AND(F1289=2015,AG$4=2),-IFERROR(VLOOKUP(AI1289,'Tax Admin 2'!A:I,9,0),0),IFERROR(VLOOKUP(AI1289,'A203'!A:L,12,0),0)))</f>
        <v>0</v>
      </c>
    </row>
    <row r="1290" spans="1:36" ht="15" customHeight="1" outlineLevel="2">
      <c r="A1290" s="7">
        <v>2015</v>
      </c>
      <c r="B1290" s="7" t="s">
        <v>70</v>
      </c>
      <c r="C1290" s="149" t="s">
        <v>71</v>
      </c>
      <c r="D1290" s="7" t="s">
        <v>71</v>
      </c>
      <c r="E1290" s="7" t="s">
        <v>13</v>
      </c>
      <c r="F1290" s="7">
        <v>4010</v>
      </c>
      <c r="G1290" s="7" t="str">
        <f>VLOOKUP(F1290,Crosswalk!A:D,2,0)</f>
        <v>4801</v>
      </c>
      <c r="H1290" s="7" t="str">
        <f>VLOOKUP(G1290,Crosswalk!B:D,2,0)</f>
        <v>Interest</v>
      </c>
      <c r="I1290" s="7"/>
      <c r="J1290" s="8">
        <v>0</v>
      </c>
      <c r="K1290" s="8">
        <v>0</v>
      </c>
      <c r="L1290" s="8">
        <v>0.27</v>
      </c>
      <c r="M1290" s="8">
        <v>0</v>
      </c>
      <c r="N1290" s="8">
        <v>1.67</v>
      </c>
      <c r="O1290" s="8">
        <v>1.54</v>
      </c>
      <c r="P1290" s="8"/>
      <c r="Q1290" s="8">
        <v>0.73</v>
      </c>
      <c r="R1290" s="8"/>
      <c r="S1290" s="8"/>
      <c r="T1290" s="8"/>
      <c r="U1290" s="8"/>
      <c r="V1290" s="8"/>
      <c r="W1290" s="8"/>
      <c r="X1290" s="8"/>
      <c r="Y1290" s="14">
        <f t="shared" si="206"/>
        <v>4.21</v>
      </c>
      <c r="Z1290" s="10"/>
      <c r="AA1290" s="136">
        <f t="shared" si="214"/>
        <v>0</v>
      </c>
      <c r="AB1290" s="13"/>
      <c r="AC1290" s="13">
        <f t="shared" si="211"/>
        <v>0</v>
      </c>
      <c r="AD1290" s="12">
        <v>1</v>
      </c>
      <c r="AE1290" s="12">
        <v>1</v>
      </c>
      <c r="AG1290" s="9">
        <f t="shared" si="208"/>
        <v>-4.21</v>
      </c>
      <c r="AI1290" s="1" t="str">
        <f t="shared" si="215"/>
        <v>33B33B10004801</v>
      </c>
      <c r="AJ1290" s="9">
        <f>IF(AND(F1290=2015,AG$4=1),-IFERROR(VLOOKUP(AI1290,'Tax Admin 1'!A:I,9,0),0),IF(AND(F1290=2015,AG$4=2),-IFERROR(VLOOKUP(AI1290,'Tax Admin 2'!A:I,9,0),0),IFERROR(VLOOKUP(AI1290,'A203'!A:L,12,0),0)))</f>
        <v>0</v>
      </c>
    </row>
    <row r="1291" spans="1:36" ht="15" customHeight="1" outlineLevel="2">
      <c r="A1291" s="7">
        <v>2015</v>
      </c>
      <c r="B1291" s="7" t="s">
        <v>70</v>
      </c>
      <c r="C1291" s="149" t="s">
        <v>71</v>
      </c>
      <c r="D1291" s="7" t="s">
        <v>71</v>
      </c>
      <c r="E1291" s="7" t="s">
        <v>13</v>
      </c>
      <c r="F1291" s="7">
        <v>5380</v>
      </c>
      <c r="G1291" s="7" t="str">
        <f>VLOOKUP(F1291,Crosswalk!A:D,2,0)</f>
        <v>5050</v>
      </c>
      <c r="H1291" s="7" t="str">
        <f>VLOOKUP(G1291,Crosswalk!B:D,2,0)</f>
        <v>St-Homeowners Prop Tax Relief</v>
      </c>
      <c r="I1291" s="7"/>
      <c r="J1291" s="8">
        <v>0</v>
      </c>
      <c r="K1291" s="8">
        <v>0</v>
      </c>
      <c r="L1291" s="8">
        <v>0</v>
      </c>
      <c r="M1291" s="8">
        <v>0</v>
      </c>
      <c r="N1291" s="8">
        <v>0</v>
      </c>
      <c r="O1291" s="8">
        <v>0</v>
      </c>
      <c r="P1291" s="8"/>
      <c r="Q1291" s="8">
        <v>38.39</v>
      </c>
      <c r="R1291" s="8"/>
      <c r="S1291" s="8"/>
      <c r="T1291" s="8"/>
      <c r="U1291" s="8"/>
      <c r="V1291" s="8"/>
      <c r="W1291" s="8"/>
      <c r="X1291" s="8"/>
      <c r="Y1291" s="14">
        <f t="shared" si="206"/>
        <v>38.39</v>
      </c>
      <c r="Z1291" s="10"/>
      <c r="AA1291" s="136">
        <f t="shared" si="214"/>
        <v>0</v>
      </c>
      <c r="AB1291" s="13"/>
      <c r="AC1291" s="13">
        <f t="shared" ref="AC1291:AC1325" si="216">AA1291+AB1291</f>
        <v>0</v>
      </c>
      <c r="AD1291" s="12">
        <v>1</v>
      </c>
      <c r="AE1291" s="12">
        <v>1</v>
      </c>
      <c r="AG1291" s="9">
        <f t="shared" si="208"/>
        <v>-38.39</v>
      </c>
      <c r="AI1291" s="1" t="str">
        <f t="shared" si="215"/>
        <v>33B33B10005050</v>
      </c>
      <c r="AJ1291" s="9">
        <f>IF(AND(F1291=2015,AG$4=1),-IFERROR(VLOOKUP(AI1291,'Tax Admin 1'!A:I,9,0),0),IF(AND(F1291=2015,AG$4=2),-IFERROR(VLOOKUP(AI1291,'Tax Admin 2'!A:I,9,0),0),IFERROR(VLOOKUP(AI1291,'A203'!A:L,12,0),0)))</f>
        <v>0</v>
      </c>
    </row>
    <row r="1292" spans="1:36" ht="15" customHeight="1" outlineLevel="2">
      <c r="A1292" s="7">
        <v>2015</v>
      </c>
      <c r="B1292" s="7" t="s">
        <v>70</v>
      </c>
      <c r="C1292" s="149" t="s">
        <v>71</v>
      </c>
      <c r="D1292" s="7" t="s">
        <v>71</v>
      </c>
      <c r="E1292" s="7" t="s">
        <v>13</v>
      </c>
      <c r="F1292" s="7">
        <v>5900</v>
      </c>
      <c r="G1292" s="7" t="str">
        <f>VLOOKUP(F1292,Crosswalk!A:D,2,0)</f>
        <v>5801</v>
      </c>
      <c r="H1292" s="7" t="str">
        <f>VLOOKUP(G1292,Crosswalk!B:D,2,0)</f>
        <v>RDA Pass Thru</v>
      </c>
      <c r="I1292" s="7"/>
      <c r="J1292" s="8">
        <v>0</v>
      </c>
      <c r="K1292" s="8">
        <v>0</v>
      </c>
      <c r="L1292" s="8">
        <v>0</v>
      </c>
      <c r="M1292" s="8">
        <v>0</v>
      </c>
      <c r="N1292" s="8">
        <v>0</v>
      </c>
      <c r="O1292" s="8">
        <v>0</v>
      </c>
      <c r="P1292" s="8"/>
      <c r="Q1292" s="8">
        <v>0</v>
      </c>
      <c r="R1292" s="8"/>
      <c r="S1292" s="8"/>
      <c r="T1292" s="8"/>
      <c r="U1292" s="8"/>
      <c r="V1292" s="8"/>
      <c r="W1292" s="8"/>
      <c r="X1292" s="8"/>
      <c r="Y1292" s="14">
        <f t="shared" si="206"/>
        <v>0</v>
      </c>
      <c r="Z1292" s="10"/>
      <c r="AA1292" s="136">
        <f t="shared" si="214"/>
        <v>0</v>
      </c>
      <c r="AB1292" s="13"/>
      <c r="AC1292" s="13">
        <f t="shared" si="216"/>
        <v>0</v>
      </c>
      <c r="AD1292" s="12">
        <v>1</v>
      </c>
      <c r="AE1292" s="12">
        <v>1</v>
      </c>
      <c r="AG1292" s="9">
        <f t="shared" si="208"/>
        <v>0</v>
      </c>
      <c r="AI1292" s="1" t="str">
        <f t="shared" si="215"/>
        <v>33B33B10005801</v>
      </c>
      <c r="AJ1292" s="9">
        <f>IF(AND(F1292=2015,AG$4=1),-IFERROR(VLOOKUP(AI1292,'Tax Admin 1'!A:I,9,0),0),IF(AND(F1292=2015,AG$4=2),-IFERROR(VLOOKUP(AI1292,'Tax Admin 2'!A:I,9,0),0),IFERROR(VLOOKUP(AI1292,'A203'!A:L,12,0),0)))</f>
        <v>0</v>
      </c>
    </row>
    <row r="1293" spans="1:36" ht="15" customHeight="1" outlineLevel="1">
      <c r="A1293" s="7"/>
      <c r="B1293" s="7"/>
      <c r="C1293" s="157" t="s">
        <v>3568</v>
      </c>
      <c r="D1293" s="7"/>
      <c r="E1293" s="7"/>
      <c r="F1293" s="7"/>
      <c r="G1293" s="7"/>
      <c r="H1293" s="7"/>
      <c r="I1293" s="7"/>
      <c r="J1293" s="8">
        <f>SUBTOTAL(9,J1280:J1292)</f>
        <v>0</v>
      </c>
      <c r="K1293" s="8">
        <f>SUBTOTAL(9,K1280:K1292)</f>
        <v>0</v>
      </c>
      <c r="L1293" s="8">
        <f>SUBTOTAL(9,L1280:L1292)</f>
        <v>3479.8099999999995</v>
      </c>
      <c r="M1293" s="8">
        <f>SUBTOTAL(9,M1280:M1292)</f>
        <v>0</v>
      </c>
      <c r="N1293" s="8">
        <f>SUBTOTAL(9,N1280:N1292)</f>
        <v>282.01000000000016</v>
      </c>
      <c r="O1293" s="8">
        <f>SUBTOTAL(9,O1280:O1292)</f>
        <v>1587.5600000000004</v>
      </c>
      <c r="P1293" s="8">
        <f>SUBTOTAL(9,P1280:P1292)</f>
        <v>266.36</v>
      </c>
      <c r="Q1293" s="8">
        <f>SUBTOTAL(9,Q1280:Q1292)</f>
        <v>1265.829999999999</v>
      </c>
      <c r="R1293" s="8"/>
      <c r="S1293" s="8"/>
      <c r="T1293" s="8"/>
      <c r="U1293" s="8"/>
      <c r="V1293" s="8"/>
      <c r="W1293" s="8"/>
      <c r="X1293" s="8"/>
      <c r="Y1293" s="14">
        <f>SUBTOTAL(9,Y1280:Y1292)</f>
        <v>6881.5700000000006</v>
      </c>
      <c r="Z1293" s="10"/>
      <c r="AA1293" s="136"/>
      <c r="AB1293" s="13"/>
      <c r="AC1293" s="13"/>
      <c r="AD1293" s="12"/>
      <c r="AE1293" s="12"/>
      <c r="AG1293" s="9"/>
      <c r="AJ1293" s="9"/>
    </row>
    <row r="1294" spans="1:36" ht="15" customHeight="1" outlineLevel="2">
      <c r="A1294" s="7">
        <v>2015</v>
      </c>
      <c r="B1294" s="7" t="s">
        <v>72</v>
      </c>
      <c r="C1294" s="149" t="s">
        <v>73</v>
      </c>
      <c r="D1294" s="7" t="s">
        <v>73</v>
      </c>
      <c r="E1294" s="7" t="s">
        <v>13</v>
      </c>
      <c r="F1294" s="7">
        <v>1010</v>
      </c>
      <c r="G1294" s="7" t="str">
        <f>VLOOKUP(F1294,Crosswalk!A:D,2,0)</f>
        <v>4001</v>
      </c>
      <c r="H1294" s="7" t="str">
        <f>VLOOKUP(G1294,Crosswalk!B:D,2,0)</f>
        <v>Property Taxes-Current Secured</v>
      </c>
      <c r="I1294" s="7"/>
      <c r="J1294" s="8">
        <v>0</v>
      </c>
      <c r="K1294" s="8">
        <v>0</v>
      </c>
      <c r="L1294" s="8">
        <v>3744.39</v>
      </c>
      <c r="M1294" s="8">
        <v>0</v>
      </c>
      <c r="N1294" s="8">
        <v>883.46000000000049</v>
      </c>
      <c r="O1294" s="8">
        <v>1493.3599999999997</v>
      </c>
      <c r="P1294" s="8">
        <v>863.62</v>
      </c>
      <c r="Q1294" s="8">
        <v>357.03999999999905</v>
      </c>
      <c r="R1294" s="8"/>
      <c r="S1294" s="8"/>
      <c r="T1294" s="8"/>
      <c r="U1294" s="8"/>
      <c r="V1294" s="8"/>
      <c r="W1294" s="8"/>
      <c r="X1294" s="8"/>
      <c r="Y1294" s="14">
        <f t="shared" ref="Y1294:Y1356" si="217">SUM(J1294:X1294)</f>
        <v>7341.869999999999</v>
      </c>
      <c r="Z1294" s="10"/>
      <c r="AA1294" s="136">
        <f t="shared" ref="AA1294:AA1306" si="218">IF(AG$2="Y",IF(RIGHT(B1294,4)="CITY",AJ1294,0),AJ1294)</f>
        <v>0</v>
      </c>
      <c r="AB1294" s="13"/>
      <c r="AC1294" s="13">
        <f t="shared" si="216"/>
        <v>0</v>
      </c>
      <c r="AD1294" s="12">
        <v>1</v>
      </c>
      <c r="AE1294" s="12">
        <v>1</v>
      </c>
      <c r="AG1294" s="9">
        <f t="shared" si="208"/>
        <v>-7341.869999999999</v>
      </c>
      <c r="AI1294" s="1" t="str">
        <f t="shared" ref="AI1294:AI1306" si="219">C1294&amp;D1294&amp;E1294&amp;G1294</f>
        <v>33C33C10004001</v>
      </c>
      <c r="AJ1294" s="9">
        <f>IF(AND(F1294=2015,AG$4=1),-IFERROR(VLOOKUP(AI1294,'Tax Admin 1'!A:I,9,0),0),IF(AND(F1294=2015,AG$4=2),-IFERROR(VLOOKUP(AI1294,'Tax Admin 2'!A:I,9,0),0),IFERROR(VLOOKUP(AI1294,'A203'!A:L,12,0),0)))</f>
        <v>0</v>
      </c>
    </row>
    <row r="1295" spans="1:36" ht="15" customHeight="1" outlineLevel="2">
      <c r="A1295" s="7">
        <v>2015</v>
      </c>
      <c r="B1295" s="7" t="s">
        <v>72</v>
      </c>
      <c r="C1295" s="149" t="s">
        <v>73</v>
      </c>
      <c r="D1295" s="7" t="s">
        <v>73</v>
      </c>
      <c r="E1295" s="7" t="s">
        <v>13</v>
      </c>
      <c r="F1295" s="7">
        <v>1020</v>
      </c>
      <c r="G1295" s="7" t="str">
        <f>VLOOKUP(F1295,Crosswalk!A:D,2,0)</f>
        <v>4004</v>
      </c>
      <c r="H1295" s="7" t="str">
        <f>VLOOKUP(G1295,Crosswalk!B:D,2,0)</f>
        <v>Property Taxes-Eraf III</v>
      </c>
      <c r="I1295" s="7"/>
      <c r="J1295" s="8">
        <v>0</v>
      </c>
      <c r="K1295" s="8">
        <v>0</v>
      </c>
      <c r="L1295" s="8">
        <v>0</v>
      </c>
      <c r="M1295" s="8">
        <v>0</v>
      </c>
      <c r="N1295" s="8">
        <v>0</v>
      </c>
      <c r="O1295" s="8">
        <v>0</v>
      </c>
      <c r="P1295" s="8"/>
      <c r="Q1295" s="8">
        <v>0</v>
      </c>
      <c r="R1295" s="8"/>
      <c r="S1295" s="8"/>
      <c r="T1295" s="8"/>
      <c r="U1295" s="8"/>
      <c r="V1295" s="8"/>
      <c r="W1295" s="8"/>
      <c r="X1295" s="8"/>
      <c r="Y1295" s="14">
        <f t="shared" si="217"/>
        <v>0</v>
      </c>
      <c r="Z1295" s="10"/>
      <c r="AA1295" s="136">
        <f t="shared" si="218"/>
        <v>0</v>
      </c>
      <c r="AB1295" s="13"/>
      <c r="AC1295" s="13">
        <f t="shared" si="216"/>
        <v>0</v>
      </c>
      <c r="AD1295" s="12">
        <v>1</v>
      </c>
      <c r="AE1295" s="12">
        <v>1</v>
      </c>
      <c r="AG1295" s="9">
        <f t="shared" si="208"/>
        <v>0</v>
      </c>
      <c r="AI1295" s="1" t="str">
        <f t="shared" si="219"/>
        <v>33C33C10004004</v>
      </c>
      <c r="AJ1295" s="9">
        <f>IF(AND(F1295=2015,AG$4=1),-IFERROR(VLOOKUP(AI1295,'Tax Admin 1'!A:I,9,0),0),IF(AND(F1295=2015,AG$4=2),-IFERROR(VLOOKUP(AI1295,'Tax Admin 2'!A:I,9,0),0),IFERROR(VLOOKUP(AI1295,'A203'!A:L,12,0),0)))</f>
        <v>0</v>
      </c>
    </row>
    <row r="1296" spans="1:36" ht="15" customHeight="1" outlineLevel="2">
      <c r="A1296" s="7">
        <v>2015</v>
      </c>
      <c r="B1296" s="7" t="s">
        <v>72</v>
      </c>
      <c r="C1296" s="149" t="s">
        <v>73</v>
      </c>
      <c r="D1296" s="7" t="s">
        <v>73</v>
      </c>
      <c r="E1296" s="7" t="s">
        <v>13</v>
      </c>
      <c r="F1296" s="7">
        <v>1050</v>
      </c>
      <c r="G1296" s="7" t="str">
        <f>VLOOKUP(F1296,Crosswalk!A:D,2,0)</f>
        <v>4006</v>
      </c>
      <c r="H1296" s="7" t="str">
        <f>VLOOKUP(G1296,Crosswalk!B:D,2,0)</f>
        <v>Property Tax-Current Unsecured</v>
      </c>
      <c r="I1296" s="7"/>
      <c r="J1296" s="8">
        <v>0</v>
      </c>
      <c r="K1296" s="8">
        <v>0</v>
      </c>
      <c r="L1296" s="8">
        <v>219.56</v>
      </c>
      <c r="M1296" s="8">
        <v>0</v>
      </c>
      <c r="N1296" s="8">
        <v>0.18000000000000682</v>
      </c>
      <c r="O1296" s="8">
        <v>13.759999999999991</v>
      </c>
      <c r="P1296" s="8"/>
      <c r="Q1296" s="8">
        <v>0</v>
      </c>
      <c r="R1296" s="8"/>
      <c r="S1296" s="8"/>
      <c r="T1296" s="8"/>
      <c r="U1296" s="8"/>
      <c r="V1296" s="8"/>
      <c r="W1296" s="8"/>
      <c r="X1296" s="8"/>
      <c r="Y1296" s="14">
        <f t="shared" si="217"/>
        <v>233.5</v>
      </c>
      <c r="Z1296" s="10"/>
      <c r="AA1296" s="136">
        <f t="shared" si="218"/>
        <v>0</v>
      </c>
      <c r="AB1296" s="13"/>
      <c r="AC1296" s="13">
        <f t="shared" si="216"/>
        <v>0</v>
      </c>
      <c r="AD1296" s="12">
        <v>1</v>
      </c>
      <c r="AE1296" s="12">
        <v>1</v>
      </c>
      <c r="AG1296" s="9">
        <f t="shared" si="208"/>
        <v>-233.5</v>
      </c>
      <c r="AI1296" s="1" t="str">
        <f t="shared" si="219"/>
        <v>33C33C10004006</v>
      </c>
      <c r="AJ1296" s="9">
        <f>IF(AND(F1296=2015,AG$4=1),-IFERROR(VLOOKUP(AI1296,'Tax Admin 1'!A:I,9,0),0),IF(AND(F1296=2015,AG$4=2),-IFERROR(VLOOKUP(AI1296,'Tax Admin 2'!A:I,9,0),0),IFERROR(VLOOKUP(AI1296,'A203'!A:L,12,0),0)))</f>
        <v>0</v>
      </c>
    </row>
    <row r="1297" spans="1:36" ht="15" customHeight="1" outlineLevel="2">
      <c r="A1297" s="7">
        <v>2015</v>
      </c>
      <c r="B1297" s="7" t="s">
        <v>72</v>
      </c>
      <c r="C1297" s="149" t="s">
        <v>73</v>
      </c>
      <c r="D1297" s="7" t="s">
        <v>73</v>
      </c>
      <c r="E1297" s="7" t="s">
        <v>13</v>
      </c>
      <c r="F1297" s="7">
        <v>1110</v>
      </c>
      <c r="G1297" s="7" t="str">
        <f>VLOOKUP(F1297,Crosswalk!A:D,2,0)</f>
        <v>4008</v>
      </c>
      <c r="H1297" s="7" t="str">
        <f>VLOOKUP(G1297,Crosswalk!B:D,2,0)</f>
        <v>Property Taxes-Prior Secured</v>
      </c>
      <c r="I1297" s="7"/>
      <c r="J1297" s="8">
        <v>0</v>
      </c>
      <c r="K1297" s="8">
        <v>0</v>
      </c>
      <c r="L1297" s="8">
        <v>0</v>
      </c>
      <c r="M1297" s="8">
        <v>0</v>
      </c>
      <c r="N1297" s="8">
        <v>0</v>
      </c>
      <c r="O1297" s="8">
        <v>0</v>
      </c>
      <c r="P1297" s="8"/>
      <c r="Q1297" s="8">
        <v>0</v>
      </c>
      <c r="R1297" s="8"/>
      <c r="S1297" s="8"/>
      <c r="T1297" s="8"/>
      <c r="U1297" s="8"/>
      <c r="V1297" s="8"/>
      <c r="W1297" s="8"/>
      <c r="X1297" s="8"/>
      <c r="Y1297" s="14">
        <f t="shared" si="217"/>
        <v>0</v>
      </c>
      <c r="Z1297" s="10"/>
      <c r="AA1297" s="136">
        <f t="shared" si="218"/>
        <v>0</v>
      </c>
      <c r="AB1297" s="13"/>
      <c r="AC1297" s="13">
        <f t="shared" si="216"/>
        <v>0</v>
      </c>
      <c r="AD1297" s="12">
        <v>1</v>
      </c>
      <c r="AE1297" s="12">
        <v>1</v>
      </c>
      <c r="AG1297" s="9">
        <f t="shared" si="208"/>
        <v>0</v>
      </c>
      <c r="AI1297" s="1" t="str">
        <f t="shared" si="219"/>
        <v>33C33C10004008</v>
      </c>
      <c r="AJ1297" s="9">
        <f>IF(AND(F1297=2015,AG$4=1),-IFERROR(VLOOKUP(AI1297,'Tax Admin 1'!A:I,9,0),0),IF(AND(F1297=2015,AG$4=2),-IFERROR(VLOOKUP(AI1297,'Tax Admin 2'!A:I,9,0),0),IFERROR(VLOOKUP(AI1297,'A203'!A:L,12,0),0)))</f>
        <v>0</v>
      </c>
    </row>
    <row r="1298" spans="1:36" ht="15" customHeight="1" outlineLevel="2">
      <c r="A1298" s="7">
        <v>2015</v>
      </c>
      <c r="B1298" s="7" t="s">
        <v>72</v>
      </c>
      <c r="C1298" s="149" t="s">
        <v>73</v>
      </c>
      <c r="D1298" s="7" t="s">
        <v>73</v>
      </c>
      <c r="E1298" s="7" t="s">
        <v>13</v>
      </c>
      <c r="F1298" s="7">
        <v>1150</v>
      </c>
      <c r="G1298" s="7" t="str">
        <f>VLOOKUP(F1298,Crosswalk!A:D,2,0)</f>
        <v>4009</v>
      </c>
      <c r="H1298" s="7" t="str">
        <f>VLOOKUP(G1298,Crosswalk!B:D,2,0)</f>
        <v>Property Taxes-Prior Unsecured</v>
      </c>
      <c r="I1298" s="7"/>
      <c r="J1298" s="8">
        <v>0</v>
      </c>
      <c r="K1298" s="8">
        <v>0</v>
      </c>
      <c r="L1298" s="8">
        <v>0.19</v>
      </c>
      <c r="M1298" s="8">
        <v>0</v>
      </c>
      <c r="N1298" s="8">
        <v>14.66</v>
      </c>
      <c r="O1298" s="8">
        <v>4.3399999999999981</v>
      </c>
      <c r="P1298" s="8"/>
      <c r="Q1298" s="8">
        <v>0</v>
      </c>
      <c r="R1298" s="8"/>
      <c r="S1298" s="8"/>
      <c r="T1298" s="8"/>
      <c r="U1298" s="8"/>
      <c r="V1298" s="8"/>
      <c r="W1298" s="8"/>
      <c r="X1298" s="8"/>
      <c r="Y1298" s="14">
        <f t="shared" si="217"/>
        <v>19.189999999999998</v>
      </c>
      <c r="Z1298" s="10"/>
      <c r="AA1298" s="136">
        <f t="shared" si="218"/>
        <v>0</v>
      </c>
      <c r="AB1298" s="13"/>
      <c r="AC1298" s="13">
        <f t="shared" si="216"/>
        <v>0</v>
      </c>
      <c r="AD1298" s="12">
        <v>1</v>
      </c>
      <c r="AE1298" s="12">
        <v>1</v>
      </c>
      <c r="AG1298" s="9">
        <f t="shared" si="208"/>
        <v>-19.189999999999998</v>
      </c>
      <c r="AI1298" s="1" t="str">
        <f t="shared" si="219"/>
        <v>33C33C10004009</v>
      </c>
      <c r="AJ1298" s="9">
        <f>IF(AND(F1298=2015,AG$4=1),-IFERROR(VLOOKUP(AI1298,'Tax Admin 1'!A:I,9,0),0),IF(AND(F1298=2015,AG$4=2),-IFERROR(VLOOKUP(AI1298,'Tax Admin 2'!A:I,9,0),0),IFERROR(VLOOKUP(AI1298,'A203'!A:L,12,0),0)))</f>
        <v>0</v>
      </c>
    </row>
    <row r="1299" spans="1:36" ht="15" customHeight="1" outlineLevel="2">
      <c r="A1299" s="7">
        <v>2015</v>
      </c>
      <c r="B1299" s="7" t="s">
        <v>72</v>
      </c>
      <c r="C1299" s="149" t="s">
        <v>73</v>
      </c>
      <c r="D1299" s="7" t="s">
        <v>73</v>
      </c>
      <c r="E1299" s="7" t="s">
        <v>13</v>
      </c>
      <c r="F1299" s="7">
        <v>1160</v>
      </c>
      <c r="G1299" s="7" t="str">
        <f>VLOOKUP(F1299,Crosswalk!A:D,2,0)</f>
        <v>4010</v>
      </c>
      <c r="H1299" s="7" t="str">
        <f>VLOOKUP(G1299,Crosswalk!B:D,2,0)</f>
        <v>Prop Tax Rev- School Pass Thru</v>
      </c>
      <c r="I1299" s="7"/>
      <c r="J1299" s="8">
        <v>0</v>
      </c>
      <c r="K1299" s="8">
        <v>0</v>
      </c>
      <c r="L1299" s="8">
        <v>0</v>
      </c>
      <c r="M1299" s="8">
        <v>0</v>
      </c>
      <c r="N1299" s="8">
        <v>0</v>
      </c>
      <c r="O1299" s="8">
        <v>0</v>
      </c>
      <c r="P1299" s="8"/>
      <c r="Q1299" s="8">
        <v>0</v>
      </c>
      <c r="R1299" s="8"/>
      <c r="S1299" s="8"/>
      <c r="T1299" s="8"/>
      <c r="U1299" s="8"/>
      <c r="V1299" s="8"/>
      <c r="W1299" s="8"/>
      <c r="X1299" s="8"/>
      <c r="Y1299" s="14">
        <f t="shared" si="217"/>
        <v>0</v>
      </c>
      <c r="Z1299" s="10"/>
      <c r="AA1299" s="136">
        <f t="shared" si="218"/>
        <v>0</v>
      </c>
      <c r="AB1299" s="13"/>
      <c r="AC1299" s="13">
        <f t="shared" si="216"/>
        <v>0</v>
      </c>
      <c r="AD1299" s="12">
        <v>1</v>
      </c>
      <c r="AE1299" s="12">
        <v>1</v>
      </c>
      <c r="AG1299" s="9">
        <f t="shared" si="208"/>
        <v>0</v>
      </c>
      <c r="AI1299" s="1" t="str">
        <f t="shared" si="219"/>
        <v>33C33C10004010</v>
      </c>
      <c r="AJ1299" s="9">
        <f>IF(AND(F1299=2015,AG$4=1),-IFERROR(VLOOKUP(AI1299,'Tax Admin 1'!A:I,9,0),0),IF(AND(F1299=2015,AG$4=2),-IFERROR(VLOOKUP(AI1299,'Tax Admin 2'!A:I,9,0),0),IFERROR(VLOOKUP(AI1299,'A203'!A:L,12,0),0)))</f>
        <v>0</v>
      </c>
    </row>
    <row r="1300" spans="1:36" ht="15" customHeight="1" outlineLevel="2">
      <c r="A1300" s="7">
        <v>2015</v>
      </c>
      <c r="B1300" s="7" t="s">
        <v>72</v>
      </c>
      <c r="C1300" s="149" t="s">
        <v>73</v>
      </c>
      <c r="D1300" s="7" t="s">
        <v>73</v>
      </c>
      <c r="E1300" s="7" t="s">
        <v>13</v>
      </c>
      <c r="F1300" s="7">
        <v>1260</v>
      </c>
      <c r="G1300" s="7" t="str">
        <f>VLOOKUP(F1300,Crosswalk!A:D,2,0)</f>
        <v>4030</v>
      </c>
      <c r="H1300" s="7" t="str">
        <f>VLOOKUP(G1300,Crosswalk!B:D,2,0)</f>
        <v>Supp Prop Tax-Current Secured</v>
      </c>
      <c r="I1300" s="7"/>
      <c r="J1300" s="8">
        <v>0</v>
      </c>
      <c r="K1300" s="8">
        <v>0</v>
      </c>
      <c r="L1300" s="8">
        <v>0</v>
      </c>
      <c r="M1300" s="8">
        <v>0</v>
      </c>
      <c r="N1300" s="8">
        <v>0</v>
      </c>
      <c r="O1300" s="8">
        <v>0</v>
      </c>
      <c r="P1300" s="8"/>
      <c r="Q1300" s="8">
        <v>182.02</v>
      </c>
      <c r="R1300" s="8"/>
      <c r="S1300" s="8"/>
      <c r="T1300" s="8"/>
      <c r="U1300" s="8"/>
      <c r="V1300" s="8"/>
      <c r="W1300" s="8"/>
      <c r="X1300" s="8"/>
      <c r="Y1300" s="14">
        <f t="shared" si="217"/>
        <v>182.02</v>
      </c>
      <c r="Z1300" s="10"/>
      <c r="AA1300" s="136">
        <f t="shared" si="218"/>
        <v>0</v>
      </c>
      <c r="AB1300" s="13"/>
      <c r="AC1300" s="13">
        <f t="shared" si="216"/>
        <v>0</v>
      </c>
      <c r="AD1300" s="12">
        <v>1</v>
      </c>
      <c r="AE1300" s="12">
        <v>1</v>
      </c>
      <c r="AG1300" s="9">
        <f t="shared" si="208"/>
        <v>-182.02</v>
      </c>
      <c r="AI1300" s="1" t="str">
        <f t="shared" si="219"/>
        <v>33C33C10004030</v>
      </c>
      <c r="AJ1300" s="9">
        <f>IF(AND(F1300=2015,AG$4=1),-IFERROR(VLOOKUP(AI1300,'Tax Admin 1'!A:I,9,0),0),IF(AND(F1300=2015,AG$4=2),-IFERROR(VLOOKUP(AI1300,'Tax Admin 2'!A:I,9,0),0),IFERROR(VLOOKUP(AI1300,'A203'!A:L,12,0),0)))</f>
        <v>0</v>
      </c>
    </row>
    <row r="1301" spans="1:36" ht="15" customHeight="1" outlineLevel="2">
      <c r="A1301" s="7">
        <v>2015</v>
      </c>
      <c r="B1301" s="7" t="s">
        <v>72</v>
      </c>
      <c r="C1301" s="149" t="s">
        <v>73</v>
      </c>
      <c r="D1301" s="7" t="s">
        <v>73</v>
      </c>
      <c r="E1301" s="7" t="s">
        <v>13</v>
      </c>
      <c r="F1301" s="7">
        <v>1270</v>
      </c>
      <c r="G1301" s="7" t="str">
        <f>VLOOKUP(F1301,Crosswalk!A:D,2,0)</f>
        <v>4033</v>
      </c>
      <c r="H1301" s="7" t="str">
        <f>VLOOKUP(G1301,Crosswalk!B:D,2,0)</f>
        <v>Supp Property Taxes-Prior Secured</v>
      </c>
      <c r="I1301" s="7"/>
      <c r="J1301" s="8">
        <v>0</v>
      </c>
      <c r="K1301" s="8">
        <v>0</v>
      </c>
      <c r="L1301" s="8">
        <v>0</v>
      </c>
      <c r="M1301" s="8">
        <v>0</v>
      </c>
      <c r="N1301" s="8">
        <v>0</v>
      </c>
      <c r="O1301" s="8">
        <v>0</v>
      </c>
      <c r="P1301" s="8"/>
      <c r="Q1301" s="8">
        <v>41.28</v>
      </c>
      <c r="R1301" s="8"/>
      <c r="S1301" s="8"/>
      <c r="T1301" s="8"/>
      <c r="U1301" s="8"/>
      <c r="V1301" s="8"/>
      <c r="W1301" s="8"/>
      <c r="X1301" s="8"/>
      <c r="Y1301" s="14">
        <f t="shared" si="217"/>
        <v>41.28</v>
      </c>
      <c r="Z1301" s="10"/>
      <c r="AA1301" s="136">
        <f t="shared" si="218"/>
        <v>0</v>
      </c>
      <c r="AB1301" s="13"/>
      <c r="AC1301" s="13">
        <f t="shared" si="216"/>
        <v>0</v>
      </c>
      <c r="AD1301" s="12">
        <v>1</v>
      </c>
      <c r="AE1301" s="12">
        <v>1</v>
      </c>
      <c r="AG1301" s="9">
        <f t="shared" si="208"/>
        <v>-41.28</v>
      </c>
      <c r="AI1301" s="1" t="str">
        <f t="shared" si="219"/>
        <v>33C33C10004033</v>
      </c>
      <c r="AJ1301" s="9">
        <f>IF(AND(F1301=2015,AG$4=1),-IFERROR(VLOOKUP(AI1301,'Tax Admin 1'!A:I,9,0),0),IF(AND(F1301=2015,AG$4=2),-IFERROR(VLOOKUP(AI1301,'Tax Admin 2'!A:I,9,0),0),IFERROR(VLOOKUP(AI1301,'A203'!A:L,12,0),0)))</f>
        <v>0</v>
      </c>
    </row>
    <row r="1302" spans="1:36" ht="15" customHeight="1" outlineLevel="2">
      <c r="A1302" s="7">
        <v>2015</v>
      </c>
      <c r="B1302" s="7" t="s">
        <v>72</v>
      </c>
      <c r="C1302" s="149" t="s">
        <v>73</v>
      </c>
      <c r="D1302" s="7" t="s">
        <v>73</v>
      </c>
      <c r="E1302" s="7" t="s">
        <v>13</v>
      </c>
      <c r="F1302" s="7">
        <v>1410</v>
      </c>
      <c r="G1302" s="7" t="str">
        <f>VLOOKUP(F1302,Crosswalk!A:D,2,0)</f>
        <v>4052</v>
      </c>
      <c r="H1302" s="7" t="str">
        <f>VLOOKUP(G1302,Crosswalk!B:D,2,0)</f>
        <v>Other Taxes</v>
      </c>
      <c r="I1302" s="7"/>
      <c r="J1302" s="8">
        <v>0</v>
      </c>
      <c r="K1302" s="8">
        <v>0</v>
      </c>
      <c r="L1302" s="8">
        <v>0</v>
      </c>
      <c r="M1302" s="8">
        <v>0</v>
      </c>
      <c r="N1302" s="8">
        <v>0</v>
      </c>
      <c r="O1302" s="8">
        <v>0</v>
      </c>
      <c r="P1302" s="8"/>
      <c r="Q1302" s="8">
        <v>0</v>
      </c>
      <c r="R1302" s="8"/>
      <c r="S1302" s="8"/>
      <c r="T1302" s="8"/>
      <c r="U1302" s="8"/>
      <c r="V1302" s="8"/>
      <c r="W1302" s="8"/>
      <c r="X1302" s="8"/>
      <c r="Y1302" s="14">
        <f t="shared" si="217"/>
        <v>0</v>
      </c>
      <c r="Z1302" s="10"/>
      <c r="AA1302" s="136">
        <f t="shared" si="218"/>
        <v>0</v>
      </c>
      <c r="AB1302" s="13"/>
      <c r="AC1302" s="13">
        <f t="shared" si="216"/>
        <v>0</v>
      </c>
      <c r="AD1302" s="12">
        <v>1</v>
      </c>
      <c r="AE1302" s="12">
        <v>1</v>
      </c>
      <c r="AG1302" s="9">
        <f t="shared" si="208"/>
        <v>0</v>
      </c>
      <c r="AI1302" s="1" t="str">
        <f t="shared" si="219"/>
        <v>33C33C10004052</v>
      </c>
      <c r="AJ1302" s="9">
        <f>IF(AND(F1302=2015,AG$4=1),-IFERROR(VLOOKUP(AI1302,'Tax Admin 1'!A:I,9,0),0),IF(AND(F1302=2015,AG$4=2),-IFERROR(VLOOKUP(AI1302,'Tax Admin 2'!A:I,9,0),0),IFERROR(VLOOKUP(AI1302,'A203'!A:L,12,0),0)))</f>
        <v>0</v>
      </c>
    </row>
    <row r="1303" spans="1:36" ht="15" customHeight="1" outlineLevel="2">
      <c r="A1303" s="7">
        <v>2015</v>
      </c>
      <c r="B1303" s="7" t="s">
        <v>72</v>
      </c>
      <c r="C1303" s="149" t="s">
        <v>73</v>
      </c>
      <c r="D1303" s="7" t="s">
        <v>73</v>
      </c>
      <c r="E1303" s="7" t="s">
        <v>13</v>
      </c>
      <c r="F1303" s="7">
        <v>1440</v>
      </c>
      <c r="G1303" s="7" t="str">
        <f>VLOOKUP(F1303,Crosswalk!A:D,2,0)</f>
        <v>4055</v>
      </c>
      <c r="H1303" s="7" t="str">
        <f>VLOOKUP(G1303,Crosswalk!B:D,2,0)</f>
        <v>Timber Yield</v>
      </c>
      <c r="I1303" s="7"/>
      <c r="J1303" s="8">
        <v>0</v>
      </c>
      <c r="K1303" s="8">
        <v>0</v>
      </c>
      <c r="L1303" s="8">
        <v>0</v>
      </c>
      <c r="M1303" s="8">
        <v>0</v>
      </c>
      <c r="N1303" s="8">
        <v>0</v>
      </c>
      <c r="O1303" s="8">
        <v>0</v>
      </c>
      <c r="P1303" s="8"/>
      <c r="Q1303" s="8">
        <v>0</v>
      </c>
      <c r="R1303" s="8"/>
      <c r="S1303" s="8"/>
      <c r="T1303" s="8"/>
      <c r="U1303" s="8"/>
      <c r="V1303" s="8"/>
      <c r="W1303" s="8"/>
      <c r="X1303" s="8"/>
      <c r="Y1303" s="14">
        <f t="shared" si="217"/>
        <v>0</v>
      </c>
      <c r="Z1303" s="10"/>
      <c r="AA1303" s="136">
        <f t="shared" si="218"/>
        <v>0</v>
      </c>
      <c r="AB1303" s="13"/>
      <c r="AC1303" s="13">
        <f t="shared" si="216"/>
        <v>0</v>
      </c>
      <c r="AD1303" s="12">
        <v>1</v>
      </c>
      <c r="AE1303" s="12">
        <v>1</v>
      </c>
      <c r="AG1303" s="9">
        <f t="shared" si="208"/>
        <v>0</v>
      </c>
      <c r="AI1303" s="1" t="str">
        <f t="shared" si="219"/>
        <v>33C33C10004055</v>
      </c>
      <c r="AJ1303" s="9">
        <f>IF(AND(F1303=2015,AG$4=1),-IFERROR(VLOOKUP(AI1303,'Tax Admin 1'!A:I,9,0),0),IF(AND(F1303=2015,AG$4=2),-IFERROR(VLOOKUP(AI1303,'Tax Admin 2'!A:I,9,0),0),IFERROR(VLOOKUP(AI1303,'A203'!A:L,12,0),0)))</f>
        <v>0</v>
      </c>
    </row>
    <row r="1304" spans="1:36" ht="15" customHeight="1" outlineLevel="2">
      <c r="A1304" s="7">
        <v>2015</v>
      </c>
      <c r="B1304" s="7" t="s">
        <v>72</v>
      </c>
      <c r="C1304" s="149" t="s">
        <v>73</v>
      </c>
      <c r="D1304" s="7" t="s">
        <v>73</v>
      </c>
      <c r="E1304" s="7" t="s">
        <v>13</v>
      </c>
      <c r="F1304" s="7">
        <v>4010</v>
      </c>
      <c r="G1304" s="7" t="str">
        <f>VLOOKUP(F1304,Crosswalk!A:D,2,0)</f>
        <v>4801</v>
      </c>
      <c r="H1304" s="7" t="str">
        <f>VLOOKUP(G1304,Crosswalk!B:D,2,0)</f>
        <v>Interest</v>
      </c>
      <c r="I1304" s="7"/>
      <c r="J1304" s="8">
        <v>0</v>
      </c>
      <c r="K1304" s="8">
        <v>0</v>
      </c>
      <c r="L1304" s="8">
        <v>7.0000000000000007E-2</v>
      </c>
      <c r="M1304" s="8">
        <v>0</v>
      </c>
      <c r="N1304" s="8">
        <v>1.19</v>
      </c>
      <c r="O1304" s="8">
        <v>0.51</v>
      </c>
      <c r="P1304" s="8"/>
      <c r="Q1304" s="8">
        <v>1.0900000000000003</v>
      </c>
      <c r="R1304" s="8"/>
      <c r="S1304" s="8"/>
      <c r="T1304" s="8"/>
      <c r="U1304" s="8"/>
      <c r="V1304" s="8"/>
      <c r="W1304" s="8"/>
      <c r="X1304" s="8"/>
      <c r="Y1304" s="14">
        <f t="shared" si="217"/>
        <v>2.8600000000000003</v>
      </c>
      <c r="Z1304" s="10"/>
      <c r="AA1304" s="136">
        <f t="shared" si="218"/>
        <v>0</v>
      </c>
      <c r="AB1304" s="13"/>
      <c r="AC1304" s="13">
        <f t="shared" si="216"/>
        <v>0</v>
      </c>
      <c r="AD1304" s="12">
        <v>1</v>
      </c>
      <c r="AE1304" s="12">
        <v>1</v>
      </c>
      <c r="AG1304" s="9">
        <f t="shared" si="208"/>
        <v>-2.8600000000000003</v>
      </c>
      <c r="AI1304" s="1" t="str">
        <f t="shared" si="219"/>
        <v>33C33C10004801</v>
      </c>
      <c r="AJ1304" s="9">
        <f>IF(AND(F1304=2015,AG$4=1),-IFERROR(VLOOKUP(AI1304,'Tax Admin 1'!A:I,9,0),0),IF(AND(F1304=2015,AG$4=2),-IFERROR(VLOOKUP(AI1304,'Tax Admin 2'!A:I,9,0),0),IFERROR(VLOOKUP(AI1304,'A203'!A:L,12,0),0)))</f>
        <v>0</v>
      </c>
    </row>
    <row r="1305" spans="1:36" ht="15" customHeight="1" outlineLevel="2">
      <c r="A1305" s="7">
        <v>2015</v>
      </c>
      <c r="B1305" s="7" t="s">
        <v>72</v>
      </c>
      <c r="C1305" s="149" t="s">
        <v>73</v>
      </c>
      <c r="D1305" s="7" t="s">
        <v>73</v>
      </c>
      <c r="E1305" s="7" t="s">
        <v>13</v>
      </c>
      <c r="F1305" s="7">
        <v>5380</v>
      </c>
      <c r="G1305" s="7" t="str">
        <f>VLOOKUP(F1305,Crosswalk!A:D,2,0)</f>
        <v>5050</v>
      </c>
      <c r="H1305" s="7" t="str">
        <f>VLOOKUP(G1305,Crosswalk!B:D,2,0)</f>
        <v>St-Homeowners Prop Tax Relief</v>
      </c>
      <c r="I1305" s="7"/>
      <c r="J1305" s="8">
        <v>0</v>
      </c>
      <c r="K1305" s="8">
        <v>0</v>
      </c>
      <c r="L1305" s="8">
        <v>0</v>
      </c>
      <c r="M1305" s="8">
        <v>0</v>
      </c>
      <c r="N1305" s="8">
        <v>0</v>
      </c>
      <c r="O1305" s="8">
        <v>0</v>
      </c>
      <c r="P1305" s="8"/>
      <c r="Q1305" s="8">
        <v>0</v>
      </c>
      <c r="R1305" s="8"/>
      <c r="S1305" s="8"/>
      <c r="T1305" s="8"/>
      <c r="U1305" s="8"/>
      <c r="V1305" s="8"/>
      <c r="W1305" s="8"/>
      <c r="X1305" s="8"/>
      <c r="Y1305" s="14">
        <f t="shared" si="217"/>
        <v>0</v>
      </c>
      <c r="Z1305" s="10"/>
      <c r="AA1305" s="136">
        <f t="shared" si="218"/>
        <v>0</v>
      </c>
      <c r="AB1305" s="13"/>
      <c r="AC1305" s="13">
        <f t="shared" si="216"/>
        <v>0</v>
      </c>
      <c r="AD1305" s="12">
        <v>1</v>
      </c>
      <c r="AE1305" s="12">
        <v>1</v>
      </c>
      <c r="AG1305" s="9">
        <f t="shared" si="208"/>
        <v>0</v>
      </c>
      <c r="AI1305" s="1" t="str">
        <f t="shared" si="219"/>
        <v>33C33C10005050</v>
      </c>
      <c r="AJ1305" s="9">
        <f>IF(AND(F1305=2015,AG$4=1),-IFERROR(VLOOKUP(AI1305,'Tax Admin 1'!A:I,9,0),0),IF(AND(F1305=2015,AG$4=2),-IFERROR(VLOOKUP(AI1305,'Tax Admin 2'!A:I,9,0),0),IFERROR(VLOOKUP(AI1305,'A203'!A:L,12,0),0)))</f>
        <v>0</v>
      </c>
    </row>
    <row r="1306" spans="1:36" ht="15" customHeight="1" outlineLevel="2">
      <c r="A1306" s="7">
        <v>2015</v>
      </c>
      <c r="B1306" s="7" t="s">
        <v>72</v>
      </c>
      <c r="C1306" s="149" t="s">
        <v>73</v>
      </c>
      <c r="D1306" s="7" t="s">
        <v>73</v>
      </c>
      <c r="E1306" s="7" t="s">
        <v>13</v>
      </c>
      <c r="F1306" s="7">
        <v>5900</v>
      </c>
      <c r="G1306" s="7" t="str">
        <f>VLOOKUP(F1306,Crosswalk!A:D,2,0)</f>
        <v>5801</v>
      </c>
      <c r="H1306" s="7" t="str">
        <f>VLOOKUP(G1306,Crosswalk!B:D,2,0)</f>
        <v>RDA Pass Thru</v>
      </c>
      <c r="I1306" s="7"/>
      <c r="J1306" s="8">
        <v>0</v>
      </c>
      <c r="K1306" s="8">
        <v>0</v>
      </c>
      <c r="L1306" s="8">
        <v>0</v>
      </c>
      <c r="M1306" s="8">
        <v>0</v>
      </c>
      <c r="N1306" s="8">
        <v>0</v>
      </c>
      <c r="O1306" s="8">
        <v>0</v>
      </c>
      <c r="P1306" s="8"/>
      <c r="Q1306" s="8">
        <v>0</v>
      </c>
      <c r="R1306" s="8"/>
      <c r="S1306" s="8"/>
      <c r="T1306" s="8"/>
      <c r="U1306" s="8"/>
      <c r="V1306" s="8"/>
      <c r="W1306" s="8"/>
      <c r="X1306" s="8"/>
      <c r="Y1306" s="14">
        <f t="shared" si="217"/>
        <v>0</v>
      </c>
      <c r="Z1306" s="10"/>
      <c r="AA1306" s="136">
        <f t="shared" si="218"/>
        <v>0</v>
      </c>
      <c r="AB1306" s="13"/>
      <c r="AC1306" s="13">
        <f t="shared" si="216"/>
        <v>0</v>
      </c>
      <c r="AD1306" s="12">
        <v>1</v>
      </c>
      <c r="AE1306" s="12">
        <v>1</v>
      </c>
      <c r="AG1306" s="9">
        <f t="shared" si="208"/>
        <v>0</v>
      </c>
      <c r="AI1306" s="1" t="str">
        <f t="shared" si="219"/>
        <v>33C33C10005801</v>
      </c>
      <c r="AJ1306" s="9">
        <f>IF(AND(F1306=2015,AG$4=1),-IFERROR(VLOOKUP(AI1306,'Tax Admin 1'!A:I,9,0),0),IF(AND(F1306=2015,AG$4=2),-IFERROR(VLOOKUP(AI1306,'Tax Admin 2'!A:I,9,0),0),IFERROR(VLOOKUP(AI1306,'A203'!A:L,12,0),0)))</f>
        <v>0</v>
      </c>
    </row>
    <row r="1307" spans="1:36" ht="15" customHeight="1" outlineLevel="1">
      <c r="A1307" s="7"/>
      <c r="B1307" s="7"/>
      <c r="C1307" s="157" t="s">
        <v>3569</v>
      </c>
      <c r="D1307" s="7"/>
      <c r="E1307" s="7"/>
      <c r="F1307" s="7"/>
      <c r="G1307" s="7"/>
      <c r="H1307" s="7"/>
      <c r="I1307" s="7"/>
      <c r="J1307" s="8">
        <f>SUBTOTAL(9,J1294:J1306)</f>
        <v>0</v>
      </c>
      <c r="K1307" s="8">
        <f>SUBTOTAL(9,K1294:K1306)</f>
        <v>0</v>
      </c>
      <c r="L1307" s="8">
        <f>SUBTOTAL(9,L1294:L1306)</f>
        <v>3964.21</v>
      </c>
      <c r="M1307" s="8">
        <f>SUBTOTAL(9,M1294:M1306)</f>
        <v>0</v>
      </c>
      <c r="N1307" s="8">
        <f>SUBTOTAL(9,N1294:N1306)</f>
        <v>899.49000000000058</v>
      </c>
      <c r="O1307" s="8">
        <f>SUBTOTAL(9,O1294:O1306)</f>
        <v>1511.9699999999996</v>
      </c>
      <c r="P1307" s="8">
        <f>SUBTOTAL(9,P1294:P1306)</f>
        <v>863.62</v>
      </c>
      <c r="Q1307" s="8">
        <f>SUBTOTAL(9,Q1294:Q1306)</f>
        <v>581.42999999999904</v>
      </c>
      <c r="R1307" s="8"/>
      <c r="S1307" s="8"/>
      <c r="T1307" s="8"/>
      <c r="U1307" s="8"/>
      <c r="V1307" s="8"/>
      <c r="W1307" s="8"/>
      <c r="X1307" s="8"/>
      <c r="Y1307" s="14">
        <f>SUBTOTAL(9,Y1294:Y1306)</f>
        <v>7820.7199999999984</v>
      </c>
      <c r="Z1307" s="10"/>
      <c r="AA1307" s="136"/>
      <c r="AB1307" s="13"/>
      <c r="AC1307" s="13"/>
      <c r="AD1307" s="12"/>
      <c r="AE1307" s="12"/>
      <c r="AG1307" s="9"/>
      <c r="AJ1307" s="9"/>
    </row>
    <row r="1308" spans="1:36" ht="15" customHeight="1" outlineLevel="2">
      <c r="A1308" s="7">
        <v>2015</v>
      </c>
      <c r="B1308" s="7" t="s">
        <v>74</v>
      </c>
      <c r="C1308" s="149" t="s">
        <v>75</v>
      </c>
      <c r="D1308" s="7" t="s">
        <v>75</v>
      </c>
      <c r="E1308" s="7" t="s">
        <v>13</v>
      </c>
      <c r="F1308" s="7">
        <v>1010</v>
      </c>
      <c r="G1308" s="7" t="str">
        <f>VLOOKUP(F1308,Crosswalk!A:D,2,0)</f>
        <v>4001</v>
      </c>
      <c r="H1308" s="7" t="str">
        <f>VLOOKUP(G1308,Crosswalk!B:D,2,0)</f>
        <v>Property Taxes-Current Secured</v>
      </c>
      <c r="I1308" s="7"/>
      <c r="J1308" s="8">
        <v>0</v>
      </c>
      <c r="K1308" s="8">
        <v>0</v>
      </c>
      <c r="L1308" s="8">
        <v>160478.62</v>
      </c>
      <c r="M1308" s="8">
        <v>0</v>
      </c>
      <c r="N1308" s="8">
        <v>25633.53</v>
      </c>
      <c r="O1308" s="8">
        <v>80049.750000000029</v>
      </c>
      <c r="P1308" s="8">
        <v>25738.959999999999</v>
      </c>
      <c r="Q1308" s="8">
        <v>31352.409999999916</v>
      </c>
      <c r="R1308" s="8"/>
      <c r="S1308" s="8"/>
      <c r="T1308" s="8"/>
      <c r="U1308" s="8"/>
      <c r="V1308" s="8"/>
      <c r="W1308" s="8"/>
      <c r="X1308" s="8"/>
      <c r="Y1308" s="14">
        <f t="shared" si="217"/>
        <v>323253.26999999996</v>
      </c>
      <c r="Z1308" s="10"/>
      <c r="AA1308" s="136">
        <f t="shared" ref="AA1308:AA1320" si="220">IF(AG$2="Y",IF(RIGHT(B1308,4)="CITY",AJ1308,0),AJ1308)</f>
        <v>0</v>
      </c>
      <c r="AB1308" s="13"/>
      <c r="AC1308" s="13">
        <f t="shared" si="216"/>
        <v>0</v>
      </c>
      <c r="AD1308" s="12">
        <v>1</v>
      </c>
      <c r="AE1308" s="12">
        <v>1</v>
      </c>
      <c r="AG1308" s="9">
        <f t="shared" si="208"/>
        <v>-323253.26999999996</v>
      </c>
      <c r="AI1308" s="1" t="str">
        <f t="shared" ref="AI1308:AI1320" si="221">C1308&amp;D1308&amp;E1308&amp;G1308</f>
        <v>33D33D10004001</v>
      </c>
      <c r="AJ1308" s="9">
        <f>IF(AND(F1308=2015,AG$4=1),-IFERROR(VLOOKUP(AI1308,'Tax Admin 1'!A:I,9,0),0),IF(AND(F1308=2015,AG$4=2),-IFERROR(VLOOKUP(AI1308,'Tax Admin 2'!A:I,9,0),0),IFERROR(VLOOKUP(AI1308,'A203'!A:L,12,0),0)))</f>
        <v>0</v>
      </c>
    </row>
    <row r="1309" spans="1:36" ht="15" customHeight="1" outlineLevel="2">
      <c r="A1309" s="7">
        <v>2015</v>
      </c>
      <c r="B1309" s="7" t="s">
        <v>74</v>
      </c>
      <c r="C1309" s="149" t="s">
        <v>75</v>
      </c>
      <c r="D1309" s="7" t="s">
        <v>75</v>
      </c>
      <c r="E1309" s="7" t="s">
        <v>13</v>
      </c>
      <c r="F1309" s="7">
        <v>1020</v>
      </c>
      <c r="G1309" s="7" t="str">
        <f>VLOOKUP(F1309,Crosswalk!A:D,2,0)</f>
        <v>4004</v>
      </c>
      <c r="H1309" s="7" t="str">
        <f>VLOOKUP(G1309,Crosswalk!B:D,2,0)</f>
        <v>Property Taxes-Eraf III</v>
      </c>
      <c r="I1309" s="7"/>
      <c r="J1309" s="8">
        <v>0</v>
      </c>
      <c r="K1309" s="8">
        <v>0</v>
      </c>
      <c r="L1309" s="8">
        <v>0</v>
      </c>
      <c r="M1309" s="8">
        <v>0</v>
      </c>
      <c r="N1309" s="8">
        <v>0</v>
      </c>
      <c r="O1309" s="8">
        <v>0</v>
      </c>
      <c r="P1309" s="8"/>
      <c r="Q1309" s="8">
        <v>0</v>
      </c>
      <c r="R1309" s="8"/>
      <c r="S1309" s="8"/>
      <c r="T1309" s="8"/>
      <c r="U1309" s="8"/>
      <c r="V1309" s="8"/>
      <c r="W1309" s="8"/>
      <c r="X1309" s="8"/>
      <c r="Y1309" s="14">
        <f t="shared" si="217"/>
        <v>0</v>
      </c>
      <c r="Z1309" s="10"/>
      <c r="AA1309" s="136">
        <f t="shared" si="220"/>
        <v>0</v>
      </c>
      <c r="AB1309" s="13"/>
      <c r="AC1309" s="13">
        <f t="shared" si="216"/>
        <v>0</v>
      </c>
      <c r="AD1309" s="12">
        <v>1</v>
      </c>
      <c r="AE1309" s="12">
        <v>1</v>
      </c>
      <c r="AG1309" s="9">
        <f t="shared" si="208"/>
        <v>0</v>
      </c>
      <c r="AI1309" s="1" t="str">
        <f t="shared" si="221"/>
        <v>33D33D10004004</v>
      </c>
      <c r="AJ1309" s="9">
        <f>IF(AND(F1309=2015,AG$4=1),-IFERROR(VLOOKUP(AI1309,'Tax Admin 1'!A:I,9,0),0),IF(AND(F1309=2015,AG$4=2),-IFERROR(VLOOKUP(AI1309,'Tax Admin 2'!A:I,9,0),0),IFERROR(VLOOKUP(AI1309,'A203'!A:L,12,0),0)))</f>
        <v>0</v>
      </c>
    </row>
    <row r="1310" spans="1:36" ht="15" customHeight="1" outlineLevel="2">
      <c r="A1310" s="7">
        <v>2015</v>
      </c>
      <c r="B1310" s="7" t="s">
        <v>74</v>
      </c>
      <c r="C1310" s="149" t="s">
        <v>75</v>
      </c>
      <c r="D1310" s="7" t="s">
        <v>75</v>
      </c>
      <c r="E1310" s="7" t="s">
        <v>13</v>
      </c>
      <c r="F1310" s="7">
        <v>1050</v>
      </c>
      <c r="G1310" s="7" t="str">
        <f>VLOOKUP(F1310,Crosswalk!A:D,2,0)</f>
        <v>4006</v>
      </c>
      <c r="H1310" s="7" t="str">
        <f>VLOOKUP(G1310,Crosswalk!B:D,2,0)</f>
        <v>Property Tax-Current Unsecured</v>
      </c>
      <c r="I1310" s="7"/>
      <c r="J1310" s="8">
        <v>0</v>
      </c>
      <c r="K1310" s="8">
        <v>0</v>
      </c>
      <c r="L1310" s="8">
        <v>35676.980000000003</v>
      </c>
      <c r="M1310" s="8">
        <v>0</v>
      </c>
      <c r="N1310" s="8">
        <v>14.80000000000291</v>
      </c>
      <c r="O1310" s="8">
        <v>670.87999999999738</v>
      </c>
      <c r="P1310" s="8">
        <v>-480.82</v>
      </c>
      <c r="Q1310" s="8">
        <v>2.7099999999991269</v>
      </c>
      <c r="R1310" s="8"/>
      <c r="S1310" s="8"/>
      <c r="T1310" s="8"/>
      <c r="U1310" s="8"/>
      <c r="V1310" s="8"/>
      <c r="W1310" s="8"/>
      <c r="X1310" s="8"/>
      <c r="Y1310" s="14">
        <f t="shared" si="217"/>
        <v>35884.550000000003</v>
      </c>
      <c r="Z1310" s="10"/>
      <c r="AA1310" s="136">
        <f t="shared" si="220"/>
        <v>0</v>
      </c>
      <c r="AB1310" s="13"/>
      <c r="AC1310" s="13">
        <f t="shared" si="216"/>
        <v>0</v>
      </c>
      <c r="AD1310" s="12">
        <v>1</v>
      </c>
      <c r="AE1310" s="12">
        <v>1</v>
      </c>
      <c r="AG1310" s="9">
        <f t="shared" ref="AG1310:AG1378" si="222">AC1310-Y1310</f>
        <v>-35884.550000000003</v>
      </c>
      <c r="AI1310" s="1" t="str">
        <f t="shared" si="221"/>
        <v>33D33D10004006</v>
      </c>
      <c r="AJ1310" s="9">
        <f>IF(AND(F1310=2015,AG$4=1),-IFERROR(VLOOKUP(AI1310,'Tax Admin 1'!A:I,9,0),0),IF(AND(F1310=2015,AG$4=2),-IFERROR(VLOOKUP(AI1310,'Tax Admin 2'!A:I,9,0),0),IFERROR(VLOOKUP(AI1310,'A203'!A:L,12,0),0)))</f>
        <v>0</v>
      </c>
    </row>
    <row r="1311" spans="1:36" ht="15" customHeight="1" outlineLevel="2">
      <c r="A1311" s="7">
        <v>2015</v>
      </c>
      <c r="B1311" s="7" t="s">
        <v>74</v>
      </c>
      <c r="C1311" s="149" t="s">
        <v>75</v>
      </c>
      <c r="D1311" s="7" t="s">
        <v>75</v>
      </c>
      <c r="E1311" s="7" t="s">
        <v>13</v>
      </c>
      <c r="F1311" s="7">
        <v>1110</v>
      </c>
      <c r="G1311" s="7" t="str">
        <f>VLOOKUP(F1311,Crosswalk!A:D,2,0)</f>
        <v>4008</v>
      </c>
      <c r="H1311" s="7" t="str">
        <f>VLOOKUP(G1311,Crosswalk!B:D,2,0)</f>
        <v>Property Taxes-Prior Secured</v>
      </c>
      <c r="I1311" s="7"/>
      <c r="J1311" s="8">
        <v>0</v>
      </c>
      <c r="K1311" s="8">
        <v>0</v>
      </c>
      <c r="L1311" s="8">
        <v>0</v>
      </c>
      <c r="M1311" s="8">
        <v>0</v>
      </c>
      <c r="N1311" s="8">
        <v>0</v>
      </c>
      <c r="O1311" s="8">
        <v>0</v>
      </c>
      <c r="P1311" s="8"/>
      <c r="Q1311" s="8">
        <v>11133.22</v>
      </c>
      <c r="R1311" s="8"/>
      <c r="S1311" s="8"/>
      <c r="T1311" s="8"/>
      <c r="U1311" s="8"/>
      <c r="V1311" s="8"/>
      <c r="W1311" s="8"/>
      <c r="X1311" s="8"/>
      <c r="Y1311" s="14">
        <f t="shared" si="217"/>
        <v>11133.22</v>
      </c>
      <c r="Z1311" s="10"/>
      <c r="AA1311" s="136">
        <f t="shared" si="220"/>
        <v>0</v>
      </c>
      <c r="AB1311" s="13"/>
      <c r="AC1311" s="13">
        <f t="shared" si="216"/>
        <v>0</v>
      </c>
      <c r="AD1311" s="12">
        <v>1</v>
      </c>
      <c r="AE1311" s="12">
        <v>1</v>
      </c>
      <c r="AG1311" s="9">
        <f t="shared" si="222"/>
        <v>-11133.22</v>
      </c>
      <c r="AI1311" s="1" t="str">
        <f t="shared" si="221"/>
        <v>33D33D10004008</v>
      </c>
      <c r="AJ1311" s="9">
        <f>IF(AND(F1311=2015,AG$4=1),-IFERROR(VLOOKUP(AI1311,'Tax Admin 1'!A:I,9,0),0),IF(AND(F1311=2015,AG$4=2),-IFERROR(VLOOKUP(AI1311,'Tax Admin 2'!A:I,9,0),0),IFERROR(VLOOKUP(AI1311,'A203'!A:L,12,0),0)))</f>
        <v>0</v>
      </c>
    </row>
    <row r="1312" spans="1:36" ht="15" customHeight="1" outlineLevel="2">
      <c r="A1312" s="7">
        <v>2015</v>
      </c>
      <c r="B1312" s="7" t="s">
        <v>74</v>
      </c>
      <c r="C1312" s="149" t="s">
        <v>75</v>
      </c>
      <c r="D1312" s="7" t="s">
        <v>75</v>
      </c>
      <c r="E1312" s="7" t="s">
        <v>13</v>
      </c>
      <c r="F1312" s="7">
        <v>1150</v>
      </c>
      <c r="G1312" s="7" t="str">
        <f>VLOOKUP(F1312,Crosswalk!A:D,2,0)</f>
        <v>4009</v>
      </c>
      <c r="H1312" s="7" t="str">
        <f>VLOOKUP(G1312,Crosswalk!B:D,2,0)</f>
        <v>Property Taxes-Prior Unsecured</v>
      </c>
      <c r="I1312" s="7"/>
      <c r="J1312" s="8">
        <v>0</v>
      </c>
      <c r="K1312" s="8">
        <v>0</v>
      </c>
      <c r="L1312" s="8">
        <v>99.26</v>
      </c>
      <c r="M1312" s="8">
        <v>0</v>
      </c>
      <c r="N1312" s="8">
        <v>3.2800000000000011</v>
      </c>
      <c r="O1312" s="8">
        <v>-56.51</v>
      </c>
      <c r="P1312" s="8"/>
      <c r="Q1312" s="8">
        <v>282.83999999999997</v>
      </c>
      <c r="R1312" s="8"/>
      <c r="S1312" s="8"/>
      <c r="T1312" s="8"/>
      <c r="U1312" s="8"/>
      <c r="V1312" s="8"/>
      <c r="W1312" s="8"/>
      <c r="X1312" s="8"/>
      <c r="Y1312" s="14">
        <f t="shared" si="217"/>
        <v>328.87</v>
      </c>
      <c r="Z1312" s="10"/>
      <c r="AA1312" s="136">
        <f t="shared" si="220"/>
        <v>0</v>
      </c>
      <c r="AB1312" s="13"/>
      <c r="AC1312" s="13">
        <f t="shared" si="216"/>
        <v>0</v>
      </c>
      <c r="AD1312" s="12">
        <v>1</v>
      </c>
      <c r="AE1312" s="12">
        <v>1</v>
      </c>
      <c r="AG1312" s="9">
        <f t="shared" si="222"/>
        <v>-328.87</v>
      </c>
      <c r="AI1312" s="1" t="str">
        <f t="shared" si="221"/>
        <v>33D33D10004009</v>
      </c>
      <c r="AJ1312" s="9">
        <f>IF(AND(F1312=2015,AG$4=1),-IFERROR(VLOOKUP(AI1312,'Tax Admin 1'!A:I,9,0),0),IF(AND(F1312=2015,AG$4=2),-IFERROR(VLOOKUP(AI1312,'Tax Admin 2'!A:I,9,0),0),IFERROR(VLOOKUP(AI1312,'A203'!A:L,12,0),0)))</f>
        <v>0</v>
      </c>
    </row>
    <row r="1313" spans="1:36" ht="15" customHeight="1" outlineLevel="2">
      <c r="A1313" s="7">
        <v>2015</v>
      </c>
      <c r="B1313" s="7" t="s">
        <v>74</v>
      </c>
      <c r="C1313" s="149" t="s">
        <v>75</v>
      </c>
      <c r="D1313" s="7" t="s">
        <v>75</v>
      </c>
      <c r="E1313" s="7" t="s">
        <v>13</v>
      </c>
      <c r="F1313" s="7">
        <v>1160</v>
      </c>
      <c r="G1313" s="7" t="str">
        <f>VLOOKUP(F1313,Crosswalk!A:D,2,0)</f>
        <v>4010</v>
      </c>
      <c r="H1313" s="7" t="str">
        <f>VLOOKUP(G1313,Crosswalk!B:D,2,0)</f>
        <v>Prop Tax Rev- School Pass Thru</v>
      </c>
      <c r="I1313" s="7"/>
      <c r="J1313" s="8">
        <v>0</v>
      </c>
      <c r="K1313" s="8">
        <v>0</v>
      </c>
      <c r="L1313" s="8">
        <v>0</v>
      </c>
      <c r="M1313" s="8">
        <v>0</v>
      </c>
      <c r="N1313" s="8">
        <v>0</v>
      </c>
      <c r="O1313" s="8">
        <v>0</v>
      </c>
      <c r="P1313" s="8"/>
      <c r="Q1313" s="8">
        <v>0</v>
      </c>
      <c r="R1313" s="8"/>
      <c r="S1313" s="8"/>
      <c r="T1313" s="8"/>
      <c r="U1313" s="8"/>
      <c r="V1313" s="8"/>
      <c r="W1313" s="8"/>
      <c r="X1313" s="8"/>
      <c r="Y1313" s="14">
        <f t="shared" si="217"/>
        <v>0</v>
      </c>
      <c r="Z1313" s="10"/>
      <c r="AA1313" s="136">
        <f t="shared" si="220"/>
        <v>0</v>
      </c>
      <c r="AB1313" s="13"/>
      <c r="AC1313" s="13">
        <f t="shared" si="216"/>
        <v>0</v>
      </c>
      <c r="AD1313" s="12">
        <v>1</v>
      </c>
      <c r="AE1313" s="12">
        <v>1</v>
      </c>
      <c r="AG1313" s="9">
        <f t="shared" si="222"/>
        <v>0</v>
      </c>
      <c r="AI1313" s="1" t="str">
        <f t="shared" si="221"/>
        <v>33D33D10004010</v>
      </c>
      <c r="AJ1313" s="9">
        <f>IF(AND(F1313=2015,AG$4=1),-IFERROR(VLOOKUP(AI1313,'Tax Admin 1'!A:I,9,0),0),IF(AND(F1313=2015,AG$4=2),-IFERROR(VLOOKUP(AI1313,'Tax Admin 2'!A:I,9,0),0),IFERROR(VLOOKUP(AI1313,'A203'!A:L,12,0),0)))</f>
        <v>0</v>
      </c>
    </row>
    <row r="1314" spans="1:36" ht="15" customHeight="1" outlineLevel="2">
      <c r="A1314" s="7">
        <v>2015</v>
      </c>
      <c r="B1314" s="7" t="s">
        <v>74</v>
      </c>
      <c r="C1314" s="149" t="s">
        <v>75</v>
      </c>
      <c r="D1314" s="7" t="s">
        <v>75</v>
      </c>
      <c r="E1314" s="7" t="s">
        <v>13</v>
      </c>
      <c r="F1314" s="7">
        <v>1260</v>
      </c>
      <c r="G1314" s="7" t="str">
        <f>VLOOKUP(F1314,Crosswalk!A:D,2,0)</f>
        <v>4030</v>
      </c>
      <c r="H1314" s="7" t="str">
        <f>VLOOKUP(G1314,Crosswalk!B:D,2,0)</f>
        <v>Supp Prop Tax-Current Secured</v>
      </c>
      <c r="I1314" s="7"/>
      <c r="J1314" s="8">
        <v>0</v>
      </c>
      <c r="K1314" s="8">
        <v>0</v>
      </c>
      <c r="L1314" s="8">
        <v>0</v>
      </c>
      <c r="M1314" s="8">
        <v>0</v>
      </c>
      <c r="N1314" s="8">
        <v>0</v>
      </c>
      <c r="O1314" s="8">
        <v>0</v>
      </c>
      <c r="P1314" s="8"/>
      <c r="Q1314" s="8">
        <v>1212.2</v>
      </c>
      <c r="R1314" s="8"/>
      <c r="S1314" s="8"/>
      <c r="T1314" s="8"/>
      <c r="U1314" s="8"/>
      <c r="V1314" s="8"/>
      <c r="W1314" s="8"/>
      <c r="X1314" s="8"/>
      <c r="Y1314" s="14">
        <f t="shared" si="217"/>
        <v>1212.2</v>
      </c>
      <c r="Z1314" s="10"/>
      <c r="AA1314" s="136">
        <f t="shared" si="220"/>
        <v>0</v>
      </c>
      <c r="AB1314" s="13"/>
      <c r="AC1314" s="13">
        <f t="shared" si="216"/>
        <v>0</v>
      </c>
      <c r="AD1314" s="12">
        <v>1</v>
      </c>
      <c r="AE1314" s="12">
        <v>1</v>
      </c>
      <c r="AG1314" s="9">
        <f t="shared" si="222"/>
        <v>-1212.2</v>
      </c>
      <c r="AI1314" s="1" t="str">
        <f t="shared" si="221"/>
        <v>33D33D10004030</v>
      </c>
      <c r="AJ1314" s="9">
        <f>IF(AND(F1314=2015,AG$4=1),-IFERROR(VLOOKUP(AI1314,'Tax Admin 1'!A:I,9,0),0),IF(AND(F1314=2015,AG$4=2),-IFERROR(VLOOKUP(AI1314,'Tax Admin 2'!A:I,9,0),0),IFERROR(VLOOKUP(AI1314,'A203'!A:L,12,0),0)))</f>
        <v>0</v>
      </c>
    </row>
    <row r="1315" spans="1:36" ht="15" customHeight="1" outlineLevel="2">
      <c r="A1315" s="7">
        <v>2015</v>
      </c>
      <c r="B1315" s="7" t="s">
        <v>74</v>
      </c>
      <c r="C1315" s="149" t="s">
        <v>75</v>
      </c>
      <c r="D1315" s="7" t="s">
        <v>75</v>
      </c>
      <c r="E1315" s="7" t="s">
        <v>13</v>
      </c>
      <c r="F1315" s="7">
        <v>1270</v>
      </c>
      <c r="G1315" s="7" t="str">
        <f>VLOOKUP(F1315,Crosswalk!A:D,2,0)</f>
        <v>4033</v>
      </c>
      <c r="H1315" s="7" t="str">
        <f>VLOOKUP(G1315,Crosswalk!B:D,2,0)</f>
        <v>Supp Property Taxes-Prior Secured</v>
      </c>
      <c r="I1315" s="7"/>
      <c r="J1315" s="8">
        <v>0</v>
      </c>
      <c r="K1315" s="8">
        <v>0</v>
      </c>
      <c r="L1315" s="8">
        <v>0</v>
      </c>
      <c r="M1315" s="8">
        <v>0</v>
      </c>
      <c r="N1315" s="8">
        <v>0</v>
      </c>
      <c r="O1315" s="8">
        <v>0</v>
      </c>
      <c r="P1315" s="8"/>
      <c r="Q1315" s="8">
        <v>974</v>
      </c>
      <c r="R1315" s="8"/>
      <c r="S1315" s="8"/>
      <c r="T1315" s="8"/>
      <c r="U1315" s="8"/>
      <c r="V1315" s="8"/>
      <c r="W1315" s="8"/>
      <c r="X1315" s="8"/>
      <c r="Y1315" s="14">
        <f t="shared" si="217"/>
        <v>974</v>
      </c>
      <c r="Z1315" s="10"/>
      <c r="AA1315" s="136">
        <f t="shared" si="220"/>
        <v>0</v>
      </c>
      <c r="AB1315" s="13"/>
      <c r="AC1315" s="13">
        <f t="shared" si="216"/>
        <v>0</v>
      </c>
      <c r="AD1315" s="12">
        <v>1</v>
      </c>
      <c r="AE1315" s="12">
        <v>1</v>
      </c>
      <c r="AG1315" s="9">
        <f t="shared" si="222"/>
        <v>-974</v>
      </c>
      <c r="AI1315" s="1" t="str">
        <f t="shared" si="221"/>
        <v>33D33D10004033</v>
      </c>
      <c r="AJ1315" s="9">
        <f>IF(AND(F1315=2015,AG$4=1),-IFERROR(VLOOKUP(AI1315,'Tax Admin 1'!A:I,9,0),0),IF(AND(F1315=2015,AG$4=2),-IFERROR(VLOOKUP(AI1315,'Tax Admin 2'!A:I,9,0),0),IFERROR(VLOOKUP(AI1315,'A203'!A:L,12,0),0)))</f>
        <v>0</v>
      </c>
    </row>
    <row r="1316" spans="1:36" ht="15" customHeight="1" outlineLevel="2">
      <c r="A1316" s="7">
        <v>2015</v>
      </c>
      <c r="B1316" s="7" t="s">
        <v>74</v>
      </c>
      <c r="C1316" s="149" t="s">
        <v>75</v>
      </c>
      <c r="D1316" s="7" t="s">
        <v>75</v>
      </c>
      <c r="E1316" s="7" t="s">
        <v>13</v>
      </c>
      <c r="F1316" s="7">
        <v>1410</v>
      </c>
      <c r="G1316" s="7" t="str">
        <f>VLOOKUP(F1316,Crosswalk!A:D,2,0)</f>
        <v>4052</v>
      </c>
      <c r="H1316" s="7" t="str">
        <f>VLOOKUP(G1316,Crosswalk!B:D,2,0)</f>
        <v>Other Taxes</v>
      </c>
      <c r="I1316" s="7"/>
      <c r="J1316" s="8">
        <v>0</v>
      </c>
      <c r="K1316" s="8">
        <v>0</v>
      </c>
      <c r="L1316" s="8">
        <v>0</v>
      </c>
      <c r="M1316" s="8">
        <v>0</v>
      </c>
      <c r="N1316" s="8">
        <v>0</v>
      </c>
      <c r="O1316" s="8">
        <v>0</v>
      </c>
      <c r="P1316" s="8"/>
      <c r="Q1316" s="8">
        <v>0</v>
      </c>
      <c r="R1316" s="8"/>
      <c r="S1316" s="8"/>
      <c r="T1316" s="8"/>
      <c r="U1316" s="8"/>
      <c r="V1316" s="8"/>
      <c r="W1316" s="8"/>
      <c r="X1316" s="8"/>
      <c r="Y1316" s="14">
        <f t="shared" si="217"/>
        <v>0</v>
      </c>
      <c r="Z1316" s="10"/>
      <c r="AA1316" s="136">
        <f t="shared" si="220"/>
        <v>0</v>
      </c>
      <c r="AB1316" s="13"/>
      <c r="AC1316" s="13">
        <f t="shared" si="216"/>
        <v>0</v>
      </c>
      <c r="AD1316" s="12">
        <v>1</v>
      </c>
      <c r="AE1316" s="12">
        <v>1</v>
      </c>
      <c r="AG1316" s="9">
        <f t="shared" si="222"/>
        <v>0</v>
      </c>
      <c r="AI1316" s="1" t="str">
        <f t="shared" si="221"/>
        <v>33D33D10004052</v>
      </c>
      <c r="AJ1316" s="9">
        <f>IF(AND(F1316=2015,AG$4=1),-IFERROR(VLOOKUP(AI1316,'Tax Admin 1'!A:I,9,0),0),IF(AND(F1316=2015,AG$4=2),-IFERROR(VLOOKUP(AI1316,'Tax Admin 2'!A:I,9,0),0),IFERROR(VLOOKUP(AI1316,'A203'!A:L,12,0),0)))</f>
        <v>0</v>
      </c>
    </row>
    <row r="1317" spans="1:36" ht="15" customHeight="1" outlineLevel="2">
      <c r="A1317" s="7">
        <v>2015</v>
      </c>
      <c r="B1317" s="7" t="s">
        <v>74</v>
      </c>
      <c r="C1317" s="149" t="s">
        <v>75</v>
      </c>
      <c r="D1317" s="7" t="s">
        <v>75</v>
      </c>
      <c r="E1317" s="7" t="s">
        <v>13</v>
      </c>
      <c r="F1317" s="7">
        <v>1440</v>
      </c>
      <c r="G1317" s="7" t="str">
        <f>VLOOKUP(F1317,Crosswalk!A:D,2,0)</f>
        <v>4055</v>
      </c>
      <c r="H1317" s="7" t="str">
        <f>VLOOKUP(G1317,Crosswalk!B:D,2,0)</f>
        <v>Timber Yield</v>
      </c>
      <c r="I1317" s="7"/>
      <c r="J1317" s="8">
        <v>0</v>
      </c>
      <c r="K1317" s="8">
        <v>0</v>
      </c>
      <c r="L1317" s="8">
        <v>0</v>
      </c>
      <c r="M1317" s="8">
        <v>0</v>
      </c>
      <c r="N1317" s="8">
        <v>0</v>
      </c>
      <c r="O1317" s="8">
        <v>0</v>
      </c>
      <c r="P1317" s="8"/>
      <c r="Q1317" s="8">
        <v>0</v>
      </c>
      <c r="R1317" s="8"/>
      <c r="S1317" s="8"/>
      <c r="T1317" s="8"/>
      <c r="U1317" s="8"/>
      <c r="V1317" s="8"/>
      <c r="W1317" s="8"/>
      <c r="X1317" s="8"/>
      <c r="Y1317" s="14">
        <f t="shared" si="217"/>
        <v>0</v>
      </c>
      <c r="Z1317" s="10"/>
      <c r="AA1317" s="136">
        <f t="shared" si="220"/>
        <v>0</v>
      </c>
      <c r="AB1317" s="13"/>
      <c r="AC1317" s="13">
        <f t="shared" si="216"/>
        <v>0</v>
      </c>
      <c r="AD1317" s="12">
        <v>1</v>
      </c>
      <c r="AE1317" s="12">
        <v>1</v>
      </c>
      <c r="AG1317" s="9">
        <f t="shared" si="222"/>
        <v>0</v>
      </c>
      <c r="AI1317" s="1" t="str">
        <f t="shared" si="221"/>
        <v>33D33D10004055</v>
      </c>
      <c r="AJ1317" s="9">
        <f>IF(AND(F1317=2015,AG$4=1),-IFERROR(VLOOKUP(AI1317,'Tax Admin 1'!A:I,9,0),0),IF(AND(F1317=2015,AG$4=2),-IFERROR(VLOOKUP(AI1317,'Tax Admin 2'!A:I,9,0),0),IFERROR(VLOOKUP(AI1317,'A203'!A:L,12,0),0)))</f>
        <v>0</v>
      </c>
    </row>
    <row r="1318" spans="1:36" ht="15" customHeight="1" outlineLevel="2">
      <c r="A1318" s="7">
        <v>2015</v>
      </c>
      <c r="B1318" s="7" t="s">
        <v>74</v>
      </c>
      <c r="C1318" s="149" t="s">
        <v>75</v>
      </c>
      <c r="D1318" s="7" t="s">
        <v>75</v>
      </c>
      <c r="E1318" s="7" t="s">
        <v>13</v>
      </c>
      <c r="F1318" s="7">
        <v>4010</v>
      </c>
      <c r="G1318" s="7" t="str">
        <f>VLOOKUP(F1318,Crosswalk!A:D,2,0)</f>
        <v>4801</v>
      </c>
      <c r="H1318" s="7" t="str">
        <f>VLOOKUP(G1318,Crosswalk!B:D,2,0)</f>
        <v>Interest</v>
      </c>
      <c r="I1318" s="7"/>
      <c r="J1318" s="8">
        <v>0</v>
      </c>
      <c r="K1318" s="8">
        <v>0</v>
      </c>
      <c r="L1318" s="8">
        <v>6.27</v>
      </c>
      <c r="M1318" s="8">
        <v>0</v>
      </c>
      <c r="N1318" s="8">
        <v>94.4</v>
      </c>
      <c r="O1318" s="8">
        <v>93.51</v>
      </c>
      <c r="P1318" s="8"/>
      <c r="Q1318" s="8">
        <v>46.870000000000005</v>
      </c>
      <c r="R1318" s="8"/>
      <c r="S1318" s="8"/>
      <c r="T1318" s="8"/>
      <c r="U1318" s="8"/>
      <c r="V1318" s="8"/>
      <c r="W1318" s="8"/>
      <c r="X1318" s="8"/>
      <c r="Y1318" s="14">
        <f t="shared" si="217"/>
        <v>241.05</v>
      </c>
      <c r="Z1318" s="10"/>
      <c r="AA1318" s="136">
        <f t="shared" si="220"/>
        <v>0</v>
      </c>
      <c r="AB1318" s="13"/>
      <c r="AC1318" s="13">
        <f t="shared" si="216"/>
        <v>0</v>
      </c>
      <c r="AD1318" s="12">
        <v>1</v>
      </c>
      <c r="AE1318" s="12">
        <v>1</v>
      </c>
      <c r="AG1318" s="9">
        <f t="shared" si="222"/>
        <v>-241.05</v>
      </c>
      <c r="AI1318" s="1" t="str">
        <f t="shared" si="221"/>
        <v>33D33D10004801</v>
      </c>
      <c r="AJ1318" s="9">
        <f>IF(AND(F1318=2015,AG$4=1),-IFERROR(VLOOKUP(AI1318,'Tax Admin 1'!A:I,9,0),0),IF(AND(F1318=2015,AG$4=2),-IFERROR(VLOOKUP(AI1318,'Tax Admin 2'!A:I,9,0),0),IFERROR(VLOOKUP(AI1318,'A203'!A:L,12,0),0)))</f>
        <v>0</v>
      </c>
    </row>
    <row r="1319" spans="1:36" ht="15" customHeight="1" outlineLevel="2">
      <c r="A1319" s="7">
        <v>2015</v>
      </c>
      <c r="B1319" s="7" t="s">
        <v>74</v>
      </c>
      <c r="C1319" s="149" t="s">
        <v>75</v>
      </c>
      <c r="D1319" s="7" t="s">
        <v>75</v>
      </c>
      <c r="E1319" s="7" t="s">
        <v>13</v>
      </c>
      <c r="F1319" s="7">
        <v>5380</v>
      </c>
      <c r="G1319" s="7" t="str">
        <f>VLOOKUP(F1319,Crosswalk!A:D,2,0)</f>
        <v>5050</v>
      </c>
      <c r="H1319" s="7" t="str">
        <f>VLOOKUP(G1319,Crosswalk!B:D,2,0)</f>
        <v>St-Homeowners Prop Tax Relief</v>
      </c>
      <c r="I1319" s="7"/>
      <c r="J1319" s="8">
        <v>0</v>
      </c>
      <c r="K1319" s="8">
        <v>0</v>
      </c>
      <c r="L1319" s="8">
        <v>-2.58</v>
      </c>
      <c r="M1319" s="8">
        <v>0</v>
      </c>
      <c r="N1319" s="8">
        <v>0</v>
      </c>
      <c r="O1319" s="8">
        <v>0</v>
      </c>
      <c r="P1319" s="8"/>
      <c r="Q1319" s="8">
        <v>2393.4499999999998</v>
      </c>
      <c r="R1319" s="8"/>
      <c r="S1319" s="8"/>
      <c r="T1319" s="8"/>
      <c r="U1319" s="8"/>
      <c r="V1319" s="8"/>
      <c r="W1319" s="8"/>
      <c r="X1319" s="8"/>
      <c r="Y1319" s="14">
        <f t="shared" si="217"/>
        <v>2390.87</v>
      </c>
      <c r="Z1319" s="10"/>
      <c r="AA1319" s="136">
        <f t="shared" si="220"/>
        <v>0</v>
      </c>
      <c r="AB1319" s="13"/>
      <c r="AC1319" s="13">
        <f t="shared" si="216"/>
        <v>0</v>
      </c>
      <c r="AD1319" s="12">
        <v>1</v>
      </c>
      <c r="AE1319" s="12">
        <v>1</v>
      </c>
      <c r="AG1319" s="9">
        <f t="shared" si="222"/>
        <v>-2390.87</v>
      </c>
      <c r="AI1319" s="1" t="str">
        <f t="shared" si="221"/>
        <v>33D33D10005050</v>
      </c>
      <c r="AJ1319" s="9">
        <f>IF(AND(F1319=2015,AG$4=1),-IFERROR(VLOOKUP(AI1319,'Tax Admin 1'!A:I,9,0),0),IF(AND(F1319=2015,AG$4=2),-IFERROR(VLOOKUP(AI1319,'Tax Admin 2'!A:I,9,0),0),IFERROR(VLOOKUP(AI1319,'A203'!A:L,12,0),0)))</f>
        <v>0</v>
      </c>
    </row>
    <row r="1320" spans="1:36" ht="15" customHeight="1" outlineLevel="2">
      <c r="A1320" s="7">
        <v>2015</v>
      </c>
      <c r="B1320" s="7" t="s">
        <v>74</v>
      </c>
      <c r="C1320" s="149" t="s">
        <v>75</v>
      </c>
      <c r="D1320" s="7" t="s">
        <v>75</v>
      </c>
      <c r="E1320" s="7" t="s">
        <v>13</v>
      </c>
      <c r="F1320" s="7">
        <v>5900</v>
      </c>
      <c r="G1320" s="7" t="str">
        <f>VLOOKUP(F1320,Crosswalk!A:D,2,0)</f>
        <v>5801</v>
      </c>
      <c r="H1320" s="7" t="str">
        <f>VLOOKUP(G1320,Crosswalk!B:D,2,0)</f>
        <v>RDA Pass Thru</v>
      </c>
      <c r="I1320" s="7"/>
      <c r="J1320" s="8">
        <v>0</v>
      </c>
      <c r="K1320" s="8">
        <v>0</v>
      </c>
      <c r="L1320" s="8">
        <v>0</v>
      </c>
      <c r="M1320" s="8">
        <v>0</v>
      </c>
      <c r="N1320" s="8">
        <v>0</v>
      </c>
      <c r="O1320" s="8">
        <v>0</v>
      </c>
      <c r="P1320" s="8"/>
      <c r="Q1320" s="8">
        <v>0</v>
      </c>
      <c r="R1320" s="8"/>
      <c r="S1320" s="8"/>
      <c r="T1320" s="8"/>
      <c r="U1320" s="8"/>
      <c r="V1320" s="8"/>
      <c r="W1320" s="8"/>
      <c r="X1320" s="8"/>
      <c r="Y1320" s="14">
        <f t="shared" si="217"/>
        <v>0</v>
      </c>
      <c r="Z1320" s="10"/>
      <c r="AA1320" s="136">
        <f t="shared" si="220"/>
        <v>0</v>
      </c>
      <c r="AB1320" s="13"/>
      <c r="AC1320" s="13">
        <f t="shared" si="216"/>
        <v>0</v>
      </c>
      <c r="AD1320" s="12">
        <v>1</v>
      </c>
      <c r="AE1320" s="12">
        <v>1</v>
      </c>
      <c r="AG1320" s="9">
        <f t="shared" si="222"/>
        <v>0</v>
      </c>
      <c r="AI1320" s="1" t="str">
        <f t="shared" si="221"/>
        <v>33D33D10005801</v>
      </c>
      <c r="AJ1320" s="9">
        <f>IF(AND(F1320=2015,AG$4=1),-IFERROR(VLOOKUP(AI1320,'Tax Admin 1'!A:I,9,0),0),IF(AND(F1320=2015,AG$4=2),-IFERROR(VLOOKUP(AI1320,'Tax Admin 2'!A:I,9,0),0),IFERROR(VLOOKUP(AI1320,'A203'!A:L,12,0),0)))</f>
        <v>0</v>
      </c>
    </row>
    <row r="1321" spans="1:36" ht="15" customHeight="1" outlineLevel="1">
      <c r="A1321" s="7"/>
      <c r="B1321" s="7"/>
      <c r="C1321" s="157" t="s">
        <v>3570</v>
      </c>
      <c r="D1321" s="7"/>
      <c r="E1321" s="7"/>
      <c r="F1321" s="7"/>
      <c r="G1321" s="7"/>
      <c r="H1321" s="7"/>
      <c r="I1321" s="7"/>
      <c r="J1321" s="8">
        <f>SUBTOTAL(9,J1308:J1320)</f>
        <v>0</v>
      </c>
      <c r="K1321" s="8">
        <f>SUBTOTAL(9,K1308:K1320)</f>
        <v>0</v>
      </c>
      <c r="L1321" s="8">
        <f>SUBTOTAL(9,L1308:L1320)</f>
        <v>196258.55000000002</v>
      </c>
      <c r="M1321" s="8">
        <f>SUBTOTAL(9,M1308:M1320)</f>
        <v>0</v>
      </c>
      <c r="N1321" s="8">
        <f>SUBTOTAL(9,N1308:N1320)</f>
        <v>25746.010000000002</v>
      </c>
      <c r="O1321" s="8">
        <f>SUBTOTAL(9,O1308:O1320)</f>
        <v>80757.630000000034</v>
      </c>
      <c r="P1321" s="8">
        <f>SUBTOTAL(9,P1308:P1320)</f>
        <v>25258.14</v>
      </c>
      <c r="Q1321" s="8">
        <f>SUBTOTAL(9,Q1308:Q1320)</f>
        <v>47397.69999999991</v>
      </c>
      <c r="R1321" s="8"/>
      <c r="S1321" s="8"/>
      <c r="T1321" s="8"/>
      <c r="U1321" s="8"/>
      <c r="V1321" s="8"/>
      <c r="W1321" s="8"/>
      <c r="X1321" s="8"/>
      <c r="Y1321" s="14">
        <f>SUBTOTAL(9,Y1308:Y1320)</f>
        <v>375418.02999999991</v>
      </c>
      <c r="Z1321" s="10"/>
      <c r="AA1321" s="136"/>
      <c r="AB1321" s="13"/>
      <c r="AC1321" s="13"/>
      <c r="AD1321" s="12"/>
      <c r="AE1321" s="12"/>
      <c r="AG1321" s="9"/>
      <c r="AJ1321" s="9"/>
    </row>
    <row r="1322" spans="1:36" ht="15" customHeight="1" outlineLevel="2">
      <c r="A1322" s="7">
        <v>2015</v>
      </c>
      <c r="B1322" s="7" t="s">
        <v>76</v>
      </c>
      <c r="C1322" s="149" t="s">
        <v>77</v>
      </c>
      <c r="D1322" s="7" t="s">
        <v>77</v>
      </c>
      <c r="E1322" s="7" t="s">
        <v>13</v>
      </c>
      <c r="F1322" s="7">
        <v>1010</v>
      </c>
      <c r="G1322" s="7" t="str">
        <f>VLOOKUP(F1322,Crosswalk!A:D,2,0)</f>
        <v>4001</v>
      </c>
      <c r="H1322" s="7" t="str">
        <f>VLOOKUP(G1322,Crosswalk!B:D,2,0)</f>
        <v>Property Taxes-Current Secured</v>
      </c>
      <c r="I1322" s="7"/>
      <c r="J1322" s="8">
        <v>0</v>
      </c>
      <c r="K1322" s="8">
        <v>0</v>
      </c>
      <c r="L1322" s="8">
        <v>383.31</v>
      </c>
      <c r="M1322" s="8">
        <v>0</v>
      </c>
      <c r="N1322" s="8">
        <v>365.99999999999994</v>
      </c>
      <c r="O1322" s="8">
        <v>339.80999999999995</v>
      </c>
      <c r="P1322" s="8">
        <v>260.14999999999998</v>
      </c>
      <c r="Q1322" s="8">
        <v>250.86000000000013</v>
      </c>
      <c r="R1322" s="8"/>
      <c r="S1322" s="8"/>
      <c r="T1322" s="8"/>
      <c r="U1322" s="8"/>
      <c r="V1322" s="8"/>
      <c r="W1322" s="8"/>
      <c r="X1322" s="8"/>
      <c r="Y1322" s="14">
        <f t="shared" si="217"/>
        <v>1600.13</v>
      </c>
      <c r="Z1322" s="10"/>
      <c r="AA1322" s="136">
        <f t="shared" ref="AA1322:AA1334" si="223">IF(AG$2="Y",IF(RIGHT(B1322,4)="CITY",AJ1322,0),AJ1322)</f>
        <v>0</v>
      </c>
      <c r="AB1322" s="13"/>
      <c r="AC1322" s="13">
        <f t="shared" si="216"/>
        <v>0</v>
      </c>
      <c r="AD1322" s="12">
        <v>1</v>
      </c>
      <c r="AE1322" s="12">
        <v>1</v>
      </c>
      <c r="AG1322" s="9">
        <f t="shared" si="222"/>
        <v>-1600.13</v>
      </c>
      <c r="AI1322" s="1" t="str">
        <f t="shared" ref="AI1322:AI1334" si="224">C1322&amp;D1322&amp;E1322&amp;G1322</f>
        <v>33E33E10004001</v>
      </c>
      <c r="AJ1322" s="9">
        <f>IF(AND(F1322=2015,AG$4=1),-IFERROR(VLOOKUP(AI1322,'Tax Admin 1'!A:I,9,0),0),IF(AND(F1322=2015,AG$4=2),-IFERROR(VLOOKUP(AI1322,'Tax Admin 2'!A:I,9,0),0),IFERROR(VLOOKUP(AI1322,'A203'!A:L,12,0),0)))</f>
        <v>0</v>
      </c>
    </row>
    <row r="1323" spans="1:36" ht="15" customHeight="1" outlineLevel="2">
      <c r="A1323" s="7">
        <v>2015</v>
      </c>
      <c r="B1323" s="7" t="s">
        <v>76</v>
      </c>
      <c r="C1323" s="149" t="s">
        <v>77</v>
      </c>
      <c r="D1323" s="7" t="s">
        <v>77</v>
      </c>
      <c r="E1323" s="7" t="s">
        <v>13</v>
      </c>
      <c r="F1323" s="24">
        <v>1020</v>
      </c>
      <c r="G1323" s="7" t="str">
        <f>VLOOKUP(F1323,Crosswalk!A:D,2,0)</f>
        <v>4004</v>
      </c>
      <c r="H1323" s="7" t="str">
        <f>VLOOKUP(G1323,Crosswalk!B:D,2,0)</f>
        <v>Property Taxes-Eraf III</v>
      </c>
      <c r="I1323" s="7"/>
      <c r="J1323" s="8">
        <v>0</v>
      </c>
      <c r="K1323" s="8">
        <v>0</v>
      </c>
      <c r="L1323" s="8">
        <v>0</v>
      </c>
      <c r="M1323" s="8">
        <v>0</v>
      </c>
      <c r="N1323" s="8">
        <v>0</v>
      </c>
      <c r="O1323" s="8">
        <v>0</v>
      </c>
      <c r="P1323" s="8"/>
      <c r="Q1323" s="8">
        <v>0</v>
      </c>
      <c r="R1323" s="8"/>
      <c r="S1323" s="8"/>
      <c r="T1323" s="8"/>
      <c r="U1323" s="8"/>
      <c r="V1323" s="8"/>
      <c r="W1323" s="8"/>
      <c r="X1323" s="8"/>
      <c r="Y1323" s="14">
        <f t="shared" si="217"/>
        <v>0</v>
      </c>
      <c r="Z1323" s="10"/>
      <c r="AA1323" s="136">
        <f t="shared" si="223"/>
        <v>0</v>
      </c>
      <c r="AB1323" s="13"/>
      <c r="AC1323" s="13">
        <f t="shared" si="216"/>
        <v>0</v>
      </c>
      <c r="AD1323" s="12">
        <v>1</v>
      </c>
      <c r="AE1323" s="12">
        <v>1</v>
      </c>
      <c r="AG1323" s="9">
        <f t="shared" si="222"/>
        <v>0</v>
      </c>
      <c r="AI1323" s="1" t="str">
        <f t="shared" si="224"/>
        <v>33E33E10004004</v>
      </c>
      <c r="AJ1323" s="9">
        <f>IF(AND(F1323=2015,AG$4=1),-IFERROR(VLOOKUP(AI1323,'Tax Admin 1'!A:I,9,0),0),IF(AND(F1323=2015,AG$4=2),-IFERROR(VLOOKUP(AI1323,'Tax Admin 2'!A:I,9,0),0),IFERROR(VLOOKUP(AI1323,'A203'!A:L,12,0),0)))</f>
        <v>0</v>
      </c>
    </row>
    <row r="1324" spans="1:36" ht="15" customHeight="1" outlineLevel="2">
      <c r="A1324" s="7">
        <v>2015</v>
      </c>
      <c r="B1324" s="7" t="s">
        <v>76</v>
      </c>
      <c r="C1324" s="149" t="s">
        <v>77</v>
      </c>
      <c r="D1324" s="7" t="s">
        <v>77</v>
      </c>
      <c r="E1324" s="7" t="s">
        <v>13</v>
      </c>
      <c r="F1324" s="7">
        <v>1050</v>
      </c>
      <c r="G1324" s="7" t="str">
        <f>VLOOKUP(F1324,Crosswalk!A:D,2,0)</f>
        <v>4006</v>
      </c>
      <c r="H1324" s="7" t="str">
        <f>VLOOKUP(G1324,Crosswalk!B:D,2,0)</f>
        <v>Property Tax-Current Unsecured</v>
      </c>
      <c r="I1324" s="7"/>
      <c r="J1324" s="8">
        <v>0</v>
      </c>
      <c r="K1324" s="8">
        <v>0</v>
      </c>
      <c r="L1324" s="8">
        <v>407.52</v>
      </c>
      <c r="M1324" s="8">
        <v>0</v>
      </c>
      <c r="N1324" s="8">
        <v>29.839999999999975</v>
      </c>
      <c r="O1324" s="8">
        <v>11.060000000000002</v>
      </c>
      <c r="P1324" s="8"/>
      <c r="Q1324" s="8">
        <v>0</v>
      </c>
      <c r="R1324" s="8"/>
      <c r="S1324" s="8"/>
      <c r="T1324" s="8"/>
      <c r="U1324" s="8"/>
      <c r="V1324" s="8"/>
      <c r="W1324" s="8"/>
      <c r="X1324" s="8"/>
      <c r="Y1324" s="14">
        <f t="shared" si="217"/>
        <v>448.41999999999996</v>
      </c>
      <c r="Z1324" s="10"/>
      <c r="AA1324" s="136">
        <f t="shared" si="223"/>
        <v>0</v>
      </c>
      <c r="AB1324" s="13"/>
      <c r="AC1324" s="13">
        <f t="shared" si="216"/>
        <v>0</v>
      </c>
      <c r="AD1324" s="12">
        <v>1</v>
      </c>
      <c r="AE1324" s="12">
        <v>1</v>
      </c>
      <c r="AG1324" s="9">
        <f t="shared" si="222"/>
        <v>-448.41999999999996</v>
      </c>
      <c r="AI1324" s="1" t="str">
        <f t="shared" si="224"/>
        <v>33E33E10004006</v>
      </c>
      <c r="AJ1324" s="9">
        <f>IF(AND(F1324=2015,AG$4=1),-IFERROR(VLOOKUP(AI1324,'Tax Admin 1'!A:I,9,0),0),IF(AND(F1324=2015,AG$4=2),-IFERROR(VLOOKUP(AI1324,'Tax Admin 2'!A:I,9,0),0),IFERROR(VLOOKUP(AI1324,'A203'!A:L,12,0),0)))</f>
        <v>0</v>
      </c>
    </row>
    <row r="1325" spans="1:36" ht="15" customHeight="1" outlineLevel="2">
      <c r="A1325" s="7">
        <v>2015</v>
      </c>
      <c r="B1325" s="7" t="s">
        <v>76</v>
      </c>
      <c r="C1325" s="149" t="s">
        <v>77</v>
      </c>
      <c r="D1325" s="7" t="s">
        <v>77</v>
      </c>
      <c r="E1325" s="7" t="s">
        <v>13</v>
      </c>
      <c r="F1325" s="7">
        <v>1110</v>
      </c>
      <c r="G1325" s="7" t="str">
        <f>VLOOKUP(F1325,Crosswalk!A:D,2,0)</f>
        <v>4008</v>
      </c>
      <c r="H1325" s="7" t="str">
        <f>VLOOKUP(G1325,Crosswalk!B:D,2,0)</f>
        <v>Property Taxes-Prior Secured</v>
      </c>
      <c r="I1325" s="7"/>
      <c r="J1325" s="8">
        <v>0</v>
      </c>
      <c r="K1325" s="8">
        <v>0</v>
      </c>
      <c r="L1325" s="8">
        <v>0</v>
      </c>
      <c r="M1325" s="8">
        <v>0</v>
      </c>
      <c r="N1325" s="8">
        <v>0</v>
      </c>
      <c r="O1325" s="8">
        <v>0</v>
      </c>
      <c r="P1325" s="8"/>
      <c r="Q1325" s="8">
        <v>0</v>
      </c>
      <c r="R1325" s="8"/>
      <c r="S1325" s="8"/>
      <c r="T1325" s="8"/>
      <c r="U1325" s="8"/>
      <c r="V1325" s="8"/>
      <c r="W1325" s="8"/>
      <c r="X1325" s="8"/>
      <c r="Y1325" s="14">
        <f t="shared" si="217"/>
        <v>0</v>
      </c>
      <c r="Z1325" s="10"/>
      <c r="AA1325" s="136">
        <f t="shared" si="223"/>
        <v>0</v>
      </c>
      <c r="AB1325" s="13"/>
      <c r="AC1325" s="13">
        <f t="shared" si="216"/>
        <v>0</v>
      </c>
      <c r="AD1325" s="12">
        <v>1</v>
      </c>
      <c r="AE1325" s="12">
        <v>1</v>
      </c>
      <c r="AG1325" s="9">
        <f t="shared" si="222"/>
        <v>0</v>
      </c>
      <c r="AI1325" s="1" t="str">
        <f t="shared" si="224"/>
        <v>33E33E10004008</v>
      </c>
      <c r="AJ1325" s="9">
        <f>IF(AND(F1325=2015,AG$4=1),-IFERROR(VLOOKUP(AI1325,'Tax Admin 1'!A:I,9,0),0),IF(AND(F1325=2015,AG$4=2),-IFERROR(VLOOKUP(AI1325,'Tax Admin 2'!A:I,9,0),0),IFERROR(VLOOKUP(AI1325,'A203'!A:L,12,0),0)))</f>
        <v>0</v>
      </c>
    </row>
    <row r="1326" spans="1:36" ht="15" customHeight="1" outlineLevel="2">
      <c r="A1326" s="7">
        <v>2015</v>
      </c>
      <c r="B1326" s="7" t="s">
        <v>76</v>
      </c>
      <c r="C1326" s="149" t="s">
        <v>77</v>
      </c>
      <c r="D1326" s="7" t="s">
        <v>77</v>
      </c>
      <c r="E1326" s="7" t="s">
        <v>13</v>
      </c>
      <c r="F1326" s="7">
        <v>1150</v>
      </c>
      <c r="G1326" s="7" t="str">
        <f>VLOOKUP(F1326,Crosswalk!A:D,2,0)</f>
        <v>4009</v>
      </c>
      <c r="H1326" s="7" t="str">
        <f>VLOOKUP(G1326,Crosswalk!B:D,2,0)</f>
        <v>Property Taxes-Prior Unsecured</v>
      </c>
      <c r="I1326" s="7"/>
      <c r="J1326" s="8">
        <v>0</v>
      </c>
      <c r="K1326" s="8">
        <v>0</v>
      </c>
      <c r="L1326" s="8">
        <v>0</v>
      </c>
      <c r="M1326" s="8">
        <v>0</v>
      </c>
      <c r="N1326" s="8">
        <v>0</v>
      </c>
      <c r="O1326" s="8">
        <v>0</v>
      </c>
      <c r="P1326" s="8"/>
      <c r="Q1326" s="8">
        <v>0</v>
      </c>
      <c r="R1326" s="8"/>
      <c r="S1326" s="8"/>
      <c r="T1326" s="8"/>
      <c r="U1326" s="8"/>
      <c r="V1326" s="8"/>
      <c r="W1326" s="8"/>
      <c r="X1326" s="8"/>
      <c r="Y1326" s="14">
        <f t="shared" si="217"/>
        <v>0</v>
      </c>
      <c r="Z1326" s="10"/>
      <c r="AA1326" s="136">
        <f t="shared" si="223"/>
        <v>0</v>
      </c>
      <c r="AB1326" s="13"/>
      <c r="AC1326" s="13">
        <f t="shared" ref="AC1326:AC1359" si="225">AA1326+AB1326</f>
        <v>0</v>
      </c>
      <c r="AD1326" s="12">
        <v>1</v>
      </c>
      <c r="AE1326" s="12">
        <v>1</v>
      </c>
      <c r="AG1326" s="9">
        <f t="shared" si="222"/>
        <v>0</v>
      </c>
      <c r="AI1326" s="1" t="str">
        <f t="shared" si="224"/>
        <v>33E33E10004009</v>
      </c>
      <c r="AJ1326" s="9">
        <f>IF(AND(F1326=2015,AG$4=1),-IFERROR(VLOOKUP(AI1326,'Tax Admin 1'!A:I,9,0),0),IF(AND(F1326=2015,AG$4=2),-IFERROR(VLOOKUP(AI1326,'Tax Admin 2'!A:I,9,0),0),IFERROR(VLOOKUP(AI1326,'A203'!A:L,12,0),0)))</f>
        <v>0</v>
      </c>
    </row>
    <row r="1327" spans="1:36" ht="15" customHeight="1" outlineLevel="2">
      <c r="A1327" s="7">
        <v>2015</v>
      </c>
      <c r="B1327" s="7" t="s">
        <v>76</v>
      </c>
      <c r="C1327" s="149" t="s">
        <v>77</v>
      </c>
      <c r="D1327" s="7" t="s">
        <v>77</v>
      </c>
      <c r="E1327" s="7" t="s">
        <v>13</v>
      </c>
      <c r="F1327" s="7">
        <v>1160</v>
      </c>
      <c r="G1327" s="7" t="str">
        <f>VLOOKUP(F1327,Crosswalk!A:D,2,0)</f>
        <v>4010</v>
      </c>
      <c r="H1327" s="7" t="str">
        <f>VLOOKUP(G1327,Crosswalk!B:D,2,0)</f>
        <v>Prop Tax Rev- School Pass Thru</v>
      </c>
      <c r="I1327" s="7"/>
      <c r="J1327" s="8">
        <v>0</v>
      </c>
      <c r="K1327" s="8">
        <v>0</v>
      </c>
      <c r="L1327" s="8">
        <v>0</v>
      </c>
      <c r="M1327" s="8">
        <v>0</v>
      </c>
      <c r="N1327" s="8">
        <v>0</v>
      </c>
      <c r="O1327" s="8">
        <v>0</v>
      </c>
      <c r="P1327" s="8"/>
      <c r="Q1327" s="8">
        <v>0</v>
      </c>
      <c r="R1327" s="8"/>
      <c r="S1327" s="8"/>
      <c r="T1327" s="8"/>
      <c r="U1327" s="8"/>
      <c r="V1327" s="8"/>
      <c r="W1327" s="8"/>
      <c r="X1327" s="8"/>
      <c r="Y1327" s="14">
        <f t="shared" si="217"/>
        <v>0</v>
      </c>
      <c r="Z1327" s="10"/>
      <c r="AA1327" s="136">
        <f t="shared" si="223"/>
        <v>0</v>
      </c>
      <c r="AB1327" s="13"/>
      <c r="AC1327" s="13">
        <f t="shared" si="225"/>
        <v>0</v>
      </c>
      <c r="AD1327" s="12">
        <v>1</v>
      </c>
      <c r="AE1327" s="12">
        <v>1</v>
      </c>
      <c r="AG1327" s="9">
        <f t="shared" si="222"/>
        <v>0</v>
      </c>
      <c r="AI1327" s="1" t="str">
        <f t="shared" si="224"/>
        <v>33E33E10004010</v>
      </c>
      <c r="AJ1327" s="9">
        <f>IF(AND(F1327=2015,AG$4=1),-IFERROR(VLOOKUP(AI1327,'Tax Admin 1'!A:I,9,0),0),IF(AND(F1327=2015,AG$4=2),-IFERROR(VLOOKUP(AI1327,'Tax Admin 2'!A:I,9,0),0),IFERROR(VLOOKUP(AI1327,'A203'!A:L,12,0),0)))</f>
        <v>0</v>
      </c>
    </row>
    <row r="1328" spans="1:36" ht="15" customHeight="1" outlineLevel="2">
      <c r="A1328" s="7">
        <v>2015</v>
      </c>
      <c r="B1328" s="7" t="s">
        <v>76</v>
      </c>
      <c r="C1328" s="149" t="s">
        <v>77</v>
      </c>
      <c r="D1328" s="7" t="s">
        <v>77</v>
      </c>
      <c r="E1328" s="7" t="s">
        <v>13</v>
      </c>
      <c r="F1328" s="7">
        <v>1260</v>
      </c>
      <c r="G1328" s="7" t="str">
        <f>VLOOKUP(F1328,Crosswalk!A:D,2,0)</f>
        <v>4030</v>
      </c>
      <c r="H1328" s="7" t="str">
        <f>VLOOKUP(G1328,Crosswalk!B:D,2,0)</f>
        <v>Supp Prop Tax-Current Secured</v>
      </c>
      <c r="I1328" s="7"/>
      <c r="J1328" s="8">
        <v>0</v>
      </c>
      <c r="K1328" s="8">
        <v>0</v>
      </c>
      <c r="L1328" s="8">
        <v>0</v>
      </c>
      <c r="M1328" s="8">
        <v>0</v>
      </c>
      <c r="N1328" s="8">
        <v>0</v>
      </c>
      <c r="O1328" s="8">
        <v>0</v>
      </c>
      <c r="P1328" s="8"/>
      <c r="Q1328" s="8">
        <v>2.54</v>
      </c>
      <c r="R1328" s="8"/>
      <c r="S1328" s="8"/>
      <c r="T1328" s="8"/>
      <c r="U1328" s="8"/>
      <c r="V1328" s="8"/>
      <c r="W1328" s="8"/>
      <c r="X1328" s="8"/>
      <c r="Y1328" s="14">
        <f t="shared" si="217"/>
        <v>2.54</v>
      </c>
      <c r="Z1328" s="10"/>
      <c r="AA1328" s="136">
        <f t="shared" si="223"/>
        <v>0</v>
      </c>
      <c r="AB1328" s="13"/>
      <c r="AC1328" s="13">
        <f t="shared" si="225"/>
        <v>0</v>
      </c>
      <c r="AD1328" s="12">
        <v>1</v>
      </c>
      <c r="AE1328" s="12">
        <v>1</v>
      </c>
      <c r="AG1328" s="9">
        <f t="shared" si="222"/>
        <v>-2.54</v>
      </c>
      <c r="AI1328" s="1" t="str">
        <f t="shared" si="224"/>
        <v>33E33E10004030</v>
      </c>
      <c r="AJ1328" s="9">
        <f>IF(AND(F1328=2015,AG$4=1),-IFERROR(VLOOKUP(AI1328,'Tax Admin 1'!A:I,9,0),0),IF(AND(F1328=2015,AG$4=2),-IFERROR(VLOOKUP(AI1328,'Tax Admin 2'!A:I,9,0),0),IFERROR(VLOOKUP(AI1328,'A203'!A:L,12,0),0)))</f>
        <v>0</v>
      </c>
    </row>
    <row r="1329" spans="1:36" ht="15" customHeight="1" outlineLevel="2">
      <c r="A1329" s="7">
        <v>2015</v>
      </c>
      <c r="B1329" s="7" t="s">
        <v>76</v>
      </c>
      <c r="C1329" s="149" t="s">
        <v>77</v>
      </c>
      <c r="D1329" s="7" t="s">
        <v>77</v>
      </c>
      <c r="E1329" s="7" t="s">
        <v>13</v>
      </c>
      <c r="F1329" s="7">
        <v>1270</v>
      </c>
      <c r="G1329" s="7" t="str">
        <f>VLOOKUP(F1329,Crosswalk!A:D,2,0)</f>
        <v>4033</v>
      </c>
      <c r="H1329" s="7" t="str">
        <f>VLOOKUP(G1329,Crosswalk!B:D,2,0)</f>
        <v>Supp Property Taxes-Prior Secured</v>
      </c>
      <c r="I1329" s="7"/>
      <c r="J1329" s="8">
        <v>0</v>
      </c>
      <c r="K1329" s="8">
        <v>0</v>
      </c>
      <c r="L1329" s="8">
        <v>0</v>
      </c>
      <c r="M1329" s="8">
        <v>0</v>
      </c>
      <c r="N1329" s="8">
        <v>0</v>
      </c>
      <c r="O1329" s="8">
        <v>0</v>
      </c>
      <c r="P1329" s="8"/>
      <c r="Q1329" s="8">
        <v>0</v>
      </c>
      <c r="R1329" s="8"/>
      <c r="S1329" s="8"/>
      <c r="T1329" s="8"/>
      <c r="U1329" s="8"/>
      <c r="V1329" s="8"/>
      <c r="W1329" s="8"/>
      <c r="X1329" s="8"/>
      <c r="Y1329" s="14">
        <f t="shared" si="217"/>
        <v>0</v>
      </c>
      <c r="Z1329" s="10"/>
      <c r="AA1329" s="136">
        <f t="shared" si="223"/>
        <v>0</v>
      </c>
      <c r="AB1329" s="13"/>
      <c r="AC1329" s="13">
        <f t="shared" si="225"/>
        <v>0</v>
      </c>
      <c r="AD1329" s="12">
        <v>1</v>
      </c>
      <c r="AE1329" s="12">
        <v>1</v>
      </c>
      <c r="AG1329" s="9">
        <f t="shared" si="222"/>
        <v>0</v>
      </c>
      <c r="AI1329" s="1" t="str">
        <f t="shared" si="224"/>
        <v>33E33E10004033</v>
      </c>
      <c r="AJ1329" s="9">
        <f>IF(AND(F1329=2015,AG$4=1),-IFERROR(VLOOKUP(AI1329,'Tax Admin 1'!A:I,9,0),0),IF(AND(F1329=2015,AG$4=2),-IFERROR(VLOOKUP(AI1329,'Tax Admin 2'!A:I,9,0),0),IFERROR(VLOOKUP(AI1329,'A203'!A:L,12,0),0)))</f>
        <v>0</v>
      </c>
    </row>
    <row r="1330" spans="1:36" ht="15" customHeight="1" outlineLevel="2">
      <c r="A1330" s="7">
        <v>2015</v>
      </c>
      <c r="B1330" s="7" t="s">
        <v>76</v>
      </c>
      <c r="C1330" s="149" t="s">
        <v>77</v>
      </c>
      <c r="D1330" s="7" t="s">
        <v>77</v>
      </c>
      <c r="E1330" s="7" t="s">
        <v>13</v>
      </c>
      <c r="F1330" s="7">
        <v>1410</v>
      </c>
      <c r="G1330" s="7" t="str">
        <f>VLOOKUP(F1330,Crosswalk!A:D,2,0)</f>
        <v>4052</v>
      </c>
      <c r="H1330" s="7" t="str">
        <f>VLOOKUP(G1330,Crosswalk!B:D,2,0)</f>
        <v>Other Taxes</v>
      </c>
      <c r="I1330" s="7"/>
      <c r="J1330" s="8">
        <v>0</v>
      </c>
      <c r="K1330" s="8">
        <v>0</v>
      </c>
      <c r="L1330" s="8">
        <v>0</v>
      </c>
      <c r="M1330" s="8">
        <v>0</v>
      </c>
      <c r="N1330" s="8">
        <v>0</v>
      </c>
      <c r="O1330" s="8">
        <v>0</v>
      </c>
      <c r="P1330" s="8"/>
      <c r="Q1330" s="8">
        <v>0</v>
      </c>
      <c r="R1330" s="8"/>
      <c r="S1330" s="8"/>
      <c r="T1330" s="8"/>
      <c r="U1330" s="8"/>
      <c r="V1330" s="8"/>
      <c r="W1330" s="8"/>
      <c r="X1330" s="8"/>
      <c r="Y1330" s="14">
        <f t="shared" si="217"/>
        <v>0</v>
      </c>
      <c r="Z1330" s="10"/>
      <c r="AA1330" s="136">
        <f t="shared" si="223"/>
        <v>0</v>
      </c>
      <c r="AB1330" s="13"/>
      <c r="AC1330" s="13">
        <f t="shared" si="225"/>
        <v>0</v>
      </c>
      <c r="AD1330" s="12">
        <v>1</v>
      </c>
      <c r="AE1330" s="12">
        <v>1</v>
      </c>
      <c r="AG1330" s="9">
        <f t="shared" si="222"/>
        <v>0</v>
      </c>
      <c r="AI1330" s="1" t="str">
        <f t="shared" si="224"/>
        <v>33E33E10004052</v>
      </c>
      <c r="AJ1330" s="9">
        <f>IF(AND(F1330=2015,AG$4=1),-IFERROR(VLOOKUP(AI1330,'Tax Admin 1'!A:I,9,0),0),IF(AND(F1330=2015,AG$4=2),-IFERROR(VLOOKUP(AI1330,'Tax Admin 2'!A:I,9,0),0),IFERROR(VLOOKUP(AI1330,'A203'!A:L,12,0),0)))</f>
        <v>0</v>
      </c>
    </row>
    <row r="1331" spans="1:36" ht="15" customHeight="1" outlineLevel="2">
      <c r="A1331" s="7">
        <v>2015</v>
      </c>
      <c r="B1331" s="7" t="s">
        <v>76</v>
      </c>
      <c r="C1331" s="149" t="s">
        <v>77</v>
      </c>
      <c r="D1331" s="7" t="s">
        <v>77</v>
      </c>
      <c r="E1331" s="7" t="s">
        <v>13</v>
      </c>
      <c r="F1331" s="7">
        <v>1440</v>
      </c>
      <c r="G1331" s="7" t="str">
        <f>VLOOKUP(F1331,Crosswalk!A:D,2,0)</f>
        <v>4055</v>
      </c>
      <c r="H1331" s="7" t="str">
        <f>VLOOKUP(G1331,Crosswalk!B:D,2,0)</f>
        <v>Timber Yield</v>
      </c>
      <c r="I1331" s="7"/>
      <c r="J1331" s="8">
        <v>0</v>
      </c>
      <c r="K1331" s="8">
        <v>0</v>
      </c>
      <c r="L1331" s="8">
        <v>0</v>
      </c>
      <c r="M1331" s="8">
        <v>0</v>
      </c>
      <c r="N1331" s="8">
        <v>0</v>
      </c>
      <c r="O1331" s="8">
        <v>0</v>
      </c>
      <c r="P1331" s="8"/>
      <c r="Q1331" s="8">
        <v>0</v>
      </c>
      <c r="R1331" s="8"/>
      <c r="S1331" s="8"/>
      <c r="T1331" s="8"/>
      <c r="U1331" s="8"/>
      <c r="V1331" s="8"/>
      <c r="W1331" s="8"/>
      <c r="X1331" s="8"/>
      <c r="Y1331" s="14">
        <f t="shared" si="217"/>
        <v>0</v>
      </c>
      <c r="Z1331" s="10"/>
      <c r="AA1331" s="136">
        <f t="shared" si="223"/>
        <v>0</v>
      </c>
      <c r="AB1331" s="13"/>
      <c r="AC1331" s="13">
        <f t="shared" si="225"/>
        <v>0</v>
      </c>
      <c r="AD1331" s="12">
        <v>1</v>
      </c>
      <c r="AE1331" s="12">
        <v>1</v>
      </c>
      <c r="AG1331" s="9">
        <f t="shared" si="222"/>
        <v>0</v>
      </c>
      <c r="AI1331" s="1" t="str">
        <f t="shared" si="224"/>
        <v>33E33E10004055</v>
      </c>
      <c r="AJ1331" s="9">
        <f>IF(AND(F1331=2015,AG$4=1),-IFERROR(VLOOKUP(AI1331,'Tax Admin 1'!A:I,9,0),0),IF(AND(F1331=2015,AG$4=2),-IFERROR(VLOOKUP(AI1331,'Tax Admin 2'!A:I,9,0),0),IFERROR(VLOOKUP(AI1331,'A203'!A:L,12,0),0)))</f>
        <v>0</v>
      </c>
    </row>
    <row r="1332" spans="1:36" ht="15" customHeight="1" outlineLevel="2">
      <c r="A1332" s="7">
        <v>2015</v>
      </c>
      <c r="B1332" s="7" t="s">
        <v>76</v>
      </c>
      <c r="C1332" s="149" t="s">
        <v>77</v>
      </c>
      <c r="D1332" s="7" t="s">
        <v>77</v>
      </c>
      <c r="E1332" s="7" t="s">
        <v>13</v>
      </c>
      <c r="F1332" s="7">
        <v>4010</v>
      </c>
      <c r="G1332" s="7" t="str">
        <f>VLOOKUP(F1332,Crosswalk!A:D,2,0)</f>
        <v>4801</v>
      </c>
      <c r="H1332" s="7" t="str">
        <f>VLOOKUP(G1332,Crosswalk!B:D,2,0)</f>
        <v>Interest</v>
      </c>
      <c r="I1332" s="7"/>
      <c r="J1332" s="8">
        <v>0</v>
      </c>
      <c r="K1332" s="8">
        <v>0</v>
      </c>
      <c r="L1332" s="8">
        <v>0.02</v>
      </c>
      <c r="M1332" s="8">
        <v>0</v>
      </c>
      <c r="N1332" s="8">
        <v>0.24000000000000002</v>
      </c>
      <c r="O1332" s="8">
        <v>0.25</v>
      </c>
      <c r="P1332" s="8"/>
      <c r="Q1332" s="8">
        <v>0.39</v>
      </c>
      <c r="R1332" s="8"/>
      <c r="S1332" s="8"/>
      <c r="T1332" s="8"/>
      <c r="U1332" s="8"/>
      <c r="V1332" s="8"/>
      <c r="W1332" s="8"/>
      <c r="X1332" s="8"/>
      <c r="Y1332" s="14">
        <f t="shared" si="217"/>
        <v>0.9</v>
      </c>
      <c r="Z1332" s="10"/>
      <c r="AA1332" s="136">
        <f t="shared" si="223"/>
        <v>0</v>
      </c>
      <c r="AB1332" s="13"/>
      <c r="AC1332" s="13">
        <f t="shared" si="225"/>
        <v>0</v>
      </c>
      <c r="AD1332" s="12">
        <v>1</v>
      </c>
      <c r="AE1332" s="12">
        <v>1</v>
      </c>
      <c r="AG1332" s="9">
        <f t="shared" si="222"/>
        <v>-0.9</v>
      </c>
      <c r="AI1332" s="1" t="str">
        <f t="shared" si="224"/>
        <v>33E33E10004801</v>
      </c>
      <c r="AJ1332" s="9">
        <f>IF(AND(F1332=2015,AG$4=1),-IFERROR(VLOOKUP(AI1332,'Tax Admin 1'!A:I,9,0),0),IF(AND(F1332=2015,AG$4=2),-IFERROR(VLOOKUP(AI1332,'Tax Admin 2'!A:I,9,0),0),IFERROR(VLOOKUP(AI1332,'A203'!A:L,12,0),0)))</f>
        <v>0</v>
      </c>
    </row>
    <row r="1333" spans="1:36" ht="15" customHeight="1" outlineLevel="2">
      <c r="A1333" s="7">
        <v>2015</v>
      </c>
      <c r="B1333" s="7" t="s">
        <v>76</v>
      </c>
      <c r="C1333" s="149" t="s">
        <v>77</v>
      </c>
      <c r="D1333" s="7" t="s">
        <v>77</v>
      </c>
      <c r="E1333" s="7" t="s">
        <v>13</v>
      </c>
      <c r="F1333" s="7">
        <v>5380</v>
      </c>
      <c r="G1333" s="7" t="str">
        <f>VLOOKUP(F1333,Crosswalk!A:D,2,0)</f>
        <v>5050</v>
      </c>
      <c r="H1333" s="7" t="str">
        <f>VLOOKUP(G1333,Crosswalk!B:D,2,0)</f>
        <v>St-Homeowners Prop Tax Relief</v>
      </c>
      <c r="I1333" s="7"/>
      <c r="J1333" s="8">
        <v>0</v>
      </c>
      <c r="K1333" s="8">
        <v>0</v>
      </c>
      <c r="L1333" s="8">
        <v>0</v>
      </c>
      <c r="M1333" s="8">
        <v>0</v>
      </c>
      <c r="N1333" s="8">
        <v>0</v>
      </c>
      <c r="O1333" s="8">
        <v>0</v>
      </c>
      <c r="P1333" s="8"/>
      <c r="Q1333" s="8">
        <v>5.8</v>
      </c>
      <c r="R1333" s="8"/>
      <c r="S1333" s="8"/>
      <c r="T1333" s="8"/>
      <c r="U1333" s="8"/>
      <c r="V1333" s="8"/>
      <c r="W1333" s="8"/>
      <c r="X1333" s="8"/>
      <c r="Y1333" s="14">
        <f t="shared" si="217"/>
        <v>5.8</v>
      </c>
      <c r="Z1333" s="10"/>
      <c r="AA1333" s="136">
        <f t="shared" si="223"/>
        <v>0</v>
      </c>
      <c r="AB1333" s="13"/>
      <c r="AC1333" s="13">
        <f t="shared" si="225"/>
        <v>0</v>
      </c>
      <c r="AD1333" s="12">
        <v>1</v>
      </c>
      <c r="AE1333" s="12">
        <v>1</v>
      </c>
      <c r="AG1333" s="9">
        <f t="shared" si="222"/>
        <v>-5.8</v>
      </c>
      <c r="AI1333" s="1" t="str">
        <f t="shared" si="224"/>
        <v>33E33E10005050</v>
      </c>
      <c r="AJ1333" s="9">
        <f>IF(AND(F1333=2015,AG$4=1),-IFERROR(VLOOKUP(AI1333,'Tax Admin 1'!A:I,9,0),0),IF(AND(F1333=2015,AG$4=2),-IFERROR(VLOOKUP(AI1333,'Tax Admin 2'!A:I,9,0),0),IFERROR(VLOOKUP(AI1333,'A203'!A:L,12,0),0)))</f>
        <v>0</v>
      </c>
    </row>
    <row r="1334" spans="1:36" ht="15" customHeight="1" outlineLevel="2">
      <c r="A1334" s="7">
        <v>2015</v>
      </c>
      <c r="B1334" s="7" t="s">
        <v>76</v>
      </c>
      <c r="C1334" s="149" t="s">
        <v>77</v>
      </c>
      <c r="D1334" s="7" t="s">
        <v>77</v>
      </c>
      <c r="E1334" s="7" t="s">
        <v>13</v>
      </c>
      <c r="F1334" s="7">
        <v>5900</v>
      </c>
      <c r="G1334" s="7" t="str">
        <f>VLOOKUP(F1334,Crosswalk!A:D,2,0)</f>
        <v>5801</v>
      </c>
      <c r="H1334" s="7" t="str">
        <f>VLOOKUP(G1334,Crosswalk!B:D,2,0)</f>
        <v>RDA Pass Thru</v>
      </c>
      <c r="I1334" s="7"/>
      <c r="J1334" s="8">
        <v>0</v>
      </c>
      <c r="K1334" s="8">
        <v>0</v>
      </c>
      <c r="L1334" s="8">
        <v>0</v>
      </c>
      <c r="M1334" s="8">
        <v>0</v>
      </c>
      <c r="N1334" s="8">
        <v>0</v>
      </c>
      <c r="O1334" s="8">
        <v>0</v>
      </c>
      <c r="P1334" s="8"/>
      <c r="Q1334" s="8">
        <v>0</v>
      </c>
      <c r="R1334" s="8"/>
      <c r="S1334" s="8"/>
      <c r="T1334" s="8"/>
      <c r="U1334" s="8"/>
      <c r="V1334" s="8"/>
      <c r="W1334" s="8"/>
      <c r="X1334" s="8"/>
      <c r="Y1334" s="14">
        <f t="shared" si="217"/>
        <v>0</v>
      </c>
      <c r="Z1334" s="10"/>
      <c r="AA1334" s="136">
        <f t="shared" si="223"/>
        <v>0</v>
      </c>
      <c r="AB1334" s="13"/>
      <c r="AC1334" s="13">
        <f t="shared" si="225"/>
        <v>0</v>
      </c>
      <c r="AD1334" s="12">
        <v>1</v>
      </c>
      <c r="AE1334" s="12">
        <v>1</v>
      </c>
      <c r="AG1334" s="9">
        <f t="shared" si="222"/>
        <v>0</v>
      </c>
      <c r="AI1334" s="1" t="str">
        <f t="shared" si="224"/>
        <v>33E33E10005801</v>
      </c>
      <c r="AJ1334" s="9">
        <f>IF(AND(F1334=2015,AG$4=1),-IFERROR(VLOOKUP(AI1334,'Tax Admin 1'!A:I,9,0),0),IF(AND(F1334=2015,AG$4=2),-IFERROR(VLOOKUP(AI1334,'Tax Admin 2'!A:I,9,0),0),IFERROR(VLOOKUP(AI1334,'A203'!A:L,12,0),0)))</f>
        <v>0</v>
      </c>
    </row>
    <row r="1335" spans="1:36" ht="15" customHeight="1" outlineLevel="1">
      <c r="A1335" s="7"/>
      <c r="B1335" s="7"/>
      <c r="C1335" s="157" t="s">
        <v>3571</v>
      </c>
      <c r="D1335" s="7"/>
      <c r="E1335" s="7"/>
      <c r="F1335" s="7"/>
      <c r="G1335" s="7"/>
      <c r="H1335" s="7"/>
      <c r="I1335" s="7"/>
      <c r="J1335" s="8">
        <f>SUBTOTAL(9,J1322:J1334)</f>
        <v>0</v>
      </c>
      <c r="K1335" s="8">
        <f>SUBTOTAL(9,K1322:K1334)</f>
        <v>0</v>
      </c>
      <c r="L1335" s="8">
        <f>SUBTOTAL(9,L1322:L1334)</f>
        <v>790.84999999999991</v>
      </c>
      <c r="M1335" s="8">
        <f>SUBTOTAL(9,M1322:M1334)</f>
        <v>0</v>
      </c>
      <c r="N1335" s="8">
        <f>SUBTOTAL(9,N1322:N1334)</f>
        <v>396.07999999999993</v>
      </c>
      <c r="O1335" s="8">
        <f>SUBTOTAL(9,O1322:O1334)</f>
        <v>351.11999999999995</v>
      </c>
      <c r="P1335" s="8">
        <f>SUBTOTAL(9,P1322:P1334)</f>
        <v>260.14999999999998</v>
      </c>
      <c r="Q1335" s="8">
        <f>SUBTOTAL(9,Q1322:Q1334)</f>
        <v>259.59000000000009</v>
      </c>
      <c r="R1335" s="8"/>
      <c r="S1335" s="8"/>
      <c r="T1335" s="8"/>
      <c r="U1335" s="8"/>
      <c r="V1335" s="8"/>
      <c r="W1335" s="8"/>
      <c r="X1335" s="8"/>
      <c r="Y1335" s="14">
        <f>SUBTOTAL(9,Y1322:Y1334)</f>
        <v>2057.7900000000004</v>
      </c>
      <c r="Z1335" s="10"/>
      <c r="AA1335" s="136"/>
      <c r="AB1335" s="13"/>
      <c r="AC1335" s="13"/>
      <c r="AD1335" s="12"/>
      <c r="AE1335" s="12"/>
      <c r="AG1335" s="9"/>
      <c r="AJ1335" s="9"/>
    </row>
    <row r="1336" spans="1:36" ht="15" customHeight="1" outlineLevel="2">
      <c r="A1336" s="7">
        <v>2015</v>
      </c>
      <c r="B1336" s="7" t="s">
        <v>78</v>
      </c>
      <c r="C1336" s="149" t="s">
        <v>79</v>
      </c>
      <c r="D1336" s="7" t="s">
        <v>79</v>
      </c>
      <c r="E1336" s="7" t="s">
        <v>13</v>
      </c>
      <c r="F1336" s="7">
        <v>1010</v>
      </c>
      <c r="G1336" s="7" t="str">
        <f>VLOOKUP(F1336,Crosswalk!A:D,2,0)</f>
        <v>4001</v>
      </c>
      <c r="H1336" s="7" t="str">
        <f>VLOOKUP(G1336,Crosswalk!B:D,2,0)</f>
        <v>Property Taxes-Current Secured</v>
      </c>
      <c r="I1336" s="7"/>
      <c r="J1336" s="8">
        <v>0</v>
      </c>
      <c r="K1336" s="8">
        <v>0</v>
      </c>
      <c r="L1336" s="8">
        <v>1322.77</v>
      </c>
      <c r="M1336" s="8">
        <v>0</v>
      </c>
      <c r="N1336" s="8">
        <v>1262.6600000000003</v>
      </c>
      <c r="O1336" s="8">
        <v>1171.3900000000003</v>
      </c>
      <c r="P1336" s="8">
        <v>897.68</v>
      </c>
      <c r="Q1336" s="8">
        <v>1423.6299999999992</v>
      </c>
      <c r="R1336" s="8"/>
      <c r="S1336" s="8"/>
      <c r="T1336" s="8"/>
      <c r="U1336" s="8"/>
      <c r="V1336" s="8"/>
      <c r="W1336" s="8"/>
      <c r="X1336" s="8"/>
      <c r="Y1336" s="14">
        <f t="shared" si="217"/>
        <v>6078.13</v>
      </c>
      <c r="Z1336" s="10"/>
      <c r="AA1336" s="136">
        <f t="shared" ref="AA1336:AA1348" si="226">IF(AG$2="Y",IF(RIGHT(B1336,4)="CITY",AJ1336,0),AJ1336)</f>
        <v>0</v>
      </c>
      <c r="AB1336" s="13"/>
      <c r="AC1336" s="13">
        <f t="shared" si="225"/>
        <v>0</v>
      </c>
      <c r="AD1336" s="12">
        <v>1</v>
      </c>
      <c r="AE1336" s="12">
        <v>1</v>
      </c>
      <c r="AG1336" s="9">
        <f t="shared" si="222"/>
        <v>-6078.13</v>
      </c>
      <c r="AI1336" s="1" t="str">
        <f t="shared" ref="AI1336:AI1348" si="227">C1336&amp;D1336&amp;E1336&amp;G1336</f>
        <v>33F33F10004001</v>
      </c>
      <c r="AJ1336" s="9">
        <f>IF(AND(F1336=2015,AG$4=1),-IFERROR(VLOOKUP(AI1336,'Tax Admin 1'!A:I,9,0),0),IF(AND(F1336=2015,AG$4=2),-IFERROR(VLOOKUP(AI1336,'Tax Admin 2'!A:I,9,0),0),IFERROR(VLOOKUP(AI1336,'A203'!A:L,12,0),0)))</f>
        <v>0</v>
      </c>
    </row>
    <row r="1337" spans="1:36" ht="15" customHeight="1" outlineLevel="2">
      <c r="A1337" s="7">
        <v>2015</v>
      </c>
      <c r="B1337" s="7" t="s">
        <v>78</v>
      </c>
      <c r="C1337" s="149" t="s">
        <v>79</v>
      </c>
      <c r="D1337" s="7" t="s">
        <v>79</v>
      </c>
      <c r="E1337" s="7" t="s">
        <v>13</v>
      </c>
      <c r="F1337" s="7">
        <v>1020</v>
      </c>
      <c r="G1337" s="7" t="str">
        <f>VLOOKUP(F1337,Crosswalk!A:D,2,0)</f>
        <v>4004</v>
      </c>
      <c r="H1337" s="7" t="str">
        <f>VLOOKUP(G1337,Crosswalk!B:D,2,0)</f>
        <v>Property Taxes-Eraf III</v>
      </c>
      <c r="I1337" s="7"/>
      <c r="J1337" s="8">
        <v>0</v>
      </c>
      <c r="K1337" s="8">
        <v>0</v>
      </c>
      <c r="L1337" s="8">
        <v>0</v>
      </c>
      <c r="M1337" s="8">
        <v>0</v>
      </c>
      <c r="N1337" s="8">
        <v>0</v>
      </c>
      <c r="O1337" s="8">
        <v>0</v>
      </c>
      <c r="P1337" s="8"/>
      <c r="Q1337" s="8">
        <v>0</v>
      </c>
      <c r="R1337" s="8"/>
      <c r="S1337" s="8"/>
      <c r="T1337" s="8"/>
      <c r="U1337" s="8"/>
      <c r="V1337" s="8"/>
      <c r="W1337" s="8"/>
      <c r="X1337" s="8"/>
      <c r="Y1337" s="14">
        <f t="shared" si="217"/>
        <v>0</v>
      </c>
      <c r="Z1337" s="10"/>
      <c r="AA1337" s="136">
        <f t="shared" si="226"/>
        <v>0</v>
      </c>
      <c r="AB1337" s="13"/>
      <c r="AC1337" s="13">
        <f t="shared" si="225"/>
        <v>0</v>
      </c>
      <c r="AD1337" s="12">
        <v>1</v>
      </c>
      <c r="AE1337" s="12">
        <v>1</v>
      </c>
      <c r="AG1337" s="9">
        <f t="shared" si="222"/>
        <v>0</v>
      </c>
      <c r="AI1337" s="1" t="str">
        <f t="shared" si="227"/>
        <v>33F33F10004004</v>
      </c>
      <c r="AJ1337" s="9">
        <f>IF(AND(F1337=2015,AG$4=1),-IFERROR(VLOOKUP(AI1337,'Tax Admin 1'!A:I,9,0),0),IF(AND(F1337=2015,AG$4=2),-IFERROR(VLOOKUP(AI1337,'Tax Admin 2'!A:I,9,0),0),IFERROR(VLOOKUP(AI1337,'A203'!A:L,12,0),0)))</f>
        <v>0</v>
      </c>
    </row>
    <row r="1338" spans="1:36" ht="15" customHeight="1" outlineLevel="2">
      <c r="A1338" s="7">
        <v>2015</v>
      </c>
      <c r="B1338" s="7" t="s">
        <v>78</v>
      </c>
      <c r="C1338" s="149" t="s">
        <v>79</v>
      </c>
      <c r="D1338" s="7" t="s">
        <v>79</v>
      </c>
      <c r="E1338" s="7" t="s">
        <v>13</v>
      </c>
      <c r="F1338" s="7">
        <v>1050</v>
      </c>
      <c r="G1338" s="7" t="str">
        <f>VLOOKUP(F1338,Crosswalk!A:D,2,0)</f>
        <v>4006</v>
      </c>
      <c r="H1338" s="7" t="str">
        <f>VLOOKUP(G1338,Crosswalk!B:D,2,0)</f>
        <v>Property Tax-Current Unsecured</v>
      </c>
      <c r="I1338" s="7"/>
      <c r="J1338" s="8">
        <v>0</v>
      </c>
      <c r="K1338" s="8">
        <v>0</v>
      </c>
      <c r="L1338" s="8">
        <v>1121.0999999999999</v>
      </c>
      <c r="M1338" s="8">
        <v>0</v>
      </c>
      <c r="N1338" s="8">
        <v>83.210000000000036</v>
      </c>
      <c r="O1338" s="8">
        <v>30.420000000000073</v>
      </c>
      <c r="P1338" s="8"/>
      <c r="Q1338" s="8">
        <v>0</v>
      </c>
      <c r="R1338" s="8"/>
      <c r="S1338" s="8"/>
      <c r="T1338" s="8"/>
      <c r="U1338" s="8"/>
      <c r="V1338" s="8"/>
      <c r="W1338" s="8"/>
      <c r="X1338" s="8"/>
      <c r="Y1338" s="14">
        <f t="shared" si="217"/>
        <v>1234.73</v>
      </c>
      <c r="Z1338" s="10"/>
      <c r="AA1338" s="136">
        <f t="shared" si="226"/>
        <v>0</v>
      </c>
      <c r="AB1338" s="13"/>
      <c r="AC1338" s="13">
        <f t="shared" si="225"/>
        <v>0</v>
      </c>
      <c r="AD1338" s="12">
        <v>1</v>
      </c>
      <c r="AE1338" s="12">
        <v>1</v>
      </c>
      <c r="AG1338" s="9">
        <f t="shared" si="222"/>
        <v>-1234.73</v>
      </c>
      <c r="AI1338" s="1" t="str">
        <f t="shared" si="227"/>
        <v>33F33F10004006</v>
      </c>
      <c r="AJ1338" s="9">
        <f>IF(AND(F1338=2015,AG$4=1),-IFERROR(VLOOKUP(AI1338,'Tax Admin 1'!A:I,9,0),0),IF(AND(F1338=2015,AG$4=2),-IFERROR(VLOOKUP(AI1338,'Tax Admin 2'!A:I,9,0),0),IFERROR(VLOOKUP(AI1338,'A203'!A:L,12,0),0)))</f>
        <v>0</v>
      </c>
    </row>
    <row r="1339" spans="1:36" ht="15" customHeight="1" outlineLevel="2">
      <c r="A1339" s="7">
        <v>2015</v>
      </c>
      <c r="B1339" s="7" t="s">
        <v>78</v>
      </c>
      <c r="C1339" s="149" t="s">
        <v>79</v>
      </c>
      <c r="D1339" s="7" t="s">
        <v>79</v>
      </c>
      <c r="E1339" s="7" t="s">
        <v>13</v>
      </c>
      <c r="F1339" s="7">
        <v>1110</v>
      </c>
      <c r="G1339" s="7" t="str">
        <f>VLOOKUP(F1339,Crosswalk!A:D,2,0)</f>
        <v>4008</v>
      </c>
      <c r="H1339" s="7" t="str">
        <f>VLOOKUP(G1339,Crosswalk!B:D,2,0)</f>
        <v>Property Taxes-Prior Secured</v>
      </c>
      <c r="I1339" s="7"/>
      <c r="J1339" s="8">
        <v>0</v>
      </c>
      <c r="K1339" s="8">
        <v>0</v>
      </c>
      <c r="L1339" s="8">
        <v>0</v>
      </c>
      <c r="M1339" s="8">
        <v>0</v>
      </c>
      <c r="N1339" s="8">
        <v>0</v>
      </c>
      <c r="O1339" s="8">
        <v>0</v>
      </c>
      <c r="P1339" s="8"/>
      <c r="Q1339" s="8">
        <v>0</v>
      </c>
      <c r="R1339" s="8"/>
      <c r="S1339" s="8"/>
      <c r="T1339" s="8"/>
      <c r="U1339" s="8"/>
      <c r="V1339" s="8"/>
      <c r="W1339" s="8"/>
      <c r="X1339" s="8"/>
      <c r="Y1339" s="14">
        <f t="shared" si="217"/>
        <v>0</v>
      </c>
      <c r="Z1339" s="10"/>
      <c r="AA1339" s="136">
        <f t="shared" si="226"/>
        <v>0</v>
      </c>
      <c r="AB1339" s="13"/>
      <c r="AC1339" s="13">
        <f t="shared" si="225"/>
        <v>0</v>
      </c>
      <c r="AD1339" s="12">
        <v>1</v>
      </c>
      <c r="AE1339" s="12">
        <v>1</v>
      </c>
      <c r="AG1339" s="9">
        <f t="shared" si="222"/>
        <v>0</v>
      </c>
      <c r="AI1339" s="1" t="str">
        <f t="shared" si="227"/>
        <v>33F33F10004008</v>
      </c>
      <c r="AJ1339" s="9">
        <f>IF(AND(F1339=2015,AG$4=1),-IFERROR(VLOOKUP(AI1339,'Tax Admin 1'!A:I,9,0),0),IF(AND(F1339=2015,AG$4=2),-IFERROR(VLOOKUP(AI1339,'Tax Admin 2'!A:I,9,0),0),IFERROR(VLOOKUP(AI1339,'A203'!A:L,12,0),0)))</f>
        <v>0</v>
      </c>
    </row>
    <row r="1340" spans="1:36" ht="15" customHeight="1" outlineLevel="2">
      <c r="A1340" s="7">
        <v>2015</v>
      </c>
      <c r="B1340" s="7" t="s">
        <v>78</v>
      </c>
      <c r="C1340" s="149" t="s">
        <v>79</v>
      </c>
      <c r="D1340" s="7" t="s">
        <v>79</v>
      </c>
      <c r="E1340" s="7" t="s">
        <v>13</v>
      </c>
      <c r="F1340" s="7">
        <v>1150</v>
      </c>
      <c r="G1340" s="7" t="str">
        <f>VLOOKUP(F1340,Crosswalk!A:D,2,0)</f>
        <v>4009</v>
      </c>
      <c r="H1340" s="7" t="str">
        <f>VLOOKUP(G1340,Crosswalk!B:D,2,0)</f>
        <v>Property Taxes-Prior Unsecured</v>
      </c>
      <c r="I1340" s="7"/>
      <c r="J1340" s="8">
        <v>0</v>
      </c>
      <c r="K1340" s="8">
        <v>0</v>
      </c>
      <c r="L1340" s="8">
        <v>0</v>
      </c>
      <c r="M1340" s="8">
        <v>0</v>
      </c>
      <c r="N1340" s="8">
        <v>0</v>
      </c>
      <c r="O1340" s="8">
        <v>0</v>
      </c>
      <c r="P1340" s="8"/>
      <c r="Q1340" s="8">
        <v>0</v>
      </c>
      <c r="R1340" s="8"/>
      <c r="S1340" s="8"/>
      <c r="T1340" s="8"/>
      <c r="U1340" s="8"/>
      <c r="V1340" s="8"/>
      <c r="W1340" s="8"/>
      <c r="X1340" s="8"/>
      <c r="Y1340" s="14">
        <f t="shared" si="217"/>
        <v>0</v>
      </c>
      <c r="Z1340" s="10"/>
      <c r="AA1340" s="136">
        <f t="shared" si="226"/>
        <v>0</v>
      </c>
      <c r="AB1340" s="13"/>
      <c r="AC1340" s="13">
        <f t="shared" si="225"/>
        <v>0</v>
      </c>
      <c r="AD1340" s="12">
        <v>1</v>
      </c>
      <c r="AE1340" s="12">
        <v>1</v>
      </c>
      <c r="AG1340" s="9">
        <f t="shared" si="222"/>
        <v>0</v>
      </c>
      <c r="AI1340" s="1" t="str">
        <f t="shared" si="227"/>
        <v>33F33F10004009</v>
      </c>
      <c r="AJ1340" s="9">
        <f>IF(AND(F1340=2015,AG$4=1),-IFERROR(VLOOKUP(AI1340,'Tax Admin 1'!A:I,9,0),0),IF(AND(F1340=2015,AG$4=2),-IFERROR(VLOOKUP(AI1340,'Tax Admin 2'!A:I,9,0),0),IFERROR(VLOOKUP(AI1340,'A203'!A:L,12,0),0)))</f>
        <v>0</v>
      </c>
    </row>
    <row r="1341" spans="1:36" ht="15" customHeight="1" outlineLevel="2">
      <c r="A1341" s="7">
        <v>2015</v>
      </c>
      <c r="B1341" s="7" t="s">
        <v>78</v>
      </c>
      <c r="C1341" s="149" t="s">
        <v>79</v>
      </c>
      <c r="D1341" s="7" t="s">
        <v>79</v>
      </c>
      <c r="E1341" s="7" t="s">
        <v>13</v>
      </c>
      <c r="F1341" s="7">
        <v>1160</v>
      </c>
      <c r="G1341" s="7" t="str">
        <f>VLOOKUP(F1341,Crosswalk!A:D,2,0)</f>
        <v>4010</v>
      </c>
      <c r="H1341" s="7" t="str">
        <f>VLOOKUP(G1341,Crosswalk!B:D,2,0)</f>
        <v>Prop Tax Rev- School Pass Thru</v>
      </c>
      <c r="I1341" s="7"/>
      <c r="J1341" s="8">
        <v>0</v>
      </c>
      <c r="K1341" s="8">
        <v>0</v>
      </c>
      <c r="L1341" s="8">
        <v>0</v>
      </c>
      <c r="M1341" s="8">
        <v>0</v>
      </c>
      <c r="N1341" s="8">
        <v>0</v>
      </c>
      <c r="O1341" s="8">
        <v>0</v>
      </c>
      <c r="P1341" s="8"/>
      <c r="Q1341" s="8">
        <v>0</v>
      </c>
      <c r="R1341" s="8"/>
      <c r="S1341" s="8"/>
      <c r="T1341" s="8"/>
      <c r="U1341" s="8"/>
      <c r="V1341" s="8"/>
      <c r="W1341" s="8"/>
      <c r="X1341" s="8"/>
      <c r="Y1341" s="14">
        <f t="shared" si="217"/>
        <v>0</v>
      </c>
      <c r="Z1341" s="10"/>
      <c r="AA1341" s="136">
        <f t="shared" si="226"/>
        <v>0</v>
      </c>
      <c r="AB1341" s="13"/>
      <c r="AC1341" s="13">
        <f t="shared" si="225"/>
        <v>0</v>
      </c>
      <c r="AD1341" s="12">
        <v>1</v>
      </c>
      <c r="AE1341" s="12">
        <v>1</v>
      </c>
      <c r="AG1341" s="9">
        <f t="shared" si="222"/>
        <v>0</v>
      </c>
      <c r="AI1341" s="1" t="str">
        <f t="shared" si="227"/>
        <v>33F33F10004010</v>
      </c>
      <c r="AJ1341" s="9">
        <f>IF(AND(F1341=2015,AG$4=1),-IFERROR(VLOOKUP(AI1341,'Tax Admin 1'!A:I,9,0),0),IF(AND(F1341=2015,AG$4=2),-IFERROR(VLOOKUP(AI1341,'Tax Admin 2'!A:I,9,0),0),IFERROR(VLOOKUP(AI1341,'A203'!A:L,12,0),0)))</f>
        <v>0</v>
      </c>
    </row>
    <row r="1342" spans="1:36" ht="15" customHeight="1" outlineLevel="2">
      <c r="A1342" s="7">
        <v>2015</v>
      </c>
      <c r="B1342" s="7" t="s">
        <v>78</v>
      </c>
      <c r="C1342" s="149" t="s">
        <v>79</v>
      </c>
      <c r="D1342" s="7" t="s">
        <v>79</v>
      </c>
      <c r="E1342" s="7" t="s">
        <v>13</v>
      </c>
      <c r="F1342" s="7">
        <v>1260</v>
      </c>
      <c r="G1342" s="7" t="str">
        <f>VLOOKUP(F1342,Crosswalk!A:D,2,0)</f>
        <v>4030</v>
      </c>
      <c r="H1342" s="7" t="str">
        <f>VLOOKUP(G1342,Crosswalk!B:D,2,0)</f>
        <v>Supp Prop Tax-Current Secured</v>
      </c>
      <c r="I1342" s="7"/>
      <c r="J1342" s="8">
        <v>0</v>
      </c>
      <c r="K1342" s="8">
        <v>0</v>
      </c>
      <c r="L1342" s="8">
        <v>0</v>
      </c>
      <c r="M1342" s="8">
        <v>0</v>
      </c>
      <c r="N1342" s="8">
        <v>0</v>
      </c>
      <c r="O1342" s="8">
        <v>0</v>
      </c>
      <c r="P1342" s="8"/>
      <c r="Q1342" s="8">
        <v>7.33</v>
      </c>
      <c r="R1342" s="8"/>
      <c r="S1342" s="8"/>
      <c r="T1342" s="8"/>
      <c r="U1342" s="8"/>
      <c r="V1342" s="8"/>
      <c r="W1342" s="8"/>
      <c r="X1342" s="8"/>
      <c r="Y1342" s="14">
        <f t="shared" si="217"/>
        <v>7.33</v>
      </c>
      <c r="Z1342" s="10"/>
      <c r="AA1342" s="136">
        <f t="shared" si="226"/>
        <v>0</v>
      </c>
      <c r="AB1342" s="13"/>
      <c r="AC1342" s="13">
        <f t="shared" si="225"/>
        <v>0</v>
      </c>
      <c r="AD1342" s="12">
        <v>1</v>
      </c>
      <c r="AE1342" s="12">
        <v>1</v>
      </c>
      <c r="AG1342" s="9">
        <f t="shared" si="222"/>
        <v>-7.33</v>
      </c>
      <c r="AI1342" s="1" t="str">
        <f t="shared" si="227"/>
        <v>33F33F10004030</v>
      </c>
      <c r="AJ1342" s="9">
        <f>IF(AND(F1342=2015,AG$4=1),-IFERROR(VLOOKUP(AI1342,'Tax Admin 1'!A:I,9,0),0),IF(AND(F1342=2015,AG$4=2),-IFERROR(VLOOKUP(AI1342,'Tax Admin 2'!A:I,9,0),0),IFERROR(VLOOKUP(AI1342,'A203'!A:L,12,0),0)))</f>
        <v>0</v>
      </c>
    </row>
    <row r="1343" spans="1:36" ht="15" customHeight="1" outlineLevel="2">
      <c r="A1343" s="7">
        <v>2015</v>
      </c>
      <c r="B1343" s="7" t="s">
        <v>78</v>
      </c>
      <c r="C1343" s="149" t="s">
        <v>79</v>
      </c>
      <c r="D1343" s="7" t="s">
        <v>79</v>
      </c>
      <c r="E1343" s="7" t="s">
        <v>13</v>
      </c>
      <c r="F1343" s="7">
        <v>1270</v>
      </c>
      <c r="G1343" s="7" t="str">
        <f>VLOOKUP(F1343,Crosswalk!A:D,2,0)</f>
        <v>4033</v>
      </c>
      <c r="H1343" s="7" t="str">
        <f>VLOOKUP(G1343,Crosswalk!B:D,2,0)</f>
        <v>Supp Property Taxes-Prior Secured</v>
      </c>
      <c r="I1343" s="7"/>
      <c r="J1343" s="8">
        <v>0</v>
      </c>
      <c r="K1343" s="8">
        <v>0</v>
      </c>
      <c r="L1343" s="8">
        <v>0</v>
      </c>
      <c r="M1343" s="8">
        <v>0</v>
      </c>
      <c r="N1343" s="8">
        <v>0</v>
      </c>
      <c r="O1343" s="8">
        <v>0</v>
      </c>
      <c r="P1343" s="8"/>
      <c r="Q1343" s="8">
        <v>0</v>
      </c>
      <c r="R1343" s="8"/>
      <c r="S1343" s="8"/>
      <c r="T1343" s="8"/>
      <c r="U1343" s="8"/>
      <c r="V1343" s="8"/>
      <c r="W1343" s="8"/>
      <c r="X1343" s="8"/>
      <c r="Y1343" s="14">
        <f t="shared" si="217"/>
        <v>0</v>
      </c>
      <c r="Z1343" s="10"/>
      <c r="AA1343" s="136">
        <f t="shared" si="226"/>
        <v>0</v>
      </c>
      <c r="AB1343" s="13"/>
      <c r="AC1343" s="13">
        <f t="shared" si="225"/>
        <v>0</v>
      </c>
      <c r="AD1343" s="12">
        <v>1</v>
      </c>
      <c r="AE1343" s="12">
        <v>1</v>
      </c>
      <c r="AG1343" s="9">
        <f t="shared" si="222"/>
        <v>0</v>
      </c>
      <c r="AI1343" s="1" t="str">
        <f t="shared" si="227"/>
        <v>33F33F10004033</v>
      </c>
      <c r="AJ1343" s="9">
        <f>IF(AND(F1343=2015,AG$4=1),-IFERROR(VLOOKUP(AI1343,'Tax Admin 1'!A:I,9,0),0),IF(AND(F1343=2015,AG$4=2),-IFERROR(VLOOKUP(AI1343,'Tax Admin 2'!A:I,9,0),0),IFERROR(VLOOKUP(AI1343,'A203'!A:L,12,0),0)))</f>
        <v>0</v>
      </c>
    </row>
    <row r="1344" spans="1:36" ht="15" customHeight="1" outlineLevel="2">
      <c r="A1344" s="7">
        <v>2015</v>
      </c>
      <c r="B1344" s="7" t="s">
        <v>78</v>
      </c>
      <c r="C1344" s="149" t="s">
        <v>79</v>
      </c>
      <c r="D1344" s="7" t="s">
        <v>79</v>
      </c>
      <c r="E1344" s="7" t="s">
        <v>13</v>
      </c>
      <c r="F1344" s="7">
        <v>1410</v>
      </c>
      <c r="G1344" s="7" t="str">
        <f>VLOOKUP(F1344,Crosswalk!A:D,2,0)</f>
        <v>4052</v>
      </c>
      <c r="H1344" s="7" t="str">
        <f>VLOOKUP(G1344,Crosswalk!B:D,2,0)</f>
        <v>Other Taxes</v>
      </c>
      <c r="I1344" s="7"/>
      <c r="J1344" s="8">
        <v>0</v>
      </c>
      <c r="K1344" s="8">
        <v>0</v>
      </c>
      <c r="L1344" s="8">
        <v>0</v>
      </c>
      <c r="M1344" s="8">
        <v>0</v>
      </c>
      <c r="N1344" s="8">
        <v>0</v>
      </c>
      <c r="O1344" s="8">
        <v>0</v>
      </c>
      <c r="P1344" s="8"/>
      <c r="Q1344" s="8">
        <v>0</v>
      </c>
      <c r="R1344" s="8"/>
      <c r="S1344" s="8"/>
      <c r="T1344" s="8"/>
      <c r="U1344" s="8"/>
      <c r="V1344" s="8"/>
      <c r="W1344" s="8"/>
      <c r="X1344" s="8"/>
      <c r="Y1344" s="14">
        <f t="shared" si="217"/>
        <v>0</v>
      </c>
      <c r="Z1344" s="10"/>
      <c r="AA1344" s="136">
        <f t="shared" si="226"/>
        <v>0</v>
      </c>
      <c r="AB1344" s="13"/>
      <c r="AC1344" s="13">
        <f t="shared" si="225"/>
        <v>0</v>
      </c>
      <c r="AD1344" s="12">
        <v>1</v>
      </c>
      <c r="AE1344" s="12">
        <v>1</v>
      </c>
      <c r="AG1344" s="9">
        <f t="shared" si="222"/>
        <v>0</v>
      </c>
      <c r="AI1344" s="1" t="str">
        <f t="shared" si="227"/>
        <v>33F33F10004052</v>
      </c>
      <c r="AJ1344" s="9">
        <f>IF(AND(F1344=2015,AG$4=1),-IFERROR(VLOOKUP(AI1344,'Tax Admin 1'!A:I,9,0),0),IF(AND(F1344=2015,AG$4=2),-IFERROR(VLOOKUP(AI1344,'Tax Admin 2'!A:I,9,0),0),IFERROR(VLOOKUP(AI1344,'A203'!A:L,12,0),0)))</f>
        <v>0</v>
      </c>
    </row>
    <row r="1345" spans="1:36" ht="15" customHeight="1" outlineLevel="2">
      <c r="A1345" s="7">
        <v>2015</v>
      </c>
      <c r="B1345" s="7" t="s">
        <v>78</v>
      </c>
      <c r="C1345" s="149" t="s">
        <v>79</v>
      </c>
      <c r="D1345" s="7" t="s">
        <v>79</v>
      </c>
      <c r="E1345" s="7" t="s">
        <v>13</v>
      </c>
      <c r="F1345" s="7">
        <v>1440</v>
      </c>
      <c r="G1345" s="7" t="str">
        <f>VLOOKUP(F1345,Crosswalk!A:D,2,0)</f>
        <v>4055</v>
      </c>
      <c r="H1345" s="7" t="str">
        <f>VLOOKUP(G1345,Crosswalk!B:D,2,0)</f>
        <v>Timber Yield</v>
      </c>
      <c r="I1345" s="7"/>
      <c r="J1345" s="8">
        <v>0</v>
      </c>
      <c r="K1345" s="8">
        <v>0</v>
      </c>
      <c r="L1345" s="8">
        <v>0</v>
      </c>
      <c r="M1345" s="8">
        <v>0</v>
      </c>
      <c r="N1345" s="8">
        <v>0</v>
      </c>
      <c r="O1345" s="8">
        <v>0</v>
      </c>
      <c r="P1345" s="8"/>
      <c r="Q1345" s="8">
        <v>0</v>
      </c>
      <c r="R1345" s="8"/>
      <c r="S1345" s="8"/>
      <c r="T1345" s="8"/>
      <c r="U1345" s="8"/>
      <c r="V1345" s="8"/>
      <c r="W1345" s="8"/>
      <c r="X1345" s="8"/>
      <c r="Y1345" s="14">
        <f t="shared" si="217"/>
        <v>0</v>
      </c>
      <c r="Z1345" s="10"/>
      <c r="AA1345" s="136">
        <f t="shared" si="226"/>
        <v>0</v>
      </c>
      <c r="AB1345" s="13"/>
      <c r="AC1345" s="13">
        <f t="shared" si="225"/>
        <v>0</v>
      </c>
      <c r="AD1345" s="12">
        <v>1</v>
      </c>
      <c r="AE1345" s="12">
        <v>1</v>
      </c>
      <c r="AG1345" s="9">
        <f t="shared" si="222"/>
        <v>0</v>
      </c>
      <c r="AI1345" s="1" t="str">
        <f t="shared" si="227"/>
        <v>33F33F10004055</v>
      </c>
      <c r="AJ1345" s="9">
        <f>IF(AND(F1345=2015,AG$4=1),-IFERROR(VLOOKUP(AI1345,'Tax Admin 1'!A:I,9,0),0),IF(AND(F1345=2015,AG$4=2),-IFERROR(VLOOKUP(AI1345,'Tax Admin 2'!A:I,9,0),0),IFERROR(VLOOKUP(AI1345,'A203'!A:L,12,0),0)))</f>
        <v>0</v>
      </c>
    </row>
    <row r="1346" spans="1:36" ht="15" customHeight="1" outlineLevel="2">
      <c r="A1346" s="7">
        <v>2015</v>
      </c>
      <c r="B1346" s="7" t="s">
        <v>78</v>
      </c>
      <c r="C1346" s="149" t="s">
        <v>79</v>
      </c>
      <c r="D1346" s="7" t="s">
        <v>79</v>
      </c>
      <c r="E1346" s="7" t="s">
        <v>13</v>
      </c>
      <c r="F1346" s="7">
        <v>4010</v>
      </c>
      <c r="G1346" s="7" t="str">
        <f>VLOOKUP(F1346,Crosswalk!A:D,2,0)</f>
        <v>4801</v>
      </c>
      <c r="H1346" s="7" t="str">
        <f>VLOOKUP(G1346,Crosswalk!B:D,2,0)</f>
        <v>Interest</v>
      </c>
      <c r="I1346" s="7"/>
      <c r="J1346" s="8">
        <v>0</v>
      </c>
      <c r="K1346" s="8">
        <v>0</v>
      </c>
      <c r="L1346" s="8">
        <v>0.06</v>
      </c>
      <c r="M1346" s="8">
        <v>0</v>
      </c>
      <c r="N1346" s="8">
        <v>0.73</v>
      </c>
      <c r="O1346" s="8">
        <v>0.83999999999999986</v>
      </c>
      <c r="P1346" s="8"/>
      <c r="Q1346" s="8">
        <v>1.33</v>
      </c>
      <c r="R1346" s="8"/>
      <c r="S1346" s="8"/>
      <c r="T1346" s="8"/>
      <c r="U1346" s="8"/>
      <c r="V1346" s="8"/>
      <c r="W1346" s="8"/>
      <c r="X1346" s="8"/>
      <c r="Y1346" s="14">
        <f t="shared" si="217"/>
        <v>2.96</v>
      </c>
      <c r="Z1346" s="10"/>
      <c r="AA1346" s="136">
        <f t="shared" si="226"/>
        <v>0</v>
      </c>
      <c r="AB1346" s="13"/>
      <c r="AC1346" s="13">
        <f t="shared" si="225"/>
        <v>0</v>
      </c>
      <c r="AD1346" s="12">
        <v>1</v>
      </c>
      <c r="AE1346" s="12">
        <v>1</v>
      </c>
      <c r="AG1346" s="9">
        <f t="shared" si="222"/>
        <v>-2.96</v>
      </c>
      <c r="AI1346" s="1" t="str">
        <f t="shared" si="227"/>
        <v>33F33F10004801</v>
      </c>
      <c r="AJ1346" s="9">
        <f>IF(AND(F1346=2015,AG$4=1),-IFERROR(VLOOKUP(AI1346,'Tax Admin 1'!A:I,9,0),0),IF(AND(F1346=2015,AG$4=2),-IFERROR(VLOOKUP(AI1346,'Tax Admin 2'!A:I,9,0),0),IFERROR(VLOOKUP(AI1346,'A203'!A:L,12,0),0)))</f>
        <v>0</v>
      </c>
    </row>
    <row r="1347" spans="1:36" ht="15" customHeight="1" outlineLevel="2">
      <c r="A1347" s="7">
        <v>2015</v>
      </c>
      <c r="B1347" s="7" t="s">
        <v>78</v>
      </c>
      <c r="C1347" s="149" t="s">
        <v>79</v>
      </c>
      <c r="D1347" s="7" t="s">
        <v>79</v>
      </c>
      <c r="E1347" s="7" t="s">
        <v>13</v>
      </c>
      <c r="F1347" s="7">
        <v>5380</v>
      </c>
      <c r="G1347" s="7" t="str">
        <f>VLOOKUP(F1347,Crosswalk!A:D,2,0)</f>
        <v>5050</v>
      </c>
      <c r="H1347" s="7" t="str">
        <f>VLOOKUP(G1347,Crosswalk!B:D,2,0)</f>
        <v>St-Homeowners Prop Tax Relief</v>
      </c>
      <c r="I1347" s="7"/>
      <c r="J1347" s="8">
        <v>0</v>
      </c>
      <c r="K1347" s="8">
        <v>0</v>
      </c>
      <c r="L1347" s="8">
        <v>0</v>
      </c>
      <c r="M1347" s="8">
        <v>0</v>
      </c>
      <c r="N1347" s="8">
        <v>0</v>
      </c>
      <c r="O1347" s="8">
        <v>0</v>
      </c>
      <c r="P1347" s="8"/>
      <c r="Q1347" s="8">
        <v>20.16</v>
      </c>
      <c r="R1347" s="8"/>
      <c r="S1347" s="8"/>
      <c r="T1347" s="8"/>
      <c r="U1347" s="8"/>
      <c r="V1347" s="8"/>
      <c r="W1347" s="8"/>
      <c r="X1347" s="8"/>
      <c r="Y1347" s="14">
        <f t="shared" si="217"/>
        <v>20.16</v>
      </c>
      <c r="Z1347" s="10"/>
      <c r="AA1347" s="136">
        <f t="shared" si="226"/>
        <v>0</v>
      </c>
      <c r="AB1347" s="13"/>
      <c r="AC1347" s="13">
        <f t="shared" si="225"/>
        <v>0</v>
      </c>
      <c r="AD1347" s="12">
        <v>1</v>
      </c>
      <c r="AE1347" s="12">
        <v>1</v>
      </c>
      <c r="AG1347" s="9">
        <f t="shared" si="222"/>
        <v>-20.16</v>
      </c>
      <c r="AI1347" s="1" t="str">
        <f t="shared" si="227"/>
        <v>33F33F10005050</v>
      </c>
      <c r="AJ1347" s="9">
        <f>IF(AND(F1347=2015,AG$4=1),-IFERROR(VLOOKUP(AI1347,'Tax Admin 1'!A:I,9,0),0),IF(AND(F1347=2015,AG$4=2),-IFERROR(VLOOKUP(AI1347,'Tax Admin 2'!A:I,9,0),0),IFERROR(VLOOKUP(AI1347,'A203'!A:L,12,0),0)))</f>
        <v>0</v>
      </c>
    </row>
    <row r="1348" spans="1:36" ht="15" customHeight="1" outlineLevel="2">
      <c r="A1348" s="7">
        <v>2015</v>
      </c>
      <c r="B1348" s="7" t="s">
        <v>78</v>
      </c>
      <c r="C1348" s="149" t="s">
        <v>79</v>
      </c>
      <c r="D1348" s="7" t="s">
        <v>79</v>
      </c>
      <c r="E1348" s="7" t="s">
        <v>13</v>
      </c>
      <c r="F1348" s="7">
        <v>5900</v>
      </c>
      <c r="G1348" s="7" t="str">
        <f>VLOOKUP(F1348,Crosswalk!A:D,2,0)</f>
        <v>5801</v>
      </c>
      <c r="H1348" s="7" t="str">
        <f>VLOOKUP(G1348,Crosswalk!B:D,2,0)</f>
        <v>RDA Pass Thru</v>
      </c>
      <c r="I1348" s="7"/>
      <c r="J1348" s="8">
        <v>0</v>
      </c>
      <c r="K1348" s="8">
        <v>0</v>
      </c>
      <c r="L1348" s="8">
        <v>0</v>
      </c>
      <c r="M1348" s="8">
        <v>0</v>
      </c>
      <c r="N1348" s="8">
        <v>0</v>
      </c>
      <c r="O1348" s="8">
        <v>0</v>
      </c>
      <c r="P1348" s="8"/>
      <c r="Q1348" s="8">
        <v>0</v>
      </c>
      <c r="R1348" s="8"/>
      <c r="S1348" s="8"/>
      <c r="T1348" s="8"/>
      <c r="U1348" s="8"/>
      <c r="V1348" s="8"/>
      <c r="W1348" s="8"/>
      <c r="X1348" s="8"/>
      <c r="Y1348" s="14">
        <f t="shared" si="217"/>
        <v>0</v>
      </c>
      <c r="Z1348" s="10"/>
      <c r="AA1348" s="136">
        <f t="shared" si="226"/>
        <v>0</v>
      </c>
      <c r="AB1348" s="13"/>
      <c r="AC1348" s="13">
        <f t="shared" si="225"/>
        <v>0</v>
      </c>
      <c r="AD1348" s="12">
        <v>1</v>
      </c>
      <c r="AE1348" s="12">
        <v>1</v>
      </c>
      <c r="AG1348" s="9">
        <f t="shared" si="222"/>
        <v>0</v>
      </c>
      <c r="AI1348" s="1" t="str">
        <f t="shared" si="227"/>
        <v>33F33F10005801</v>
      </c>
      <c r="AJ1348" s="9">
        <f>IF(AND(F1348=2015,AG$4=1),-IFERROR(VLOOKUP(AI1348,'Tax Admin 1'!A:I,9,0),0),IF(AND(F1348=2015,AG$4=2),-IFERROR(VLOOKUP(AI1348,'Tax Admin 2'!A:I,9,0),0),IFERROR(VLOOKUP(AI1348,'A203'!A:L,12,0),0)))</f>
        <v>0</v>
      </c>
    </row>
    <row r="1349" spans="1:36" ht="15" customHeight="1" outlineLevel="1">
      <c r="A1349" s="7"/>
      <c r="B1349" s="7"/>
      <c r="C1349" s="157" t="s">
        <v>3572</v>
      </c>
      <c r="D1349" s="7"/>
      <c r="E1349" s="7"/>
      <c r="F1349" s="7"/>
      <c r="G1349" s="7"/>
      <c r="H1349" s="7"/>
      <c r="I1349" s="7"/>
      <c r="J1349" s="8">
        <f>SUBTOTAL(9,J1336:J1348)</f>
        <v>0</v>
      </c>
      <c r="K1349" s="8">
        <f>SUBTOTAL(9,K1336:K1348)</f>
        <v>0</v>
      </c>
      <c r="L1349" s="8">
        <f>SUBTOTAL(9,L1336:L1348)</f>
        <v>2443.9299999999998</v>
      </c>
      <c r="M1349" s="8">
        <f>SUBTOTAL(9,M1336:M1348)</f>
        <v>0</v>
      </c>
      <c r="N1349" s="8">
        <f>SUBTOTAL(9,N1336:N1348)</f>
        <v>1346.6000000000004</v>
      </c>
      <c r="O1349" s="8">
        <f>SUBTOTAL(9,O1336:O1348)</f>
        <v>1202.6500000000003</v>
      </c>
      <c r="P1349" s="8">
        <f>SUBTOTAL(9,P1336:P1348)</f>
        <v>897.68</v>
      </c>
      <c r="Q1349" s="8">
        <f>SUBTOTAL(9,Q1336:Q1348)</f>
        <v>1452.4499999999991</v>
      </c>
      <c r="R1349" s="8"/>
      <c r="S1349" s="8"/>
      <c r="T1349" s="8"/>
      <c r="U1349" s="8"/>
      <c r="V1349" s="8"/>
      <c r="W1349" s="8"/>
      <c r="X1349" s="8"/>
      <c r="Y1349" s="14">
        <f>SUBTOTAL(9,Y1336:Y1348)</f>
        <v>7343.31</v>
      </c>
      <c r="Z1349" s="10"/>
      <c r="AA1349" s="136"/>
      <c r="AB1349" s="13"/>
      <c r="AC1349" s="13"/>
      <c r="AD1349" s="12"/>
      <c r="AE1349" s="12"/>
      <c r="AG1349" s="9"/>
      <c r="AJ1349" s="9"/>
    </row>
    <row r="1350" spans="1:36" ht="15" customHeight="1" outlineLevel="2">
      <c r="A1350" s="7">
        <v>2015</v>
      </c>
      <c r="B1350" s="7" t="s">
        <v>80</v>
      </c>
      <c r="C1350" s="149" t="s">
        <v>81</v>
      </c>
      <c r="D1350" s="7" t="s">
        <v>81</v>
      </c>
      <c r="E1350" s="7" t="s">
        <v>13</v>
      </c>
      <c r="F1350" s="7">
        <v>1010</v>
      </c>
      <c r="G1350" s="7" t="str">
        <f>VLOOKUP(F1350,Crosswalk!A:D,2,0)</f>
        <v>4001</v>
      </c>
      <c r="H1350" s="7" t="str">
        <f>VLOOKUP(G1350,Crosswalk!B:D,2,0)</f>
        <v>Property Taxes-Current Secured</v>
      </c>
      <c r="I1350" s="7"/>
      <c r="J1350" s="8">
        <v>0</v>
      </c>
      <c r="K1350" s="8">
        <v>0</v>
      </c>
      <c r="L1350" s="8">
        <v>1904.89</v>
      </c>
      <c r="M1350" s="8">
        <v>0</v>
      </c>
      <c r="N1350" s="8">
        <v>1818.32</v>
      </c>
      <c r="O1350" s="8">
        <v>1686.87</v>
      </c>
      <c r="P1350" s="8">
        <v>1292.67</v>
      </c>
      <c r="Q1350" s="8">
        <v>1145.8000000000002</v>
      </c>
      <c r="R1350" s="8"/>
      <c r="S1350" s="8"/>
      <c r="T1350" s="8"/>
      <c r="U1350" s="8"/>
      <c r="V1350" s="8"/>
      <c r="W1350" s="8"/>
      <c r="X1350" s="8"/>
      <c r="Y1350" s="14">
        <f t="shared" si="217"/>
        <v>7848.55</v>
      </c>
      <c r="Z1350" s="10"/>
      <c r="AA1350" s="136">
        <f t="shared" ref="AA1350:AA1362" si="228">IF(AG$2="Y",IF(RIGHT(B1350,4)="CITY",AJ1350,0),AJ1350)</f>
        <v>0</v>
      </c>
      <c r="AB1350" s="13"/>
      <c r="AC1350" s="13">
        <f t="shared" si="225"/>
        <v>0</v>
      </c>
      <c r="AD1350" s="12">
        <v>1</v>
      </c>
      <c r="AE1350" s="12">
        <v>1</v>
      </c>
      <c r="AG1350" s="9">
        <f t="shared" si="222"/>
        <v>-7848.55</v>
      </c>
      <c r="AI1350" s="1" t="str">
        <f t="shared" ref="AI1350:AI1362" si="229">C1350&amp;D1350&amp;E1350&amp;G1350</f>
        <v>33G33G10004001</v>
      </c>
      <c r="AJ1350" s="9">
        <f>IF(AND(F1350=2015,AG$4=1),-IFERROR(VLOOKUP(AI1350,'Tax Admin 1'!A:I,9,0),0),IF(AND(F1350=2015,AG$4=2),-IFERROR(VLOOKUP(AI1350,'Tax Admin 2'!A:I,9,0),0),IFERROR(VLOOKUP(AI1350,'A203'!A:L,12,0),0)))</f>
        <v>0</v>
      </c>
    </row>
    <row r="1351" spans="1:36" ht="15" customHeight="1" outlineLevel="2">
      <c r="A1351" s="7">
        <v>2015</v>
      </c>
      <c r="B1351" s="7" t="s">
        <v>80</v>
      </c>
      <c r="C1351" s="149" t="s">
        <v>81</v>
      </c>
      <c r="D1351" s="7" t="s">
        <v>81</v>
      </c>
      <c r="E1351" s="7" t="s">
        <v>13</v>
      </c>
      <c r="F1351" s="7">
        <v>1020</v>
      </c>
      <c r="G1351" s="7" t="str">
        <f>VLOOKUP(F1351,Crosswalk!A:D,2,0)</f>
        <v>4004</v>
      </c>
      <c r="H1351" s="7" t="str">
        <f>VLOOKUP(G1351,Crosswalk!B:D,2,0)</f>
        <v>Property Taxes-Eraf III</v>
      </c>
      <c r="I1351" s="7"/>
      <c r="J1351" s="8">
        <v>0</v>
      </c>
      <c r="K1351" s="8">
        <v>0</v>
      </c>
      <c r="L1351" s="8">
        <v>0</v>
      </c>
      <c r="M1351" s="8">
        <v>0</v>
      </c>
      <c r="N1351" s="8">
        <v>0</v>
      </c>
      <c r="O1351" s="8">
        <v>0</v>
      </c>
      <c r="P1351" s="8"/>
      <c r="Q1351" s="8">
        <v>0</v>
      </c>
      <c r="R1351" s="8"/>
      <c r="S1351" s="8"/>
      <c r="T1351" s="8"/>
      <c r="U1351" s="8"/>
      <c r="V1351" s="8"/>
      <c r="W1351" s="8"/>
      <c r="X1351" s="8"/>
      <c r="Y1351" s="14">
        <f t="shared" si="217"/>
        <v>0</v>
      </c>
      <c r="Z1351" s="10"/>
      <c r="AA1351" s="136">
        <f t="shared" si="228"/>
        <v>0</v>
      </c>
      <c r="AB1351" s="13"/>
      <c r="AC1351" s="13">
        <f t="shared" si="225"/>
        <v>0</v>
      </c>
      <c r="AD1351" s="12">
        <v>1</v>
      </c>
      <c r="AE1351" s="12">
        <v>1</v>
      </c>
      <c r="AG1351" s="9">
        <f t="shared" si="222"/>
        <v>0</v>
      </c>
      <c r="AI1351" s="1" t="str">
        <f t="shared" si="229"/>
        <v>33G33G10004004</v>
      </c>
      <c r="AJ1351" s="9">
        <f>IF(AND(F1351=2015,AG$4=1),-IFERROR(VLOOKUP(AI1351,'Tax Admin 1'!A:I,9,0),0),IF(AND(F1351=2015,AG$4=2),-IFERROR(VLOOKUP(AI1351,'Tax Admin 2'!A:I,9,0),0),IFERROR(VLOOKUP(AI1351,'A203'!A:L,12,0),0)))</f>
        <v>0</v>
      </c>
    </row>
    <row r="1352" spans="1:36" ht="15" customHeight="1" outlineLevel="2">
      <c r="A1352" s="7">
        <v>2015</v>
      </c>
      <c r="B1352" s="7" t="s">
        <v>80</v>
      </c>
      <c r="C1352" s="149" t="s">
        <v>81</v>
      </c>
      <c r="D1352" s="7" t="s">
        <v>81</v>
      </c>
      <c r="E1352" s="7" t="s">
        <v>13</v>
      </c>
      <c r="F1352" s="7">
        <v>1050</v>
      </c>
      <c r="G1352" s="7" t="str">
        <f>VLOOKUP(F1352,Crosswalk!A:D,2,0)</f>
        <v>4006</v>
      </c>
      <c r="H1352" s="7" t="str">
        <f>VLOOKUP(G1352,Crosswalk!B:D,2,0)</f>
        <v>Property Tax-Current Unsecured</v>
      </c>
      <c r="I1352" s="7"/>
      <c r="J1352" s="8">
        <v>0</v>
      </c>
      <c r="K1352" s="8">
        <v>0</v>
      </c>
      <c r="L1352" s="8">
        <v>1619.5</v>
      </c>
      <c r="M1352" s="8">
        <v>0</v>
      </c>
      <c r="N1352" s="8">
        <v>117.8900000000001</v>
      </c>
      <c r="O1352" s="8">
        <v>43.940000000000055</v>
      </c>
      <c r="P1352" s="8"/>
      <c r="Q1352" s="8">
        <v>0</v>
      </c>
      <c r="R1352" s="8"/>
      <c r="S1352" s="8"/>
      <c r="T1352" s="8"/>
      <c r="U1352" s="8"/>
      <c r="V1352" s="8"/>
      <c r="W1352" s="8"/>
      <c r="X1352" s="8"/>
      <c r="Y1352" s="14">
        <f t="shared" si="217"/>
        <v>1781.3300000000002</v>
      </c>
      <c r="Z1352" s="10"/>
      <c r="AA1352" s="136">
        <f t="shared" si="228"/>
        <v>0</v>
      </c>
      <c r="AB1352" s="13"/>
      <c r="AC1352" s="13">
        <f t="shared" si="225"/>
        <v>0</v>
      </c>
      <c r="AD1352" s="12">
        <v>1</v>
      </c>
      <c r="AE1352" s="12">
        <v>1</v>
      </c>
      <c r="AG1352" s="9">
        <f t="shared" si="222"/>
        <v>-1781.3300000000002</v>
      </c>
      <c r="AI1352" s="1" t="str">
        <f t="shared" si="229"/>
        <v>33G33G10004006</v>
      </c>
      <c r="AJ1352" s="9">
        <f>IF(AND(F1352=2015,AG$4=1),-IFERROR(VLOOKUP(AI1352,'Tax Admin 1'!A:I,9,0),0),IF(AND(F1352=2015,AG$4=2),-IFERROR(VLOOKUP(AI1352,'Tax Admin 2'!A:I,9,0),0),IFERROR(VLOOKUP(AI1352,'A203'!A:L,12,0),0)))</f>
        <v>0</v>
      </c>
    </row>
    <row r="1353" spans="1:36" ht="15" customHeight="1" outlineLevel="2">
      <c r="A1353" s="7">
        <v>2015</v>
      </c>
      <c r="B1353" s="7" t="s">
        <v>80</v>
      </c>
      <c r="C1353" s="149" t="s">
        <v>81</v>
      </c>
      <c r="D1353" s="7" t="s">
        <v>81</v>
      </c>
      <c r="E1353" s="7" t="s">
        <v>13</v>
      </c>
      <c r="F1353" s="7">
        <v>1110</v>
      </c>
      <c r="G1353" s="7" t="str">
        <f>VLOOKUP(F1353,Crosswalk!A:D,2,0)</f>
        <v>4008</v>
      </c>
      <c r="H1353" s="7" t="str">
        <f>VLOOKUP(G1353,Crosswalk!B:D,2,0)</f>
        <v>Property Taxes-Prior Secured</v>
      </c>
      <c r="I1353" s="7"/>
      <c r="J1353" s="8">
        <v>0</v>
      </c>
      <c r="K1353" s="8">
        <v>0</v>
      </c>
      <c r="L1353" s="8">
        <v>0</v>
      </c>
      <c r="M1353" s="8">
        <v>0</v>
      </c>
      <c r="N1353" s="8">
        <v>0</v>
      </c>
      <c r="O1353" s="8">
        <v>0</v>
      </c>
      <c r="P1353" s="8"/>
      <c r="Q1353" s="8">
        <v>0</v>
      </c>
      <c r="R1353" s="8"/>
      <c r="S1353" s="8"/>
      <c r="T1353" s="8"/>
      <c r="U1353" s="8"/>
      <c r="V1353" s="8"/>
      <c r="W1353" s="8"/>
      <c r="X1353" s="8"/>
      <c r="Y1353" s="14">
        <f t="shared" si="217"/>
        <v>0</v>
      </c>
      <c r="Z1353" s="10"/>
      <c r="AA1353" s="136">
        <f t="shared" si="228"/>
        <v>0</v>
      </c>
      <c r="AB1353" s="13"/>
      <c r="AC1353" s="13">
        <f t="shared" si="225"/>
        <v>0</v>
      </c>
      <c r="AD1353" s="12">
        <v>1</v>
      </c>
      <c r="AE1353" s="12">
        <v>1</v>
      </c>
      <c r="AG1353" s="9">
        <f t="shared" si="222"/>
        <v>0</v>
      </c>
      <c r="AI1353" s="1" t="str">
        <f t="shared" si="229"/>
        <v>33G33G10004008</v>
      </c>
      <c r="AJ1353" s="9">
        <f>IF(AND(F1353=2015,AG$4=1),-IFERROR(VLOOKUP(AI1353,'Tax Admin 1'!A:I,9,0),0),IF(AND(F1353=2015,AG$4=2),-IFERROR(VLOOKUP(AI1353,'Tax Admin 2'!A:I,9,0),0),IFERROR(VLOOKUP(AI1353,'A203'!A:L,12,0),0)))</f>
        <v>0</v>
      </c>
    </row>
    <row r="1354" spans="1:36" ht="15" customHeight="1" outlineLevel="2">
      <c r="A1354" s="7">
        <v>2015</v>
      </c>
      <c r="B1354" s="7" t="s">
        <v>80</v>
      </c>
      <c r="C1354" s="149" t="s">
        <v>81</v>
      </c>
      <c r="D1354" s="7" t="s">
        <v>81</v>
      </c>
      <c r="E1354" s="7" t="s">
        <v>13</v>
      </c>
      <c r="F1354" s="7">
        <v>1150</v>
      </c>
      <c r="G1354" s="7" t="str">
        <f>VLOOKUP(F1354,Crosswalk!A:D,2,0)</f>
        <v>4009</v>
      </c>
      <c r="H1354" s="7" t="str">
        <f>VLOOKUP(G1354,Crosswalk!B:D,2,0)</f>
        <v>Property Taxes-Prior Unsecured</v>
      </c>
      <c r="I1354" s="7"/>
      <c r="J1354" s="8">
        <v>0</v>
      </c>
      <c r="K1354" s="8">
        <v>0</v>
      </c>
      <c r="L1354" s="8">
        <v>0</v>
      </c>
      <c r="M1354" s="8">
        <v>0</v>
      </c>
      <c r="N1354" s="8">
        <v>0</v>
      </c>
      <c r="O1354" s="8">
        <v>0</v>
      </c>
      <c r="P1354" s="8"/>
      <c r="Q1354" s="8">
        <v>0</v>
      </c>
      <c r="R1354" s="8"/>
      <c r="S1354" s="8"/>
      <c r="T1354" s="8"/>
      <c r="U1354" s="8"/>
      <c r="V1354" s="8"/>
      <c r="W1354" s="8"/>
      <c r="X1354" s="8"/>
      <c r="Y1354" s="14">
        <f t="shared" si="217"/>
        <v>0</v>
      </c>
      <c r="Z1354" s="10"/>
      <c r="AA1354" s="136">
        <f t="shared" si="228"/>
        <v>0</v>
      </c>
      <c r="AB1354" s="13"/>
      <c r="AC1354" s="13">
        <f t="shared" si="225"/>
        <v>0</v>
      </c>
      <c r="AD1354" s="12">
        <v>1</v>
      </c>
      <c r="AE1354" s="12">
        <v>1</v>
      </c>
      <c r="AG1354" s="9">
        <f t="shared" si="222"/>
        <v>0</v>
      </c>
      <c r="AI1354" s="1" t="str">
        <f t="shared" si="229"/>
        <v>33G33G10004009</v>
      </c>
      <c r="AJ1354" s="9">
        <f>IF(AND(F1354=2015,AG$4=1),-IFERROR(VLOOKUP(AI1354,'Tax Admin 1'!A:I,9,0),0),IF(AND(F1354=2015,AG$4=2),-IFERROR(VLOOKUP(AI1354,'Tax Admin 2'!A:I,9,0),0),IFERROR(VLOOKUP(AI1354,'A203'!A:L,12,0),0)))</f>
        <v>0</v>
      </c>
    </row>
    <row r="1355" spans="1:36" ht="15" customHeight="1" outlineLevel="2">
      <c r="A1355" s="7">
        <v>2015</v>
      </c>
      <c r="B1355" s="7" t="s">
        <v>80</v>
      </c>
      <c r="C1355" s="149" t="s">
        <v>81</v>
      </c>
      <c r="D1355" s="7" t="s">
        <v>81</v>
      </c>
      <c r="E1355" s="7" t="s">
        <v>13</v>
      </c>
      <c r="F1355" s="7">
        <v>1160</v>
      </c>
      <c r="G1355" s="7" t="str">
        <f>VLOOKUP(F1355,Crosswalk!A:D,2,0)</f>
        <v>4010</v>
      </c>
      <c r="H1355" s="7" t="str">
        <f>VLOOKUP(G1355,Crosswalk!B:D,2,0)</f>
        <v>Prop Tax Rev- School Pass Thru</v>
      </c>
      <c r="I1355" s="7"/>
      <c r="J1355" s="8">
        <v>0</v>
      </c>
      <c r="K1355" s="8">
        <v>0</v>
      </c>
      <c r="L1355" s="8">
        <v>0</v>
      </c>
      <c r="M1355" s="8">
        <v>0</v>
      </c>
      <c r="N1355" s="8">
        <v>0</v>
      </c>
      <c r="O1355" s="8">
        <v>0</v>
      </c>
      <c r="P1355" s="8"/>
      <c r="Q1355" s="8">
        <v>0</v>
      </c>
      <c r="R1355" s="8"/>
      <c r="S1355" s="8"/>
      <c r="T1355" s="8"/>
      <c r="U1355" s="8"/>
      <c r="V1355" s="8"/>
      <c r="W1355" s="8"/>
      <c r="X1355" s="8"/>
      <c r="Y1355" s="14">
        <f t="shared" si="217"/>
        <v>0</v>
      </c>
      <c r="Z1355" s="10"/>
      <c r="AA1355" s="136">
        <f t="shared" si="228"/>
        <v>0</v>
      </c>
      <c r="AB1355" s="13"/>
      <c r="AC1355" s="13">
        <f t="shared" si="225"/>
        <v>0</v>
      </c>
      <c r="AD1355" s="12">
        <v>1</v>
      </c>
      <c r="AE1355" s="12">
        <v>1</v>
      </c>
      <c r="AG1355" s="9">
        <f t="shared" si="222"/>
        <v>0</v>
      </c>
      <c r="AI1355" s="1" t="str">
        <f t="shared" si="229"/>
        <v>33G33G10004010</v>
      </c>
      <c r="AJ1355" s="9">
        <f>IF(AND(F1355=2015,AG$4=1),-IFERROR(VLOOKUP(AI1355,'Tax Admin 1'!A:I,9,0),0),IF(AND(F1355=2015,AG$4=2),-IFERROR(VLOOKUP(AI1355,'Tax Admin 2'!A:I,9,0),0),IFERROR(VLOOKUP(AI1355,'A203'!A:L,12,0),0)))</f>
        <v>0</v>
      </c>
    </row>
    <row r="1356" spans="1:36" ht="15" customHeight="1" outlineLevel="2">
      <c r="A1356" s="7">
        <v>2015</v>
      </c>
      <c r="B1356" s="7" t="s">
        <v>80</v>
      </c>
      <c r="C1356" s="149" t="s">
        <v>81</v>
      </c>
      <c r="D1356" s="7" t="s">
        <v>81</v>
      </c>
      <c r="E1356" s="7" t="s">
        <v>13</v>
      </c>
      <c r="F1356" s="7">
        <v>1260</v>
      </c>
      <c r="G1356" s="7" t="str">
        <f>VLOOKUP(F1356,Crosswalk!A:D,2,0)</f>
        <v>4030</v>
      </c>
      <c r="H1356" s="7" t="str">
        <f>VLOOKUP(G1356,Crosswalk!B:D,2,0)</f>
        <v>Supp Prop Tax-Current Secured</v>
      </c>
      <c r="I1356" s="7"/>
      <c r="J1356" s="8">
        <v>0</v>
      </c>
      <c r="K1356" s="8">
        <v>0</v>
      </c>
      <c r="L1356" s="8">
        <v>0</v>
      </c>
      <c r="M1356" s="8">
        <v>0</v>
      </c>
      <c r="N1356" s="8">
        <v>0</v>
      </c>
      <c r="O1356" s="8">
        <v>0</v>
      </c>
      <c r="P1356" s="8"/>
      <c r="Q1356" s="8">
        <v>10.67</v>
      </c>
      <c r="R1356" s="8"/>
      <c r="S1356" s="8"/>
      <c r="T1356" s="8"/>
      <c r="U1356" s="8"/>
      <c r="V1356" s="8"/>
      <c r="W1356" s="8"/>
      <c r="X1356" s="8"/>
      <c r="Y1356" s="14">
        <f t="shared" si="217"/>
        <v>10.67</v>
      </c>
      <c r="Z1356" s="10"/>
      <c r="AA1356" s="136">
        <f t="shared" si="228"/>
        <v>0</v>
      </c>
      <c r="AB1356" s="13"/>
      <c r="AC1356" s="13">
        <f t="shared" si="225"/>
        <v>0</v>
      </c>
      <c r="AD1356" s="12">
        <v>1</v>
      </c>
      <c r="AE1356" s="12">
        <v>1</v>
      </c>
      <c r="AG1356" s="9">
        <f t="shared" si="222"/>
        <v>-10.67</v>
      </c>
      <c r="AI1356" s="1" t="str">
        <f t="shared" si="229"/>
        <v>33G33G10004030</v>
      </c>
      <c r="AJ1356" s="9">
        <f>IF(AND(F1356=2015,AG$4=1),-IFERROR(VLOOKUP(AI1356,'Tax Admin 1'!A:I,9,0),0),IF(AND(F1356=2015,AG$4=2),-IFERROR(VLOOKUP(AI1356,'Tax Admin 2'!A:I,9,0),0),IFERROR(VLOOKUP(AI1356,'A203'!A:L,12,0),0)))</f>
        <v>0</v>
      </c>
    </row>
    <row r="1357" spans="1:36" ht="15" customHeight="1" outlineLevel="2">
      <c r="A1357" s="7">
        <v>2015</v>
      </c>
      <c r="B1357" s="7" t="s">
        <v>80</v>
      </c>
      <c r="C1357" s="149" t="s">
        <v>81</v>
      </c>
      <c r="D1357" s="7" t="s">
        <v>81</v>
      </c>
      <c r="E1357" s="7" t="s">
        <v>13</v>
      </c>
      <c r="F1357" s="7">
        <v>1270</v>
      </c>
      <c r="G1357" s="7" t="str">
        <f>VLOOKUP(F1357,Crosswalk!A:D,2,0)</f>
        <v>4033</v>
      </c>
      <c r="H1357" s="7" t="str">
        <f>VLOOKUP(G1357,Crosswalk!B:D,2,0)</f>
        <v>Supp Property Taxes-Prior Secured</v>
      </c>
      <c r="I1357" s="7"/>
      <c r="J1357" s="8">
        <v>0</v>
      </c>
      <c r="K1357" s="8">
        <v>0</v>
      </c>
      <c r="L1357" s="8">
        <v>0</v>
      </c>
      <c r="M1357" s="8">
        <v>0</v>
      </c>
      <c r="N1357" s="8">
        <v>0</v>
      </c>
      <c r="O1357" s="8">
        <v>0</v>
      </c>
      <c r="P1357" s="8"/>
      <c r="Q1357" s="8">
        <v>0</v>
      </c>
      <c r="R1357" s="8"/>
      <c r="S1357" s="8"/>
      <c r="T1357" s="8"/>
      <c r="U1357" s="8"/>
      <c r="V1357" s="8"/>
      <c r="W1357" s="8"/>
      <c r="X1357" s="8"/>
      <c r="Y1357" s="14">
        <f t="shared" ref="Y1357:Y1420" si="230">SUM(J1357:X1357)</f>
        <v>0</v>
      </c>
      <c r="Z1357" s="10"/>
      <c r="AA1357" s="136">
        <f t="shared" si="228"/>
        <v>0</v>
      </c>
      <c r="AB1357" s="13"/>
      <c r="AC1357" s="13">
        <f t="shared" si="225"/>
        <v>0</v>
      </c>
      <c r="AD1357" s="12">
        <v>1</v>
      </c>
      <c r="AE1357" s="12">
        <v>1</v>
      </c>
      <c r="AG1357" s="9">
        <f t="shared" si="222"/>
        <v>0</v>
      </c>
      <c r="AI1357" s="1" t="str">
        <f t="shared" si="229"/>
        <v>33G33G10004033</v>
      </c>
      <c r="AJ1357" s="9">
        <f>IF(AND(F1357=2015,AG$4=1),-IFERROR(VLOOKUP(AI1357,'Tax Admin 1'!A:I,9,0),0),IF(AND(F1357=2015,AG$4=2),-IFERROR(VLOOKUP(AI1357,'Tax Admin 2'!A:I,9,0),0),IFERROR(VLOOKUP(AI1357,'A203'!A:L,12,0),0)))</f>
        <v>0</v>
      </c>
    </row>
    <row r="1358" spans="1:36" ht="15" customHeight="1" outlineLevel="2">
      <c r="A1358" s="7">
        <v>2015</v>
      </c>
      <c r="B1358" s="7" t="s">
        <v>80</v>
      </c>
      <c r="C1358" s="149" t="s">
        <v>81</v>
      </c>
      <c r="D1358" s="7" t="s">
        <v>81</v>
      </c>
      <c r="E1358" s="7" t="s">
        <v>13</v>
      </c>
      <c r="F1358" s="7">
        <v>1410</v>
      </c>
      <c r="G1358" s="7" t="str">
        <f>VLOOKUP(F1358,Crosswalk!A:D,2,0)</f>
        <v>4052</v>
      </c>
      <c r="H1358" s="7" t="str">
        <f>VLOOKUP(G1358,Crosswalk!B:D,2,0)</f>
        <v>Other Taxes</v>
      </c>
      <c r="I1358" s="7"/>
      <c r="J1358" s="8">
        <v>0</v>
      </c>
      <c r="K1358" s="8">
        <v>0</v>
      </c>
      <c r="L1358" s="8">
        <v>0</v>
      </c>
      <c r="M1358" s="8">
        <v>0</v>
      </c>
      <c r="N1358" s="8">
        <v>0</v>
      </c>
      <c r="O1358" s="8">
        <v>0</v>
      </c>
      <c r="P1358" s="8"/>
      <c r="Q1358" s="8">
        <v>0</v>
      </c>
      <c r="R1358" s="8"/>
      <c r="S1358" s="8"/>
      <c r="T1358" s="8"/>
      <c r="U1358" s="8"/>
      <c r="V1358" s="8"/>
      <c r="W1358" s="8"/>
      <c r="X1358" s="8"/>
      <c r="Y1358" s="14">
        <f t="shared" si="230"/>
        <v>0</v>
      </c>
      <c r="Z1358" s="10"/>
      <c r="AA1358" s="136">
        <f t="shared" si="228"/>
        <v>0</v>
      </c>
      <c r="AB1358" s="13"/>
      <c r="AC1358" s="13">
        <f t="shared" si="225"/>
        <v>0</v>
      </c>
      <c r="AD1358" s="12">
        <v>1</v>
      </c>
      <c r="AE1358" s="12">
        <v>1</v>
      </c>
      <c r="AG1358" s="9">
        <f t="shared" si="222"/>
        <v>0</v>
      </c>
      <c r="AI1358" s="1" t="str">
        <f t="shared" si="229"/>
        <v>33G33G10004052</v>
      </c>
      <c r="AJ1358" s="9">
        <f>IF(AND(F1358=2015,AG$4=1),-IFERROR(VLOOKUP(AI1358,'Tax Admin 1'!A:I,9,0),0),IF(AND(F1358=2015,AG$4=2),-IFERROR(VLOOKUP(AI1358,'Tax Admin 2'!A:I,9,0),0),IFERROR(VLOOKUP(AI1358,'A203'!A:L,12,0),0)))</f>
        <v>0</v>
      </c>
    </row>
    <row r="1359" spans="1:36" ht="15" customHeight="1" outlineLevel="2">
      <c r="A1359" s="7">
        <v>2015</v>
      </c>
      <c r="B1359" s="7" t="s">
        <v>80</v>
      </c>
      <c r="C1359" s="149" t="s">
        <v>81</v>
      </c>
      <c r="D1359" s="7" t="s">
        <v>81</v>
      </c>
      <c r="E1359" s="7" t="s">
        <v>13</v>
      </c>
      <c r="F1359" s="7">
        <v>1440</v>
      </c>
      <c r="G1359" s="7" t="str">
        <f>VLOOKUP(F1359,Crosswalk!A:D,2,0)</f>
        <v>4055</v>
      </c>
      <c r="H1359" s="7" t="str">
        <f>VLOOKUP(G1359,Crosswalk!B:D,2,0)</f>
        <v>Timber Yield</v>
      </c>
      <c r="I1359" s="7"/>
      <c r="J1359" s="8">
        <v>0</v>
      </c>
      <c r="K1359" s="8">
        <v>0</v>
      </c>
      <c r="L1359" s="8">
        <v>0</v>
      </c>
      <c r="M1359" s="8">
        <v>0</v>
      </c>
      <c r="N1359" s="8">
        <v>0</v>
      </c>
      <c r="O1359" s="8">
        <v>0</v>
      </c>
      <c r="P1359" s="8"/>
      <c r="Q1359" s="8">
        <v>0</v>
      </c>
      <c r="R1359" s="8"/>
      <c r="S1359" s="8"/>
      <c r="T1359" s="8"/>
      <c r="U1359" s="8"/>
      <c r="V1359" s="8"/>
      <c r="W1359" s="8"/>
      <c r="X1359" s="8"/>
      <c r="Y1359" s="14">
        <f t="shared" si="230"/>
        <v>0</v>
      </c>
      <c r="Z1359" s="10"/>
      <c r="AA1359" s="136">
        <f t="shared" si="228"/>
        <v>0</v>
      </c>
      <c r="AB1359" s="13"/>
      <c r="AC1359" s="13">
        <f t="shared" si="225"/>
        <v>0</v>
      </c>
      <c r="AD1359" s="12">
        <v>1</v>
      </c>
      <c r="AE1359" s="12">
        <v>1</v>
      </c>
      <c r="AG1359" s="9">
        <f t="shared" si="222"/>
        <v>0</v>
      </c>
      <c r="AI1359" s="1" t="str">
        <f t="shared" si="229"/>
        <v>33G33G10004055</v>
      </c>
      <c r="AJ1359" s="9">
        <f>IF(AND(F1359=2015,AG$4=1),-IFERROR(VLOOKUP(AI1359,'Tax Admin 1'!A:I,9,0),0),IF(AND(F1359=2015,AG$4=2),-IFERROR(VLOOKUP(AI1359,'Tax Admin 2'!A:I,9,0),0),IFERROR(VLOOKUP(AI1359,'A203'!A:L,12,0),0)))</f>
        <v>0</v>
      </c>
    </row>
    <row r="1360" spans="1:36" ht="15" customHeight="1" outlineLevel="2">
      <c r="A1360" s="7">
        <v>2015</v>
      </c>
      <c r="B1360" s="7" t="s">
        <v>80</v>
      </c>
      <c r="C1360" s="149" t="s">
        <v>81</v>
      </c>
      <c r="D1360" s="7" t="s">
        <v>81</v>
      </c>
      <c r="E1360" s="7" t="s">
        <v>13</v>
      </c>
      <c r="F1360" s="7">
        <v>4010</v>
      </c>
      <c r="G1360" s="7" t="str">
        <f>VLOOKUP(F1360,Crosswalk!A:D,2,0)</f>
        <v>4801</v>
      </c>
      <c r="H1360" s="7" t="str">
        <f>VLOOKUP(G1360,Crosswalk!B:D,2,0)</f>
        <v>Interest</v>
      </c>
      <c r="I1360" s="7"/>
      <c r="J1360" s="8">
        <v>0</v>
      </c>
      <c r="K1360" s="8">
        <v>0</v>
      </c>
      <c r="L1360" s="8">
        <v>0.08</v>
      </c>
      <c r="M1360" s="8">
        <v>0</v>
      </c>
      <c r="N1360" s="8">
        <v>1.06</v>
      </c>
      <c r="O1360" s="8">
        <v>1.21</v>
      </c>
      <c r="P1360" s="8"/>
      <c r="Q1360" s="8">
        <v>1.9099999999999997</v>
      </c>
      <c r="R1360" s="8"/>
      <c r="S1360" s="8"/>
      <c r="T1360" s="8"/>
      <c r="U1360" s="8"/>
      <c r="V1360" s="8"/>
      <c r="W1360" s="8"/>
      <c r="X1360" s="8"/>
      <c r="Y1360" s="14">
        <f t="shared" si="230"/>
        <v>4.26</v>
      </c>
      <c r="Z1360" s="10"/>
      <c r="AA1360" s="136">
        <f t="shared" si="228"/>
        <v>0</v>
      </c>
      <c r="AB1360" s="13"/>
      <c r="AC1360" s="13">
        <f t="shared" ref="AC1360:AC1394" si="231">AA1360+AB1360</f>
        <v>0</v>
      </c>
      <c r="AD1360" s="12">
        <v>1</v>
      </c>
      <c r="AE1360" s="12">
        <v>1</v>
      </c>
      <c r="AG1360" s="9">
        <f t="shared" si="222"/>
        <v>-4.26</v>
      </c>
      <c r="AI1360" s="1" t="str">
        <f t="shared" si="229"/>
        <v>33G33G10004801</v>
      </c>
      <c r="AJ1360" s="9">
        <f>IF(AND(F1360=2015,AG$4=1),-IFERROR(VLOOKUP(AI1360,'Tax Admin 1'!A:I,9,0),0),IF(AND(F1360=2015,AG$4=2),-IFERROR(VLOOKUP(AI1360,'Tax Admin 2'!A:I,9,0),0),IFERROR(VLOOKUP(AI1360,'A203'!A:L,12,0),0)))</f>
        <v>0</v>
      </c>
    </row>
    <row r="1361" spans="1:36" ht="15" customHeight="1" outlineLevel="2">
      <c r="A1361" s="7">
        <v>2015</v>
      </c>
      <c r="B1361" s="7" t="s">
        <v>80</v>
      </c>
      <c r="C1361" s="149" t="s">
        <v>81</v>
      </c>
      <c r="D1361" s="7" t="s">
        <v>81</v>
      </c>
      <c r="E1361" s="7" t="s">
        <v>13</v>
      </c>
      <c r="F1361" s="7">
        <v>5380</v>
      </c>
      <c r="G1361" s="7" t="str">
        <f>VLOOKUP(F1361,Crosswalk!A:D,2,0)</f>
        <v>5050</v>
      </c>
      <c r="H1361" s="7" t="str">
        <f>VLOOKUP(G1361,Crosswalk!B:D,2,0)</f>
        <v>St-Homeowners Prop Tax Relief</v>
      </c>
      <c r="I1361" s="7"/>
      <c r="J1361" s="8">
        <v>0</v>
      </c>
      <c r="K1361" s="8">
        <v>0</v>
      </c>
      <c r="L1361" s="8">
        <v>0</v>
      </c>
      <c r="M1361" s="8">
        <v>0</v>
      </c>
      <c r="N1361" s="8">
        <v>0</v>
      </c>
      <c r="O1361" s="8">
        <v>0</v>
      </c>
      <c r="P1361" s="8"/>
      <c r="Q1361" s="8">
        <v>28.78</v>
      </c>
      <c r="R1361" s="8"/>
      <c r="S1361" s="8"/>
      <c r="T1361" s="8"/>
      <c r="U1361" s="8"/>
      <c r="V1361" s="8"/>
      <c r="W1361" s="8"/>
      <c r="X1361" s="8"/>
      <c r="Y1361" s="14">
        <f t="shared" si="230"/>
        <v>28.78</v>
      </c>
      <c r="Z1361" s="10"/>
      <c r="AA1361" s="136">
        <f t="shared" si="228"/>
        <v>0</v>
      </c>
      <c r="AB1361" s="13"/>
      <c r="AC1361" s="13">
        <f t="shared" si="231"/>
        <v>0</v>
      </c>
      <c r="AD1361" s="12">
        <v>1</v>
      </c>
      <c r="AE1361" s="12">
        <v>1</v>
      </c>
      <c r="AG1361" s="9">
        <f t="shared" si="222"/>
        <v>-28.78</v>
      </c>
      <c r="AI1361" s="1" t="str">
        <f t="shared" si="229"/>
        <v>33G33G10005050</v>
      </c>
      <c r="AJ1361" s="9">
        <f>IF(AND(F1361=2015,AG$4=1),-IFERROR(VLOOKUP(AI1361,'Tax Admin 1'!A:I,9,0),0),IF(AND(F1361=2015,AG$4=2),-IFERROR(VLOOKUP(AI1361,'Tax Admin 2'!A:I,9,0),0),IFERROR(VLOOKUP(AI1361,'A203'!A:L,12,0),0)))</f>
        <v>0</v>
      </c>
    </row>
    <row r="1362" spans="1:36" ht="15" customHeight="1" outlineLevel="2">
      <c r="A1362" s="7">
        <v>2015</v>
      </c>
      <c r="B1362" s="7" t="s">
        <v>80</v>
      </c>
      <c r="C1362" s="149" t="s">
        <v>81</v>
      </c>
      <c r="D1362" s="7" t="s">
        <v>81</v>
      </c>
      <c r="E1362" s="7" t="s">
        <v>13</v>
      </c>
      <c r="F1362" s="7">
        <v>5900</v>
      </c>
      <c r="G1362" s="7" t="str">
        <f>VLOOKUP(F1362,Crosswalk!A:D,2,0)</f>
        <v>5801</v>
      </c>
      <c r="H1362" s="7" t="str">
        <f>VLOOKUP(G1362,Crosswalk!B:D,2,0)</f>
        <v>RDA Pass Thru</v>
      </c>
      <c r="I1362" s="7"/>
      <c r="J1362" s="8">
        <v>0</v>
      </c>
      <c r="K1362" s="8">
        <v>0</v>
      </c>
      <c r="L1362" s="8">
        <v>0</v>
      </c>
      <c r="M1362" s="8">
        <v>0</v>
      </c>
      <c r="N1362" s="8">
        <v>0</v>
      </c>
      <c r="O1362" s="8">
        <v>0</v>
      </c>
      <c r="P1362" s="8"/>
      <c r="Q1362" s="8">
        <v>0</v>
      </c>
      <c r="R1362" s="8"/>
      <c r="S1362" s="8"/>
      <c r="T1362" s="8"/>
      <c r="U1362" s="8"/>
      <c r="V1362" s="8"/>
      <c r="W1362" s="8"/>
      <c r="X1362" s="8"/>
      <c r="Y1362" s="14">
        <f t="shared" si="230"/>
        <v>0</v>
      </c>
      <c r="Z1362" s="10"/>
      <c r="AA1362" s="136">
        <f t="shared" si="228"/>
        <v>0</v>
      </c>
      <c r="AB1362" s="13"/>
      <c r="AC1362" s="13">
        <f t="shared" si="231"/>
        <v>0</v>
      </c>
      <c r="AD1362" s="12">
        <v>1</v>
      </c>
      <c r="AE1362" s="12">
        <v>1</v>
      </c>
      <c r="AG1362" s="9">
        <f t="shared" si="222"/>
        <v>0</v>
      </c>
      <c r="AI1362" s="1" t="str">
        <f t="shared" si="229"/>
        <v>33G33G10005801</v>
      </c>
      <c r="AJ1362" s="9">
        <f>IF(AND(F1362=2015,AG$4=1),-IFERROR(VLOOKUP(AI1362,'Tax Admin 1'!A:I,9,0),0),IF(AND(F1362=2015,AG$4=2),-IFERROR(VLOOKUP(AI1362,'Tax Admin 2'!A:I,9,0),0),IFERROR(VLOOKUP(AI1362,'A203'!A:L,12,0),0)))</f>
        <v>0</v>
      </c>
    </row>
    <row r="1363" spans="1:36" ht="15" customHeight="1" outlineLevel="1">
      <c r="A1363" s="7"/>
      <c r="B1363" s="7"/>
      <c r="C1363" s="157" t="s">
        <v>3573</v>
      </c>
      <c r="D1363" s="7"/>
      <c r="E1363" s="7"/>
      <c r="F1363" s="7"/>
      <c r="G1363" s="7"/>
      <c r="H1363" s="7"/>
      <c r="I1363" s="7"/>
      <c r="J1363" s="8">
        <f>SUBTOTAL(9,J1350:J1362)</f>
        <v>0</v>
      </c>
      <c r="K1363" s="8">
        <f>SUBTOTAL(9,K1350:K1362)</f>
        <v>0</v>
      </c>
      <c r="L1363" s="8">
        <f>SUBTOTAL(9,L1350:L1362)</f>
        <v>3524.4700000000003</v>
      </c>
      <c r="M1363" s="8">
        <f>SUBTOTAL(9,M1350:M1362)</f>
        <v>0</v>
      </c>
      <c r="N1363" s="8">
        <f>SUBTOTAL(9,N1350:N1362)</f>
        <v>1937.27</v>
      </c>
      <c r="O1363" s="8">
        <f>SUBTOTAL(9,O1350:O1362)</f>
        <v>1732.02</v>
      </c>
      <c r="P1363" s="8">
        <f>SUBTOTAL(9,P1350:P1362)</f>
        <v>1292.67</v>
      </c>
      <c r="Q1363" s="8">
        <f>SUBTOTAL(9,Q1350:Q1362)</f>
        <v>1187.1600000000003</v>
      </c>
      <c r="R1363" s="8"/>
      <c r="S1363" s="8"/>
      <c r="T1363" s="8"/>
      <c r="U1363" s="8"/>
      <c r="V1363" s="8"/>
      <c r="W1363" s="8"/>
      <c r="X1363" s="8"/>
      <c r="Y1363" s="14">
        <f>SUBTOTAL(9,Y1350:Y1362)</f>
        <v>9673.590000000002</v>
      </c>
      <c r="Z1363" s="10"/>
      <c r="AA1363" s="136"/>
      <c r="AB1363" s="13"/>
      <c r="AC1363" s="13"/>
      <c r="AD1363" s="12"/>
      <c r="AE1363" s="12"/>
      <c r="AG1363" s="9"/>
      <c r="AJ1363" s="9"/>
    </row>
    <row r="1364" spans="1:36" ht="15" customHeight="1" outlineLevel="2">
      <c r="A1364" s="7">
        <v>2015</v>
      </c>
      <c r="B1364" s="7" t="s">
        <v>82</v>
      </c>
      <c r="C1364" s="149" t="s">
        <v>83</v>
      </c>
      <c r="D1364" s="7" t="s">
        <v>83</v>
      </c>
      <c r="E1364" s="7" t="s">
        <v>13</v>
      </c>
      <c r="F1364" s="7">
        <v>1010</v>
      </c>
      <c r="G1364" s="7" t="str">
        <f>VLOOKUP(F1364,Crosswalk!A:D,2,0)</f>
        <v>4001</v>
      </c>
      <c r="H1364" s="7" t="str">
        <f>VLOOKUP(G1364,Crosswalk!B:D,2,0)</f>
        <v>Property Taxes-Current Secured</v>
      </c>
      <c r="I1364" s="7"/>
      <c r="J1364" s="8">
        <v>0</v>
      </c>
      <c r="K1364" s="8">
        <v>0</v>
      </c>
      <c r="L1364" s="8">
        <v>4088.26</v>
      </c>
      <c r="M1364" s="8">
        <v>0</v>
      </c>
      <c r="N1364" s="8">
        <v>3902.05</v>
      </c>
      <c r="O1364" s="8">
        <v>3619.5600000000004</v>
      </c>
      <c r="P1364" s="8">
        <v>2774.21</v>
      </c>
      <c r="Q1364" s="8">
        <v>2278.119999999999</v>
      </c>
      <c r="R1364" s="8"/>
      <c r="S1364" s="8"/>
      <c r="T1364" s="8"/>
      <c r="U1364" s="8"/>
      <c r="V1364" s="8"/>
      <c r="W1364" s="8"/>
      <c r="X1364" s="8"/>
      <c r="Y1364" s="14">
        <f t="shared" si="230"/>
        <v>16662.2</v>
      </c>
      <c r="Z1364" s="10"/>
      <c r="AA1364" s="136">
        <f t="shared" ref="AA1364:AA1376" si="232">IF(AG$2="Y",IF(RIGHT(B1364,4)="CITY",AJ1364,0),AJ1364)</f>
        <v>0</v>
      </c>
      <c r="AB1364" s="13"/>
      <c r="AC1364" s="13">
        <f t="shared" si="231"/>
        <v>0</v>
      </c>
      <c r="AD1364" s="12">
        <v>1</v>
      </c>
      <c r="AE1364" s="12">
        <v>1</v>
      </c>
      <c r="AG1364" s="9">
        <f t="shared" si="222"/>
        <v>-16662.2</v>
      </c>
      <c r="AI1364" s="1" t="str">
        <f t="shared" ref="AI1364:AI1376" si="233">C1364&amp;D1364&amp;E1364&amp;G1364</f>
        <v>33H33H10004001</v>
      </c>
      <c r="AJ1364" s="9">
        <f>IF(AND(F1364=2015,AG$4=1),-IFERROR(VLOOKUP(AI1364,'Tax Admin 1'!A:I,9,0),0),IF(AND(F1364=2015,AG$4=2),-IFERROR(VLOOKUP(AI1364,'Tax Admin 2'!A:I,9,0),0),IFERROR(VLOOKUP(AI1364,'A203'!A:L,12,0),0)))</f>
        <v>0</v>
      </c>
    </row>
    <row r="1365" spans="1:36" ht="15" customHeight="1" outlineLevel="2">
      <c r="A1365" s="7">
        <v>2015</v>
      </c>
      <c r="B1365" s="7" t="s">
        <v>82</v>
      </c>
      <c r="C1365" s="149" t="s">
        <v>83</v>
      </c>
      <c r="D1365" s="7" t="s">
        <v>83</v>
      </c>
      <c r="E1365" s="7" t="s">
        <v>13</v>
      </c>
      <c r="F1365" s="7">
        <v>1020</v>
      </c>
      <c r="G1365" s="7" t="str">
        <f>VLOOKUP(F1365,Crosswalk!A:D,2,0)</f>
        <v>4004</v>
      </c>
      <c r="H1365" s="7" t="str">
        <f>VLOOKUP(G1365,Crosswalk!B:D,2,0)</f>
        <v>Property Taxes-Eraf III</v>
      </c>
      <c r="I1365" s="7"/>
      <c r="J1365" s="8">
        <v>0</v>
      </c>
      <c r="K1365" s="8">
        <v>0</v>
      </c>
      <c r="L1365" s="8">
        <v>0</v>
      </c>
      <c r="M1365" s="8">
        <v>0</v>
      </c>
      <c r="N1365" s="8">
        <v>0</v>
      </c>
      <c r="O1365" s="8">
        <v>0</v>
      </c>
      <c r="P1365" s="8"/>
      <c r="Q1365" s="8">
        <v>0</v>
      </c>
      <c r="R1365" s="8"/>
      <c r="S1365" s="8"/>
      <c r="T1365" s="8"/>
      <c r="U1365" s="8"/>
      <c r="V1365" s="8"/>
      <c r="W1365" s="8"/>
      <c r="X1365" s="8"/>
      <c r="Y1365" s="14">
        <f t="shared" si="230"/>
        <v>0</v>
      </c>
      <c r="Z1365" s="10"/>
      <c r="AA1365" s="136">
        <f t="shared" si="232"/>
        <v>0</v>
      </c>
      <c r="AB1365" s="13"/>
      <c r="AC1365" s="13">
        <f t="shared" si="231"/>
        <v>0</v>
      </c>
      <c r="AD1365" s="12">
        <v>1</v>
      </c>
      <c r="AE1365" s="12">
        <v>1</v>
      </c>
      <c r="AG1365" s="9">
        <f t="shared" si="222"/>
        <v>0</v>
      </c>
      <c r="AI1365" s="1" t="str">
        <f t="shared" si="233"/>
        <v>33H33H10004004</v>
      </c>
      <c r="AJ1365" s="9">
        <f>IF(AND(F1365=2015,AG$4=1),-IFERROR(VLOOKUP(AI1365,'Tax Admin 1'!A:I,9,0),0),IF(AND(F1365=2015,AG$4=2),-IFERROR(VLOOKUP(AI1365,'Tax Admin 2'!A:I,9,0),0),IFERROR(VLOOKUP(AI1365,'A203'!A:L,12,0),0)))</f>
        <v>0</v>
      </c>
    </row>
    <row r="1366" spans="1:36" ht="15" customHeight="1" outlineLevel="2">
      <c r="A1366" s="7">
        <v>2015</v>
      </c>
      <c r="B1366" s="7" t="s">
        <v>82</v>
      </c>
      <c r="C1366" s="149" t="s">
        <v>83</v>
      </c>
      <c r="D1366" s="7" t="s">
        <v>83</v>
      </c>
      <c r="E1366" s="7" t="s">
        <v>13</v>
      </c>
      <c r="F1366" s="7">
        <v>1050</v>
      </c>
      <c r="G1366" s="7" t="str">
        <f>VLOOKUP(F1366,Crosswalk!A:D,2,0)</f>
        <v>4006</v>
      </c>
      <c r="H1366" s="7" t="str">
        <f>VLOOKUP(G1366,Crosswalk!B:D,2,0)</f>
        <v>Property Tax-Current Unsecured</v>
      </c>
      <c r="I1366" s="7"/>
      <c r="J1366" s="8">
        <v>0</v>
      </c>
      <c r="K1366" s="8">
        <v>0</v>
      </c>
      <c r="L1366" s="8">
        <v>3318.62</v>
      </c>
      <c r="M1366" s="8">
        <v>0</v>
      </c>
      <c r="N1366" s="8">
        <v>225.93000000000029</v>
      </c>
      <c r="O1366" s="8">
        <v>90.029999999999745</v>
      </c>
      <c r="P1366" s="8"/>
      <c r="Q1366" s="8">
        <v>0</v>
      </c>
      <c r="R1366" s="8"/>
      <c r="S1366" s="8"/>
      <c r="T1366" s="8"/>
      <c r="U1366" s="8"/>
      <c r="V1366" s="8"/>
      <c r="W1366" s="8"/>
      <c r="X1366" s="8"/>
      <c r="Y1366" s="14">
        <f t="shared" si="230"/>
        <v>3634.58</v>
      </c>
      <c r="Z1366" s="10"/>
      <c r="AA1366" s="136">
        <f t="shared" si="232"/>
        <v>0</v>
      </c>
      <c r="AB1366" s="13"/>
      <c r="AC1366" s="13">
        <f t="shared" si="231"/>
        <v>0</v>
      </c>
      <c r="AD1366" s="12">
        <v>1</v>
      </c>
      <c r="AE1366" s="12">
        <v>1</v>
      </c>
      <c r="AG1366" s="9">
        <f t="shared" si="222"/>
        <v>-3634.58</v>
      </c>
      <c r="AI1366" s="1" t="str">
        <f t="shared" si="233"/>
        <v>33H33H10004006</v>
      </c>
      <c r="AJ1366" s="9">
        <f>IF(AND(F1366=2015,AG$4=1),-IFERROR(VLOOKUP(AI1366,'Tax Admin 1'!A:I,9,0),0),IF(AND(F1366=2015,AG$4=2),-IFERROR(VLOOKUP(AI1366,'Tax Admin 2'!A:I,9,0),0),IFERROR(VLOOKUP(AI1366,'A203'!A:L,12,0),0)))</f>
        <v>0</v>
      </c>
    </row>
    <row r="1367" spans="1:36" ht="15" customHeight="1" outlineLevel="2">
      <c r="A1367" s="7">
        <v>2015</v>
      </c>
      <c r="B1367" s="7" t="s">
        <v>82</v>
      </c>
      <c r="C1367" s="149" t="s">
        <v>83</v>
      </c>
      <c r="D1367" s="7" t="s">
        <v>83</v>
      </c>
      <c r="E1367" s="7" t="s">
        <v>13</v>
      </c>
      <c r="F1367" s="7">
        <v>1110</v>
      </c>
      <c r="G1367" s="7" t="str">
        <f>VLOOKUP(F1367,Crosswalk!A:D,2,0)</f>
        <v>4008</v>
      </c>
      <c r="H1367" s="7" t="str">
        <f>VLOOKUP(G1367,Crosswalk!B:D,2,0)</f>
        <v>Property Taxes-Prior Secured</v>
      </c>
      <c r="I1367" s="7"/>
      <c r="J1367" s="8">
        <v>0</v>
      </c>
      <c r="K1367" s="8">
        <v>0</v>
      </c>
      <c r="L1367" s="8">
        <v>0</v>
      </c>
      <c r="M1367" s="8">
        <v>0</v>
      </c>
      <c r="N1367" s="8">
        <v>0</v>
      </c>
      <c r="O1367" s="8">
        <v>0</v>
      </c>
      <c r="P1367" s="8"/>
      <c r="Q1367" s="8">
        <v>0</v>
      </c>
      <c r="R1367" s="8"/>
      <c r="S1367" s="8"/>
      <c r="T1367" s="8"/>
      <c r="U1367" s="8"/>
      <c r="V1367" s="8"/>
      <c r="W1367" s="8"/>
      <c r="X1367" s="8"/>
      <c r="Y1367" s="14">
        <f t="shared" si="230"/>
        <v>0</v>
      </c>
      <c r="Z1367" s="10"/>
      <c r="AA1367" s="136">
        <f t="shared" si="232"/>
        <v>0</v>
      </c>
      <c r="AB1367" s="13"/>
      <c r="AC1367" s="13">
        <f t="shared" si="231"/>
        <v>0</v>
      </c>
      <c r="AD1367" s="12">
        <v>1</v>
      </c>
      <c r="AE1367" s="12">
        <v>1</v>
      </c>
      <c r="AG1367" s="9">
        <f t="shared" si="222"/>
        <v>0</v>
      </c>
      <c r="AI1367" s="1" t="str">
        <f t="shared" si="233"/>
        <v>33H33H10004008</v>
      </c>
      <c r="AJ1367" s="9">
        <f>IF(AND(F1367=2015,AG$4=1),-IFERROR(VLOOKUP(AI1367,'Tax Admin 1'!A:I,9,0),0),IF(AND(F1367=2015,AG$4=2),-IFERROR(VLOOKUP(AI1367,'Tax Admin 2'!A:I,9,0),0),IFERROR(VLOOKUP(AI1367,'A203'!A:L,12,0),0)))</f>
        <v>0</v>
      </c>
    </row>
    <row r="1368" spans="1:36" ht="15" customHeight="1" outlineLevel="2">
      <c r="A1368" s="7">
        <v>2015</v>
      </c>
      <c r="B1368" s="7" t="s">
        <v>82</v>
      </c>
      <c r="C1368" s="149" t="s">
        <v>83</v>
      </c>
      <c r="D1368" s="7" t="s">
        <v>83</v>
      </c>
      <c r="E1368" s="7" t="s">
        <v>13</v>
      </c>
      <c r="F1368" s="7">
        <v>1150</v>
      </c>
      <c r="G1368" s="7" t="str">
        <f>VLOOKUP(F1368,Crosswalk!A:D,2,0)</f>
        <v>4009</v>
      </c>
      <c r="H1368" s="7" t="str">
        <f>VLOOKUP(G1368,Crosswalk!B:D,2,0)</f>
        <v>Property Taxes-Prior Unsecured</v>
      </c>
      <c r="I1368" s="7"/>
      <c r="J1368" s="8">
        <v>0</v>
      </c>
      <c r="K1368" s="8">
        <v>0</v>
      </c>
      <c r="L1368" s="8">
        <v>0</v>
      </c>
      <c r="M1368" s="8">
        <v>0</v>
      </c>
      <c r="N1368" s="8">
        <v>0</v>
      </c>
      <c r="O1368" s="8">
        <v>0</v>
      </c>
      <c r="P1368" s="8"/>
      <c r="Q1368" s="8">
        <v>0</v>
      </c>
      <c r="R1368" s="8"/>
      <c r="S1368" s="8"/>
      <c r="T1368" s="8"/>
      <c r="U1368" s="8"/>
      <c r="V1368" s="8"/>
      <c r="W1368" s="8"/>
      <c r="X1368" s="8"/>
      <c r="Y1368" s="14">
        <f t="shared" si="230"/>
        <v>0</v>
      </c>
      <c r="Z1368" s="10"/>
      <c r="AA1368" s="136">
        <f t="shared" si="232"/>
        <v>0</v>
      </c>
      <c r="AB1368" s="13"/>
      <c r="AC1368" s="13">
        <f t="shared" si="231"/>
        <v>0</v>
      </c>
      <c r="AD1368" s="12">
        <v>1</v>
      </c>
      <c r="AE1368" s="12">
        <v>1</v>
      </c>
      <c r="AG1368" s="9">
        <f t="shared" si="222"/>
        <v>0</v>
      </c>
      <c r="AI1368" s="1" t="str">
        <f t="shared" si="233"/>
        <v>33H33H10004009</v>
      </c>
      <c r="AJ1368" s="9">
        <f>IF(AND(F1368=2015,AG$4=1),-IFERROR(VLOOKUP(AI1368,'Tax Admin 1'!A:I,9,0),0),IF(AND(F1368=2015,AG$4=2),-IFERROR(VLOOKUP(AI1368,'Tax Admin 2'!A:I,9,0),0),IFERROR(VLOOKUP(AI1368,'A203'!A:L,12,0),0)))</f>
        <v>0</v>
      </c>
    </row>
    <row r="1369" spans="1:36" ht="15" customHeight="1" outlineLevel="2">
      <c r="A1369" s="7">
        <v>2015</v>
      </c>
      <c r="B1369" s="7" t="s">
        <v>82</v>
      </c>
      <c r="C1369" s="149" t="s">
        <v>83</v>
      </c>
      <c r="D1369" s="7" t="s">
        <v>83</v>
      </c>
      <c r="E1369" s="7" t="s">
        <v>13</v>
      </c>
      <c r="F1369" s="7">
        <v>1160</v>
      </c>
      <c r="G1369" s="7" t="str">
        <f>VLOOKUP(F1369,Crosswalk!A:D,2,0)</f>
        <v>4010</v>
      </c>
      <c r="H1369" s="7" t="str">
        <f>VLOOKUP(G1369,Crosswalk!B:D,2,0)</f>
        <v>Prop Tax Rev- School Pass Thru</v>
      </c>
      <c r="I1369" s="7"/>
      <c r="J1369" s="8">
        <v>0</v>
      </c>
      <c r="K1369" s="8">
        <v>0</v>
      </c>
      <c r="L1369" s="8">
        <v>0</v>
      </c>
      <c r="M1369" s="8">
        <v>0</v>
      </c>
      <c r="N1369" s="8">
        <v>0</v>
      </c>
      <c r="O1369" s="8">
        <v>0</v>
      </c>
      <c r="P1369" s="8"/>
      <c r="Q1369" s="8">
        <v>0</v>
      </c>
      <c r="R1369" s="8"/>
      <c r="S1369" s="8"/>
      <c r="T1369" s="8"/>
      <c r="U1369" s="8"/>
      <c r="V1369" s="8"/>
      <c r="W1369" s="8"/>
      <c r="X1369" s="8"/>
      <c r="Y1369" s="14">
        <f t="shared" si="230"/>
        <v>0</v>
      </c>
      <c r="Z1369" s="10"/>
      <c r="AA1369" s="136">
        <f t="shared" si="232"/>
        <v>0</v>
      </c>
      <c r="AB1369" s="13"/>
      <c r="AC1369" s="13">
        <f t="shared" si="231"/>
        <v>0</v>
      </c>
      <c r="AD1369" s="12">
        <v>1</v>
      </c>
      <c r="AE1369" s="12">
        <v>1</v>
      </c>
      <c r="AG1369" s="9">
        <f t="shared" si="222"/>
        <v>0</v>
      </c>
      <c r="AI1369" s="1" t="str">
        <f t="shared" si="233"/>
        <v>33H33H10004010</v>
      </c>
      <c r="AJ1369" s="9">
        <f>IF(AND(F1369=2015,AG$4=1),-IFERROR(VLOOKUP(AI1369,'Tax Admin 1'!A:I,9,0),0),IF(AND(F1369=2015,AG$4=2),-IFERROR(VLOOKUP(AI1369,'Tax Admin 2'!A:I,9,0),0),IFERROR(VLOOKUP(AI1369,'A203'!A:L,12,0),0)))</f>
        <v>0</v>
      </c>
    </row>
    <row r="1370" spans="1:36" ht="15" customHeight="1" outlineLevel="2">
      <c r="A1370" s="7">
        <v>2015</v>
      </c>
      <c r="B1370" s="7" t="s">
        <v>82</v>
      </c>
      <c r="C1370" s="149" t="s">
        <v>83</v>
      </c>
      <c r="D1370" s="7" t="s">
        <v>83</v>
      </c>
      <c r="E1370" s="7" t="s">
        <v>13</v>
      </c>
      <c r="F1370" s="7">
        <v>1260</v>
      </c>
      <c r="G1370" s="7" t="str">
        <f>VLOOKUP(F1370,Crosswalk!A:D,2,0)</f>
        <v>4030</v>
      </c>
      <c r="H1370" s="7" t="str">
        <f>VLOOKUP(G1370,Crosswalk!B:D,2,0)</f>
        <v>Supp Prop Tax-Current Secured</v>
      </c>
      <c r="I1370" s="7"/>
      <c r="J1370" s="8">
        <v>0</v>
      </c>
      <c r="K1370" s="8">
        <v>0</v>
      </c>
      <c r="L1370" s="8">
        <v>0</v>
      </c>
      <c r="M1370" s="8">
        <v>0</v>
      </c>
      <c r="N1370" s="8">
        <v>0</v>
      </c>
      <c r="O1370" s="8">
        <v>0</v>
      </c>
      <c r="P1370" s="8"/>
      <c r="Q1370" s="8">
        <v>22.38</v>
      </c>
      <c r="R1370" s="8"/>
      <c r="S1370" s="8"/>
      <c r="T1370" s="8"/>
      <c r="U1370" s="8"/>
      <c r="V1370" s="8"/>
      <c r="W1370" s="8"/>
      <c r="X1370" s="8"/>
      <c r="Y1370" s="14">
        <f t="shared" si="230"/>
        <v>22.38</v>
      </c>
      <c r="Z1370" s="10"/>
      <c r="AA1370" s="136">
        <f t="shared" si="232"/>
        <v>0</v>
      </c>
      <c r="AB1370" s="13"/>
      <c r="AC1370" s="13">
        <f t="shared" si="231"/>
        <v>0</v>
      </c>
      <c r="AD1370" s="12">
        <v>1</v>
      </c>
      <c r="AE1370" s="12">
        <v>1</v>
      </c>
      <c r="AG1370" s="9">
        <f t="shared" si="222"/>
        <v>-22.38</v>
      </c>
      <c r="AI1370" s="1" t="str">
        <f t="shared" si="233"/>
        <v>33H33H10004030</v>
      </c>
      <c r="AJ1370" s="9">
        <f>IF(AND(F1370=2015,AG$4=1),-IFERROR(VLOOKUP(AI1370,'Tax Admin 1'!A:I,9,0),0),IF(AND(F1370=2015,AG$4=2),-IFERROR(VLOOKUP(AI1370,'Tax Admin 2'!A:I,9,0),0),IFERROR(VLOOKUP(AI1370,'A203'!A:L,12,0),0)))</f>
        <v>0</v>
      </c>
    </row>
    <row r="1371" spans="1:36" ht="15" customHeight="1" outlineLevel="2">
      <c r="A1371" s="7">
        <v>2015</v>
      </c>
      <c r="B1371" s="7" t="s">
        <v>82</v>
      </c>
      <c r="C1371" s="149" t="s">
        <v>83</v>
      </c>
      <c r="D1371" s="7" t="s">
        <v>83</v>
      </c>
      <c r="E1371" s="7" t="s">
        <v>13</v>
      </c>
      <c r="F1371" s="7">
        <v>1270</v>
      </c>
      <c r="G1371" s="7" t="str">
        <f>VLOOKUP(F1371,Crosswalk!A:D,2,0)</f>
        <v>4033</v>
      </c>
      <c r="H1371" s="7" t="str">
        <f>VLOOKUP(G1371,Crosswalk!B:D,2,0)</f>
        <v>Supp Property Taxes-Prior Secured</v>
      </c>
      <c r="I1371" s="7"/>
      <c r="J1371" s="8">
        <v>0</v>
      </c>
      <c r="K1371" s="8">
        <v>0</v>
      </c>
      <c r="L1371" s="8">
        <v>0</v>
      </c>
      <c r="M1371" s="8">
        <v>0</v>
      </c>
      <c r="N1371" s="8">
        <v>0</v>
      </c>
      <c r="O1371" s="8">
        <v>0</v>
      </c>
      <c r="P1371" s="8"/>
      <c r="Q1371" s="8">
        <v>0</v>
      </c>
      <c r="R1371" s="8"/>
      <c r="S1371" s="8"/>
      <c r="T1371" s="8"/>
      <c r="U1371" s="8"/>
      <c r="V1371" s="8"/>
      <c r="W1371" s="8"/>
      <c r="X1371" s="8"/>
      <c r="Y1371" s="14">
        <f t="shared" si="230"/>
        <v>0</v>
      </c>
      <c r="Z1371" s="10"/>
      <c r="AA1371" s="136">
        <f t="shared" si="232"/>
        <v>0</v>
      </c>
      <c r="AB1371" s="13"/>
      <c r="AC1371" s="13">
        <f t="shared" si="231"/>
        <v>0</v>
      </c>
      <c r="AD1371" s="12">
        <v>1</v>
      </c>
      <c r="AE1371" s="12">
        <v>1</v>
      </c>
      <c r="AG1371" s="9">
        <f t="shared" si="222"/>
        <v>0</v>
      </c>
      <c r="AI1371" s="1" t="str">
        <f t="shared" si="233"/>
        <v>33H33H10004033</v>
      </c>
      <c r="AJ1371" s="9">
        <f>IF(AND(F1371=2015,AG$4=1),-IFERROR(VLOOKUP(AI1371,'Tax Admin 1'!A:I,9,0),0),IF(AND(F1371=2015,AG$4=2),-IFERROR(VLOOKUP(AI1371,'Tax Admin 2'!A:I,9,0),0),IFERROR(VLOOKUP(AI1371,'A203'!A:L,12,0),0)))</f>
        <v>0</v>
      </c>
    </row>
    <row r="1372" spans="1:36" ht="15" customHeight="1" outlineLevel="2">
      <c r="A1372" s="7">
        <v>2015</v>
      </c>
      <c r="B1372" s="7" t="s">
        <v>82</v>
      </c>
      <c r="C1372" s="149" t="s">
        <v>83</v>
      </c>
      <c r="D1372" s="7" t="s">
        <v>83</v>
      </c>
      <c r="E1372" s="7" t="s">
        <v>13</v>
      </c>
      <c r="F1372" s="7">
        <v>1410</v>
      </c>
      <c r="G1372" s="7" t="str">
        <f>VLOOKUP(F1372,Crosswalk!A:D,2,0)</f>
        <v>4052</v>
      </c>
      <c r="H1372" s="7" t="str">
        <f>VLOOKUP(G1372,Crosswalk!B:D,2,0)</f>
        <v>Other Taxes</v>
      </c>
      <c r="I1372" s="7"/>
      <c r="J1372" s="8">
        <v>0</v>
      </c>
      <c r="K1372" s="8">
        <v>0</v>
      </c>
      <c r="L1372" s="8">
        <v>0</v>
      </c>
      <c r="M1372" s="8">
        <v>0</v>
      </c>
      <c r="N1372" s="8">
        <v>0</v>
      </c>
      <c r="O1372" s="8">
        <v>0</v>
      </c>
      <c r="P1372" s="8"/>
      <c r="Q1372" s="8">
        <v>0</v>
      </c>
      <c r="R1372" s="8"/>
      <c r="S1372" s="8"/>
      <c r="T1372" s="8"/>
      <c r="U1372" s="8"/>
      <c r="V1372" s="8"/>
      <c r="W1372" s="8"/>
      <c r="X1372" s="8"/>
      <c r="Y1372" s="14">
        <f t="shared" si="230"/>
        <v>0</v>
      </c>
      <c r="Z1372" s="10"/>
      <c r="AA1372" s="136">
        <f t="shared" si="232"/>
        <v>0</v>
      </c>
      <c r="AB1372" s="13"/>
      <c r="AC1372" s="13">
        <f t="shared" si="231"/>
        <v>0</v>
      </c>
      <c r="AD1372" s="12">
        <v>1</v>
      </c>
      <c r="AE1372" s="12">
        <v>1</v>
      </c>
      <c r="AG1372" s="9">
        <f t="shared" si="222"/>
        <v>0</v>
      </c>
      <c r="AI1372" s="1" t="str">
        <f t="shared" si="233"/>
        <v>33H33H10004052</v>
      </c>
      <c r="AJ1372" s="9">
        <f>IF(AND(F1372=2015,AG$4=1),-IFERROR(VLOOKUP(AI1372,'Tax Admin 1'!A:I,9,0),0),IF(AND(F1372=2015,AG$4=2),-IFERROR(VLOOKUP(AI1372,'Tax Admin 2'!A:I,9,0),0),IFERROR(VLOOKUP(AI1372,'A203'!A:L,12,0),0)))</f>
        <v>0</v>
      </c>
    </row>
    <row r="1373" spans="1:36" ht="15" customHeight="1" outlineLevel="2">
      <c r="A1373" s="7">
        <v>2015</v>
      </c>
      <c r="B1373" s="7" t="s">
        <v>82</v>
      </c>
      <c r="C1373" s="149" t="s">
        <v>83</v>
      </c>
      <c r="D1373" s="7" t="s">
        <v>83</v>
      </c>
      <c r="E1373" s="7" t="s">
        <v>13</v>
      </c>
      <c r="F1373" s="7">
        <v>1440</v>
      </c>
      <c r="G1373" s="7" t="str">
        <f>VLOOKUP(F1373,Crosswalk!A:D,2,0)</f>
        <v>4055</v>
      </c>
      <c r="H1373" s="7" t="str">
        <f>VLOOKUP(G1373,Crosswalk!B:D,2,0)</f>
        <v>Timber Yield</v>
      </c>
      <c r="I1373" s="7"/>
      <c r="J1373" s="8">
        <v>0</v>
      </c>
      <c r="K1373" s="8">
        <v>0</v>
      </c>
      <c r="L1373" s="8">
        <v>0</v>
      </c>
      <c r="M1373" s="8">
        <v>0</v>
      </c>
      <c r="N1373" s="8">
        <v>0</v>
      </c>
      <c r="O1373" s="8">
        <v>0</v>
      </c>
      <c r="P1373" s="8"/>
      <c r="Q1373" s="8">
        <v>0</v>
      </c>
      <c r="R1373" s="8"/>
      <c r="S1373" s="8"/>
      <c r="T1373" s="8"/>
      <c r="U1373" s="8"/>
      <c r="V1373" s="8"/>
      <c r="W1373" s="8"/>
      <c r="X1373" s="8"/>
      <c r="Y1373" s="14">
        <f t="shared" si="230"/>
        <v>0</v>
      </c>
      <c r="Z1373" s="10"/>
      <c r="AA1373" s="136">
        <f t="shared" si="232"/>
        <v>0</v>
      </c>
      <c r="AB1373" s="13"/>
      <c r="AC1373" s="13">
        <f t="shared" si="231"/>
        <v>0</v>
      </c>
      <c r="AD1373" s="12">
        <v>1</v>
      </c>
      <c r="AE1373" s="12">
        <v>1</v>
      </c>
      <c r="AG1373" s="9">
        <f t="shared" si="222"/>
        <v>0</v>
      </c>
      <c r="AI1373" s="1" t="str">
        <f t="shared" si="233"/>
        <v>33H33H10004055</v>
      </c>
      <c r="AJ1373" s="9">
        <f>IF(AND(F1373=2015,AG$4=1),-IFERROR(VLOOKUP(AI1373,'Tax Admin 1'!A:I,9,0),0),IF(AND(F1373=2015,AG$4=2),-IFERROR(VLOOKUP(AI1373,'Tax Admin 2'!A:I,9,0),0),IFERROR(VLOOKUP(AI1373,'A203'!A:L,12,0),0)))</f>
        <v>0</v>
      </c>
    </row>
    <row r="1374" spans="1:36" ht="15" customHeight="1" outlineLevel="2">
      <c r="A1374" s="7">
        <v>2015</v>
      </c>
      <c r="B1374" s="7" t="s">
        <v>82</v>
      </c>
      <c r="C1374" s="149" t="s">
        <v>83</v>
      </c>
      <c r="D1374" s="7" t="s">
        <v>83</v>
      </c>
      <c r="E1374" s="7" t="s">
        <v>13</v>
      </c>
      <c r="F1374" s="7">
        <v>4010</v>
      </c>
      <c r="G1374" s="7" t="str">
        <f>VLOOKUP(F1374,Crosswalk!A:D,2,0)</f>
        <v>4801</v>
      </c>
      <c r="H1374" s="7" t="str">
        <f>VLOOKUP(G1374,Crosswalk!B:D,2,0)</f>
        <v>Interest</v>
      </c>
      <c r="I1374" s="7"/>
      <c r="J1374" s="8">
        <v>0</v>
      </c>
      <c r="K1374" s="8">
        <v>0</v>
      </c>
      <c r="L1374" s="8">
        <v>0.15</v>
      </c>
      <c r="M1374" s="8">
        <v>0</v>
      </c>
      <c r="N1374" s="8">
        <v>2.23</v>
      </c>
      <c r="O1374" s="8">
        <v>2.58</v>
      </c>
      <c r="P1374" s="8"/>
      <c r="Q1374" s="8">
        <v>4.1000000000000005</v>
      </c>
      <c r="R1374" s="8"/>
      <c r="S1374" s="8"/>
      <c r="T1374" s="8"/>
      <c r="U1374" s="8"/>
      <c r="V1374" s="8"/>
      <c r="W1374" s="8"/>
      <c r="X1374" s="8"/>
      <c r="Y1374" s="14">
        <f t="shared" si="230"/>
        <v>9.06</v>
      </c>
      <c r="Z1374" s="10"/>
      <c r="AA1374" s="136">
        <f t="shared" si="232"/>
        <v>0</v>
      </c>
      <c r="AB1374" s="13"/>
      <c r="AC1374" s="13">
        <f t="shared" si="231"/>
        <v>0</v>
      </c>
      <c r="AD1374" s="12">
        <v>1</v>
      </c>
      <c r="AE1374" s="12">
        <v>1</v>
      </c>
      <c r="AG1374" s="9">
        <f t="shared" si="222"/>
        <v>-9.06</v>
      </c>
      <c r="AI1374" s="1" t="str">
        <f t="shared" si="233"/>
        <v>33H33H10004801</v>
      </c>
      <c r="AJ1374" s="9">
        <f>IF(AND(F1374=2015,AG$4=1),-IFERROR(VLOOKUP(AI1374,'Tax Admin 1'!A:I,9,0),0),IF(AND(F1374=2015,AG$4=2),-IFERROR(VLOOKUP(AI1374,'Tax Admin 2'!A:I,9,0),0),IFERROR(VLOOKUP(AI1374,'A203'!A:L,12,0),0)))</f>
        <v>0</v>
      </c>
    </row>
    <row r="1375" spans="1:36" ht="15" customHeight="1" outlineLevel="2">
      <c r="A1375" s="7">
        <v>2015</v>
      </c>
      <c r="B1375" s="7" t="s">
        <v>82</v>
      </c>
      <c r="C1375" s="149" t="s">
        <v>83</v>
      </c>
      <c r="D1375" s="7" t="s">
        <v>83</v>
      </c>
      <c r="E1375" s="7" t="s">
        <v>13</v>
      </c>
      <c r="F1375" s="7">
        <v>5380</v>
      </c>
      <c r="G1375" s="7" t="str">
        <f>VLOOKUP(F1375,Crosswalk!A:D,2,0)</f>
        <v>5050</v>
      </c>
      <c r="H1375" s="7" t="str">
        <f>VLOOKUP(G1375,Crosswalk!B:D,2,0)</f>
        <v>St-Homeowners Prop Tax Relief</v>
      </c>
      <c r="I1375" s="7"/>
      <c r="J1375" s="8">
        <v>0</v>
      </c>
      <c r="K1375" s="8">
        <v>0</v>
      </c>
      <c r="L1375" s="8">
        <v>0</v>
      </c>
      <c r="M1375" s="8">
        <v>0</v>
      </c>
      <c r="N1375" s="8">
        <v>0</v>
      </c>
      <c r="O1375" s="8">
        <v>0</v>
      </c>
      <c r="P1375" s="8"/>
      <c r="Q1375" s="8">
        <v>61.95</v>
      </c>
      <c r="R1375" s="8"/>
      <c r="S1375" s="8"/>
      <c r="T1375" s="8"/>
      <c r="U1375" s="8"/>
      <c r="V1375" s="8"/>
      <c r="W1375" s="8"/>
      <c r="X1375" s="8"/>
      <c r="Y1375" s="14">
        <f t="shared" si="230"/>
        <v>61.95</v>
      </c>
      <c r="Z1375" s="10"/>
      <c r="AA1375" s="136">
        <f t="shared" si="232"/>
        <v>0</v>
      </c>
      <c r="AB1375" s="13"/>
      <c r="AC1375" s="13">
        <f t="shared" si="231"/>
        <v>0</v>
      </c>
      <c r="AD1375" s="12">
        <v>1</v>
      </c>
      <c r="AE1375" s="12">
        <v>1</v>
      </c>
      <c r="AG1375" s="9">
        <f t="shared" si="222"/>
        <v>-61.95</v>
      </c>
      <c r="AI1375" s="1" t="str">
        <f t="shared" si="233"/>
        <v>33H33H10005050</v>
      </c>
      <c r="AJ1375" s="9">
        <f>IF(AND(F1375=2015,AG$4=1),-IFERROR(VLOOKUP(AI1375,'Tax Admin 1'!A:I,9,0),0),IF(AND(F1375=2015,AG$4=2),-IFERROR(VLOOKUP(AI1375,'Tax Admin 2'!A:I,9,0),0),IFERROR(VLOOKUP(AI1375,'A203'!A:L,12,0),0)))</f>
        <v>0</v>
      </c>
    </row>
    <row r="1376" spans="1:36" ht="15" customHeight="1" outlineLevel="2">
      <c r="A1376" s="7">
        <v>2015</v>
      </c>
      <c r="B1376" s="7" t="s">
        <v>82</v>
      </c>
      <c r="C1376" s="149" t="s">
        <v>83</v>
      </c>
      <c r="D1376" s="7" t="s">
        <v>83</v>
      </c>
      <c r="E1376" s="7" t="s">
        <v>13</v>
      </c>
      <c r="F1376" s="7">
        <v>5900</v>
      </c>
      <c r="G1376" s="7" t="str">
        <f>VLOOKUP(F1376,Crosswalk!A:D,2,0)</f>
        <v>5801</v>
      </c>
      <c r="H1376" s="7" t="str">
        <f>VLOOKUP(G1376,Crosswalk!B:D,2,0)</f>
        <v>RDA Pass Thru</v>
      </c>
      <c r="I1376" s="7"/>
      <c r="J1376" s="8">
        <v>0</v>
      </c>
      <c r="K1376" s="8">
        <v>0</v>
      </c>
      <c r="L1376" s="8">
        <v>0</v>
      </c>
      <c r="M1376" s="8">
        <v>0</v>
      </c>
      <c r="N1376" s="8">
        <v>0</v>
      </c>
      <c r="O1376" s="8">
        <v>0</v>
      </c>
      <c r="P1376" s="8"/>
      <c r="Q1376" s="8">
        <v>0</v>
      </c>
      <c r="R1376" s="8"/>
      <c r="S1376" s="8"/>
      <c r="T1376" s="8"/>
      <c r="U1376" s="8"/>
      <c r="V1376" s="8"/>
      <c r="W1376" s="8"/>
      <c r="X1376" s="8"/>
      <c r="Y1376" s="14">
        <f t="shared" si="230"/>
        <v>0</v>
      </c>
      <c r="Z1376" s="10"/>
      <c r="AA1376" s="136">
        <f t="shared" si="232"/>
        <v>0</v>
      </c>
      <c r="AB1376" s="13"/>
      <c r="AC1376" s="13">
        <f t="shared" si="231"/>
        <v>0</v>
      </c>
      <c r="AD1376" s="12">
        <v>1</v>
      </c>
      <c r="AE1376" s="12">
        <v>1</v>
      </c>
      <c r="AG1376" s="9">
        <f t="shared" si="222"/>
        <v>0</v>
      </c>
      <c r="AI1376" s="1" t="str">
        <f t="shared" si="233"/>
        <v>33H33H10005801</v>
      </c>
      <c r="AJ1376" s="9">
        <f>IF(AND(F1376=2015,AG$4=1),-IFERROR(VLOOKUP(AI1376,'Tax Admin 1'!A:I,9,0),0),IF(AND(F1376=2015,AG$4=2),-IFERROR(VLOOKUP(AI1376,'Tax Admin 2'!A:I,9,0),0),IFERROR(VLOOKUP(AI1376,'A203'!A:L,12,0),0)))</f>
        <v>0</v>
      </c>
    </row>
    <row r="1377" spans="1:36" ht="15" customHeight="1" outlineLevel="1">
      <c r="A1377" s="7"/>
      <c r="B1377" s="7"/>
      <c r="C1377" s="157" t="s">
        <v>3574</v>
      </c>
      <c r="D1377" s="7"/>
      <c r="E1377" s="7"/>
      <c r="F1377" s="7"/>
      <c r="G1377" s="7"/>
      <c r="H1377" s="7"/>
      <c r="I1377" s="7"/>
      <c r="J1377" s="8">
        <f>SUBTOTAL(9,J1364:J1376)</f>
        <v>0</v>
      </c>
      <c r="K1377" s="8">
        <f>SUBTOTAL(9,K1364:K1376)</f>
        <v>0</v>
      </c>
      <c r="L1377" s="8">
        <f>SUBTOTAL(9,L1364:L1376)</f>
        <v>7407.03</v>
      </c>
      <c r="M1377" s="8">
        <f>SUBTOTAL(9,M1364:M1376)</f>
        <v>0</v>
      </c>
      <c r="N1377" s="8">
        <f>SUBTOTAL(9,N1364:N1376)</f>
        <v>4130.21</v>
      </c>
      <c r="O1377" s="8">
        <f>SUBTOTAL(9,O1364:O1376)</f>
        <v>3712.17</v>
      </c>
      <c r="P1377" s="8">
        <f>SUBTOTAL(9,P1364:P1376)</f>
        <v>2774.21</v>
      </c>
      <c r="Q1377" s="8">
        <f>SUBTOTAL(9,Q1364:Q1376)</f>
        <v>2366.5499999999988</v>
      </c>
      <c r="R1377" s="8"/>
      <c r="S1377" s="8"/>
      <c r="T1377" s="8"/>
      <c r="U1377" s="8"/>
      <c r="V1377" s="8"/>
      <c r="W1377" s="8"/>
      <c r="X1377" s="8"/>
      <c r="Y1377" s="14">
        <f>SUBTOTAL(9,Y1364:Y1376)</f>
        <v>20390.170000000002</v>
      </c>
      <c r="Z1377" s="10"/>
      <c r="AA1377" s="136"/>
      <c r="AB1377" s="13"/>
      <c r="AC1377" s="13"/>
      <c r="AD1377" s="12"/>
      <c r="AE1377" s="12"/>
      <c r="AG1377" s="9"/>
      <c r="AJ1377" s="9"/>
    </row>
    <row r="1378" spans="1:36" ht="15" customHeight="1" outlineLevel="2">
      <c r="A1378" s="7">
        <v>2015</v>
      </c>
      <c r="B1378" s="7" t="s">
        <v>84</v>
      </c>
      <c r="C1378" s="149" t="s">
        <v>85</v>
      </c>
      <c r="D1378" s="7" t="s">
        <v>85</v>
      </c>
      <c r="E1378" s="7" t="s">
        <v>13</v>
      </c>
      <c r="F1378" s="7">
        <v>1010</v>
      </c>
      <c r="G1378" s="7" t="str">
        <f>VLOOKUP(F1378,Crosswalk!A:D,2,0)</f>
        <v>4001</v>
      </c>
      <c r="H1378" s="7" t="str">
        <f>VLOOKUP(G1378,Crosswalk!B:D,2,0)</f>
        <v>Property Taxes-Current Secured</v>
      </c>
      <c r="I1378" s="7"/>
      <c r="J1378" s="8">
        <v>0</v>
      </c>
      <c r="K1378" s="8">
        <v>0</v>
      </c>
      <c r="L1378" s="8">
        <v>77760.03</v>
      </c>
      <c r="M1378" s="8">
        <v>0</v>
      </c>
      <c r="N1378" s="8">
        <v>13956.619999999995</v>
      </c>
      <c r="O1378" s="8">
        <v>35447.510000000009</v>
      </c>
      <c r="P1378" s="8">
        <v>17466.61</v>
      </c>
      <c r="Q1378" s="8">
        <v>10842.260000000009</v>
      </c>
      <c r="R1378" s="8"/>
      <c r="S1378" s="8"/>
      <c r="T1378" s="8"/>
      <c r="U1378" s="8"/>
      <c r="V1378" s="8"/>
      <c r="W1378" s="8"/>
      <c r="X1378" s="8"/>
      <c r="Y1378" s="14">
        <f t="shared" si="230"/>
        <v>155473.03000000003</v>
      </c>
      <c r="Z1378" s="10"/>
      <c r="AA1378" s="136">
        <f t="shared" ref="AA1378:AA1390" si="234">IF(AG$2="Y",IF(RIGHT(B1378,4)="CITY",AJ1378,0),AJ1378)</f>
        <v>0</v>
      </c>
      <c r="AB1378" s="13"/>
      <c r="AC1378" s="13">
        <f t="shared" si="231"/>
        <v>0</v>
      </c>
      <c r="AD1378" s="12">
        <v>1</v>
      </c>
      <c r="AE1378" s="12">
        <v>1</v>
      </c>
      <c r="AG1378" s="9">
        <f t="shared" si="222"/>
        <v>-155473.03000000003</v>
      </c>
      <c r="AI1378" s="1" t="str">
        <f t="shared" ref="AI1378:AI1390" si="235">C1378&amp;D1378&amp;E1378&amp;G1378</f>
        <v>33J33J10004001</v>
      </c>
      <c r="AJ1378" s="9">
        <f>IF(AND(F1378=2015,AG$4=1),-IFERROR(VLOOKUP(AI1378,'Tax Admin 1'!A:I,9,0),0),IF(AND(F1378=2015,AG$4=2),-IFERROR(VLOOKUP(AI1378,'Tax Admin 2'!A:I,9,0),0),IFERROR(VLOOKUP(AI1378,'A203'!A:L,12,0),0)))</f>
        <v>0</v>
      </c>
    </row>
    <row r="1379" spans="1:36" ht="15" customHeight="1" outlineLevel="2">
      <c r="A1379" s="7">
        <v>2015</v>
      </c>
      <c r="B1379" s="7" t="s">
        <v>84</v>
      </c>
      <c r="C1379" s="149" t="s">
        <v>85</v>
      </c>
      <c r="D1379" s="7" t="s">
        <v>85</v>
      </c>
      <c r="E1379" s="7" t="s">
        <v>13</v>
      </c>
      <c r="F1379" s="7">
        <v>1020</v>
      </c>
      <c r="G1379" s="7" t="str">
        <f>VLOOKUP(F1379,Crosswalk!A:D,2,0)</f>
        <v>4004</v>
      </c>
      <c r="H1379" s="7" t="str">
        <f>VLOOKUP(G1379,Crosswalk!B:D,2,0)</f>
        <v>Property Taxes-Eraf III</v>
      </c>
      <c r="I1379" s="7"/>
      <c r="J1379" s="8">
        <v>0</v>
      </c>
      <c r="K1379" s="8">
        <v>0</v>
      </c>
      <c r="L1379" s="8">
        <v>0</v>
      </c>
      <c r="M1379" s="8">
        <v>0</v>
      </c>
      <c r="N1379" s="8">
        <v>0</v>
      </c>
      <c r="O1379" s="8">
        <v>0</v>
      </c>
      <c r="P1379" s="8"/>
      <c r="Q1379" s="8">
        <v>0</v>
      </c>
      <c r="R1379" s="8"/>
      <c r="S1379" s="8"/>
      <c r="T1379" s="8"/>
      <c r="U1379" s="8"/>
      <c r="V1379" s="8"/>
      <c r="W1379" s="8"/>
      <c r="X1379" s="8"/>
      <c r="Y1379" s="14">
        <f t="shared" si="230"/>
        <v>0</v>
      </c>
      <c r="Z1379" s="10"/>
      <c r="AA1379" s="136">
        <f t="shared" si="234"/>
        <v>0</v>
      </c>
      <c r="AB1379" s="13"/>
      <c r="AC1379" s="13">
        <f t="shared" si="231"/>
        <v>0</v>
      </c>
      <c r="AD1379" s="12">
        <v>1</v>
      </c>
      <c r="AE1379" s="12">
        <v>1</v>
      </c>
      <c r="AG1379" s="9">
        <f t="shared" ref="AG1379:AG1448" si="236">AC1379-Y1379</f>
        <v>0</v>
      </c>
      <c r="AI1379" s="1" t="str">
        <f t="shared" si="235"/>
        <v>33J33J10004004</v>
      </c>
      <c r="AJ1379" s="9">
        <f>IF(AND(F1379=2015,AG$4=1),-IFERROR(VLOOKUP(AI1379,'Tax Admin 1'!A:I,9,0),0),IF(AND(F1379=2015,AG$4=2),-IFERROR(VLOOKUP(AI1379,'Tax Admin 2'!A:I,9,0),0),IFERROR(VLOOKUP(AI1379,'A203'!A:L,12,0),0)))</f>
        <v>0</v>
      </c>
    </row>
    <row r="1380" spans="1:36" ht="15" customHeight="1" outlineLevel="2">
      <c r="A1380" s="7">
        <v>2015</v>
      </c>
      <c r="B1380" s="7" t="s">
        <v>84</v>
      </c>
      <c r="C1380" s="149" t="s">
        <v>85</v>
      </c>
      <c r="D1380" s="7" t="s">
        <v>85</v>
      </c>
      <c r="E1380" s="7" t="s">
        <v>13</v>
      </c>
      <c r="F1380" s="7">
        <v>1050</v>
      </c>
      <c r="G1380" s="7" t="str">
        <f>VLOOKUP(F1380,Crosswalk!A:D,2,0)</f>
        <v>4006</v>
      </c>
      <c r="H1380" s="7" t="str">
        <f>VLOOKUP(G1380,Crosswalk!B:D,2,0)</f>
        <v>Property Tax-Current Unsecured</v>
      </c>
      <c r="I1380" s="7"/>
      <c r="J1380" s="8">
        <v>0</v>
      </c>
      <c r="K1380" s="8">
        <v>0</v>
      </c>
      <c r="L1380" s="8">
        <v>5948.45</v>
      </c>
      <c r="M1380" s="8">
        <v>0</v>
      </c>
      <c r="N1380" s="8">
        <v>262.88000000000011</v>
      </c>
      <c r="O1380" s="8">
        <v>1819.6499999999996</v>
      </c>
      <c r="P1380" s="8"/>
      <c r="Q1380" s="8">
        <v>0</v>
      </c>
      <c r="R1380" s="8"/>
      <c r="S1380" s="8"/>
      <c r="T1380" s="8"/>
      <c r="U1380" s="8"/>
      <c r="V1380" s="8"/>
      <c r="W1380" s="8"/>
      <c r="X1380" s="8"/>
      <c r="Y1380" s="14">
        <f t="shared" si="230"/>
        <v>8030.98</v>
      </c>
      <c r="Z1380" s="10"/>
      <c r="AA1380" s="136">
        <f t="shared" si="234"/>
        <v>0</v>
      </c>
      <c r="AB1380" s="13"/>
      <c r="AC1380" s="13">
        <f t="shared" si="231"/>
        <v>0</v>
      </c>
      <c r="AD1380" s="12">
        <v>1</v>
      </c>
      <c r="AE1380" s="12">
        <v>1</v>
      </c>
      <c r="AG1380" s="9">
        <f t="shared" si="236"/>
        <v>-8030.98</v>
      </c>
      <c r="AI1380" s="1" t="str">
        <f t="shared" si="235"/>
        <v>33J33J10004006</v>
      </c>
      <c r="AJ1380" s="9">
        <f>IF(AND(F1380=2015,AG$4=1),-IFERROR(VLOOKUP(AI1380,'Tax Admin 1'!A:I,9,0),0),IF(AND(F1380=2015,AG$4=2),-IFERROR(VLOOKUP(AI1380,'Tax Admin 2'!A:I,9,0),0),IFERROR(VLOOKUP(AI1380,'A203'!A:L,12,0),0)))</f>
        <v>0</v>
      </c>
    </row>
    <row r="1381" spans="1:36" ht="15" customHeight="1" outlineLevel="2">
      <c r="A1381" s="7">
        <v>2015</v>
      </c>
      <c r="B1381" s="7" t="s">
        <v>84</v>
      </c>
      <c r="C1381" s="149" t="s">
        <v>85</v>
      </c>
      <c r="D1381" s="7" t="s">
        <v>85</v>
      </c>
      <c r="E1381" s="7" t="s">
        <v>13</v>
      </c>
      <c r="F1381" s="7">
        <v>1110</v>
      </c>
      <c r="G1381" s="7" t="str">
        <f>VLOOKUP(F1381,Crosswalk!A:D,2,0)</f>
        <v>4008</v>
      </c>
      <c r="H1381" s="7" t="str">
        <f>VLOOKUP(G1381,Crosswalk!B:D,2,0)</f>
        <v>Property Taxes-Prior Secured</v>
      </c>
      <c r="I1381" s="7"/>
      <c r="J1381" s="8">
        <v>0</v>
      </c>
      <c r="K1381" s="8">
        <v>0</v>
      </c>
      <c r="L1381" s="8">
        <v>0</v>
      </c>
      <c r="M1381" s="8">
        <v>0</v>
      </c>
      <c r="N1381" s="8">
        <v>0</v>
      </c>
      <c r="O1381" s="8">
        <v>0</v>
      </c>
      <c r="P1381" s="8"/>
      <c r="Q1381" s="8">
        <v>3522.18</v>
      </c>
      <c r="R1381" s="8"/>
      <c r="S1381" s="8"/>
      <c r="T1381" s="8"/>
      <c r="U1381" s="8"/>
      <c r="V1381" s="8"/>
      <c r="W1381" s="8"/>
      <c r="X1381" s="8"/>
      <c r="Y1381" s="14">
        <f t="shared" si="230"/>
        <v>3522.18</v>
      </c>
      <c r="Z1381" s="10"/>
      <c r="AA1381" s="136">
        <f t="shared" si="234"/>
        <v>0</v>
      </c>
      <c r="AB1381" s="13"/>
      <c r="AC1381" s="13">
        <f t="shared" si="231"/>
        <v>0</v>
      </c>
      <c r="AD1381" s="12">
        <v>1</v>
      </c>
      <c r="AE1381" s="12">
        <v>1</v>
      </c>
      <c r="AG1381" s="9">
        <f t="shared" si="236"/>
        <v>-3522.18</v>
      </c>
      <c r="AI1381" s="1" t="str">
        <f t="shared" si="235"/>
        <v>33J33J10004008</v>
      </c>
      <c r="AJ1381" s="9">
        <f>IF(AND(F1381=2015,AG$4=1),-IFERROR(VLOOKUP(AI1381,'Tax Admin 1'!A:I,9,0),0),IF(AND(F1381=2015,AG$4=2),-IFERROR(VLOOKUP(AI1381,'Tax Admin 2'!A:I,9,0),0),IFERROR(VLOOKUP(AI1381,'A203'!A:L,12,0),0)))</f>
        <v>0</v>
      </c>
    </row>
    <row r="1382" spans="1:36" ht="15" customHeight="1" outlineLevel="2">
      <c r="A1382" s="7">
        <v>2015</v>
      </c>
      <c r="B1382" s="7" t="s">
        <v>84</v>
      </c>
      <c r="C1382" s="149" t="s">
        <v>85</v>
      </c>
      <c r="D1382" s="7" t="s">
        <v>85</v>
      </c>
      <c r="E1382" s="7" t="s">
        <v>13</v>
      </c>
      <c r="F1382" s="7">
        <v>1150</v>
      </c>
      <c r="G1382" s="7" t="str">
        <f>VLOOKUP(F1382,Crosswalk!A:D,2,0)</f>
        <v>4009</v>
      </c>
      <c r="H1382" s="7" t="str">
        <f>VLOOKUP(G1382,Crosswalk!B:D,2,0)</f>
        <v>Property Taxes-Prior Unsecured</v>
      </c>
      <c r="I1382" s="7"/>
      <c r="J1382" s="8">
        <v>0</v>
      </c>
      <c r="K1382" s="8">
        <v>0</v>
      </c>
      <c r="L1382" s="8">
        <v>8.42</v>
      </c>
      <c r="M1382" s="8">
        <v>0</v>
      </c>
      <c r="N1382" s="8">
        <v>16.579999999999998</v>
      </c>
      <c r="O1382" s="8">
        <v>49.009999999999991</v>
      </c>
      <c r="P1382" s="8"/>
      <c r="Q1382" s="8">
        <v>0</v>
      </c>
      <c r="R1382" s="8"/>
      <c r="S1382" s="8"/>
      <c r="T1382" s="8"/>
      <c r="U1382" s="8"/>
      <c r="V1382" s="8"/>
      <c r="W1382" s="8"/>
      <c r="X1382" s="8"/>
      <c r="Y1382" s="14">
        <f t="shared" si="230"/>
        <v>74.009999999999991</v>
      </c>
      <c r="Z1382" s="10"/>
      <c r="AA1382" s="136">
        <f t="shared" si="234"/>
        <v>0</v>
      </c>
      <c r="AB1382" s="13"/>
      <c r="AC1382" s="13">
        <f t="shared" si="231"/>
        <v>0</v>
      </c>
      <c r="AD1382" s="12">
        <v>1</v>
      </c>
      <c r="AE1382" s="12">
        <v>1</v>
      </c>
      <c r="AG1382" s="9">
        <f t="shared" si="236"/>
        <v>-74.009999999999991</v>
      </c>
      <c r="AI1382" s="1" t="str">
        <f t="shared" si="235"/>
        <v>33J33J10004009</v>
      </c>
      <c r="AJ1382" s="9">
        <f>IF(AND(F1382=2015,AG$4=1),-IFERROR(VLOOKUP(AI1382,'Tax Admin 1'!A:I,9,0),0),IF(AND(F1382=2015,AG$4=2),-IFERROR(VLOOKUP(AI1382,'Tax Admin 2'!A:I,9,0),0),IFERROR(VLOOKUP(AI1382,'A203'!A:L,12,0),0)))</f>
        <v>0</v>
      </c>
    </row>
    <row r="1383" spans="1:36" ht="15" customHeight="1" outlineLevel="2">
      <c r="A1383" s="7">
        <v>2015</v>
      </c>
      <c r="B1383" s="7" t="s">
        <v>84</v>
      </c>
      <c r="C1383" s="149" t="s">
        <v>85</v>
      </c>
      <c r="D1383" s="7" t="s">
        <v>85</v>
      </c>
      <c r="E1383" s="7" t="s">
        <v>13</v>
      </c>
      <c r="F1383" s="7">
        <v>1160</v>
      </c>
      <c r="G1383" s="7" t="str">
        <f>VLOOKUP(F1383,Crosswalk!A:D,2,0)</f>
        <v>4010</v>
      </c>
      <c r="H1383" s="7" t="str">
        <f>VLOOKUP(G1383,Crosswalk!B:D,2,0)</f>
        <v>Prop Tax Rev- School Pass Thru</v>
      </c>
      <c r="I1383" s="7"/>
      <c r="J1383" s="8">
        <v>0</v>
      </c>
      <c r="K1383" s="8">
        <v>0</v>
      </c>
      <c r="L1383" s="8">
        <v>0</v>
      </c>
      <c r="M1383" s="8">
        <v>0</v>
      </c>
      <c r="N1383" s="8">
        <v>0</v>
      </c>
      <c r="O1383" s="8">
        <v>0</v>
      </c>
      <c r="P1383" s="8"/>
      <c r="Q1383" s="8">
        <v>0</v>
      </c>
      <c r="R1383" s="8"/>
      <c r="S1383" s="8"/>
      <c r="T1383" s="8"/>
      <c r="U1383" s="8"/>
      <c r="V1383" s="8"/>
      <c r="W1383" s="8"/>
      <c r="X1383" s="8"/>
      <c r="Y1383" s="14">
        <f t="shared" si="230"/>
        <v>0</v>
      </c>
      <c r="Z1383" s="10"/>
      <c r="AA1383" s="136">
        <f t="shared" si="234"/>
        <v>0</v>
      </c>
      <c r="AB1383" s="13"/>
      <c r="AC1383" s="13">
        <f t="shared" si="231"/>
        <v>0</v>
      </c>
      <c r="AD1383" s="12">
        <v>1</v>
      </c>
      <c r="AE1383" s="12">
        <v>1</v>
      </c>
      <c r="AG1383" s="9">
        <f t="shared" si="236"/>
        <v>0</v>
      </c>
      <c r="AI1383" s="1" t="str">
        <f t="shared" si="235"/>
        <v>33J33J10004010</v>
      </c>
      <c r="AJ1383" s="9">
        <f>IF(AND(F1383=2015,AG$4=1),-IFERROR(VLOOKUP(AI1383,'Tax Admin 1'!A:I,9,0),0),IF(AND(F1383=2015,AG$4=2),-IFERROR(VLOOKUP(AI1383,'Tax Admin 2'!A:I,9,0),0),IFERROR(VLOOKUP(AI1383,'A203'!A:L,12,0),0)))</f>
        <v>0</v>
      </c>
    </row>
    <row r="1384" spans="1:36" ht="15" customHeight="1" outlineLevel="2">
      <c r="A1384" s="7">
        <v>2015</v>
      </c>
      <c r="B1384" s="7" t="s">
        <v>84</v>
      </c>
      <c r="C1384" s="149" t="s">
        <v>85</v>
      </c>
      <c r="D1384" s="7" t="s">
        <v>85</v>
      </c>
      <c r="E1384" s="7" t="s">
        <v>13</v>
      </c>
      <c r="F1384" s="7">
        <v>1260</v>
      </c>
      <c r="G1384" s="7" t="str">
        <f>VLOOKUP(F1384,Crosswalk!A:D,2,0)</f>
        <v>4030</v>
      </c>
      <c r="H1384" s="7" t="str">
        <f>VLOOKUP(G1384,Crosswalk!B:D,2,0)</f>
        <v>Supp Prop Tax-Current Secured</v>
      </c>
      <c r="I1384" s="7"/>
      <c r="J1384" s="8">
        <v>0</v>
      </c>
      <c r="K1384" s="8">
        <v>0</v>
      </c>
      <c r="L1384" s="8">
        <v>0</v>
      </c>
      <c r="M1384" s="8">
        <v>0</v>
      </c>
      <c r="N1384" s="8">
        <v>0</v>
      </c>
      <c r="O1384" s="8">
        <v>0</v>
      </c>
      <c r="P1384" s="8"/>
      <c r="Q1384" s="8">
        <v>1928.18</v>
      </c>
      <c r="R1384" s="8"/>
      <c r="S1384" s="8"/>
      <c r="T1384" s="8"/>
      <c r="U1384" s="8"/>
      <c r="V1384" s="8"/>
      <c r="W1384" s="8"/>
      <c r="X1384" s="8"/>
      <c r="Y1384" s="14">
        <f t="shared" si="230"/>
        <v>1928.18</v>
      </c>
      <c r="Z1384" s="10"/>
      <c r="AA1384" s="136">
        <f t="shared" si="234"/>
        <v>0</v>
      </c>
      <c r="AB1384" s="13"/>
      <c r="AC1384" s="13">
        <f t="shared" si="231"/>
        <v>0</v>
      </c>
      <c r="AD1384" s="12">
        <v>1</v>
      </c>
      <c r="AE1384" s="12">
        <v>1</v>
      </c>
      <c r="AG1384" s="9">
        <f t="shared" si="236"/>
        <v>-1928.18</v>
      </c>
      <c r="AI1384" s="1" t="str">
        <f t="shared" si="235"/>
        <v>33J33J10004030</v>
      </c>
      <c r="AJ1384" s="9">
        <f>IF(AND(F1384=2015,AG$4=1),-IFERROR(VLOOKUP(AI1384,'Tax Admin 1'!A:I,9,0),0),IF(AND(F1384=2015,AG$4=2),-IFERROR(VLOOKUP(AI1384,'Tax Admin 2'!A:I,9,0),0),IFERROR(VLOOKUP(AI1384,'A203'!A:L,12,0),0)))</f>
        <v>0</v>
      </c>
    </row>
    <row r="1385" spans="1:36" ht="15" customHeight="1" outlineLevel="2">
      <c r="A1385" s="7">
        <v>2015</v>
      </c>
      <c r="B1385" s="7" t="s">
        <v>84</v>
      </c>
      <c r="C1385" s="149" t="s">
        <v>85</v>
      </c>
      <c r="D1385" s="7" t="s">
        <v>85</v>
      </c>
      <c r="E1385" s="7" t="s">
        <v>13</v>
      </c>
      <c r="F1385" s="7">
        <v>1270</v>
      </c>
      <c r="G1385" s="7" t="str">
        <f>VLOOKUP(F1385,Crosswalk!A:D,2,0)</f>
        <v>4033</v>
      </c>
      <c r="H1385" s="7" t="str">
        <f>VLOOKUP(G1385,Crosswalk!B:D,2,0)</f>
        <v>Supp Property Taxes-Prior Secured</v>
      </c>
      <c r="I1385" s="7"/>
      <c r="J1385" s="8">
        <v>0</v>
      </c>
      <c r="K1385" s="8">
        <v>0</v>
      </c>
      <c r="L1385" s="8">
        <v>0</v>
      </c>
      <c r="M1385" s="8">
        <v>0</v>
      </c>
      <c r="N1385" s="8">
        <v>0</v>
      </c>
      <c r="O1385" s="8">
        <v>0</v>
      </c>
      <c r="P1385" s="8"/>
      <c r="Q1385" s="8">
        <v>382.04</v>
      </c>
      <c r="R1385" s="8"/>
      <c r="S1385" s="8"/>
      <c r="T1385" s="8"/>
      <c r="U1385" s="8"/>
      <c r="V1385" s="8"/>
      <c r="W1385" s="8"/>
      <c r="X1385" s="8"/>
      <c r="Y1385" s="14">
        <f t="shared" si="230"/>
        <v>382.04</v>
      </c>
      <c r="Z1385" s="10"/>
      <c r="AA1385" s="136">
        <f t="shared" si="234"/>
        <v>0</v>
      </c>
      <c r="AB1385" s="13"/>
      <c r="AC1385" s="13">
        <f t="shared" si="231"/>
        <v>0</v>
      </c>
      <c r="AD1385" s="12">
        <v>1</v>
      </c>
      <c r="AE1385" s="12">
        <v>1</v>
      </c>
      <c r="AG1385" s="9">
        <f t="shared" si="236"/>
        <v>-382.04</v>
      </c>
      <c r="AI1385" s="1" t="str">
        <f t="shared" si="235"/>
        <v>33J33J10004033</v>
      </c>
      <c r="AJ1385" s="9">
        <f>IF(AND(F1385=2015,AG$4=1),-IFERROR(VLOOKUP(AI1385,'Tax Admin 1'!A:I,9,0),0),IF(AND(F1385=2015,AG$4=2),-IFERROR(VLOOKUP(AI1385,'Tax Admin 2'!A:I,9,0),0),IFERROR(VLOOKUP(AI1385,'A203'!A:L,12,0),0)))</f>
        <v>0</v>
      </c>
    </row>
    <row r="1386" spans="1:36" ht="15" customHeight="1" outlineLevel="2">
      <c r="A1386" s="7">
        <v>2015</v>
      </c>
      <c r="B1386" s="7" t="s">
        <v>84</v>
      </c>
      <c r="C1386" s="149" t="s">
        <v>85</v>
      </c>
      <c r="D1386" s="7" t="s">
        <v>85</v>
      </c>
      <c r="E1386" s="7" t="s">
        <v>13</v>
      </c>
      <c r="F1386" s="7">
        <v>1410</v>
      </c>
      <c r="G1386" s="7" t="str">
        <f>VLOOKUP(F1386,Crosswalk!A:D,2,0)</f>
        <v>4052</v>
      </c>
      <c r="H1386" s="7" t="str">
        <f>VLOOKUP(G1386,Crosswalk!B:D,2,0)</f>
        <v>Other Taxes</v>
      </c>
      <c r="I1386" s="7"/>
      <c r="J1386" s="8">
        <v>0</v>
      </c>
      <c r="K1386" s="8">
        <v>0</v>
      </c>
      <c r="L1386" s="8">
        <v>0</v>
      </c>
      <c r="M1386" s="8">
        <v>0</v>
      </c>
      <c r="N1386" s="8">
        <v>0</v>
      </c>
      <c r="O1386" s="8">
        <v>0</v>
      </c>
      <c r="P1386" s="8"/>
      <c r="Q1386" s="8">
        <v>0</v>
      </c>
      <c r="R1386" s="8"/>
      <c r="S1386" s="8"/>
      <c r="T1386" s="8"/>
      <c r="U1386" s="8"/>
      <c r="V1386" s="8"/>
      <c r="W1386" s="8"/>
      <c r="X1386" s="8"/>
      <c r="Y1386" s="14">
        <f t="shared" si="230"/>
        <v>0</v>
      </c>
      <c r="Z1386" s="10"/>
      <c r="AA1386" s="136">
        <f t="shared" si="234"/>
        <v>0</v>
      </c>
      <c r="AB1386" s="13"/>
      <c r="AC1386" s="13">
        <f t="shared" si="231"/>
        <v>0</v>
      </c>
      <c r="AD1386" s="12">
        <v>1</v>
      </c>
      <c r="AE1386" s="12">
        <v>1</v>
      </c>
      <c r="AG1386" s="9">
        <f t="shared" si="236"/>
        <v>0</v>
      </c>
      <c r="AI1386" s="1" t="str">
        <f t="shared" si="235"/>
        <v>33J33J10004052</v>
      </c>
      <c r="AJ1386" s="9">
        <f>IF(AND(F1386=2015,AG$4=1),-IFERROR(VLOOKUP(AI1386,'Tax Admin 1'!A:I,9,0),0),IF(AND(F1386=2015,AG$4=2),-IFERROR(VLOOKUP(AI1386,'Tax Admin 2'!A:I,9,0),0),IFERROR(VLOOKUP(AI1386,'A203'!A:L,12,0),0)))</f>
        <v>0</v>
      </c>
    </row>
    <row r="1387" spans="1:36" ht="15" customHeight="1" outlineLevel="2">
      <c r="A1387" s="7">
        <v>2015</v>
      </c>
      <c r="B1387" s="7" t="s">
        <v>84</v>
      </c>
      <c r="C1387" s="149" t="s">
        <v>85</v>
      </c>
      <c r="D1387" s="7" t="s">
        <v>85</v>
      </c>
      <c r="E1387" s="7" t="s">
        <v>13</v>
      </c>
      <c r="F1387" s="7">
        <v>1440</v>
      </c>
      <c r="G1387" s="7" t="str">
        <f>VLOOKUP(F1387,Crosswalk!A:D,2,0)</f>
        <v>4055</v>
      </c>
      <c r="H1387" s="7" t="str">
        <f>VLOOKUP(G1387,Crosswalk!B:D,2,0)</f>
        <v>Timber Yield</v>
      </c>
      <c r="I1387" s="7"/>
      <c r="J1387" s="8">
        <v>0</v>
      </c>
      <c r="K1387" s="8">
        <v>0</v>
      </c>
      <c r="L1387" s="8">
        <v>0</v>
      </c>
      <c r="M1387" s="8">
        <v>0</v>
      </c>
      <c r="N1387" s="8">
        <v>0</v>
      </c>
      <c r="O1387" s="8">
        <v>0</v>
      </c>
      <c r="P1387" s="8"/>
      <c r="Q1387" s="8">
        <v>0</v>
      </c>
      <c r="R1387" s="8"/>
      <c r="S1387" s="8"/>
      <c r="T1387" s="8"/>
      <c r="U1387" s="8"/>
      <c r="V1387" s="8"/>
      <c r="W1387" s="8"/>
      <c r="X1387" s="8"/>
      <c r="Y1387" s="14">
        <f t="shared" si="230"/>
        <v>0</v>
      </c>
      <c r="Z1387" s="10"/>
      <c r="AA1387" s="136">
        <f t="shared" si="234"/>
        <v>0</v>
      </c>
      <c r="AB1387" s="13"/>
      <c r="AC1387" s="13">
        <f t="shared" si="231"/>
        <v>0</v>
      </c>
      <c r="AD1387" s="12">
        <v>1</v>
      </c>
      <c r="AE1387" s="12">
        <v>1</v>
      </c>
      <c r="AG1387" s="9">
        <f t="shared" si="236"/>
        <v>0</v>
      </c>
      <c r="AI1387" s="1" t="str">
        <f t="shared" si="235"/>
        <v>33J33J10004055</v>
      </c>
      <c r="AJ1387" s="9">
        <f>IF(AND(F1387=2015,AG$4=1),-IFERROR(VLOOKUP(AI1387,'Tax Admin 1'!A:I,9,0),0),IF(AND(F1387=2015,AG$4=2),-IFERROR(VLOOKUP(AI1387,'Tax Admin 2'!A:I,9,0),0),IFERROR(VLOOKUP(AI1387,'A203'!A:L,12,0),0)))</f>
        <v>0</v>
      </c>
    </row>
    <row r="1388" spans="1:36" ht="15" customHeight="1" outlineLevel="2">
      <c r="A1388" s="7">
        <v>2015</v>
      </c>
      <c r="B1388" s="7" t="s">
        <v>84</v>
      </c>
      <c r="C1388" s="149" t="s">
        <v>85</v>
      </c>
      <c r="D1388" s="7" t="s">
        <v>85</v>
      </c>
      <c r="E1388" s="7" t="s">
        <v>13</v>
      </c>
      <c r="F1388" s="20">
        <v>4010</v>
      </c>
      <c r="G1388" s="7" t="str">
        <f>VLOOKUP(F1388,Crosswalk!A:D,2,0)</f>
        <v>4801</v>
      </c>
      <c r="H1388" s="7" t="str">
        <f>VLOOKUP(G1388,Crosswalk!B:D,2,0)</f>
        <v>Interest</v>
      </c>
      <c r="I1388" s="7"/>
      <c r="J1388" s="8">
        <v>0</v>
      </c>
      <c r="K1388" s="8">
        <v>0</v>
      </c>
      <c r="L1388" s="8">
        <v>2.5299999999999998</v>
      </c>
      <c r="M1388" s="8">
        <v>0</v>
      </c>
      <c r="N1388" s="8">
        <v>25.17</v>
      </c>
      <c r="O1388" s="8">
        <v>8.3299999999999983</v>
      </c>
      <c r="P1388" s="8"/>
      <c r="Q1388" s="8">
        <v>23.67</v>
      </c>
      <c r="R1388" s="8"/>
      <c r="S1388" s="8"/>
      <c r="T1388" s="8"/>
      <c r="U1388" s="8"/>
      <c r="V1388" s="8"/>
      <c r="W1388" s="8"/>
      <c r="X1388" s="8"/>
      <c r="Y1388" s="14">
        <f t="shared" si="230"/>
        <v>59.7</v>
      </c>
      <c r="Z1388" s="10"/>
      <c r="AA1388" s="136">
        <f t="shared" si="234"/>
        <v>0</v>
      </c>
      <c r="AB1388" s="13"/>
      <c r="AC1388" s="13">
        <f t="shared" si="231"/>
        <v>0</v>
      </c>
      <c r="AD1388" s="12">
        <v>1</v>
      </c>
      <c r="AE1388" s="12">
        <v>1</v>
      </c>
      <c r="AG1388" s="9">
        <f t="shared" si="236"/>
        <v>-59.7</v>
      </c>
      <c r="AI1388" s="1" t="str">
        <f t="shared" si="235"/>
        <v>33J33J10004801</v>
      </c>
      <c r="AJ1388" s="9">
        <f>IF(AND(F1388=2015,AG$4=1),-IFERROR(VLOOKUP(AI1388,'Tax Admin 1'!A:I,9,0),0),IF(AND(F1388=2015,AG$4=2),-IFERROR(VLOOKUP(AI1388,'Tax Admin 2'!A:I,9,0),0),IFERROR(VLOOKUP(AI1388,'A203'!A:L,12,0),0)))</f>
        <v>0</v>
      </c>
    </row>
    <row r="1389" spans="1:36" ht="15" customHeight="1" outlineLevel="2">
      <c r="A1389" s="7">
        <v>2015</v>
      </c>
      <c r="B1389" s="7" t="s">
        <v>84</v>
      </c>
      <c r="C1389" s="149" t="s">
        <v>85</v>
      </c>
      <c r="D1389" s="7" t="s">
        <v>85</v>
      </c>
      <c r="E1389" s="7" t="s">
        <v>13</v>
      </c>
      <c r="F1389" s="24">
        <v>5380</v>
      </c>
      <c r="G1389" s="7" t="str">
        <f>VLOOKUP(F1389,Crosswalk!A:D,2,0)</f>
        <v>5050</v>
      </c>
      <c r="H1389" s="7" t="str">
        <f>VLOOKUP(G1389,Crosswalk!B:D,2,0)</f>
        <v>St-Homeowners Prop Tax Relief</v>
      </c>
      <c r="I1389" s="7"/>
      <c r="J1389" s="8">
        <v>0</v>
      </c>
      <c r="K1389" s="8">
        <v>0</v>
      </c>
      <c r="L1389" s="8">
        <v>0</v>
      </c>
      <c r="M1389" s="8">
        <v>0</v>
      </c>
      <c r="N1389" s="8">
        <v>0</v>
      </c>
      <c r="O1389" s="8">
        <v>0</v>
      </c>
      <c r="P1389" s="8"/>
      <c r="Q1389" s="8">
        <v>539.54</v>
      </c>
      <c r="R1389" s="8"/>
      <c r="S1389" s="8"/>
      <c r="T1389" s="8"/>
      <c r="U1389" s="8"/>
      <c r="V1389" s="8"/>
      <c r="W1389" s="8"/>
      <c r="X1389" s="8"/>
      <c r="Y1389" s="14">
        <f t="shared" si="230"/>
        <v>539.54</v>
      </c>
      <c r="Z1389" s="10"/>
      <c r="AA1389" s="136">
        <f t="shared" si="234"/>
        <v>0</v>
      </c>
      <c r="AB1389" s="13"/>
      <c r="AC1389" s="13">
        <f t="shared" si="231"/>
        <v>0</v>
      </c>
      <c r="AD1389" s="12">
        <v>1</v>
      </c>
      <c r="AE1389" s="12">
        <v>1</v>
      </c>
      <c r="AG1389" s="9">
        <f t="shared" si="236"/>
        <v>-539.54</v>
      </c>
      <c r="AI1389" s="1" t="str">
        <f t="shared" si="235"/>
        <v>33J33J10005050</v>
      </c>
      <c r="AJ1389" s="9">
        <f>IF(AND(F1389=2015,AG$4=1),-IFERROR(VLOOKUP(AI1389,'Tax Admin 1'!A:I,9,0),0),IF(AND(F1389=2015,AG$4=2),-IFERROR(VLOOKUP(AI1389,'Tax Admin 2'!A:I,9,0),0),IFERROR(VLOOKUP(AI1389,'A203'!A:L,12,0),0)))</f>
        <v>0</v>
      </c>
    </row>
    <row r="1390" spans="1:36" ht="15" customHeight="1" outlineLevel="2">
      <c r="A1390" s="7">
        <v>2015</v>
      </c>
      <c r="B1390" s="7" t="s">
        <v>84</v>
      </c>
      <c r="C1390" s="149" t="s">
        <v>85</v>
      </c>
      <c r="D1390" s="7" t="s">
        <v>85</v>
      </c>
      <c r="E1390" s="7" t="s">
        <v>13</v>
      </c>
      <c r="F1390" s="7">
        <v>5900</v>
      </c>
      <c r="G1390" s="7" t="str">
        <f>VLOOKUP(F1390,Crosswalk!A:D,2,0)</f>
        <v>5801</v>
      </c>
      <c r="H1390" s="7" t="str">
        <f>VLOOKUP(G1390,Crosswalk!B:D,2,0)</f>
        <v>RDA Pass Thru</v>
      </c>
      <c r="I1390" s="7"/>
      <c r="J1390" s="8">
        <v>0</v>
      </c>
      <c r="K1390" s="8">
        <v>0</v>
      </c>
      <c r="L1390" s="8">
        <v>0</v>
      </c>
      <c r="M1390" s="8">
        <v>0</v>
      </c>
      <c r="N1390" s="8">
        <v>0</v>
      </c>
      <c r="O1390" s="8">
        <v>0</v>
      </c>
      <c r="P1390" s="8"/>
      <c r="Q1390" s="8">
        <v>0</v>
      </c>
      <c r="R1390" s="8"/>
      <c r="S1390" s="8"/>
      <c r="T1390" s="8"/>
      <c r="U1390" s="8"/>
      <c r="V1390" s="8"/>
      <c r="W1390" s="8"/>
      <c r="X1390" s="8"/>
      <c r="Y1390" s="14">
        <f t="shared" si="230"/>
        <v>0</v>
      </c>
      <c r="Z1390" s="10"/>
      <c r="AA1390" s="136">
        <f t="shared" si="234"/>
        <v>0</v>
      </c>
      <c r="AB1390" s="13"/>
      <c r="AC1390" s="13">
        <f t="shared" si="231"/>
        <v>0</v>
      </c>
      <c r="AD1390" s="12">
        <v>1</v>
      </c>
      <c r="AE1390" s="12">
        <v>1</v>
      </c>
      <c r="AG1390" s="9">
        <f t="shared" si="236"/>
        <v>0</v>
      </c>
      <c r="AI1390" s="1" t="str">
        <f t="shared" si="235"/>
        <v>33J33J10005801</v>
      </c>
      <c r="AJ1390" s="9">
        <f>IF(AND(F1390=2015,AG$4=1),-IFERROR(VLOOKUP(AI1390,'Tax Admin 1'!A:I,9,0),0),IF(AND(F1390=2015,AG$4=2),-IFERROR(VLOOKUP(AI1390,'Tax Admin 2'!A:I,9,0),0),IFERROR(VLOOKUP(AI1390,'A203'!A:L,12,0),0)))</f>
        <v>0</v>
      </c>
    </row>
    <row r="1391" spans="1:36" ht="15" customHeight="1" outlineLevel="1">
      <c r="A1391" s="7"/>
      <c r="B1391" s="7"/>
      <c r="C1391" s="157" t="s">
        <v>3575</v>
      </c>
      <c r="D1391" s="7"/>
      <c r="E1391" s="7"/>
      <c r="F1391" s="7"/>
      <c r="G1391" s="7"/>
      <c r="H1391" s="7"/>
      <c r="I1391" s="7"/>
      <c r="J1391" s="8">
        <f>SUBTOTAL(9,J1378:J1390)</f>
        <v>0</v>
      </c>
      <c r="K1391" s="8">
        <f>SUBTOTAL(9,K1378:K1390)</f>
        <v>0</v>
      </c>
      <c r="L1391" s="8">
        <f>SUBTOTAL(9,L1378:L1390)</f>
        <v>83719.429999999993</v>
      </c>
      <c r="M1391" s="8">
        <f>SUBTOTAL(9,M1378:M1390)</f>
        <v>0</v>
      </c>
      <c r="N1391" s="8">
        <f>SUBTOTAL(9,N1378:N1390)</f>
        <v>14261.249999999996</v>
      </c>
      <c r="O1391" s="8">
        <f>SUBTOTAL(9,O1378:O1390)</f>
        <v>37324.500000000015</v>
      </c>
      <c r="P1391" s="8">
        <f>SUBTOTAL(9,P1378:P1390)</f>
        <v>17466.61</v>
      </c>
      <c r="Q1391" s="8">
        <f>SUBTOTAL(9,Q1378:Q1390)</f>
        <v>17237.87000000001</v>
      </c>
      <c r="R1391" s="8"/>
      <c r="S1391" s="8"/>
      <c r="T1391" s="8"/>
      <c r="U1391" s="8"/>
      <c r="V1391" s="8"/>
      <c r="W1391" s="8"/>
      <c r="X1391" s="8"/>
      <c r="Y1391" s="14">
        <f>SUBTOTAL(9,Y1378:Y1390)</f>
        <v>170009.66000000006</v>
      </c>
      <c r="Z1391" s="10"/>
      <c r="AA1391" s="136"/>
      <c r="AB1391" s="13"/>
      <c r="AC1391" s="13"/>
      <c r="AD1391" s="12"/>
      <c r="AE1391" s="12"/>
      <c r="AG1391" s="9"/>
      <c r="AJ1391" s="9"/>
    </row>
    <row r="1392" spans="1:36" ht="15" customHeight="1" outlineLevel="2">
      <c r="A1392" s="7">
        <v>2015</v>
      </c>
      <c r="B1392" s="7" t="s">
        <v>86</v>
      </c>
      <c r="C1392" s="149" t="s">
        <v>87</v>
      </c>
      <c r="D1392" s="7" t="s">
        <v>87</v>
      </c>
      <c r="E1392" s="7" t="s">
        <v>13</v>
      </c>
      <c r="F1392" s="7">
        <v>1010</v>
      </c>
      <c r="G1392" s="7" t="str">
        <f>VLOOKUP(F1392,Crosswalk!A:D,2,0)</f>
        <v>4001</v>
      </c>
      <c r="H1392" s="7" t="str">
        <f>VLOOKUP(G1392,Crosswalk!B:D,2,0)</f>
        <v>Property Taxes-Current Secured</v>
      </c>
      <c r="I1392" s="7"/>
      <c r="J1392" s="8">
        <v>0</v>
      </c>
      <c r="K1392" s="8">
        <v>0</v>
      </c>
      <c r="L1392" s="8">
        <v>1054926.68</v>
      </c>
      <c r="M1392" s="8">
        <v>0</v>
      </c>
      <c r="N1392" s="8">
        <v>128962.07000000007</v>
      </c>
      <c r="O1392" s="8">
        <v>730328.49</v>
      </c>
      <c r="P1392" s="8">
        <v>182090.69</v>
      </c>
      <c r="Q1392" s="8">
        <v>379865.49999999977</v>
      </c>
      <c r="R1392" s="8"/>
      <c r="S1392" s="8"/>
      <c r="T1392" s="8"/>
      <c r="U1392" s="8"/>
      <c r="V1392" s="8"/>
      <c r="W1392" s="8"/>
      <c r="X1392" s="8"/>
      <c r="Y1392" s="14">
        <f t="shared" si="230"/>
        <v>2476173.4299999997</v>
      </c>
      <c r="Z1392" s="10"/>
      <c r="AA1392" s="136">
        <f t="shared" ref="AA1392:AA1400" si="237">IF(AG$2="Y",IF(RIGHT(B1392,4)="CITY",AJ1392,0),AJ1392)</f>
        <v>0</v>
      </c>
      <c r="AB1392" s="13"/>
      <c r="AC1392" s="13">
        <f t="shared" si="231"/>
        <v>0</v>
      </c>
      <c r="AD1392" s="12">
        <v>1</v>
      </c>
      <c r="AE1392" s="12">
        <v>1</v>
      </c>
      <c r="AG1392" s="9">
        <f t="shared" si="236"/>
        <v>-2476173.4299999997</v>
      </c>
      <c r="AI1392" s="1" t="str">
        <f t="shared" ref="AI1392:AI1400" si="238">C1392&amp;D1392&amp;E1392&amp;G1392</f>
        <v>33K33K10004001</v>
      </c>
      <c r="AJ1392" s="9">
        <f>IF(AND(F1392=2015,AG$4=1),-IFERROR(VLOOKUP(AI1392,'Tax Admin 1'!A:I,9,0),0),IF(AND(F1392=2015,AG$4=2),-IFERROR(VLOOKUP(AI1392,'Tax Admin 2'!A:I,9,0),0),IFERROR(VLOOKUP(AI1392,'A203'!A:L,12,0),0)))</f>
        <v>0</v>
      </c>
    </row>
    <row r="1393" spans="1:36" ht="15" customHeight="1" outlineLevel="2">
      <c r="A1393" s="7">
        <v>2015</v>
      </c>
      <c r="B1393" s="7" t="s">
        <v>86</v>
      </c>
      <c r="C1393" s="149" t="s">
        <v>87</v>
      </c>
      <c r="D1393" s="7" t="s">
        <v>87</v>
      </c>
      <c r="E1393" s="7" t="s">
        <v>13</v>
      </c>
      <c r="F1393" s="7">
        <v>1050</v>
      </c>
      <c r="G1393" s="7" t="str">
        <f>VLOOKUP(F1393,Crosswalk!A:D,2,0)</f>
        <v>4006</v>
      </c>
      <c r="H1393" s="7" t="str">
        <f>VLOOKUP(G1393,Crosswalk!B:D,2,0)</f>
        <v>Property Tax-Current Unsecured</v>
      </c>
      <c r="I1393" s="7"/>
      <c r="J1393" s="8">
        <v>0</v>
      </c>
      <c r="K1393" s="8">
        <v>0</v>
      </c>
      <c r="L1393" s="8">
        <v>168226.89</v>
      </c>
      <c r="M1393" s="8">
        <v>0</v>
      </c>
      <c r="N1393" s="8">
        <v>296.04000000000815</v>
      </c>
      <c r="O1393" s="8">
        <v>6782.5</v>
      </c>
      <c r="P1393" s="8">
        <v>22.27</v>
      </c>
      <c r="Q1393" s="8">
        <v>5508.890000000014</v>
      </c>
      <c r="R1393" s="8"/>
      <c r="S1393" s="8"/>
      <c r="T1393" s="8"/>
      <c r="U1393" s="8"/>
      <c r="V1393" s="8"/>
      <c r="W1393" s="8"/>
      <c r="X1393" s="8"/>
      <c r="Y1393" s="14">
        <f t="shared" si="230"/>
        <v>180836.59000000003</v>
      </c>
      <c r="Z1393" s="10"/>
      <c r="AA1393" s="136">
        <f t="shared" si="237"/>
        <v>0</v>
      </c>
      <c r="AB1393" s="13"/>
      <c r="AC1393" s="13">
        <f t="shared" si="231"/>
        <v>0</v>
      </c>
      <c r="AD1393" s="12">
        <v>1</v>
      </c>
      <c r="AE1393" s="12">
        <v>1</v>
      </c>
      <c r="AG1393" s="9">
        <f t="shared" si="236"/>
        <v>-180836.59000000003</v>
      </c>
      <c r="AI1393" s="1" t="str">
        <f t="shared" si="238"/>
        <v>33K33K10004006</v>
      </c>
      <c r="AJ1393" s="9">
        <f>IF(AND(F1393=2015,AG$4=1),-IFERROR(VLOOKUP(AI1393,'Tax Admin 1'!A:I,9,0),0),IF(AND(F1393=2015,AG$4=2),-IFERROR(VLOOKUP(AI1393,'Tax Admin 2'!A:I,9,0),0),IFERROR(VLOOKUP(AI1393,'A203'!A:L,12,0),0)))</f>
        <v>0</v>
      </c>
    </row>
    <row r="1394" spans="1:36" ht="15" customHeight="1" outlineLevel="2">
      <c r="A1394" s="7">
        <v>2015</v>
      </c>
      <c r="B1394" s="7" t="s">
        <v>86</v>
      </c>
      <c r="C1394" s="149" t="s">
        <v>87</v>
      </c>
      <c r="D1394" s="7" t="s">
        <v>87</v>
      </c>
      <c r="E1394" s="7" t="s">
        <v>13</v>
      </c>
      <c r="F1394" s="7">
        <v>1110</v>
      </c>
      <c r="G1394" s="7" t="str">
        <f>VLOOKUP(F1394,Crosswalk!A:D,2,0)</f>
        <v>4008</v>
      </c>
      <c r="H1394" s="7" t="str">
        <f>VLOOKUP(G1394,Crosswalk!B:D,2,0)</f>
        <v>Property Taxes-Prior Secured</v>
      </c>
      <c r="I1394" s="7"/>
      <c r="J1394" s="8">
        <v>0</v>
      </c>
      <c r="K1394" s="8">
        <v>0</v>
      </c>
      <c r="L1394" s="8">
        <v>0</v>
      </c>
      <c r="M1394" s="8">
        <v>0</v>
      </c>
      <c r="N1394" s="8">
        <v>0</v>
      </c>
      <c r="O1394" s="8">
        <v>0</v>
      </c>
      <c r="P1394" s="8"/>
      <c r="Q1394" s="8">
        <v>64564.22</v>
      </c>
      <c r="R1394" s="8"/>
      <c r="S1394" s="8"/>
      <c r="T1394" s="8"/>
      <c r="U1394" s="8"/>
      <c r="V1394" s="8"/>
      <c r="W1394" s="8"/>
      <c r="X1394" s="8"/>
      <c r="Y1394" s="14">
        <f t="shared" si="230"/>
        <v>64564.22</v>
      </c>
      <c r="Z1394" s="10"/>
      <c r="AA1394" s="136">
        <f t="shared" si="237"/>
        <v>0</v>
      </c>
      <c r="AB1394" s="13"/>
      <c r="AC1394" s="13">
        <f t="shared" si="231"/>
        <v>0</v>
      </c>
      <c r="AD1394" s="12">
        <v>1</v>
      </c>
      <c r="AE1394" s="12">
        <v>1</v>
      </c>
      <c r="AG1394" s="9">
        <f t="shared" si="236"/>
        <v>-64564.22</v>
      </c>
      <c r="AI1394" s="1" t="str">
        <f t="shared" si="238"/>
        <v>33K33K10004008</v>
      </c>
      <c r="AJ1394" s="9">
        <f>IF(AND(F1394=2015,AG$4=1),-IFERROR(VLOOKUP(AI1394,'Tax Admin 1'!A:I,9,0),0),IF(AND(F1394=2015,AG$4=2),-IFERROR(VLOOKUP(AI1394,'Tax Admin 2'!A:I,9,0),0),IFERROR(VLOOKUP(AI1394,'A203'!A:L,12,0),0)))</f>
        <v>0</v>
      </c>
    </row>
    <row r="1395" spans="1:36" ht="15" customHeight="1" outlineLevel="2">
      <c r="A1395" s="7">
        <v>2015</v>
      </c>
      <c r="B1395" s="7" t="s">
        <v>86</v>
      </c>
      <c r="C1395" s="149" t="s">
        <v>87</v>
      </c>
      <c r="D1395" s="7" t="s">
        <v>87</v>
      </c>
      <c r="E1395" s="7" t="s">
        <v>13</v>
      </c>
      <c r="F1395" s="7">
        <v>1150</v>
      </c>
      <c r="G1395" s="7" t="str">
        <f>VLOOKUP(F1395,Crosswalk!A:D,2,0)</f>
        <v>4009</v>
      </c>
      <c r="H1395" s="7" t="str">
        <f>VLOOKUP(G1395,Crosswalk!B:D,2,0)</f>
        <v>Property Taxes-Prior Unsecured</v>
      </c>
      <c r="I1395" s="7"/>
      <c r="J1395" s="8">
        <v>0</v>
      </c>
      <c r="K1395" s="8">
        <v>0</v>
      </c>
      <c r="L1395" s="8">
        <v>1226.7</v>
      </c>
      <c r="M1395" s="8">
        <v>0</v>
      </c>
      <c r="N1395" s="8">
        <v>121.62000000000012</v>
      </c>
      <c r="O1395" s="8">
        <v>2392.6299999999997</v>
      </c>
      <c r="P1395" s="8">
        <v>78.7</v>
      </c>
      <c r="Q1395" s="8">
        <v>863.85000000000036</v>
      </c>
      <c r="R1395" s="8"/>
      <c r="S1395" s="8"/>
      <c r="T1395" s="8"/>
      <c r="U1395" s="8"/>
      <c r="V1395" s="8"/>
      <c r="W1395" s="8"/>
      <c r="X1395" s="8"/>
      <c r="Y1395" s="14">
        <f t="shared" si="230"/>
        <v>4683.5</v>
      </c>
      <c r="Z1395" s="10"/>
      <c r="AA1395" s="136">
        <f t="shared" si="237"/>
        <v>0</v>
      </c>
      <c r="AB1395" s="13"/>
      <c r="AC1395" s="13">
        <f>AA1395+AB1395</f>
        <v>0</v>
      </c>
      <c r="AD1395" s="12">
        <v>1</v>
      </c>
      <c r="AE1395" s="12">
        <v>1</v>
      </c>
      <c r="AG1395" s="9">
        <f t="shared" si="236"/>
        <v>-4683.5</v>
      </c>
      <c r="AI1395" s="1" t="str">
        <f t="shared" si="238"/>
        <v>33K33K10004009</v>
      </c>
      <c r="AJ1395" s="9">
        <f>IF(AND(F1395=2015,AG$4=1),-IFERROR(VLOOKUP(AI1395,'Tax Admin 1'!A:I,9,0),0),IF(AND(F1395=2015,AG$4=2),-IFERROR(VLOOKUP(AI1395,'Tax Admin 2'!A:I,9,0),0),IFERROR(VLOOKUP(AI1395,'A203'!A:L,12,0),0)))</f>
        <v>0</v>
      </c>
    </row>
    <row r="1396" spans="1:36" ht="15" customHeight="1" outlineLevel="2">
      <c r="A1396" s="7">
        <v>2015</v>
      </c>
      <c r="B1396" s="7" t="s">
        <v>86</v>
      </c>
      <c r="C1396" s="149" t="s">
        <v>87</v>
      </c>
      <c r="D1396" s="7" t="s">
        <v>87</v>
      </c>
      <c r="E1396" s="7" t="s">
        <v>13</v>
      </c>
      <c r="F1396" s="7">
        <v>1260</v>
      </c>
      <c r="G1396" s="7" t="str">
        <f>VLOOKUP(F1396,Crosswalk!A:D,2,0)</f>
        <v>4030</v>
      </c>
      <c r="H1396" s="7" t="str">
        <f>VLOOKUP(G1396,Crosswalk!B:D,2,0)</f>
        <v>Supp Prop Tax-Current Secured</v>
      </c>
      <c r="I1396" s="7"/>
      <c r="J1396" s="8">
        <v>0</v>
      </c>
      <c r="K1396" s="8">
        <v>0</v>
      </c>
      <c r="L1396" s="8">
        <v>0</v>
      </c>
      <c r="M1396" s="8">
        <v>0</v>
      </c>
      <c r="N1396" s="8">
        <v>0</v>
      </c>
      <c r="O1396" s="8">
        <v>0</v>
      </c>
      <c r="P1396" s="8"/>
      <c r="Q1396" s="8">
        <v>36142.75</v>
      </c>
      <c r="R1396" s="8"/>
      <c r="S1396" s="8"/>
      <c r="T1396" s="8"/>
      <c r="U1396" s="8"/>
      <c r="V1396" s="8"/>
      <c r="W1396" s="8"/>
      <c r="X1396" s="8"/>
      <c r="Y1396" s="14">
        <f t="shared" si="230"/>
        <v>36142.75</v>
      </c>
      <c r="Z1396" s="10"/>
      <c r="AA1396" s="136">
        <f t="shared" si="237"/>
        <v>0</v>
      </c>
      <c r="AB1396" s="13"/>
      <c r="AC1396" s="13">
        <f>AA1396+AB1396</f>
        <v>0</v>
      </c>
      <c r="AD1396" s="12">
        <v>1</v>
      </c>
      <c r="AE1396" s="12">
        <v>1</v>
      </c>
      <c r="AG1396" s="9">
        <f t="shared" si="236"/>
        <v>-36142.75</v>
      </c>
      <c r="AI1396" s="1" t="str">
        <f t="shared" si="238"/>
        <v>33K33K10004030</v>
      </c>
      <c r="AJ1396" s="9">
        <f>IF(AND(F1396=2015,AG$4=1),-IFERROR(VLOOKUP(AI1396,'Tax Admin 1'!A:I,9,0),0),IF(AND(F1396=2015,AG$4=2),-IFERROR(VLOOKUP(AI1396,'Tax Admin 2'!A:I,9,0),0),IFERROR(VLOOKUP(AI1396,'A203'!A:L,12,0),0)))</f>
        <v>0</v>
      </c>
    </row>
    <row r="1397" spans="1:36" ht="15" customHeight="1" outlineLevel="2">
      <c r="A1397" s="7">
        <v>2015</v>
      </c>
      <c r="B1397" s="7" t="s">
        <v>86</v>
      </c>
      <c r="C1397" s="149" t="s">
        <v>87</v>
      </c>
      <c r="D1397" s="7" t="s">
        <v>87</v>
      </c>
      <c r="E1397" s="7" t="s">
        <v>13</v>
      </c>
      <c r="F1397" s="7">
        <v>1270</v>
      </c>
      <c r="G1397" s="7" t="str">
        <f>VLOOKUP(F1397,Crosswalk!A:D,2,0)</f>
        <v>4033</v>
      </c>
      <c r="H1397" s="7" t="str">
        <f>VLOOKUP(G1397,Crosswalk!B:D,2,0)</f>
        <v>Supp Property Taxes-Prior Secured</v>
      </c>
      <c r="I1397" s="7"/>
      <c r="J1397" s="8">
        <v>0</v>
      </c>
      <c r="K1397" s="8">
        <v>0</v>
      </c>
      <c r="L1397" s="8">
        <v>0</v>
      </c>
      <c r="M1397" s="8">
        <v>0</v>
      </c>
      <c r="N1397" s="8">
        <v>0</v>
      </c>
      <c r="O1397" s="8">
        <v>0</v>
      </c>
      <c r="P1397" s="8"/>
      <c r="Q1397" s="8">
        <v>6063.5</v>
      </c>
      <c r="R1397" s="8"/>
      <c r="S1397" s="8"/>
      <c r="T1397" s="8"/>
      <c r="U1397" s="8"/>
      <c r="V1397" s="8"/>
      <c r="W1397" s="8"/>
      <c r="X1397" s="8"/>
      <c r="Y1397" s="14">
        <f t="shared" si="230"/>
        <v>6063.5</v>
      </c>
      <c r="Z1397" s="10"/>
      <c r="AA1397" s="136">
        <f t="shared" si="237"/>
        <v>0</v>
      </c>
      <c r="AB1397" s="13"/>
      <c r="AC1397" s="13">
        <f>AA1397+AB1397</f>
        <v>0</v>
      </c>
      <c r="AD1397" s="12">
        <v>1</v>
      </c>
      <c r="AE1397" s="12">
        <v>1</v>
      </c>
      <c r="AG1397" s="9">
        <f t="shared" si="236"/>
        <v>-6063.5</v>
      </c>
      <c r="AI1397" s="1" t="str">
        <f t="shared" si="238"/>
        <v>33K33K10004033</v>
      </c>
      <c r="AJ1397" s="9">
        <f>IF(AND(F1397=2015,AG$4=1),-IFERROR(VLOOKUP(AI1397,'Tax Admin 1'!A:I,9,0),0),IF(AND(F1397=2015,AG$4=2),-IFERROR(VLOOKUP(AI1397,'Tax Admin 2'!A:I,9,0),0),IFERROR(VLOOKUP(AI1397,'A203'!A:L,12,0),0)))</f>
        <v>0</v>
      </c>
    </row>
    <row r="1398" spans="1:36" ht="15" customHeight="1" outlineLevel="2">
      <c r="A1398" s="7">
        <v>2015</v>
      </c>
      <c r="B1398" s="23" t="s">
        <v>86</v>
      </c>
      <c r="C1398" s="149" t="s">
        <v>87</v>
      </c>
      <c r="D1398" s="22" t="s">
        <v>87</v>
      </c>
      <c r="E1398" s="7" t="s">
        <v>13</v>
      </c>
      <c r="F1398" s="7">
        <v>1450</v>
      </c>
      <c r="G1398" s="7" t="str">
        <f>VLOOKUP(F1398,Crosswalk!A:D,2,0)</f>
        <v>4056</v>
      </c>
      <c r="H1398" s="7" t="str">
        <f>VLOOKUP(G1398,Crosswalk!B:D,2,0)</f>
        <v>Aircraft</v>
      </c>
      <c r="I1398" s="7"/>
      <c r="J1398" s="8">
        <v>0</v>
      </c>
      <c r="K1398" s="8">
        <v>0</v>
      </c>
      <c r="L1398" s="8">
        <v>0</v>
      </c>
      <c r="M1398" s="8">
        <v>0</v>
      </c>
      <c r="N1398" s="8">
        <v>0</v>
      </c>
      <c r="O1398" s="8">
        <v>0</v>
      </c>
      <c r="P1398" s="8"/>
      <c r="Q1398" s="8">
        <v>0</v>
      </c>
      <c r="R1398" s="8"/>
      <c r="S1398" s="8"/>
      <c r="T1398" s="8"/>
      <c r="U1398" s="8"/>
      <c r="V1398" s="8"/>
      <c r="W1398" s="8"/>
      <c r="X1398" s="8"/>
      <c r="Y1398" s="14">
        <f t="shared" si="230"/>
        <v>0</v>
      </c>
      <c r="Z1398" s="10"/>
      <c r="AA1398" s="136">
        <f t="shared" si="237"/>
        <v>0</v>
      </c>
      <c r="AB1398" s="13"/>
      <c r="AC1398" s="13">
        <f>AA1398+AB1398</f>
        <v>0</v>
      </c>
      <c r="AD1398" s="12"/>
      <c r="AE1398" s="12"/>
      <c r="AG1398" s="9">
        <f t="shared" si="236"/>
        <v>0</v>
      </c>
      <c r="AI1398" s="1" t="str">
        <f t="shared" si="238"/>
        <v>33K33K10004056</v>
      </c>
      <c r="AJ1398" s="9">
        <f>IF(AND(F1398=2015,AG$4=1),-IFERROR(VLOOKUP(AI1398,'Tax Admin 1'!A:I,9,0),0),IF(AND(F1398=2015,AG$4=2),-IFERROR(VLOOKUP(AI1398,'Tax Admin 2'!A:I,9,0),0),IFERROR(VLOOKUP(AI1398,'A203'!A:L,12,0),0)))</f>
        <v>0</v>
      </c>
    </row>
    <row r="1399" spans="1:36" ht="15" customHeight="1" outlineLevel="2">
      <c r="A1399" s="7">
        <v>2015</v>
      </c>
      <c r="B1399" s="7" t="s">
        <v>86</v>
      </c>
      <c r="C1399" s="149" t="s">
        <v>87</v>
      </c>
      <c r="D1399" s="7" t="s">
        <v>87</v>
      </c>
      <c r="E1399" s="7" t="s">
        <v>13</v>
      </c>
      <c r="F1399" s="7">
        <v>4010</v>
      </c>
      <c r="G1399" s="7" t="str">
        <f>VLOOKUP(F1399,Crosswalk!A:D,2,0)</f>
        <v>4801</v>
      </c>
      <c r="H1399" s="7" t="str">
        <f>VLOOKUP(G1399,Crosswalk!B:D,2,0)</f>
        <v>Interest</v>
      </c>
      <c r="I1399" s="7"/>
      <c r="J1399" s="8">
        <v>0</v>
      </c>
      <c r="K1399" s="8">
        <v>0</v>
      </c>
      <c r="L1399" s="8">
        <v>63.15</v>
      </c>
      <c r="M1399" s="8">
        <v>0</v>
      </c>
      <c r="N1399" s="8">
        <v>515.44000000000005</v>
      </c>
      <c r="O1399" s="8">
        <v>88.889999999999986</v>
      </c>
      <c r="P1399" s="8"/>
      <c r="Q1399" s="8">
        <v>550.03</v>
      </c>
      <c r="R1399" s="8"/>
      <c r="S1399" s="8"/>
      <c r="T1399" s="8"/>
      <c r="U1399" s="8"/>
      <c r="V1399" s="8"/>
      <c r="W1399" s="8"/>
      <c r="X1399" s="8"/>
      <c r="Y1399" s="14">
        <f t="shared" si="230"/>
        <v>1217.51</v>
      </c>
      <c r="Z1399" s="10"/>
      <c r="AA1399" s="136">
        <f t="shared" si="237"/>
        <v>0</v>
      </c>
      <c r="AB1399" s="13"/>
      <c r="AC1399" s="13">
        <f t="shared" ref="AC1399:AC1433" si="239">AA1399+AB1399</f>
        <v>0</v>
      </c>
      <c r="AD1399" s="12">
        <v>1</v>
      </c>
      <c r="AE1399" s="12">
        <v>1</v>
      </c>
      <c r="AG1399" s="9">
        <f t="shared" si="236"/>
        <v>-1217.51</v>
      </c>
      <c r="AI1399" s="1" t="str">
        <f t="shared" si="238"/>
        <v>33K33K10004801</v>
      </c>
      <c r="AJ1399" s="9">
        <f>IF(AND(F1399=2015,AG$4=1),-IFERROR(VLOOKUP(AI1399,'Tax Admin 1'!A:I,9,0),0),IF(AND(F1399=2015,AG$4=2),-IFERROR(VLOOKUP(AI1399,'Tax Admin 2'!A:I,9,0),0),IFERROR(VLOOKUP(AI1399,'A203'!A:L,12,0),0)))</f>
        <v>0</v>
      </c>
    </row>
    <row r="1400" spans="1:36" ht="15" customHeight="1" outlineLevel="2">
      <c r="A1400" s="7">
        <v>2015</v>
      </c>
      <c r="B1400" s="7" t="s">
        <v>86</v>
      </c>
      <c r="C1400" s="149" t="s">
        <v>87</v>
      </c>
      <c r="D1400" s="7" t="s">
        <v>87</v>
      </c>
      <c r="E1400" s="7" t="s">
        <v>13</v>
      </c>
      <c r="F1400" s="7">
        <v>5380</v>
      </c>
      <c r="G1400" s="7" t="str">
        <f>VLOOKUP(F1400,Crosswalk!A:D,2,0)</f>
        <v>5050</v>
      </c>
      <c r="H1400" s="7" t="str">
        <f>VLOOKUP(G1400,Crosswalk!B:D,2,0)</f>
        <v>St-Homeowners Prop Tax Relief</v>
      </c>
      <c r="I1400" s="7"/>
      <c r="J1400" s="8">
        <v>0</v>
      </c>
      <c r="K1400" s="8">
        <v>0</v>
      </c>
      <c r="L1400" s="8">
        <v>0</v>
      </c>
      <c r="M1400" s="8">
        <v>0</v>
      </c>
      <c r="N1400" s="8">
        <v>0</v>
      </c>
      <c r="O1400" s="8">
        <v>0</v>
      </c>
      <c r="P1400" s="8"/>
      <c r="Q1400" s="8">
        <v>25813.45</v>
      </c>
      <c r="R1400" s="8"/>
      <c r="S1400" s="8"/>
      <c r="T1400" s="8"/>
      <c r="U1400" s="8"/>
      <c r="V1400" s="8"/>
      <c r="W1400" s="8"/>
      <c r="X1400" s="8"/>
      <c r="Y1400" s="14">
        <f t="shared" si="230"/>
        <v>25813.45</v>
      </c>
      <c r="Z1400" s="10"/>
      <c r="AA1400" s="136">
        <f t="shared" si="237"/>
        <v>0</v>
      </c>
      <c r="AB1400" s="13"/>
      <c r="AC1400" s="13">
        <f t="shared" si="239"/>
        <v>0</v>
      </c>
      <c r="AD1400" s="12">
        <v>1</v>
      </c>
      <c r="AE1400" s="12">
        <v>1</v>
      </c>
      <c r="AG1400" s="9">
        <f t="shared" si="236"/>
        <v>-25813.45</v>
      </c>
      <c r="AI1400" s="1" t="str">
        <f t="shared" si="238"/>
        <v>33K33K10005050</v>
      </c>
      <c r="AJ1400" s="9">
        <f>IF(AND(F1400=2015,AG$4=1),-IFERROR(VLOOKUP(AI1400,'Tax Admin 1'!A:I,9,0),0),IF(AND(F1400=2015,AG$4=2),-IFERROR(VLOOKUP(AI1400,'Tax Admin 2'!A:I,9,0),0),IFERROR(VLOOKUP(AI1400,'A203'!A:L,12,0),0)))</f>
        <v>0</v>
      </c>
    </row>
    <row r="1401" spans="1:36" ht="15" customHeight="1" outlineLevel="1">
      <c r="A1401" s="7"/>
      <c r="B1401" s="7"/>
      <c r="C1401" s="157" t="s">
        <v>3576</v>
      </c>
      <c r="D1401" s="7"/>
      <c r="E1401" s="7"/>
      <c r="F1401" s="7"/>
      <c r="G1401" s="7"/>
      <c r="H1401" s="7"/>
      <c r="I1401" s="7"/>
      <c r="J1401" s="8">
        <f>SUBTOTAL(9,J1392:J1400)</f>
        <v>0</v>
      </c>
      <c r="K1401" s="8">
        <f>SUBTOTAL(9,K1392:K1400)</f>
        <v>0</v>
      </c>
      <c r="L1401" s="8">
        <f>SUBTOTAL(9,L1392:L1400)</f>
        <v>1224443.4199999997</v>
      </c>
      <c r="M1401" s="8">
        <f>SUBTOTAL(9,M1392:M1400)</f>
        <v>0</v>
      </c>
      <c r="N1401" s="8">
        <f>SUBTOTAL(9,N1392:N1400)</f>
        <v>129895.17000000007</v>
      </c>
      <c r="O1401" s="8">
        <f>SUBTOTAL(9,O1392:O1400)</f>
        <v>739592.51</v>
      </c>
      <c r="P1401" s="8">
        <f>SUBTOTAL(9,P1392:P1400)</f>
        <v>182191.66</v>
      </c>
      <c r="Q1401" s="8">
        <f>SUBTOTAL(9,Q1392:Q1400)</f>
        <v>519372.18999999977</v>
      </c>
      <c r="R1401" s="8"/>
      <c r="S1401" s="8"/>
      <c r="T1401" s="8"/>
      <c r="U1401" s="8"/>
      <c r="V1401" s="8"/>
      <c r="W1401" s="8"/>
      <c r="X1401" s="8"/>
      <c r="Y1401" s="14">
        <f>SUBTOTAL(9,Y1392:Y1400)</f>
        <v>2795494.9499999997</v>
      </c>
      <c r="Z1401" s="10"/>
      <c r="AA1401" s="136"/>
      <c r="AB1401" s="13"/>
      <c r="AC1401" s="13"/>
      <c r="AD1401" s="12"/>
      <c r="AE1401" s="12"/>
      <c r="AG1401" s="9"/>
      <c r="AJ1401" s="9"/>
    </row>
    <row r="1402" spans="1:36" ht="15" customHeight="1" outlineLevel="2">
      <c r="A1402" s="7">
        <v>2015</v>
      </c>
      <c r="B1402" s="7" t="s">
        <v>88</v>
      </c>
      <c r="C1402" s="149" t="s">
        <v>89</v>
      </c>
      <c r="D1402" s="7" t="s">
        <v>89</v>
      </c>
      <c r="E1402" s="7" t="s">
        <v>13</v>
      </c>
      <c r="F1402" s="7">
        <v>1010</v>
      </c>
      <c r="G1402" s="7" t="str">
        <f>VLOOKUP(F1402,Crosswalk!A:D,2,0)</f>
        <v>4001</v>
      </c>
      <c r="H1402" s="7" t="str">
        <f>VLOOKUP(G1402,Crosswalk!B:D,2,0)</f>
        <v>Property Taxes-Current Secured</v>
      </c>
      <c r="I1402" s="7"/>
      <c r="J1402" s="8">
        <v>0</v>
      </c>
      <c r="K1402" s="8">
        <v>0</v>
      </c>
      <c r="L1402" s="8">
        <v>6.39</v>
      </c>
      <c r="M1402" s="8">
        <v>0</v>
      </c>
      <c r="N1402" s="8">
        <v>-4.0999999999999996</v>
      </c>
      <c r="O1402" s="8">
        <v>36.86</v>
      </c>
      <c r="P1402" s="8">
        <v>6.05</v>
      </c>
      <c r="Q1402" s="8">
        <v>3.3500000000000014</v>
      </c>
      <c r="R1402" s="8"/>
      <c r="S1402" s="8"/>
      <c r="T1402" s="8"/>
      <c r="U1402" s="8"/>
      <c r="V1402" s="8"/>
      <c r="W1402" s="8"/>
      <c r="X1402" s="8"/>
      <c r="Y1402" s="14">
        <f t="shared" si="230"/>
        <v>48.55</v>
      </c>
      <c r="Z1402" s="10"/>
      <c r="AA1402" s="136">
        <f t="shared" ref="AA1402:AA1415" si="240">IF(AG$2="Y",IF(RIGHT(B1402,4)="CITY",AJ1402,0),AJ1402)</f>
        <v>0</v>
      </c>
      <c r="AB1402" s="13"/>
      <c r="AC1402" s="13">
        <f t="shared" si="239"/>
        <v>0</v>
      </c>
      <c r="AD1402" s="12">
        <v>1</v>
      </c>
      <c r="AE1402" s="12">
        <v>1</v>
      </c>
      <c r="AG1402" s="9">
        <f t="shared" si="236"/>
        <v>-48.55</v>
      </c>
      <c r="AI1402" s="1" t="str">
        <f t="shared" ref="AI1402:AI1415" si="241">C1402&amp;D1402&amp;E1402&amp;G1402</f>
        <v>33L33L10004001</v>
      </c>
      <c r="AJ1402" s="9">
        <f>IF(AND(F1402=2015,AG$4=1),-IFERROR(VLOOKUP(AI1402,'Tax Admin 1'!A:I,9,0),0),IF(AND(F1402=2015,AG$4=2),-IFERROR(VLOOKUP(AI1402,'Tax Admin 2'!A:I,9,0),0),IFERROR(VLOOKUP(AI1402,'A203'!A:L,12,0),0)))</f>
        <v>0</v>
      </c>
    </row>
    <row r="1403" spans="1:36" ht="15" customHeight="1" outlineLevel="2">
      <c r="A1403" s="7">
        <v>2015</v>
      </c>
      <c r="B1403" s="7" t="s">
        <v>88</v>
      </c>
      <c r="C1403" s="149" t="s">
        <v>89</v>
      </c>
      <c r="D1403" s="7" t="s">
        <v>89</v>
      </c>
      <c r="E1403" s="7" t="s">
        <v>13</v>
      </c>
      <c r="F1403" s="7">
        <v>1050</v>
      </c>
      <c r="G1403" s="7" t="str">
        <f>VLOOKUP(F1403,Crosswalk!A:D,2,0)</f>
        <v>4006</v>
      </c>
      <c r="H1403" s="7" t="str">
        <f>VLOOKUP(G1403,Crosswalk!B:D,2,0)</f>
        <v>Property Tax-Current Unsecured</v>
      </c>
      <c r="I1403" s="7"/>
      <c r="J1403" s="8">
        <v>0</v>
      </c>
      <c r="K1403" s="8">
        <v>0</v>
      </c>
      <c r="L1403" s="8">
        <v>946.88</v>
      </c>
      <c r="M1403" s="8">
        <v>0</v>
      </c>
      <c r="N1403" s="8">
        <v>8.5299999999999727</v>
      </c>
      <c r="O1403" s="8">
        <v>60.389999999999986</v>
      </c>
      <c r="P1403" s="8">
        <v>-0.59</v>
      </c>
      <c r="Q1403" s="8">
        <v>0.71000000000003638</v>
      </c>
      <c r="R1403" s="8"/>
      <c r="S1403" s="8"/>
      <c r="T1403" s="8"/>
      <c r="U1403" s="8"/>
      <c r="V1403" s="8"/>
      <c r="W1403" s="8"/>
      <c r="X1403" s="8"/>
      <c r="Y1403" s="14">
        <f t="shared" si="230"/>
        <v>1015.92</v>
      </c>
      <c r="Z1403" s="10"/>
      <c r="AA1403" s="136">
        <f t="shared" si="240"/>
        <v>0</v>
      </c>
      <c r="AB1403" s="13"/>
      <c r="AC1403" s="13">
        <f t="shared" si="239"/>
        <v>0</v>
      </c>
      <c r="AD1403" s="12">
        <v>1</v>
      </c>
      <c r="AE1403" s="12">
        <v>1</v>
      </c>
      <c r="AG1403" s="9">
        <f t="shared" si="236"/>
        <v>-1015.92</v>
      </c>
      <c r="AI1403" s="1" t="str">
        <f t="shared" si="241"/>
        <v>33L33L10004006</v>
      </c>
      <c r="AJ1403" s="9">
        <f>IF(AND(F1403=2015,AG$4=1),-IFERROR(VLOOKUP(AI1403,'Tax Admin 1'!A:I,9,0),0),IF(AND(F1403=2015,AG$4=2),-IFERROR(VLOOKUP(AI1403,'Tax Admin 2'!A:I,9,0),0),IFERROR(VLOOKUP(AI1403,'A203'!A:L,12,0),0)))</f>
        <v>0</v>
      </c>
    </row>
    <row r="1404" spans="1:36" ht="15" customHeight="1" outlineLevel="2">
      <c r="A1404" s="7">
        <v>2015</v>
      </c>
      <c r="B1404" s="7" t="s">
        <v>88</v>
      </c>
      <c r="C1404" s="149" t="s">
        <v>89</v>
      </c>
      <c r="D1404" s="7" t="s">
        <v>89</v>
      </c>
      <c r="E1404" s="7" t="s">
        <v>13</v>
      </c>
      <c r="F1404" s="7">
        <v>1110</v>
      </c>
      <c r="G1404" s="7" t="str">
        <f>VLOOKUP(F1404,Crosswalk!A:D,2,0)</f>
        <v>4008</v>
      </c>
      <c r="H1404" s="7" t="str">
        <f>VLOOKUP(G1404,Crosswalk!B:D,2,0)</f>
        <v>Property Taxes-Prior Secured</v>
      </c>
      <c r="I1404" s="7"/>
      <c r="J1404" s="8">
        <v>0</v>
      </c>
      <c r="K1404" s="8">
        <v>0</v>
      </c>
      <c r="L1404" s="8">
        <v>0</v>
      </c>
      <c r="M1404" s="8">
        <v>0</v>
      </c>
      <c r="N1404" s="8">
        <v>0</v>
      </c>
      <c r="O1404" s="8">
        <v>0</v>
      </c>
      <c r="P1404" s="8"/>
      <c r="Q1404" s="8">
        <v>292.44</v>
      </c>
      <c r="R1404" s="8"/>
      <c r="S1404" s="8"/>
      <c r="T1404" s="8"/>
      <c r="U1404" s="8"/>
      <c r="V1404" s="8"/>
      <c r="W1404" s="8"/>
      <c r="X1404" s="8"/>
      <c r="Y1404" s="14">
        <f t="shared" si="230"/>
        <v>292.44</v>
      </c>
      <c r="Z1404" s="10"/>
      <c r="AA1404" s="136">
        <f t="shared" si="240"/>
        <v>0</v>
      </c>
      <c r="AB1404" s="13"/>
      <c r="AC1404" s="13">
        <f t="shared" si="239"/>
        <v>0</v>
      </c>
      <c r="AD1404" s="12">
        <v>1</v>
      </c>
      <c r="AE1404" s="12">
        <v>1</v>
      </c>
      <c r="AG1404" s="9">
        <f t="shared" si="236"/>
        <v>-292.44</v>
      </c>
      <c r="AI1404" s="1" t="str">
        <f t="shared" si="241"/>
        <v>33L33L10004008</v>
      </c>
      <c r="AJ1404" s="9">
        <f>IF(AND(F1404=2015,AG$4=1),-IFERROR(VLOOKUP(AI1404,'Tax Admin 1'!A:I,9,0),0),IF(AND(F1404=2015,AG$4=2),-IFERROR(VLOOKUP(AI1404,'Tax Admin 2'!A:I,9,0),0),IFERROR(VLOOKUP(AI1404,'A203'!A:L,12,0),0)))</f>
        <v>0</v>
      </c>
    </row>
    <row r="1405" spans="1:36" ht="15" customHeight="1" outlineLevel="2">
      <c r="A1405" s="7">
        <v>2015</v>
      </c>
      <c r="B1405" s="7" t="s">
        <v>88</v>
      </c>
      <c r="C1405" s="149" t="s">
        <v>89</v>
      </c>
      <c r="D1405" s="7" t="s">
        <v>89</v>
      </c>
      <c r="E1405" s="7" t="s">
        <v>13</v>
      </c>
      <c r="F1405" s="7">
        <v>1150</v>
      </c>
      <c r="G1405" s="7" t="str">
        <f>VLOOKUP(F1405,Crosswalk!A:D,2,0)</f>
        <v>4009</v>
      </c>
      <c r="H1405" s="7" t="str">
        <f>VLOOKUP(G1405,Crosswalk!B:D,2,0)</f>
        <v>Property Taxes-Prior Unsecured</v>
      </c>
      <c r="I1405" s="7"/>
      <c r="J1405" s="8">
        <v>0</v>
      </c>
      <c r="K1405" s="8">
        <v>0</v>
      </c>
      <c r="L1405" s="8">
        <v>6.17</v>
      </c>
      <c r="M1405" s="8">
        <v>0</v>
      </c>
      <c r="N1405" s="8">
        <v>0.59999999999999964</v>
      </c>
      <c r="O1405" s="8">
        <v>6.32</v>
      </c>
      <c r="P1405" s="8"/>
      <c r="Q1405" s="8">
        <v>1.4100000000000001</v>
      </c>
      <c r="R1405" s="8"/>
      <c r="S1405" s="8"/>
      <c r="T1405" s="8"/>
      <c r="U1405" s="8"/>
      <c r="V1405" s="8"/>
      <c r="W1405" s="8"/>
      <c r="X1405" s="8"/>
      <c r="Y1405" s="14">
        <f t="shared" si="230"/>
        <v>14.5</v>
      </c>
      <c r="Z1405" s="10"/>
      <c r="AA1405" s="136">
        <f t="shared" si="240"/>
        <v>0</v>
      </c>
      <c r="AB1405" s="13"/>
      <c r="AC1405" s="13">
        <f t="shared" si="239"/>
        <v>0</v>
      </c>
      <c r="AD1405" s="12">
        <v>1</v>
      </c>
      <c r="AE1405" s="12">
        <v>1</v>
      </c>
      <c r="AG1405" s="9">
        <f t="shared" si="236"/>
        <v>-14.5</v>
      </c>
      <c r="AI1405" s="1" t="str">
        <f t="shared" si="241"/>
        <v>33L33L10004009</v>
      </c>
      <c r="AJ1405" s="9">
        <f>IF(AND(F1405=2015,AG$4=1),-IFERROR(VLOOKUP(AI1405,'Tax Admin 1'!A:I,9,0),0),IF(AND(F1405=2015,AG$4=2),-IFERROR(VLOOKUP(AI1405,'Tax Admin 2'!A:I,9,0),0),IFERROR(VLOOKUP(AI1405,'A203'!A:L,12,0),0)))</f>
        <v>0</v>
      </c>
    </row>
    <row r="1406" spans="1:36" ht="15" customHeight="1" outlineLevel="2">
      <c r="A1406" s="7">
        <v>2015</v>
      </c>
      <c r="B1406" s="7" t="s">
        <v>88</v>
      </c>
      <c r="C1406" s="149" t="s">
        <v>89</v>
      </c>
      <c r="D1406" s="7" t="s">
        <v>89</v>
      </c>
      <c r="E1406" s="7" t="s">
        <v>13</v>
      </c>
      <c r="F1406" s="7">
        <v>1160</v>
      </c>
      <c r="G1406" s="7" t="str">
        <f>VLOOKUP(F1406,Crosswalk!A:D,2,0)</f>
        <v>4010</v>
      </c>
      <c r="H1406" s="7" t="str">
        <f>VLOOKUP(G1406,Crosswalk!B:D,2,0)</f>
        <v>Prop Tax Rev- School Pass Thru</v>
      </c>
      <c r="I1406" s="7"/>
      <c r="J1406" s="8">
        <v>0</v>
      </c>
      <c r="K1406" s="8">
        <v>0</v>
      </c>
      <c r="L1406" s="8">
        <v>0</v>
      </c>
      <c r="M1406" s="8">
        <v>0</v>
      </c>
      <c r="N1406" s="8">
        <v>0</v>
      </c>
      <c r="O1406" s="8">
        <v>0</v>
      </c>
      <c r="P1406" s="8"/>
      <c r="Q1406" s="8">
        <v>0</v>
      </c>
      <c r="R1406" s="8"/>
      <c r="S1406" s="8"/>
      <c r="T1406" s="8"/>
      <c r="U1406" s="8"/>
      <c r="V1406" s="8"/>
      <c r="W1406" s="8"/>
      <c r="X1406" s="8"/>
      <c r="Y1406" s="14">
        <f t="shared" si="230"/>
        <v>0</v>
      </c>
      <c r="Z1406" s="10"/>
      <c r="AA1406" s="136">
        <f t="shared" si="240"/>
        <v>0</v>
      </c>
      <c r="AB1406" s="13"/>
      <c r="AC1406" s="13">
        <f t="shared" si="239"/>
        <v>0</v>
      </c>
      <c r="AD1406" s="12">
        <v>1</v>
      </c>
      <c r="AE1406" s="12">
        <v>1</v>
      </c>
      <c r="AG1406" s="9">
        <f t="shared" si="236"/>
        <v>0</v>
      </c>
      <c r="AI1406" s="1" t="str">
        <f t="shared" si="241"/>
        <v>33L33L10004010</v>
      </c>
      <c r="AJ1406" s="9">
        <f>IF(AND(F1406=2015,AG$4=1),-IFERROR(VLOOKUP(AI1406,'Tax Admin 1'!A:I,9,0),0),IF(AND(F1406=2015,AG$4=2),-IFERROR(VLOOKUP(AI1406,'Tax Admin 2'!A:I,9,0),0),IFERROR(VLOOKUP(AI1406,'A203'!A:L,12,0),0)))</f>
        <v>0</v>
      </c>
    </row>
    <row r="1407" spans="1:36" ht="15" customHeight="1" outlineLevel="2">
      <c r="A1407" s="7">
        <v>2015</v>
      </c>
      <c r="B1407" s="7" t="s">
        <v>88</v>
      </c>
      <c r="C1407" s="149" t="s">
        <v>89</v>
      </c>
      <c r="D1407" s="7" t="s">
        <v>89</v>
      </c>
      <c r="E1407" s="7" t="s">
        <v>13</v>
      </c>
      <c r="F1407" s="7">
        <v>1260</v>
      </c>
      <c r="G1407" s="7" t="str">
        <f>VLOOKUP(F1407,Crosswalk!A:D,2,0)</f>
        <v>4030</v>
      </c>
      <c r="H1407" s="7" t="str">
        <f>VLOOKUP(G1407,Crosswalk!B:D,2,0)</f>
        <v>Supp Prop Tax-Current Secured</v>
      </c>
      <c r="I1407" s="7"/>
      <c r="J1407" s="8">
        <v>0</v>
      </c>
      <c r="K1407" s="8">
        <v>0</v>
      </c>
      <c r="L1407" s="8">
        <v>0</v>
      </c>
      <c r="M1407" s="8">
        <v>0</v>
      </c>
      <c r="N1407" s="8">
        <v>0</v>
      </c>
      <c r="O1407" s="8">
        <v>0</v>
      </c>
      <c r="P1407" s="8"/>
      <c r="Q1407" s="8">
        <v>204.58</v>
      </c>
      <c r="R1407" s="8"/>
      <c r="S1407" s="8"/>
      <c r="T1407" s="8"/>
      <c r="U1407" s="8"/>
      <c r="V1407" s="8"/>
      <c r="W1407" s="8"/>
      <c r="X1407" s="8"/>
      <c r="Y1407" s="14">
        <f t="shared" si="230"/>
        <v>204.58</v>
      </c>
      <c r="Z1407" s="10"/>
      <c r="AA1407" s="136">
        <f t="shared" si="240"/>
        <v>0</v>
      </c>
      <c r="AB1407" s="13"/>
      <c r="AC1407" s="13">
        <f t="shared" si="239"/>
        <v>0</v>
      </c>
      <c r="AD1407" s="12">
        <v>1</v>
      </c>
      <c r="AE1407" s="12">
        <v>1</v>
      </c>
      <c r="AG1407" s="9">
        <f t="shared" si="236"/>
        <v>-204.58</v>
      </c>
      <c r="AI1407" s="1" t="str">
        <f t="shared" si="241"/>
        <v>33L33L10004030</v>
      </c>
      <c r="AJ1407" s="9">
        <f>IF(AND(F1407=2015,AG$4=1),-IFERROR(VLOOKUP(AI1407,'Tax Admin 1'!A:I,9,0),0),IF(AND(F1407=2015,AG$4=2),-IFERROR(VLOOKUP(AI1407,'Tax Admin 2'!A:I,9,0),0),IFERROR(VLOOKUP(AI1407,'A203'!A:L,12,0),0)))</f>
        <v>0</v>
      </c>
    </row>
    <row r="1408" spans="1:36" ht="15" customHeight="1" outlineLevel="2">
      <c r="A1408" s="7">
        <v>2015</v>
      </c>
      <c r="B1408" s="7" t="s">
        <v>88</v>
      </c>
      <c r="C1408" s="149" t="s">
        <v>89</v>
      </c>
      <c r="D1408" s="7" t="s">
        <v>89</v>
      </c>
      <c r="E1408" s="7" t="s">
        <v>13</v>
      </c>
      <c r="F1408" s="7">
        <v>1270</v>
      </c>
      <c r="G1408" s="7" t="str">
        <f>VLOOKUP(F1408,Crosswalk!A:D,2,0)</f>
        <v>4033</v>
      </c>
      <c r="H1408" s="7" t="str">
        <f>VLOOKUP(G1408,Crosswalk!B:D,2,0)</f>
        <v>Supp Property Taxes-Prior Secured</v>
      </c>
      <c r="I1408" s="7"/>
      <c r="J1408" s="8">
        <v>0</v>
      </c>
      <c r="K1408" s="8">
        <v>0</v>
      </c>
      <c r="L1408" s="8">
        <v>0</v>
      </c>
      <c r="M1408" s="8">
        <v>0</v>
      </c>
      <c r="N1408" s="8">
        <v>0</v>
      </c>
      <c r="O1408" s="8">
        <v>0</v>
      </c>
      <c r="P1408" s="8"/>
      <c r="Q1408" s="8">
        <v>106.68</v>
      </c>
      <c r="R1408" s="8"/>
      <c r="S1408" s="8"/>
      <c r="T1408" s="8"/>
      <c r="U1408" s="8"/>
      <c r="V1408" s="8"/>
      <c r="W1408" s="8"/>
      <c r="X1408" s="8"/>
      <c r="Y1408" s="14">
        <f t="shared" si="230"/>
        <v>106.68</v>
      </c>
      <c r="Z1408" s="10"/>
      <c r="AA1408" s="136">
        <f t="shared" si="240"/>
        <v>0</v>
      </c>
      <c r="AB1408" s="13"/>
      <c r="AC1408" s="13">
        <f t="shared" si="239"/>
        <v>0</v>
      </c>
      <c r="AD1408" s="12">
        <v>1</v>
      </c>
      <c r="AE1408" s="12">
        <v>1</v>
      </c>
      <c r="AG1408" s="9">
        <f t="shared" si="236"/>
        <v>-106.68</v>
      </c>
      <c r="AI1408" s="1" t="str">
        <f t="shared" si="241"/>
        <v>33L33L10004033</v>
      </c>
      <c r="AJ1408" s="9">
        <f>IF(AND(F1408=2015,AG$4=1),-IFERROR(VLOOKUP(AI1408,'Tax Admin 1'!A:I,9,0),0),IF(AND(F1408=2015,AG$4=2),-IFERROR(VLOOKUP(AI1408,'Tax Admin 2'!A:I,9,0),0),IFERROR(VLOOKUP(AI1408,'A203'!A:L,12,0),0)))</f>
        <v>0</v>
      </c>
    </row>
    <row r="1409" spans="1:36" ht="15" customHeight="1" outlineLevel="2">
      <c r="A1409" s="7">
        <v>2015</v>
      </c>
      <c r="B1409" s="7" t="s">
        <v>88</v>
      </c>
      <c r="C1409" s="149" t="s">
        <v>89</v>
      </c>
      <c r="D1409" s="7" t="s">
        <v>89</v>
      </c>
      <c r="E1409" s="7" t="s">
        <v>13</v>
      </c>
      <c r="F1409" s="7">
        <v>1410</v>
      </c>
      <c r="G1409" s="7" t="str">
        <f>VLOOKUP(F1409,Crosswalk!A:D,2,0)</f>
        <v>4052</v>
      </c>
      <c r="H1409" s="7" t="str">
        <f>VLOOKUP(G1409,Crosswalk!B:D,2,0)</f>
        <v>Other Taxes</v>
      </c>
      <c r="I1409" s="7"/>
      <c r="J1409" s="8">
        <v>0</v>
      </c>
      <c r="K1409" s="8">
        <v>0</v>
      </c>
      <c r="L1409" s="8">
        <v>0</v>
      </c>
      <c r="M1409" s="8">
        <v>0</v>
      </c>
      <c r="N1409" s="8">
        <v>0</v>
      </c>
      <c r="O1409" s="8">
        <v>0</v>
      </c>
      <c r="P1409" s="8"/>
      <c r="Q1409" s="8">
        <v>0</v>
      </c>
      <c r="R1409" s="8"/>
      <c r="S1409" s="8"/>
      <c r="T1409" s="8"/>
      <c r="U1409" s="8"/>
      <c r="V1409" s="8"/>
      <c r="W1409" s="8"/>
      <c r="X1409" s="8"/>
      <c r="Y1409" s="14">
        <f t="shared" si="230"/>
        <v>0</v>
      </c>
      <c r="Z1409" s="10"/>
      <c r="AA1409" s="136">
        <f t="shared" si="240"/>
        <v>0</v>
      </c>
      <c r="AB1409" s="13"/>
      <c r="AC1409" s="13">
        <f t="shared" si="239"/>
        <v>0</v>
      </c>
      <c r="AD1409" s="12">
        <v>1</v>
      </c>
      <c r="AE1409" s="12">
        <v>1</v>
      </c>
      <c r="AG1409" s="9">
        <f t="shared" si="236"/>
        <v>0</v>
      </c>
      <c r="AI1409" s="1" t="str">
        <f t="shared" si="241"/>
        <v>33L33L10004052</v>
      </c>
      <c r="AJ1409" s="9">
        <f>IF(AND(F1409=2015,AG$4=1),-IFERROR(VLOOKUP(AI1409,'Tax Admin 1'!A:I,9,0),0),IF(AND(F1409=2015,AG$4=2),-IFERROR(VLOOKUP(AI1409,'Tax Admin 2'!A:I,9,0),0),IFERROR(VLOOKUP(AI1409,'A203'!A:L,12,0),0)))</f>
        <v>0</v>
      </c>
    </row>
    <row r="1410" spans="1:36" ht="15" customHeight="1" outlineLevel="2">
      <c r="A1410" s="7">
        <v>2015</v>
      </c>
      <c r="B1410" s="7" t="s">
        <v>88</v>
      </c>
      <c r="C1410" s="149" t="s">
        <v>89</v>
      </c>
      <c r="D1410" s="7" t="s">
        <v>89</v>
      </c>
      <c r="E1410" s="7" t="s">
        <v>13</v>
      </c>
      <c r="F1410" s="7">
        <v>1450</v>
      </c>
      <c r="G1410" s="7" t="str">
        <f>VLOOKUP(F1410,Crosswalk!A:D,2,0)</f>
        <v>4056</v>
      </c>
      <c r="H1410" s="7" t="str">
        <f>VLOOKUP(G1410,Crosswalk!B:D,2,0)</f>
        <v>Aircraft</v>
      </c>
      <c r="I1410" s="7"/>
      <c r="J1410" s="8">
        <v>0</v>
      </c>
      <c r="K1410" s="8">
        <v>0</v>
      </c>
      <c r="L1410" s="8">
        <v>0</v>
      </c>
      <c r="M1410" s="8">
        <v>0</v>
      </c>
      <c r="N1410" s="8">
        <v>0</v>
      </c>
      <c r="O1410" s="8">
        <v>0</v>
      </c>
      <c r="P1410" s="8"/>
      <c r="Q1410" s="8">
        <v>0</v>
      </c>
      <c r="R1410" s="8"/>
      <c r="S1410" s="8"/>
      <c r="T1410" s="8"/>
      <c r="U1410" s="8"/>
      <c r="V1410" s="8"/>
      <c r="W1410" s="8"/>
      <c r="X1410" s="8"/>
      <c r="Y1410" s="14">
        <f t="shared" si="230"/>
        <v>0</v>
      </c>
      <c r="Z1410" s="10"/>
      <c r="AA1410" s="136">
        <f t="shared" si="240"/>
        <v>0</v>
      </c>
      <c r="AB1410" s="13"/>
      <c r="AC1410" s="13">
        <f t="shared" si="239"/>
        <v>0</v>
      </c>
      <c r="AD1410" s="12">
        <v>1</v>
      </c>
      <c r="AE1410" s="12">
        <v>1</v>
      </c>
      <c r="AG1410" s="9">
        <f t="shared" si="236"/>
        <v>0</v>
      </c>
      <c r="AI1410" s="1" t="str">
        <f t="shared" si="241"/>
        <v>33L33L10004056</v>
      </c>
      <c r="AJ1410" s="9">
        <f>IF(AND(F1410=2015,AG$4=1),-IFERROR(VLOOKUP(AI1410,'Tax Admin 1'!A:I,9,0),0),IF(AND(F1410=2015,AG$4=2),-IFERROR(VLOOKUP(AI1410,'Tax Admin 2'!A:I,9,0),0),IFERROR(VLOOKUP(AI1410,'A203'!A:L,12,0),0)))</f>
        <v>0</v>
      </c>
    </row>
    <row r="1411" spans="1:36" ht="15" customHeight="1" outlineLevel="2">
      <c r="A1411" s="7">
        <v>2015</v>
      </c>
      <c r="B1411" s="7" t="s">
        <v>88</v>
      </c>
      <c r="C1411" s="149" t="s">
        <v>89</v>
      </c>
      <c r="D1411" s="7" t="s">
        <v>89</v>
      </c>
      <c r="E1411" s="7" t="s">
        <v>13</v>
      </c>
      <c r="F1411" s="7">
        <v>1461</v>
      </c>
      <c r="G1411" s="7" t="str">
        <f>VLOOKUP(F1411,Crosswalk!A:D,2,0)</f>
        <v>4058</v>
      </c>
      <c r="H1411" s="7" t="str">
        <f>VLOOKUP(G1411,Crosswalk!B:D,2,0)</f>
        <v>ERAF</v>
      </c>
      <c r="I1411" s="7"/>
      <c r="J1411" s="8">
        <v>0</v>
      </c>
      <c r="K1411" s="8">
        <v>0</v>
      </c>
      <c r="L1411" s="8">
        <v>0</v>
      </c>
      <c r="M1411" s="8">
        <v>0</v>
      </c>
      <c r="N1411" s="8">
        <v>0</v>
      </c>
      <c r="O1411" s="8">
        <v>0</v>
      </c>
      <c r="P1411" s="8"/>
      <c r="Q1411" s="8">
        <v>0</v>
      </c>
      <c r="R1411" s="8"/>
      <c r="S1411" s="8"/>
      <c r="T1411" s="8"/>
      <c r="U1411" s="8"/>
      <c r="V1411" s="8"/>
      <c r="W1411" s="8"/>
      <c r="X1411" s="8"/>
      <c r="Y1411" s="14">
        <f t="shared" si="230"/>
        <v>0</v>
      </c>
      <c r="Z1411" s="10"/>
      <c r="AA1411" s="136">
        <f t="shared" si="240"/>
        <v>0</v>
      </c>
      <c r="AB1411" s="13"/>
      <c r="AC1411" s="13">
        <f t="shared" si="239"/>
        <v>0</v>
      </c>
      <c r="AD1411" s="12">
        <v>1</v>
      </c>
      <c r="AE1411" s="12">
        <v>1</v>
      </c>
      <c r="AG1411" s="9">
        <f t="shared" si="236"/>
        <v>0</v>
      </c>
      <c r="AI1411" s="1" t="str">
        <f t="shared" si="241"/>
        <v>33L33L10004058</v>
      </c>
      <c r="AJ1411" s="9">
        <f>IF(AND(F1411=2015,AG$4=1),-IFERROR(VLOOKUP(AI1411,'Tax Admin 1'!A:I,9,0),0),IF(AND(F1411=2015,AG$4=2),-IFERROR(VLOOKUP(AI1411,'Tax Admin 2'!A:I,9,0),0),IFERROR(VLOOKUP(AI1411,'A203'!A:L,12,0),0)))</f>
        <v>0</v>
      </c>
    </row>
    <row r="1412" spans="1:36" ht="15" customHeight="1" outlineLevel="2">
      <c r="A1412" s="7">
        <v>2015</v>
      </c>
      <c r="B1412" s="7" t="s">
        <v>88</v>
      </c>
      <c r="C1412" s="149" t="s">
        <v>89</v>
      </c>
      <c r="D1412" s="7" t="s">
        <v>89</v>
      </c>
      <c r="E1412" s="7" t="s">
        <v>13</v>
      </c>
      <c r="F1412" s="7">
        <v>4010</v>
      </c>
      <c r="G1412" s="7" t="str">
        <f>VLOOKUP(F1412,Crosswalk!A:D,2,0)</f>
        <v>4801</v>
      </c>
      <c r="H1412" s="7" t="str">
        <f>VLOOKUP(G1412,Crosswalk!B:D,2,0)</f>
        <v>Interest</v>
      </c>
      <c r="I1412" s="7"/>
      <c r="J1412" s="8">
        <v>0</v>
      </c>
      <c r="K1412" s="8">
        <v>0</v>
      </c>
      <c r="L1412" s="8">
        <v>0.42</v>
      </c>
      <c r="M1412" s="8">
        <v>0</v>
      </c>
      <c r="N1412" s="8">
        <v>0.28999999999999998</v>
      </c>
      <c r="O1412" s="8">
        <v>0</v>
      </c>
      <c r="P1412" s="8"/>
      <c r="Q1412" s="8">
        <v>3.0000000000000027E-2</v>
      </c>
      <c r="R1412" s="8"/>
      <c r="S1412" s="8"/>
      <c r="T1412" s="8"/>
      <c r="U1412" s="8"/>
      <c r="V1412" s="8"/>
      <c r="W1412" s="8"/>
      <c r="X1412" s="8"/>
      <c r="Y1412" s="14">
        <f t="shared" si="230"/>
        <v>0.74</v>
      </c>
      <c r="Z1412" s="10"/>
      <c r="AA1412" s="136">
        <f t="shared" si="240"/>
        <v>0</v>
      </c>
      <c r="AB1412" s="13"/>
      <c r="AC1412" s="13">
        <f t="shared" si="239"/>
        <v>0</v>
      </c>
      <c r="AD1412" s="12">
        <v>1</v>
      </c>
      <c r="AE1412" s="12">
        <v>1</v>
      </c>
      <c r="AG1412" s="9">
        <f t="shared" si="236"/>
        <v>-0.74</v>
      </c>
      <c r="AI1412" s="1" t="str">
        <f t="shared" si="241"/>
        <v>33L33L10004801</v>
      </c>
      <c r="AJ1412" s="9">
        <f>IF(AND(F1412=2015,AG$4=1),-IFERROR(VLOOKUP(AI1412,'Tax Admin 1'!A:I,9,0),0),IF(AND(F1412=2015,AG$4=2),-IFERROR(VLOOKUP(AI1412,'Tax Admin 2'!A:I,9,0),0),IFERROR(VLOOKUP(AI1412,'A203'!A:L,12,0),0)))</f>
        <v>0</v>
      </c>
    </row>
    <row r="1413" spans="1:36" ht="15" customHeight="1" outlineLevel="2">
      <c r="A1413" s="7">
        <v>2015</v>
      </c>
      <c r="B1413" s="7" t="s">
        <v>88</v>
      </c>
      <c r="C1413" s="149" t="s">
        <v>89</v>
      </c>
      <c r="D1413" s="7" t="s">
        <v>89</v>
      </c>
      <c r="E1413" s="7" t="s">
        <v>13</v>
      </c>
      <c r="F1413" s="7">
        <v>5080</v>
      </c>
      <c r="G1413" s="7" t="str">
        <f>VLOOKUP(F1413,Crosswalk!A:D,2,0)</f>
        <v>5017</v>
      </c>
      <c r="H1413" s="7" t="str">
        <f>VLOOKUP(G1413,Crosswalk!B:D,2,0)</f>
        <v>Trailor Coach-In Lieu Tax</v>
      </c>
      <c r="I1413" s="7"/>
      <c r="J1413" s="8">
        <v>0</v>
      </c>
      <c r="K1413" s="8">
        <v>0</v>
      </c>
      <c r="L1413" s="8">
        <v>0</v>
      </c>
      <c r="M1413" s="8">
        <v>0</v>
      </c>
      <c r="N1413" s="8">
        <v>0</v>
      </c>
      <c r="O1413" s="8">
        <v>0</v>
      </c>
      <c r="P1413" s="8"/>
      <c r="Q1413" s="8">
        <v>0</v>
      </c>
      <c r="R1413" s="8"/>
      <c r="S1413" s="8"/>
      <c r="T1413" s="8"/>
      <c r="U1413" s="8"/>
      <c r="V1413" s="8"/>
      <c r="W1413" s="8"/>
      <c r="X1413" s="8"/>
      <c r="Y1413" s="14">
        <f t="shared" si="230"/>
        <v>0</v>
      </c>
      <c r="Z1413" s="10"/>
      <c r="AA1413" s="136">
        <f t="shared" si="240"/>
        <v>0</v>
      </c>
      <c r="AB1413" s="13"/>
      <c r="AC1413" s="13">
        <f t="shared" si="239"/>
        <v>0</v>
      </c>
      <c r="AD1413" s="12">
        <v>1</v>
      </c>
      <c r="AE1413" s="12">
        <v>1</v>
      </c>
      <c r="AG1413" s="9">
        <f t="shared" si="236"/>
        <v>0</v>
      </c>
      <c r="AI1413" s="1" t="str">
        <f t="shared" si="241"/>
        <v>33L33L10005017</v>
      </c>
      <c r="AJ1413" s="9">
        <f>IF(AND(F1413=2015,AG$4=1),-IFERROR(VLOOKUP(AI1413,'Tax Admin 1'!A:I,9,0),0),IF(AND(F1413=2015,AG$4=2),-IFERROR(VLOOKUP(AI1413,'Tax Admin 2'!A:I,9,0),0),IFERROR(VLOOKUP(AI1413,'A203'!A:L,12,0),0)))</f>
        <v>0</v>
      </c>
    </row>
    <row r="1414" spans="1:36" ht="15" customHeight="1" outlineLevel="2">
      <c r="A1414" s="7">
        <v>2015</v>
      </c>
      <c r="B1414" s="7" t="s">
        <v>88</v>
      </c>
      <c r="C1414" s="149" t="s">
        <v>89</v>
      </c>
      <c r="D1414" s="7" t="s">
        <v>89</v>
      </c>
      <c r="E1414" s="7" t="s">
        <v>13</v>
      </c>
      <c r="F1414" s="7">
        <v>5380</v>
      </c>
      <c r="G1414" s="7" t="str">
        <f>VLOOKUP(F1414,Crosswalk!A:D,2,0)</f>
        <v>5050</v>
      </c>
      <c r="H1414" s="7" t="str">
        <f>VLOOKUP(G1414,Crosswalk!B:D,2,0)</f>
        <v>St-Homeowners Prop Tax Relief</v>
      </c>
      <c r="I1414" s="7"/>
      <c r="J1414" s="8">
        <v>0</v>
      </c>
      <c r="K1414" s="8">
        <v>0</v>
      </c>
      <c r="L1414" s="8">
        <v>0</v>
      </c>
      <c r="M1414" s="8">
        <v>0</v>
      </c>
      <c r="N1414" s="8">
        <v>0</v>
      </c>
      <c r="O1414" s="8">
        <v>0</v>
      </c>
      <c r="P1414" s="8"/>
      <c r="Q1414" s="8">
        <v>1.32</v>
      </c>
      <c r="R1414" s="8"/>
      <c r="S1414" s="8"/>
      <c r="T1414" s="8"/>
      <c r="U1414" s="8"/>
      <c r="V1414" s="8"/>
      <c r="W1414" s="8"/>
      <c r="X1414" s="8"/>
      <c r="Y1414" s="14">
        <f t="shared" si="230"/>
        <v>1.32</v>
      </c>
      <c r="Z1414" s="10"/>
      <c r="AA1414" s="136">
        <f t="shared" si="240"/>
        <v>0</v>
      </c>
      <c r="AB1414" s="13"/>
      <c r="AC1414" s="13">
        <f t="shared" si="239"/>
        <v>0</v>
      </c>
      <c r="AD1414" s="12">
        <v>1</v>
      </c>
      <c r="AE1414" s="12">
        <v>1</v>
      </c>
      <c r="AG1414" s="9">
        <f t="shared" si="236"/>
        <v>-1.32</v>
      </c>
      <c r="AI1414" s="1" t="str">
        <f t="shared" si="241"/>
        <v>33L33L10005050</v>
      </c>
      <c r="AJ1414" s="9">
        <f>IF(AND(F1414=2015,AG$4=1),-IFERROR(VLOOKUP(AI1414,'Tax Admin 1'!A:I,9,0),0),IF(AND(F1414=2015,AG$4=2),-IFERROR(VLOOKUP(AI1414,'Tax Admin 2'!A:I,9,0),0),IFERROR(VLOOKUP(AI1414,'A203'!A:L,12,0),0)))</f>
        <v>0</v>
      </c>
    </row>
    <row r="1415" spans="1:36" ht="15" customHeight="1" outlineLevel="2">
      <c r="A1415" s="7">
        <v>2015</v>
      </c>
      <c r="B1415" s="7" t="s">
        <v>88</v>
      </c>
      <c r="C1415" s="149" t="s">
        <v>89</v>
      </c>
      <c r="D1415" s="7" t="s">
        <v>89</v>
      </c>
      <c r="E1415" s="7" t="s">
        <v>13</v>
      </c>
      <c r="F1415" s="7">
        <v>5900</v>
      </c>
      <c r="G1415" s="7" t="str">
        <f>VLOOKUP(F1415,Crosswalk!A:D,2,0)</f>
        <v>5801</v>
      </c>
      <c r="H1415" s="7" t="str">
        <f>VLOOKUP(G1415,Crosswalk!B:D,2,0)</f>
        <v>RDA Pass Thru</v>
      </c>
      <c r="I1415" s="7"/>
      <c r="J1415" s="8">
        <v>0</v>
      </c>
      <c r="K1415" s="8">
        <v>0</v>
      </c>
      <c r="L1415" s="8">
        <v>0</v>
      </c>
      <c r="M1415" s="8">
        <v>0</v>
      </c>
      <c r="N1415" s="8">
        <v>0</v>
      </c>
      <c r="O1415" s="8">
        <v>0</v>
      </c>
      <c r="P1415" s="8"/>
      <c r="Q1415" s="8">
        <v>0</v>
      </c>
      <c r="R1415" s="8"/>
      <c r="S1415" s="8"/>
      <c r="T1415" s="8"/>
      <c r="U1415" s="8"/>
      <c r="V1415" s="8"/>
      <c r="W1415" s="8"/>
      <c r="X1415" s="8"/>
      <c r="Y1415" s="14">
        <f t="shared" si="230"/>
        <v>0</v>
      </c>
      <c r="Z1415" s="10"/>
      <c r="AA1415" s="136">
        <f t="shared" si="240"/>
        <v>0</v>
      </c>
      <c r="AB1415" s="13"/>
      <c r="AC1415" s="13">
        <f t="shared" si="239"/>
        <v>0</v>
      </c>
      <c r="AD1415" s="12">
        <v>1</v>
      </c>
      <c r="AE1415" s="12">
        <v>1</v>
      </c>
      <c r="AG1415" s="9">
        <f t="shared" si="236"/>
        <v>0</v>
      </c>
      <c r="AI1415" s="1" t="str">
        <f t="shared" si="241"/>
        <v>33L33L10005801</v>
      </c>
      <c r="AJ1415" s="9">
        <f>IF(AND(F1415=2015,AG$4=1),-IFERROR(VLOOKUP(AI1415,'Tax Admin 1'!A:I,9,0),0),IF(AND(F1415=2015,AG$4=2),-IFERROR(VLOOKUP(AI1415,'Tax Admin 2'!A:I,9,0),0),IFERROR(VLOOKUP(AI1415,'A203'!A:L,12,0),0)))</f>
        <v>0</v>
      </c>
    </row>
    <row r="1416" spans="1:36" ht="15" customHeight="1" outlineLevel="1">
      <c r="A1416" s="7"/>
      <c r="B1416" s="7"/>
      <c r="C1416" s="157" t="s">
        <v>3577</v>
      </c>
      <c r="D1416" s="7"/>
      <c r="E1416" s="7"/>
      <c r="F1416" s="7"/>
      <c r="G1416" s="7"/>
      <c r="H1416" s="7"/>
      <c r="I1416" s="7"/>
      <c r="J1416" s="8">
        <f>SUBTOTAL(9,J1402:J1415)</f>
        <v>0</v>
      </c>
      <c r="K1416" s="8">
        <f>SUBTOTAL(9,K1402:K1415)</f>
        <v>0</v>
      </c>
      <c r="L1416" s="8">
        <f>SUBTOTAL(9,L1402:L1415)</f>
        <v>959.8599999999999</v>
      </c>
      <c r="M1416" s="8">
        <f>SUBTOTAL(9,M1402:M1415)</f>
        <v>0</v>
      </c>
      <c r="N1416" s="8">
        <f>SUBTOTAL(9,N1402:N1415)</f>
        <v>5.3199999999999728</v>
      </c>
      <c r="O1416" s="8">
        <f>SUBTOTAL(9,O1402:O1415)</f>
        <v>103.57</v>
      </c>
      <c r="P1416" s="8">
        <f>SUBTOTAL(9,P1402:P1415)</f>
        <v>5.46</v>
      </c>
      <c r="Q1416" s="8">
        <f>SUBTOTAL(9,Q1402:Q1415)</f>
        <v>610.5200000000001</v>
      </c>
      <c r="R1416" s="8"/>
      <c r="S1416" s="8"/>
      <c r="T1416" s="8"/>
      <c r="U1416" s="8"/>
      <c r="V1416" s="8"/>
      <c r="W1416" s="8"/>
      <c r="X1416" s="8"/>
      <c r="Y1416" s="14">
        <f>SUBTOTAL(9,Y1402:Y1415)</f>
        <v>1684.73</v>
      </c>
      <c r="Z1416" s="10"/>
      <c r="AA1416" s="136"/>
      <c r="AB1416" s="13"/>
      <c r="AC1416" s="13"/>
      <c r="AD1416" s="12"/>
      <c r="AE1416" s="12"/>
      <c r="AG1416" s="9"/>
      <c r="AJ1416" s="9"/>
    </row>
    <row r="1417" spans="1:36" ht="15" customHeight="1" outlineLevel="2">
      <c r="A1417" s="7">
        <v>2015</v>
      </c>
      <c r="B1417" s="7" t="s">
        <v>90</v>
      </c>
      <c r="C1417" s="149" t="s">
        <v>91</v>
      </c>
      <c r="D1417" s="7" t="s">
        <v>91</v>
      </c>
      <c r="E1417" s="7" t="s">
        <v>13</v>
      </c>
      <c r="F1417" s="7">
        <v>1010</v>
      </c>
      <c r="G1417" s="7" t="str">
        <f>VLOOKUP(F1417,Crosswalk!A:D,2,0)</f>
        <v>4001</v>
      </c>
      <c r="H1417" s="7" t="str">
        <f>VLOOKUP(G1417,Crosswalk!B:D,2,0)</f>
        <v>Property Taxes-Current Secured</v>
      </c>
      <c r="I1417" s="7"/>
      <c r="J1417" s="8">
        <v>0</v>
      </c>
      <c r="K1417" s="8">
        <v>0</v>
      </c>
      <c r="L1417" s="8">
        <v>53054.45</v>
      </c>
      <c r="M1417" s="8">
        <v>0</v>
      </c>
      <c r="N1417" s="8">
        <v>8790.3399999999965</v>
      </c>
      <c r="O1417" s="8">
        <v>26216.910000000003</v>
      </c>
      <c r="P1417" s="8">
        <v>8600.86</v>
      </c>
      <c r="Q1417" s="8">
        <v>14175.910000000003</v>
      </c>
      <c r="R1417" s="8"/>
      <c r="S1417" s="8"/>
      <c r="T1417" s="8"/>
      <c r="U1417" s="8"/>
      <c r="V1417" s="8"/>
      <c r="W1417" s="8"/>
      <c r="X1417" s="8"/>
      <c r="Y1417" s="14">
        <f t="shared" si="230"/>
        <v>110838.47</v>
      </c>
      <c r="Z1417" s="10"/>
      <c r="AA1417" s="136">
        <f t="shared" ref="AA1417:AA1429" si="242">IF(AG$2="Y",IF(RIGHT(B1417,4)="CITY",AJ1417,0),AJ1417)</f>
        <v>0</v>
      </c>
      <c r="AB1417" s="13"/>
      <c r="AC1417" s="13">
        <f t="shared" si="239"/>
        <v>0</v>
      </c>
      <c r="AD1417" s="12">
        <v>1</v>
      </c>
      <c r="AE1417" s="12">
        <v>1</v>
      </c>
      <c r="AG1417" s="9">
        <f t="shared" si="236"/>
        <v>-110838.47</v>
      </c>
      <c r="AI1417" s="1" t="str">
        <f t="shared" ref="AI1417:AI1429" si="243">C1417&amp;D1417&amp;E1417&amp;G1417</f>
        <v>33M33M10004001</v>
      </c>
      <c r="AJ1417" s="9">
        <f>IF(AND(F1417=2015,AG$4=1),-IFERROR(VLOOKUP(AI1417,'Tax Admin 1'!A:I,9,0),0),IF(AND(F1417=2015,AG$4=2),-IFERROR(VLOOKUP(AI1417,'Tax Admin 2'!A:I,9,0),0),IFERROR(VLOOKUP(AI1417,'A203'!A:L,12,0),0)))</f>
        <v>0</v>
      </c>
    </row>
    <row r="1418" spans="1:36" ht="15" customHeight="1" outlineLevel="2">
      <c r="A1418" s="7">
        <v>2015</v>
      </c>
      <c r="B1418" s="7" t="s">
        <v>90</v>
      </c>
      <c r="C1418" s="149" t="s">
        <v>91</v>
      </c>
      <c r="D1418" s="7" t="s">
        <v>91</v>
      </c>
      <c r="E1418" s="7" t="s">
        <v>13</v>
      </c>
      <c r="F1418" s="7">
        <v>1020</v>
      </c>
      <c r="G1418" s="7" t="str">
        <f>VLOOKUP(F1418,Crosswalk!A:D,2,0)</f>
        <v>4004</v>
      </c>
      <c r="H1418" s="7" t="str">
        <f>VLOOKUP(G1418,Crosswalk!B:D,2,0)</f>
        <v>Property Taxes-Eraf III</v>
      </c>
      <c r="I1418" s="7"/>
      <c r="J1418" s="8">
        <v>0</v>
      </c>
      <c r="K1418" s="8">
        <v>0</v>
      </c>
      <c r="L1418" s="8">
        <v>0</v>
      </c>
      <c r="M1418" s="8">
        <v>0</v>
      </c>
      <c r="N1418" s="8">
        <v>0</v>
      </c>
      <c r="O1418" s="8">
        <v>0</v>
      </c>
      <c r="P1418" s="8"/>
      <c r="Q1418" s="8">
        <v>0</v>
      </c>
      <c r="R1418" s="8"/>
      <c r="S1418" s="8"/>
      <c r="T1418" s="8"/>
      <c r="U1418" s="8"/>
      <c r="V1418" s="8"/>
      <c r="W1418" s="8"/>
      <c r="X1418" s="8"/>
      <c r="Y1418" s="14">
        <f t="shared" si="230"/>
        <v>0</v>
      </c>
      <c r="Z1418" s="10"/>
      <c r="AA1418" s="136">
        <f t="shared" si="242"/>
        <v>0</v>
      </c>
      <c r="AB1418" s="13"/>
      <c r="AC1418" s="13">
        <f t="shared" si="239"/>
        <v>0</v>
      </c>
      <c r="AD1418" s="12">
        <v>1</v>
      </c>
      <c r="AE1418" s="12">
        <v>1</v>
      </c>
      <c r="AG1418" s="9">
        <f t="shared" si="236"/>
        <v>0</v>
      </c>
      <c r="AI1418" s="1" t="str">
        <f t="shared" si="243"/>
        <v>33M33M10004004</v>
      </c>
      <c r="AJ1418" s="9">
        <f>IF(AND(F1418=2015,AG$4=1),-IFERROR(VLOOKUP(AI1418,'Tax Admin 1'!A:I,9,0),0),IF(AND(F1418=2015,AG$4=2),-IFERROR(VLOOKUP(AI1418,'Tax Admin 2'!A:I,9,0),0),IFERROR(VLOOKUP(AI1418,'A203'!A:L,12,0),0)))</f>
        <v>0</v>
      </c>
    </row>
    <row r="1419" spans="1:36" ht="15" customHeight="1" outlineLevel="2">
      <c r="A1419" s="7">
        <v>2015</v>
      </c>
      <c r="B1419" s="7" t="s">
        <v>90</v>
      </c>
      <c r="C1419" s="149" t="s">
        <v>91</v>
      </c>
      <c r="D1419" s="7" t="s">
        <v>91</v>
      </c>
      <c r="E1419" s="7" t="s">
        <v>13</v>
      </c>
      <c r="F1419" s="7">
        <v>1050</v>
      </c>
      <c r="G1419" s="7" t="str">
        <f>VLOOKUP(F1419,Crosswalk!A:D,2,0)</f>
        <v>4006</v>
      </c>
      <c r="H1419" s="7" t="str">
        <f>VLOOKUP(G1419,Crosswalk!B:D,2,0)</f>
        <v>Property Tax-Current Unsecured</v>
      </c>
      <c r="I1419" s="7"/>
      <c r="J1419" s="8">
        <v>0</v>
      </c>
      <c r="K1419" s="8">
        <v>0</v>
      </c>
      <c r="L1419" s="8">
        <v>35363.4</v>
      </c>
      <c r="M1419" s="8">
        <v>0</v>
      </c>
      <c r="N1419" s="8">
        <v>14.680000000000291</v>
      </c>
      <c r="O1419" s="8">
        <v>681.56999999999971</v>
      </c>
      <c r="P1419" s="8">
        <v>-478.88</v>
      </c>
      <c r="Q1419" s="8">
        <v>2.680000000000291</v>
      </c>
      <c r="R1419" s="8"/>
      <c r="S1419" s="8"/>
      <c r="T1419" s="8"/>
      <c r="U1419" s="8"/>
      <c r="V1419" s="8"/>
      <c r="W1419" s="8"/>
      <c r="X1419" s="8"/>
      <c r="Y1419" s="14">
        <f t="shared" si="230"/>
        <v>35583.450000000004</v>
      </c>
      <c r="Z1419" s="10"/>
      <c r="AA1419" s="136">
        <f t="shared" si="242"/>
        <v>0</v>
      </c>
      <c r="AB1419" s="13"/>
      <c r="AC1419" s="13">
        <f t="shared" si="239"/>
        <v>0</v>
      </c>
      <c r="AD1419" s="12">
        <v>1</v>
      </c>
      <c r="AE1419" s="12">
        <v>1</v>
      </c>
      <c r="AG1419" s="9">
        <f t="shared" si="236"/>
        <v>-35583.450000000004</v>
      </c>
      <c r="AI1419" s="1" t="str">
        <f t="shared" si="243"/>
        <v>33M33M10004006</v>
      </c>
      <c r="AJ1419" s="9">
        <f>IF(AND(F1419=2015,AG$4=1),-IFERROR(VLOOKUP(AI1419,'Tax Admin 1'!A:I,9,0),0),IF(AND(F1419=2015,AG$4=2),-IFERROR(VLOOKUP(AI1419,'Tax Admin 2'!A:I,9,0),0),IFERROR(VLOOKUP(AI1419,'A203'!A:L,12,0),0)))</f>
        <v>0</v>
      </c>
    </row>
    <row r="1420" spans="1:36" ht="15" customHeight="1" outlineLevel="2">
      <c r="A1420" s="7">
        <v>2015</v>
      </c>
      <c r="B1420" s="7" t="s">
        <v>90</v>
      </c>
      <c r="C1420" s="149" t="s">
        <v>91</v>
      </c>
      <c r="D1420" s="7" t="s">
        <v>91</v>
      </c>
      <c r="E1420" s="7" t="s">
        <v>13</v>
      </c>
      <c r="F1420" s="7">
        <v>1110</v>
      </c>
      <c r="G1420" s="7" t="str">
        <f>VLOOKUP(F1420,Crosswalk!A:D,2,0)</f>
        <v>4008</v>
      </c>
      <c r="H1420" s="7" t="str">
        <f>VLOOKUP(G1420,Crosswalk!B:D,2,0)</f>
        <v>Property Taxes-Prior Secured</v>
      </c>
      <c r="I1420" s="7"/>
      <c r="J1420" s="8">
        <v>0</v>
      </c>
      <c r="K1420" s="8">
        <v>0</v>
      </c>
      <c r="L1420" s="8">
        <v>0</v>
      </c>
      <c r="M1420" s="8">
        <v>0</v>
      </c>
      <c r="N1420" s="8">
        <v>0</v>
      </c>
      <c r="O1420" s="8">
        <v>0</v>
      </c>
      <c r="P1420" s="8"/>
      <c r="Q1420" s="8">
        <v>11122.62</v>
      </c>
      <c r="R1420" s="8"/>
      <c r="S1420" s="8"/>
      <c r="T1420" s="8"/>
      <c r="U1420" s="8"/>
      <c r="V1420" s="8"/>
      <c r="W1420" s="8"/>
      <c r="X1420" s="8"/>
      <c r="Y1420" s="14">
        <f t="shared" si="230"/>
        <v>11122.62</v>
      </c>
      <c r="Z1420" s="10"/>
      <c r="AA1420" s="136">
        <f t="shared" si="242"/>
        <v>0</v>
      </c>
      <c r="AB1420" s="13"/>
      <c r="AC1420" s="13">
        <f t="shared" si="239"/>
        <v>0</v>
      </c>
      <c r="AD1420" s="12">
        <v>1</v>
      </c>
      <c r="AE1420" s="12">
        <v>1</v>
      </c>
      <c r="AG1420" s="9">
        <f t="shared" si="236"/>
        <v>-11122.62</v>
      </c>
      <c r="AI1420" s="1" t="str">
        <f t="shared" si="243"/>
        <v>33M33M10004008</v>
      </c>
      <c r="AJ1420" s="9">
        <f>IF(AND(F1420=2015,AG$4=1),-IFERROR(VLOOKUP(AI1420,'Tax Admin 1'!A:I,9,0),0),IF(AND(F1420=2015,AG$4=2),-IFERROR(VLOOKUP(AI1420,'Tax Admin 2'!A:I,9,0),0),IFERROR(VLOOKUP(AI1420,'A203'!A:L,12,0),0)))</f>
        <v>0</v>
      </c>
    </row>
    <row r="1421" spans="1:36" ht="15" customHeight="1" outlineLevel="2">
      <c r="A1421" s="7">
        <v>2015</v>
      </c>
      <c r="B1421" s="7" t="s">
        <v>90</v>
      </c>
      <c r="C1421" s="149" t="s">
        <v>91</v>
      </c>
      <c r="D1421" s="7" t="s">
        <v>91</v>
      </c>
      <c r="E1421" s="7" t="s">
        <v>13</v>
      </c>
      <c r="F1421" s="7">
        <v>1150</v>
      </c>
      <c r="G1421" s="7" t="str">
        <f>VLOOKUP(F1421,Crosswalk!A:D,2,0)</f>
        <v>4009</v>
      </c>
      <c r="H1421" s="7" t="str">
        <f>VLOOKUP(G1421,Crosswalk!B:D,2,0)</f>
        <v>Property Taxes-Prior Unsecured</v>
      </c>
      <c r="I1421" s="7"/>
      <c r="J1421" s="8">
        <v>0</v>
      </c>
      <c r="K1421" s="8">
        <v>0</v>
      </c>
      <c r="L1421" s="8">
        <v>85.66</v>
      </c>
      <c r="M1421" s="8">
        <v>0</v>
      </c>
      <c r="N1421" s="8">
        <v>3.2800000000000011</v>
      </c>
      <c r="O1421" s="8">
        <v>-43.51</v>
      </c>
      <c r="P1421" s="8"/>
      <c r="Q1421" s="8">
        <v>136</v>
      </c>
      <c r="R1421" s="8"/>
      <c r="S1421" s="8"/>
      <c r="T1421" s="8"/>
      <c r="U1421" s="8"/>
      <c r="V1421" s="8"/>
      <c r="W1421" s="8"/>
      <c r="X1421" s="8"/>
      <c r="Y1421" s="14">
        <f t="shared" ref="Y1421:Y1484" si="244">SUM(J1421:X1421)</f>
        <v>181.43</v>
      </c>
      <c r="Z1421" s="10"/>
      <c r="AA1421" s="136">
        <f t="shared" si="242"/>
        <v>0</v>
      </c>
      <c r="AB1421" s="13"/>
      <c r="AC1421" s="13">
        <f t="shared" si="239"/>
        <v>0</v>
      </c>
      <c r="AD1421" s="12">
        <v>1</v>
      </c>
      <c r="AE1421" s="12">
        <v>1</v>
      </c>
      <c r="AG1421" s="9">
        <f t="shared" si="236"/>
        <v>-181.43</v>
      </c>
      <c r="AI1421" s="1" t="str">
        <f t="shared" si="243"/>
        <v>33M33M10004009</v>
      </c>
      <c r="AJ1421" s="9">
        <f>IF(AND(F1421=2015,AG$4=1),-IFERROR(VLOOKUP(AI1421,'Tax Admin 1'!A:I,9,0),0),IF(AND(F1421=2015,AG$4=2),-IFERROR(VLOOKUP(AI1421,'Tax Admin 2'!A:I,9,0),0),IFERROR(VLOOKUP(AI1421,'A203'!A:L,12,0),0)))</f>
        <v>0</v>
      </c>
    </row>
    <row r="1422" spans="1:36" ht="15" customHeight="1" outlineLevel="2">
      <c r="A1422" s="7">
        <v>2015</v>
      </c>
      <c r="B1422" s="7" t="s">
        <v>90</v>
      </c>
      <c r="C1422" s="149" t="s">
        <v>91</v>
      </c>
      <c r="D1422" s="7" t="s">
        <v>91</v>
      </c>
      <c r="E1422" s="7" t="s">
        <v>13</v>
      </c>
      <c r="F1422" s="7">
        <v>1160</v>
      </c>
      <c r="G1422" s="7" t="str">
        <f>VLOOKUP(F1422,Crosswalk!A:D,2,0)</f>
        <v>4010</v>
      </c>
      <c r="H1422" s="7" t="str">
        <f>VLOOKUP(G1422,Crosswalk!B:D,2,0)</f>
        <v>Prop Tax Rev- School Pass Thru</v>
      </c>
      <c r="I1422" s="7"/>
      <c r="J1422" s="8">
        <v>0</v>
      </c>
      <c r="K1422" s="8">
        <v>0</v>
      </c>
      <c r="L1422" s="8">
        <v>0</v>
      </c>
      <c r="M1422" s="8">
        <v>0</v>
      </c>
      <c r="N1422" s="8">
        <v>0</v>
      </c>
      <c r="O1422" s="8">
        <v>0</v>
      </c>
      <c r="P1422" s="8"/>
      <c r="Q1422" s="8">
        <v>0</v>
      </c>
      <c r="R1422" s="8"/>
      <c r="S1422" s="8"/>
      <c r="T1422" s="8"/>
      <c r="U1422" s="8"/>
      <c r="V1422" s="8"/>
      <c r="W1422" s="8"/>
      <c r="X1422" s="8"/>
      <c r="Y1422" s="14">
        <f t="shared" si="244"/>
        <v>0</v>
      </c>
      <c r="Z1422" s="10"/>
      <c r="AA1422" s="136">
        <f t="shared" si="242"/>
        <v>0</v>
      </c>
      <c r="AB1422" s="13"/>
      <c r="AC1422" s="13">
        <f t="shared" si="239"/>
        <v>0</v>
      </c>
      <c r="AD1422" s="12">
        <v>1</v>
      </c>
      <c r="AE1422" s="12">
        <v>1</v>
      </c>
      <c r="AG1422" s="9">
        <f t="shared" si="236"/>
        <v>0</v>
      </c>
      <c r="AI1422" s="1" t="str">
        <f t="shared" si="243"/>
        <v>33M33M10004010</v>
      </c>
      <c r="AJ1422" s="9">
        <f>IF(AND(F1422=2015,AG$4=1),-IFERROR(VLOOKUP(AI1422,'Tax Admin 1'!A:I,9,0),0),IF(AND(F1422=2015,AG$4=2),-IFERROR(VLOOKUP(AI1422,'Tax Admin 2'!A:I,9,0),0),IFERROR(VLOOKUP(AI1422,'A203'!A:L,12,0),0)))</f>
        <v>0</v>
      </c>
    </row>
    <row r="1423" spans="1:36" ht="15" customHeight="1" outlineLevel="2">
      <c r="A1423" s="7">
        <v>2015</v>
      </c>
      <c r="B1423" s="7" t="s">
        <v>90</v>
      </c>
      <c r="C1423" s="149" t="s">
        <v>91</v>
      </c>
      <c r="D1423" s="7" t="s">
        <v>91</v>
      </c>
      <c r="E1423" s="7" t="s">
        <v>13</v>
      </c>
      <c r="F1423" s="7">
        <v>1260</v>
      </c>
      <c r="G1423" s="7" t="str">
        <f>VLOOKUP(F1423,Crosswalk!A:D,2,0)</f>
        <v>4030</v>
      </c>
      <c r="H1423" s="7" t="str">
        <f>VLOOKUP(G1423,Crosswalk!B:D,2,0)</f>
        <v>Supp Prop Tax-Current Secured</v>
      </c>
      <c r="I1423" s="7"/>
      <c r="J1423" s="8">
        <v>0</v>
      </c>
      <c r="K1423" s="8">
        <v>0</v>
      </c>
      <c r="L1423" s="8">
        <v>0</v>
      </c>
      <c r="M1423" s="8">
        <v>0</v>
      </c>
      <c r="N1423" s="8">
        <v>0</v>
      </c>
      <c r="O1423" s="8">
        <v>0</v>
      </c>
      <c r="P1423" s="8"/>
      <c r="Q1423" s="8">
        <v>921.19</v>
      </c>
      <c r="R1423" s="8"/>
      <c r="S1423" s="8"/>
      <c r="T1423" s="8"/>
      <c r="U1423" s="8"/>
      <c r="V1423" s="8"/>
      <c r="W1423" s="8"/>
      <c r="X1423" s="8"/>
      <c r="Y1423" s="14">
        <f t="shared" si="244"/>
        <v>921.19</v>
      </c>
      <c r="Z1423" s="10"/>
      <c r="AA1423" s="136">
        <f t="shared" si="242"/>
        <v>0</v>
      </c>
      <c r="AB1423" s="13"/>
      <c r="AC1423" s="13">
        <f t="shared" si="239"/>
        <v>0</v>
      </c>
      <c r="AD1423" s="12">
        <v>1</v>
      </c>
      <c r="AE1423" s="12">
        <v>1</v>
      </c>
      <c r="AG1423" s="9">
        <f t="shared" si="236"/>
        <v>-921.19</v>
      </c>
      <c r="AI1423" s="1" t="str">
        <f t="shared" si="243"/>
        <v>33M33M10004030</v>
      </c>
      <c r="AJ1423" s="9">
        <f>IF(AND(F1423=2015,AG$4=1),-IFERROR(VLOOKUP(AI1423,'Tax Admin 1'!A:I,9,0),0),IF(AND(F1423=2015,AG$4=2),-IFERROR(VLOOKUP(AI1423,'Tax Admin 2'!A:I,9,0),0),IFERROR(VLOOKUP(AI1423,'A203'!A:L,12,0),0)))</f>
        <v>0</v>
      </c>
    </row>
    <row r="1424" spans="1:36" ht="15" customHeight="1" outlineLevel="2">
      <c r="A1424" s="7">
        <v>2015</v>
      </c>
      <c r="B1424" s="7" t="s">
        <v>90</v>
      </c>
      <c r="C1424" s="149" t="s">
        <v>91</v>
      </c>
      <c r="D1424" s="7" t="s">
        <v>91</v>
      </c>
      <c r="E1424" s="7" t="s">
        <v>13</v>
      </c>
      <c r="F1424" s="7">
        <v>1270</v>
      </c>
      <c r="G1424" s="7" t="str">
        <f>VLOOKUP(F1424,Crosswalk!A:D,2,0)</f>
        <v>4033</v>
      </c>
      <c r="H1424" s="7" t="str">
        <f>VLOOKUP(G1424,Crosswalk!B:D,2,0)</f>
        <v>Supp Property Taxes-Prior Secured</v>
      </c>
      <c r="I1424" s="7"/>
      <c r="J1424" s="8">
        <v>0</v>
      </c>
      <c r="K1424" s="8">
        <v>0</v>
      </c>
      <c r="L1424" s="8">
        <v>0</v>
      </c>
      <c r="M1424" s="8">
        <v>0</v>
      </c>
      <c r="N1424" s="8">
        <v>0</v>
      </c>
      <c r="O1424" s="8">
        <v>0</v>
      </c>
      <c r="P1424" s="8"/>
      <c r="Q1424" s="8">
        <v>1146.8</v>
      </c>
      <c r="R1424" s="8"/>
      <c r="S1424" s="8"/>
      <c r="T1424" s="8"/>
      <c r="U1424" s="8"/>
      <c r="V1424" s="8"/>
      <c r="W1424" s="8"/>
      <c r="X1424" s="8"/>
      <c r="Y1424" s="14">
        <f t="shared" si="244"/>
        <v>1146.8</v>
      </c>
      <c r="Z1424" s="10"/>
      <c r="AA1424" s="136">
        <f t="shared" si="242"/>
        <v>0</v>
      </c>
      <c r="AB1424" s="13"/>
      <c r="AC1424" s="13">
        <f t="shared" si="239"/>
        <v>0</v>
      </c>
      <c r="AD1424" s="12">
        <v>1</v>
      </c>
      <c r="AE1424" s="12">
        <v>1</v>
      </c>
      <c r="AG1424" s="9">
        <f t="shared" si="236"/>
        <v>-1146.8</v>
      </c>
      <c r="AI1424" s="1" t="str">
        <f t="shared" si="243"/>
        <v>33M33M10004033</v>
      </c>
      <c r="AJ1424" s="9">
        <f>IF(AND(F1424=2015,AG$4=1),-IFERROR(VLOOKUP(AI1424,'Tax Admin 1'!A:I,9,0),0),IF(AND(F1424=2015,AG$4=2),-IFERROR(VLOOKUP(AI1424,'Tax Admin 2'!A:I,9,0),0),IFERROR(VLOOKUP(AI1424,'A203'!A:L,12,0),0)))</f>
        <v>0</v>
      </c>
    </row>
    <row r="1425" spans="1:36" ht="15" customHeight="1" outlineLevel="2">
      <c r="A1425" s="7">
        <v>2015</v>
      </c>
      <c r="B1425" s="7" t="s">
        <v>90</v>
      </c>
      <c r="C1425" s="149" t="s">
        <v>91</v>
      </c>
      <c r="D1425" s="7" t="s">
        <v>91</v>
      </c>
      <c r="E1425" s="7" t="s">
        <v>13</v>
      </c>
      <c r="F1425" s="7">
        <v>1410</v>
      </c>
      <c r="G1425" s="7" t="str">
        <f>VLOOKUP(F1425,Crosswalk!A:D,2,0)</f>
        <v>4052</v>
      </c>
      <c r="H1425" s="7" t="str">
        <f>VLOOKUP(G1425,Crosswalk!B:D,2,0)</f>
        <v>Other Taxes</v>
      </c>
      <c r="I1425" s="7"/>
      <c r="J1425" s="8">
        <v>0</v>
      </c>
      <c r="K1425" s="8">
        <v>0</v>
      </c>
      <c r="L1425" s="8">
        <v>0</v>
      </c>
      <c r="M1425" s="8">
        <v>0</v>
      </c>
      <c r="N1425" s="8">
        <v>0</v>
      </c>
      <c r="O1425" s="8">
        <v>0</v>
      </c>
      <c r="P1425" s="8"/>
      <c r="Q1425" s="8">
        <v>0</v>
      </c>
      <c r="R1425" s="8"/>
      <c r="S1425" s="8"/>
      <c r="T1425" s="8"/>
      <c r="U1425" s="8"/>
      <c r="V1425" s="8"/>
      <c r="W1425" s="8"/>
      <c r="X1425" s="8"/>
      <c r="Y1425" s="14">
        <f t="shared" si="244"/>
        <v>0</v>
      </c>
      <c r="Z1425" s="10"/>
      <c r="AA1425" s="136">
        <f t="shared" si="242"/>
        <v>0</v>
      </c>
      <c r="AB1425" s="13"/>
      <c r="AC1425" s="13">
        <f t="shared" si="239"/>
        <v>0</v>
      </c>
      <c r="AD1425" s="12">
        <v>1</v>
      </c>
      <c r="AE1425" s="12">
        <v>1</v>
      </c>
      <c r="AG1425" s="9">
        <f t="shared" si="236"/>
        <v>0</v>
      </c>
      <c r="AI1425" s="1" t="str">
        <f t="shared" si="243"/>
        <v>33M33M10004052</v>
      </c>
      <c r="AJ1425" s="9">
        <f>IF(AND(F1425=2015,AG$4=1),-IFERROR(VLOOKUP(AI1425,'Tax Admin 1'!A:I,9,0),0),IF(AND(F1425=2015,AG$4=2),-IFERROR(VLOOKUP(AI1425,'Tax Admin 2'!A:I,9,0),0),IFERROR(VLOOKUP(AI1425,'A203'!A:L,12,0),0)))</f>
        <v>0</v>
      </c>
    </row>
    <row r="1426" spans="1:36" ht="15" customHeight="1" outlineLevel="2">
      <c r="A1426" s="7">
        <v>2015</v>
      </c>
      <c r="B1426" s="7" t="s">
        <v>90</v>
      </c>
      <c r="C1426" s="149" t="s">
        <v>91</v>
      </c>
      <c r="D1426" s="7" t="s">
        <v>91</v>
      </c>
      <c r="E1426" s="7" t="s">
        <v>13</v>
      </c>
      <c r="F1426" s="7">
        <v>1440</v>
      </c>
      <c r="G1426" s="7" t="str">
        <f>VLOOKUP(F1426,Crosswalk!A:D,2,0)</f>
        <v>4055</v>
      </c>
      <c r="H1426" s="7" t="str">
        <f>VLOOKUP(G1426,Crosswalk!B:D,2,0)</f>
        <v>Timber Yield</v>
      </c>
      <c r="I1426" s="7"/>
      <c r="J1426" s="8">
        <v>0</v>
      </c>
      <c r="K1426" s="8">
        <v>0</v>
      </c>
      <c r="L1426" s="8">
        <v>0</v>
      </c>
      <c r="M1426" s="8">
        <v>0</v>
      </c>
      <c r="N1426" s="8">
        <v>0</v>
      </c>
      <c r="O1426" s="8">
        <v>0</v>
      </c>
      <c r="P1426" s="8"/>
      <c r="Q1426" s="8">
        <v>0</v>
      </c>
      <c r="R1426" s="8"/>
      <c r="S1426" s="8"/>
      <c r="T1426" s="8"/>
      <c r="U1426" s="8"/>
      <c r="V1426" s="8"/>
      <c r="W1426" s="8"/>
      <c r="X1426" s="8"/>
      <c r="Y1426" s="14">
        <f t="shared" si="244"/>
        <v>0</v>
      </c>
      <c r="Z1426" s="10"/>
      <c r="AA1426" s="136">
        <f t="shared" si="242"/>
        <v>0</v>
      </c>
      <c r="AB1426" s="13"/>
      <c r="AC1426" s="13">
        <f t="shared" si="239"/>
        <v>0</v>
      </c>
      <c r="AD1426" s="12">
        <v>1</v>
      </c>
      <c r="AE1426" s="12">
        <v>1</v>
      </c>
      <c r="AG1426" s="9">
        <f t="shared" si="236"/>
        <v>0</v>
      </c>
      <c r="AI1426" s="1" t="str">
        <f t="shared" si="243"/>
        <v>33M33M10004055</v>
      </c>
      <c r="AJ1426" s="9">
        <f>IF(AND(F1426=2015,AG$4=1),-IFERROR(VLOOKUP(AI1426,'Tax Admin 1'!A:I,9,0),0),IF(AND(F1426=2015,AG$4=2),-IFERROR(VLOOKUP(AI1426,'Tax Admin 2'!A:I,9,0),0),IFERROR(VLOOKUP(AI1426,'A203'!A:L,12,0),0)))</f>
        <v>0</v>
      </c>
    </row>
    <row r="1427" spans="1:36" ht="15" customHeight="1" outlineLevel="2">
      <c r="A1427" s="7">
        <v>2015</v>
      </c>
      <c r="B1427" s="7" t="s">
        <v>90</v>
      </c>
      <c r="C1427" s="149" t="s">
        <v>91</v>
      </c>
      <c r="D1427" s="7" t="s">
        <v>91</v>
      </c>
      <c r="E1427" s="7" t="s">
        <v>13</v>
      </c>
      <c r="F1427" s="7">
        <v>4010</v>
      </c>
      <c r="G1427" s="7" t="str">
        <f>VLOOKUP(F1427,Crosswalk!A:D,2,0)</f>
        <v>4801</v>
      </c>
      <c r="H1427" s="7" t="str">
        <f>VLOOKUP(G1427,Crosswalk!B:D,2,0)</f>
        <v>Interest</v>
      </c>
      <c r="I1427" s="7"/>
      <c r="J1427" s="8">
        <v>0</v>
      </c>
      <c r="K1427" s="8">
        <v>0</v>
      </c>
      <c r="L1427" s="8">
        <v>6.43</v>
      </c>
      <c r="M1427" s="8">
        <v>0</v>
      </c>
      <c r="N1427" s="8">
        <v>42.58</v>
      </c>
      <c r="O1427" s="8">
        <v>40.280000000000008</v>
      </c>
      <c r="P1427" s="8"/>
      <c r="Q1427" s="8">
        <v>15.36999999999999</v>
      </c>
      <c r="R1427" s="8"/>
      <c r="S1427" s="8"/>
      <c r="T1427" s="8"/>
      <c r="U1427" s="8"/>
      <c r="V1427" s="8"/>
      <c r="W1427" s="8"/>
      <c r="X1427" s="8"/>
      <c r="Y1427" s="14">
        <f t="shared" si="244"/>
        <v>104.66</v>
      </c>
      <c r="Z1427" s="10"/>
      <c r="AA1427" s="136">
        <f t="shared" si="242"/>
        <v>0</v>
      </c>
      <c r="AB1427" s="13"/>
      <c r="AC1427" s="13">
        <f t="shared" si="239"/>
        <v>0</v>
      </c>
      <c r="AD1427" s="12">
        <v>1</v>
      </c>
      <c r="AE1427" s="12">
        <v>1</v>
      </c>
      <c r="AG1427" s="9">
        <f t="shared" si="236"/>
        <v>-104.66</v>
      </c>
      <c r="AI1427" s="1" t="str">
        <f t="shared" si="243"/>
        <v>33M33M10004801</v>
      </c>
      <c r="AJ1427" s="9">
        <f>IF(AND(F1427=2015,AG$4=1),-IFERROR(VLOOKUP(AI1427,'Tax Admin 1'!A:I,9,0),0),IF(AND(F1427=2015,AG$4=2),-IFERROR(VLOOKUP(AI1427,'Tax Admin 2'!A:I,9,0),0),IFERROR(VLOOKUP(AI1427,'A203'!A:L,12,0),0)))</f>
        <v>0</v>
      </c>
    </row>
    <row r="1428" spans="1:36" ht="15" customHeight="1" outlineLevel="2">
      <c r="A1428" s="7">
        <v>2015</v>
      </c>
      <c r="B1428" s="7" t="s">
        <v>90</v>
      </c>
      <c r="C1428" s="149" t="s">
        <v>91</v>
      </c>
      <c r="D1428" s="7" t="s">
        <v>91</v>
      </c>
      <c r="E1428" s="7" t="s">
        <v>13</v>
      </c>
      <c r="F1428" s="7">
        <v>5380</v>
      </c>
      <c r="G1428" s="7" t="str">
        <f>VLOOKUP(F1428,Crosswalk!A:D,2,0)</f>
        <v>5050</v>
      </c>
      <c r="H1428" s="7" t="str">
        <f>VLOOKUP(G1428,Crosswalk!B:D,2,0)</f>
        <v>St-Homeowners Prop Tax Relief</v>
      </c>
      <c r="I1428" s="7"/>
      <c r="J1428" s="8">
        <v>0</v>
      </c>
      <c r="K1428" s="8">
        <v>0</v>
      </c>
      <c r="L1428" s="8">
        <v>0</v>
      </c>
      <c r="M1428" s="8">
        <v>0</v>
      </c>
      <c r="N1428" s="8">
        <v>0</v>
      </c>
      <c r="O1428" s="8">
        <v>0</v>
      </c>
      <c r="P1428" s="8"/>
      <c r="Q1428" s="8">
        <v>800.18</v>
      </c>
      <c r="R1428" s="8"/>
      <c r="S1428" s="8"/>
      <c r="T1428" s="8"/>
      <c r="U1428" s="8"/>
      <c r="V1428" s="8"/>
      <c r="W1428" s="8"/>
      <c r="X1428" s="8"/>
      <c r="Y1428" s="14">
        <f t="shared" si="244"/>
        <v>800.18</v>
      </c>
      <c r="Z1428" s="10"/>
      <c r="AA1428" s="136">
        <f t="shared" si="242"/>
        <v>0</v>
      </c>
      <c r="AB1428" s="13"/>
      <c r="AC1428" s="13">
        <f t="shared" si="239"/>
        <v>0</v>
      </c>
      <c r="AD1428" s="12">
        <v>1</v>
      </c>
      <c r="AE1428" s="12">
        <v>1</v>
      </c>
      <c r="AG1428" s="9">
        <f t="shared" si="236"/>
        <v>-800.18</v>
      </c>
      <c r="AI1428" s="1" t="str">
        <f t="shared" si="243"/>
        <v>33M33M10005050</v>
      </c>
      <c r="AJ1428" s="9">
        <f>IF(AND(F1428=2015,AG$4=1),-IFERROR(VLOOKUP(AI1428,'Tax Admin 1'!A:I,9,0),0),IF(AND(F1428=2015,AG$4=2),-IFERROR(VLOOKUP(AI1428,'Tax Admin 2'!A:I,9,0),0),IFERROR(VLOOKUP(AI1428,'A203'!A:L,12,0),0)))</f>
        <v>0</v>
      </c>
    </row>
    <row r="1429" spans="1:36" ht="15" customHeight="1" outlineLevel="2">
      <c r="A1429" s="7">
        <v>2015</v>
      </c>
      <c r="B1429" s="7" t="s">
        <v>90</v>
      </c>
      <c r="C1429" s="149" t="s">
        <v>91</v>
      </c>
      <c r="D1429" s="7" t="s">
        <v>91</v>
      </c>
      <c r="E1429" s="7" t="s">
        <v>13</v>
      </c>
      <c r="F1429" s="7">
        <v>5900</v>
      </c>
      <c r="G1429" s="7" t="str">
        <f>VLOOKUP(F1429,Crosswalk!A:D,2,0)</f>
        <v>5801</v>
      </c>
      <c r="H1429" s="7" t="str">
        <f>VLOOKUP(G1429,Crosswalk!B:D,2,0)</f>
        <v>RDA Pass Thru</v>
      </c>
      <c r="I1429" s="7"/>
      <c r="J1429" s="8">
        <v>0</v>
      </c>
      <c r="K1429" s="8">
        <v>0</v>
      </c>
      <c r="L1429" s="8">
        <v>0</v>
      </c>
      <c r="M1429" s="8">
        <v>0</v>
      </c>
      <c r="N1429" s="8">
        <v>0</v>
      </c>
      <c r="O1429" s="8">
        <v>0</v>
      </c>
      <c r="P1429" s="8"/>
      <c r="Q1429" s="8">
        <v>0</v>
      </c>
      <c r="R1429" s="8"/>
      <c r="S1429" s="8"/>
      <c r="T1429" s="8"/>
      <c r="U1429" s="8"/>
      <c r="V1429" s="8"/>
      <c r="W1429" s="8"/>
      <c r="X1429" s="8"/>
      <c r="Y1429" s="14">
        <f t="shared" si="244"/>
        <v>0</v>
      </c>
      <c r="Z1429" s="10"/>
      <c r="AA1429" s="136">
        <f t="shared" si="242"/>
        <v>0</v>
      </c>
      <c r="AB1429" s="13"/>
      <c r="AC1429" s="13">
        <f t="shared" si="239"/>
        <v>0</v>
      </c>
      <c r="AD1429" s="12">
        <v>1</v>
      </c>
      <c r="AE1429" s="12">
        <v>1</v>
      </c>
      <c r="AG1429" s="9">
        <f t="shared" si="236"/>
        <v>0</v>
      </c>
      <c r="AI1429" s="1" t="str">
        <f t="shared" si="243"/>
        <v>33M33M10005801</v>
      </c>
      <c r="AJ1429" s="9">
        <f>IF(AND(F1429=2015,AG$4=1),-IFERROR(VLOOKUP(AI1429,'Tax Admin 1'!A:I,9,0),0),IF(AND(F1429=2015,AG$4=2),-IFERROR(VLOOKUP(AI1429,'Tax Admin 2'!A:I,9,0),0),IFERROR(VLOOKUP(AI1429,'A203'!A:L,12,0),0)))</f>
        <v>0</v>
      </c>
    </row>
    <row r="1430" spans="1:36" ht="15" customHeight="1" outlineLevel="1">
      <c r="A1430" s="7"/>
      <c r="B1430" s="7"/>
      <c r="C1430" s="157" t="s">
        <v>3578</v>
      </c>
      <c r="D1430" s="7"/>
      <c r="E1430" s="7"/>
      <c r="F1430" s="7"/>
      <c r="G1430" s="7"/>
      <c r="H1430" s="7"/>
      <c r="I1430" s="7"/>
      <c r="J1430" s="8">
        <f>SUBTOTAL(9,J1417:J1429)</f>
        <v>0</v>
      </c>
      <c r="K1430" s="8">
        <f>SUBTOTAL(9,K1417:K1429)</f>
        <v>0</v>
      </c>
      <c r="L1430" s="8">
        <f>SUBTOTAL(9,L1417:L1429)</f>
        <v>88509.94</v>
      </c>
      <c r="M1430" s="8">
        <f>SUBTOTAL(9,M1417:M1429)</f>
        <v>0</v>
      </c>
      <c r="N1430" s="8">
        <f>SUBTOTAL(9,N1417:N1429)</f>
        <v>8850.8799999999974</v>
      </c>
      <c r="O1430" s="8">
        <f>SUBTOTAL(9,O1417:O1429)</f>
        <v>26895.250000000004</v>
      </c>
      <c r="P1430" s="8">
        <f>SUBTOTAL(9,P1417:P1429)</f>
        <v>8121.9800000000005</v>
      </c>
      <c r="Q1430" s="8">
        <f>SUBTOTAL(9,Q1417:Q1429)</f>
        <v>28320.750000000004</v>
      </c>
      <c r="R1430" s="8"/>
      <c r="S1430" s="8"/>
      <c r="T1430" s="8"/>
      <c r="U1430" s="8"/>
      <c r="V1430" s="8"/>
      <c r="W1430" s="8"/>
      <c r="X1430" s="8"/>
      <c r="Y1430" s="14">
        <f>SUBTOTAL(9,Y1417:Y1429)</f>
        <v>160698.79999999999</v>
      </c>
      <c r="Z1430" s="10"/>
      <c r="AA1430" s="136"/>
      <c r="AB1430" s="13"/>
      <c r="AC1430" s="13"/>
      <c r="AD1430" s="12"/>
      <c r="AE1430" s="12"/>
      <c r="AG1430" s="9"/>
      <c r="AJ1430" s="9"/>
    </row>
    <row r="1431" spans="1:36" ht="15" customHeight="1" outlineLevel="2">
      <c r="A1431" s="7">
        <v>2015</v>
      </c>
      <c r="B1431" s="7" t="s">
        <v>92</v>
      </c>
      <c r="C1431" s="149" t="s">
        <v>93</v>
      </c>
      <c r="D1431" s="7" t="s">
        <v>93</v>
      </c>
      <c r="E1431" s="7" t="s">
        <v>13</v>
      </c>
      <c r="F1431" s="7">
        <v>1010</v>
      </c>
      <c r="G1431" s="7" t="str">
        <f>VLOOKUP(F1431,Crosswalk!A:D,2,0)</f>
        <v>4001</v>
      </c>
      <c r="H1431" s="7" t="str">
        <f>VLOOKUP(G1431,Crosswalk!B:D,2,0)</f>
        <v>Property Taxes-Current Secured</v>
      </c>
      <c r="I1431" s="7"/>
      <c r="J1431" s="8">
        <v>0</v>
      </c>
      <c r="K1431" s="8">
        <v>0</v>
      </c>
      <c r="L1431" s="8">
        <v>25.87</v>
      </c>
      <c r="M1431" s="8">
        <v>0</v>
      </c>
      <c r="N1431" s="8">
        <v>39.97</v>
      </c>
      <c r="O1431" s="8">
        <v>5.8799999999999955</v>
      </c>
      <c r="P1431" s="8">
        <v>39.36</v>
      </c>
      <c r="Q1431" s="8">
        <v>-0.96999999999999886</v>
      </c>
      <c r="R1431" s="8"/>
      <c r="S1431" s="8"/>
      <c r="T1431" s="8"/>
      <c r="U1431" s="8"/>
      <c r="V1431" s="8"/>
      <c r="W1431" s="8"/>
      <c r="X1431" s="8"/>
      <c r="Y1431" s="14">
        <f t="shared" si="244"/>
        <v>110.11</v>
      </c>
      <c r="Z1431" s="10"/>
      <c r="AA1431" s="136">
        <f t="shared" ref="AA1431:AA1443" si="245">IF(AG$2="Y",IF(RIGHT(B1431,4)="CITY",AJ1431,0),AJ1431)</f>
        <v>0</v>
      </c>
      <c r="AB1431" s="13"/>
      <c r="AC1431" s="13">
        <f t="shared" si="239"/>
        <v>0</v>
      </c>
      <c r="AD1431" s="12">
        <v>1</v>
      </c>
      <c r="AE1431" s="12">
        <v>1</v>
      </c>
      <c r="AG1431" s="9">
        <f t="shared" si="236"/>
        <v>-110.11</v>
      </c>
      <c r="AI1431" s="1" t="str">
        <f t="shared" ref="AI1431:AI1443" si="246">C1431&amp;D1431&amp;E1431&amp;G1431</f>
        <v>33N33N10004001</v>
      </c>
      <c r="AJ1431" s="9">
        <f>IF(AND(F1431=2015,AG$4=1),-IFERROR(VLOOKUP(AI1431,'Tax Admin 1'!A:I,9,0),0),IF(AND(F1431=2015,AG$4=2),-IFERROR(VLOOKUP(AI1431,'Tax Admin 2'!A:I,9,0),0),IFERROR(VLOOKUP(AI1431,'A203'!A:L,12,0),0)))</f>
        <v>0</v>
      </c>
    </row>
    <row r="1432" spans="1:36" ht="15" customHeight="1" outlineLevel="2">
      <c r="A1432" s="7">
        <v>2015</v>
      </c>
      <c r="B1432" s="7" t="s">
        <v>92</v>
      </c>
      <c r="C1432" s="149" t="s">
        <v>93</v>
      </c>
      <c r="D1432" s="7" t="s">
        <v>93</v>
      </c>
      <c r="E1432" s="7" t="s">
        <v>13</v>
      </c>
      <c r="F1432" s="7">
        <v>1050</v>
      </c>
      <c r="G1432" s="7" t="str">
        <f>VLOOKUP(F1432,Crosswalk!A:D,2,0)</f>
        <v>4006</v>
      </c>
      <c r="H1432" s="7" t="str">
        <f>VLOOKUP(G1432,Crosswalk!B:D,2,0)</f>
        <v>Property Tax-Current Unsecured</v>
      </c>
      <c r="I1432" s="7"/>
      <c r="J1432" s="8">
        <v>0</v>
      </c>
      <c r="K1432" s="8">
        <v>0</v>
      </c>
      <c r="L1432" s="8">
        <v>-57.43</v>
      </c>
      <c r="M1432" s="8">
        <v>0</v>
      </c>
      <c r="N1432" s="8">
        <v>1.3100000000000023</v>
      </c>
      <c r="O1432" s="8">
        <v>86.15</v>
      </c>
      <c r="P1432" s="8">
        <v>-1.9</v>
      </c>
      <c r="Q1432" s="8">
        <v>62.22999999999999</v>
      </c>
      <c r="R1432" s="8"/>
      <c r="S1432" s="8"/>
      <c r="T1432" s="8"/>
      <c r="U1432" s="8"/>
      <c r="V1432" s="8"/>
      <c r="W1432" s="8"/>
      <c r="X1432" s="8"/>
      <c r="Y1432" s="14">
        <f t="shared" si="244"/>
        <v>90.36</v>
      </c>
      <c r="Z1432" s="10"/>
      <c r="AA1432" s="136">
        <f t="shared" si="245"/>
        <v>0</v>
      </c>
      <c r="AB1432" s="13"/>
      <c r="AC1432" s="13">
        <f t="shared" si="239"/>
        <v>0</v>
      </c>
      <c r="AD1432" s="12">
        <v>1</v>
      </c>
      <c r="AE1432" s="12">
        <v>1</v>
      </c>
      <c r="AG1432" s="9">
        <f t="shared" si="236"/>
        <v>-90.36</v>
      </c>
      <c r="AI1432" s="1" t="str">
        <f t="shared" si="246"/>
        <v>33N33N10004006</v>
      </c>
      <c r="AJ1432" s="9">
        <f>IF(AND(F1432=2015,AG$4=1),-IFERROR(VLOOKUP(AI1432,'Tax Admin 1'!A:I,9,0),0),IF(AND(F1432=2015,AG$4=2),-IFERROR(VLOOKUP(AI1432,'Tax Admin 2'!A:I,9,0),0),IFERROR(VLOOKUP(AI1432,'A203'!A:L,12,0),0)))</f>
        <v>0</v>
      </c>
    </row>
    <row r="1433" spans="1:36" ht="15" customHeight="1" outlineLevel="2">
      <c r="A1433" s="7">
        <v>2015</v>
      </c>
      <c r="B1433" s="7" t="s">
        <v>92</v>
      </c>
      <c r="C1433" s="149" t="s">
        <v>93</v>
      </c>
      <c r="D1433" s="7" t="s">
        <v>93</v>
      </c>
      <c r="E1433" s="7" t="s">
        <v>13</v>
      </c>
      <c r="F1433" s="7">
        <v>1110</v>
      </c>
      <c r="G1433" s="7" t="str">
        <f>VLOOKUP(F1433,Crosswalk!A:D,2,0)</f>
        <v>4008</v>
      </c>
      <c r="H1433" s="7" t="str">
        <f>VLOOKUP(G1433,Crosswalk!B:D,2,0)</f>
        <v>Property Taxes-Prior Secured</v>
      </c>
      <c r="I1433" s="7"/>
      <c r="J1433" s="8">
        <v>0</v>
      </c>
      <c r="K1433" s="8">
        <v>0</v>
      </c>
      <c r="L1433" s="8">
        <v>0</v>
      </c>
      <c r="M1433" s="8">
        <v>0</v>
      </c>
      <c r="N1433" s="8">
        <v>0</v>
      </c>
      <c r="O1433" s="8">
        <v>0</v>
      </c>
      <c r="P1433" s="8"/>
      <c r="Q1433" s="8">
        <v>841.52</v>
      </c>
      <c r="R1433" s="8"/>
      <c r="S1433" s="8"/>
      <c r="T1433" s="8"/>
      <c r="U1433" s="8"/>
      <c r="V1433" s="8"/>
      <c r="W1433" s="8"/>
      <c r="X1433" s="8"/>
      <c r="Y1433" s="14">
        <f t="shared" si="244"/>
        <v>841.52</v>
      </c>
      <c r="Z1433" s="10"/>
      <c r="AA1433" s="136">
        <f t="shared" si="245"/>
        <v>0</v>
      </c>
      <c r="AB1433" s="13"/>
      <c r="AC1433" s="13">
        <f t="shared" si="239"/>
        <v>0</v>
      </c>
      <c r="AD1433" s="12">
        <v>1</v>
      </c>
      <c r="AE1433" s="12">
        <v>1</v>
      </c>
      <c r="AG1433" s="9">
        <f t="shared" si="236"/>
        <v>-841.52</v>
      </c>
      <c r="AI1433" s="1" t="str">
        <f t="shared" si="246"/>
        <v>33N33N10004008</v>
      </c>
      <c r="AJ1433" s="9">
        <f>IF(AND(F1433=2015,AG$4=1),-IFERROR(VLOOKUP(AI1433,'Tax Admin 1'!A:I,9,0),0),IF(AND(F1433=2015,AG$4=2),-IFERROR(VLOOKUP(AI1433,'Tax Admin 2'!A:I,9,0),0),IFERROR(VLOOKUP(AI1433,'A203'!A:L,12,0),0)))</f>
        <v>0</v>
      </c>
    </row>
    <row r="1434" spans="1:36" ht="15" customHeight="1" outlineLevel="2">
      <c r="A1434" s="7">
        <v>2015</v>
      </c>
      <c r="B1434" s="7" t="s">
        <v>92</v>
      </c>
      <c r="C1434" s="149" t="s">
        <v>93</v>
      </c>
      <c r="D1434" s="7" t="s">
        <v>93</v>
      </c>
      <c r="E1434" s="7" t="s">
        <v>13</v>
      </c>
      <c r="F1434" s="7">
        <v>1150</v>
      </c>
      <c r="G1434" s="7" t="str">
        <f>VLOOKUP(F1434,Crosswalk!A:D,2,0)</f>
        <v>4009</v>
      </c>
      <c r="H1434" s="7" t="str">
        <f>VLOOKUP(G1434,Crosswalk!B:D,2,0)</f>
        <v>Property Taxes-Prior Unsecured</v>
      </c>
      <c r="I1434" s="7"/>
      <c r="J1434" s="8">
        <v>0</v>
      </c>
      <c r="K1434" s="8">
        <v>0</v>
      </c>
      <c r="L1434" s="8">
        <v>35.130000000000003</v>
      </c>
      <c r="M1434" s="8">
        <v>0</v>
      </c>
      <c r="N1434" s="8">
        <v>1.8900000000000006</v>
      </c>
      <c r="O1434" s="8">
        <v>21.209999999999994</v>
      </c>
      <c r="P1434" s="8">
        <v>1.34</v>
      </c>
      <c r="Q1434" s="8">
        <v>4.4600000000000009</v>
      </c>
      <c r="R1434" s="8"/>
      <c r="S1434" s="8"/>
      <c r="T1434" s="8"/>
      <c r="U1434" s="8"/>
      <c r="V1434" s="8"/>
      <c r="W1434" s="8"/>
      <c r="X1434" s="8"/>
      <c r="Y1434" s="14">
        <f t="shared" si="244"/>
        <v>64.03</v>
      </c>
      <c r="Z1434" s="10"/>
      <c r="AA1434" s="136">
        <f t="shared" si="245"/>
        <v>0</v>
      </c>
      <c r="AB1434" s="13"/>
      <c r="AC1434" s="13">
        <f t="shared" ref="AC1434:AC1468" si="247">AA1434+AB1434</f>
        <v>0</v>
      </c>
      <c r="AD1434" s="12">
        <v>1</v>
      </c>
      <c r="AE1434" s="12">
        <v>1</v>
      </c>
      <c r="AG1434" s="9">
        <f t="shared" si="236"/>
        <v>-64.03</v>
      </c>
      <c r="AI1434" s="1" t="str">
        <f t="shared" si="246"/>
        <v>33N33N10004009</v>
      </c>
      <c r="AJ1434" s="9">
        <f>IF(AND(F1434=2015,AG$4=1),-IFERROR(VLOOKUP(AI1434,'Tax Admin 1'!A:I,9,0),0),IF(AND(F1434=2015,AG$4=2),-IFERROR(VLOOKUP(AI1434,'Tax Admin 2'!A:I,9,0),0),IFERROR(VLOOKUP(AI1434,'A203'!A:L,12,0),0)))</f>
        <v>0</v>
      </c>
    </row>
    <row r="1435" spans="1:36" ht="15" customHeight="1" outlineLevel="2">
      <c r="A1435" s="7">
        <v>2015</v>
      </c>
      <c r="B1435" s="7" t="s">
        <v>92</v>
      </c>
      <c r="C1435" s="149" t="s">
        <v>93</v>
      </c>
      <c r="D1435" s="7" t="s">
        <v>93</v>
      </c>
      <c r="E1435" s="7" t="s">
        <v>13</v>
      </c>
      <c r="F1435" s="7">
        <v>1160</v>
      </c>
      <c r="G1435" s="7" t="str">
        <f>VLOOKUP(F1435,Crosswalk!A:D,2,0)</f>
        <v>4010</v>
      </c>
      <c r="H1435" s="7" t="str">
        <f>VLOOKUP(G1435,Crosswalk!B:D,2,0)</f>
        <v>Prop Tax Rev- School Pass Thru</v>
      </c>
      <c r="I1435" s="7"/>
      <c r="J1435" s="8">
        <v>0</v>
      </c>
      <c r="K1435" s="8">
        <v>0</v>
      </c>
      <c r="L1435" s="8">
        <v>0</v>
      </c>
      <c r="M1435" s="8">
        <v>0</v>
      </c>
      <c r="N1435" s="8">
        <v>0</v>
      </c>
      <c r="O1435" s="8">
        <v>0</v>
      </c>
      <c r="P1435" s="8"/>
      <c r="Q1435" s="8">
        <v>0</v>
      </c>
      <c r="R1435" s="8"/>
      <c r="S1435" s="8"/>
      <c r="T1435" s="8"/>
      <c r="U1435" s="8"/>
      <c r="V1435" s="8"/>
      <c r="W1435" s="8"/>
      <c r="X1435" s="8"/>
      <c r="Y1435" s="14">
        <f t="shared" si="244"/>
        <v>0</v>
      </c>
      <c r="Z1435" s="10"/>
      <c r="AA1435" s="136">
        <f t="shared" si="245"/>
        <v>0</v>
      </c>
      <c r="AB1435" s="13"/>
      <c r="AC1435" s="13">
        <f t="shared" si="247"/>
        <v>0</v>
      </c>
      <c r="AD1435" s="12">
        <v>1</v>
      </c>
      <c r="AE1435" s="12">
        <v>1</v>
      </c>
      <c r="AG1435" s="9">
        <f t="shared" si="236"/>
        <v>0</v>
      </c>
      <c r="AI1435" s="1" t="str">
        <f t="shared" si="246"/>
        <v>33N33N10004010</v>
      </c>
      <c r="AJ1435" s="9">
        <f>IF(AND(F1435=2015,AG$4=1),-IFERROR(VLOOKUP(AI1435,'Tax Admin 1'!A:I,9,0),0),IF(AND(F1435=2015,AG$4=2),-IFERROR(VLOOKUP(AI1435,'Tax Admin 2'!A:I,9,0),0),IFERROR(VLOOKUP(AI1435,'A203'!A:L,12,0),0)))</f>
        <v>0</v>
      </c>
    </row>
    <row r="1436" spans="1:36" ht="15" customHeight="1" outlineLevel="2">
      <c r="A1436" s="7">
        <v>2015</v>
      </c>
      <c r="B1436" s="7" t="s">
        <v>92</v>
      </c>
      <c r="C1436" s="149" t="s">
        <v>93</v>
      </c>
      <c r="D1436" s="7" t="s">
        <v>93</v>
      </c>
      <c r="E1436" s="7" t="s">
        <v>13</v>
      </c>
      <c r="F1436" s="7">
        <v>1260</v>
      </c>
      <c r="G1436" s="7" t="str">
        <f>VLOOKUP(F1436,Crosswalk!A:D,2,0)</f>
        <v>4030</v>
      </c>
      <c r="H1436" s="7" t="str">
        <f>VLOOKUP(G1436,Crosswalk!B:D,2,0)</f>
        <v>Supp Prop Tax-Current Secured</v>
      </c>
      <c r="I1436" s="7"/>
      <c r="J1436" s="8">
        <v>0</v>
      </c>
      <c r="K1436" s="8">
        <v>0</v>
      </c>
      <c r="L1436" s="8">
        <v>0</v>
      </c>
      <c r="M1436" s="8">
        <v>0</v>
      </c>
      <c r="N1436" s="8">
        <v>0</v>
      </c>
      <c r="O1436" s="8">
        <v>0</v>
      </c>
      <c r="P1436" s="8"/>
      <c r="Q1436" s="8">
        <v>4.99</v>
      </c>
      <c r="R1436" s="8"/>
      <c r="S1436" s="8"/>
      <c r="T1436" s="8"/>
      <c r="U1436" s="8"/>
      <c r="V1436" s="8"/>
      <c r="W1436" s="8"/>
      <c r="X1436" s="8"/>
      <c r="Y1436" s="14">
        <f t="shared" si="244"/>
        <v>4.99</v>
      </c>
      <c r="Z1436" s="10"/>
      <c r="AA1436" s="136">
        <f t="shared" si="245"/>
        <v>0</v>
      </c>
      <c r="AB1436" s="13"/>
      <c r="AC1436" s="13">
        <f t="shared" si="247"/>
        <v>0</v>
      </c>
      <c r="AD1436" s="12">
        <v>1</v>
      </c>
      <c r="AE1436" s="12">
        <v>1</v>
      </c>
      <c r="AG1436" s="9">
        <f t="shared" si="236"/>
        <v>-4.99</v>
      </c>
      <c r="AI1436" s="1" t="str">
        <f t="shared" si="246"/>
        <v>33N33N10004030</v>
      </c>
      <c r="AJ1436" s="9">
        <f>IF(AND(F1436=2015,AG$4=1),-IFERROR(VLOOKUP(AI1436,'Tax Admin 1'!A:I,9,0),0),IF(AND(F1436=2015,AG$4=2),-IFERROR(VLOOKUP(AI1436,'Tax Admin 2'!A:I,9,0),0),IFERROR(VLOOKUP(AI1436,'A203'!A:L,12,0),0)))</f>
        <v>0</v>
      </c>
    </row>
    <row r="1437" spans="1:36" ht="15" customHeight="1" outlineLevel="2">
      <c r="A1437" s="7">
        <v>2015</v>
      </c>
      <c r="B1437" s="7" t="s">
        <v>92</v>
      </c>
      <c r="C1437" s="149" t="s">
        <v>93</v>
      </c>
      <c r="D1437" s="7" t="s">
        <v>93</v>
      </c>
      <c r="E1437" s="7" t="s">
        <v>13</v>
      </c>
      <c r="F1437" s="7">
        <v>1270</v>
      </c>
      <c r="G1437" s="7" t="str">
        <f>VLOOKUP(F1437,Crosswalk!A:D,2,0)</f>
        <v>4033</v>
      </c>
      <c r="H1437" s="7" t="str">
        <f>VLOOKUP(G1437,Crosswalk!B:D,2,0)</f>
        <v>Supp Property Taxes-Prior Secured</v>
      </c>
      <c r="I1437" s="7"/>
      <c r="J1437" s="8">
        <v>0</v>
      </c>
      <c r="K1437" s="8">
        <v>0</v>
      </c>
      <c r="L1437" s="8">
        <v>0</v>
      </c>
      <c r="M1437" s="8">
        <v>0</v>
      </c>
      <c r="N1437" s="8">
        <v>0</v>
      </c>
      <c r="O1437" s="8">
        <v>0</v>
      </c>
      <c r="P1437" s="8"/>
      <c r="Q1437" s="8">
        <v>140.34</v>
      </c>
      <c r="R1437" s="8"/>
      <c r="S1437" s="8"/>
      <c r="T1437" s="8"/>
      <c r="U1437" s="8"/>
      <c r="V1437" s="8"/>
      <c r="W1437" s="8"/>
      <c r="X1437" s="8"/>
      <c r="Y1437" s="14">
        <f t="shared" si="244"/>
        <v>140.34</v>
      </c>
      <c r="Z1437" s="10"/>
      <c r="AA1437" s="136">
        <f t="shared" si="245"/>
        <v>0</v>
      </c>
      <c r="AB1437" s="13"/>
      <c r="AC1437" s="13">
        <f t="shared" si="247"/>
        <v>0</v>
      </c>
      <c r="AD1437" s="12">
        <v>1</v>
      </c>
      <c r="AE1437" s="12">
        <v>1</v>
      </c>
      <c r="AG1437" s="9">
        <f t="shared" si="236"/>
        <v>-140.34</v>
      </c>
      <c r="AI1437" s="1" t="str">
        <f t="shared" si="246"/>
        <v>33N33N10004033</v>
      </c>
      <c r="AJ1437" s="9">
        <f>IF(AND(F1437=2015,AG$4=1),-IFERROR(VLOOKUP(AI1437,'Tax Admin 1'!A:I,9,0),0),IF(AND(F1437=2015,AG$4=2),-IFERROR(VLOOKUP(AI1437,'Tax Admin 2'!A:I,9,0),0),IFERROR(VLOOKUP(AI1437,'A203'!A:L,12,0),0)))</f>
        <v>0</v>
      </c>
    </row>
    <row r="1438" spans="1:36" ht="15" customHeight="1" outlineLevel="2">
      <c r="A1438" s="7">
        <v>2015</v>
      </c>
      <c r="B1438" s="7" t="s">
        <v>92</v>
      </c>
      <c r="C1438" s="149" t="s">
        <v>93</v>
      </c>
      <c r="D1438" s="7" t="s">
        <v>93</v>
      </c>
      <c r="E1438" s="7" t="s">
        <v>13</v>
      </c>
      <c r="F1438" s="7">
        <v>1410</v>
      </c>
      <c r="G1438" s="7" t="str">
        <f>VLOOKUP(F1438,Crosswalk!A:D,2,0)</f>
        <v>4052</v>
      </c>
      <c r="H1438" s="7" t="str">
        <f>VLOOKUP(G1438,Crosswalk!B:D,2,0)</f>
        <v>Other Taxes</v>
      </c>
      <c r="I1438" s="7"/>
      <c r="J1438" s="8">
        <v>0</v>
      </c>
      <c r="K1438" s="8">
        <v>0</v>
      </c>
      <c r="L1438" s="8">
        <v>0</v>
      </c>
      <c r="M1438" s="8">
        <v>0</v>
      </c>
      <c r="N1438" s="8">
        <v>0</v>
      </c>
      <c r="O1438" s="8">
        <v>0</v>
      </c>
      <c r="P1438" s="8"/>
      <c r="Q1438" s="8">
        <v>0</v>
      </c>
      <c r="R1438" s="8"/>
      <c r="S1438" s="8"/>
      <c r="T1438" s="8"/>
      <c r="U1438" s="8"/>
      <c r="V1438" s="8"/>
      <c r="W1438" s="8"/>
      <c r="X1438" s="8"/>
      <c r="Y1438" s="14">
        <f t="shared" si="244"/>
        <v>0</v>
      </c>
      <c r="Z1438" s="10"/>
      <c r="AA1438" s="136">
        <f t="shared" si="245"/>
        <v>0</v>
      </c>
      <c r="AB1438" s="13"/>
      <c r="AC1438" s="13">
        <f t="shared" si="247"/>
        <v>0</v>
      </c>
      <c r="AD1438" s="12">
        <v>1</v>
      </c>
      <c r="AE1438" s="12">
        <v>1</v>
      </c>
      <c r="AG1438" s="9">
        <f t="shared" si="236"/>
        <v>0</v>
      </c>
      <c r="AI1438" s="1" t="str">
        <f t="shared" si="246"/>
        <v>33N33N10004052</v>
      </c>
      <c r="AJ1438" s="9">
        <f>IF(AND(F1438=2015,AG$4=1),-IFERROR(VLOOKUP(AI1438,'Tax Admin 1'!A:I,9,0),0),IF(AND(F1438=2015,AG$4=2),-IFERROR(VLOOKUP(AI1438,'Tax Admin 2'!A:I,9,0),0),IFERROR(VLOOKUP(AI1438,'A203'!A:L,12,0),0)))</f>
        <v>0</v>
      </c>
    </row>
    <row r="1439" spans="1:36" ht="15" customHeight="1" outlineLevel="2">
      <c r="A1439" s="7">
        <v>2015</v>
      </c>
      <c r="B1439" s="7" t="s">
        <v>92</v>
      </c>
      <c r="C1439" s="149" t="s">
        <v>93</v>
      </c>
      <c r="D1439" s="7" t="s">
        <v>93</v>
      </c>
      <c r="E1439" s="7" t="s">
        <v>13</v>
      </c>
      <c r="F1439" s="7">
        <v>1450</v>
      </c>
      <c r="G1439" s="7" t="str">
        <f>VLOOKUP(F1439,Crosswalk!A:D,2,0)</f>
        <v>4056</v>
      </c>
      <c r="H1439" s="7" t="str">
        <f>VLOOKUP(G1439,Crosswalk!B:D,2,0)</f>
        <v>Aircraft</v>
      </c>
      <c r="I1439" s="7"/>
      <c r="J1439" s="8">
        <v>0</v>
      </c>
      <c r="K1439" s="8">
        <v>0</v>
      </c>
      <c r="L1439" s="8">
        <v>0</v>
      </c>
      <c r="M1439" s="8">
        <v>0</v>
      </c>
      <c r="N1439" s="8">
        <v>0</v>
      </c>
      <c r="O1439" s="8">
        <v>0</v>
      </c>
      <c r="P1439" s="8"/>
      <c r="Q1439" s="8">
        <v>0</v>
      </c>
      <c r="R1439" s="8"/>
      <c r="S1439" s="8"/>
      <c r="T1439" s="8"/>
      <c r="U1439" s="8"/>
      <c r="V1439" s="8"/>
      <c r="W1439" s="8"/>
      <c r="X1439" s="8"/>
      <c r="Y1439" s="14">
        <f t="shared" si="244"/>
        <v>0</v>
      </c>
      <c r="Z1439" s="10"/>
      <c r="AA1439" s="136">
        <f t="shared" si="245"/>
        <v>0</v>
      </c>
      <c r="AB1439" s="13"/>
      <c r="AC1439" s="13">
        <f t="shared" si="247"/>
        <v>0</v>
      </c>
      <c r="AD1439" s="12">
        <v>1</v>
      </c>
      <c r="AE1439" s="12">
        <v>1</v>
      </c>
      <c r="AG1439" s="9">
        <f t="shared" si="236"/>
        <v>0</v>
      </c>
      <c r="AI1439" s="1" t="str">
        <f t="shared" si="246"/>
        <v>33N33N10004056</v>
      </c>
      <c r="AJ1439" s="9">
        <f>IF(AND(F1439=2015,AG$4=1),-IFERROR(VLOOKUP(AI1439,'Tax Admin 1'!A:I,9,0),0),IF(AND(F1439=2015,AG$4=2),-IFERROR(VLOOKUP(AI1439,'Tax Admin 2'!A:I,9,0),0),IFERROR(VLOOKUP(AI1439,'A203'!A:L,12,0),0)))</f>
        <v>0</v>
      </c>
    </row>
    <row r="1440" spans="1:36" ht="15" customHeight="1" outlineLevel="2">
      <c r="A1440" s="7">
        <v>2015</v>
      </c>
      <c r="B1440" s="7" t="s">
        <v>92</v>
      </c>
      <c r="C1440" s="149" t="s">
        <v>93</v>
      </c>
      <c r="D1440" s="7" t="s">
        <v>93</v>
      </c>
      <c r="E1440" s="7" t="s">
        <v>13</v>
      </c>
      <c r="F1440" s="7">
        <v>4010</v>
      </c>
      <c r="G1440" s="7" t="str">
        <f>VLOOKUP(F1440,Crosswalk!A:D,2,0)</f>
        <v>4801</v>
      </c>
      <c r="H1440" s="7" t="str">
        <f>VLOOKUP(G1440,Crosswalk!B:D,2,0)</f>
        <v>Interest</v>
      </c>
      <c r="I1440" s="7"/>
      <c r="J1440" s="8">
        <v>0</v>
      </c>
      <c r="K1440" s="8">
        <v>0</v>
      </c>
      <c r="L1440" s="8">
        <v>0.56999999999999995</v>
      </c>
      <c r="M1440" s="8">
        <v>0</v>
      </c>
      <c r="N1440" s="8">
        <v>0</v>
      </c>
      <c r="O1440" s="8">
        <v>3.0000000000000027E-2</v>
      </c>
      <c r="P1440" s="8"/>
      <c r="Q1440" s="8">
        <v>7.0000000000000062E-2</v>
      </c>
      <c r="R1440" s="8"/>
      <c r="S1440" s="8"/>
      <c r="T1440" s="8"/>
      <c r="U1440" s="8"/>
      <c r="V1440" s="8"/>
      <c r="W1440" s="8"/>
      <c r="X1440" s="8"/>
      <c r="Y1440" s="14">
        <f t="shared" si="244"/>
        <v>0.67</v>
      </c>
      <c r="Z1440" s="10"/>
      <c r="AA1440" s="136">
        <f t="shared" si="245"/>
        <v>0</v>
      </c>
      <c r="AB1440" s="13"/>
      <c r="AC1440" s="13">
        <f t="shared" si="247"/>
        <v>0</v>
      </c>
      <c r="AD1440" s="12">
        <v>1</v>
      </c>
      <c r="AE1440" s="12">
        <v>1</v>
      </c>
      <c r="AG1440" s="9">
        <f t="shared" si="236"/>
        <v>-0.67</v>
      </c>
      <c r="AI1440" s="1" t="str">
        <f t="shared" si="246"/>
        <v>33N33N10004801</v>
      </c>
      <c r="AJ1440" s="9">
        <f>IF(AND(F1440=2015,AG$4=1),-IFERROR(VLOOKUP(AI1440,'Tax Admin 1'!A:I,9,0),0),IF(AND(F1440=2015,AG$4=2),-IFERROR(VLOOKUP(AI1440,'Tax Admin 2'!A:I,9,0),0),IFERROR(VLOOKUP(AI1440,'A203'!A:L,12,0),0)))</f>
        <v>0</v>
      </c>
    </row>
    <row r="1441" spans="1:36" ht="15" customHeight="1" outlineLevel="2">
      <c r="A1441" s="7">
        <v>2015</v>
      </c>
      <c r="B1441" s="7" t="s">
        <v>92</v>
      </c>
      <c r="C1441" s="149" t="s">
        <v>93</v>
      </c>
      <c r="D1441" s="7" t="s">
        <v>93</v>
      </c>
      <c r="E1441" s="7" t="s">
        <v>13</v>
      </c>
      <c r="F1441" s="7">
        <v>5380</v>
      </c>
      <c r="G1441" s="7" t="str">
        <f>VLOOKUP(F1441,Crosswalk!A:D,2,0)</f>
        <v>5050</v>
      </c>
      <c r="H1441" s="7" t="str">
        <f>VLOOKUP(G1441,Crosswalk!B:D,2,0)</f>
        <v>St-Homeowners Prop Tax Relief</v>
      </c>
      <c r="I1441" s="7"/>
      <c r="J1441" s="8">
        <v>0</v>
      </c>
      <c r="K1441" s="8">
        <v>0</v>
      </c>
      <c r="L1441" s="8">
        <v>0</v>
      </c>
      <c r="M1441" s="8">
        <v>0</v>
      </c>
      <c r="N1441" s="8">
        <v>0</v>
      </c>
      <c r="O1441" s="8">
        <v>0</v>
      </c>
      <c r="P1441" s="8"/>
      <c r="Q1441" s="8">
        <v>1.06</v>
      </c>
      <c r="R1441" s="8"/>
      <c r="S1441" s="8"/>
      <c r="T1441" s="8"/>
      <c r="U1441" s="8"/>
      <c r="V1441" s="8"/>
      <c r="W1441" s="8"/>
      <c r="X1441" s="8"/>
      <c r="Y1441" s="14">
        <f t="shared" si="244"/>
        <v>1.06</v>
      </c>
      <c r="Z1441" s="10"/>
      <c r="AA1441" s="136">
        <f t="shared" si="245"/>
        <v>0</v>
      </c>
      <c r="AB1441" s="13"/>
      <c r="AC1441" s="13">
        <f t="shared" si="247"/>
        <v>0</v>
      </c>
      <c r="AD1441" s="12">
        <v>1</v>
      </c>
      <c r="AE1441" s="12">
        <v>1</v>
      </c>
      <c r="AG1441" s="9">
        <f t="shared" si="236"/>
        <v>-1.06</v>
      </c>
      <c r="AI1441" s="1" t="str">
        <f t="shared" si="246"/>
        <v>33N33N10005050</v>
      </c>
      <c r="AJ1441" s="9">
        <f>IF(AND(F1441=2015,AG$4=1),-IFERROR(VLOOKUP(AI1441,'Tax Admin 1'!A:I,9,0),0),IF(AND(F1441=2015,AG$4=2),-IFERROR(VLOOKUP(AI1441,'Tax Admin 2'!A:I,9,0),0),IFERROR(VLOOKUP(AI1441,'A203'!A:L,12,0),0)))</f>
        <v>0</v>
      </c>
    </row>
    <row r="1442" spans="1:36" ht="15" customHeight="1" outlineLevel="2">
      <c r="A1442" s="7">
        <v>2015</v>
      </c>
      <c r="B1442" s="7" t="s">
        <v>92</v>
      </c>
      <c r="C1442" s="149" t="s">
        <v>93</v>
      </c>
      <c r="D1442" s="7" t="s">
        <v>93</v>
      </c>
      <c r="E1442" s="7" t="s">
        <v>13</v>
      </c>
      <c r="F1442" s="7">
        <v>6170</v>
      </c>
      <c r="G1442" s="7" t="str">
        <f>VLOOKUP(F1442,Crosswalk!A:D,2,0)</f>
        <v>5459</v>
      </c>
      <c r="H1442" s="7" t="str">
        <f>VLOOKUP(G1442,Crosswalk!B:D,2,0)</f>
        <v>Traffic School Fees</v>
      </c>
      <c r="I1442" s="7"/>
      <c r="J1442" s="8">
        <v>0</v>
      </c>
      <c r="K1442" s="8">
        <v>0</v>
      </c>
      <c r="L1442" s="8">
        <v>0</v>
      </c>
      <c r="M1442" s="8">
        <v>0</v>
      </c>
      <c r="N1442" s="8">
        <v>0</v>
      </c>
      <c r="O1442" s="8">
        <v>0</v>
      </c>
      <c r="P1442" s="8"/>
      <c r="Q1442" s="8">
        <v>0</v>
      </c>
      <c r="R1442" s="8"/>
      <c r="S1442" s="8"/>
      <c r="T1442" s="8"/>
      <c r="U1442" s="8"/>
      <c r="V1442" s="8"/>
      <c r="W1442" s="8"/>
      <c r="X1442" s="8"/>
      <c r="Y1442" s="14">
        <f t="shared" si="244"/>
        <v>0</v>
      </c>
      <c r="Z1442" s="10"/>
      <c r="AA1442" s="136">
        <f t="shared" si="245"/>
        <v>0</v>
      </c>
      <c r="AB1442" s="13"/>
      <c r="AC1442" s="13">
        <f t="shared" si="247"/>
        <v>0</v>
      </c>
      <c r="AD1442" s="12">
        <v>1</v>
      </c>
      <c r="AE1442" s="12">
        <v>1</v>
      </c>
      <c r="AG1442" s="9">
        <f t="shared" si="236"/>
        <v>0</v>
      </c>
      <c r="AI1442" s="1" t="str">
        <f t="shared" si="246"/>
        <v>33N33N10005459</v>
      </c>
      <c r="AJ1442" s="9">
        <f>IF(AND(F1442=2015,AG$4=1),-IFERROR(VLOOKUP(AI1442,'Tax Admin 1'!A:I,9,0),0),IF(AND(F1442=2015,AG$4=2),-IFERROR(VLOOKUP(AI1442,'Tax Admin 2'!A:I,9,0),0),IFERROR(VLOOKUP(AI1442,'A203'!A:L,12,0),0)))</f>
        <v>0</v>
      </c>
    </row>
    <row r="1443" spans="1:36" ht="15" customHeight="1" outlineLevel="2">
      <c r="A1443" s="7">
        <v>2015</v>
      </c>
      <c r="B1443" s="7" t="s">
        <v>92</v>
      </c>
      <c r="C1443" s="149" t="s">
        <v>93</v>
      </c>
      <c r="D1443" s="7" t="s">
        <v>93</v>
      </c>
      <c r="E1443" s="7" t="s">
        <v>13</v>
      </c>
      <c r="F1443" s="7">
        <v>6700</v>
      </c>
      <c r="G1443" s="7" t="str">
        <f>VLOOKUP(F1443,Crosswalk!A:D,2,0)</f>
        <v>5537</v>
      </c>
      <c r="H1443" s="7" t="str">
        <f>VLOOKUP(G1443,Crosswalk!B:D,2,0)</f>
        <v>Other Services</v>
      </c>
      <c r="I1443" s="7"/>
      <c r="J1443" s="8">
        <v>0</v>
      </c>
      <c r="K1443" s="8">
        <v>0</v>
      </c>
      <c r="L1443" s="8">
        <v>0</v>
      </c>
      <c r="M1443" s="8">
        <v>0</v>
      </c>
      <c r="N1443" s="8">
        <v>0</v>
      </c>
      <c r="O1443" s="8">
        <v>0</v>
      </c>
      <c r="P1443" s="8"/>
      <c r="Q1443" s="8">
        <v>0</v>
      </c>
      <c r="R1443" s="8"/>
      <c r="S1443" s="8"/>
      <c r="T1443" s="8"/>
      <c r="U1443" s="8"/>
      <c r="V1443" s="8"/>
      <c r="W1443" s="8"/>
      <c r="X1443" s="8"/>
      <c r="Y1443" s="14">
        <f t="shared" si="244"/>
        <v>0</v>
      </c>
      <c r="Z1443" s="10"/>
      <c r="AA1443" s="136">
        <f t="shared" si="245"/>
        <v>0</v>
      </c>
      <c r="AB1443" s="13"/>
      <c r="AC1443" s="13">
        <f t="shared" si="247"/>
        <v>0</v>
      </c>
      <c r="AD1443" s="12">
        <v>1</v>
      </c>
      <c r="AE1443" s="12">
        <v>1</v>
      </c>
      <c r="AG1443" s="9">
        <f t="shared" si="236"/>
        <v>0</v>
      </c>
      <c r="AI1443" s="1" t="str">
        <f t="shared" si="246"/>
        <v>33N33N10005537</v>
      </c>
      <c r="AJ1443" s="9">
        <f>IF(AND(F1443=2015,AG$4=1),-IFERROR(VLOOKUP(AI1443,'Tax Admin 1'!A:I,9,0),0),IF(AND(F1443=2015,AG$4=2),-IFERROR(VLOOKUP(AI1443,'Tax Admin 2'!A:I,9,0),0),IFERROR(VLOOKUP(AI1443,'A203'!A:L,12,0),0)))</f>
        <v>0</v>
      </c>
    </row>
    <row r="1444" spans="1:36" ht="15" customHeight="1" outlineLevel="1">
      <c r="A1444" s="7"/>
      <c r="B1444" s="7"/>
      <c r="C1444" s="157" t="s">
        <v>3579</v>
      </c>
      <c r="D1444" s="7"/>
      <c r="E1444" s="7"/>
      <c r="F1444" s="7"/>
      <c r="G1444" s="7"/>
      <c r="H1444" s="7"/>
      <c r="I1444" s="7"/>
      <c r="J1444" s="8">
        <f>SUBTOTAL(9,J1431:J1443)</f>
        <v>0</v>
      </c>
      <c r="K1444" s="8">
        <f>SUBTOTAL(9,K1431:K1443)</f>
        <v>0</v>
      </c>
      <c r="L1444" s="8">
        <f>SUBTOTAL(9,L1431:L1443)</f>
        <v>4.1400000000000041</v>
      </c>
      <c r="M1444" s="8">
        <f>SUBTOTAL(9,M1431:M1443)</f>
        <v>0</v>
      </c>
      <c r="N1444" s="8">
        <f>SUBTOTAL(9,N1431:N1443)</f>
        <v>43.17</v>
      </c>
      <c r="O1444" s="8">
        <f>SUBTOTAL(9,O1431:O1443)</f>
        <v>113.27</v>
      </c>
      <c r="P1444" s="8">
        <f>SUBTOTAL(9,P1431:P1443)</f>
        <v>38.800000000000004</v>
      </c>
      <c r="Q1444" s="8">
        <f>SUBTOTAL(9,Q1431:Q1443)</f>
        <v>1053.6999999999998</v>
      </c>
      <c r="R1444" s="8"/>
      <c r="S1444" s="8"/>
      <c r="T1444" s="8"/>
      <c r="U1444" s="8"/>
      <c r="V1444" s="8"/>
      <c r="W1444" s="8"/>
      <c r="X1444" s="8"/>
      <c r="Y1444" s="14">
        <f>SUBTOTAL(9,Y1431:Y1443)</f>
        <v>1253.08</v>
      </c>
      <c r="Z1444" s="10"/>
      <c r="AA1444" s="136"/>
      <c r="AB1444" s="13"/>
      <c r="AC1444" s="13"/>
      <c r="AD1444" s="12"/>
      <c r="AE1444" s="12"/>
      <c r="AG1444" s="9"/>
      <c r="AJ1444" s="9"/>
    </row>
    <row r="1445" spans="1:36" ht="15" customHeight="1" outlineLevel="2">
      <c r="A1445" s="7">
        <v>2015</v>
      </c>
      <c r="B1445" s="7" t="s">
        <v>94</v>
      </c>
      <c r="C1445" s="149" t="s">
        <v>95</v>
      </c>
      <c r="D1445" s="7" t="s">
        <v>95</v>
      </c>
      <c r="E1445" s="7" t="s">
        <v>13</v>
      </c>
      <c r="F1445" s="7">
        <v>4010</v>
      </c>
      <c r="G1445" s="7" t="str">
        <f>VLOOKUP(F1445,Crosswalk!A:D,2,0)</f>
        <v>4801</v>
      </c>
      <c r="H1445" s="7" t="str">
        <f>VLOOKUP(G1445,Crosswalk!B:D,2,0)</f>
        <v>Interest</v>
      </c>
      <c r="I1445" s="7"/>
      <c r="J1445" s="8">
        <v>0</v>
      </c>
      <c r="K1445" s="8">
        <v>0</v>
      </c>
      <c r="L1445" s="8">
        <v>2.3199999999999998</v>
      </c>
      <c r="M1445" s="8">
        <v>0</v>
      </c>
      <c r="N1445" s="8">
        <v>89.41</v>
      </c>
      <c r="O1445" s="8">
        <v>87.62</v>
      </c>
      <c r="P1445" s="8"/>
      <c r="Q1445" s="8">
        <v>50.980000000000018</v>
      </c>
      <c r="R1445" s="8"/>
      <c r="S1445" s="8"/>
      <c r="T1445" s="8"/>
      <c r="U1445" s="8"/>
      <c r="V1445" s="8"/>
      <c r="W1445" s="8"/>
      <c r="X1445" s="8"/>
      <c r="Y1445" s="14">
        <f t="shared" si="244"/>
        <v>230.33</v>
      </c>
      <c r="Z1445" s="10"/>
      <c r="AA1445" s="136">
        <f>IF(AG$2="Y",IF(RIGHT(B1445,4)="CITY",AJ1445,0),AJ1445)</f>
        <v>0</v>
      </c>
      <c r="AB1445" s="13"/>
      <c r="AC1445" s="13">
        <f t="shared" si="247"/>
        <v>0</v>
      </c>
      <c r="AD1445" s="12">
        <v>1</v>
      </c>
      <c r="AE1445" s="12">
        <v>1</v>
      </c>
      <c r="AG1445" s="9">
        <f t="shared" si="236"/>
        <v>-230.33</v>
      </c>
      <c r="AI1445" s="1" t="str">
        <f>C1445&amp;D1445&amp;E1445&amp;G1445</f>
        <v>33P33P10004801</v>
      </c>
      <c r="AJ1445" s="9">
        <f>IF(AND(F1445=2015,AG$4=1),-IFERROR(VLOOKUP(AI1445,'Tax Admin 1'!A:I,9,0),0),IF(AND(F1445=2015,AG$4=2),-IFERROR(VLOOKUP(AI1445,'Tax Admin 2'!A:I,9,0),0),IFERROR(VLOOKUP(AI1445,'A203'!A:L,12,0),0)))</f>
        <v>0</v>
      </c>
    </row>
    <row r="1446" spans="1:36" ht="15" customHeight="1" outlineLevel="2">
      <c r="A1446" s="7">
        <v>2015</v>
      </c>
      <c r="B1446" s="7" t="s">
        <v>94</v>
      </c>
      <c r="C1446" s="149" t="s">
        <v>95</v>
      </c>
      <c r="D1446" s="7" t="s">
        <v>95</v>
      </c>
      <c r="E1446" s="7" t="s">
        <v>13</v>
      </c>
      <c r="F1446" s="7">
        <v>6700</v>
      </c>
      <c r="G1446" s="7" t="str">
        <f>VLOOKUP(F1446,Crosswalk!A:D,2,0)</f>
        <v>5537</v>
      </c>
      <c r="H1446" s="7" t="str">
        <f>VLOOKUP(G1446,Crosswalk!B:D,2,0)</f>
        <v>Other Services</v>
      </c>
      <c r="I1446" s="7"/>
      <c r="J1446" s="8">
        <v>0</v>
      </c>
      <c r="K1446" s="8">
        <v>0</v>
      </c>
      <c r="L1446" s="8">
        <v>185874.5</v>
      </c>
      <c r="M1446" s="8">
        <v>0</v>
      </c>
      <c r="N1446" s="8">
        <v>22912</v>
      </c>
      <c r="O1446" s="8">
        <v>55716.5</v>
      </c>
      <c r="P1446" s="8">
        <v>39348</v>
      </c>
      <c r="Q1446" s="8">
        <v>3516.4899999999907</v>
      </c>
      <c r="R1446" s="8"/>
      <c r="S1446" s="8"/>
      <c r="T1446" s="8"/>
      <c r="U1446" s="8"/>
      <c r="V1446" s="8"/>
      <c r="W1446" s="8"/>
      <c r="X1446" s="8"/>
      <c r="Y1446" s="14">
        <f t="shared" si="244"/>
        <v>307367.49</v>
      </c>
      <c r="Z1446" s="10"/>
      <c r="AA1446" s="136">
        <f>IF(AG$2="Y",IF(RIGHT(B1446,4)="CITY",AJ1446,0),AJ1446)</f>
        <v>0</v>
      </c>
      <c r="AB1446" s="13"/>
      <c r="AC1446" s="13">
        <f t="shared" si="247"/>
        <v>0</v>
      </c>
      <c r="AD1446" s="12">
        <v>1</v>
      </c>
      <c r="AE1446" s="12">
        <v>1</v>
      </c>
      <c r="AG1446" s="9">
        <f t="shared" si="236"/>
        <v>-307367.49</v>
      </c>
      <c r="AI1446" s="1" t="str">
        <f>C1446&amp;D1446&amp;E1446&amp;G1446</f>
        <v>33P33P10005537</v>
      </c>
      <c r="AJ1446" s="9">
        <f>IF(AND(F1446=2015,AG$4=1),-IFERROR(VLOOKUP(AI1446,'Tax Admin 1'!A:I,9,0),0),IF(AND(F1446=2015,AG$4=2),-IFERROR(VLOOKUP(AI1446,'Tax Admin 2'!A:I,9,0),0),IFERROR(VLOOKUP(AI1446,'A203'!A:L,12,0),0)))</f>
        <v>0</v>
      </c>
    </row>
    <row r="1447" spans="1:36" ht="15" customHeight="1" outlineLevel="1">
      <c r="A1447" s="7"/>
      <c r="B1447" s="7"/>
      <c r="C1447" s="157" t="s">
        <v>3580</v>
      </c>
      <c r="D1447" s="7"/>
      <c r="E1447" s="7"/>
      <c r="F1447" s="7"/>
      <c r="G1447" s="7"/>
      <c r="H1447" s="7"/>
      <c r="I1447" s="7"/>
      <c r="J1447" s="8">
        <f>SUBTOTAL(9,J1445:J1446)</f>
        <v>0</v>
      </c>
      <c r="K1447" s="8">
        <f>SUBTOTAL(9,K1445:K1446)</f>
        <v>0</v>
      </c>
      <c r="L1447" s="8">
        <f>SUBTOTAL(9,L1445:L1446)</f>
        <v>185876.82</v>
      </c>
      <c r="M1447" s="8">
        <f>SUBTOTAL(9,M1445:M1446)</f>
        <v>0</v>
      </c>
      <c r="N1447" s="8">
        <f>SUBTOTAL(9,N1445:N1446)</f>
        <v>23001.41</v>
      </c>
      <c r="O1447" s="8">
        <f>SUBTOTAL(9,O1445:O1446)</f>
        <v>55804.12</v>
      </c>
      <c r="P1447" s="8">
        <f>SUBTOTAL(9,P1445:P1446)</f>
        <v>39348</v>
      </c>
      <c r="Q1447" s="8">
        <f>SUBTOTAL(9,Q1445:Q1446)</f>
        <v>3567.4699999999907</v>
      </c>
      <c r="R1447" s="8"/>
      <c r="S1447" s="8"/>
      <c r="T1447" s="8"/>
      <c r="U1447" s="8"/>
      <c r="V1447" s="8"/>
      <c r="W1447" s="8"/>
      <c r="X1447" s="8"/>
      <c r="Y1447" s="14">
        <f>SUBTOTAL(9,Y1445:Y1446)</f>
        <v>307597.82</v>
      </c>
      <c r="Z1447" s="10"/>
      <c r="AA1447" s="136"/>
      <c r="AB1447" s="13"/>
      <c r="AC1447" s="13"/>
      <c r="AD1447" s="12"/>
      <c r="AE1447" s="12"/>
      <c r="AG1447" s="9"/>
      <c r="AJ1447" s="9"/>
    </row>
    <row r="1448" spans="1:36" ht="15" customHeight="1" outlineLevel="2">
      <c r="A1448" s="7">
        <v>2015</v>
      </c>
      <c r="B1448" s="7" t="s">
        <v>96</v>
      </c>
      <c r="C1448" s="149" t="s">
        <v>97</v>
      </c>
      <c r="D1448" s="7" t="s">
        <v>97</v>
      </c>
      <c r="E1448" s="7" t="s">
        <v>13</v>
      </c>
      <c r="F1448" s="7">
        <v>1010</v>
      </c>
      <c r="G1448" s="7" t="str">
        <f>VLOOKUP(F1448,Crosswalk!A:D,2,0)</f>
        <v>4001</v>
      </c>
      <c r="H1448" s="7" t="str">
        <f>VLOOKUP(G1448,Crosswalk!B:D,2,0)</f>
        <v>Property Taxes-Current Secured</v>
      </c>
      <c r="I1448" s="7"/>
      <c r="J1448" s="8">
        <v>0</v>
      </c>
      <c r="K1448" s="8">
        <v>0</v>
      </c>
      <c r="L1448" s="8">
        <v>40427.51</v>
      </c>
      <c r="M1448" s="8">
        <v>0</v>
      </c>
      <c r="N1448" s="8">
        <v>6670.93</v>
      </c>
      <c r="O1448" s="8">
        <v>18422.28</v>
      </c>
      <c r="P1448" s="8">
        <v>8649.74</v>
      </c>
      <c r="Q1448" s="8">
        <v>3538.5999999999913</v>
      </c>
      <c r="R1448" s="8"/>
      <c r="S1448" s="8"/>
      <c r="T1448" s="8"/>
      <c r="U1448" s="8"/>
      <c r="V1448" s="8"/>
      <c r="W1448" s="8"/>
      <c r="X1448" s="8"/>
      <c r="Y1448" s="14">
        <f t="shared" si="244"/>
        <v>77709.06</v>
      </c>
      <c r="Z1448" s="10"/>
      <c r="AA1448" s="136">
        <f t="shared" ref="AA1448:AA1460" si="248">IF(AG$2="Y",IF(RIGHT(B1448,4)="CITY",AJ1448,0),AJ1448)</f>
        <v>0</v>
      </c>
      <c r="AB1448" s="13"/>
      <c r="AC1448" s="13">
        <f t="shared" si="247"/>
        <v>0</v>
      </c>
      <c r="AD1448" s="12">
        <v>1</v>
      </c>
      <c r="AE1448" s="12">
        <v>1</v>
      </c>
      <c r="AG1448" s="9">
        <f t="shared" si="236"/>
        <v>-77709.06</v>
      </c>
      <c r="AI1448" s="1" t="str">
        <f t="shared" ref="AI1448:AI1460" si="249">C1448&amp;D1448&amp;E1448&amp;G1448</f>
        <v>33Q33Q10004001</v>
      </c>
      <c r="AJ1448" s="9">
        <f>IF(AND(F1448=2015,AG$4=1),-IFERROR(VLOOKUP(AI1448,'Tax Admin 1'!A:I,9,0),0),IF(AND(F1448=2015,AG$4=2),-IFERROR(VLOOKUP(AI1448,'Tax Admin 2'!A:I,9,0),0),IFERROR(VLOOKUP(AI1448,'A203'!A:L,12,0),0)))</f>
        <v>0</v>
      </c>
    </row>
    <row r="1449" spans="1:36" ht="15" customHeight="1" outlineLevel="2">
      <c r="A1449" s="7">
        <v>2015</v>
      </c>
      <c r="B1449" s="7" t="s">
        <v>96</v>
      </c>
      <c r="C1449" s="149" t="s">
        <v>97</v>
      </c>
      <c r="D1449" s="7" t="s">
        <v>97</v>
      </c>
      <c r="E1449" s="7" t="s">
        <v>13</v>
      </c>
      <c r="F1449" s="7">
        <v>1020</v>
      </c>
      <c r="G1449" s="7" t="str">
        <f>VLOOKUP(F1449,Crosswalk!A:D,2,0)</f>
        <v>4004</v>
      </c>
      <c r="H1449" s="7" t="str">
        <f>VLOOKUP(G1449,Crosswalk!B:D,2,0)</f>
        <v>Property Taxes-Eraf III</v>
      </c>
      <c r="I1449" s="7"/>
      <c r="J1449" s="8">
        <v>0</v>
      </c>
      <c r="K1449" s="8">
        <v>0</v>
      </c>
      <c r="L1449" s="8">
        <v>0</v>
      </c>
      <c r="M1449" s="8">
        <v>0</v>
      </c>
      <c r="N1449" s="8">
        <v>0</v>
      </c>
      <c r="O1449" s="8">
        <v>0</v>
      </c>
      <c r="P1449" s="8"/>
      <c r="Q1449" s="8">
        <v>0</v>
      </c>
      <c r="R1449" s="8"/>
      <c r="S1449" s="8"/>
      <c r="T1449" s="8"/>
      <c r="U1449" s="8"/>
      <c r="V1449" s="8"/>
      <c r="W1449" s="8"/>
      <c r="X1449" s="8"/>
      <c r="Y1449" s="14">
        <f t="shared" si="244"/>
        <v>0</v>
      </c>
      <c r="Z1449" s="10"/>
      <c r="AA1449" s="136">
        <f t="shared" si="248"/>
        <v>0</v>
      </c>
      <c r="AB1449" s="13"/>
      <c r="AC1449" s="13">
        <f t="shared" si="247"/>
        <v>0</v>
      </c>
      <c r="AD1449" s="12">
        <v>1</v>
      </c>
      <c r="AE1449" s="12">
        <v>1</v>
      </c>
      <c r="AG1449" s="9">
        <f t="shared" ref="AG1449:AG1519" si="250">AC1449-Y1449</f>
        <v>0</v>
      </c>
      <c r="AI1449" s="1" t="str">
        <f t="shared" si="249"/>
        <v>33Q33Q10004004</v>
      </c>
      <c r="AJ1449" s="9">
        <f>IF(AND(F1449=2015,AG$4=1),-IFERROR(VLOOKUP(AI1449,'Tax Admin 1'!A:I,9,0),0),IF(AND(F1449=2015,AG$4=2),-IFERROR(VLOOKUP(AI1449,'Tax Admin 2'!A:I,9,0),0),IFERROR(VLOOKUP(AI1449,'A203'!A:L,12,0),0)))</f>
        <v>0</v>
      </c>
    </row>
    <row r="1450" spans="1:36" ht="15" customHeight="1" outlineLevel="2">
      <c r="A1450" s="7">
        <v>2015</v>
      </c>
      <c r="B1450" s="7" t="s">
        <v>96</v>
      </c>
      <c r="C1450" s="149" t="s">
        <v>97</v>
      </c>
      <c r="D1450" s="7" t="s">
        <v>97</v>
      </c>
      <c r="E1450" s="7" t="s">
        <v>13</v>
      </c>
      <c r="F1450" s="7">
        <v>1050</v>
      </c>
      <c r="G1450" s="7" t="str">
        <f>VLOOKUP(F1450,Crosswalk!A:D,2,0)</f>
        <v>4006</v>
      </c>
      <c r="H1450" s="7" t="str">
        <f>VLOOKUP(G1450,Crosswalk!B:D,2,0)</f>
        <v>Property Tax-Current Unsecured</v>
      </c>
      <c r="I1450" s="7"/>
      <c r="J1450" s="8">
        <v>0</v>
      </c>
      <c r="K1450" s="8">
        <v>0</v>
      </c>
      <c r="L1450" s="8">
        <v>2959.23</v>
      </c>
      <c r="M1450" s="8">
        <v>0</v>
      </c>
      <c r="N1450" s="8">
        <v>130.7199999999998</v>
      </c>
      <c r="O1450" s="8">
        <v>944.61000000000013</v>
      </c>
      <c r="P1450" s="8">
        <v>-65.180000000000007</v>
      </c>
      <c r="Q1450" s="8">
        <v>0</v>
      </c>
      <c r="R1450" s="8"/>
      <c r="S1450" s="8"/>
      <c r="T1450" s="8"/>
      <c r="U1450" s="8"/>
      <c r="V1450" s="8"/>
      <c r="W1450" s="8"/>
      <c r="X1450" s="8"/>
      <c r="Y1450" s="14">
        <f t="shared" si="244"/>
        <v>3969.38</v>
      </c>
      <c r="Z1450" s="10"/>
      <c r="AA1450" s="136">
        <f t="shared" si="248"/>
        <v>0</v>
      </c>
      <c r="AB1450" s="13"/>
      <c r="AC1450" s="13">
        <f t="shared" si="247"/>
        <v>0</v>
      </c>
      <c r="AD1450" s="12">
        <v>1</v>
      </c>
      <c r="AE1450" s="12">
        <v>1</v>
      </c>
      <c r="AG1450" s="9">
        <f t="shared" si="250"/>
        <v>-3969.38</v>
      </c>
      <c r="AI1450" s="1" t="str">
        <f t="shared" si="249"/>
        <v>33Q33Q10004006</v>
      </c>
      <c r="AJ1450" s="9">
        <f>IF(AND(F1450=2015,AG$4=1),-IFERROR(VLOOKUP(AI1450,'Tax Admin 1'!A:I,9,0),0),IF(AND(F1450=2015,AG$4=2),-IFERROR(VLOOKUP(AI1450,'Tax Admin 2'!A:I,9,0),0),IFERROR(VLOOKUP(AI1450,'A203'!A:L,12,0),0)))</f>
        <v>0</v>
      </c>
    </row>
    <row r="1451" spans="1:36" ht="15" customHeight="1" outlineLevel="2">
      <c r="A1451" s="7">
        <v>2015</v>
      </c>
      <c r="B1451" s="7" t="s">
        <v>96</v>
      </c>
      <c r="C1451" s="149" t="s">
        <v>97</v>
      </c>
      <c r="D1451" s="7" t="s">
        <v>97</v>
      </c>
      <c r="E1451" s="7" t="s">
        <v>13</v>
      </c>
      <c r="F1451" s="7">
        <v>1110</v>
      </c>
      <c r="G1451" s="7" t="str">
        <f>VLOOKUP(F1451,Crosswalk!A:D,2,0)</f>
        <v>4008</v>
      </c>
      <c r="H1451" s="7" t="str">
        <f>VLOOKUP(G1451,Crosswalk!B:D,2,0)</f>
        <v>Property Taxes-Prior Secured</v>
      </c>
      <c r="I1451" s="7"/>
      <c r="J1451" s="8">
        <v>0</v>
      </c>
      <c r="K1451" s="8">
        <v>0</v>
      </c>
      <c r="L1451" s="8">
        <v>0</v>
      </c>
      <c r="M1451" s="8">
        <v>0</v>
      </c>
      <c r="N1451" s="8">
        <v>0</v>
      </c>
      <c r="O1451" s="8">
        <v>0</v>
      </c>
      <c r="P1451" s="8"/>
      <c r="Q1451" s="8">
        <v>2651.33</v>
      </c>
      <c r="R1451" s="8"/>
      <c r="S1451" s="8"/>
      <c r="T1451" s="8"/>
      <c r="U1451" s="8"/>
      <c r="V1451" s="8"/>
      <c r="W1451" s="8"/>
      <c r="X1451" s="8"/>
      <c r="Y1451" s="14">
        <f t="shared" si="244"/>
        <v>2651.33</v>
      </c>
      <c r="Z1451" s="10"/>
      <c r="AA1451" s="136">
        <f t="shared" si="248"/>
        <v>0</v>
      </c>
      <c r="AB1451" s="13"/>
      <c r="AC1451" s="13">
        <f t="shared" si="247"/>
        <v>0</v>
      </c>
      <c r="AD1451" s="12">
        <v>1</v>
      </c>
      <c r="AE1451" s="12">
        <v>1</v>
      </c>
      <c r="AG1451" s="9">
        <f t="shared" si="250"/>
        <v>-2651.33</v>
      </c>
      <c r="AI1451" s="1" t="str">
        <f t="shared" si="249"/>
        <v>33Q33Q10004008</v>
      </c>
      <c r="AJ1451" s="9">
        <f>IF(AND(F1451=2015,AG$4=1),-IFERROR(VLOOKUP(AI1451,'Tax Admin 1'!A:I,9,0),0),IF(AND(F1451=2015,AG$4=2),-IFERROR(VLOOKUP(AI1451,'Tax Admin 2'!A:I,9,0),0),IFERROR(VLOOKUP(AI1451,'A203'!A:L,12,0),0)))</f>
        <v>0</v>
      </c>
    </row>
    <row r="1452" spans="1:36" ht="15" customHeight="1" outlineLevel="2">
      <c r="A1452" s="7">
        <v>2015</v>
      </c>
      <c r="B1452" s="7" t="s">
        <v>96</v>
      </c>
      <c r="C1452" s="149" t="s">
        <v>97</v>
      </c>
      <c r="D1452" s="7" t="s">
        <v>97</v>
      </c>
      <c r="E1452" s="7" t="s">
        <v>13</v>
      </c>
      <c r="F1452" s="7">
        <v>1150</v>
      </c>
      <c r="G1452" s="7" t="str">
        <f>VLOOKUP(F1452,Crosswalk!A:D,2,0)</f>
        <v>4009</v>
      </c>
      <c r="H1452" s="7" t="str">
        <f>VLOOKUP(G1452,Crosswalk!B:D,2,0)</f>
        <v>Property Taxes-Prior Unsecured</v>
      </c>
      <c r="I1452" s="7"/>
      <c r="J1452" s="8">
        <v>0</v>
      </c>
      <c r="K1452" s="8">
        <v>0</v>
      </c>
      <c r="L1452" s="8">
        <v>5.12</v>
      </c>
      <c r="M1452" s="8">
        <v>0</v>
      </c>
      <c r="N1452" s="8">
        <v>0</v>
      </c>
      <c r="O1452" s="8">
        <v>30.289999999999996</v>
      </c>
      <c r="P1452" s="8"/>
      <c r="Q1452" s="8">
        <v>0</v>
      </c>
      <c r="R1452" s="8"/>
      <c r="S1452" s="8"/>
      <c r="T1452" s="8"/>
      <c r="U1452" s="8"/>
      <c r="V1452" s="8"/>
      <c r="W1452" s="8"/>
      <c r="X1452" s="8"/>
      <c r="Y1452" s="14">
        <f t="shared" si="244"/>
        <v>35.409999999999997</v>
      </c>
      <c r="Z1452" s="10"/>
      <c r="AA1452" s="136">
        <f t="shared" si="248"/>
        <v>0</v>
      </c>
      <c r="AB1452" s="13"/>
      <c r="AC1452" s="13">
        <f t="shared" si="247"/>
        <v>0</v>
      </c>
      <c r="AD1452" s="12">
        <v>1</v>
      </c>
      <c r="AE1452" s="12">
        <v>1</v>
      </c>
      <c r="AG1452" s="9">
        <f t="shared" si="250"/>
        <v>-35.409999999999997</v>
      </c>
      <c r="AI1452" s="1" t="str">
        <f t="shared" si="249"/>
        <v>33Q33Q10004009</v>
      </c>
      <c r="AJ1452" s="9">
        <f>IF(AND(F1452=2015,AG$4=1),-IFERROR(VLOOKUP(AI1452,'Tax Admin 1'!A:I,9,0),0),IF(AND(F1452=2015,AG$4=2),-IFERROR(VLOOKUP(AI1452,'Tax Admin 2'!A:I,9,0),0),IFERROR(VLOOKUP(AI1452,'A203'!A:L,12,0),0)))</f>
        <v>0</v>
      </c>
    </row>
    <row r="1453" spans="1:36" ht="15" customHeight="1" outlineLevel="2">
      <c r="A1453" s="7">
        <v>2015</v>
      </c>
      <c r="B1453" s="7" t="s">
        <v>96</v>
      </c>
      <c r="C1453" s="149" t="s">
        <v>97</v>
      </c>
      <c r="D1453" s="7" t="s">
        <v>97</v>
      </c>
      <c r="E1453" s="7" t="s">
        <v>13</v>
      </c>
      <c r="F1453" s="7">
        <v>1160</v>
      </c>
      <c r="G1453" s="7" t="str">
        <f>VLOOKUP(F1453,Crosswalk!A:D,2,0)</f>
        <v>4010</v>
      </c>
      <c r="H1453" s="7" t="str">
        <f>VLOOKUP(G1453,Crosswalk!B:D,2,0)</f>
        <v>Prop Tax Rev- School Pass Thru</v>
      </c>
      <c r="I1453" s="7"/>
      <c r="J1453" s="8">
        <v>0</v>
      </c>
      <c r="K1453" s="8">
        <v>0</v>
      </c>
      <c r="L1453" s="8">
        <v>0</v>
      </c>
      <c r="M1453" s="8">
        <v>0</v>
      </c>
      <c r="N1453" s="8">
        <v>0</v>
      </c>
      <c r="O1453" s="8">
        <v>0</v>
      </c>
      <c r="P1453" s="8"/>
      <c r="Q1453" s="8">
        <v>0</v>
      </c>
      <c r="R1453" s="8"/>
      <c r="S1453" s="8"/>
      <c r="T1453" s="8"/>
      <c r="U1453" s="8"/>
      <c r="V1453" s="8"/>
      <c r="W1453" s="8"/>
      <c r="X1453" s="8"/>
      <c r="Y1453" s="14">
        <f t="shared" si="244"/>
        <v>0</v>
      </c>
      <c r="Z1453" s="10"/>
      <c r="AA1453" s="136">
        <f t="shared" si="248"/>
        <v>0</v>
      </c>
      <c r="AB1453" s="13"/>
      <c r="AC1453" s="13">
        <f t="shared" si="247"/>
        <v>0</v>
      </c>
      <c r="AD1453" s="12">
        <v>1</v>
      </c>
      <c r="AE1453" s="12">
        <v>1</v>
      </c>
      <c r="AG1453" s="9">
        <f t="shared" si="250"/>
        <v>0</v>
      </c>
      <c r="AI1453" s="1" t="str">
        <f t="shared" si="249"/>
        <v>33Q33Q10004010</v>
      </c>
      <c r="AJ1453" s="9">
        <f>IF(AND(F1453=2015,AG$4=1),-IFERROR(VLOOKUP(AI1453,'Tax Admin 1'!A:I,9,0),0),IF(AND(F1453=2015,AG$4=2),-IFERROR(VLOOKUP(AI1453,'Tax Admin 2'!A:I,9,0),0),IFERROR(VLOOKUP(AI1453,'A203'!A:L,12,0),0)))</f>
        <v>0</v>
      </c>
    </row>
    <row r="1454" spans="1:36" ht="15" customHeight="1" outlineLevel="2">
      <c r="A1454" s="7">
        <v>2015</v>
      </c>
      <c r="B1454" s="7" t="s">
        <v>96</v>
      </c>
      <c r="C1454" s="149" t="s">
        <v>97</v>
      </c>
      <c r="D1454" s="7" t="s">
        <v>97</v>
      </c>
      <c r="E1454" s="7" t="s">
        <v>13</v>
      </c>
      <c r="F1454" s="7">
        <v>1260</v>
      </c>
      <c r="G1454" s="7" t="str">
        <f>VLOOKUP(F1454,Crosswalk!A:D,2,0)</f>
        <v>4030</v>
      </c>
      <c r="H1454" s="7" t="str">
        <f>VLOOKUP(G1454,Crosswalk!B:D,2,0)</f>
        <v>Supp Prop Tax-Current Secured</v>
      </c>
      <c r="I1454" s="7"/>
      <c r="J1454" s="8">
        <v>0</v>
      </c>
      <c r="K1454" s="8">
        <v>0</v>
      </c>
      <c r="L1454" s="8">
        <v>0</v>
      </c>
      <c r="M1454" s="8">
        <v>0</v>
      </c>
      <c r="N1454" s="8">
        <v>0</v>
      </c>
      <c r="O1454" s="8">
        <v>0</v>
      </c>
      <c r="P1454" s="8"/>
      <c r="Q1454" s="8">
        <v>1032.9000000000001</v>
      </c>
      <c r="R1454" s="8"/>
      <c r="S1454" s="8"/>
      <c r="T1454" s="8"/>
      <c r="U1454" s="8"/>
      <c r="V1454" s="8"/>
      <c r="W1454" s="8"/>
      <c r="X1454" s="8"/>
      <c r="Y1454" s="14">
        <f t="shared" si="244"/>
        <v>1032.9000000000001</v>
      </c>
      <c r="Z1454" s="10"/>
      <c r="AA1454" s="136">
        <f t="shared" si="248"/>
        <v>0</v>
      </c>
      <c r="AB1454" s="13"/>
      <c r="AC1454" s="13">
        <f t="shared" si="247"/>
        <v>0</v>
      </c>
      <c r="AD1454" s="12">
        <v>1</v>
      </c>
      <c r="AE1454" s="12">
        <v>1</v>
      </c>
      <c r="AG1454" s="9">
        <f t="shared" si="250"/>
        <v>-1032.9000000000001</v>
      </c>
      <c r="AI1454" s="1" t="str">
        <f t="shared" si="249"/>
        <v>33Q33Q10004030</v>
      </c>
      <c r="AJ1454" s="9">
        <f>IF(AND(F1454=2015,AG$4=1),-IFERROR(VLOOKUP(AI1454,'Tax Admin 1'!A:I,9,0),0),IF(AND(F1454=2015,AG$4=2),-IFERROR(VLOOKUP(AI1454,'Tax Admin 2'!A:I,9,0),0),IFERROR(VLOOKUP(AI1454,'A203'!A:L,12,0),0)))</f>
        <v>0</v>
      </c>
    </row>
    <row r="1455" spans="1:36" ht="15" customHeight="1" outlineLevel="2">
      <c r="A1455" s="7">
        <v>2015</v>
      </c>
      <c r="B1455" s="7" t="s">
        <v>96</v>
      </c>
      <c r="C1455" s="149" t="s">
        <v>97</v>
      </c>
      <c r="D1455" s="7" t="s">
        <v>97</v>
      </c>
      <c r="E1455" s="7" t="s">
        <v>13</v>
      </c>
      <c r="F1455" s="7">
        <v>1270</v>
      </c>
      <c r="G1455" s="7" t="str">
        <f>VLOOKUP(F1455,Crosswalk!A:D,2,0)</f>
        <v>4033</v>
      </c>
      <c r="H1455" s="7" t="str">
        <f>VLOOKUP(G1455,Crosswalk!B:D,2,0)</f>
        <v>Supp Property Taxes-Prior Secured</v>
      </c>
      <c r="I1455" s="7"/>
      <c r="J1455" s="8">
        <v>0</v>
      </c>
      <c r="K1455" s="8">
        <v>0</v>
      </c>
      <c r="L1455" s="8">
        <v>0</v>
      </c>
      <c r="M1455" s="8">
        <v>0</v>
      </c>
      <c r="N1455" s="8">
        <v>0</v>
      </c>
      <c r="O1455" s="8">
        <v>0</v>
      </c>
      <c r="P1455" s="8"/>
      <c r="Q1455" s="8">
        <v>197.47</v>
      </c>
      <c r="R1455" s="8"/>
      <c r="S1455" s="8"/>
      <c r="T1455" s="8"/>
      <c r="U1455" s="8"/>
      <c r="V1455" s="8"/>
      <c r="W1455" s="8"/>
      <c r="X1455" s="8"/>
      <c r="Y1455" s="14">
        <f t="shared" si="244"/>
        <v>197.47</v>
      </c>
      <c r="Z1455" s="10"/>
      <c r="AA1455" s="136">
        <f t="shared" si="248"/>
        <v>0</v>
      </c>
      <c r="AB1455" s="13"/>
      <c r="AC1455" s="13">
        <f t="shared" si="247"/>
        <v>0</v>
      </c>
      <c r="AD1455" s="12">
        <v>1</v>
      </c>
      <c r="AE1455" s="12">
        <v>1</v>
      </c>
      <c r="AG1455" s="9">
        <f t="shared" si="250"/>
        <v>-197.47</v>
      </c>
      <c r="AI1455" s="1" t="str">
        <f t="shared" si="249"/>
        <v>33Q33Q10004033</v>
      </c>
      <c r="AJ1455" s="9">
        <f>IF(AND(F1455=2015,AG$4=1),-IFERROR(VLOOKUP(AI1455,'Tax Admin 1'!A:I,9,0),0),IF(AND(F1455=2015,AG$4=2),-IFERROR(VLOOKUP(AI1455,'Tax Admin 2'!A:I,9,0),0),IFERROR(VLOOKUP(AI1455,'A203'!A:L,12,0),0)))</f>
        <v>0</v>
      </c>
    </row>
    <row r="1456" spans="1:36" ht="15" customHeight="1" outlineLevel="2">
      <c r="A1456" s="7">
        <v>2015</v>
      </c>
      <c r="B1456" s="7" t="s">
        <v>96</v>
      </c>
      <c r="C1456" s="149" t="s">
        <v>97</v>
      </c>
      <c r="D1456" s="7" t="s">
        <v>97</v>
      </c>
      <c r="E1456" s="7" t="s">
        <v>13</v>
      </c>
      <c r="F1456" s="7">
        <v>1410</v>
      </c>
      <c r="G1456" s="7" t="str">
        <f>VLOOKUP(F1456,Crosswalk!A:D,2,0)</f>
        <v>4052</v>
      </c>
      <c r="H1456" s="7" t="str">
        <f>VLOOKUP(G1456,Crosswalk!B:D,2,0)</f>
        <v>Other Taxes</v>
      </c>
      <c r="I1456" s="7"/>
      <c r="J1456" s="8">
        <v>0</v>
      </c>
      <c r="K1456" s="8">
        <v>0</v>
      </c>
      <c r="L1456" s="8">
        <v>0</v>
      </c>
      <c r="M1456" s="8">
        <v>0</v>
      </c>
      <c r="N1456" s="8">
        <v>0</v>
      </c>
      <c r="O1456" s="8">
        <v>0</v>
      </c>
      <c r="P1456" s="8"/>
      <c r="Q1456" s="8">
        <v>0</v>
      </c>
      <c r="R1456" s="8"/>
      <c r="S1456" s="8"/>
      <c r="T1456" s="8"/>
      <c r="U1456" s="8"/>
      <c r="V1456" s="8"/>
      <c r="W1456" s="8"/>
      <c r="X1456" s="8"/>
      <c r="Y1456" s="14">
        <f t="shared" si="244"/>
        <v>0</v>
      </c>
      <c r="Z1456" s="10"/>
      <c r="AA1456" s="136">
        <f t="shared" si="248"/>
        <v>0</v>
      </c>
      <c r="AB1456" s="13"/>
      <c r="AC1456" s="13">
        <f t="shared" si="247"/>
        <v>0</v>
      </c>
      <c r="AD1456" s="12">
        <v>1</v>
      </c>
      <c r="AE1456" s="12">
        <v>1</v>
      </c>
      <c r="AG1456" s="9">
        <f t="shared" si="250"/>
        <v>0</v>
      </c>
      <c r="AI1456" s="1" t="str">
        <f t="shared" si="249"/>
        <v>33Q33Q10004052</v>
      </c>
      <c r="AJ1456" s="9">
        <f>IF(AND(F1456=2015,AG$4=1),-IFERROR(VLOOKUP(AI1456,'Tax Admin 1'!A:I,9,0),0),IF(AND(F1456=2015,AG$4=2),-IFERROR(VLOOKUP(AI1456,'Tax Admin 2'!A:I,9,0),0),IFERROR(VLOOKUP(AI1456,'A203'!A:L,12,0),0)))</f>
        <v>0</v>
      </c>
    </row>
    <row r="1457" spans="1:36" ht="15" customHeight="1" outlineLevel="2">
      <c r="A1457" s="7">
        <v>2015</v>
      </c>
      <c r="B1457" s="7" t="s">
        <v>96</v>
      </c>
      <c r="C1457" s="149" t="s">
        <v>97</v>
      </c>
      <c r="D1457" s="7" t="s">
        <v>97</v>
      </c>
      <c r="E1457" s="7" t="s">
        <v>13</v>
      </c>
      <c r="F1457" s="7">
        <v>1440</v>
      </c>
      <c r="G1457" s="7" t="str">
        <f>VLOOKUP(F1457,Crosswalk!A:D,2,0)</f>
        <v>4055</v>
      </c>
      <c r="H1457" s="7" t="str">
        <f>VLOOKUP(G1457,Crosswalk!B:D,2,0)</f>
        <v>Timber Yield</v>
      </c>
      <c r="I1457" s="7"/>
      <c r="J1457" s="8">
        <v>0</v>
      </c>
      <c r="K1457" s="8">
        <v>0</v>
      </c>
      <c r="L1457" s="8">
        <v>0</v>
      </c>
      <c r="M1457" s="8">
        <v>0</v>
      </c>
      <c r="N1457" s="8">
        <v>0</v>
      </c>
      <c r="O1457" s="8">
        <v>0</v>
      </c>
      <c r="P1457" s="8"/>
      <c r="Q1457" s="8">
        <v>0</v>
      </c>
      <c r="R1457" s="8"/>
      <c r="S1457" s="8"/>
      <c r="T1457" s="8"/>
      <c r="U1457" s="8"/>
      <c r="V1457" s="8"/>
      <c r="W1457" s="8"/>
      <c r="X1457" s="8"/>
      <c r="Y1457" s="14">
        <f t="shared" si="244"/>
        <v>0</v>
      </c>
      <c r="Z1457" s="10"/>
      <c r="AA1457" s="136">
        <f t="shared" si="248"/>
        <v>0</v>
      </c>
      <c r="AB1457" s="13"/>
      <c r="AC1457" s="13">
        <f t="shared" si="247"/>
        <v>0</v>
      </c>
      <c r="AD1457" s="12">
        <v>1</v>
      </c>
      <c r="AE1457" s="12">
        <v>1</v>
      </c>
      <c r="AG1457" s="9">
        <f t="shared" si="250"/>
        <v>0</v>
      </c>
      <c r="AI1457" s="1" t="str">
        <f t="shared" si="249"/>
        <v>33Q33Q10004055</v>
      </c>
      <c r="AJ1457" s="9">
        <f>IF(AND(F1457=2015,AG$4=1),-IFERROR(VLOOKUP(AI1457,'Tax Admin 1'!A:I,9,0),0),IF(AND(F1457=2015,AG$4=2),-IFERROR(VLOOKUP(AI1457,'Tax Admin 2'!A:I,9,0),0),IFERROR(VLOOKUP(AI1457,'A203'!A:L,12,0),0)))</f>
        <v>0</v>
      </c>
    </row>
    <row r="1458" spans="1:36" ht="15" customHeight="1" outlineLevel="2">
      <c r="A1458" s="7">
        <v>2015</v>
      </c>
      <c r="B1458" s="7" t="s">
        <v>96</v>
      </c>
      <c r="C1458" s="149" t="s">
        <v>97</v>
      </c>
      <c r="D1458" s="7" t="s">
        <v>97</v>
      </c>
      <c r="E1458" s="7" t="s">
        <v>13</v>
      </c>
      <c r="F1458" s="7">
        <v>4010</v>
      </c>
      <c r="G1458" s="7" t="str">
        <f>VLOOKUP(F1458,Crosswalk!A:D,2,0)</f>
        <v>4801</v>
      </c>
      <c r="H1458" s="7" t="str">
        <f>VLOOKUP(G1458,Crosswalk!B:D,2,0)</f>
        <v>Interest</v>
      </c>
      <c r="I1458" s="7"/>
      <c r="J1458" s="8">
        <v>0</v>
      </c>
      <c r="K1458" s="8">
        <v>0</v>
      </c>
      <c r="L1458" s="8">
        <v>2.02</v>
      </c>
      <c r="M1458" s="8">
        <v>0</v>
      </c>
      <c r="N1458" s="8">
        <v>13.05</v>
      </c>
      <c r="O1458" s="8">
        <v>4.259999999999998</v>
      </c>
      <c r="P1458" s="8"/>
      <c r="Q1458" s="8">
        <v>11.900000000000006</v>
      </c>
      <c r="R1458" s="8"/>
      <c r="S1458" s="8"/>
      <c r="T1458" s="8"/>
      <c r="U1458" s="8"/>
      <c r="V1458" s="8"/>
      <c r="W1458" s="8"/>
      <c r="X1458" s="8"/>
      <c r="Y1458" s="14">
        <f t="shared" si="244"/>
        <v>31.230000000000004</v>
      </c>
      <c r="Z1458" s="10"/>
      <c r="AA1458" s="136">
        <f t="shared" si="248"/>
        <v>0</v>
      </c>
      <c r="AB1458" s="13"/>
      <c r="AC1458" s="13">
        <f t="shared" si="247"/>
        <v>0</v>
      </c>
      <c r="AD1458" s="12">
        <v>1</v>
      </c>
      <c r="AE1458" s="12">
        <v>1</v>
      </c>
      <c r="AG1458" s="9">
        <f t="shared" si="250"/>
        <v>-31.230000000000004</v>
      </c>
      <c r="AI1458" s="1" t="str">
        <f t="shared" si="249"/>
        <v>33Q33Q10004801</v>
      </c>
      <c r="AJ1458" s="9">
        <f>IF(AND(F1458=2015,AG$4=1),-IFERROR(VLOOKUP(AI1458,'Tax Admin 1'!A:I,9,0),0),IF(AND(F1458=2015,AG$4=2),-IFERROR(VLOOKUP(AI1458,'Tax Admin 2'!A:I,9,0),0),IFERROR(VLOOKUP(AI1458,'A203'!A:L,12,0),0)))</f>
        <v>0</v>
      </c>
    </row>
    <row r="1459" spans="1:36" ht="15" customHeight="1" outlineLevel="2">
      <c r="A1459" s="7">
        <v>2015</v>
      </c>
      <c r="B1459" s="7" t="s">
        <v>96</v>
      </c>
      <c r="C1459" s="149" t="s">
        <v>97</v>
      </c>
      <c r="D1459" s="7" t="s">
        <v>97</v>
      </c>
      <c r="E1459" s="7" t="s">
        <v>13</v>
      </c>
      <c r="F1459" s="7">
        <v>5380</v>
      </c>
      <c r="G1459" s="7" t="str">
        <f>VLOOKUP(F1459,Crosswalk!A:D,2,0)</f>
        <v>5050</v>
      </c>
      <c r="H1459" s="7" t="str">
        <f>VLOOKUP(G1459,Crosswalk!B:D,2,0)</f>
        <v>St-Homeowners Prop Tax Relief</v>
      </c>
      <c r="I1459" s="7"/>
      <c r="J1459" s="8">
        <v>0</v>
      </c>
      <c r="K1459" s="8">
        <v>0</v>
      </c>
      <c r="L1459" s="8">
        <v>0</v>
      </c>
      <c r="M1459" s="8">
        <v>0</v>
      </c>
      <c r="N1459" s="8">
        <v>0</v>
      </c>
      <c r="O1459" s="8">
        <v>0</v>
      </c>
      <c r="P1459" s="8"/>
      <c r="Q1459" s="8">
        <v>908.27</v>
      </c>
      <c r="R1459" s="8"/>
      <c r="S1459" s="8"/>
      <c r="T1459" s="8"/>
      <c r="U1459" s="8"/>
      <c r="V1459" s="8"/>
      <c r="W1459" s="8"/>
      <c r="X1459" s="8"/>
      <c r="Y1459" s="14">
        <f t="shared" si="244"/>
        <v>908.27</v>
      </c>
      <c r="Z1459" s="10"/>
      <c r="AA1459" s="136">
        <f t="shared" si="248"/>
        <v>0</v>
      </c>
      <c r="AB1459" s="13"/>
      <c r="AC1459" s="13">
        <f t="shared" si="247"/>
        <v>0</v>
      </c>
      <c r="AD1459" s="12">
        <v>1</v>
      </c>
      <c r="AE1459" s="12">
        <v>1</v>
      </c>
      <c r="AG1459" s="9">
        <f t="shared" si="250"/>
        <v>-908.27</v>
      </c>
      <c r="AI1459" s="1" t="str">
        <f t="shared" si="249"/>
        <v>33Q33Q10005050</v>
      </c>
      <c r="AJ1459" s="9">
        <f>IF(AND(F1459=2015,AG$4=1),-IFERROR(VLOOKUP(AI1459,'Tax Admin 1'!A:I,9,0),0),IF(AND(F1459=2015,AG$4=2),-IFERROR(VLOOKUP(AI1459,'Tax Admin 2'!A:I,9,0),0),IFERROR(VLOOKUP(AI1459,'A203'!A:L,12,0),0)))</f>
        <v>0</v>
      </c>
    </row>
    <row r="1460" spans="1:36" ht="15" customHeight="1" outlineLevel="2">
      <c r="A1460" s="7">
        <v>2015</v>
      </c>
      <c r="B1460" s="7" t="s">
        <v>96</v>
      </c>
      <c r="C1460" s="149" t="s">
        <v>97</v>
      </c>
      <c r="D1460" s="7" t="s">
        <v>97</v>
      </c>
      <c r="E1460" s="7" t="s">
        <v>13</v>
      </c>
      <c r="F1460" s="7">
        <v>5900</v>
      </c>
      <c r="G1460" s="7" t="str">
        <f>VLOOKUP(F1460,Crosswalk!A:D,2,0)</f>
        <v>5801</v>
      </c>
      <c r="H1460" s="7" t="str">
        <f>VLOOKUP(G1460,Crosswalk!B:D,2,0)</f>
        <v>RDA Pass Thru</v>
      </c>
      <c r="I1460" s="7"/>
      <c r="J1460" s="8">
        <v>0</v>
      </c>
      <c r="K1460" s="8">
        <v>0</v>
      </c>
      <c r="L1460" s="8">
        <v>0</v>
      </c>
      <c r="M1460" s="8">
        <v>0</v>
      </c>
      <c r="N1460" s="8">
        <v>0</v>
      </c>
      <c r="O1460" s="8">
        <v>0</v>
      </c>
      <c r="P1460" s="8"/>
      <c r="Q1460" s="8">
        <v>0</v>
      </c>
      <c r="R1460" s="8"/>
      <c r="S1460" s="8"/>
      <c r="T1460" s="8"/>
      <c r="U1460" s="8"/>
      <c r="V1460" s="8"/>
      <c r="W1460" s="8"/>
      <c r="X1460" s="8"/>
      <c r="Y1460" s="14">
        <f t="shared" si="244"/>
        <v>0</v>
      </c>
      <c r="Z1460" s="10"/>
      <c r="AA1460" s="136">
        <f t="shared" si="248"/>
        <v>0</v>
      </c>
      <c r="AB1460" s="13"/>
      <c r="AC1460" s="13">
        <f t="shared" si="247"/>
        <v>0</v>
      </c>
      <c r="AD1460" s="12">
        <v>1</v>
      </c>
      <c r="AE1460" s="12">
        <v>1</v>
      </c>
      <c r="AG1460" s="9">
        <f t="shared" si="250"/>
        <v>0</v>
      </c>
      <c r="AI1460" s="1" t="str">
        <f t="shared" si="249"/>
        <v>33Q33Q10005801</v>
      </c>
      <c r="AJ1460" s="9">
        <f>IF(AND(F1460=2015,AG$4=1),-IFERROR(VLOOKUP(AI1460,'Tax Admin 1'!A:I,9,0),0),IF(AND(F1460=2015,AG$4=2),-IFERROR(VLOOKUP(AI1460,'Tax Admin 2'!A:I,9,0),0),IFERROR(VLOOKUP(AI1460,'A203'!A:L,12,0),0)))</f>
        <v>0</v>
      </c>
    </row>
    <row r="1461" spans="1:36" ht="15" customHeight="1" outlineLevel="1">
      <c r="A1461" s="7"/>
      <c r="B1461" s="7"/>
      <c r="C1461" s="157" t="s">
        <v>3581</v>
      </c>
      <c r="D1461" s="7"/>
      <c r="E1461" s="7"/>
      <c r="F1461" s="24"/>
      <c r="G1461" s="7"/>
      <c r="H1461" s="7"/>
      <c r="I1461" s="7"/>
      <c r="J1461" s="8">
        <f>SUBTOTAL(9,J1448:J1460)</f>
        <v>0</v>
      </c>
      <c r="K1461" s="8">
        <f>SUBTOTAL(9,K1448:K1460)</f>
        <v>0</v>
      </c>
      <c r="L1461" s="8">
        <f>SUBTOTAL(9,L1448:L1460)</f>
        <v>43393.880000000005</v>
      </c>
      <c r="M1461" s="8">
        <f>SUBTOTAL(9,M1448:M1460)</f>
        <v>0</v>
      </c>
      <c r="N1461" s="8">
        <f>SUBTOTAL(9,N1448:N1460)</f>
        <v>6814.7</v>
      </c>
      <c r="O1461" s="8">
        <f>SUBTOTAL(9,O1448:O1460)</f>
        <v>19401.439999999999</v>
      </c>
      <c r="P1461" s="8">
        <f>SUBTOTAL(9,P1448:P1460)</f>
        <v>8584.56</v>
      </c>
      <c r="Q1461" s="8">
        <f>SUBTOTAL(9,Q1448:Q1460)</f>
        <v>8340.4699999999903</v>
      </c>
      <c r="R1461" s="8"/>
      <c r="S1461" s="8"/>
      <c r="T1461" s="8"/>
      <c r="U1461" s="8"/>
      <c r="V1461" s="8"/>
      <c r="W1461" s="8"/>
      <c r="X1461" s="8"/>
      <c r="Y1461" s="14">
        <f>SUBTOTAL(9,Y1448:Y1460)</f>
        <v>86535.05</v>
      </c>
      <c r="Z1461" s="10"/>
      <c r="AA1461" s="136"/>
      <c r="AB1461" s="13"/>
      <c r="AC1461" s="13"/>
      <c r="AD1461" s="12"/>
      <c r="AE1461" s="12"/>
      <c r="AG1461" s="9"/>
      <c r="AJ1461" s="9"/>
    </row>
    <row r="1462" spans="1:36" ht="15" customHeight="1" outlineLevel="2">
      <c r="A1462" s="7">
        <v>2015</v>
      </c>
      <c r="B1462" s="7" t="s">
        <v>98</v>
      </c>
      <c r="C1462" s="149" t="s">
        <v>99</v>
      </c>
      <c r="D1462" s="7" t="s">
        <v>99</v>
      </c>
      <c r="E1462" s="7" t="s">
        <v>13</v>
      </c>
      <c r="F1462" s="24">
        <v>1010</v>
      </c>
      <c r="G1462" s="7" t="str">
        <f>VLOOKUP(F1462,Crosswalk!A:D,2,0)</f>
        <v>4001</v>
      </c>
      <c r="H1462" s="7" t="str">
        <f>VLOOKUP(G1462,Crosswalk!B:D,2,0)</f>
        <v>Property Taxes-Current Secured</v>
      </c>
      <c r="I1462" s="7"/>
      <c r="J1462" s="8">
        <v>0</v>
      </c>
      <c r="K1462" s="8">
        <v>0</v>
      </c>
      <c r="L1462" s="8">
        <v>317.06</v>
      </c>
      <c r="M1462" s="8">
        <v>0</v>
      </c>
      <c r="N1462" s="8">
        <v>302.86000000000007</v>
      </c>
      <c r="O1462" s="8">
        <v>280.96000000000004</v>
      </c>
      <c r="P1462" s="8">
        <v>215.26</v>
      </c>
      <c r="Q1462" s="8">
        <v>394.19000000000005</v>
      </c>
      <c r="R1462" s="8"/>
      <c r="S1462" s="8"/>
      <c r="T1462" s="8"/>
      <c r="U1462" s="8"/>
      <c r="V1462" s="8"/>
      <c r="W1462" s="8"/>
      <c r="X1462" s="8"/>
      <c r="Y1462" s="14">
        <f t="shared" si="244"/>
        <v>1510.3300000000002</v>
      </c>
      <c r="Z1462" s="10"/>
      <c r="AA1462" s="136">
        <f t="shared" ref="AA1462:AA1468" si="251">IF(AG$2="Y",IF(RIGHT(B1462,4)="CITY",AJ1462,0),AJ1462)</f>
        <v>0</v>
      </c>
      <c r="AB1462" s="13"/>
      <c r="AC1462" s="13">
        <f t="shared" si="247"/>
        <v>0</v>
      </c>
      <c r="AD1462" s="12">
        <v>1</v>
      </c>
      <c r="AE1462" s="12">
        <v>0</v>
      </c>
      <c r="AG1462" s="9">
        <f t="shared" si="250"/>
        <v>-1510.3300000000002</v>
      </c>
      <c r="AI1462" s="1" t="str">
        <f t="shared" ref="AI1462:AI1468" si="252">C1462&amp;D1462&amp;E1462&amp;G1462</f>
        <v>33R33R10004001</v>
      </c>
      <c r="AJ1462" s="9">
        <f>IF(AND(F1462=2015,AG$4=1),-IFERROR(VLOOKUP(AI1462,'Tax Admin 1'!A:I,9,0),0),IF(AND(F1462=2015,AG$4=2),-IFERROR(VLOOKUP(AI1462,'Tax Admin 2'!A:I,9,0),0),IFERROR(VLOOKUP(AI1462,'A203'!A:L,12,0),0)))</f>
        <v>0</v>
      </c>
    </row>
    <row r="1463" spans="1:36" ht="15" customHeight="1" outlineLevel="2">
      <c r="A1463" s="7">
        <v>2015</v>
      </c>
      <c r="B1463" s="7" t="s">
        <v>98</v>
      </c>
      <c r="C1463" s="149" t="s">
        <v>99</v>
      </c>
      <c r="D1463" s="7" t="s">
        <v>99</v>
      </c>
      <c r="E1463" s="7" t="s">
        <v>13</v>
      </c>
      <c r="F1463" s="7">
        <v>1050</v>
      </c>
      <c r="G1463" s="7" t="str">
        <f>VLOOKUP(F1463,Crosswalk!A:D,2,0)</f>
        <v>4006</v>
      </c>
      <c r="H1463" s="7" t="str">
        <f>VLOOKUP(G1463,Crosswalk!B:D,2,0)</f>
        <v>Property Tax-Current Unsecured</v>
      </c>
      <c r="I1463" s="7"/>
      <c r="J1463" s="8">
        <v>0</v>
      </c>
      <c r="K1463" s="8">
        <v>0</v>
      </c>
      <c r="L1463" s="8">
        <v>271.58</v>
      </c>
      <c r="M1463" s="8">
        <v>0</v>
      </c>
      <c r="N1463" s="8">
        <v>13.420000000000016</v>
      </c>
      <c r="O1463" s="8">
        <v>7.3700000000000045</v>
      </c>
      <c r="P1463" s="8"/>
      <c r="Q1463" s="8">
        <v>0</v>
      </c>
      <c r="R1463" s="8"/>
      <c r="S1463" s="8"/>
      <c r="T1463" s="8"/>
      <c r="U1463" s="8"/>
      <c r="V1463" s="8"/>
      <c r="W1463" s="8"/>
      <c r="X1463" s="8"/>
      <c r="Y1463" s="14">
        <f t="shared" si="244"/>
        <v>292.37</v>
      </c>
      <c r="Z1463" s="10"/>
      <c r="AA1463" s="136">
        <f t="shared" si="251"/>
        <v>0</v>
      </c>
      <c r="AB1463" s="13"/>
      <c r="AC1463" s="13">
        <f t="shared" si="247"/>
        <v>0</v>
      </c>
      <c r="AD1463" s="12"/>
      <c r="AE1463" s="12"/>
      <c r="AG1463" s="9">
        <f t="shared" si="250"/>
        <v>-292.37</v>
      </c>
      <c r="AI1463" s="1" t="str">
        <f t="shared" si="252"/>
        <v>33R33R10004006</v>
      </c>
      <c r="AJ1463" s="9">
        <f>IF(AND(F1463=2015,AG$4=1),-IFERROR(VLOOKUP(AI1463,'Tax Admin 1'!A:I,9,0),0),IF(AND(F1463=2015,AG$4=2),-IFERROR(VLOOKUP(AI1463,'Tax Admin 2'!A:I,9,0),0),IFERROR(VLOOKUP(AI1463,'A203'!A:L,12,0),0)))</f>
        <v>0</v>
      </c>
    </row>
    <row r="1464" spans="1:36" ht="15" customHeight="1" outlineLevel="2">
      <c r="A1464" s="7">
        <v>2015</v>
      </c>
      <c r="B1464" s="7" t="s">
        <v>98</v>
      </c>
      <c r="C1464" s="149" t="s">
        <v>99</v>
      </c>
      <c r="D1464" s="7" t="s">
        <v>99</v>
      </c>
      <c r="E1464" s="7" t="s">
        <v>13</v>
      </c>
      <c r="F1464" s="7">
        <v>1110</v>
      </c>
      <c r="G1464" s="7" t="str">
        <f>VLOOKUP(F1464,Crosswalk!A:D,2,0)</f>
        <v>4008</v>
      </c>
      <c r="H1464" s="7" t="str">
        <f>VLOOKUP(G1464,Crosswalk!B:D,2,0)</f>
        <v>Property Taxes-Prior Secured</v>
      </c>
      <c r="I1464" s="7"/>
      <c r="J1464" s="8">
        <v>0</v>
      </c>
      <c r="K1464" s="8">
        <v>0</v>
      </c>
      <c r="L1464" s="8">
        <v>0</v>
      </c>
      <c r="M1464" s="8">
        <v>0</v>
      </c>
      <c r="N1464" s="8">
        <v>0</v>
      </c>
      <c r="O1464" s="8">
        <v>0</v>
      </c>
      <c r="P1464" s="8"/>
      <c r="Q1464" s="8">
        <v>0</v>
      </c>
      <c r="R1464" s="8"/>
      <c r="S1464" s="8"/>
      <c r="T1464" s="8"/>
      <c r="U1464" s="8"/>
      <c r="V1464" s="8"/>
      <c r="W1464" s="8"/>
      <c r="X1464" s="8"/>
      <c r="Y1464" s="14">
        <f t="shared" si="244"/>
        <v>0</v>
      </c>
      <c r="Z1464" s="10"/>
      <c r="AA1464" s="136">
        <f t="shared" si="251"/>
        <v>0</v>
      </c>
      <c r="AB1464" s="13"/>
      <c r="AC1464" s="13">
        <f t="shared" si="247"/>
        <v>0</v>
      </c>
      <c r="AD1464" s="12"/>
      <c r="AE1464" s="12"/>
      <c r="AG1464" s="9">
        <f t="shared" si="250"/>
        <v>0</v>
      </c>
      <c r="AI1464" s="1" t="str">
        <f t="shared" si="252"/>
        <v>33R33R10004008</v>
      </c>
      <c r="AJ1464" s="9">
        <f>IF(AND(F1464=2015,AG$4=1),-IFERROR(VLOOKUP(AI1464,'Tax Admin 1'!A:I,9,0),0),IF(AND(F1464=2015,AG$4=2),-IFERROR(VLOOKUP(AI1464,'Tax Admin 2'!A:I,9,0),0),IFERROR(VLOOKUP(AI1464,'A203'!A:L,12,0),0)))</f>
        <v>0</v>
      </c>
    </row>
    <row r="1465" spans="1:36" ht="15" customHeight="1" outlineLevel="2">
      <c r="A1465" s="7">
        <v>2015</v>
      </c>
      <c r="B1465" s="7" t="s">
        <v>98</v>
      </c>
      <c r="C1465" s="149" t="s">
        <v>99</v>
      </c>
      <c r="D1465" s="7" t="s">
        <v>99</v>
      </c>
      <c r="E1465" s="7" t="s">
        <v>13</v>
      </c>
      <c r="F1465" s="7">
        <v>1150</v>
      </c>
      <c r="G1465" s="7" t="str">
        <f>VLOOKUP(F1465,Crosswalk!A:D,2,0)</f>
        <v>4009</v>
      </c>
      <c r="H1465" s="7" t="str">
        <f>VLOOKUP(G1465,Crosswalk!B:D,2,0)</f>
        <v>Property Taxes-Prior Unsecured</v>
      </c>
      <c r="I1465" s="7"/>
      <c r="J1465" s="8">
        <v>0</v>
      </c>
      <c r="K1465" s="8">
        <v>0</v>
      </c>
      <c r="L1465" s="8">
        <v>0</v>
      </c>
      <c r="M1465" s="8">
        <v>0</v>
      </c>
      <c r="N1465" s="8">
        <v>0</v>
      </c>
      <c r="O1465" s="8">
        <v>0</v>
      </c>
      <c r="P1465" s="8"/>
      <c r="Q1465" s="8">
        <v>0</v>
      </c>
      <c r="R1465" s="8"/>
      <c r="S1465" s="8"/>
      <c r="T1465" s="8"/>
      <c r="U1465" s="8"/>
      <c r="V1465" s="8"/>
      <c r="W1465" s="8"/>
      <c r="X1465" s="8"/>
      <c r="Y1465" s="14">
        <f t="shared" si="244"/>
        <v>0</v>
      </c>
      <c r="Z1465" s="10"/>
      <c r="AA1465" s="136">
        <f t="shared" si="251"/>
        <v>0</v>
      </c>
      <c r="AB1465" s="13"/>
      <c r="AC1465" s="13">
        <f t="shared" si="247"/>
        <v>0</v>
      </c>
      <c r="AD1465" s="12"/>
      <c r="AE1465" s="12"/>
      <c r="AG1465" s="9">
        <f t="shared" si="250"/>
        <v>0</v>
      </c>
      <c r="AI1465" s="1" t="str">
        <f t="shared" si="252"/>
        <v>33R33R10004009</v>
      </c>
      <c r="AJ1465" s="9">
        <f>IF(AND(F1465=2015,AG$4=1),-IFERROR(VLOOKUP(AI1465,'Tax Admin 1'!A:I,9,0),0),IF(AND(F1465=2015,AG$4=2),-IFERROR(VLOOKUP(AI1465,'Tax Admin 2'!A:I,9,0),0),IFERROR(VLOOKUP(AI1465,'A203'!A:L,12,0),0)))</f>
        <v>0</v>
      </c>
    </row>
    <row r="1466" spans="1:36" ht="15" customHeight="1" outlineLevel="2">
      <c r="A1466" s="7">
        <v>2015</v>
      </c>
      <c r="B1466" s="7" t="s">
        <v>98</v>
      </c>
      <c r="C1466" s="149" t="s">
        <v>99</v>
      </c>
      <c r="D1466" s="7" t="s">
        <v>99</v>
      </c>
      <c r="E1466" s="7">
        <v>1000</v>
      </c>
      <c r="F1466" s="7">
        <v>1260</v>
      </c>
      <c r="G1466" s="7" t="str">
        <f>VLOOKUP(F1466,Crosswalk!A:D,2,0)</f>
        <v>4030</v>
      </c>
      <c r="H1466" s="7" t="str">
        <f>VLOOKUP(G1466,Crosswalk!B:D,2,0)</f>
        <v>Supp Prop Tax-Current Secured</v>
      </c>
      <c r="I1466" s="7"/>
      <c r="J1466" s="8">
        <v>0</v>
      </c>
      <c r="K1466" s="8">
        <v>0</v>
      </c>
      <c r="L1466" s="8">
        <v>0</v>
      </c>
      <c r="M1466" s="8">
        <v>0</v>
      </c>
      <c r="N1466" s="8">
        <v>0</v>
      </c>
      <c r="O1466" s="8">
        <v>0</v>
      </c>
      <c r="P1466" s="8"/>
      <c r="Q1466" s="8">
        <v>1.71</v>
      </c>
      <c r="R1466" s="8"/>
      <c r="S1466" s="8"/>
      <c r="T1466" s="8"/>
      <c r="U1466" s="8"/>
      <c r="V1466" s="8"/>
      <c r="W1466" s="8"/>
      <c r="X1466" s="8"/>
      <c r="Y1466" s="14">
        <f t="shared" si="244"/>
        <v>1.71</v>
      </c>
      <c r="Z1466" s="10"/>
      <c r="AA1466" s="136">
        <f t="shared" si="251"/>
        <v>0</v>
      </c>
      <c r="AB1466" s="13"/>
      <c r="AC1466" s="13">
        <f t="shared" si="247"/>
        <v>0</v>
      </c>
      <c r="AD1466" s="12">
        <v>0</v>
      </c>
      <c r="AE1466" s="12">
        <v>0</v>
      </c>
      <c r="AG1466" s="9">
        <f t="shared" si="250"/>
        <v>-1.71</v>
      </c>
      <c r="AI1466" s="1" t="str">
        <f t="shared" si="252"/>
        <v>33R33R10004030</v>
      </c>
      <c r="AJ1466" s="9">
        <f>IF(AND(F1466=2015,AG$4=1),-IFERROR(VLOOKUP(AI1466,'Tax Admin 1'!A:I,9,0),0),IF(AND(F1466=2015,AG$4=2),-IFERROR(VLOOKUP(AI1466,'Tax Admin 2'!A:I,9,0),0),IFERROR(VLOOKUP(AI1466,'A203'!A:L,12,0),0)))</f>
        <v>0</v>
      </c>
    </row>
    <row r="1467" spans="1:36" ht="15" customHeight="1" outlineLevel="2">
      <c r="A1467" s="7">
        <v>2015</v>
      </c>
      <c r="B1467" s="7" t="s">
        <v>98</v>
      </c>
      <c r="C1467" s="149" t="s">
        <v>99</v>
      </c>
      <c r="D1467" s="7" t="s">
        <v>99</v>
      </c>
      <c r="E1467" s="7" t="s">
        <v>13</v>
      </c>
      <c r="F1467" s="7">
        <v>4010</v>
      </c>
      <c r="G1467" s="7" t="str">
        <f>VLOOKUP(F1467,Crosswalk!A:D,2,0)</f>
        <v>4801</v>
      </c>
      <c r="H1467" s="7" t="str">
        <f>VLOOKUP(G1467,Crosswalk!B:D,2,0)</f>
        <v>Interest</v>
      </c>
      <c r="I1467" s="7"/>
      <c r="J1467" s="8">
        <v>0</v>
      </c>
      <c r="K1467" s="8">
        <v>0</v>
      </c>
      <c r="L1467" s="8">
        <v>0.01</v>
      </c>
      <c r="M1467" s="8">
        <v>0</v>
      </c>
      <c r="N1467" s="8">
        <v>0.18</v>
      </c>
      <c r="O1467" s="8">
        <v>0.2</v>
      </c>
      <c r="P1467" s="8"/>
      <c r="Q1467" s="8">
        <v>0.31999999999999995</v>
      </c>
      <c r="R1467" s="8"/>
      <c r="S1467" s="8"/>
      <c r="T1467" s="8"/>
      <c r="U1467" s="8"/>
      <c r="V1467" s="8"/>
      <c r="W1467" s="8"/>
      <c r="X1467" s="8"/>
      <c r="Y1467" s="14">
        <f t="shared" si="244"/>
        <v>0.71</v>
      </c>
      <c r="Z1467" s="10"/>
      <c r="AA1467" s="136">
        <f t="shared" si="251"/>
        <v>0</v>
      </c>
      <c r="AB1467" s="13"/>
      <c r="AC1467" s="13">
        <f t="shared" si="247"/>
        <v>0</v>
      </c>
      <c r="AD1467" s="12">
        <v>1</v>
      </c>
      <c r="AE1467" s="12">
        <v>0</v>
      </c>
      <c r="AG1467" s="9">
        <f t="shared" si="250"/>
        <v>-0.71</v>
      </c>
      <c r="AI1467" s="1" t="str">
        <f t="shared" si="252"/>
        <v>33R33R10004801</v>
      </c>
      <c r="AJ1467" s="9">
        <f>IF(AND(F1467=2015,AG$4=1),-IFERROR(VLOOKUP(AI1467,'Tax Admin 1'!A:I,9,0),0),IF(AND(F1467=2015,AG$4=2),-IFERROR(VLOOKUP(AI1467,'Tax Admin 2'!A:I,9,0),0),IFERROR(VLOOKUP(AI1467,'A203'!A:L,12,0),0)))</f>
        <v>0</v>
      </c>
    </row>
    <row r="1468" spans="1:36" ht="15" customHeight="1" outlineLevel="2">
      <c r="A1468" s="7">
        <v>2015</v>
      </c>
      <c r="B1468" s="7" t="s">
        <v>98</v>
      </c>
      <c r="C1468" s="149" t="s">
        <v>99</v>
      </c>
      <c r="D1468" s="7" t="s">
        <v>99</v>
      </c>
      <c r="E1468" s="7" t="s">
        <v>13</v>
      </c>
      <c r="F1468" s="7">
        <v>5380</v>
      </c>
      <c r="G1468" s="7" t="str">
        <f>VLOOKUP(F1468,Crosswalk!A:D,2,0)</f>
        <v>5050</v>
      </c>
      <c r="H1468" s="7" t="str">
        <f>VLOOKUP(G1468,Crosswalk!B:D,2,0)</f>
        <v>St-Homeowners Prop Tax Relief</v>
      </c>
      <c r="I1468" s="7"/>
      <c r="J1468" s="8">
        <v>0</v>
      </c>
      <c r="K1468" s="8">
        <v>0</v>
      </c>
      <c r="L1468" s="8">
        <v>0</v>
      </c>
      <c r="M1468" s="8">
        <v>0</v>
      </c>
      <c r="N1468" s="8">
        <v>0</v>
      </c>
      <c r="O1468" s="8">
        <v>0</v>
      </c>
      <c r="P1468" s="8"/>
      <c r="Q1468" s="8">
        <v>4.5599999999999996</v>
      </c>
      <c r="R1468" s="8"/>
      <c r="S1468" s="8"/>
      <c r="T1468" s="8"/>
      <c r="U1468" s="8"/>
      <c r="V1468" s="8"/>
      <c r="W1468" s="8"/>
      <c r="X1468" s="8"/>
      <c r="Y1468" s="14">
        <f t="shared" si="244"/>
        <v>4.5599999999999996</v>
      </c>
      <c r="Z1468" s="10"/>
      <c r="AA1468" s="136">
        <f t="shared" si="251"/>
        <v>0</v>
      </c>
      <c r="AB1468" s="13"/>
      <c r="AC1468" s="13">
        <f t="shared" si="247"/>
        <v>0</v>
      </c>
      <c r="AD1468" s="12">
        <v>1</v>
      </c>
      <c r="AE1468" s="12">
        <v>0</v>
      </c>
      <c r="AG1468" s="9">
        <f t="shared" si="250"/>
        <v>-4.5599999999999996</v>
      </c>
      <c r="AI1468" s="1" t="str">
        <f t="shared" si="252"/>
        <v>33R33R10005050</v>
      </c>
      <c r="AJ1468" s="9">
        <f>IF(AND(F1468=2015,AG$4=1),-IFERROR(VLOOKUP(AI1468,'Tax Admin 1'!A:I,9,0),0),IF(AND(F1468=2015,AG$4=2),-IFERROR(VLOOKUP(AI1468,'Tax Admin 2'!A:I,9,0),0),IFERROR(VLOOKUP(AI1468,'A203'!A:L,12,0),0)))</f>
        <v>0</v>
      </c>
    </row>
    <row r="1469" spans="1:36" ht="15" customHeight="1" outlineLevel="1">
      <c r="A1469" s="7"/>
      <c r="B1469" s="7"/>
      <c r="C1469" s="157" t="s">
        <v>3582</v>
      </c>
      <c r="D1469" s="7"/>
      <c r="E1469" s="7"/>
      <c r="F1469" s="7"/>
      <c r="G1469" s="7"/>
      <c r="H1469" s="7"/>
      <c r="I1469" s="7"/>
      <c r="J1469" s="8">
        <f>SUBTOTAL(9,J1462:J1468)</f>
        <v>0</v>
      </c>
      <c r="K1469" s="8">
        <f>SUBTOTAL(9,K1462:K1468)</f>
        <v>0</v>
      </c>
      <c r="L1469" s="8">
        <f>SUBTOTAL(9,L1462:L1468)</f>
        <v>588.65</v>
      </c>
      <c r="M1469" s="8">
        <f>SUBTOTAL(9,M1462:M1468)</f>
        <v>0</v>
      </c>
      <c r="N1469" s="8">
        <f>SUBTOTAL(9,N1462:N1468)</f>
        <v>316.46000000000009</v>
      </c>
      <c r="O1469" s="8">
        <f>SUBTOTAL(9,O1462:O1468)</f>
        <v>288.53000000000003</v>
      </c>
      <c r="P1469" s="8">
        <f>SUBTOTAL(9,P1462:P1468)</f>
        <v>215.26</v>
      </c>
      <c r="Q1469" s="8">
        <f>SUBTOTAL(9,Q1462:Q1468)</f>
        <v>400.78000000000003</v>
      </c>
      <c r="R1469" s="8"/>
      <c r="S1469" s="8"/>
      <c r="T1469" s="8"/>
      <c r="U1469" s="8"/>
      <c r="V1469" s="8"/>
      <c r="W1469" s="8"/>
      <c r="X1469" s="8"/>
      <c r="Y1469" s="14">
        <f>SUBTOTAL(9,Y1462:Y1468)</f>
        <v>1809.6800000000003</v>
      </c>
      <c r="Z1469" s="10"/>
      <c r="AA1469" s="136"/>
      <c r="AB1469" s="13"/>
      <c r="AC1469" s="13"/>
      <c r="AD1469" s="12"/>
      <c r="AE1469" s="12"/>
      <c r="AG1469" s="9"/>
      <c r="AJ1469" s="9"/>
    </row>
    <row r="1470" spans="1:36" ht="15" customHeight="1" outlineLevel="2">
      <c r="A1470" s="7">
        <v>2015</v>
      </c>
      <c r="B1470" s="23" t="s">
        <v>2472</v>
      </c>
      <c r="C1470" s="149" t="s">
        <v>100</v>
      </c>
      <c r="D1470" s="7" t="s">
        <v>100</v>
      </c>
      <c r="E1470" s="7" t="s">
        <v>13</v>
      </c>
      <c r="F1470" s="7">
        <v>1010</v>
      </c>
      <c r="G1470" s="7" t="str">
        <f>VLOOKUP(F1470,Crosswalk!A:D,2,0)</f>
        <v>4001</v>
      </c>
      <c r="H1470" s="7" t="str">
        <f>VLOOKUP(G1470,Crosswalk!B:D,2,0)</f>
        <v>Property Taxes-Current Secured</v>
      </c>
      <c r="I1470" s="7"/>
      <c r="J1470" s="8">
        <v>0</v>
      </c>
      <c r="K1470" s="8">
        <v>0</v>
      </c>
      <c r="L1470" s="8">
        <v>52.19</v>
      </c>
      <c r="M1470" s="8">
        <v>0</v>
      </c>
      <c r="N1470" s="8">
        <v>387.19</v>
      </c>
      <c r="O1470" s="8">
        <v>-135.68</v>
      </c>
      <c r="P1470" s="8">
        <v>282.42</v>
      </c>
      <c r="Q1470" s="8">
        <v>28.029999999999859</v>
      </c>
      <c r="R1470" s="8"/>
      <c r="S1470" s="8"/>
      <c r="T1470" s="8"/>
      <c r="U1470" s="8"/>
      <c r="V1470" s="8"/>
      <c r="W1470" s="8"/>
      <c r="X1470" s="8"/>
      <c r="Y1470" s="14">
        <f t="shared" si="244"/>
        <v>614.14999999999986</v>
      </c>
      <c r="Z1470" s="10"/>
      <c r="AA1470" s="136">
        <f t="shared" ref="AA1470:AA1478" si="253">IF(AG$2="Y",IF(RIGHT(B1470,4)="CITY",AJ1470,0),AJ1470)</f>
        <v>0</v>
      </c>
      <c r="AB1470" s="13"/>
      <c r="AC1470" s="13">
        <f t="shared" ref="AC1470:AC1476" si="254">AA1470+AB1470</f>
        <v>0</v>
      </c>
      <c r="AD1470" s="12">
        <v>1</v>
      </c>
      <c r="AE1470" s="12">
        <v>0</v>
      </c>
      <c r="AG1470" s="9">
        <f t="shared" si="250"/>
        <v>-614.14999999999986</v>
      </c>
      <c r="AI1470" s="1" t="str">
        <f t="shared" ref="AI1470:AI1478" si="255">C1470&amp;D1470&amp;E1470&amp;G1470</f>
        <v>33S33S10004001</v>
      </c>
      <c r="AJ1470" s="9">
        <f>IF(AND(F1470=2015,AG$4=1),-IFERROR(VLOOKUP(AI1470,'Tax Admin 1'!A:I,9,0),0),IF(AND(F1470=2015,AG$4=2),-IFERROR(VLOOKUP(AI1470,'Tax Admin 2'!A:I,9,0),0),IFERROR(VLOOKUP(AI1470,'A203'!A:L,12,0),0)))</f>
        <v>0</v>
      </c>
    </row>
    <row r="1471" spans="1:36" ht="15" customHeight="1" outlineLevel="2">
      <c r="A1471" s="7">
        <v>2015</v>
      </c>
      <c r="B1471" s="23" t="s">
        <v>2472</v>
      </c>
      <c r="C1471" s="149" t="s">
        <v>100</v>
      </c>
      <c r="D1471" s="7" t="s">
        <v>100</v>
      </c>
      <c r="E1471" s="7" t="s">
        <v>13</v>
      </c>
      <c r="F1471" s="7">
        <v>1050</v>
      </c>
      <c r="G1471" s="7" t="str">
        <f>VLOOKUP(F1471,Crosswalk!A:D,2,0)</f>
        <v>4006</v>
      </c>
      <c r="H1471" s="7" t="str">
        <f>VLOOKUP(G1471,Crosswalk!B:D,2,0)</f>
        <v>Property Tax-Current Unsecured</v>
      </c>
      <c r="I1471" s="7"/>
      <c r="J1471" s="8">
        <v>0</v>
      </c>
      <c r="K1471" s="8">
        <v>0</v>
      </c>
      <c r="L1471" s="8">
        <v>7028.86</v>
      </c>
      <c r="M1471" s="8">
        <v>0</v>
      </c>
      <c r="N1471" s="8">
        <v>9.0500000000001819</v>
      </c>
      <c r="O1471" s="8">
        <v>867.44000000000051</v>
      </c>
      <c r="P1471" s="8">
        <v>-36.25</v>
      </c>
      <c r="Q1471" s="8">
        <v>136.75999999999931</v>
      </c>
      <c r="R1471" s="8"/>
      <c r="S1471" s="8"/>
      <c r="T1471" s="8"/>
      <c r="U1471" s="8"/>
      <c r="V1471" s="8"/>
      <c r="W1471" s="8"/>
      <c r="X1471" s="8"/>
      <c r="Y1471" s="14">
        <f t="shared" si="244"/>
        <v>8005.86</v>
      </c>
      <c r="Z1471" s="10"/>
      <c r="AA1471" s="136">
        <f t="shared" si="253"/>
        <v>0</v>
      </c>
      <c r="AB1471" s="13"/>
      <c r="AC1471" s="13">
        <f t="shared" si="254"/>
        <v>0</v>
      </c>
      <c r="AD1471" s="12">
        <v>1</v>
      </c>
      <c r="AE1471" s="12">
        <v>0</v>
      </c>
      <c r="AG1471" s="9">
        <f t="shared" si="250"/>
        <v>-8005.86</v>
      </c>
      <c r="AI1471" s="1" t="str">
        <f t="shared" si="255"/>
        <v>33S33S10004006</v>
      </c>
      <c r="AJ1471" s="9">
        <f>IF(AND(F1471=2015,AG$4=1),-IFERROR(VLOOKUP(AI1471,'Tax Admin 1'!A:I,9,0),0),IF(AND(F1471=2015,AG$4=2),-IFERROR(VLOOKUP(AI1471,'Tax Admin 2'!A:I,9,0),0),IFERROR(VLOOKUP(AI1471,'A203'!A:L,12,0),0)))</f>
        <v>0</v>
      </c>
    </row>
    <row r="1472" spans="1:36" ht="15" customHeight="1" outlineLevel="2">
      <c r="A1472" s="7">
        <v>2015</v>
      </c>
      <c r="B1472" s="23" t="s">
        <v>2472</v>
      </c>
      <c r="C1472" s="149" t="s">
        <v>100</v>
      </c>
      <c r="D1472" s="7" t="s">
        <v>100</v>
      </c>
      <c r="E1472" s="7" t="s">
        <v>13</v>
      </c>
      <c r="F1472" s="7">
        <v>1110</v>
      </c>
      <c r="G1472" s="7" t="str">
        <f>VLOOKUP(F1472,Crosswalk!A:D,2,0)</f>
        <v>4008</v>
      </c>
      <c r="H1472" s="7" t="str">
        <f>VLOOKUP(G1472,Crosswalk!B:D,2,0)</f>
        <v>Property Taxes-Prior Secured</v>
      </c>
      <c r="I1472" s="7"/>
      <c r="J1472" s="8">
        <v>0</v>
      </c>
      <c r="K1472" s="8">
        <v>0</v>
      </c>
      <c r="L1472" s="8">
        <v>0</v>
      </c>
      <c r="M1472" s="8">
        <v>0</v>
      </c>
      <c r="N1472" s="8">
        <v>0</v>
      </c>
      <c r="O1472" s="8">
        <v>0</v>
      </c>
      <c r="P1472" s="8"/>
      <c r="Q1472" s="8">
        <v>5255.36</v>
      </c>
      <c r="R1472" s="8"/>
      <c r="S1472" s="8"/>
      <c r="T1472" s="8"/>
      <c r="U1472" s="8"/>
      <c r="V1472" s="8"/>
      <c r="W1472" s="8"/>
      <c r="X1472" s="8"/>
      <c r="Y1472" s="14">
        <f t="shared" si="244"/>
        <v>5255.36</v>
      </c>
      <c r="Z1472" s="10"/>
      <c r="AA1472" s="136">
        <f t="shared" si="253"/>
        <v>0</v>
      </c>
      <c r="AB1472" s="13"/>
      <c r="AC1472" s="13">
        <f t="shared" si="254"/>
        <v>0</v>
      </c>
      <c r="AD1472" s="12">
        <v>1</v>
      </c>
      <c r="AE1472" s="12">
        <v>0</v>
      </c>
      <c r="AG1472" s="9">
        <f t="shared" si="250"/>
        <v>-5255.36</v>
      </c>
      <c r="AI1472" s="1" t="str">
        <f t="shared" si="255"/>
        <v>33S33S10004008</v>
      </c>
      <c r="AJ1472" s="9">
        <f>IF(AND(F1472=2015,AG$4=1),-IFERROR(VLOOKUP(AI1472,'Tax Admin 1'!A:I,9,0),0),IF(AND(F1472=2015,AG$4=2),-IFERROR(VLOOKUP(AI1472,'Tax Admin 2'!A:I,9,0),0),IFERROR(VLOOKUP(AI1472,'A203'!A:L,12,0),0)))</f>
        <v>0</v>
      </c>
    </row>
    <row r="1473" spans="1:36" ht="15" customHeight="1" outlineLevel="2">
      <c r="A1473" s="7">
        <v>2015</v>
      </c>
      <c r="B1473" s="23" t="s">
        <v>2472</v>
      </c>
      <c r="C1473" s="149" t="s">
        <v>100</v>
      </c>
      <c r="D1473" s="7" t="s">
        <v>100</v>
      </c>
      <c r="E1473" s="7" t="s">
        <v>13</v>
      </c>
      <c r="F1473" s="7">
        <v>1150</v>
      </c>
      <c r="G1473" s="7" t="str">
        <f>VLOOKUP(F1473,Crosswalk!A:D,2,0)</f>
        <v>4009</v>
      </c>
      <c r="H1473" s="7" t="str">
        <f>VLOOKUP(G1473,Crosswalk!B:D,2,0)</f>
        <v>Property Taxes-Prior Unsecured</v>
      </c>
      <c r="I1473" s="7"/>
      <c r="J1473" s="8">
        <v>0</v>
      </c>
      <c r="K1473" s="8">
        <v>0</v>
      </c>
      <c r="L1473" s="8">
        <v>91.41</v>
      </c>
      <c r="M1473" s="8">
        <v>0</v>
      </c>
      <c r="N1473" s="8">
        <v>11.240000000000009</v>
      </c>
      <c r="O1473" s="8">
        <v>107.1</v>
      </c>
      <c r="P1473" s="8">
        <v>5.76</v>
      </c>
      <c r="Q1473" s="8">
        <v>19.360000000000014</v>
      </c>
      <c r="R1473" s="8"/>
      <c r="S1473" s="8"/>
      <c r="T1473" s="8"/>
      <c r="U1473" s="8"/>
      <c r="V1473" s="8"/>
      <c r="W1473" s="8"/>
      <c r="X1473" s="8"/>
      <c r="Y1473" s="14">
        <f t="shared" si="244"/>
        <v>234.87</v>
      </c>
      <c r="Z1473" s="10"/>
      <c r="AA1473" s="136">
        <f t="shared" si="253"/>
        <v>0</v>
      </c>
      <c r="AB1473" s="13"/>
      <c r="AC1473" s="13">
        <f t="shared" si="254"/>
        <v>0</v>
      </c>
      <c r="AD1473" s="12">
        <v>1</v>
      </c>
      <c r="AE1473" s="12">
        <v>0</v>
      </c>
      <c r="AG1473" s="9">
        <f t="shared" si="250"/>
        <v>-234.87</v>
      </c>
      <c r="AI1473" s="1" t="str">
        <f t="shared" si="255"/>
        <v>33S33S10004009</v>
      </c>
      <c r="AJ1473" s="9">
        <f>IF(AND(F1473=2015,AG$4=1),-IFERROR(VLOOKUP(AI1473,'Tax Admin 1'!A:I,9,0),0),IF(AND(F1473=2015,AG$4=2),-IFERROR(VLOOKUP(AI1473,'Tax Admin 2'!A:I,9,0),0),IFERROR(VLOOKUP(AI1473,'A203'!A:L,12,0),0)))</f>
        <v>0</v>
      </c>
    </row>
    <row r="1474" spans="1:36" ht="15" customHeight="1" outlineLevel="2">
      <c r="A1474" s="7">
        <v>2015</v>
      </c>
      <c r="B1474" s="23" t="s">
        <v>2472</v>
      </c>
      <c r="C1474" s="149" t="s">
        <v>100</v>
      </c>
      <c r="D1474" s="7" t="s">
        <v>100</v>
      </c>
      <c r="E1474" s="7" t="s">
        <v>13</v>
      </c>
      <c r="F1474" s="7">
        <v>1260</v>
      </c>
      <c r="G1474" s="7" t="str">
        <f>VLOOKUP(F1474,Crosswalk!A:D,2,0)</f>
        <v>4030</v>
      </c>
      <c r="H1474" s="7" t="str">
        <f>VLOOKUP(G1474,Crosswalk!B:D,2,0)</f>
        <v>Supp Prop Tax-Current Secured</v>
      </c>
      <c r="I1474" s="7"/>
      <c r="J1474" s="8">
        <v>0</v>
      </c>
      <c r="K1474" s="8">
        <v>0</v>
      </c>
      <c r="L1474" s="8">
        <v>0</v>
      </c>
      <c r="M1474" s="8">
        <v>0</v>
      </c>
      <c r="N1474" s="8">
        <v>0</v>
      </c>
      <c r="O1474" s="8">
        <v>0</v>
      </c>
      <c r="P1474" s="8"/>
      <c r="Q1474" s="8">
        <v>458.65</v>
      </c>
      <c r="R1474" s="8"/>
      <c r="S1474" s="8"/>
      <c r="T1474" s="8"/>
      <c r="U1474" s="8"/>
      <c r="V1474" s="8"/>
      <c r="W1474" s="8"/>
      <c r="X1474" s="8"/>
      <c r="Y1474" s="14">
        <f t="shared" si="244"/>
        <v>458.65</v>
      </c>
      <c r="Z1474" s="10"/>
      <c r="AA1474" s="136">
        <f t="shared" si="253"/>
        <v>0</v>
      </c>
      <c r="AB1474" s="13"/>
      <c r="AC1474" s="13">
        <f t="shared" si="254"/>
        <v>0</v>
      </c>
      <c r="AD1474" s="12">
        <v>1</v>
      </c>
      <c r="AE1474" s="12">
        <v>0</v>
      </c>
      <c r="AG1474" s="9">
        <f t="shared" si="250"/>
        <v>-458.65</v>
      </c>
      <c r="AI1474" s="1" t="str">
        <f t="shared" si="255"/>
        <v>33S33S10004030</v>
      </c>
      <c r="AJ1474" s="9">
        <f>IF(AND(F1474=2015,AG$4=1),-IFERROR(VLOOKUP(AI1474,'Tax Admin 1'!A:I,9,0),0),IF(AND(F1474=2015,AG$4=2),-IFERROR(VLOOKUP(AI1474,'Tax Admin 2'!A:I,9,0),0),IFERROR(VLOOKUP(AI1474,'A203'!A:L,12,0),0)))</f>
        <v>0</v>
      </c>
    </row>
    <row r="1475" spans="1:36" ht="15" customHeight="1" outlineLevel="2">
      <c r="A1475" s="7">
        <v>2015</v>
      </c>
      <c r="B1475" s="23" t="s">
        <v>2472</v>
      </c>
      <c r="C1475" s="149" t="s">
        <v>100</v>
      </c>
      <c r="D1475" s="7" t="s">
        <v>100</v>
      </c>
      <c r="E1475" s="7" t="s">
        <v>13</v>
      </c>
      <c r="F1475" s="7">
        <v>1270</v>
      </c>
      <c r="G1475" s="7" t="str">
        <f>VLOOKUP(F1475,Crosswalk!A:D,2,0)</f>
        <v>4033</v>
      </c>
      <c r="H1475" s="7" t="str">
        <f>VLOOKUP(G1475,Crosswalk!B:D,2,0)</f>
        <v>Supp Property Taxes-Prior Secured</v>
      </c>
      <c r="I1475" s="7"/>
      <c r="J1475" s="8">
        <v>0</v>
      </c>
      <c r="K1475" s="8">
        <v>0</v>
      </c>
      <c r="L1475" s="8">
        <v>0</v>
      </c>
      <c r="M1475" s="8">
        <v>0</v>
      </c>
      <c r="N1475" s="8">
        <v>0</v>
      </c>
      <c r="O1475" s="8">
        <v>0</v>
      </c>
      <c r="P1475" s="8"/>
      <c r="Q1475" s="8">
        <v>209.47</v>
      </c>
      <c r="R1475" s="8"/>
      <c r="S1475" s="8"/>
      <c r="T1475" s="8"/>
      <c r="U1475" s="8"/>
      <c r="V1475" s="8"/>
      <c r="W1475" s="8"/>
      <c r="X1475" s="8"/>
      <c r="Y1475" s="14">
        <f t="shared" si="244"/>
        <v>209.47</v>
      </c>
      <c r="Z1475" s="10"/>
      <c r="AA1475" s="136">
        <f t="shared" si="253"/>
        <v>0</v>
      </c>
      <c r="AB1475" s="13"/>
      <c r="AC1475" s="13">
        <f t="shared" si="254"/>
        <v>0</v>
      </c>
      <c r="AD1475" s="12">
        <v>1</v>
      </c>
      <c r="AE1475" s="12">
        <v>0</v>
      </c>
      <c r="AG1475" s="9">
        <f t="shared" si="250"/>
        <v>-209.47</v>
      </c>
      <c r="AI1475" s="1" t="str">
        <f t="shared" si="255"/>
        <v>33S33S10004033</v>
      </c>
      <c r="AJ1475" s="9">
        <f>IF(AND(F1475=2015,AG$4=1),-IFERROR(VLOOKUP(AI1475,'Tax Admin 1'!A:I,9,0),0),IF(AND(F1475=2015,AG$4=2),-IFERROR(VLOOKUP(AI1475,'Tax Admin 2'!A:I,9,0),0),IFERROR(VLOOKUP(AI1475,'A203'!A:L,12,0),0)))</f>
        <v>0</v>
      </c>
    </row>
    <row r="1476" spans="1:36" ht="15" customHeight="1" outlineLevel="2">
      <c r="A1476" s="7">
        <v>2015</v>
      </c>
      <c r="B1476" s="23" t="s">
        <v>2472</v>
      </c>
      <c r="C1476" s="149" t="s">
        <v>100</v>
      </c>
      <c r="D1476" s="22" t="s">
        <v>100</v>
      </c>
      <c r="E1476" s="7" t="s">
        <v>13</v>
      </c>
      <c r="F1476" s="7">
        <v>1450</v>
      </c>
      <c r="G1476" s="7" t="str">
        <f>VLOOKUP(F1476,Crosswalk!A:D,2,0)</f>
        <v>4056</v>
      </c>
      <c r="H1476" s="7" t="str">
        <f>VLOOKUP(G1476,Crosswalk!B:D,2,0)</f>
        <v>Aircraft</v>
      </c>
      <c r="I1476" s="7"/>
      <c r="J1476" s="8">
        <v>0</v>
      </c>
      <c r="K1476" s="8">
        <v>0</v>
      </c>
      <c r="L1476" s="8">
        <v>0</v>
      </c>
      <c r="M1476" s="8">
        <v>0</v>
      </c>
      <c r="N1476" s="8">
        <v>0</v>
      </c>
      <c r="O1476" s="8">
        <v>0</v>
      </c>
      <c r="P1476" s="8"/>
      <c r="Q1476" s="8">
        <v>0</v>
      </c>
      <c r="R1476" s="8"/>
      <c r="S1476" s="8"/>
      <c r="T1476" s="8"/>
      <c r="U1476" s="8"/>
      <c r="V1476" s="8"/>
      <c r="W1476" s="8"/>
      <c r="X1476" s="8"/>
      <c r="Y1476" s="14">
        <f t="shared" si="244"/>
        <v>0</v>
      </c>
      <c r="Z1476" s="10"/>
      <c r="AA1476" s="136">
        <f t="shared" si="253"/>
        <v>0</v>
      </c>
      <c r="AB1476" s="13"/>
      <c r="AC1476" s="13">
        <f t="shared" si="254"/>
        <v>0</v>
      </c>
      <c r="AD1476" s="12"/>
      <c r="AE1476" s="12"/>
      <c r="AG1476" s="9">
        <f t="shared" si="250"/>
        <v>0</v>
      </c>
      <c r="AI1476" s="1" t="str">
        <f t="shared" si="255"/>
        <v>33S33S10004056</v>
      </c>
      <c r="AJ1476" s="9">
        <f>IF(AND(F1476=2015,AG$4=1),-IFERROR(VLOOKUP(AI1476,'Tax Admin 1'!A:I,9,0),0),IF(AND(F1476=2015,AG$4=2),-IFERROR(VLOOKUP(AI1476,'Tax Admin 2'!A:I,9,0),0),IFERROR(VLOOKUP(AI1476,'A203'!A:L,12,0),0)))</f>
        <v>0</v>
      </c>
    </row>
    <row r="1477" spans="1:36" ht="15" customHeight="1" outlineLevel="2">
      <c r="A1477" s="7">
        <v>2015</v>
      </c>
      <c r="B1477" s="23" t="s">
        <v>2472</v>
      </c>
      <c r="C1477" s="149" t="s">
        <v>100</v>
      </c>
      <c r="D1477" s="7" t="s">
        <v>100</v>
      </c>
      <c r="E1477" s="7" t="s">
        <v>13</v>
      </c>
      <c r="F1477" s="7">
        <v>4010</v>
      </c>
      <c r="G1477" s="7" t="str">
        <f>VLOOKUP(F1477,Crosswalk!A:D,2,0)</f>
        <v>4801</v>
      </c>
      <c r="H1477" s="7" t="str">
        <f>VLOOKUP(G1477,Crosswalk!B:D,2,0)</f>
        <v>Interest</v>
      </c>
      <c r="I1477" s="7"/>
      <c r="J1477" s="8">
        <v>0</v>
      </c>
      <c r="K1477" s="8">
        <v>0</v>
      </c>
      <c r="L1477" s="8">
        <v>3.97</v>
      </c>
      <c r="M1477" s="8">
        <v>0</v>
      </c>
      <c r="N1477" s="8">
        <v>3.4599999999999995</v>
      </c>
      <c r="O1477" s="8">
        <v>3.0600000000000005</v>
      </c>
      <c r="P1477" s="8"/>
      <c r="Q1477" s="8">
        <v>0.48000000000000043</v>
      </c>
      <c r="R1477" s="8"/>
      <c r="S1477" s="8"/>
      <c r="T1477" s="8"/>
      <c r="U1477" s="8"/>
      <c r="V1477" s="8"/>
      <c r="W1477" s="8"/>
      <c r="X1477" s="8"/>
      <c r="Y1477" s="14">
        <f t="shared" si="244"/>
        <v>10.97</v>
      </c>
      <c r="Z1477" s="10"/>
      <c r="AA1477" s="136">
        <f t="shared" si="253"/>
        <v>0</v>
      </c>
      <c r="AB1477" s="13"/>
      <c r="AC1477" s="13">
        <f t="shared" ref="AC1477:AC1512" si="256">AA1477+AB1477</f>
        <v>0</v>
      </c>
      <c r="AD1477" s="12">
        <v>1</v>
      </c>
      <c r="AE1477" s="12">
        <v>0</v>
      </c>
      <c r="AG1477" s="9">
        <f t="shared" si="250"/>
        <v>-10.97</v>
      </c>
      <c r="AI1477" s="1" t="str">
        <f t="shared" si="255"/>
        <v>33S33S10004801</v>
      </c>
      <c r="AJ1477" s="9">
        <f>IF(AND(F1477=2015,AG$4=1),-IFERROR(VLOOKUP(AI1477,'Tax Admin 1'!A:I,9,0),0),IF(AND(F1477=2015,AG$4=2),-IFERROR(VLOOKUP(AI1477,'Tax Admin 2'!A:I,9,0),0),IFERROR(VLOOKUP(AI1477,'A203'!A:L,12,0),0)))</f>
        <v>0</v>
      </c>
    </row>
    <row r="1478" spans="1:36" ht="15" customHeight="1" outlineLevel="2">
      <c r="A1478" s="7">
        <v>2015</v>
      </c>
      <c r="B1478" s="23" t="s">
        <v>2472</v>
      </c>
      <c r="C1478" s="149" t="s">
        <v>100</v>
      </c>
      <c r="D1478" s="7" t="s">
        <v>100</v>
      </c>
      <c r="E1478" s="7" t="s">
        <v>13</v>
      </c>
      <c r="F1478" s="7">
        <v>5380</v>
      </c>
      <c r="G1478" s="7" t="str">
        <f>VLOOKUP(F1478,Crosswalk!A:D,2,0)</f>
        <v>5050</v>
      </c>
      <c r="H1478" s="7" t="str">
        <f>VLOOKUP(G1478,Crosswalk!B:D,2,0)</f>
        <v>St-Homeowners Prop Tax Relief</v>
      </c>
      <c r="I1478" s="7"/>
      <c r="J1478" s="8">
        <v>0</v>
      </c>
      <c r="K1478" s="8">
        <v>0</v>
      </c>
      <c r="L1478" s="8">
        <v>0</v>
      </c>
      <c r="M1478" s="8">
        <v>0</v>
      </c>
      <c r="N1478" s="8">
        <v>0</v>
      </c>
      <c r="O1478" s="8">
        <v>0</v>
      </c>
      <c r="P1478" s="8"/>
      <c r="Q1478" s="8">
        <v>17.95</v>
      </c>
      <c r="R1478" s="8"/>
      <c r="S1478" s="8"/>
      <c r="T1478" s="8"/>
      <c r="U1478" s="8"/>
      <c r="V1478" s="8"/>
      <c r="W1478" s="8"/>
      <c r="X1478" s="8"/>
      <c r="Y1478" s="14">
        <f t="shared" si="244"/>
        <v>17.95</v>
      </c>
      <c r="Z1478" s="10"/>
      <c r="AA1478" s="136">
        <f t="shared" si="253"/>
        <v>0</v>
      </c>
      <c r="AB1478" s="13"/>
      <c r="AC1478" s="13">
        <f t="shared" si="256"/>
        <v>0</v>
      </c>
      <c r="AD1478" s="12">
        <v>1</v>
      </c>
      <c r="AE1478" s="12">
        <v>0</v>
      </c>
      <c r="AG1478" s="9">
        <f t="shared" si="250"/>
        <v>-17.95</v>
      </c>
      <c r="AI1478" s="1" t="str">
        <f t="shared" si="255"/>
        <v>33S33S10005050</v>
      </c>
      <c r="AJ1478" s="9">
        <f>IF(AND(F1478=2015,AG$4=1),-IFERROR(VLOOKUP(AI1478,'Tax Admin 1'!A:I,9,0),0),IF(AND(F1478=2015,AG$4=2),-IFERROR(VLOOKUP(AI1478,'Tax Admin 2'!A:I,9,0),0),IFERROR(VLOOKUP(AI1478,'A203'!A:L,12,0),0)))</f>
        <v>0</v>
      </c>
    </row>
    <row r="1479" spans="1:36" ht="15" customHeight="1" outlineLevel="1">
      <c r="A1479" s="7"/>
      <c r="B1479" s="23"/>
      <c r="C1479" s="157" t="s">
        <v>3583</v>
      </c>
      <c r="D1479" s="7"/>
      <c r="E1479" s="7"/>
      <c r="F1479" s="7"/>
      <c r="G1479" s="7"/>
      <c r="H1479" s="7"/>
      <c r="I1479" s="7"/>
      <c r="J1479" s="8">
        <f>SUBTOTAL(9,J1470:J1478)</f>
        <v>0</v>
      </c>
      <c r="K1479" s="8">
        <f>SUBTOTAL(9,K1470:K1478)</f>
        <v>0</v>
      </c>
      <c r="L1479" s="8">
        <f>SUBTOTAL(9,L1470:L1478)</f>
        <v>7176.4299999999994</v>
      </c>
      <c r="M1479" s="8">
        <f>SUBTOTAL(9,M1470:M1478)</f>
        <v>0</v>
      </c>
      <c r="N1479" s="8">
        <f>SUBTOTAL(9,N1470:N1478)</f>
        <v>410.94000000000017</v>
      </c>
      <c r="O1479" s="8">
        <f>SUBTOTAL(9,O1470:O1478)</f>
        <v>841.92000000000041</v>
      </c>
      <c r="P1479" s="8">
        <f>SUBTOTAL(9,P1470:P1478)</f>
        <v>251.93</v>
      </c>
      <c r="Q1479" s="8">
        <f>SUBTOTAL(9,Q1470:Q1478)</f>
        <v>6126.0599999999977</v>
      </c>
      <c r="R1479" s="8"/>
      <c r="S1479" s="8"/>
      <c r="T1479" s="8"/>
      <c r="U1479" s="8"/>
      <c r="V1479" s="8"/>
      <c r="W1479" s="8"/>
      <c r="X1479" s="8"/>
      <c r="Y1479" s="14">
        <f>SUBTOTAL(9,Y1470:Y1478)</f>
        <v>14807.279999999999</v>
      </c>
      <c r="Z1479" s="10"/>
      <c r="AA1479" s="136"/>
      <c r="AB1479" s="13"/>
      <c r="AC1479" s="13"/>
      <c r="AD1479" s="12"/>
      <c r="AE1479" s="12"/>
      <c r="AG1479" s="9"/>
      <c r="AJ1479" s="9"/>
    </row>
    <row r="1480" spans="1:36" ht="15" customHeight="1" outlineLevel="2">
      <c r="A1480" s="7">
        <v>2015</v>
      </c>
      <c r="B1480" s="7" t="s">
        <v>101</v>
      </c>
      <c r="C1480" s="149" t="s">
        <v>102</v>
      </c>
      <c r="D1480" s="7" t="s">
        <v>102</v>
      </c>
      <c r="E1480" s="7" t="s">
        <v>13</v>
      </c>
      <c r="F1480" s="7">
        <v>1010</v>
      </c>
      <c r="G1480" s="7" t="str">
        <f>VLOOKUP(F1480,Crosswalk!A:D,2,0)</f>
        <v>4001</v>
      </c>
      <c r="H1480" s="7" t="str">
        <f>VLOOKUP(G1480,Crosswalk!B:D,2,0)</f>
        <v>Property Taxes-Current Secured</v>
      </c>
      <c r="I1480" s="7"/>
      <c r="J1480" s="8">
        <v>0</v>
      </c>
      <c r="K1480" s="8">
        <v>0</v>
      </c>
      <c r="L1480" s="8">
        <v>8928.43</v>
      </c>
      <c r="M1480" s="8">
        <v>0</v>
      </c>
      <c r="N1480" s="8">
        <v>1742.1999999999989</v>
      </c>
      <c r="O1480" s="8">
        <v>3570.1400000000012</v>
      </c>
      <c r="P1480" s="8">
        <v>1746.77</v>
      </c>
      <c r="Q1480" s="8">
        <v>189.88999999999942</v>
      </c>
      <c r="R1480" s="8"/>
      <c r="S1480" s="8"/>
      <c r="T1480" s="8"/>
      <c r="U1480" s="8"/>
      <c r="V1480" s="8"/>
      <c r="W1480" s="8"/>
      <c r="X1480" s="8"/>
      <c r="Y1480" s="14">
        <f t="shared" si="244"/>
        <v>16177.43</v>
      </c>
      <c r="Z1480" s="10"/>
      <c r="AA1480" s="136">
        <f t="shared" ref="AA1480:AA1487" si="257">IF(AG$2="Y",IF(RIGHT(B1480,4)="CITY",AJ1480,0),AJ1480)</f>
        <v>0</v>
      </c>
      <c r="AB1480" s="13"/>
      <c r="AC1480" s="13">
        <f t="shared" si="256"/>
        <v>0</v>
      </c>
      <c r="AD1480" s="12">
        <v>1</v>
      </c>
      <c r="AE1480" s="12">
        <v>0</v>
      </c>
      <c r="AG1480" s="9">
        <f t="shared" si="250"/>
        <v>-16177.43</v>
      </c>
      <c r="AI1480" s="1" t="str">
        <f t="shared" ref="AI1480:AI1487" si="258">C1480&amp;D1480&amp;E1480&amp;G1480</f>
        <v>33T33T10004001</v>
      </c>
      <c r="AJ1480" s="9">
        <f>IF(AND(F1480=2015,AG$4=1),-IFERROR(VLOOKUP(AI1480,'Tax Admin 1'!A:I,9,0),0),IF(AND(F1480=2015,AG$4=2),-IFERROR(VLOOKUP(AI1480,'Tax Admin 2'!A:I,9,0),0),IFERROR(VLOOKUP(AI1480,'A203'!A:L,12,0),0)))</f>
        <v>0</v>
      </c>
    </row>
    <row r="1481" spans="1:36" ht="15" customHeight="1" outlineLevel="2">
      <c r="A1481" s="7">
        <v>2015</v>
      </c>
      <c r="B1481" s="7" t="s">
        <v>101</v>
      </c>
      <c r="C1481" s="149" t="s">
        <v>102</v>
      </c>
      <c r="D1481" s="7" t="s">
        <v>102</v>
      </c>
      <c r="E1481" s="7" t="s">
        <v>13</v>
      </c>
      <c r="F1481" s="7">
        <v>1050</v>
      </c>
      <c r="G1481" s="7" t="str">
        <f>VLOOKUP(F1481,Crosswalk!A:D,2,0)</f>
        <v>4006</v>
      </c>
      <c r="H1481" s="7" t="str">
        <f>VLOOKUP(G1481,Crosswalk!B:D,2,0)</f>
        <v>Property Tax-Current Unsecured</v>
      </c>
      <c r="I1481" s="7"/>
      <c r="J1481" s="8">
        <v>0</v>
      </c>
      <c r="K1481" s="8">
        <v>0</v>
      </c>
      <c r="L1481" s="8">
        <v>583.76</v>
      </c>
      <c r="M1481" s="8">
        <v>0</v>
      </c>
      <c r="N1481" s="8">
        <v>0.51999999999998181</v>
      </c>
      <c r="O1481" s="8">
        <v>90.980000000000018</v>
      </c>
      <c r="P1481" s="8">
        <v>-66.02</v>
      </c>
      <c r="Q1481" s="8">
        <v>0</v>
      </c>
      <c r="R1481" s="8"/>
      <c r="S1481" s="8"/>
      <c r="T1481" s="8"/>
      <c r="U1481" s="8"/>
      <c r="V1481" s="8"/>
      <c r="W1481" s="8"/>
      <c r="X1481" s="8"/>
      <c r="Y1481" s="14">
        <f t="shared" si="244"/>
        <v>609.24</v>
      </c>
      <c r="Z1481" s="10"/>
      <c r="AA1481" s="136">
        <f t="shared" si="257"/>
        <v>0</v>
      </c>
      <c r="AB1481" s="13"/>
      <c r="AC1481" s="13">
        <f t="shared" si="256"/>
        <v>0</v>
      </c>
      <c r="AD1481" s="12">
        <v>1</v>
      </c>
      <c r="AE1481" s="12">
        <v>0</v>
      </c>
      <c r="AG1481" s="9">
        <f t="shared" si="250"/>
        <v>-609.24</v>
      </c>
      <c r="AI1481" s="1" t="str">
        <f t="shared" si="258"/>
        <v>33T33T10004006</v>
      </c>
      <c r="AJ1481" s="9">
        <f>IF(AND(F1481=2015,AG$4=1),-IFERROR(VLOOKUP(AI1481,'Tax Admin 1'!A:I,9,0),0),IF(AND(F1481=2015,AG$4=2),-IFERROR(VLOOKUP(AI1481,'Tax Admin 2'!A:I,9,0),0),IFERROR(VLOOKUP(AI1481,'A203'!A:L,12,0),0)))</f>
        <v>0</v>
      </c>
    </row>
    <row r="1482" spans="1:36" ht="15" customHeight="1" outlineLevel="2">
      <c r="A1482" s="7">
        <v>2015</v>
      </c>
      <c r="B1482" s="7" t="s">
        <v>101</v>
      </c>
      <c r="C1482" s="149" t="s">
        <v>102</v>
      </c>
      <c r="D1482" s="7" t="s">
        <v>102</v>
      </c>
      <c r="E1482" s="7" t="s">
        <v>13</v>
      </c>
      <c r="F1482" s="7">
        <v>1110</v>
      </c>
      <c r="G1482" s="7" t="str">
        <f>VLOOKUP(F1482,Crosswalk!A:D,2,0)</f>
        <v>4008</v>
      </c>
      <c r="H1482" s="7" t="str">
        <f>VLOOKUP(G1482,Crosswalk!B:D,2,0)</f>
        <v>Property Taxes-Prior Secured</v>
      </c>
      <c r="I1482" s="7"/>
      <c r="J1482" s="8">
        <v>0</v>
      </c>
      <c r="K1482" s="8">
        <v>0</v>
      </c>
      <c r="L1482" s="8">
        <v>0</v>
      </c>
      <c r="M1482" s="8">
        <v>0</v>
      </c>
      <c r="N1482" s="8">
        <v>0</v>
      </c>
      <c r="O1482" s="8">
        <v>0</v>
      </c>
      <c r="P1482" s="8"/>
      <c r="Q1482" s="8">
        <v>899.29</v>
      </c>
      <c r="R1482" s="8"/>
      <c r="S1482" s="8"/>
      <c r="T1482" s="8"/>
      <c r="U1482" s="8"/>
      <c r="V1482" s="8"/>
      <c r="W1482" s="8"/>
      <c r="X1482" s="8"/>
      <c r="Y1482" s="14">
        <f t="shared" si="244"/>
        <v>899.29</v>
      </c>
      <c r="Z1482" s="10"/>
      <c r="AA1482" s="136">
        <f t="shared" si="257"/>
        <v>0</v>
      </c>
      <c r="AB1482" s="13"/>
      <c r="AC1482" s="13">
        <f t="shared" si="256"/>
        <v>0</v>
      </c>
      <c r="AD1482" s="12">
        <v>1</v>
      </c>
      <c r="AE1482" s="12">
        <v>0</v>
      </c>
      <c r="AG1482" s="9">
        <f t="shared" si="250"/>
        <v>-899.29</v>
      </c>
      <c r="AI1482" s="1" t="str">
        <f t="shared" si="258"/>
        <v>33T33T10004008</v>
      </c>
      <c r="AJ1482" s="9">
        <f>IF(AND(F1482=2015,AG$4=1),-IFERROR(VLOOKUP(AI1482,'Tax Admin 1'!A:I,9,0),0),IF(AND(F1482=2015,AG$4=2),-IFERROR(VLOOKUP(AI1482,'Tax Admin 2'!A:I,9,0),0),IFERROR(VLOOKUP(AI1482,'A203'!A:L,12,0),0)))</f>
        <v>0</v>
      </c>
    </row>
    <row r="1483" spans="1:36" ht="15" customHeight="1" outlineLevel="2">
      <c r="A1483" s="7">
        <v>2015</v>
      </c>
      <c r="B1483" s="7" t="s">
        <v>101</v>
      </c>
      <c r="C1483" s="149" t="s">
        <v>102</v>
      </c>
      <c r="D1483" s="7" t="s">
        <v>102</v>
      </c>
      <c r="E1483" s="7" t="s">
        <v>13</v>
      </c>
      <c r="F1483" s="7">
        <v>1150</v>
      </c>
      <c r="G1483" s="7" t="str">
        <f>VLOOKUP(F1483,Crosswalk!A:D,2,0)</f>
        <v>4009</v>
      </c>
      <c r="H1483" s="7" t="str">
        <f>VLOOKUP(G1483,Crosswalk!B:D,2,0)</f>
        <v>Property Taxes-Prior Unsecured</v>
      </c>
      <c r="I1483" s="7"/>
      <c r="J1483" s="8">
        <v>0</v>
      </c>
      <c r="K1483" s="8">
        <v>0</v>
      </c>
      <c r="L1483" s="8">
        <v>0.68</v>
      </c>
      <c r="M1483" s="8">
        <v>0</v>
      </c>
      <c r="N1483" s="8">
        <v>0</v>
      </c>
      <c r="O1483" s="8">
        <v>15.43</v>
      </c>
      <c r="P1483" s="8"/>
      <c r="Q1483" s="8">
        <v>0</v>
      </c>
      <c r="R1483" s="8"/>
      <c r="S1483" s="8"/>
      <c r="T1483" s="8"/>
      <c r="U1483" s="8"/>
      <c r="V1483" s="8"/>
      <c r="W1483" s="8"/>
      <c r="X1483" s="8"/>
      <c r="Y1483" s="14">
        <f t="shared" si="244"/>
        <v>16.11</v>
      </c>
      <c r="Z1483" s="10"/>
      <c r="AA1483" s="136">
        <f t="shared" si="257"/>
        <v>0</v>
      </c>
      <c r="AB1483" s="13"/>
      <c r="AC1483" s="13">
        <f t="shared" si="256"/>
        <v>0</v>
      </c>
      <c r="AD1483" s="12"/>
      <c r="AE1483" s="12"/>
      <c r="AG1483" s="9">
        <f t="shared" si="250"/>
        <v>-16.11</v>
      </c>
      <c r="AI1483" s="1" t="str">
        <f t="shared" si="258"/>
        <v>33T33T10004009</v>
      </c>
      <c r="AJ1483" s="9">
        <f>IF(AND(F1483=2015,AG$4=1),-IFERROR(VLOOKUP(AI1483,'Tax Admin 1'!A:I,9,0),0),IF(AND(F1483=2015,AG$4=2),-IFERROR(VLOOKUP(AI1483,'Tax Admin 2'!A:I,9,0),0),IFERROR(VLOOKUP(AI1483,'A203'!A:L,12,0),0)))</f>
        <v>0</v>
      </c>
    </row>
    <row r="1484" spans="1:36" ht="15" customHeight="1" outlineLevel="2">
      <c r="A1484" s="7">
        <v>2015</v>
      </c>
      <c r="B1484" s="7" t="s">
        <v>101</v>
      </c>
      <c r="C1484" s="149" t="s">
        <v>102</v>
      </c>
      <c r="D1484" s="7" t="s">
        <v>102</v>
      </c>
      <c r="E1484" s="7" t="s">
        <v>13</v>
      </c>
      <c r="F1484" s="24">
        <v>1260</v>
      </c>
      <c r="G1484" s="7" t="str">
        <f>VLOOKUP(F1484,Crosswalk!A:D,2,0)</f>
        <v>4030</v>
      </c>
      <c r="H1484" s="7" t="str">
        <f>VLOOKUP(G1484,Crosswalk!B:D,2,0)</f>
        <v>Supp Prop Tax-Current Secured</v>
      </c>
      <c r="I1484" s="7"/>
      <c r="J1484" s="8">
        <v>0</v>
      </c>
      <c r="K1484" s="8">
        <v>0</v>
      </c>
      <c r="L1484" s="8">
        <v>0</v>
      </c>
      <c r="M1484" s="8">
        <v>0</v>
      </c>
      <c r="N1484" s="8">
        <v>0</v>
      </c>
      <c r="O1484" s="8">
        <v>0</v>
      </c>
      <c r="P1484" s="8"/>
      <c r="Q1484" s="8">
        <v>529.54</v>
      </c>
      <c r="R1484" s="8"/>
      <c r="S1484" s="8"/>
      <c r="T1484" s="8"/>
      <c r="U1484" s="8"/>
      <c r="V1484" s="8"/>
      <c r="W1484" s="8"/>
      <c r="X1484" s="8"/>
      <c r="Y1484" s="14">
        <f t="shared" si="244"/>
        <v>529.54</v>
      </c>
      <c r="Z1484" s="10"/>
      <c r="AA1484" s="136">
        <f t="shared" si="257"/>
        <v>0</v>
      </c>
      <c r="AB1484" s="13"/>
      <c r="AC1484" s="13">
        <f t="shared" si="256"/>
        <v>0</v>
      </c>
      <c r="AD1484" s="12">
        <v>1</v>
      </c>
      <c r="AE1484" s="12">
        <v>0</v>
      </c>
      <c r="AG1484" s="9">
        <f t="shared" si="250"/>
        <v>-529.54</v>
      </c>
      <c r="AI1484" s="1" t="str">
        <f t="shared" si="258"/>
        <v>33T33T10004030</v>
      </c>
      <c r="AJ1484" s="9">
        <f>IF(AND(F1484=2015,AG$4=1),-IFERROR(VLOOKUP(AI1484,'Tax Admin 1'!A:I,9,0),0),IF(AND(F1484=2015,AG$4=2),-IFERROR(VLOOKUP(AI1484,'Tax Admin 2'!A:I,9,0),0),IFERROR(VLOOKUP(AI1484,'A203'!A:L,12,0),0)))</f>
        <v>0</v>
      </c>
    </row>
    <row r="1485" spans="1:36" ht="15" customHeight="1" outlineLevel="2">
      <c r="A1485" s="7">
        <v>2015</v>
      </c>
      <c r="B1485" s="7" t="s">
        <v>101</v>
      </c>
      <c r="C1485" s="149" t="s">
        <v>102</v>
      </c>
      <c r="D1485" s="7" t="s">
        <v>102</v>
      </c>
      <c r="E1485" s="7" t="s">
        <v>13</v>
      </c>
      <c r="F1485" s="7">
        <v>1270</v>
      </c>
      <c r="G1485" s="7" t="str">
        <f>VLOOKUP(F1485,Crosswalk!A:D,2,0)</f>
        <v>4033</v>
      </c>
      <c r="H1485" s="7" t="str">
        <f>VLOOKUP(G1485,Crosswalk!B:D,2,0)</f>
        <v>Supp Property Taxes-Prior Secured</v>
      </c>
      <c r="I1485" s="7"/>
      <c r="J1485" s="8">
        <v>0</v>
      </c>
      <c r="K1485" s="8">
        <v>0</v>
      </c>
      <c r="L1485" s="8">
        <v>0</v>
      </c>
      <c r="M1485" s="8">
        <v>0</v>
      </c>
      <c r="N1485" s="8">
        <v>0</v>
      </c>
      <c r="O1485" s="8">
        <v>0</v>
      </c>
      <c r="P1485" s="8"/>
      <c r="Q1485" s="8">
        <v>198.07</v>
      </c>
      <c r="R1485" s="8"/>
      <c r="S1485" s="8"/>
      <c r="T1485" s="8"/>
      <c r="U1485" s="8"/>
      <c r="V1485" s="8"/>
      <c r="W1485" s="8"/>
      <c r="X1485" s="8"/>
      <c r="Y1485" s="14">
        <f t="shared" ref="Y1485:Y1548" si="259">SUM(J1485:X1485)</f>
        <v>198.07</v>
      </c>
      <c r="Z1485" s="10"/>
      <c r="AA1485" s="136">
        <f t="shared" si="257"/>
        <v>0</v>
      </c>
      <c r="AB1485" s="13"/>
      <c r="AC1485" s="13">
        <f t="shared" si="256"/>
        <v>0</v>
      </c>
      <c r="AD1485" s="12"/>
      <c r="AE1485" s="12"/>
      <c r="AG1485" s="9">
        <f t="shared" si="250"/>
        <v>-198.07</v>
      </c>
      <c r="AI1485" s="1" t="str">
        <f t="shared" si="258"/>
        <v>33T33T10004033</v>
      </c>
      <c r="AJ1485" s="9">
        <f>IF(AND(F1485=2015,AG$4=1),-IFERROR(VLOOKUP(AI1485,'Tax Admin 1'!A:I,9,0),0),IF(AND(F1485=2015,AG$4=2),-IFERROR(VLOOKUP(AI1485,'Tax Admin 2'!A:I,9,0),0),IFERROR(VLOOKUP(AI1485,'A203'!A:L,12,0),0)))</f>
        <v>0</v>
      </c>
    </row>
    <row r="1486" spans="1:36" ht="15" customHeight="1" outlineLevel="2">
      <c r="A1486" s="7">
        <v>2015</v>
      </c>
      <c r="B1486" s="7" t="s">
        <v>101</v>
      </c>
      <c r="C1486" s="149" t="s">
        <v>102</v>
      </c>
      <c r="D1486" s="7" t="s">
        <v>102</v>
      </c>
      <c r="E1486" s="7" t="s">
        <v>13</v>
      </c>
      <c r="F1486" s="7">
        <v>4010</v>
      </c>
      <c r="G1486" s="7" t="str">
        <f>VLOOKUP(F1486,Crosswalk!A:D,2,0)</f>
        <v>4801</v>
      </c>
      <c r="H1486" s="7" t="str">
        <f>VLOOKUP(G1486,Crosswalk!B:D,2,0)</f>
        <v>Interest</v>
      </c>
      <c r="I1486" s="7"/>
      <c r="J1486" s="8">
        <v>0</v>
      </c>
      <c r="K1486" s="8">
        <v>0</v>
      </c>
      <c r="L1486" s="8">
        <v>0.84</v>
      </c>
      <c r="M1486" s="8">
        <v>0</v>
      </c>
      <c r="N1486" s="8">
        <v>2.8600000000000003</v>
      </c>
      <c r="O1486" s="8">
        <v>1.1599999999999993</v>
      </c>
      <c r="P1486" s="8"/>
      <c r="Q1486" s="8">
        <v>2.2999999999999998</v>
      </c>
      <c r="R1486" s="8"/>
      <c r="S1486" s="8"/>
      <c r="T1486" s="8"/>
      <c r="U1486" s="8"/>
      <c r="V1486" s="8"/>
      <c r="W1486" s="8"/>
      <c r="X1486" s="8"/>
      <c r="Y1486" s="14">
        <f t="shared" si="259"/>
        <v>7.1599999999999993</v>
      </c>
      <c r="Z1486" s="10"/>
      <c r="AA1486" s="136">
        <f t="shared" si="257"/>
        <v>0</v>
      </c>
      <c r="AB1486" s="13"/>
      <c r="AC1486" s="13">
        <f t="shared" si="256"/>
        <v>0</v>
      </c>
      <c r="AD1486" s="12">
        <v>1</v>
      </c>
      <c r="AE1486" s="12">
        <v>0</v>
      </c>
      <c r="AG1486" s="9">
        <f t="shared" si="250"/>
        <v>-7.1599999999999993</v>
      </c>
      <c r="AI1486" s="1" t="str">
        <f t="shared" si="258"/>
        <v>33T33T10004801</v>
      </c>
      <c r="AJ1486" s="9">
        <f>IF(AND(F1486=2015,AG$4=1),-IFERROR(VLOOKUP(AI1486,'Tax Admin 1'!A:I,9,0),0),IF(AND(F1486=2015,AG$4=2),-IFERROR(VLOOKUP(AI1486,'Tax Admin 2'!A:I,9,0),0),IFERROR(VLOOKUP(AI1486,'A203'!A:L,12,0),0)))</f>
        <v>0</v>
      </c>
    </row>
    <row r="1487" spans="1:36" ht="15" customHeight="1" outlineLevel="2">
      <c r="A1487" s="7">
        <v>2015</v>
      </c>
      <c r="B1487" s="7" t="s">
        <v>101</v>
      </c>
      <c r="C1487" s="149" t="s">
        <v>102</v>
      </c>
      <c r="D1487" s="7" t="s">
        <v>102</v>
      </c>
      <c r="E1487" s="7" t="s">
        <v>13</v>
      </c>
      <c r="F1487" s="7">
        <v>5380</v>
      </c>
      <c r="G1487" s="7" t="str">
        <f>VLOOKUP(F1487,Crosswalk!A:D,2,0)</f>
        <v>5050</v>
      </c>
      <c r="H1487" s="7" t="str">
        <f>VLOOKUP(G1487,Crosswalk!B:D,2,0)</f>
        <v>St-Homeowners Prop Tax Relief</v>
      </c>
      <c r="I1487" s="7"/>
      <c r="J1487" s="8">
        <v>0</v>
      </c>
      <c r="K1487" s="8">
        <v>0</v>
      </c>
      <c r="L1487" s="8">
        <v>0</v>
      </c>
      <c r="M1487" s="8">
        <v>0</v>
      </c>
      <c r="N1487" s="8">
        <v>0</v>
      </c>
      <c r="O1487" s="8">
        <v>0</v>
      </c>
      <c r="P1487" s="8"/>
      <c r="Q1487" s="8">
        <v>407.54</v>
      </c>
      <c r="R1487" s="8"/>
      <c r="S1487" s="8"/>
      <c r="T1487" s="8"/>
      <c r="U1487" s="8"/>
      <c r="V1487" s="8"/>
      <c r="W1487" s="8"/>
      <c r="X1487" s="8"/>
      <c r="Y1487" s="14">
        <f t="shared" si="259"/>
        <v>407.54</v>
      </c>
      <c r="Z1487" s="10"/>
      <c r="AA1487" s="136">
        <f t="shared" si="257"/>
        <v>0</v>
      </c>
      <c r="AB1487" s="13"/>
      <c r="AC1487" s="13">
        <f t="shared" si="256"/>
        <v>0</v>
      </c>
      <c r="AD1487" s="12">
        <v>1</v>
      </c>
      <c r="AE1487" s="12">
        <v>0</v>
      </c>
      <c r="AG1487" s="9">
        <f t="shared" si="250"/>
        <v>-407.54</v>
      </c>
      <c r="AI1487" s="1" t="str">
        <f t="shared" si="258"/>
        <v>33T33T10005050</v>
      </c>
      <c r="AJ1487" s="9">
        <f>IF(AND(F1487=2015,AG$4=1),-IFERROR(VLOOKUP(AI1487,'Tax Admin 1'!A:I,9,0),0),IF(AND(F1487=2015,AG$4=2),-IFERROR(VLOOKUP(AI1487,'Tax Admin 2'!A:I,9,0),0),IFERROR(VLOOKUP(AI1487,'A203'!A:L,12,0),0)))</f>
        <v>0</v>
      </c>
    </row>
    <row r="1488" spans="1:36" ht="15" customHeight="1" outlineLevel="1">
      <c r="A1488" s="7"/>
      <c r="B1488" s="7"/>
      <c r="C1488" s="157" t="s">
        <v>3584</v>
      </c>
      <c r="D1488" s="7"/>
      <c r="E1488" s="7"/>
      <c r="F1488" s="7"/>
      <c r="G1488" s="7"/>
      <c r="H1488" s="7"/>
      <c r="I1488" s="7"/>
      <c r="J1488" s="8">
        <f>SUBTOTAL(9,J1480:J1487)</f>
        <v>0</v>
      </c>
      <c r="K1488" s="8">
        <f>SUBTOTAL(9,K1480:K1487)</f>
        <v>0</v>
      </c>
      <c r="L1488" s="8">
        <f>SUBTOTAL(9,L1480:L1487)</f>
        <v>9513.7100000000009</v>
      </c>
      <c r="M1488" s="8">
        <f>SUBTOTAL(9,M1480:M1487)</f>
        <v>0</v>
      </c>
      <c r="N1488" s="8">
        <f>SUBTOTAL(9,N1480:N1487)</f>
        <v>1745.5799999999988</v>
      </c>
      <c r="O1488" s="8">
        <f>SUBTOTAL(9,O1480:O1487)</f>
        <v>3677.7100000000009</v>
      </c>
      <c r="P1488" s="8">
        <f>SUBTOTAL(9,P1480:P1487)</f>
        <v>1680.75</v>
      </c>
      <c r="Q1488" s="8">
        <f>SUBTOTAL(9,Q1480:Q1487)</f>
        <v>2226.6299999999992</v>
      </c>
      <c r="R1488" s="8"/>
      <c r="S1488" s="8"/>
      <c r="T1488" s="8"/>
      <c r="U1488" s="8"/>
      <c r="V1488" s="8"/>
      <c r="W1488" s="8"/>
      <c r="X1488" s="8"/>
      <c r="Y1488" s="14">
        <f>SUBTOTAL(9,Y1480:Y1487)</f>
        <v>18844.380000000005</v>
      </c>
      <c r="Z1488" s="10"/>
      <c r="AA1488" s="136"/>
      <c r="AB1488" s="13"/>
      <c r="AC1488" s="13"/>
      <c r="AD1488" s="12"/>
      <c r="AE1488" s="12"/>
      <c r="AG1488" s="9"/>
      <c r="AJ1488" s="9"/>
    </row>
    <row r="1489" spans="1:36" ht="15" customHeight="1" outlineLevel="2">
      <c r="A1489" s="7">
        <v>2015</v>
      </c>
      <c r="B1489" s="7" t="s">
        <v>103</v>
      </c>
      <c r="C1489" s="149" t="s">
        <v>104</v>
      </c>
      <c r="D1489" s="7" t="s">
        <v>104</v>
      </c>
      <c r="E1489" s="7" t="s">
        <v>13</v>
      </c>
      <c r="F1489" s="7">
        <v>1010</v>
      </c>
      <c r="G1489" s="7" t="str">
        <f>VLOOKUP(F1489,Crosswalk!A:D,2,0)</f>
        <v>4001</v>
      </c>
      <c r="H1489" s="7" t="str">
        <f>VLOOKUP(G1489,Crosswalk!B:D,2,0)</f>
        <v>Property Taxes-Current Secured</v>
      </c>
      <c r="I1489" s="7"/>
      <c r="J1489" s="8">
        <v>0</v>
      </c>
      <c r="K1489" s="8">
        <v>0</v>
      </c>
      <c r="L1489" s="8">
        <v>43902.35</v>
      </c>
      <c r="M1489" s="8">
        <v>0</v>
      </c>
      <c r="N1489" s="8">
        <v>6404.8700000000026</v>
      </c>
      <c r="O1489" s="8">
        <v>24840.410000000003</v>
      </c>
      <c r="P1489" s="8">
        <v>6781.54</v>
      </c>
      <c r="Q1489" s="8">
        <v>1986.8000000000029</v>
      </c>
      <c r="R1489" s="8"/>
      <c r="S1489" s="8"/>
      <c r="T1489" s="8"/>
      <c r="U1489" s="8"/>
      <c r="V1489" s="8"/>
      <c r="W1489" s="8"/>
      <c r="X1489" s="8"/>
      <c r="Y1489" s="14">
        <f t="shared" si="259"/>
        <v>83915.97</v>
      </c>
      <c r="Z1489" s="10"/>
      <c r="AA1489" s="136">
        <f t="shared" ref="AA1489:AA1496" si="260">IF(AG$2="Y",IF(RIGHT(B1489,4)="CITY",AJ1489,0),AJ1489)</f>
        <v>0</v>
      </c>
      <c r="AB1489" s="13"/>
      <c r="AC1489" s="13">
        <f t="shared" si="256"/>
        <v>0</v>
      </c>
      <c r="AD1489" s="12">
        <v>1</v>
      </c>
      <c r="AE1489" s="12">
        <v>0</v>
      </c>
      <c r="AG1489" s="9">
        <f t="shared" si="250"/>
        <v>-83915.97</v>
      </c>
      <c r="AI1489" s="1" t="str">
        <f t="shared" ref="AI1489:AI1496" si="261">C1489&amp;D1489&amp;E1489&amp;G1489</f>
        <v>33U33U10004001</v>
      </c>
      <c r="AJ1489" s="9">
        <f>IF(AND(F1489=2015,AG$4=1),-IFERROR(VLOOKUP(AI1489,'Tax Admin 1'!A:I,9,0),0),IF(AND(F1489=2015,AG$4=2),-IFERROR(VLOOKUP(AI1489,'Tax Admin 2'!A:I,9,0),0),IFERROR(VLOOKUP(AI1489,'A203'!A:L,12,0),0)))</f>
        <v>0</v>
      </c>
    </row>
    <row r="1490" spans="1:36" ht="15" customHeight="1" outlineLevel="2">
      <c r="A1490" s="7">
        <v>2015</v>
      </c>
      <c r="B1490" s="7" t="s">
        <v>103</v>
      </c>
      <c r="C1490" s="149" t="s">
        <v>104</v>
      </c>
      <c r="D1490" s="7" t="s">
        <v>104</v>
      </c>
      <c r="E1490" s="7" t="s">
        <v>13</v>
      </c>
      <c r="F1490" s="7">
        <v>1050</v>
      </c>
      <c r="G1490" s="7" t="str">
        <f>VLOOKUP(F1490,Crosswalk!A:D,2,0)</f>
        <v>4006</v>
      </c>
      <c r="H1490" s="7" t="str">
        <f>VLOOKUP(G1490,Crosswalk!B:D,2,0)</f>
        <v>Property Tax-Current Unsecured</v>
      </c>
      <c r="I1490" s="7"/>
      <c r="J1490" s="8">
        <v>0</v>
      </c>
      <c r="K1490" s="8">
        <v>0</v>
      </c>
      <c r="L1490" s="8">
        <v>4245.2</v>
      </c>
      <c r="M1490" s="8">
        <v>0</v>
      </c>
      <c r="N1490" s="8">
        <v>41.369999999999891</v>
      </c>
      <c r="O1490" s="8">
        <v>319.47999999999956</v>
      </c>
      <c r="P1490" s="8">
        <v>-141.27000000000001</v>
      </c>
      <c r="Q1490" s="8">
        <v>6.7600000000011278</v>
      </c>
      <c r="R1490" s="8"/>
      <c r="S1490" s="8"/>
      <c r="T1490" s="8"/>
      <c r="U1490" s="8"/>
      <c r="V1490" s="8"/>
      <c r="W1490" s="8"/>
      <c r="X1490" s="8"/>
      <c r="Y1490" s="14">
        <f t="shared" si="259"/>
        <v>4471.54</v>
      </c>
      <c r="Z1490" s="10"/>
      <c r="AA1490" s="136">
        <f t="shared" si="260"/>
        <v>0</v>
      </c>
      <c r="AB1490" s="13"/>
      <c r="AC1490" s="13">
        <f t="shared" si="256"/>
        <v>0</v>
      </c>
      <c r="AD1490" s="12">
        <v>1</v>
      </c>
      <c r="AE1490" s="12">
        <v>0</v>
      </c>
      <c r="AG1490" s="9">
        <f t="shared" si="250"/>
        <v>-4471.54</v>
      </c>
      <c r="AI1490" s="1" t="str">
        <f t="shared" si="261"/>
        <v>33U33U10004006</v>
      </c>
      <c r="AJ1490" s="9">
        <f>IF(AND(F1490=2015,AG$4=1),-IFERROR(VLOOKUP(AI1490,'Tax Admin 1'!A:I,9,0),0),IF(AND(F1490=2015,AG$4=2),-IFERROR(VLOOKUP(AI1490,'Tax Admin 2'!A:I,9,0),0),IFERROR(VLOOKUP(AI1490,'A203'!A:L,12,0),0)))</f>
        <v>0</v>
      </c>
    </row>
    <row r="1491" spans="1:36" ht="15" customHeight="1" outlineLevel="2">
      <c r="A1491" s="7">
        <v>2015</v>
      </c>
      <c r="B1491" s="7" t="s">
        <v>103</v>
      </c>
      <c r="C1491" s="149" t="s">
        <v>104</v>
      </c>
      <c r="D1491" s="7" t="s">
        <v>104</v>
      </c>
      <c r="E1491" s="7" t="s">
        <v>13</v>
      </c>
      <c r="F1491" s="7">
        <v>1110</v>
      </c>
      <c r="G1491" s="7" t="str">
        <f>VLOOKUP(F1491,Crosswalk!A:D,2,0)</f>
        <v>4008</v>
      </c>
      <c r="H1491" s="7" t="str">
        <f>VLOOKUP(G1491,Crosswalk!B:D,2,0)</f>
        <v>Property Taxes-Prior Secured</v>
      </c>
      <c r="I1491" s="7"/>
      <c r="J1491" s="8">
        <v>0</v>
      </c>
      <c r="K1491" s="8">
        <v>0</v>
      </c>
      <c r="L1491" s="8">
        <v>0</v>
      </c>
      <c r="M1491" s="8">
        <v>0</v>
      </c>
      <c r="N1491" s="8">
        <v>0</v>
      </c>
      <c r="O1491" s="8">
        <v>0</v>
      </c>
      <c r="P1491" s="8"/>
      <c r="Q1491" s="8">
        <v>2109.67</v>
      </c>
      <c r="R1491" s="8"/>
      <c r="S1491" s="8"/>
      <c r="T1491" s="8"/>
      <c r="U1491" s="8"/>
      <c r="V1491" s="8"/>
      <c r="W1491" s="8"/>
      <c r="X1491" s="8"/>
      <c r="Y1491" s="14">
        <f t="shared" si="259"/>
        <v>2109.67</v>
      </c>
      <c r="Z1491" s="10"/>
      <c r="AA1491" s="136">
        <f t="shared" si="260"/>
        <v>0</v>
      </c>
      <c r="AB1491" s="13"/>
      <c r="AC1491" s="13">
        <f t="shared" si="256"/>
        <v>0</v>
      </c>
      <c r="AD1491" s="12">
        <v>1</v>
      </c>
      <c r="AE1491" s="12">
        <v>0</v>
      </c>
      <c r="AG1491" s="9">
        <f t="shared" si="250"/>
        <v>-2109.67</v>
      </c>
      <c r="AI1491" s="1" t="str">
        <f t="shared" si="261"/>
        <v>33U33U10004008</v>
      </c>
      <c r="AJ1491" s="9">
        <f>IF(AND(F1491=2015,AG$4=1),-IFERROR(VLOOKUP(AI1491,'Tax Admin 1'!A:I,9,0),0),IF(AND(F1491=2015,AG$4=2),-IFERROR(VLOOKUP(AI1491,'Tax Admin 2'!A:I,9,0),0),IFERROR(VLOOKUP(AI1491,'A203'!A:L,12,0),0)))</f>
        <v>0</v>
      </c>
    </row>
    <row r="1492" spans="1:36" ht="15" customHeight="1" outlineLevel="2">
      <c r="A1492" s="7">
        <v>2015</v>
      </c>
      <c r="B1492" s="7" t="s">
        <v>103</v>
      </c>
      <c r="C1492" s="149" t="s">
        <v>104</v>
      </c>
      <c r="D1492" s="7" t="s">
        <v>104</v>
      </c>
      <c r="E1492" s="7" t="s">
        <v>13</v>
      </c>
      <c r="F1492" s="7">
        <v>1150</v>
      </c>
      <c r="G1492" s="7" t="str">
        <f>VLOOKUP(F1492,Crosswalk!A:D,2,0)</f>
        <v>4009</v>
      </c>
      <c r="H1492" s="7" t="str">
        <f>VLOOKUP(G1492,Crosswalk!B:D,2,0)</f>
        <v>Property Taxes-Prior Unsecured</v>
      </c>
      <c r="I1492" s="7"/>
      <c r="J1492" s="8">
        <v>0</v>
      </c>
      <c r="K1492" s="8">
        <v>0</v>
      </c>
      <c r="L1492" s="8">
        <v>36.47</v>
      </c>
      <c r="M1492" s="8">
        <v>0</v>
      </c>
      <c r="N1492" s="8">
        <v>1.6199999999999974</v>
      </c>
      <c r="O1492" s="8">
        <v>26.229999999999997</v>
      </c>
      <c r="P1492" s="8"/>
      <c r="Q1492" s="8">
        <v>6.2900000000000205</v>
      </c>
      <c r="R1492" s="8"/>
      <c r="S1492" s="8"/>
      <c r="T1492" s="8"/>
      <c r="U1492" s="8"/>
      <c r="V1492" s="8"/>
      <c r="W1492" s="8"/>
      <c r="X1492" s="8"/>
      <c r="Y1492" s="14">
        <f t="shared" si="259"/>
        <v>70.610000000000014</v>
      </c>
      <c r="Z1492" s="10"/>
      <c r="AA1492" s="136">
        <f t="shared" si="260"/>
        <v>0</v>
      </c>
      <c r="AB1492" s="13"/>
      <c r="AC1492" s="13">
        <f t="shared" si="256"/>
        <v>0</v>
      </c>
      <c r="AD1492" s="12">
        <v>1</v>
      </c>
      <c r="AE1492" s="12">
        <v>0</v>
      </c>
      <c r="AG1492" s="9">
        <f t="shared" si="250"/>
        <v>-70.610000000000014</v>
      </c>
      <c r="AI1492" s="1" t="str">
        <f t="shared" si="261"/>
        <v>33U33U10004009</v>
      </c>
      <c r="AJ1492" s="9">
        <f>IF(AND(F1492=2015,AG$4=1),-IFERROR(VLOOKUP(AI1492,'Tax Admin 1'!A:I,9,0),0),IF(AND(F1492=2015,AG$4=2),-IFERROR(VLOOKUP(AI1492,'Tax Admin 2'!A:I,9,0),0),IFERROR(VLOOKUP(AI1492,'A203'!A:L,12,0),0)))</f>
        <v>0</v>
      </c>
    </row>
    <row r="1493" spans="1:36" ht="15" customHeight="1" outlineLevel="2">
      <c r="A1493" s="7">
        <v>2015</v>
      </c>
      <c r="B1493" s="7" t="s">
        <v>103</v>
      </c>
      <c r="C1493" s="149" t="s">
        <v>104</v>
      </c>
      <c r="D1493" s="7" t="s">
        <v>104</v>
      </c>
      <c r="E1493" s="7" t="s">
        <v>13</v>
      </c>
      <c r="F1493" s="7">
        <v>1260</v>
      </c>
      <c r="G1493" s="7" t="str">
        <f>VLOOKUP(F1493,Crosswalk!A:D,2,0)</f>
        <v>4030</v>
      </c>
      <c r="H1493" s="7" t="str">
        <f>VLOOKUP(G1493,Crosswalk!B:D,2,0)</f>
        <v>Supp Prop Tax-Current Secured</v>
      </c>
      <c r="I1493" s="7"/>
      <c r="J1493" s="8">
        <v>0</v>
      </c>
      <c r="K1493" s="8">
        <v>0</v>
      </c>
      <c r="L1493" s="8">
        <v>0</v>
      </c>
      <c r="M1493" s="8">
        <v>0</v>
      </c>
      <c r="N1493" s="8">
        <v>0</v>
      </c>
      <c r="O1493" s="8">
        <v>0</v>
      </c>
      <c r="P1493" s="8"/>
      <c r="Q1493" s="8">
        <v>1187.78</v>
      </c>
      <c r="R1493" s="8"/>
      <c r="S1493" s="8"/>
      <c r="T1493" s="8"/>
      <c r="U1493" s="8"/>
      <c r="V1493" s="8"/>
      <c r="W1493" s="8"/>
      <c r="X1493" s="8"/>
      <c r="Y1493" s="14">
        <f t="shared" si="259"/>
        <v>1187.78</v>
      </c>
      <c r="Z1493" s="10"/>
      <c r="AA1493" s="136">
        <f t="shared" si="260"/>
        <v>0</v>
      </c>
      <c r="AB1493" s="13"/>
      <c r="AC1493" s="13">
        <f t="shared" si="256"/>
        <v>0</v>
      </c>
      <c r="AD1493" s="12">
        <v>1</v>
      </c>
      <c r="AE1493" s="12">
        <v>0</v>
      </c>
      <c r="AG1493" s="9">
        <f t="shared" si="250"/>
        <v>-1187.78</v>
      </c>
      <c r="AI1493" s="1" t="str">
        <f t="shared" si="261"/>
        <v>33U33U10004030</v>
      </c>
      <c r="AJ1493" s="9">
        <f>IF(AND(F1493=2015,AG$4=1),-IFERROR(VLOOKUP(AI1493,'Tax Admin 1'!A:I,9,0),0),IF(AND(F1493=2015,AG$4=2),-IFERROR(VLOOKUP(AI1493,'Tax Admin 2'!A:I,9,0),0),IFERROR(VLOOKUP(AI1493,'A203'!A:L,12,0),0)))</f>
        <v>0</v>
      </c>
    </row>
    <row r="1494" spans="1:36" ht="15" customHeight="1" outlineLevel="2">
      <c r="A1494" s="7">
        <v>2015</v>
      </c>
      <c r="B1494" s="7" t="s">
        <v>103</v>
      </c>
      <c r="C1494" s="149" t="s">
        <v>104</v>
      </c>
      <c r="D1494" s="7" t="s">
        <v>104</v>
      </c>
      <c r="E1494" s="7" t="s">
        <v>13</v>
      </c>
      <c r="F1494" s="7">
        <v>1270</v>
      </c>
      <c r="G1494" s="7" t="str">
        <f>VLOOKUP(F1494,Crosswalk!A:D,2,0)</f>
        <v>4033</v>
      </c>
      <c r="H1494" s="7" t="str">
        <f>VLOOKUP(G1494,Crosswalk!B:D,2,0)</f>
        <v>Supp Property Taxes-Prior Secured</v>
      </c>
      <c r="I1494" s="7"/>
      <c r="J1494" s="8">
        <v>0</v>
      </c>
      <c r="K1494" s="8">
        <v>0</v>
      </c>
      <c r="L1494" s="8">
        <v>0</v>
      </c>
      <c r="M1494" s="8">
        <v>0</v>
      </c>
      <c r="N1494" s="8">
        <v>0</v>
      </c>
      <c r="O1494" s="8">
        <v>0</v>
      </c>
      <c r="P1494" s="8"/>
      <c r="Q1494" s="8">
        <v>268.32</v>
      </c>
      <c r="R1494" s="8"/>
      <c r="S1494" s="8"/>
      <c r="T1494" s="8"/>
      <c r="U1494" s="8"/>
      <c r="V1494" s="8"/>
      <c r="W1494" s="8"/>
      <c r="X1494" s="8"/>
      <c r="Y1494" s="14">
        <f t="shared" si="259"/>
        <v>268.32</v>
      </c>
      <c r="Z1494" s="10"/>
      <c r="AA1494" s="136">
        <f t="shared" si="260"/>
        <v>0</v>
      </c>
      <c r="AB1494" s="13"/>
      <c r="AC1494" s="13">
        <f t="shared" si="256"/>
        <v>0</v>
      </c>
      <c r="AD1494" s="12">
        <v>2</v>
      </c>
      <c r="AE1494" s="12">
        <v>0</v>
      </c>
      <c r="AG1494" s="9">
        <f t="shared" si="250"/>
        <v>-268.32</v>
      </c>
      <c r="AI1494" s="1" t="str">
        <f t="shared" si="261"/>
        <v>33U33U10004033</v>
      </c>
      <c r="AJ1494" s="9">
        <f>IF(AND(F1494=2015,AG$4=1),-IFERROR(VLOOKUP(AI1494,'Tax Admin 1'!A:I,9,0),0),IF(AND(F1494=2015,AG$4=2),-IFERROR(VLOOKUP(AI1494,'Tax Admin 2'!A:I,9,0),0),IFERROR(VLOOKUP(AI1494,'A203'!A:L,12,0),0)))</f>
        <v>0</v>
      </c>
    </row>
    <row r="1495" spans="1:36" ht="15" customHeight="1" outlineLevel="2">
      <c r="A1495" s="7">
        <v>2015</v>
      </c>
      <c r="B1495" s="7" t="s">
        <v>103</v>
      </c>
      <c r="C1495" s="149" t="s">
        <v>104</v>
      </c>
      <c r="D1495" s="7" t="s">
        <v>104</v>
      </c>
      <c r="E1495" s="7" t="s">
        <v>13</v>
      </c>
      <c r="F1495" s="7">
        <v>4010</v>
      </c>
      <c r="G1495" s="7" t="str">
        <f>VLOOKUP(F1495,Crosswalk!A:D,2,0)</f>
        <v>4801</v>
      </c>
      <c r="H1495" s="7" t="str">
        <f>VLOOKUP(G1495,Crosswalk!B:D,2,0)</f>
        <v>Interest</v>
      </c>
      <c r="I1495" s="7"/>
      <c r="J1495" s="8">
        <v>0</v>
      </c>
      <c r="K1495" s="8">
        <v>0</v>
      </c>
      <c r="L1495" s="8">
        <v>2.2200000000000002</v>
      </c>
      <c r="M1495" s="8">
        <v>0</v>
      </c>
      <c r="N1495" s="8">
        <v>14.49</v>
      </c>
      <c r="O1495" s="8">
        <v>3.879999999999999</v>
      </c>
      <c r="P1495" s="8"/>
      <c r="Q1495" s="8">
        <v>11.77</v>
      </c>
      <c r="R1495" s="8"/>
      <c r="S1495" s="8"/>
      <c r="T1495" s="8"/>
      <c r="U1495" s="8"/>
      <c r="V1495" s="8"/>
      <c r="W1495" s="8"/>
      <c r="X1495" s="8"/>
      <c r="Y1495" s="14">
        <f t="shared" si="259"/>
        <v>32.36</v>
      </c>
      <c r="Z1495" s="10"/>
      <c r="AA1495" s="136">
        <f t="shared" si="260"/>
        <v>0</v>
      </c>
      <c r="AB1495" s="13"/>
      <c r="AC1495" s="13">
        <f t="shared" si="256"/>
        <v>0</v>
      </c>
      <c r="AD1495" s="12">
        <v>1</v>
      </c>
      <c r="AE1495" s="12">
        <v>0</v>
      </c>
      <c r="AG1495" s="9">
        <f t="shared" si="250"/>
        <v>-32.36</v>
      </c>
      <c r="AI1495" s="1" t="str">
        <f t="shared" si="261"/>
        <v>33U33U10004801</v>
      </c>
      <c r="AJ1495" s="9">
        <f>IF(AND(F1495=2015,AG$4=1),-IFERROR(VLOOKUP(AI1495,'Tax Admin 1'!A:I,9,0),0),IF(AND(F1495=2015,AG$4=2),-IFERROR(VLOOKUP(AI1495,'Tax Admin 2'!A:I,9,0),0),IFERROR(VLOOKUP(AI1495,'A203'!A:L,12,0),0)))</f>
        <v>0</v>
      </c>
    </row>
    <row r="1496" spans="1:36" ht="15" customHeight="1" outlineLevel="2">
      <c r="A1496" s="7">
        <v>2015</v>
      </c>
      <c r="B1496" s="7" t="s">
        <v>103</v>
      </c>
      <c r="C1496" s="149" t="s">
        <v>104</v>
      </c>
      <c r="D1496" s="7" t="s">
        <v>104</v>
      </c>
      <c r="E1496" s="7" t="s">
        <v>13</v>
      </c>
      <c r="F1496" s="7">
        <v>5380</v>
      </c>
      <c r="G1496" s="7" t="str">
        <f>VLOOKUP(F1496,Crosswalk!A:D,2,0)</f>
        <v>5050</v>
      </c>
      <c r="H1496" s="7" t="str">
        <f>VLOOKUP(G1496,Crosswalk!B:D,2,0)</f>
        <v>St-Homeowners Prop Tax Relief</v>
      </c>
      <c r="I1496" s="7"/>
      <c r="J1496" s="8">
        <v>0</v>
      </c>
      <c r="K1496" s="8">
        <v>0</v>
      </c>
      <c r="L1496" s="8">
        <v>0</v>
      </c>
      <c r="M1496" s="8">
        <v>0</v>
      </c>
      <c r="N1496" s="8">
        <v>0</v>
      </c>
      <c r="O1496" s="8">
        <v>0</v>
      </c>
      <c r="P1496" s="8"/>
      <c r="Q1496" s="8">
        <v>1014.56</v>
      </c>
      <c r="R1496" s="8"/>
      <c r="S1496" s="8"/>
      <c r="T1496" s="8"/>
      <c r="U1496" s="8"/>
      <c r="V1496" s="8"/>
      <c r="W1496" s="8"/>
      <c r="X1496" s="8"/>
      <c r="Y1496" s="14">
        <f t="shared" si="259"/>
        <v>1014.56</v>
      </c>
      <c r="Z1496" s="10"/>
      <c r="AA1496" s="136">
        <f t="shared" si="260"/>
        <v>0</v>
      </c>
      <c r="AB1496" s="13"/>
      <c r="AC1496" s="13">
        <f t="shared" si="256"/>
        <v>0</v>
      </c>
      <c r="AD1496" s="12">
        <v>1</v>
      </c>
      <c r="AE1496" s="12">
        <v>0</v>
      </c>
      <c r="AG1496" s="9">
        <f t="shared" si="250"/>
        <v>-1014.56</v>
      </c>
      <c r="AI1496" s="1" t="str">
        <f t="shared" si="261"/>
        <v>33U33U10005050</v>
      </c>
      <c r="AJ1496" s="9">
        <f>IF(AND(F1496=2015,AG$4=1),-IFERROR(VLOOKUP(AI1496,'Tax Admin 1'!A:I,9,0),0),IF(AND(F1496=2015,AG$4=2),-IFERROR(VLOOKUP(AI1496,'Tax Admin 2'!A:I,9,0),0),IFERROR(VLOOKUP(AI1496,'A203'!A:L,12,0),0)))</f>
        <v>0</v>
      </c>
    </row>
    <row r="1497" spans="1:36" ht="15" customHeight="1" outlineLevel="1">
      <c r="A1497" s="7"/>
      <c r="B1497" s="7"/>
      <c r="C1497" s="157" t="s">
        <v>3585</v>
      </c>
      <c r="D1497" s="7"/>
      <c r="E1497" s="7"/>
      <c r="F1497" s="7"/>
      <c r="G1497" s="7"/>
      <c r="H1497" s="7"/>
      <c r="I1497" s="7"/>
      <c r="J1497" s="8">
        <f>SUBTOTAL(9,J1489:J1496)</f>
        <v>0</v>
      </c>
      <c r="K1497" s="8">
        <f>SUBTOTAL(9,K1489:K1496)</f>
        <v>0</v>
      </c>
      <c r="L1497" s="8">
        <f>SUBTOTAL(9,L1489:L1496)</f>
        <v>48186.239999999998</v>
      </c>
      <c r="M1497" s="8">
        <f>SUBTOTAL(9,M1489:M1496)</f>
        <v>0</v>
      </c>
      <c r="N1497" s="8">
        <f>SUBTOTAL(9,N1489:N1496)</f>
        <v>6462.3500000000022</v>
      </c>
      <c r="O1497" s="8">
        <f>SUBTOTAL(9,O1489:O1496)</f>
        <v>25190.000000000004</v>
      </c>
      <c r="P1497" s="8">
        <f>SUBTOTAL(9,P1489:P1496)</f>
        <v>6640.2699999999995</v>
      </c>
      <c r="Q1497" s="8">
        <f>SUBTOTAL(9,Q1489:Q1496)</f>
        <v>6591.9500000000044</v>
      </c>
      <c r="R1497" s="8"/>
      <c r="S1497" s="8"/>
      <c r="T1497" s="8"/>
      <c r="U1497" s="8"/>
      <c r="V1497" s="8"/>
      <c r="W1497" s="8"/>
      <c r="X1497" s="8"/>
      <c r="Y1497" s="14">
        <f>SUBTOTAL(9,Y1489:Y1496)</f>
        <v>93070.81</v>
      </c>
      <c r="Z1497" s="10"/>
      <c r="AA1497" s="136"/>
      <c r="AB1497" s="13"/>
      <c r="AC1497" s="13"/>
      <c r="AD1497" s="12"/>
      <c r="AE1497" s="12"/>
      <c r="AG1497" s="9"/>
      <c r="AJ1497" s="9"/>
    </row>
    <row r="1498" spans="1:36" ht="15" customHeight="1" outlineLevel="2">
      <c r="A1498" s="7">
        <v>2015</v>
      </c>
      <c r="B1498" s="7" t="s">
        <v>244</v>
      </c>
      <c r="C1498" s="149" t="s">
        <v>245</v>
      </c>
      <c r="D1498" s="7" t="s">
        <v>245</v>
      </c>
      <c r="E1498" s="7" t="s">
        <v>13</v>
      </c>
      <c r="F1498" s="7">
        <v>1010</v>
      </c>
      <c r="G1498" s="7" t="str">
        <f>VLOOKUP(F1498,Crosswalk!A:D,2,0)</f>
        <v>4001</v>
      </c>
      <c r="H1498" s="7" t="str">
        <f>VLOOKUP(G1498,Crosswalk!B:D,2,0)</f>
        <v>Property Taxes-Current Secured</v>
      </c>
      <c r="I1498" s="7"/>
      <c r="J1498" s="8">
        <v>0</v>
      </c>
      <c r="K1498" s="8">
        <v>0</v>
      </c>
      <c r="L1498" s="8">
        <v>7879.26</v>
      </c>
      <c r="M1498" s="8">
        <v>0</v>
      </c>
      <c r="N1498" s="8">
        <v>1157.5599999999995</v>
      </c>
      <c r="O1498" s="8">
        <v>4440.6399999999994</v>
      </c>
      <c r="P1498" s="8">
        <v>1221.77</v>
      </c>
      <c r="Q1498" s="8">
        <v>1390.510000000002</v>
      </c>
      <c r="R1498" s="8"/>
      <c r="S1498" s="8"/>
      <c r="T1498" s="8"/>
      <c r="U1498" s="8"/>
      <c r="V1498" s="8"/>
      <c r="W1498" s="8"/>
      <c r="X1498" s="8"/>
      <c r="Y1498" s="14">
        <f t="shared" si="259"/>
        <v>16089.740000000002</v>
      </c>
      <c r="Z1498" s="10"/>
      <c r="AA1498" s="136">
        <f t="shared" ref="AA1498:AA1505" si="262">IF(AG$2="Y",IF(RIGHT(B1498,4)="CITY",AJ1498,0),AJ1498)</f>
        <v>0</v>
      </c>
      <c r="AB1498" s="13"/>
      <c r="AC1498" s="13">
        <f t="shared" si="256"/>
        <v>0</v>
      </c>
      <c r="AD1498" s="12"/>
      <c r="AE1498" s="12"/>
      <c r="AG1498" s="9">
        <f t="shared" si="250"/>
        <v>-16089.740000000002</v>
      </c>
      <c r="AI1498" s="1" t="str">
        <f t="shared" ref="AI1498:AI1505" si="263">C1498&amp;D1498&amp;E1498&amp;G1498</f>
        <v>33V33V10004001</v>
      </c>
      <c r="AJ1498" s="9">
        <f>IF(AND(F1498=2015,AG$4=1),-IFERROR(VLOOKUP(AI1498,'Tax Admin 1'!A:I,9,0),0),IF(AND(F1498=2015,AG$4=2),-IFERROR(VLOOKUP(AI1498,'Tax Admin 2'!A:I,9,0),0),IFERROR(VLOOKUP(AI1498,'A203'!A:L,12,0),0)))</f>
        <v>0</v>
      </c>
    </row>
    <row r="1499" spans="1:36" ht="15" customHeight="1" outlineLevel="2">
      <c r="A1499" s="7">
        <v>2015</v>
      </c>
      <c r="B1499" s="7" t="s">
        <v>244</v>
      </c>
      <c r="C1499" s="149" t="s">
        <v>245</v>
      </c>
      <c r="D1499" s="7" t="s">
        <v>245</v>
      </c>
      <c r="E1499" s="7" t="s">
        <v>13</v>
      </c>
      <c r="F1499" s="7">
        <v>1050</v>
      </c>
      <c r="G1499" s="7" t="str">
        <f>VLOOKUP(F1499,Crosswalk!A:D,2,0)</f>
        <v>4006</v>
      </c>
      <c r="H1499" s="7" t="str">
        <f>VLOOKUP(G1499,Crosswalk!B:D,2,0)</f>
        <v>Property Tax-Current Unsecured</v>
      </c>
      <c r="I1499" s="7"/>
      <c r="J1499" s="8">
        <v>0</v>
      </c>
      <c r="K1499" s="8">
        <v>0</v>
      </c>
      <c r="L1499" s="8">
        <v>726.18</v>
      </c>
      <c r="M1499" s="8">
        <v>0</v>
      </c>
      <c r="N1499" s="8">
        <v>7.9199999999999591</v>
      </c>
      <c r="O1499" s="8">
        <v>69.539999999999964</v>
      </c>
      <c r="P1499" s="8">
        <v>-55.35</v>
      </c>
      <c r="Q1499" s="8">
        <v>1.1399999999999864</v>
      </c>
      <c r="R1499" s="8"/>
      <c r="S1499" s="8"/>
      <c r="T1499" s="8"/>
      <c r="U1499" s="8"/>
      <c r="V1499" s="8"/>
      <c r="W1499" s="8"/>
      <c r="X1499" s="8"/>
      <c r="Y1499" s="14">
        <f t="shared" si="259"/>
        <v>749.42999999999984</v>
      </c>
      <c r="Z1499" s="10"/>
      <c r="AA1499" s="136">
        <f t="shared" si="262"/>
        <v>0</v>
      </c>
      <c r="AB1499" s="13"/>
      <c r="AC1499" s="13">
        <f t="shared" si="256"/>
        <v>0</v>
      </c>
      <c r="AD1499" s="12"/>
      <c r="AE1499" s="12"/>
      <c r="AG1499" s="9">
        <f t="shared" si="250"/>
        <v>-749.42999999999984</v>
      </c>
      <c r="AI1499" s="1" t="str">
        <f t="shared" si="263"/>
        <v>33V33V10004006</v>
      </c>
      <c r="AJ1499" s="9">
        <f>IF(AND(F1499=2015,AG$4=1),-IFERROR(VLOOKUP(AI1499,'Tax Admin 1'!A:I,9,0),0),IF(AND(F1499=2015,AG$4=2),-IFERROR(VLOOKUP(AI1499,'Tax Admin 2'!A:I,9,0),0),IFERROR(VLOOKUP(AI1499,'A203'!A:L,12,0),0)))</f>
        <v>0</v>
      </c>
    </row>
    <row r="1500" spans="1:36" ht="15" customHeight="1" outlineLevel="2">
      <c r="A1500" s="7">
        <v>2015</v>
      </c>
      <c r="B1500" s="7" t="s">
        <v>244</v>
      </c>
      <c r="C1500" s="149" t="s">
        <v>245</v>
      </c>
      <c r="D1500" s="7" t="s">
        <v>245</v>
      </c>
      <c r="E1500" s="7" t="s">
        <v>13</v>
      </c>
      <c r="F1500" s="7">
        <v>1110</v>
      </c>
      <c r="G1500" s="7" t="str">
        <f>VLOOKUP(F1500,Crosswalk!A:D,2,0)</f>
        <v>4008</v>
      </c>
      <c r="H1500" s="7" t="str">
        <f>VLOOKUP(G1500,Crosswalk!B:D,2,0)</f>
        <v>Property Taxes-Prior Secured</v>
      </c>
      <c r="I1500" s="7"/>
      <c r="J1500" s="8">
        <v>0</v>
      </c>
      <c r="K1500" s="8">
        <v>0</v>
      </c>
      <c r="L1500" s="8">
        <v>0</v>
      </c>
      <c r="M1500" s="8">
        <v>0</v>
      </c>
      <c r="N1500" s="8">
        <v>0</v>
      </c>
      <c r="O1500" s="8">
        <v>0</v>
      </c>
      <c r="P1500" s="8"/>
      <c r="Q1500" s="8">
        <v>603.76</v>
      </c>
      <c r="R1500" s="8"/>
      <c r="S1500" s="8"/>
      <c r="T1500" s="8"/>
      <c r="U1500" s="8"/>
      <c r="V1500" s="8"/>
      <c r="W1500" s="8"/>
      <c r="X1500" s="8"/>
      <c r="Y1500" s="14">
        <f t="shared" si="259"/>
        <v>603.76</v>
      </c>
      <c r="Z1500" s="10"/>
      <c r="AA1500" s="136">
        <f t="shared" si="262"/>
        <v>0</v>
      </c>
      <c r="AB1500" s="13"/>
      <c r="AC1500" s="13">
        <f t="shared" si="256"/>
        <v>0</v>
      </c>
      <c r="AD1500" s="12"/>
      <c r="AE1500" s="12"/>
      <c r="AG1500" s="9">
        <f t="shared" si="250"/>
        <v>-603.76</v>
      </c>
      <c r="AI1500" s="1" t="str">
        <f t="shared" si="263"/>
        <v>33V33V10004008</v>
      </c>
      <c r="AJ1500" s="9">
        <f>IF(AND(F1500=2015,AG$4=1),-IFERROR(VLOOKUP(AI1500,'Tax Admin 1'!A:I,9,0),0),IF(AND(F1500=2015,AG$4=2),-IFERROR(VLOOKUP(AI1500,'Tax Admin 2'!A:I,9,0),0),IFERROR(VLOOKUP(AI1500,'A203'!A:L,12,0),0)))</f>
        <v>0</v>
      </c>
    </row>
    <row r="1501" spans="1:36" ht="15" customHeight="1" outlineLevel="2">
      <c r="A1501" s="7">
        <v>2015</v>
      </c>
      <c r="B1501" s="7" t="s">
        <v>244</v>
      </c>
      <c r="C1501" s="149" t="s">
        <v>245</v>
      </c>
      <c r="D1501" s="7" t="s">
        <v>245</v>
      </c>
      <c r="E1501" s="7" t="s">
        <v>13</v>
      </c>
      <c r="F1501" s="7">
        <v>1150</v>
      </c>
      <c r="G1501" s="7" t="str">
        <f>VLOOKUP(F1501,Crosswalk!A:D,2,0)</f>
        <v>4009</v>
      </c>
      <c r="H1501" s="7" t="str">
        <f>VLOOKUP(G1501,Crosswalk!B:D,2,0)</f>
        <v>Property Taxes-Prior Unsecured</v>
      </c>
      <c r="I1501" s="7"/>
      <c r="J1501" s="8">
        <v>0</v>
      </c>
      <c r="K1501" s="8">
        <v>0</v>
      </c>
      <c r="L1501" s="8">
        <v>7.15</v>
      </c>
      <c r="M1501" s="8">
        <v>0</v>
      </c>
      <c r="N1501" s="8">
        <v>0</v>
      </c>
      <c r="O1501" s="8">
        <v>3.7099999999999991</v>
      </c>
      <c r="P1501" s="8"/>
      <c r="Q1501" s="8">
        <v>1.0899999999999999</v>
      </c>
      <c r="R1501" s="8"/>
      <c r="S1501" s="8"/>
      <c r="T1501" s="8"/>
      <c r="U1501" s="8"/>
      <c r="V1501" s="8"/>
      <c r="W1501" s="8"/>
      <c r="X1501" s="8"/>
      <c r="Y1501" s="14">
        <f t="shared" si="259"/>
        <v>11.95</v>
      </c>
      <c r="Z1501" s="10"/>
      <c r="AA1501" s="136">
        <f t="shared" si="262"/>
        <v>0</v>
      </c>
      <c r="AB1501" s="13"/>
      <c r="AC1501" s="13">
        <f t="shared" si="256"/>
        <v>0</v>
      </c>
      <c r="AD1501" s="12"/>
      <c r="AE1501" s="12"/>
      <c r="AG1501" s="9">
        <f t="shared" si="250"/>
        <v>-11.95</v>
      </c>
      <c r="AI1501" s="1" t="str">
        <f t="shared" si="263"/>
        <v>33V33V10004009</v>
      </c>
      <c r="AJ1501" s="9">
        <f>IF(AND(F1501=2015,AG$4=1),-IFERROR(VLOOKUP(AI1501,'Tax Admin 1'!A:I,9,0),0),IF(AND(F1501=2015,AG$4=2),-IFERROR(VLOOKUP(AI1501,'Tax Admin 2'!A:I,9,0),0),IFERROR(VLOOKUP(AI1501,'A203'!A:L,12,0),0)))</f>
        <v>0</v>
      </c>
    </row>
    <row r="1502" spans="1:36" ht="15" customHeight="1" outlineLevel="2">
      <c r="A1502" s="7">
        <v>2015</v>
      </c>
      <c r="B1502" s="7" t="s">
        <v>244</v>
      </c>
      <c r="C1502" s="149" t="s">
        <v>245</v>
      </c>
      <c r="D1502" s="7" t="s">
        <v>245</v>
      </c>
      <c r="E1502" s="7" t="s">
        <v>13</v>
      </c>
      <c r="F1502" s="7">
        <v>1260</v>
      </c>
      <c r="G1502" s="7" t="str">
        <f>VLOOKUP(F1502,Crosswalk!A:D,2,0)</f>
        <v>4030</v>
      </c>
      <c r="H1502" s="7" t="str">
        <f>VLOOKUP(G1502,Crosswalk!B:D,2,0)</f>
        <v>Supp Prop Tax-Current Secured</v>
      </c>
      <c r="I1502" s="7"/>
      <c r="J1502" s="8">
        <v>0</v>
      </c>
      <c r="K1502" s="8">
        <v>0</v>
      </c>
      <c r="L1502" s="8">
        <v>0</v>
      </c>
      <c r="M1502" s="8">
        <v>0</v>
      </c>
      <c r="N1502" s="8">
        <v>0</v>
      </c>
      <c r="O1502" s="8">
        <v>0</v>
      </c>
      <c r="P1502" s="8"/>
      <c r="Q1502" s="8">
        <v>203.11</v>
      </c>
      <c r="R1502" s="8"/>
      <c r="S1502" s="8"/>
      <c r="T1502" s="8"/>
      <c r="U1502" s="8"/>
      <c r="V1502" s="8"/>
      <c r="W1502" s="8"/>
      <c r="X1502" s="8"/>
      <c r="Y1502" s="14">
        <f t="shared" si="259"/>
        <v>203.11</v>
      </c>
      <c r="Z1502" s="10"/>
      <c r="AA1502" s="136">
        <f t="shared" si="262"/>
        <v>0</v>
      </c>
      <c r="AB1502" s="13"/>
      <c r="AC1502" s="13">
        <f t="shared" si="256"/>
        <v>0</v>
      </c>
      <c r="AD1502" s="12"/>
      <c r="AE1502" s="12"/>
      <c r="AG1502" s="9">
        <f t="shared" si="250"/>
        <v>-203.11</v>
      </c>
      <c r="AI1502" s="1" t="str">
        <f t="shared" si="263"/>
        <v>33V33V10004030</v>
      </c>
      <c r="AJ1502" s="9">
        <f>IF(AND(F1502=2015,AG$4=1),-IFERROR(VLOOKUP(AI1502,'Tax Admin 1'!A:I,9,0),0),IF(AND(F1502=2015,AG$4=2),-IFERROR(VLOOKUP(AI1502,'Tax Admin 2'!A:I,9,0),0),IFERROR(VLOOKUP(AI1502,'A203'!A:L,12,0),0)))</f>
        <v>0</v>
      </c>
    </row>
    <row r="1503" spans="1:36" ht="15" customHeight="1" outlineLevel="2">
      <c r="A1503" s="7">
        <v>2015</v>
      </c>
      <c r="B1503" s="7" t="s">
        <v>244</v>
      </c>
      <c r="C1503" s="149" t="s">
        <v>245</v>
      </c>
      <c r="D1503" s="7" t="s">
        <v>245</v>
      </c>
      <c r="E1503" s="7" t="s">
        <v>13</v>
      </c>
      <c r="F1503" s="7">
        <v>1270</v>
      </c>
      <c r="G1503" s="7" t="str">
        <f>VLOOKUP(F1503,Crosswalk!A:D,2,0)</f>
        <v>4033</v>
      </c>
      <c r="H1503" s="7" t="str">
        <f>VLOOKUP(G1503,Crosswalk!B:D,2,0)</f>
        <v>Supp Property Taxes-Prior Secured</v>
      </c>
      <c r="I1503" s="7"/>
      <c r="J1503" s="8">
        <v>0</v>
      </c>
      <c r="K1503" s="8">
        <v>0</v>
      </c>
      <c r="L1503" s="8">
        <v>0</v>
      </c>
      <c r="M1503" s="8">
        <v>0</v>
      </c>
      <c r="N1503" s="8">
        <v>0</v>
      </c>
      <c r="O1503" s="8">
        <v>0</v>
      </c>
      <c r="P1503" s="8"/>
      <c r="Q1503" s="8">
        <v>22.67</v>
      </c>
      <c r="R1503" s="8"/>
      <c r="S1503" s="8"/>
      <c r="T1503" s="8"/>
      <c r="U1503" s="8"/>
      <c r="V1503" s="8"/>
      <c r="W1503" s="8"/>
      <c r="X1503" s="8"/>
      <c r="Y1503" s="14">
        <f t="shared" si="259"/>
        <v>22.67</v>
      </c>
      <c r="Z1503" s="10"/>
      <c r="AA1503" s="136">
        <f t="shared" si="262"/>
        <v>0</v>
      </c>
      <c r="AB1503" s="13"/>
      <c r="AC1503" s="13">
        <f t="shared" si="256"/>
        <v>0</v>
      </c>
      <c r="AD1503" s="12"/>
      <c r="AE1503" s="12"/>
      <c r="AG1503" s="9">
        <f t="shared" si="250"/>
        <v>-22.67</v>
      </c>
      <c r="AI1503" s="1" t="str">
        <f t="shared" si="263"/>
        <v>33V33V10004033</v>
      </c>
      <c r="AJ1503" s="9">
        <f>IF(AND(F1503=2015,AG$4=1),-IFERROR(VLOOKUP(AI1503,'Tax Admin 1'!A:I,9,0),0),IF(AND(F1503=2015,AG$4=2),-IFERROR(VLOOKUP(AI1503,'Tax Admin 2'!A:I,9,0),0),IFERROR(VLOOKUP(AI1503,'A203'!A:L,12,0),0)))</f>
        <v>0</v>
      </c>
    </row>
    <row r="1504" spans="1:36" ht="15" customHeight="1" outlineLevel="2">
      <c r="A1504" s="7">
        <v>2015</v>
      </c>
      <c r="B1504" s="7" t="s">
        <v>244</v>
      </c>
      <c r="C1504" s="149" t="s">
        <v>245</v>
      </c>
      <c r="D1504" s="7" t="s">
        <v>245</v>
      </c>
      <c r="E1504" s="7" t="s">
        <v>13</v>
      </c>
      <c r="F1504" s="7">
        <v>4010</v>
      </c>
      <c r="G1504" s="7" t="str">
        <f>VLOOKUP(F1504,Crosswalk!A:D,2,0)</f>
        <v>4801</v>
      </c>
      <c r="H1504" s="7" t="str">
        <f>VLOOKUP(G1504,Crosswalk!B:D,2,0)</f>
        <v>Interest</v>
      </c>
      <c r="I1504" s="7"/>
      <c r="J1504" s="8">
        <v>0</v>
      </c>
      <c r="K1504" s="8">
        <v>0</v>
      </c>
      <c r="L1504" s="8">
        <v>0.48</v>
      </c>
      <c r="M1504" s="8">
        <v>0</v>
      </c>
      <c r="N1504" s="8">
        <v>2.59</v>
      </c>
      <c r="O1504" s="8">
        <v>0.69</v>
      </c>
      <c r="P1504" s="8"/>
      <c r="Q1504" s="8">
        <v>2.09</v>
      </c>
      <c r="R1504" s="8"/>
      <c r="S1504" s="8"/>
      <c r="T1504" s="8"/>
      <c r="U1504" s="8"/>
      <c r="V1504" s="8"/>
      <c r="W1504" s="8"/>
      <c r="X1504" s="8"/>
      <c r="Y1504" s="14">
        <f t="shared" si="259"/>
        <v>5.85</v>
      </c>
      <c r="Z1504" s="10"/>
      <c r="AA1504" s="136">
        <f t="shared" si="262"/>
        <v>0</v>
      </c>
      <c r="AB1504" s="13"/>
      <c r="AC1504" s="13">
        <f t="shared" si="256"/>
        <v>0</v>
      </c>
      <c r="AD1504" s="12"/>
      <c r="AE1504" s="12"/>
      <c r="AG1504" s="9">
        <f t="shared" si="250"/>
        <v>-5.85</v>
      </c>
      <c r="AI1504" s="1" t="str">
        <f t="shared" si="263"/>
        <v>33V33V10004801</v>
      </c>
      <c r="AJ1504" s="9">
        <f>IF(AND(F1504=2015,AG$4=1),-IFERROR(VLOOKUP(AI1504,'Tax Admin 1'!A:I,9,0),0),IF(AND(F1504=2015,AG$4=2),-IFERROR(VLOOKUP(AI1504,'Tax Admin 2'!A:I,9,0),0),IFERROR(VLOOKUP(AI1504,'A203'!A:L,12,0),0)))</f>
        <v>0</v>
      </c>
    </row>
    <row r="1505" spans="1:36" ht="15" customHeight="1" outlineLevel="2">
      <c r="A1505" s="7">
        <v>2015</v>
      </c>
      <c r="B1505" s="7" t="s">
        <v>244</v>
      </c>
      <c r="C1505" s="149" t="s">
        <v>245</v>
      </c>
      <c r="D1505" s="7" t="s">
        <v>245</v>
      </c>
      <c r="E1505" s="7" t="s">
        <v>13</v>
      </c>
      <c r="F1505" s="7">
        <v>5380</v>
      </c>
      <c r="G1505" s="7" t="str">
        <f>VLOOKUP(F1505,Crosswalk!A:D,2,0)</f>
        <v>5050</v>
      </c>
      <c r="H1505" s="7" t="str">
        <f>VLOOKUP(G1505,Crosswalk!B:D,2,0)</f>
        <v>St-Homeowners Prop Tax Relief</v>
      </c>
      <c r="I1505" s="7"/>
      <c r="J1505" s="8">
        <v>0</v>
      </c>
      <c r="K1505" s="8">
        <v>0</v>
      </c>
      <c r="L1505" s="8">
        <v>0</v>
      </c>
      <c r="M1505" s="8">
        <v>0</v>
      </c>
      <c r="N1505" s="8">
        <v>0</v>
      </c>
      <c r="O1505" s="8">
        <v>0</v>
      </c>
      <c r="P1505" s="8"/>
      <c r="Q1505" s="8">
        <v>146.68</v>
      </c>
      <c r="R1505" s="8"/>
      <c r="S1505" s="8"/>
      <c r="T1505" s="8"/>
      <c r="U1505" s="8"/>
      <c r="V1505" s="8"/>
      <c r="W1505" s="8"/>
      <c r="X1505" s="8"/>
      <c r="Y1505" s="14">
        <f t="shared" si="259"/>
        <v>146.68</v>
      </c>
      <c r="Z1505" s="10"/>
      <c r="AA1505" s="136">
        <f t="shared" si="262"/>
        <v>0</v>
      </c>
      <c r="AB1505" s="13"/>
      <c r="AC1505" s="13">
        <f t="shared" si="256"/>
        <v>0</v>
      </c>
      <c r="AD1505" s="12"/>
      <c r="AE1505" s="12"/>
      <c r="AG1505" s="9">
        <f t="shared" si="250"/>
        <v>-146.68</v>
      </c>
      <c r="AI1505" s="1" t="str">
        <f t="shared" si="263"/>
        <v>33V33V10005050</v>
      </c>
      <c r="AJ1505" s="9">
        <f>IF(AND(F1505=2015,AG$4=1),-IFERROR(VLOOKUP(AI1505,'Tax Admin 1'!A:I,9,0),0),IF(AND(F1505=2015,AG$4=2),-IFERROR(VLOOKUP(AI1505,'Tax Admin 2'!A:I,9,0),0),IFERROR(VLOOKUP(AI1505,'A203'!A:L,12,0),0)))</f>
        <v>0</v>
      </c>
    </row>
    <row r="1506" spans="1:36" ht="15" customHeight="1" outlineLevel="1">
      <c r="A1506" s="7"/>
      <c r="B1506" s="7"/>
      <c r="C1506" s="157" t="s">
        <v>3586</v>
      </c>
      <c r="D1506" s="7"/>
      <c r="E1506" s="7"/>
      <c r="F1506" s="7"/>
      <c r="G1506" s="7"/>
      <c r="H1506" s="7"/>
      <c r="I1506" s="7"/>
      <c r="J1506" s="8">
        <f>SUBTOTAL(9,J1498:J1505)</f>
        <v>0</v>
      </c>
      <c r="K1506" s="8">
        <f>SUBTOTAL(9,K1498:K1505)</f>
        <v>0</v>
      </c>
      <c r="L1506" s="8">
        <f>SUBTOTAL(9,L1498:L1505)</f>
        <v>8613.07</v>
      </c>
      <c r="M1506" s="8">
        <f>SUBTOTAL(9,M1498:M1505)</f>
        <v>0</v>
      </c>
      <c r="N1506" s="8">
        <f>SUBTOTAL(9,N1498:N1505)</f>
        <v>1168.0699999999995</v>
      </c>
      <c r="O1506" s="8">
        <f>SUBTOTAL(9,O1498:O1505)</f>
        <v>4514.579999999999</v>
      </c>
      <c r="P1506" s="8">
        <f>SUBTOTAL(9,P1498:P1505)</f>
        <v>1166.42</v>
      </c>
      <c r="Q1506" s="8">
        <f>SUBTOTAL(9,Q1498:Q1505)</f>
        <v>2371.050000000002</v>
      </c>
      <c r="R1506" s="8"/>
      <c r="S1506" s="8"/>
      <c r="T1506" s="8"/>
      <c r="U1506" s="8"/>
      <c r="V1506" s="8"/>
      <c r="W1506" s="8"/>
      <c r="X1506" s="8"/>
      <c r="Y1506" s="14">
        <f>SUBTOTAL(9,Y1498:Y1505)</f>
        <v>17833.189999999999</v>
      </c>
      <c r="Z1506" s="10"/>
      <c r="AA1506" s="136"/>
      <c r="AB1506" s="13"/>
      <c r="AC1506" s="13"/>
      <c r="AD1506" s="12"/>
      <c r="AE1506" s="12"/>
      <c r="AG1506" s="9"/>
      <c r="AJ1506" s="9"/>
    </row>
    <row r="1507" spans="1:36" ht="15" customHeight="1" outlineLevel="2">
      <c r="A1507" s="7">
        <v>2015</v>
      </c>
      <c r="B1507" s="7" t="s">
        <v>246</v>
      </c>
      <c r="C1507" s="149" t="s">
        <v>247</v>
      </c>
      <c r="D1507" s="7" t="s">
        <v>247</v>
      </c>
      <c r="E1507" s="7" t="s">
        <v>13</v>
      </c>
      <c r="F1507" s="7">
        <v>1010</v>
      </c>
      <c r="G1507" s="7" t="str">
        <f>VLOOKUP(F1507,Crosswalk!A:D,2,0)</f>
        <v>4001</v>
      </c>
      <c r="H1507" s="7" t="str">
        <f>VLOOKUP(G1507,Crosswalk!B:D,2,0)</f>
        <v>Property Taxes-Current Secured</v>
      </c>
      <c r="I1507" s="7"/>
      <c r="J1507" s="8">
        <v>0</v>
      </c>
      <c r="K1507" s="8">
        <v>0</v>
      </c>
      <c r="L1507" s="8">
        <v>7236.79</v>
      </c>
      <c r="M1507" s="8">
        <v>0</v>
      </c>
      <c r="N1507" s="8">
        <v>1065.9399999999996</v>
      </c>
      <c r="O1507" s="8">
        <v>4082.9799999999996</v>
      </c>
      <c r="P1507" s="8">
        <v>1124.29</v>
      </c>
      <c r="Q1507" s="8">
        <v>1766.2600000000002</v>
      </c>
      <c r="R1507" s="8"/>
      <c r="S1507" s="8"/>
      <c r="T1507" s="8"/>
      <c r="U1507" s="8"/>
      <c r="V1507" s="8"/>
      <c r="W1507" s="8"/>
      <c r="X1507" s="8"/>
      <c r="Y1507" s="14">
        <f t="shared" si="259"/>
        <v>15276.26</v>
      </c>
      <c r="Z1507" s="10"/>
      <c r="AA1507" s="136">
        <f t="shared" ref="AA1507:AA1514" si="264">IF(AG$2="Y",IF(RIGHT(B1507,4)="CITY",AJ1507,0),AJ1507)</f>
        <v>0</v>
      </c>
      <c r="AB1507" s="13"/>
      <c r="AC1507" s="13">
        <f t="shared" si="256"/>
        <v>0</v>
      </c>
      <c r="AD1507" s="12"/>
      <c r="AE1507" s="12"/>
      <c r="AG1507" s="9">
        <f t="shared" si="250"/>
        <v>-15276.26</v>
      </c>
      <c r="AI1507" s="1" t="str">
        <f t="shared" ref="AI1507:AI1514" si="265">C1507&amp;D1507&amp;E1507&amp;G1507</f>
        <v>33W33W10004001</v>
      </c>
      <c r="AJ1507" s="9">
        <f>IF(AND(F1507=2015,AG$4=1),-IFERROR(VLOOKUP(AI1507,'Tax Admin 1'!A:I,9,0),0),IF(AND(F1507=2015,AG$4=2),-IFERROR(VLOOKUP(AI1507,'Tax Admin 2'!A:I,9,0),0),IFERROR(VLOOKUP(AI1507,'A203'!A:L,12,0),0)))</f>
        <v>0</v>
      </c>
    </row>
    <row r="1508" spans="1:36" ht="15" customHeight="1" outlineLevel="2">
      <c r="A1508" s="7">
        <v>2015</v>
      </c>
      <c r="B1508" s="7" t="s">
        <v>246</v>
      </c>
      <c r="C1508" s="149" t="s">
        <v>247</v>
      </c>
      <c r="D1508" s="7" t="s">
        <v>247</v>
      </c>
      <c r="E1508" s="7" t="s">
        <v>13</v>
      </c>
      <c r="F1508" s="7">
        <v>1050</v>
      </c>
      <c r="G1508" s="7" t="str">
        <f>VLOOKUP(F1508,Crosswalk!A:D,2,0)</f>
        <v>4006</v>
      </c>
      <c r="H1508" s="7" t="str">
        <f>VLOOKUP(G1508,Crosswalk!B:D,2,0)</f>
        <v>Property Tax-Current Unsecured</v>
      </c>
      <c r="I1508" s="7"/>
      <c r="J1508" s="8">
        <v>0</v>
      </c>
      <c r="K1508" s="8">
        <v>0</v>
      </c>
      <c r="L1508" s="8">
        <v>652.58000000000004</v>
      </c>
      <c r="M1508" s="8">
        <v>0</v>
      </c>
      <c r="N1508" s="8">
        <v>6.4900000000000091</v>
      </c>
      <c r="O1508" s="8">
        <v>53.599999999999909</v>
      </c>
      <c r="P1508" s="8">
        <v>-23.54</v>
      </c>
      <c r="Q1508" s="8">
        <v>1.1100000000001273</v>
      </c>
      <c r="R1508" s="8"/>
      <c r="S1508" s="8"/>
      <c r="T1508" s="8"/>
      <c r="U1508" s="8"/>
      <c r="V1508" s="8"/>
      <c r="W1508" s="8"/>
      <c r="X1508" s="8"/>
      <c r="Y1508" s="14">
        <f t="shared" si="259"/>
        <v>690.24000000000012</v>
      </c>
      <c r="Z1508" s="10"/>
      <c r="AA1508" s="136">
        <f t="shared" si="264"/>
        <v>0</v>
      </c>
      <c r="AB1508" s="13"/>
      <c r="AC1508" s="13">
        <f t="shared" si="256"/>
        <v>0</v>
      </c>
      <c r="AD1508" s="12"/>
      <c r="AE1508" s="12"/>
      <c r="AG1508" s="9">
        <f t="shared" si="250"/>
        <v>-690.24000000000012</v>
      </c>
      <c r="AI1508" s="1" t="str">
        <f t="shared" si="265"/>
        <v>33W33W10004006</v>
      </c>
      <c r="AJ1508" s="9">
        <f>IF(AND(F1508=2015,AG$4=1),-IFERROR(VLOOKUP(AI1508,'Tax Admin 1'!A:I,9,0),0),IF(AND(F1508=2015,AG$4=2),-IFERROR(VLOOKUP(AI1508,'Tax Admin 2'!A:I,9,0),0),IFERROR(VLOOKUP(AI1508,'A203'!A:L,12,0),0)))</f>
        <v>0</v>
      </c>
    </row>
    <row r="1509" spans="1:36" ht="15" customHeight="1" outlineLevel="2">
      <c r="A1509" s="7">
        <v>2015</v>
      </c>
      <c r="B1509" s="7" t="s">
        <v>246</v>
      </c>
      <c r="C1509" s="149" t="s">
        <v>247</v>
      </c>
      <c r="D1509" s="7" t="s">
        <v>247</v>
      </c>
      <c r="E1509" s="7" t="s">
        <v>13</v>
      </c>
      <c r="F1509" s="7">
        <v>1110</v>
      </c>
      <c r="G1509" s="7" t="str">
        <f>VLOOKUP(F1509,Crosswalk!A:D,2,0)</f>
        <v>4008</v>
      </c>
      <c r="H1509" s="7" t="str">
        <f>VLOOKUP(G1509,Crosswalk!B:D,2,0)</f>
        <v>Property Taxes-Prior Secured</v>
      </c>
      <c r="I1509" s="7"/>
      <c r="J1509" s="8">
        <v>0</v>
      </c>
      <c r="K1509" s="8">
        <v>0</v>
      </c>
      <c r="L1509" s="8">
        <v>0</v>
      </c>
      <c r="M1509" s="8">
        <v>0</v>
      </c>
      <c r="N1509" s="8">
        <v>0</v>
      </c>
      <c r="O1509" s="8">
        <v>0</v>
      </c>
      <c r="P1509" s="8"/>
      <c r="Q1509" s="8">
        <v>327</v>
      </c>
      <c r="R1509" s="8"/>
      <c r="S1509" s="8"/>
      <c r="T1509" s="8"/>
      <c r="U1509" s="8"/>
      <c r="V1509" s="8"/>
      <c r="W1509" s="8"/>
      <c r="X1509" s="8"/>
      <c r="Y1509" s="14">
        <f t="shared" si="259"/>
        <v>327</v>
      </c>
      <c r="Z1509" s="10"/>
      <c r="AA1509" s="136">
        <f t="shared" si="264"/>
        <v>0</v>
      </c>
      <c r="AB1509" s="13"/>
      <c r="AC1509" s="13">
        <f t="shared" si="256"/>
        <v>0</v>
      </c>
      <c r="AD1509" s="12"/>
      <c r="AE1509" s="12"/>
      <c r="AG1509" s="9">
        <f t="shared" si="250"/>
        <v>-327</v>
      </c>
      <c r="AI1509" s="1" t="str">
        <f t="shared" si="265"/>
        <v>33W33W10004008</v>
      </c>
      <c r="AJ1509" s="9">
        <f>IF(AND(F1509=2015,AG$4=1),-IFERROR(VLOOKUP(AI1509,'Tax Admin 1'!A:I,9,0),0),IF(AND(F1509=2015,AG$4=2),-IFERROR(VLOOKUP(AI1509,'Tax Admin 2'!A:I,9,0),0),IFERROR(VLOOKUP(AI1509,'A203'!A:L,12,0),0)))</f>
        <v>0</v>
      </c>
    </row>
    <row r="1510" spans="1:36" ht="15" customHeight="1" outlineLevel="2">
      <c r="A1510" s="7">
        <v>2015</v>
      </c>
      <c r="B1510" s="7" t="s">
        <v>246</v>
      </c>
      <c r="C1510" s="149" t="s">
        <v>247</v>
      </c>
      <c r="D1510" s="7" t="s">
        <v>247</v>
      </c>
      <c r="E1510" s="7" t="s">
        <v>13</v>
      </c>
      <c r="F1510" s="7">
        <v>1150</v>
      </c>
      <c r="G1510" s="7" t="str">
        <f>VLOOKUP(F1510,Crosswalk!A:D,2,0)</f>
        <v>4009</v>
      </c>
      <c r="H1510" s="7" t="str">
        <f>VLOOKUP(G1510,Crosswalk!B:D,2,0)</f>
        <v>Property Taxes-Prior Unsecured</v>
      </c>
      <c r="I1510" s="7"/>
      <c r="J1510" s="8">
        <v>0</v>
      </c>
      <c r="K1510" s="8">
        <v>0</v>
      </c>
      <c r="L1510" s="8">
        <v>6.26</v>
      </c>
      <c r="M1510" s="8">
        <v>0</v>
      </c>
      <c r="N1510" s="8">
        <v>0</v>
      </c>
      <c r="O1510" s="8">
        <v>4.66</v>
      </c>
      <c r="P1510" s="8"/>
      <c r="Q1510" s="8">
        <v>0.54000000000000092</v>
      </c>
      <c r="R1510" s="8"/>
      <c r="S1510" s="8"/>
      <c r="T1510" s="8"/>
      <c r="U1510" s="8"/>
      <c r="V1510" s="8"/>
      <c r="W1510" s="8"/>
      <c r="X1510" s="8"/>
      <c r="Y1510" s="14">
        <f t="shared" si="259"/>
        <v>11.46</v>
      </c>
      <c r="Z1510" s="10"/>
      <c r="AA1510" s="136">
        <f t="shared" si="264"/>
        <v>0</v>
      </c>
      <c r="AB1510" s="13"/>
      <c r="AC1510" s="13">
        <f t="shared" si="256"/>
        <v>0</v>
      </c>
      <c r="AD1510" s="12"/>
      <c r="AE1510" s="12"/>
      <c r="AG1510" s="9">
        <f t="shared" si="250"/>
        <v>-11.46</v>
      </c>
      <c r="AI1510" s="1" t="str">
        <f t="shared" si="265"/>
        <v>33W33W10004009</v>
      </c>
      <c r="AJ1510" s="9">
        <f>IF(AND(F1510=2015,AG$4=1),-IFERROR(VLOOKUP(AI1510,'Tax Admin 1'!A:I,9,0),0),IF(AND(F1510=2015,AG$4=2),-IFERROR(VLOOKUP(AI1510,'Tax Admin 2'!A:I,9,0),0),IFERROR(VLOOKUP(AI1510,'A203'!A:L,12,0),0)))</f>
        <v>0</v>
      </c>
    </row>
    <row r="1511" spans="1:36" ht="15" customHeight="1" outlineLevel="2">
      <c r="A1511" s="7">
        <v>2015</v>
      </c>
      <c r="B1511" s="7" t="s">
        <v>246</v>
      </c>
      <c r="C1511" s="149" t="s">
        <v>247</v>
      </c>
      <c r="D1511" s="7" t="s">
        <v>247</v>
      </c>
      <c r="E1511" s="7" t="s">
        <v>13</v>
      </c>
      <c r="F1511" s="7">
        <v>1260</v>
      </c>
      <c r="G1511" s="7" t="str">
        <f>VLOOKUP(F1511,Crosswalk!A:D,2,0)</f>
        <v>4030</v>
      </c>
      <c r="H1511" s="7" t="str">
        <f>VLOOKUP(G1511,Crosswalk!B:D,2,0)</f>
        <v>Supp Prop Tax-Current Secured</v>
      </c>
      <c r="I1511" s="7"/>
      <c r="J1511" s="8">
        <v>0</v>
      </c>
      <c r="K1511" s="8">
        <v>0</v>
      </c>
      <c r="L1511" s="8">
        <v>0</v>
      </c>
      <c r="M1511" s="8">
        <v>0</v>
      </c>
      <c r="N1511" s="8">
        <v>0</v>
      </c>
      <c r="O1511" s="8">
        <v>0</v>
      </c>
      <c r="P1511" s="8"/>
      <c r="Q1511" s="8">
        <v>184.66</v>
      </c>
      <c r="R1511" s="8"/>
      <c r="S1511" s="8"/>
      <c r="T1511" s="8"/>
      <c r="U1511" s="8"/>
      <c r="V1511" s="8"/>
      <c r="W1511" s="8"/>
      <c r="X1511" s="8"/>
      <c r="Y1511" s="14">
        <f t="shared" si="259"/>
        <v>184.66</v>
      </c>
      <c r="Z1511" s="10"/>
      <c r="AA1511" s="136">
        <f t="shared" si="264"/>
        <v>0</v>
      </c>
      <c r="AB1511" s="13"/>
      <c r="AC1511" s="13">
        <f t="shared" si="256"/>
        <v>0</v>
      </c>
      <c r="AD1511" s="12"/>
      <c r="AE1511" s="12"/>
      <c r="AG1511" s="9">
        <f t="shared" si="250"/>
        <v>-184.66</v>
      </c>
      <c r="AI1511" s="1" t="str">
        <f t="shared" si="265"/>
        <v>33W33W10004030</v>
      </c>
      <c r="AJ1511" s="9">
        <f>IF(AND(F1511=2015,AG$4=1),-IFERROR(VLOOKUP(AI1511,'Tax Admin 1'!A:I,9,0),0),IF(AND(F1511=2015,AG$4=2),-IFERROR(VLOOKUP(AI1511,'Tax Admin 2'!A:I,9,0),0),IFERROR(VLOOKUP(AI1511,'A203'!A:L,12,0),0)))</f>
        <v>0</v>
      </c>
    </row>
    <row r="1512" spans="1:36" ht="15" customHeight="1" outlineLevel="2">
      <c r="A1512" s="7">
        <v>2015</v>
      </c>
      <c r="B1512" s="7" t="s">
        <v>246</v>
      </c>
      <c r="C1512" s="149" t="s">
        <v>247</v>
      </c>
      <c r="D1512" s="7" t="s">
        <v>247</v>
      </c>
      <c r="E1512" s="7" t="s">
        <v>13</v>
      </c>
      <c r="F1512" s="7">
        <v>1270</v>
      </c>
      <c r="G1512" s="7" t="str">
        <f>VLOOKUP(F1512,Crosswalk!A:D,2,0)</f>
        <v>4033</v>
      </c>
      <c r="H1512" s="7" t="str">
        <f>VLOOKUP(G1512,Crosswalk!B:D,2,0)</f>
        <v>Supp Property Taxes-Prior Secured</v>
      </c>
      <c r="I1512" s="7"/>
      <c r="J1512" s="8">
        <v>0</v>
      </c>
      <c r="K1512" s="8">
        <v>0</v>
      </c>
      <c r="L1512" s="8">
        <v>0</v>
      </c>
      <c r="M1512" s="8">
        <v>0</v>
      </c>
      <c r="N1512" s="8">
        <v>0</v>
      </c>
      <c r="O1512" s="8">
        <v>0</v>
      </c>
      <c r="P1512" s="8"/>
      <c r="Q1512" s="8">
        <v>12.11</v>
      </c>
      <c r="R1512" s="8"/>
      <c r="S1512" s="8"/>
      <c r="T1512" s="8"/>
      <c r="U1512" s="8"/>
      <c r="V1512" s="8"/>
      <c r="W1512" s="8"/>
      <c r="X1512" s="8"/>
      <c r="Y1512" s="14">
        <f t="shared" si="259"/>
        <v>12.11</v>
      </c>
      <c r="Z1512" s="10"/>
      <c r="AA1512" s="136">
        <f t="shared" si="264"/>
        <v>0</v>
      </c>
      <c r="AB1512" s="13"/>
      <c r="AC1512" s="13">
        <f t="shared" si="256"/>
        <v>0</v>
      </c>
      <c r="AD1512" s="12"/>
      <c r="AE1512" s="12"/>
      <c r="AG1512" s="9">
        <f t="shared" si="250"/>
        <v>-12.11</v>
      </c>
      <c r="AI1512" s="1" t="str">
        <f t="shared" si="265"/>
        <v>33W33W10004033</v>
      </c>
      <c r="AJ1512" s="9">
        <f>IF(AND(F1512=2015,AG$4=1),-IFERROR(VLOOKUP(AI1512,'Tax Admin 1'!A:I,9,0),0),IF(AND(F1512=2015,AG$4=2),-IFERROR(VLOOKUP(AI1512,'Tax Admin 2'!A:I,9,0),0),IFERROR(VLOOKUP(AI1512,'A203'!A:L,12,0),0)))</f>
        <v>0</v>
      </c>
    </row>
    <row r="1513" spans="1:36" ht="15" customHeight="1" outlineLevel="2">
      <c r="A1513" s="7">
        <v>2015</v>
      </c>
      <c r="B1513" s="7" t="s">
        <v>246</v>
      </c>
      <c r="C1513" s="149" t="s">
        <v>247</v>
      </c>
      <c r="D1513" s="7" t="s">
        <v>247</v>
      </c>
      <c r="E1513" s="7" t="s">
        <v>13</v>
      </c>
      <c r="F1513" s="7">
        <v>4010</v>
      </c>
      <c r="G1513" s="7" t="str">
        <f>VLOOKUP(F1513,Crosswalk!A:D,2,0)</f>
        <v>4801</v>
      </c>
      <c r="H1513" s="7" t="str">
        <f>VLOOKUP(G1513,Crosswalk!B:D,2,0)</f>
        <v>Interest</v>
      </c>
      <c r="I1513" s="7"/>
      <c r="J1513" s="8">
        <v>0</v>
      </c>
      <c r="K1513" s="8">
        <v>0</v>
      </c>
      <c r="L1513" s="8">
        <v>0.34</v>
      </c>
      <c r="M1513" s="8">
        <v>0</v>
      </c>
      <c r="N1513" s="8">
        <v>2.37</v>
      </c>
      <c r="O1513" s="8">
        <v>0.62999999999999989</v>
      </c>
      <c r="P1513" s="8"/>
      <c r="Q1513" s="8">
        <v>1.9399999999999995</v>
      </c>
      <c r="R1513" s="8"/>
      <c r="S1513" s="8"/>
      <c r="T1513" s="8"/>
      <c r="U1513" s="8"/>
      <c r="V1513" s="8"/>
      <c r="W1513" s="8"/>
      <c r="X1513" s="8"/>
      <c r="Y1513" s="14">
        <f t="shared" si="259"/>
        <v>5.2799999999999994</v>
      </c>
      <c r="Z1513" s="10"/>
      <c r="AA1513" s="136">
        <f t="shared" si="264"/>
        <v>0</v>
      </c>
      <c r="AB1513" s="13"/>
      <c r="AC1513" s="13">
        <f t="shared" ref="AC1513:AC1548" si="266">AA1513+AB1513</f>
        <v>0</v>
      </c>
      <c r="AD1513" s="12"/>
      <c r="AE1513" s="12"/>
      <c r="AG1513" s="9">
        <f t="shared" si="250"/>
        <v>-5.2799999999999994</v>
      </c>
      <c r="AI1513" s="1" t="str">
        <f t="shared" si="265"/>
        <v>33W33W10004801</v>
      </c>
      <c r="AJ1513" s="9">
        <f>IF(AND(F1513=2015,AG$4=1),-IFERROR(VLOOKUP(AI1513,'Tax Admin 1'!A:I,9,0),0),IF(AND(F1513=2015,AG$4=2),-IFERROR(VLOOKUP(AI1513,'Tax Admin 2'!A:I,9,0),0),IFERROR(VLOOKUP(AI1513,'A203'!A:L,12,0),0)))</f>
        <v>0</v>
      </c>
    </row>
    <row r="1514" spans="1:36" ht="15" customHeight="1" outlineLevel="2">
      <c r="A1514" s="7">
        <v>2015</v>
      </c>
      <c r="B1514" s="7" t="s">
        <v>246</v>
      </c>
      <c r="C1514" s="149" t="s">
        <v>247</v>
      </c>
      <c r="D1514" s="7" t="s">
        <v>247</v>
      </c>
      <c r="E1514" s="7" t="s">
        <v>13</v>
      </c>
      <c r="F1514" s="7">
        <v>5380</v>
      </c>
      <c r="G1514" s="7" t="str">
        <f>VLOOKUP(F1514,Crosswalk!A:D,2,0)</f>
        <v>5050</v>
      </c>
      <c r="H1514" s="7" t="str">
        <f>VLOOKUP(G1514,Crosswalk!B:D,2,0)</f>
        <v>St-Homeowners Prop Tax Relief</v>
      </c>
      <c r="I1514" s="7"/>
      <c r="J1514" s="8">
        <v>0</v>
      </c>
      <c r="K1514" s="8">
        <v>0</v>
      </c>
      <c r="L1514" s="8">
        <v>0</v>
      </c>
      <c r="M1514" s="8">
        <v>0</v>
      </c>
      <c r="N1514" s="8">
        <v>0</v>
      </c>
      <c r="O1514" s="8">
        <v>0</v>
      </c>
      <c r="P1514" s="8"/>
      <c r="Q1514" s="8">
        <v>146.57</v>
      </c>
      <c r="R1514" s="8"/>
      <c r="S1514" s="8"/>
      <c r="T1514" s="8"/>
      <c r="U1514" s="8"/>
      <c r="V1514" s="8"/>
      <c r="W1514" s="8"/>
      <c r="X1514" s="8"/>
      <c r="Y1514" s="14">
        <f t="shared" si="259"/>
        <v>146.57</v>
      </c>
      <c r="Z1514" s="10"/>
      <c r="AA1514" s="136">
        <f t="shared" si="264"/>
        <v>0</v>
      </c>
      <c r="AB1514" s="13"/>
      <c r="AC1514" s="13">
        <f t="shared" si="266"/>
        <v>0</v>
      </c>
      <c r="AD1514" s="12"/>
      <c r="AE1514" s="12"/>
      <c r="AG1514" s="9">
        <f t="shared" si="250"/>
        <v>-146.57</v>
      </c>
      <c r="AI1514" s="1" t="str">
        <f t="shared" si="265"/>
        <v>33W33W10005050</v>
      </c>
      <c r="AJ1514" s="9">
        <f>IF(AND(F1514=2015,AG$4=1),-IFERROR(VLOOKUP(AI1514,'Tax Admin 1'!A:I,9,0),0),IF(AND(F1514=2015,AG$4=2),-IFERROR(VLOOKUP(AI1514,'Tax Admin 2'!A:I,9,0),0),IFERROR(VLOOKUP(AI1514,'A203'!A:L,12,0),0)))</f>
        <v>0</v>
      </c>
    </row>
    <row r="1515" spans="1:36" ht="15" customHeight="1" outlineLevel="1">
      <c r="A1515" s="7"/>
      <c r="B1515" s="7"/>
      <c r="C1515" s="157" t="s">
        <v>3587</v>
      </c>
      <c r="D1515" s="7"/>
      <c r="E1515" s="7"/>
      <c r="F1515" s="7"/>
      <c r="G1515" s="7"/>
      <c r="H1515" s="7"/>
      <c r="I1515" s="7"/>
      <c r="J1515" s="8">
        <f>SUBTOTAL(9,J1507:J1514)</f>
        <v>0</v>
      </c>
      <c r="K1515" s="8">
        <f>SUBTOTAL(9,K1507:K1514)</f>
        <v>0</v>
      </c>
      <c r="L1515" s="8">
        <f>SUBTOTAL(9,L1507:L1514)</f>
        <v>7895.97</v>
      </c>
      <c r="M1515" s="8">
        <f>SUBTOTAL(9,M1507:M1514)</f>
        <v>0</v>
      </c>
      <c r="N1515" s="8">
        <f>SUBTOTAL(9,N1507:N1514)</f>
        <v>1074.7999999999995</v>
      </c>
      <c r="O1515" s="8">
        <f>SUBTOTAL(9,O1507:O1514)</f>
        <v>4141.87</v>
      </c>
      <c r="P1515" s="8">
        <f>SUBTOTAL(9,P1507:P1514)</f>
        <v>1100.75</v>
      </c>
      <c r="Q1515" s="8">
        <f>SUBTOTAL(9,Q1507:Q1514)</f>
        <v>2440.1900000000005</v>
      </c>
      <c r="R1515" s="8"/>
      <c r="S1515" s="8"/>
      <c r="T1515" s="8"/>
      <c r="U1515" s="8"/>
      <c r="V1515" s="8"/>
      <c r="W1515" s="8"/>
      <c r="X1515" s="8"/>
      <c r="Y1515" s="14">
        <f>SUBTOTAL(9,Y1507:Y1514)</f>
        <v>16653.579999999998</v>
      </c>
      <c r="Z1515" s="10"/>
      <c r="AA1515" s="136"/>
      <c r="AB1515" s="13"/>
      <c r="AC1515" s="13"/>
      <c r="AD1515" s="12"/>
      <c r="AE1515" s="12"/>
      <c r="AG1515" s="9"/>
      <c r="AJ1515" s="9"/>
    </row>
    <row r="1516" spans="1:36" ht="15" customHeight="1" outlineLevel="2">
      <c r="A1516" s="7">
        <v>2015</v>
      </c>
      <c r="B1516" s="7" t="s">
        <v>253</v>
      </c>
      <c r="C1516" s="149" t="s">
        <v>252</v>
      </c>
      <c r="D1516" s="7" t="s">
        <v>252</v>
      </c>
      <c r="E1516" s="7" t="s">
        <v>13</v>
      </c>
      <c r="F1516" s="7">
        <v>1010</v>
      </c>
      <c r="G1516" s="7" t="str">
        <f>VLOOKUP(F1516,Crosswalk!A:D,2,0)</f>
        <v>4001</v>
      </c>
      <c r="H1516" s="7" t="str">
        <f>VLOOKUP(G1516,Crosswalk!B:D,2,0)</f>
        <v>Property Taxes-Current Secured</v>
      </c>
      <c r="I1516" s="7"/>
      <c r="J1516" s="8">
        <v>0</v>
      </c>
      <c r="K1516" s="8">
        <v>0</v>
      </c>
      <c r="L1516" s="8">
        <v>80045.94</v>
      </c>
      <c r="M1516" s="8">
        <v>0</v>
      </c>
      <c r="N1516" s="8">
        <v>12799.910000000003</v>
      </c>
      <c r="O1516" s="8">
        <v>39843.149999999994</v>
      </c>
      <c r="P1516" s="8">
        <v>12809.78</v>
      </c>
      <c r="Q1516" s="8">
        <v>13240.720000000001</v>
      </c>
      <c r="R1516" s="8"/>
      <c r="S1516" s="8"/>
      <c r="T1516" s="8"/>
      <c r="U1516" s="8"/>
      <c r="V1516" s="8"/>
      <c r="W1516" s="8"/>
      <c r="X1516" s="8"/>
      <c r="Y1516" s="14">
        <f t="shared" si="259"/>
        <v>158739.5</v>
      </c>
      <c r="Z1516" s="10"/>
      <c r="AA1516" s="136">
        <f t="shared" ref="AA1516:AA1523" si="267">IF(AG$2="Y",IF(RIGHT(B1516,4)="CITY",AJ1516,0),AJ1516)</f>
        <v>0</v>
      </c>
      <c r="AB1516" s="13"/>
      <c r="AC1516" s="13">
        <f t="shared" si="266"/>
        <v>0</v>
      </c>
      <c r="AD1516" s="12"/>
      <c r="AE1516" s="12"/>
      <c r="AG1516" s="9">
        <f t="shared" si="250"/>
        <v>-158739.5</v>
      </c>
      <c r="AI1516" s="1" t="str">
        <f t="shared" ref="AI1516:AI1523" si="268">C1516&amp;D1516&amp;E1516&amp;G1516</f>
        <v>33X33X10004001</v>
      </c>
      <c r="AJ1516" s="9">
        <f>IF(AND(F1516=2015,AG$4=1),-IFERROR(VLOOKUP(AI1516,'Tax Admin 1'!A:I,9,0),0),IF(AND(F1516=2015,AG$4=2),-IFERROR(VLOOKUP(AI1516,'Tax Admin 2'!A:I,9,0),0),IFERROR(VLOOKUP(AI1516,'A203'!A:L,12,0),0)))</f>
        <v>0</v>
      </c>
    </row>
    <row r="1517" spans="1:36" ht="15" customHeight="1" outlineLevel="2">
      <c r="A1517" s="7">
        <v>2015</v>
      </c>
      <c r="B1517" s="7" t="s">
        <v>253</v>
      </c>
      <c r="C1517" s="149" t="s">
        <v>252</v>
      </c>
      <c r="D1517" s="7" t="s">
        <v>252</v>
      </c>
      <c r="E1517" s="7" t="s">
        <v>13</v>
      </c>
      <c r="F1517" s="7">
        <v>1050</v>
      </c>
      <c r="G1517" s="7" t="str">
        <f>VLOOKUP(F1517,Crosswalk!A:D,2,0)</f>
        <v>4006</v>
      </c>
      <c r="H1517" s="7" t="str">
        <f>VLOOKUP(G1517,Crosswalk!B:D,2,0)</f>
        <v>Property Tax-Current Unsecured</v>
      </c>
      <c r="I1517" s="7"/>
      <c r="J1517" s="8">
        <v>0</v>
      </c>
      <c r="K1517" s="8">
        <v>0</v>
      </c>
      <c r="L1517" s="8">
        <v>16032.73</v>
      </c>
      <c r="M1517" s="8">
        <v>0</v>
      </c>
      <c r="N1517" s="8">
        <v>6.6599999999998545</v>
      </c>
      <c r="O1517" s="8">
        <v>343.45999999999913</v>
      </c>
      <c r="P1517" s="8">
        <v>-217.47</v>
      </c>
      <c r="Q1517" s="8">
        <v>1.2099999999991269</v>
      </c>
      <c r="R1517" s="8"/>
      <c r="S1517" s="8"/>
      <c r="T1517" s="8"/>
      <c r="U1517" s="8"/>
      <c r="V1517" s="8"/>
      <c r="W1517" s="8"/>
      <c r="X1517" s="8"/>
      <c r="Y1517" s="14">
        <f t="shared" si="259"/>
        <v>16166.589999999998</v>
      </c>
      <c r="Z1517" s="10"/>
      <c r="AA1517" s="136">
        <f t="shared" si="267"/>
        <v>0</v>
      </c>
      <c r="AB1517" s="13"/>
      <c r="AC1517" s="13">
        <f t="shared" si="266"/>
        <v>0</v>
      </c>
      <c r="AD1517" s="12"/>
      <c r="AE1517" s="12"/>
      <c r="AG1517" s="9">
        <f t="shared" si="250"/>
        <v>-16166.589999999998</v>
      </c>
      <c r="AI1517" s="1" t="str">
        <f t="shared" si="268"/>
        <v>33X33X10004006</v>
      </c>
      <c r="AJ1517" s="9">
        <f>IF(AND(F1517=2015,AG$4=1),-IFERROR(VLOOKUP(AI1517,'Tax Admin 1'!A:I,9,0),0),IF(AND(F1517=2015,AG$4=2),-IFERROR(VLOOKUP(AI1517,'Tax Admin 2'!A:I,9,0),0),IFERROR(VLOOKUP(AI1517,'A203'!A:L,12,0),0)))</f>
        <v>0</v>
      </c>
    </row>
    <row r="1518" spans="1:36" ht="15" customHeight="1" outlineLevel="2">
      <c r="A1518" s="7">
        <v>2015</v>
      </c>
      <c r="B1518" s="7" t="s">
        <v>253</v>
      </c>
      <c r="C1518" s="149" t="s">
        <v>252</v>
      </c>
      <c r="D1518" s="7" t="s">
        <v>252</v>
      </c>
      <c r="E1518" s="7" t="s">
        <v>13</v>
      </c>
      <c r="F1518" s="7">
        <v>1110</v>
      </c>
      <c r="G1518" s="7" t="str">
        <f>VLOOKUP(F1518,Crosswalk!A:D,2,0)</f>
        <v>4008</v>
      </c>
      <c r="H1518" s="7" t="str">
        <f>VLOOKUP(G1518,Crosswalk!B:D,2,0)</f>
        <v>Property Taxes-Prior Secured</v>
      </c>
      <c r="I1518" s="7"/>
      <c r="J1518" s="8">
        <v>0</v>
      </c>
      <c r="K1518" s="8">
        <v>0</v>
      </c>
      <c r="L1518" s="8">
        <v>0</v>
      </c>
      <c r="M1518" s="8">
        <v>0</v>
      </c>
      <c r="N1518" s="8">
        <v>0</v>
      </c>
      <c r="O1518" s="8">
        <v>0</v>
      </c>
      <c r="P1518" s="8"/>
      <c r="Q1518" s="8">
        <v>3767.19</v>
      </c>
      <c r="R1518" s="8"/>
      <c r="S1518" s="8"/>
      <c r="T1518" s="8"/>
      <c r="U1518" s="8"/>
      <c r="V1518" s="8"/>
      <c r="W1518" s="8"/>
      <c r="X1518" s="8"/>
      <c r="Y1518" s="14">
        <f t="shared" si="259"/>
        <v>3767.19</v>
      </c>
      <c r="Z1518" s="10"/>
      <c r="AA1518" s="136">
        <f t="shared" si="267"/>
        <v>0</v>
      </c>
      <c r="AB1518" s="13"/>
      <c r="AC1518" s="13">
        <f t="shared" si="266"/>
        <v>0</v>
      </c>
      <c r="AD1518" s="12"/>
      <c r="AE1518" s="12"/>
      <c r="AG1518" s="9">
        <f t="shared" si="250"/>
        <v>-3767.19</v>
      </c>
      <c r="AI1518" s="1" t="str">
        <f t="shared" si="268"/>
        <v>33X33X10004008</v>
      </c>
      <c r="AJ1518" s="9">
        <f>IF(AND(F1518=2015,AG$4=1),-IFERROR(VLOOKUP(AI1518,'Tax Admin 1'!A:I,9,0),0),IF(AND(F1518=2015,AG$4=2),-IFERROR(VLOOKUP(AI1518,'Tax Admin 2'!A:I,9,0),0),IFERROR(VLOOKUP(AI1518,'A203'!A:L,12,0),0)))</f>
        <v>0</v>
      </c>
    </row>
    <row r="1519" spans="1:36" ht="15" customHeight="1" outlineLevel="2">
      <c r="A1519" s="7">
        <v>2015</v>
      </c>
      <c r="B1519" s="7" t="s">
        <v>253</v>
      </c>
      <c r="C1519" s="149" t="s">
        <v>252</v>
      </c>
      <c r="D1519" s="7" t="s">
        <v>252</v>
      </c>
      <c r="E1519" s="7" t="s">
        <v>13</v>
      </c>
      <c r="F1519" s="7">
        <v>1150</v>
      </c>
      <c r="G1519" s="7" t="str">
        <f>VLOOKUP(F1519,Crosswalk!A:D,2,0)</f>
        <v>4009</v>
      </c>
      <c r="H1519" s="7" t="str">
        <f>VLOOKUP(G1519,Crosswalk!B:D,2,0)</f>
        <v>Property Taxes-Prior Unsecured</v>
      </c>
      <c r="I1519" s="7"/>
      <c r="J1519" s="8">
        <v>0</v>
      </c>
      <c r="K1519" s="8">
        <v>0</v>
      </c>
      <c r="L1519" s="8">
        <v>29.64</v>
      </c>
      <c r="M1519" s="8">
        <v>0</v>
      </c>
      <c r="N1519" s="8">
        <v>1.4600000000000009</v>
      </c>
      <c r="O1519" s="8">
        <v>-21.91</v>
      </c>
      <c r="P1519" s="8"/>
      <c r="Q1519" s="8">
        <v>23.48</v>
      </c>
      <c r="R1519" s="8"/>
      <c r="S1519" s="8"/>
      <c r="T1519" s="8"/>
      <c r="U1519" s="8"/>
      <c r="V1519" s="8"/>
      <c r="W1519" s="8"/>
      <c r="X1519" s="8"/>
      <c r="Y1519" s="14">
        <f t="shared" si="259"/>
        <v>32.67</v>
      </c>
      <c r="Z1519" s="10"/>
      <c r="AA1519" s="136">
        <f t="shared" si="267"/>
        <v>0</v>
      </c>
      <c r="AB1519" s="13"/>
      <c r="AC1519" s="13">
        <f t="shared" si="266"/>
        <v>0</v>
      </c>
      <c r="AD1519" s="12"/>
      <c r="AE1519" s="12"/>
      <c r="AG1519" s="9">
        <f t="shared" si="250"/>
        <v>-32.67</v>
      </c>
      <c r="AI1519" s="1" t="str">
        <f t="shared" si="268"/>
        <v>33X33X10004009</v>
      </c>
      <c r="AJ1519" s="9">
        <f>IF(AND(F1519=2015,AG$4=1),-IFERROR(VLOOKUP(AI1519,'Tax Admin 1'!A:I,9,0),0),IF(AND(F1519=2015,AG$4=2),-IFERROR(VLOOKUP(AI1519,'Tax Admin 2'!A:I,9,0),0),IFERROR(VLOOKUP(AI1519,'A203'!A:L,12,0),0)))</f>
        <v>0</v>
      </c>
    </row>
    <row r="1520" spans="1:36" ht="15" customHeight="1" outlineLevel="2">
      <c r="A1520" s="7">
        <v>2015</v>
      </c>
      <c r="B1520" s="7" t="s">
        <v>253</v>
      </c>
      <c r="C1520" s="149" t="s">
        <v>252</v>
      </c>
      <c r="D1520" s="7" t="s">
        <v>252</v>
      </c>
      <c r="E1520" s="7" t="s">
        <v>13</v>
      </c>
      <c r="F1520" s="7">
        <v>1260</v>
      </c>
      <c r="G1520" s="7" t="str">
        <f>VLOOKUP(F1520,Crosswalk!A:D,2,0)</f>
        <v>4030</v>
      </c>
      <c r="H1520" s="7" t="str">
        <f>VLOOKUP(G1520,Crosswalk!B:D,2,0)</f>
        <v>Supp Prop Tax-Current Secured</v>
      </c>
      <c r="I1520" s="7"/>
      <c r="J1520" s="8">
        <v>0</v>
      </c>
      <c r="K1520" s="8">
        <v>0</v>
      </c>
      <c r="L1520" s="8">
        <v>0</v>
      </c>
      <c r="M1520" s="8">
        <v>0</v>
      </c>
      <c r="N1520" s="8">
        <v>0</v>
      </c>
      <c r="O1520" s="8">
        <v>0</v>
      </c>
      <c r="P1520" s="8"/>
      <c r="Q1520" s="8">
        <v>506.6</v>
      </c>
      <c r="R1520" s="8"/>
      <c r="S1520" s="8"/>
      <c r="T1520" s="8"/>
      <c r="U1520" s="8"/>
      <c r="V1520" s="8"/>
      <c r="W1520" s="8"/>
      <c r="X1520" s="8"/>
      <c r="Y1520" s="14">
        <f t="shared" si="259"/>
        <v>506.6</v>
      </c>
      <c r="Z1520" s="10"/>
      <c r="AA1520" s="136">
        <f t="shared" si="267"/>
        <v>0</v>
      </c>
      <c r="AB1520" s="13"/>
      <c r="AC1520" s="13">
        <f t="shared" si="266"/>
        <v>0</v>
      </c>
      <c r="AD1520" s="12"/>
      <c r="AE1520" s="12"/>
      <c r="AG1520" s="9">
        <f t="shared" ref="AG1520:AG1596" si="269">AC1520-Y1520</f>
        <v>-506.6</v>
      </c>
      <c r="AI1520" s="1" t="str">
        <f t="shared" si="268"/>
        <v>33X33X10004030</v>
      </c>
      <c r="AJ1520" s="9">
        <f>IF(AND(F1520=2015,AG$4=1),-IFERROR(VLOOKUP(AI1520,'Tax Admin 1'!A:I,9,0),0),IF(AND(F1520=2015,AG$4=2),-IFERROR(VLOOKUP(AI1520,'Tax Admin 2'!A:I,9,0),0),IFERROR(VLOOKUP(AI1520,'A203'!A:L,12,0),0)))</f>
        <v>0</v>
      </c>
    </row>
    <row r="1521" spans="1:36" ht="15" customHeight="1" outlineLevel="2">
      <c r="A1521" s="7">
        <v>2015</v>
      </c>
      <c r="B1521" s="7" t="s">
        <v>253</v>
      </c>
      <c r="C1521" s="149" t="s">
        <v>252</v>
      </c>
      <c r="D1521" s="7" t="s">
        <v>252</v>
      </c>
      <c r="E1521" s="7" t="s">
        <v>13</v>
      </c>
      <c r="F1521" s="7">
        <v>1270</v>
      </c>
      <c r="G1521" s="7" t="str">
        <f>VLOOKUP(F1521,Crosswalk!A:D,2,0)</f>
        <v>4033</v>
      </c>
      <c r="H1521" s="7" t="str">
        <f>VLOOKUP(G1521,Crosswalk!B:D,2,0)</f>
        <v>Supp Property Taxes-Prior Secured</v>
      </c>
      <c r="I1521" s="7"/>
      <c r="J1521" s="8">
        <v>0</v>
      </c>
      <c r="K1521" s="8">
        <v>0</v>
      </c>
      <c r="L1521" s="8">
        <v>0</v>
      </c>
      <c r="M1521" s="8">
        <v>0</v>
      </c>
      <c r="N1521" s="8">
        <v>0</v>
      </c>
      <c r="O1521" s="8">
        <v>0</v>
      </c>
      <c r="P1521" s="8"/>
      <c r="Q1521" s="8">
        <v>96.12</v>
      </c>
      <c r="R1521" s="8"/>
      <c r="S1521" s="8"/>
      <c r="T1521" s="8"/>
      <c r="U1521" s="8"/>
      <c r="V1521" s="8"/>
      <c r="W1521" s="8"/>
      <c r="X1521" s="8"/>
      <c r="Y1521" s="14">
        <f t="shared" si="259"/>
        <v>96.12</v>
      </c>
      <c r="Z1521" s="10"/>
      <c r="AA1521" s="136">
        <f t="shared" si="267"/>
        <v>0</v>
      </c>
      <c r="AB1521" s="13"/>
      <c r="AC1521" s="13">
        <f t="shared" si="266"/>
        <v>0</v>
      </c>
      <c r="AD1521" s="12"/>
      <c r="AE1521" s="12"/>
      <c r="AG1521" s="9">
        <f t="shared" si="269"/>
        <v>-96.12</v>
      </c>
      <c r="AI1521" s="1" t="str">
        <f t="shared" si="268"/>
        <v>33X33X10004033</v>
      </c>
      <c r="AJ1521" s="9">
        <f>IF(AND(F1521=2015,AG$4=1),-IFERROR(VLOOKUP(AI1521,'Tax Admin 1'!A:I,9,0),0),IF(AND(F1521=2015,AG$4=2),-IFERROR(VLOOKUP(AI1521,'Tax Admin 2'!A:I,9,0),0),IFERROR(VLOOKUP(AI1521,'A203'!A:L,12,0),0)))</f>
        <v>0</v>
      </c>
    </row>
    <row r="1522" spans="1:36" ht="15" customHeight="1" outlineLevel="2">
      <c r="A1522" s="7">
        <v>2015</v>
      </c>
      <c r="B1522" s="7" t="s">
        <v>253</v>
      </c>
      <c r="C1522" s="149" t="s">
        <v>252</v>
      </c>
      <c r="D1522" s="7" t="s">
        <v>252</v>
      </c>
      <c r="E1522" s="7" t="s">
        <v>13</v>
      </c>
      <c r="F1522" s="7">
        <v>4010</v>
      </c>
      <c r="G1522" s="7" t="str">
        <f>VLOOKUP(F1522,Crosswalk!A:D,2,0)</f>
        <v>4801</v>
      </c>
      <c r="H1522" s="7" t="str">
        <f>VLOOKUP(G1522,Crosswalk!B:D,2,0)</f>
        <v>Interest</v>
      </c>
      <c r="I1522" s="7"/>
      <c r="J1522" s="8">
        <v>0</v>
      </c>
      <c r="K1522" s="8">
        <v>0</v>
      </c>
      <c r="L1522" s="8">
        <v>2.4500000000000002</v>
      </c>
      <c r="M1522" s="8">
        <v>0</v>
      </c>
      <c r="N1522" s="8">
        <v>46.23</v>
      </c>
      <c r="O1522" s="8">
        <v>45.96</v>
      </c>
      <c r="P1522" s="8"/>
      <c r="Q1522" s="8">
        <v>23.349999999999994</v>
      </c>
      <c r="R1522" s="8"/>
      <c r="S1522" s="8"/>
      <c r="T1522" s="8"/>
      <c r="U1522" s="8"/>
      <c r="V1522" s="8"/>
      <c r="W1522" s="8"/>
      <c r="X1522" s="8"/>
      <c r="Y1522" s="14">
        <f t="shared" si="259"/>
        <v>117.99</v>
      </c>
      <c r="Z1522" s="10"/>
      <c r="AA1522" s="136">
        <f t="shared" si="267"/>
        <v>0</v>
      </c>
      <c r="AB1522" s="13"/>
      <c r="AC1522" s="13">
        <f t="shared" si="266"/>
        <v>0</v>
      </c>
      <c r="AD1522" s="12"/>
      <c r="AE1522" s="12"/>
      <c r="AG1522" s="9">
        <f t="shared" si="269"/>
        <v>-117.99</v>
      </c>
      <c r="AI1522" s="1" t="str">
        <f t="shared" si="268"/>
        <v>33X33X10004801</v>
      </c>
      <c r="AJ1522" s="9">
        <f>IF(AND(F1522=2015,AG$4=1),-IFERROR(VLOOKUP(AI1522,'Tax Admin 1'!A:I,9,0),0),IF(AND(F1522=2015,AG$4=2),-IFERROR(VLOOKUP(AI1522,'Tax Admin 2'!A:I,9,0),0),IFERROR(VLOOKUP(AI1522,'A203'!A:L,12,0),0)))</f>
        <v>0</v>
      </c>
    </row>
    <row r="1523" spans="1:36" ht="15" customHeight="1" outlineLevel="2">
      <c r="A1523" s="7">
        <v>2015</v>
      </c>
      <c r="B1523" s="7" t="s">
        <v>253</v>
      </c>
      <c r="C1523" s="149" t="s">
        <v>252</v>
      </c>
      <c r="D1523" s="7" t="s">
        <v>252</v>
      </c>
      <c r="E1523" s="7" t="s">
        <v>13</v>
      </c>
      <c r="F1523" s="7">
        <v>5380</v>
      </c>
      <c r="G1523" s="7" t="str">
        <f>VLOOKUP(F1523,Crosswalk!A:D,2,0)</f>
        <v>5050</v>
      </c>
      <c r="H1523" s="7" t="str">
        <f>VLOOKUP(G1523,Crosswalk!B:D,2,0)</f>
        <v>St-Homeowners Prop Tax Relief</v>
      </c>
      <c r="I1523" s="7"/>
      <c r="J1523" s="8">
        <v>0</v>
      </c>
      <c r="K1523" s="8">
        <v>0</v>
      </c>
      <c r="L1523" s="8">
        <v>0</v>
      </c>
      <c r="M1523" s="8">
        <v>0</v>
      </c>
      <c r="N1523" s="8">
        <v>0</v>
      </c>
      <c r="O1523" s="8">
        <v>0</v>
      </c>
      <c r="P1523" s="8"/>
      <c r="Q1523" s="8">
        <v>1196</v>
      </c>
      <c r="R1523" s="8"/>
      <c r="S1523" s="8"/>
      <c r="T1523" s="8"/>
      <c r="U1523" s="8"/>
      <c r="V1523" s="8"/>
      <c r="W1523" s="8"/>
      <c r="X1523" s="8"/>
      <c r="Y1523" s="14">
        <f t="shared" si="259"/>
        <v>1196</v>
      </c>
      <c r="Z1523" s="10"/>
      <c r="AA1523" s="136">
        <f t="shared" si="267"/>
        <v>0</v>
      </c>
      <c r="AB1523" s="13"/>
      <c r="AC1523" s="13">
        <f t="shared" si="266"/>
        <v>0</v>
      </c>
      <c r="AD1523" s="12"/>
      <c r="AE1523" s="12"/>
      <c r="AG1523" s="9">
        <f t="shared" si="269"/>
        <v>-1196</v>
      </c>
      <c r="AI1523" s="1" t="str">
        <f t="shared" si="268"/>
        <v>33X33X10005050</v>
      </c>
      <c r="AJ1523" s="9">
        <f>IF(AND(F1523=2015,AG$4=1),-IFERROR(VLOOKUP(AI1523,'Tax Admin 1'!A:I,9,0),0),IF(AND(F1523=2015,AG$4=2),-IFERROR(VLOOKUP(AI1523,'Tax Admin 2'!A:I,9,0),0),IFERROR(VLOOKUP(AI1523,'A203'!A:L,12,0),0)))</f>
        <v>0</v>
      </c>
    </row>
    <row r="1524" spans="1:36" ht="15" customHeight="1" outlineLevel="1">
      <c r="A1524" s="7"/>
      <c r="B1524" s="7"/>
      <c r="C1524" s="157" t="s">
        <v>3588</v>
      </c>
      <c r="D1524" s="7"/>
      <c r="E1524" s="7"/>
      <c r="F1524" s="7"/>
      <c r="G1524" s="7"/>
      <c r="H1524" s="7"/>
      <c r="I1524" s="7"/>
      <c r="J1524" s="8">
        <f>SUBTOTAL(9,J1516:J1523)</f>
        <v>0</v>
      </c>
      <c r="K1524" s="8">
        <f>SUBTOTAL(9,K1516:K1523)</f>
        <v>0</v>
      </c>
      <c r="L1524" s="8">
        <f>SUBTOTAL(9,L1516:L1523)</f>
        <v>96110.76</v>
      </c>
      <c r="M1524" s="8">
        <f>SUBTOTAL(9,M1516:M1523)</f>
        <v>0</v>
      </c>
      <c r="N1524" s="8">
        <f>SUBTOTAL(9,N1516:N1523)</f>
        <v>12854.260000000002</v>
      </c>
      <c r="O1524" s="8">
        <f>SUBTOTAL(9,O1516:O1523)</f>
        <v>40210.659999999989</v>
      </c>
      <c r="P1524" s="8">
        <f>SUBTOTAL(9,P1516:P1523)</f>
        <v>12592.310000000001</v>
      </c>
      <c r="Q1524" s="8">
        <f>SUBTOTAL(9,Q1516:Q1523)</f>
        <v>18854.669999999995</v>
      </c>
      <c r="R1524" s="8"/>
      <c r="S1524" s="8"/>
      <c r="T1524" s="8"/>
      <c r="U1524" s="8"/>
      <c r="V1524" s="8"/>
      <c r="W1524" s="8"/>
      <c r="X1524" s="8"/>
      <c r="Y1524" s="14">
        <f>SUBTOTAL(9,Y1516:Y1523)</f>
        <v>180622.66</v>
      </c>
      <c r="Z1524" s="10"/>
      <c r="AA1524" s="136"/>
      <c r="AB1524" s="13"/>
      <c r="AC1524" s="13"/>
      <c r="AD1524" s="12"/>
      <c r="AE1524" s="12"/>
      <c r="AG1524" s="9"/>
      <c r="AJ1524" s="9"/>
    </row>
    <row r="1525" spans="1:36" ht="15" customHeight="1" outlineLevel="2">
      <c r="A1525" s="7">
        <v>2015</v>
      </c>
      <c r="B1525" s="7" t="s">
        <v>129</v>
      </c>
      <c r="C1525" s="149" t="s">
        <v>130</v>
      </c>
      <c r="D1525" s="7" t="s">
        <v>130</v>
      </c>
      <c r="E1525" s="7" t="s">
        <v>13</v>
      </c>
      <c r="F1525" s="7">
        <v>1010</v>
      </c>
      <c r="G1525" s="7" t="str">
        <f>VLOOKUP(F1525,Crosswalk!A:D,2,0)</f>
        <v>4001</v>
      </c>
      <c r="H1525" s="7" t="str">
        <f>VLOOKUP(G1525,Crosswalk!B:D,2,0)</f>
        <v>Property Taxes-Current Secured</v>
      </c>
      <c r="I1525" s="7"/>
      <c r="J1525" s="8">
        <v>0</v>
      </c>
      <c r="K1525" s="8">
        <v>0</v>
      </c>
      <c r="L1525" s="8">
        <v>0</v>
      </c>
      <c r="M1525" s="8">
        <v>0</v>
      </c>
      <c r="N1525" s="8">
        <v>0</v>
      </c>
      <c r="O1525" s="8">
        <v>0</v>
      </c>
      <c r="P1525" s="8"/>
      <c r="Q1525" s="8">
        <v>0</v>
      </c>
      <c r="R1525" s="8"/>
      <c r="S1525" s="8"/>
      <c r="T1525" s="8"/>
      <c r="U1525" s="8"/>
      <c r="V1525" s="8"/>
      <c r="W1525" s="8"/>
      <c r="X1525" s="8"/>
      <c r="Y1525" s="14">
        <f t="shared" si="259"/>
        <v>0</v>
      </c>
      <c r="Z1525" s="10"/>
      <c r="AA1525" s="136">
        <f t="shared" ref="AA1525:AA1537" si="270">IF(AG$2="Y",IF(RIGHT(B1525,4)="CITY",AJ1525,0),AJ1525)</f>
        <v>0</v>
      </c>
      <c r="AB1525" s="13"/>
      <c r="AC1525" s="13">
        <f t="shared" si="266"/>
        <v>0</v>
      </c>
      <c r="AD1525" s="12">
        <v>1</v>
      </c>
      <c r="AE1525" s="12">
        <v>1</v>
      </c>
      <c r="AG1525" s="9">
        <f t="shared" si="269"/>
        <v>0</v>
      </c>
      <c r="AI1525" s="1" t="str">
        <f t="shared" ref="AI1525:AI1537" si="271">C1525&amp;D1525&amp;E1525&amp;G1525</f>
        <v>34A34A10004001</v>
      </c>
      <c r="AJ1525" s="9">
        <f>IF(AND(F1525=2015,AG$4=1),-IFERROR(VLOOKUP(AI1525,'Tax Admin 1'!A:I,9,0),0),IF(AND(F1525=2015,AG$4=2),-IFERROR(VLOOKUP(AI1525,'Tax Admin 2'!A:I,9,0),0),IFERROR(VLOOKUP(AI1525,'A203'!A:L,12,0),0)))</f>
        <v>0</v>
      </c>
    </row>
    <row r="1526" spans="1:36" ht="15" customHeight="1" outlineLevel="2">
      <c r="A1526" s="7">
        <v>2015</v>
      </c>
      <c r="B1526" s="7" t="s">
        <v>129</v>
      </c>
      <c r="C1526" s="149" t="s">
        <v>130</v>
      </c>
      <c r="D1526" s="7" t="s">
        <v>130</v>
      </c>
      <c r="E1526" s="7" t="s">
        <v>13</v>
      </c>
      <c r="F1526" s="7">
        <v>1020</v>
      </c>
      <c r="G1526" s="7" t="str">
        <f>VLOOKUP(F1526,Crosswalk!A:D,2,0)</f>
        <v>4004</v>
      </c>
      <c r="H1526" s="7" t="str">
        <f>VLOOKUP(G1526,Crosswalk!B:D,2,0)</f>
        <v>Property Taxes-Eraf III</v>
      </c>
      <c r="I1526" s="7"/>
      <c r="J1526" s="8">
        <v>0</v>
      </c>
      <c r="K1526" s="8">
        <v>0</v>
      </c>
      <c r="L1526" s="8">
        <v>0</v>
      </c>
      <c r="M1526" s="8">
        <v>0</v>
      </c>
      <c r="N1526" s="8">
        <v>0</v>
      </c>
      <c r="O1526" s="8">
        <v>0</v>
      </c>
      <c r="P1526" s="8"/>
      <c r="Q1526" s="8">
        <v>0</v>
      </c>
      <c r="R1526" s="8"/>
      <c r="S1526" s="8"/>
      <c r="T1526" s="8"/>
      <c r="U1526" s="8"/>
      <c r="V1526" s="8"/>
      <c r="W1526" s="8"/>
      <c r="X1526" s="8"/>
      <c r="Y1526" s="14">
        <f t="shared" si="259"/>
        <v>0</v>
      </c>
      <c r="Z1526" s="10"/>
      <c r="AA1526" s="136">
        <f t="shared" si="270"/>
        <v>0</v>
      </c>
      <c r="AB1526" s="13"/>
      <c r="AC1526" s="13">
        <f t="shared" si="266"/>
        <v>0</v>
      </c>
      <c r="AD1526" s="12">
        <v>1</v>
      </c>
      <c r="AE1526" s="12">
        <v>1</v>
      </c>
      <c r="AG1526" s="9">
        <f t="shared" si="269"/>
        <v>0</v>
      </c>
      <c r="AI1526" s="1" t="str">
        <f t="shared" si="271"/>
        <v>34A34A10004004</v>
      </c>
      <c r="AJ1526" s="9">
        <f>IF(AND(F1526=2015,AG$4=1),-IFERROR(VLOOKUP(AI1526,'Tax Admin 1'!A:I,9,0),0),IF(AND(F1526=2015,AG$4=2),-IFERROR(VLOOKUP(AI1526,'Tax Admin 2'!A:I,9,0),0),IFERROR(VLOOKUP(AI1526,'A203'!A:L,12,0),0)))</f>
        <v>0</v>
      </c>
    </row>
    <row r="1527" spans="1:36" ht="15" customHeight="1" outlineLevel="2">
      <c r="A1527" s="7">
        <v>2015</v>
      </c>
      <c r="B1527" s="7" t="s">
        <v>129</v>
      </c>
      <c r="C1527" s="149" t="s">
        <v>130</v>
      </c>
      <c r="D1527" s="7" t="s">
        <v>130</v>
      </c>
      <c r="E1527" s="7" t="s">
        <v>13</v>
      </c>
      <c r="F1527" s="7">
        <v>1050</v>
      </c>
      <c r="G1527" s="7" t="str">
        <f>VLOOKUP(F1527,Crosswalk!A:D,2,0)</f>
        <v>4006</v>
      </c>
      <c r="H1527" s="7" t="str">
        <f>VLOOKUP(G1527,Crosswalk!B:D,2,0)</f>
        <v>Property Tax-Current Unsecured</v>
      </c>
      <c r="I1527" s="7"/>
      <c r="J1527" s="8">
        <v>0</v>
      </c>
      <c r="K1527" s="8">
        <v>0</v>
      </c>
      <c r="L1527" s="8">
        <v>0</v>
      </c>
      <c r="M1527" s="8">
        <v>0</v>
      </c>
      <c r="N1527" s="8">
        <v>0</v>
      </c>
      <c r="O1527" s="8">
        <v>0</v>
      </c>
      <c r="P1527" s="8"/>
      <c r="Q1527" s="8">
        <v>0</v>
      </c>
      <c r="R1527" s="8"/>
      <c r="S1527" s="8"/>
      <c r="T1527" s="8"/>
      <c r="U1527" s="8"/>
      <c r="V1527" s="8"/>
      <c r="W1527" s="8"/>
      <c r="X1527" s="8"/>
      <c r="Y1527" s="14">
        <f t="shared" si="259"/>
        <v>0</v>
      </c>
      <c r="Z1527" s="10"/>
      <c r="AA1527" s="136">
        <f t="shared" si="270"/>
        <v>0</v>
      </c>
      <c r="AB1527" s="13"/>
      <c r="AC1527" s="13">
        <f t="shared" si="266"/>
        <v>0</v>
      </c>
      <c r="AD1527" s="12">
        <v>1</v>
      </c>
      <c r="AE1527" s="12">
        <v>1</v>
      </c>
      <c r="AG1527" s="9">
        <f t="shared" si="269"/>
        <v>0</v>
      </c>
      <c r="AI1527" s="1" t="str">
        <f t="shared" si="271"/>
        <v>34A34A10004006</v>
      </c>
      <c r="AJ1527" s="9">
        <f>IF(AND(F1527=2015,AG$4=1),-IFERROR(VLOOKUP(AI1527,'Tax Admin 1'!A:I,9,0),0),IF(AND(F1527=2015,AG$4=2),-IFERROR(VLOOKUP(AI1527,'Tax Admin 2'!A:I,9,0),0),IFERROR(VLOOKUP(AI1527,'A203'!A:L,12,0),0)))</f>
        <v>0</v>
      </c>
    </row>
    <row r="1528" spans="1:36" ht="15" customHeight="1" outlineLevel="2">
      <c r="A1528" s="7">
        <v>2015</v>
      </c>
      <c r="B1528" s="7" t="s">
        <v>129</v>
      </c>
      <c r="C1528" s="149" t="s">
        <v>130</v>
      </c>
      <c r="D1528" s="7" t="s">
        <v>130</v>
      </c>
      <c r="E1528" s="7" t="s">
        <v>13</v>
      </c>
      <c r="F1528" s="7">
        <v>1110</v>
      </c>
      <c r="G1528" s="7" t="str">
        <f>VLOOKUP(F1528,Crosswalk!A:D,2,0)</f>
        <v>4008</v>
      </c>
      <c r="H1528" s="7" t="str">
        <f>VLOOKUP(G1528,Crosswalk!B:D,2,0)</f>
        <v>Property Taxes-Prior Secured</v>
      </c>
      <c r="I1528" s="7"/>
      <c r="J1528" s="8">
        <v>0</v>
      </c>
      <c r="K1528" s="8">
        <v>0</v>
      </c>
      <c r="L1528" s="8">
        <v>0</v>
      </c>
      <c r="M1528" s="8">
        <v>0</v>
      </c>
      <c r="N1528" s="8">
        <v>0</v>
      </c>
      <c r="O1528" s="8">
        <v>0</v>
      </c>
      <c r="P1528" s="8"/>
      <c r="Q1528" s="8">
        <v>0</v>
      </c>
      <c r="R1528" s="8"/>
      <c r="S1528" s="8"/>
      <c r="T1528" s="8"/>
      <c r="U1528" s="8"/>
      <c r="V1528" s="8"/>
      <c r="W1528" s="8"/>
      <c r="X1528" s="8"/>
      <c r="Y1528" s="14">
        <f t="shared" si="259"/>
        <v>0</v>
      </c>
      <c r="Z1528" s="10"/>
      <c r="AA1528" s="136">
        <f t="shared" si="270"/>
        <v>0</v>
      </c>
      <c r="AB1528" s="13"/>
      <c r="AC1528" s="13">
        <f t="shared" si="266"/>
        <v>0</v>
      </c>
      <c r="AD1528" s="12">
        <v>1</v>
      </c>
      <c r="AE1528" s="12">
        <v>1</v>
      </c>
      <c r="AG1528" s="9">
        <f t="shared" si="269"/>
        <v>0</v>
      </c>
      <c r="AI1528" s="1" t="str">
        <f t="shared" si="271"/>
        <v>34A34A10004008</v>
      </c>
      <c r="AJ1528" s="9">
        <f>IF(AND(F1528=2015,AG$4=1),-IFERROR(VLOOKUP(AI1528,'Tax Admin 1'!A:I,9,0),0),IF(AND(F1528=2015,AG$4=2),-IFERROR(VLOOKUP(AI1528,'Tax Admin 2'!A:I,9,0),0),IFERROR(VLOOKUP(AI1528,'A203'!A:L,12,0),0)))</f>
        <v>0</v>
      </c>
    </row>
    <row r="1529" spans="1:36" ht="15" customHeight="1" outlineLevel="2">
      <c r="A1529" s="7">
        <v>2015</v>
      </c>
      <c r="B1529" s="7" t="s">
        <v>129</v>
      </c>
      <c r="C1529" s="149" t="s">
        <v>130</v>
      </c>
      <c r="D1529" s="7" t="s">
        <v>130</v>
      </c>
      <c r="E1529" s="7" t="s">
        <v>13</v>
      </c>
      <c r="F1529" s="7">
        <v>1150</v>
      </c>
      <c r="G1529" s="7" t="str">
        <f>VLOOKUP(F1529,Crosswalk!A:D,2,0)</f>
        <v>4009</v>
      </c>
      <c r="H1529" s="7" t="str">
        <f>VLOOKUP(G1529,Crosswalk!B:D,2,0)</f>
        <v>Property Taxes-Prior Unsecured</v>
      </c>
      <c r="I1529" s="7"/>
      <c r="J1529" s="8">
        <v>0</v>
      </c>
      <c r="K1529" s="8">
        <v>0</v>
      </c>
      <c r="L1529" s="8">
        <v>0</v>
      </c>
      <c r="M1529" s="8">
        <v>0</v>
      </c>
      <c r="N1529" s="8">
        <v>0</v>
      </c>
      <c r="O1529" s="8">
        <v>0</v>
      </c>
      <c r="P1529" s="8"/>
      <c r="Q1529" s="8">
        <v>0</v>
      </c>
      <c r="R1529" s="8"/>
      <c r="S1529" s="8"/>
      <c r="T1529" s="8"/>
      <c r="U1529" s="8"/>
      <c r="V1529" s="8"/>
      <c r="W1529" s="8"/>
      <c r="X1529" s="8"/>
      <c r="Y1529" s="14">
        <f t="shared" si="259"/>
        <v>0</v>
      </c>
      <c r="Z1529" s="10"/>
      <c r="AA1529" s="136">
        <f t="shared" si="270"/>
        <v>0</v>
      </c>
      <c r="AB1529" s="13"/>
      <c r="AC1529" s="13">
        <f t="shared" si="266"/>
        <v>0</v>
      </c>
      <c r="AD1529" s="12">
        <v>1</v>
      </c>
      <c r="AE1529" s="12">
        <v>1</v>
      </c>
      <c r="AG1529" s="9">
        <f t="shared" si="269"/>
        <v>0</v>
      </c>
      <c r="AI1529" s="1" t="str">
        <f t="shared" si="271"/>
        <v>34A34A10004009</v>
      </c>
      <c r="AJ1529" s="9">
        <f>IF(AND(F1529=2015,AG$4=1),-IFERROR(VLOOKUP(AI1529,'Tax Admin 1'!A:I,9,0),0),IF(AND(F1529=2015,AG$4=2),-IFERROR(VLOOKUP(AI1529,'Tax Admin 2'!A:I,9,0),0),IFERROR(VLOOKUP(AI1529,'A203'!A:L,12,0),0)))</f>
        <v>0</v>
      </c>
    </row>
    <row r="1530" spans="1:36" ht="15" customHeight="1" outlineLevel="2">
      <c r="A1530" s="7">
        <v>2015</v>
      </c>
      <c r="B1530" s="7" t="s">
        <v>129</v>
      </c>
      <c r="C1530" s="149" t="s">
        <v>130</v>
      </c>
      <c r="D1530" s="7" t="s">
        <v>130</v>
      </c>
      <c r="E1530" s="7" t="s">
        <v>13</v>
      </c>
      <c r="F1530" s="7">
        <v>1160</v>
      </c>
      <c r="G1530" s="7" t="str">
        <f>VLOOKUP(F1530,Crosswalk!A:D,2,0)</f>
        <v>4010</v>
      </c>
      <c r="H1530" s="7" t="str">
        <f>VLOOKUP(G1530,Crosswalk!B:D,2,0)</f>
        <v>Prop Tax Rev- School Pass Thru</v>
      </c>
      <c r="I1530" s="7"/>
      <c r="J1530" s="8">
        <v>0</v>
      </c>
      <c r="K1530" s="8">
        <v>0</v>
      </c>
      <c r="L1530" s="8">
        <v>0</v>
      </c>
      <c r="M1530" s="8">
        <v>0</v>
      </c>
      <c r="N1530" s="8">
        <v>0</v>
      </c>
      <c r="O1530" s="8">
        <v>0</v>
      </c>
      <c r="P1530" s="8"/>
      <c r="Q1530" s="8">
        <v>0</v>
      </c>
      <c r="R1530" s="8"/>
      <c r="S1530" s="8"/>
      <c r="T1530" s="8"/>
      <c r="U1530" s="8"/>
      <c r="V1530" s="8"/>
      <c r="W1530" s="8"/>
      <c r="X1530" s="8"/>
      <c r="Y1530" s="14">
        <f t="shared" si="259"/>
        <v>0</v>
      </c>
      <c r="Z1530" s="10"/>
      <c r="AA1530" s="136">
        <f t="shared" si="270"/>
        <v>0</v>
      </c>
      <c r="AB1530" s="13"/>
      <c r="AC1530" s="13">
        <f t="shared" si="266"/>
        <v>0</v>
      </c>
      <c r="AD1530" s="12">
        <v>1</v>
      </c>
      <c r="AE1530" s="12">
        <v>1</v>
      </c>
      <c r="AG1530" s="9">
        <f t="shared" si="269"/>
        <v>0</v>
      </c>
      <c r="AI1530" s="1" t="str">
        <f t="shared" si="271"/>
        <v>34A34A10004010</v>
      </c>
      <c r="AJ1530" s="9">
        <f>IF(AND(F1530=2015,AG$4=1),-IFERROR(VLOOKUP(AI1530,'Tax Admin 1'!A:I,9,0),0),IF(AND(F1530=2015,AG$4=2),-IFERROR(VLOOKUP(AI1530,'Tax Admin 2'!A:I,9,0),0),IFERROR(VLOOKUP(AI1530,'A203'!A:L,12,0),0)))</f>
        <v>0</v>
      </c>
    </row>
    <row r="1531" spans="1:36" ht="15" customHeight="1" outlineLevel="2">
      <c r="A1531" s="7">
        <v>2015</v>
      </c>
      <c r="B1531" s="7" t="s">
        <v>129</v>
      </c>
      <c r="C1531" s="149" t="s">
        <v>130</v>
      </c>
      <c r="D1531" s="7" t="s">
        <v>130</v>
      </c>
      <c r="E1531" s="7" t="s">
        <v>13</v>
      </c>
      <c r="F1531" s="7">
        <v>1260</v>
      </c>
      <c r="G1531" s="7" t="str">
        <f>VLOOKUP(F1531,Crosswalk!A:D,2,0)</f>
        <v>4030</v>
      </c>
      <c r="H1531" s="7" t="str">
        <f>VLOOKUP(G1531,Crosswalk!B:D,2,0)</f>
        <v>Supp Prop Tax-Current Secured</v>
      </c>
      <c r="I1531" s="7"/>
      <c r="J1531" s="8">
        <v>0</v>
      </c>
      <c r="K1531" s="8">
        <v>0</v>
      </c>
      <c r="L1531" s="8">
        <v>0</v>
      </c>
      <c r="M1531" s="8">
        <v>0</v>
      </c>
      <c r="N1531" s="8">
        <v>0</v>
      </c>
      <c r="O1531" s="8">
        <v>0</v>
      </c>
      <c r="P1531" s="8"/>
      <c r="Q1531" s="8">
        <v>0</v>
      </c>
      <c r="R1531" s="8"/>
      <c r="S1531" s="8"/>
      <c r="T1531" s="8"/>
      <c r="U1531" s="8"/>
      <c r="V1531" s="8"/>
      <c r="W1531" s="8"/>
      <c r="X1531" s="8"/>
      <c r="Y1531" s="14">
        <f t="shared" si="259"/>
        <v>0</v>
      </c>
      <c r="Z1531" s="10"/>
      <c r="AA1531" s="136">
        <f t="shared" si="270"/>
        <v>0</v>
      </c>
      <c r="AB1531" s="13"/>
      <c r="AC1531" s="13">
        <f t="shared" si="266"/>
        <v>0</v>
      </c>
      <c r="AD1531" s="12">
        <v>1</v>
      </c>
      <c r="AE1531" s="12">
        <v>1</v>
      </c>
      <c r="AG1531" s="9">
        <f t="shared" si="269"/>
        <v>0</v>
      </c>
      <c r="AI1531" s="1" t="str">
        <f t="shared" si="271"/>
        <v>34A34A10004030</v>
      </c>
      <c r="AJ1531" s="9">
        <f>IF(AND(F1531=2015,AG$4=1),-IFERROR(VLOOKUP(AI1531,'Tax Admin 1'!A:I,9,0),0),IF(AND(F1531=2015,AG$4=2),-IFERROR(VLOOKUP(AI1531,'Tax Admin 2'!A:I,9,0),0),IFERROR(VLOOKUP(AI1531,'A203'!A:L,12,0),0)))</f>
        <v>0</v>
      </c>
    </row>
    <row r="1532" spans="1:36" ht="15" customHeight="1" outlineLevel="2">
      <c r="A1532" s="7">
        <v>2015</v>
      </c>
      <c r="B1532" s="7" t="s">
        <v>129</v>
      </c>
      <c r="C1532" s="149" t="s">
        <v>130</v>
      </c>
      <c r="D1532" s="7" t="s">
        <v>130</v>
      </c>
      <c r="E1532" s="7" t="s">
        <v>13</v>
      </c>
      <c r="F1532" s="7">
        <v>1270</v>
      </c>
      <c r="G1532" s="7" t="str">
        <f>VLOOKUP(F1532,Crosswalk!A:D,2,0)</f>
        <v>4033</v>
      </c>
      <c r="H1532" s="7" t="str">
        <f>VLOOKUP(G1532,Crosswalk!B:D,2,0)</f>
        <v>Supp Property Taxes-Prior Secured</v>
      </c>
      <c r="I1532" s="7"/>
      <c r="J1532" s="8">
        <v>0</v>
      </c>
      <c r="K1532" s="8">
        <v>0</v>
      </c>
      <c r="L1532" s="8">
        <v>0</v>
      </c>
      <c r="M1532" s="8">
        <v>0</v>
      </c>
      <c r="N1532" s="8">
        <v>0</v>
      </c>
      <c r="O1532" s="8">
        <v>0</v>
      </c>
      <c r="P1532" s="8"/>
      <c r="Q1532" s="8">
        <v>0</v>
      </c>
      <c r="R1532" s="8"/>
      <c r="S1532" s="8"/>
      <c r="T1532" s="8"/>
      <c r="U1532" s="8"/>
      <c r="V1532" s="8"/>
      <c r="W1532" s="8"/>
      <c r="X1532" s="8"/>
      <c r="Y1532" s="14">
        <f t="shared" si="259"/>
        <v>0</v>
      </c>
      <c r="Z1532" s="10"/>
      <c r="AA1532" s="136">
        <f t="shared" si="270"/>
        <v>0</v>
      </c>
      <c r="AB1532" s="13"/>
      <c r="AC1532" s="13">
        <f t="shared" si="266"/>
        <v>0</v>
      </c>
      <c r="AD1532" s="12">
        <v>1</v>
      </c>
      <c r="AE1532" s="12">
        <v>1</v>
      </c>
      <c r="AG1532" s="9">
        <f t="shared" si="269"/>
        <v>0</v>
      </c>
      <c r="AI1532" s="1" t="str">
        <f t="shared" si="271"/>
        <v>34A34A10004033</v>
      </c>
      <c r="AJ1532" s="9">
        <f>IF(AND(F1532=2015,AG$4=1),-IFERROR(VLOOKUP(AI1532,'Tax Admin 1'!A:I,9,0),0),IF(AND(F1532=2015,AG$4=2),-IFERROR(VLOOKUP(AI1532,'Tax Admin 2'!A:I,9,0),0),IFERROR(VLOOKUP(AI1532,'A203'!A:L,12,0),0)))</f>
        <v>0</v>
      </c>
    </row>
    <row r="1533" spans="1:36" ht="15" customHeight="1" outlineLevel="2">
      <c r="A1533" s="7">
        <v>2015</v>
      </c>
      <c r="B1533" s="7" t="s">
        <v>129</v>
      </c>
      <c r="C1533" s="149" t="s">
        <v>130</v>
      </c>
      <c r="D1533" s="7" t="s">
        <v>130</v>
      </c>
      <c r="E1533" s="7" t="s">
        <v>13</v>
      </c>
      <c r="F1533" s="7">
        <v>1410</v>
      </c>
      <c r="G1533" s="7" t="str">
        <f>VLOOKUP(F1533,Crosswalk!A:D,2,0)</f>
        <v>4052</v>
      </c>
      <c r="H1533" s="7" t="str">
        <f>VLOOKUP(G1533,Crosswalk!B:D,2,0)</f>
        <v>Other Taxes</v>
      </c>
      <c r="I1533" s="7"/>
      <c r="J1533" s="8">
        <v>0</v>
      </c>
      <c r="K1533" s="8">
        <v>0</v>
      </c>
      <c r="L1533" s="8">
        <v>0</v>
      </c>
      <c r="M1533" s="8">
        <v>0</v>
      </c>
      <c r="N1533" s="8">
        <v>0</v>
      </c>
      <c r="O1533" s="8">
        <v>0</v>
      </c>
      <c r="P1533" s="8"/>
      <c r="Q1533" s="8">
        <v>0</v>
      </c>
      <c r="R1533" s="8"/>
      <c r="S1533" s="8"/>
      <c r="T1533" s="8"/>
      <c r="U1533" s="8"/>
      <c r="V1533" s="8"/>
      <c r="W1533" s="8"/>
      <c r="X1533" s="8"/>
      <c r="Y1533" s="14">
        <f t="shared" si="259"/>
        <v>0</v>
      </c>
      <c r="Z1533" s="10"/>
      <c r="AA1533" s="136">
        <f t="shared" si="270"/>
        <v>0</v>
      </c>
      <c r="AB1533" s="13"/>
      <c r="AC1533" s="13">
        <f t="shared" si="266"/>
        <v>0</v>
      </c>
      <c r="AD1533" s="12">
        <v>1</v>
      </c>
      <c r="AE1533" s="12">
        <v>1</v>
      </c>
      <c r="AG1533" s="9">
        <f t="shared" si="269"/>
        <v>0</v>
      </c>
      <c r="AI1533" s="1" t="str">
        <f t="shared" si="271"/>
        <v>34A34A10004052</v>
      </c>
      <c r="AJ1533" s="9">
        <f>IF(AND(F1533=2015,AG$4=1),-IFERROR(VLOOKUP(AI1533,'Tax Admin 1'!A:I,9,0),0),IF(AND(F1533=2015,AG$4=2),-IFERROR(VLOOKUP(AI1533,'Tax Admin 2'!A:I,9,0),0),IFERROR(VLOOKUP(AI1533,'A203'!A:L,12,0),0)))</f>
        <v>0</v>
      </c>
    </row>
    <row r="1534" spans="1:36" ht="15" customHeight="1" outlineLevel="2">
      <c r="A1534" s="7">
        <v>2015</v>
      </c>
      <c r="B1534" s="7" t="s">
        <v>129</v>
      </c>
      <c r="C1534" s="149" t="s">
        <v>130</v>
      </c>
      <c r="D1534" s="7" t="s">
        <v>130</v>
      </c>
      <c r="E1534" s="7" t="s">
        <v>13</v>
      </c>
      <c r="F1534" s="7">
        <v>1440</v>
      </c>
      <c r="G1534" s="7" t="str">
        <f>VLOOKUP(F1534,Crosswalk!A:D,2,0)</f>
        <v>4055</v>
      </c>
      <c r="H1534" s="7" t="str">
        <f>VLOOKUP(G1534,Crosswalk!B:D,2,0)</f>
        <v>Timber Yield</v>
      </c>
      <c r="I1534" s="7"/>
      <c r="J1534" s="8">
        <v>0</v>
      </c>
      <c r="K1534" s="8">
        <v>0</v>
      </c>
      <c r="L1534" s="8">
        <v>0</v>
      </c>
      <c r="M1534" s="8">
        <v>0</v>
      </c>
      <c r="N1534" s="8">
        <v>0</v>
      </c>
      <c r="O1534" s="8">
        <v>0</v>
      </c>
      <c r="P1534" s="8"/>
      <c r="Q1534" s="8">
        <v>0</v>
      </c>
      <c r="R1534" s="8"/>
      <c r="S1534" s="8"/>
      <c r="T1534" s="8"/>
      <c r="U1534" s="8"/>
      <c r="V1534" s="8"/>
      <c r="W1534" s="8"/>
      <c r="X1534" s="8"/>
      <c r="Y1534" s="14">
        <f t="shared" si="259"/>
        <v>0</v>
      </c>
      <c r="Z1534" s="10"/>
      <c r="AA1534" s="136">
        <f t="shared" si="270"/>
        <v>0</v>
      </c>
      <c r="AB1534" s="13"/>
      <c r="AC1534" s="13">
        <f t="shared" si="266"/>
        <v>0</v>
      </c>
      <c r="AD1534" s="12">
        <v>1</v>
      </c>
      <c r="AE1534" s="12">
        <v>1</v>
      </c>
      <c r="AG1534" s="9">
        <f t="shared" si="269"/>
        <v>0</v>
      </c>
      <c r="AI1534" s="1" t="str">
        <f t="shared" si="271"/>
        <v>34A34A10004055</v>
      </c>
      <c r="AJ1534" s="9">
        <f>IF(AND(F1534=2015,AG$4=1),-IFERROR(VLOOKUP(AI1534,'Tax Admin 1'!A:I,9,0),0),IF(AND(F1534=2015,AG$4=2),-IFERROR(VLOOKUP(AI1534,'Tax Admin 2'!A:I,9,0),0),IFERROR(VLOOKUP(AI1534,'A203'!A:L,12,0),0)))</f>
        <v>0</v>
      </c>
    </row>
    <row r="1535" spans="1:36" ht="15" customHeight="1" outlineLevel="2">
      <c r="A1535" s="7">
        <v>2015</v>
      </c>
      <c r="B1535" s="7" t="s">
        <v>129</v>
      </c>
      <c r="C1535" s="149" t="s">
        <v>130</v>
      </c>
      <c r="D1535" s="7" t="s">
        <v>130</v>
      </c>
      <c r="E1535" s="7" t="s">
        <v>13</v>
      </c>
      <c r="F1535" s="7">
        <v>4010</v>
      </c>
      <c r="G1535" s="7" t="str">
        <f>VLOOKUP(F1535,Crosswalk!A:D,2,0)</f>
        <v>4801</v>
      </c>
      <c r="H1535" s="7" t="str">
        <f>VLOOKUP(G1535,Crosswalk!B:D,2,0)</f>
        <v>Interest</v>
      </c>
      <c r="I1535" s="7"/>
      <c r="J1535" s="8">
        <v>0</v>
      </c>
      <c r="K1535" s="8">
        <v>0</v>
      </c>
      <c r="L1535" s="8">
        <v>0</v>
      </c>
      <c r="M1535" s="8">
        <v>0</v>
      </c>
      <c r="N1535" s="8">
        <v>0</v>
      </c>
      <c r="O1535" s="8">
        <v>0</v>
      </c>
      <c r="P1535" s="8"/>
      <c r="Q1535" s="8">
        <v>0</v>
      </c>
      <c r="R1535" s="8"/>
      <c r="S1535" s="8"/>
      <c r="T1535" s="8"/>
      <c r="U1535" s="8"/>
      <c r="V1535" s="8"/>
      <c r="W1535" s="8"/>
      <c r="X1535" s="8"/>
      <c r="Y1535" s="14">
        <f t="shared" si="259"/>
        <v>0</v>
      </c>
      <c r="Z1535" s="10"/>
      <c r="AA1535" s="136">
        <f t="shared" si="270"/>
        <v>0</v>
      </c>
      <c r="AB1535" s="13"/>
      <c r="AC1535" s="13">
        <f t="shared" si="266"/>
        <v>0</v>
      </c>
      <c r="AD1535" s="12">
        <v>1</v>
      </c>
      <c r="AE1535" s="12">
        <v>1</v>
      </c>
      <c r="AG1535" s="9">
        <f t="shared" si="269"/>
        <v>0</v>
      </c>
      <c r="AI1535" s="1" t="str">
        <f t="shared" si="271"/>
        <v>34A34A10004801</v>
      </c>
      <c r="AJ1535" s="9">
        <f>IF(AND(F1535=2015,AG$4=1),-IFERROR(VLOOKUP(AI1535,'Tax Admin 1'!A:I,9,0),0),IF(AND(F1535=2015,AG$4=2),-IFERROR(VLOOKUP(AI1535,'Tax Admin 2'!A:I,9,0),0),IFERROR(VLOOKUP(AI1535,'A203'!A:L,12,0),0)))</f>
        <v>0</v>
      </c>
    </row>
    <row r="1536" spans="1:36" ht="15" customHeight="1" outlineLevel="2">
      <c r="A1536" s="7">
        <v>2015</v>
      </c>
      <c r="B1536" s="7" t="s">
        <v>129</v>
      </c>
      <c r="C1536" s="149" t="s">
        <v>130</v>
      </c>
      <c r="D1536" s="7" t="s">
        <v>130</v>
      </c>
      <c r="E1536" s="7" t="s">
        <v>13</v>
      </c>
      <c r="F1536" s="7">
        <v>5380</v>
      </c>
      <c r="G1536" s="7" t="str">
        <f>VLOOKUP(F1536,Crosswalk!A:D,2,0)</f>
        <v>5050</v>
      </c>
      <c r="H1536" s="7" t="str">
        <f>VLOOKUP(G1536,Crosswalk!B:D,2,0)</f>
        <v>St-Homeowners Prop Tax Relief</v>
      </c>
      <c r="I1536" s="7"/>
      <c r="J1536" s="8">
        <v>0</v>
      </c>
      <c r="K1536" s="8">
        <v>0</v>
      </c>
      <c r="L1536" s="8">
        <v>0</v>
      </c>
      <c r="M1536" s="8">
        <v>0</v>
      </c>
      <c r="N1536" s="8">
        <v>0</v>
      </c>
      <c r="O1536" s="8">
        <v>0</v>
      </c>
      <c r="P1536" s="8"/>
      <c r="Q1536" s="8">
        <v>0</v>
      </c>
      <c r="R1536" s="8"/>
      <c r="S1536" s="8"/>
      <c r="T1536" s="8"/>
      <c r="U1536" s="8"/>
      <c r="V1536" s="8"/>
      <c r="W1536" s="8"/>
      <c r="X1536" s="8"/>
      <c r="Y1536" s="14">
        <f t="shared" si="259"/>
        <v>0</v>
      </c>
      <c r="Z1536" s="10"/>
      <c r="AA1536" s="136">
        <f t="shared" si="270"/>
        <v>0</v>
      </c>
      <c r="AB1536" s="13"/>
      <c r="AC1536" s="13">
        <f t="shared" si="266"/>
        <v>0</v>
      </c>
      <c r="AD1536" s="12">
        <v>1</v>
      </c>
      <c r="AE1536" s="12">
        <v>1</v>
      </c>
      <c r="AG1536" s="9">
        <f t="shared" si="269"/>
        <v>0</v>
      </c>
      <c r="AI1536" s="1" t="str">
        <f t="shared" si="271"/>
        <v>34A34A10005050</v>
      </c>
      <c r="AJ1536" s="9">
        <f>IF(AND(F1536=2015,AG$4=1),-IFERROR(VLOOKUP(AI1536,'Tax Admin 1'!A:I,9,0),0),IF(AND(F1536=2015,AG$4=2),-IFERROR(VLOOKUP(AI1536,'Tax Admin 2'!A:I,9,0),0),IFERROR(VLOOKUP(AI1536,'A203'!A:L,12,0),0)))</f>
        <v>0</v>
      </c>
    </row>
    <row r="1537" spans="1:36" ht="15" customHeight="1" outlineLevel="2">
      <c r="A1537" s="7">
        <v>2015</v>
      </c>
      <c r="B1537" s="7" t="s">
        <v>129</v>
      </c>
      <c r="C1537" s="149" t="s">
        <v>130</v>
      </c>
      <c r="D1537" s="7" t="s">
        <v>130</v>
      </c>
      <c r="E1537" s="7" t="s">
        <v>13</v>
      </c>
      <c r="F1537" s="7">
        <v>5900</v>
      </c>
      <c r="G1537" s="7" t="str">
        <f>VLOOKUP(F1537,Crosswalk!A:D,2,0)</f>
        <v>5801</v>
      </c>
      <c r="H1537" s="7" t="str">
        <f>VLOOKUP(G1537,Crosswalk!B:D,2,0)</f>
        <v>RDA Pass Thru</v>
      </c>
      <c r="I1537" s="7"/>
      <c r="J1537" s="8">
        <v>0</v>
      </c>
      <c r="K1537" s="8">
        <v>0</v>
      </c>
      <c r="L1537" s="8">
        <v>0</v>
      </c>
      <c r="M1537" s="8">
        <v>0</v>
      </c>
      <c r="N1537" s="8">
        <v>0</v>
      </c>
      <c r="O1537" s="8">
        <v>0</v>
      </c>
      <c r="P1537" s="8"/>
      <c r="Q1537" s="8">
        <v>0</v>
      </c>
      <c r="R1537" s="8"/>
      <c r="S1537" s="8"/>
      <c r="T1537" s="8"/>
      <c r="U1537" s="8"/>
      <c r="V1537" s="8"/>
      <c r="W1537" s="8"/>
      <c r="X1537" s="8"/>
      <c r="Y1537" s="14">
        <f t="shared" si="259"/>
        <v>0</v>
      </c>
      <c r="Z1537" s="10"/>
      <c r="AA1537" s="136">
        <f t="shared" si="270"/>
        <v>0</v>
      </c>
      <c r="AB1537" s="13"/>
      <c r="AC1537" s="13">
        <f t="shared" si="266"/>
        <v>0</v>
      </c>
      <c r="AD1537" s="12">
        <v>1</v>
      </c>
      <c r="AE1537" s="12">
        <v>1</v>
      </c>
      <c r="AG1537" s="9">
        <f t="shared" si="269"/>
        <v>0</v>
      </c>
      <c r="AI1537" s="1" t="str">
        <f t="shared" si="271"/>
        <v>34A34A10005801</v>
      </c>
      <c r="AJ1537" s="9">
        <f>IF(AND(F1537=2015,AG$4=1),-IFERROR(VLOOKUP(AI1537,'Tax Admin 1'!A:I,9,0),0),IF(AND(F1537=2015,AG$4=2),-IFERROR(VLOOKUP(AI1537,'Tax Admin 2'!A:I,9,0),0),IFERROR(VLOOKUP(AI1537,'A203'!A:L,12,0),0)))</f>
        <v>0</v>
      </c>
    </row>
    <row r="1538" spans="1:36" ht="15" customHeight="1" outlineLevel="1">
      <c r="A1538" s="7"/>
      <c r="B1538" s="7"/>
      <c r="C1538" s="157" t="s">
        <v>3589</v>
      </c>
      <c r="D1538" s="7"/>
      <c r="E1538" s="7"/>
      <c r="F1538" s="7"/>
      <c r="G1538" s="7"/>
      <c r="H1538" s="7"/>
      <c r="I1538" s="7"/>
      <c r="J1538" s="8">
        <f>SUBTOTAL(9,J1525:J1537)</f>
        <v>0</v>
      </c>
      <c r="K1538" s="8">
        <f>SUBTOTAL(9,K1525:K1537)</f>
        <v>0</v>
      </c>
      <c r="L1538" s="8">
        <f>SUBTOTAL(9,L1525:L1537)</f>
        <v>0</v>
      </c>
      <c r="M1538" s="8">
        <f>SUBTOTAL(9,M1525:M1537)</f>
        <v>0</v>
      </c>
      <c r="N1538" s="8">
        <f>SUBTOTAL(9,N1525:N1537)</f>
        <v>0</v>
      </c>
      <c r="O1538" s="8">
        <f>SUBTOTAL(9,O1525:O1537)</f>
        <v>0</v>
      </c>
      <c r="P1538" s="8">
        <f>SUBTOTAL(9,P1525:P1537)</f>
        <v>0</v>
      </c>
      <c r="Q1538" s="8">
        <f>SUBTOTAL(9,Q1525:Q1537)</f>
        <v>0</v>
      </c>
      <c r="R1538" s="8"/>
      <c r="S1538" s="8"/>
      <c r="T1538" s="8"/>
      <c r="U1538" s="8"/>
      <c r="V1538" s="8"/>
      <c r="W1538" s="8"/>
      <c r="X1538" s="8"/>
      <c r="Y1538" s="14">
        <f>SUBTOTAL(9,Y1525:Y1537)</f>
        <v>0</v>
      </c>
      <c r="Z1538" s="10"/>
      <c r="AA1538" s="136"/>
      <c r="AB1538" s="13"/>
      <c r="AC1538" s="13"/>
      <c r="AD1538" s="12"/>
      <c r="AE1538" s="12"/>
      <c r="AG1538" s="9"/>
      <c r="AJ1538" s="9"/>
    </row>
    <row r="1539" spans="1:36" ht="15" customHeight="1" outlineLevel="2">
      <c r="A1539" s="7">
        <v>2015</v>
      </c>
      <c r="B1539" s="7" t="s">
        <v>131</v>
      </c>
      <c r="C1539" s="149" t="s">
        <v>132</v>
      </c>
      <c r="D1539" s="7" t="s">
        <v>132</v>
      </c>
      <c r="E1539" s="7" t="s">
        <v>13</v>
      </c>
      <c r="F1539" s="7">
        <v>1010</v>
      </c>
      <c r="G1539" s="7" t="str">
        <f>VLOOKUP(F1539,Crosswalk!A:D,2,0)</f>
        <v>4001</v>
      </c>
      <c r="H1539" s="7" t="str">
        <f>VLOOKUP(G1539,Crosswalk!B:D,2,0)</f>
        <v>Property Taxes-Current Secured</v>
      </c>
      <c r="I1539" s="7"/>
      <c r="J1539" s="8">
        <v>0</v>
      </c>
      <c r="K1539" s="8">
        <v>0</v>
      </c>
      <c r="L1539" s="8">
        <v>49421.66</v>
      </c>
      <c r="M1539" s="8">
        <v>0</v>
      </c>
      <c r="N1539" s="8">
        <v>9591.989999999998</v>
      </c>
      <c r="O1539" s="8">
        <v>18016.480000000003</v>
      </c>
      <c r="P1539" s="8">
        <v>10995.91</v>
      </c>
      <c r="Q1539" s="8">
        <v>8399.7400000000052</v>
      </c>
      <c r="R1539" s="8"/>
      <c r="S1539" s="8"/>
      <c r="T1539" s="8"/>
      <c r="U1539" s="8"/>
      <c r="V1539" s="8"/>
      <c r="W1539" s="8"/>
      <c r="X1539" s="8"/>
      <c r="Y1539" s="14">
        <f t="shared" si="259"/>
        <v>96425.780000000013</v>
      </c>
      <c r="Z1539" s="10"/>
      <c r="AA1539" s="136">
        <f t="shared" ref="AA1539:AA1546" si="272">IF(AG$2="Y",IF(RIGHT(B1539,4)="CITY",AJ1539,0),AJ1539)</f>
        <v>0</v>
      </c>
      <c r="AB1539" s="13"/>
      <c r="AC1539" s="13">
        <f t="shared" si="266"/>
        <v>0</v>
      </c>
      <c r="AD1539" s="12">
        <v>1</v>
      </c>
      <c r="AE1539" s="12">
        <v>0</v>
      </c>
      <c r="AG1539" s="9">
        <f t="shared" si="269"/>
        <v>-96425.780000000013</v>
      </c>
      <c r="AI1539" s="1" t="str">
        <f t="shared" ref="AI1539:AI1546" si="273">C1539&amp;D1539&amp;E1539&amp;G1539</f>
        <v>34B34B10004001</v>
      </c>
      <c r="AJ1539" s="9">
        <f>IF(AND(F1539=2015,AG$4=1),-IFERROR(VLOOKUP(AI1539,'Tax Admin 1'!A:I,9,0),0),IF(AND(F1539=2015,AG$4=2),-IFERROR(VLOOKUP(AI1539,'Tax Admin 2'!A:I,9,0),0),IFERROR(VLOOKUP(AI1539,'A203'!A:L,12,0),0)))</f>
        <v>0</v>
      </c>
    </row>
    <row r="1540" spans="1:36" ht="15" customHeight="1" outlineLevel="2">
      <c r="A1540" s="7">
        <v>2015</v>
      </c>
      <c r="B1540" s="7" t="s">
        <v>131</v>
      </c>
      <c r="C1540" s="149" t="s">
        <v>132</v>
      </c>
      <c r="D1540" s="7" t="s">
        <v>132</v>
      </c>
      <c r="E1540" s="7" t="s">
        <v>13</v>
      </c>
      <c r="F1540" s="7">
        <v>1050</v>
      </c>
      <c r="G1540" s="7" t="str">
        <f>VLOOKUP(F1540,Crosswalk!A:D,2,0)</f>
        <v>4006</v>
      </c>
      <c r="H1540" s="7" t="str">
        <f>VLOOKUP(G1540,Crosswalk!B:D,2,0)</f>
        <v>Property Tax-Current Unsecured</v>
      </c>
      <c r="I1540" s="7"/>
      <c r="J1540" s="8">
        <v>0</v>
      </c>
      <c r="K1540" s="8">
        <v>0</v>
      </c>
      <c r="L1540" s="8">
        <v>9392.7099999999991</v>
      </c>
      <c r="M1540" s="8">
        <v>0</v>
      </c>
      <c r="N1540" s="8">
        <v>0</v>
      </c>
      <c r="O1540" s="8">
        <v>198.59000000000015</v>
      </c>
      <c r="P1540" s="8"/>
      <c r="Q1540" s="8">
        <v>0</v>
      </c>
      <c r="R1540" s="8"/>
      <c r="S1540" s="8"/>
      <c r="T1540" s="8"/>
      <c r="U1540" s="8"/>
      <c r="V1540" s="8"/>
      <c r="W1540" s="8"/>
      <c r="X1540" s="8"/>
      <c r="Y1540" s="14">
        <f t="shared" si="259"/>
        <v>9591.2999999999993</v>
      </c>
      <c r="Z1540" s="10"/>
      <c r="AA1540" s="136">
        <f t="shared" si="272"/>
        <v>0</v>
      </c>
      <c r="AB1540" s="13"/>
      <c r="AC1540" s="13">
        <f t="shared" si="266"/>
        <v>0</v>
      </c>
      <c r="AD1540" s="12">
        <v>1</v>
      </c>
      <c r="AE1540" s="12">
        <v>0</v>
      </c>
      <c r="AG1540" s="9">
        <f t="shared" si="269"/>
        <v>-9591.2999999999993</v>
      </c>
      <c r="AI1540" s="1" t="str">
        <f t="shared" si="273"/>
        <v>34B34B10004006</v>
      </c>
      <c r="AJ1540" s="9">
        <f>IF(AND(F1540=2015,AG$4=1),-IFERROR(VLOOKUP(AI1540,'Tax Admin 1'!A:I,9,0),0),IF(AND(F1540=2015,AG$4=2),-IFERROR(VLOOKUP(AI1540,'Tax Admin 2'!A:I,9,0),0),IFERROR(VLOOKUP(AI1540,'A203'!A:L,12,0),0)))</f>
        <v>0</v>
      </c>
    </row>
    <row r="1541" spans="1:36" ht="15" customHeight="1" outlineLevel="2">
      <c r="A1541" s="7">
        <v>2015</v>
      </c>
      <c r="B1541" s="7" t="s">
        <v>131</v>
      </c>
      <c r="C1541" s="149" t="s">
        <v>132</v>
      </c>
      <c r="D1541" s="7" t="s">
        <v>132</v>
      </c>
      <c r="E1541" s="7" t="s">
        <v>13</v>
      </c>
      <c r="F1541" s="7">
        <v>1110</v>
      </c>
      <c r="G1541" s="7" t="str">
        <f>VLOOKUP(F1541,Crosswalk!A:D,2,0)</f>
        <v>4008</v>
      </c>
      <c r="H1541" s="7" t="str">
        <f>VLOOKUP(G1541,Crosswalk!B:D,2,0)</f>
        <v>Property Taxes-Prior Secured</v>
      </c>
      <c r="I1541" s="7"/>
      <c r="J1541" s="8">
        <v>0</v>
      </c>
      <c r="K1541" s="8">
        <v>0</v>
      </c>
      <c r="L1541" s="8">
        <v>0</v>
      </c>
      <c r="M1541" s="8">
        <v>0</v>
      </c>
      <c r="N1541" s="8">
        <v>0</v>
      </c>
      <c r="O1541" s="8">
        <v>0</v>
      </c>
      <c r="P1541" s="8"/>
      <c r="Q1541" s="8">
        <v>951.41</v>
      </c>
      <c r="R1541" s="8"/>
      <c r="S1541" s="8"/>
      <c r="T1541" s="8"/>
      <c r="U1541" s="8"/>
      <c r="V1541" s="8"/>
      <c r="W1541" s="8"/>
      <c r="X1541" s="8"/>
      <c r="Y1541" s="14">
        <f t="shared" si="259"/>
        <v>951.41</v>
      </c>
      <c r="Z1541" s="10"/>
      <c r="AA1541" s="136">
        <f t="shared" si="272"/>
        <v>0</v>
      </c>
      <c r="AB1541" s="13"/>
      <c r="AC1541" s="13">
        <f t="shared" si="266"/>
        <v>0</v>
      </c>
      <c r="AD1541" s="12">
        <v>1</v>
      </c>
      <c r="AE1541" s="12">
        <v>0</v>
      </c>
      <c r="AG1541" s="9">
        <f t="shared" si="269"/>
        <v>-951.41</v>
      </c>
      <c r="AI1541" s="1" t="str">
        <f t="shared" si="273"/>
        <v>34B34B10004008</v>
      </c>
      <c r="AJ1541" s="9">
        <f>IF(AND(F1541=2015,AG$4=1),-IFERROR(VLOOKUP(AI1541,'Tax Admin 1'!A:I,9,0),0),IF(AND(F1541=2015,AG$4=2),-IFERROR(VLOOKUP(AI1541,'Tax Admin 2'!A:I,9,0),0),IFERROR(VLOOKUP(AI1541,'A203'!A:L,12,0),0)))</f>
        <v>0</v>
      </c>
    </row>
    <row r="1542" spans="1:36" ht="15" customHeight="1" outlineLevel="2">
      <c r="A1542" s="7">
        <v>2015</v>
      </c>
      <c r="B1542" s="7" t="s">
        <v>131</v>
      </c>
      <c r="C1542" s="149" t="s">
        <v>132</v>
      </c>
      <c r="D1542" s="7" t="s">
        <v>132</v>
      </c>
      <c r="E1542" s="7" t="s">
        <v>13</v>
      </c>
      <c r="F1542" s="7">
        <v>1150</v>
      </c>
      <c r="G1542" s="7" t="str">
        <f>VLOOKUP(F1542,Crosswalk!A:D,2,0)</f>
        <v>4009</v>
      </c>
      <c r="H1542" s="7" t="str">
        <f>VLOOKUP(G1542,Crosswalk!B:D,2,0)</f>
        <v>Property Taxes-Prior Unsecured</v>
      </c>
      <c r="I1542" s="7"/>
      <c r="J1542" s="8">
        <v>0</v>
      </c>
      <c r="K1542" s="8">
        <v>0</v>
      </c>
      <c r="L1542" s="8">
        <v>0</v>
      </c>
      <c r="M1542" s="8">
        <v>0</v>
      </c>
      <c r="N1542" s="8">
        <v>0</v>
      </c>
      <c r="O1542" s="8">
        <v>53.56</v>
      </c>
      <c r="P1542" s="8"/>
      <c r="Q1542" s="8">
        <v>0</v>
      </c>
      <c r="R1542" s="8"/>
      <c r="S1542" s="8"/>
      <c r="T1542" s="8"/>
      <c r="U1542" s="8"/>
      <c r="V1542" s="8"/>
      <c r="W1542" s="8"/>
      <c r="X1542" s="8"/>
      <c r="Y1542" s="14">
        <f t="shared" si="259"/>
        <v>53.56</v>
      </c>
      <c r="Z1542" s="10"/>
      <c r="AA1542" s="136">
        <f t="shared" si="272"/>
        <v>0</v>
      </c>
      <c r="AB1542" s="13"/>
      <c r="AC1542" s="13">
        <f t="shared" si="266"/>
        <v>0</v>
      </c>
      <c r="AD1542" s="12">
        <v>0</v>
      </c>
      <c r="AE1542" s="12">
        <v>0</v>
      </c>
      <c r="AG1542" s="9">
        <f t="shared" si="269"/>
        <v>-53.56</v>
      </c>
      <c r="AI1542" s="1" t="str">
        <f t="shared" si="273"/>
        <v>34B34B10004009</v>
      </c>
      <c r="AJ1542" s="9">
        <f>IF(AND(F1542=2015,AG$4=1),-IFERROR(VLOOKUP(AI1542,'Tax Admin 1'!A:I,9,0),0),IF(AND(F1542=2015,AG$4=2),-IFERROR(VLOOKUP(AI1542,'Tax Admin 2'!A:I,9,0),0),IFERROR(VLOOKUP(AI1542,'A203'!A:L,12,0),0)))</f>
        <v>0</v>
      </c>
    </row>
    <row r="1543" spans="1:36" ht="15" customHeight="1" outlineLevel="2">
      <c r="A1543" s="7">
        <v>2015</v>
      </c>
      <c r="B1543" s="7" t="s">
        <v>131</v>
      </c>
      <c r="C1543" s="149" t="s">
        <v>132</v>
      </c>
      <c r="D1543" s="7" t="s">
        <v>132</v>
      </c>
      <c r="E1543" s="7" t="s">
        <v>13</v>
      </c>
      <c r="F1543" s="7">
        <v>1260</v>
      </c>
      <c r="G1543" s="7" t="str">
        <f>VLOOKUP(F1543,Crosswalk!A:D,2,0)</f>
        <v>4030</v>
      </c>
      <c r="H1543" s="7" t="str">
        <f>VLOOKUP(G1543,Crosswalk!B:D,2,0)</f>
        <v>Supp Prop Tax-Current Secured</v>
      </c>
      <c r="I1543" s="7"/>
      <c r="J1543" s="8">
        <v>0</v>
      </c>
      <c r="K1543" s="8">
        <v>0</v>
      </c>
      <c r="L1543" s="8">
        <v>0</v>
      </c>
      <c r="M1543" s="8">
        <v>0</v>
      </c>
      <c r="N1543" s="8">
        <v>0</v>
      </c>
      <c r="O1543" s="8">
        <v>0</v>
      </c>
      <c r="P1543" s="8"/>
      <c r="Q1543" s="8">
        <v>955.88</v>
      </c>
      <c r="R1543" s="8"/>
      <c r="S1543" s="8"/>
      <c r="T1543" s="8"/>
      <c r="U1543" s="8"/>
      <c r="V1543" s="8"/>
      <c r="W1543" s="8"/>
      <c r="X1543" s="8"/>
      <c r="Y1543" s="14">
        <f t="shared" si="259"/>
        <v>955.88</v>
      </c>
      <c r="Z1543" s="10"/>
      <c r="AA1543" s="136">
        <f t="shared" si="272"/>
        <v>0</v>
      </c>
      <c r="AB1543" s="13"/>
      <c r="AC1543" s="13">
        <f t="shared" si="266"/>
        <v>0</v>
      </c>
      <c r="AD1543" s="12">
        <v>1</v>
      </c>
      <c r="AE1543" s="12">
        <v>0</v>
      </c>
      <c r="AG1543" s="9">
        <f t="shared" si="269"/>
        <v>-955.88</v>
      </c>
      <c r="AI1543" s="1" t="str">
        <f t="shared" si="273"/>
        <v>34B34B10004030</v>
      </c>
      <c r="AJ1543" s="9">
        <f>IF(AND(F1543=2015,AG$4=1),-IFERROR(VLOOKUP(AI1543,'Tax Admin 1'!A:I,9,0),0),IF(AND(F1543=2015,AG$4=2),-IFERROR(VLOOKUP(AI1543,'Tax Admin 2'!A:I,9,0),0),IFERROR(VLOOKUP(AI1543,'A203'!A:L,12,0),0)))</f>
        <v>0</v>
      </c>
    </row>
    <row r="1544" spans="1:36" ht="15" customHeight="1" outlineLevel="2">
      <c r="A1544" s="7">
        <v>2015</v>
      </c>
      <c r="B1544" s="7" t="s">
        <v>131</v>
      </c>
      <c r="C1544" s="149" t="s">
        <v>132</v>
      </c>
      <c r="D1544" s="7" t="s">
        <v>132</v>
      </c>
      <c r="E1544" s="7" t="s">
        <v>13</v>
      </c>
      <c r="F1544" s="7">
        <v>1270</v>
      </c>
      <c r="G1544" s="7" t="str">
        <f>VLOOKUP(F1544,Crosswalk!A:D,2,0)</f>
        <v>4033</v>
      </c>
      <c r="H1544" s="7" t="str">
        <f>VLOOKUP(G1544,Crosswalk!B:D,2,0)</f>
        <v>Supp Property Taxes-Prior Secured</v>
      </c>
      <c r="I1544" s="7"/>
      <c r="J1544" s="8">
        <v>0</v>
      </c>
      <c r="K1544" s="8">
        <v>0</v>
      </c>
      <c r="L1544" s="8">
        <v>0</v>
      </c>
      <c r="M1544" s="8">
        <v>0</v>
      </c>
      <c r="N1544" s="8">
        <v>0</v>
      </c>
      <c r="O1544" s="8">
        <v>0</v>
      </c>
      <c r="P1544" s="8"/>
      <c r="Q1544" s="8">
        <v>36.61</v>
      </c>
      <c r="R1544" s="8"/>
      <c r="S1544" s="8"/>
      <c r="T1544" s="8"/>
      <c r="U1544" s="8"/>
      <c r="V1544" s="8"/>
      <c r="W1544" s="8"/>
      <c r="X1544" s="8"/>
      <c r="Y1544" s="14">
        <f t="shared" si="259"/>
        <v>36.61</v>
      </c>
      <c r="Z1544" s="10"/>
      <c r="AA1544" s="136">
        <f t="shared" si="272"/>
        <v>0</v>
      </c>
      <c r="AB1544" s="13"/>
      <c r="AC1544" s="13">
        <f t="shared" si="266"/>
        <v>0</v>
      </c>
      <c r="AD1544" s="12">
        <v>1</v>
      </c>
      <c r="AE1544" s="12">
        <v>0</v>
      </c>
      <c r="AG1544" s="9">
        <f t="shared" si="269"/>
        <v>-36.61</v>
      </c>
      <c r="AI1544" s="1" t="str">
        <f t="shared" si="273"/>
        <v>34B34B10004033</v>
      </c>
      <c r="AJ1544" s="9">
        <f>IF(AND(F1544=2015,AG$4=1),-IFERROR(VLOOKUP(AI1544,'Tax Admin 1'!A:I,9,0),0),IF(AND(F1544=2015,AG$4=2),-IFERROR(VLOOKUP(AI1544,'Tax Admin 2'!A:I,9,0),0),IFERROR(VLOOKUP(AI1544,'A203'!A:L,12,0),0)))</f>
        <v>0</v>
      </c>
    </row>
    <row r="1545" spans="1:36" ht="15" customHeight="1" outlineLevel="2">
      <c r="A1545" s="7">
        <v>2015</v>
      </c>
      <c r="B1545" s="7" t="s">
        <v>131</v>
      </c>
      <c r="C1545" s="149" t="s">
        <v>132</v>
      </c>
      <c r="D1545" s="7" t="s">
        <v>132</v>
      </c>
      <c r="E1545" s="7" t="s">
        <v>13</v>
      </c>
      <c r="F1545" s="7">
        <v>4010</v>
      </c>
      <c r="G1545" s="7" t="str">
        <f>VLOOKUP(F1545,Crosswalk!A:D,2,0)</f>
        <v>4801</v>
      </c>
      <c r="H1545" s="7" t="str">
        <f>VLOOKUP(G1545,Crosswalk!B:D,2,0)</f>
        <v>Interest</v>
      </c>
      <c r="I1545" s="7"/>
      <c r="J1545" s="8">
        <v>0</v>
      </c>
      <c r="K1545" s="8">
        <v>0</v>
      </c>
      <c r="L1545" s="8">
        <v>2.08</v>
      </c>
      <c r="M1545" s="8">
        <v>0</v>
      </c>
      <c r="N1545" s="8">
        <v>17.690000000000005</v>
      </c>
      <c r="O1545" s="8">
        <v>5.7199999999999953</v>
      </c>
      <c r="P1545" s="8"/>
      <c r="Q1545" s="8">
        <v>13.59</v>
      </c>
      <c r="R1545" s="8"/>
      <c r="S1545" s="8"/>
      <c r="T1545" s="8"/>
      <c r="U1545" s="8"/>
      <c r="V1545" s="8"/>
      <c r="W1545" s="8"/>
      <c r="X1545" s="8"/>
      <c r="Y1545" s="14">
        <f t="shared" si="259"/>
        <v>39.08</v>
      </c>
      <c r="Z1545" s="10"/>
      <c r="AA1545" s="136">
        <f t="shared" si="272"/>
        <v>0</v>
      </c>
      <c r="AB1545" s="13"/>
      <c r="AC1545" s="13">
        <f t="shared" si="266"/>
        <v>0</v>
      </c>
      <c r="AD1545" s="12">
        <v>1</v>
      </c>
      <c r="AE1545" s="12">
        <v>0</v>
      </c>
      <c r="AG1545" s="9">
        <f t="shared" si="269"/>
        <v>-39.08</v>
      </c>
      <c r="AI1545" s="1" t="str">
        <f t="shared" si="273"/>
        <v>34B34B10004801</v>
      </c>
      <c r="AJ1545" s="9">
        <f>IF(AND(F1545=2015,AG$4=1),-IFERROR(VLOOKUP(AI1545,'Tax Admin 1'!A:I,9,0),0),IF(AND(F1545=2015,AG$4=2),-IFERROR(VLOOKUP(AI1545,'Tax Admin 2'!A:I,9,0),0),IFERROR(VLOOKUP(AI1545,'A203'!A:L,12,0),0)))</f>
        <v>0</v>
      </c>
    </row>
    <row r="1546" spans="1:36" ht="15" customHeight="1" outlineLevel="2">
      <c r="A1546" s="7">
        <v>2015</v>
      </c>
      <c r="B1546" s="7" t="s">
        <v>131</v>
      </c>
      <c r="C1546" s="149" t="s">
        <v>132</v>
      </c>
      <c r="D1546" s="7" t="s">
        <v>132</v>
      </c>
      <c r="E1546" s="7" t="s">
        <v>13</v>
      </c>
      <c r="F1546" s="7">
        <v>5380</v>
      </c>
      <c r="G1546" s="7" t="str">
        <f>VLOOKUP(F1546,Crosswalk!A:D,2,0)</f>
        <v>5050</v>
      </c>
      <c r="H1546" s="7" t="str">
        <f>VLOOKUP(G1546,Crosswalk!B:D,2,0)</f>
        <v>St-Homeowners Prop Tax Relief</v>
      </c>
      <c r="I1546" s="7"/>
      <c r="J1546" s="8">
        <v>0</v>
      </c>
      <c r="K1546" s="8">
        <v>0</v>
      </c>
      <c r="L1546" s="8">
        <v>0</v>
      </c>
      <c r="M1546" s="8">
        <v>0</v>
      </c>
      <c r="N1546" s="8">
        <v>0</v>
      </c>
      <c r="O1546" s="8">
        <v>0</v>
      </c>
      <c r="P1546" s="8"/>
      <c r="Q1546" s="8">
        <v>435.45</v>
      </c>
      <c r="R1546" s="8"/>
      <c r="S1546" s="8"/>
      <c r="T1546" s="8"/>
      <c r="U1546" s="8"/>
      <c r="V1546" s="8"/>
      <c r="W1546" s="8"/>
      <c r="X1546" s="8"/>
      <c r="Y1546" s="14">
        <f t="shared" si="259"/>
        <v>435.45</v>
      </c>
      <c r="Z1546" s="10"/>
      <c r="AA1546" s="136">
        <f t="shared" si="272"/>
        <v>0</v>
      </c>
      <c r="AB1546" s="13"/>
      <c r="AC1546" s="13">
        <f t="shared" si="266"/>
        <v>0</v>
      </c>
      <c r="AD1546" s="12">
        <v>1</v>
      </c>
      <c r="AE1546" s="12">
        <v>0</v>
      </c>
      <c r="AG1546" s="9">
        <f t="shared" si="269"/>
        <v>-435.45</v>
      </c>
      <c r="AI1546" s="1" t="str">
        <f t="shared" si="273"/>
        <v>34B34B10005050</v>
      </c>
      <c r="AJ1546" s="9">
        <f>IF(AND(F1546=2015,AG$4=1),-IFERROR(VLOOKUP(AI1546,'Tax Admin 1'!A:I,9,0),0),IF(AND(F1546=2015,AG$4=2),-IFERROR(VLOOKUP(AI1546,'Tax Admin 2'!A:I,9,0),0),IFERROR(VLOOKUP(AI1546,'A203'!A:L,12,0),0)))</f>
        <v>0</v>
      </c>
    </row>
    <row r="1547" spans="1:36" ht="15" customHeight="1" outlineLevel="1">
      <c r="A1547" s="7"/>
      <c r="B1547" s="7"/>
      <c r="C1547" s="157" t="s">
        <v>3590</v>
      </c>
      <c r="D1547" s="7"/>
      <c r="E1547" s="7"/>
      <c r="F1547" s="7"/>
      <c r="G1547" s="7"/>
      <c r="H1547" s="7"/>
      <c r="I1547" s="7"/>
      <c r="J1547" s="8">
        <f>SUBTOTAL(9,J1539:J1546)</f>
        <v>0</v>
      </c>
      <c r="K1547" s="8">
        <f>SUBTOTAL(9,K1539:K1546)</f>
        <v>0</v>
      </c>
      <c r="L1547" s="8">
        <f>SUBTOTAL(9,L1539:L1546)</f>
        <v>58816.450000000004</v>
      </c>
      <c r="M1547" s="8">
        <f>SUBTOTAL(9,M1539:M1546)</f>
        <v>0</v>
      </c>
      <c r="N1547" s="8">
        <f>SUBTOTAL(9,N1539:N1546)</f>
        <v>9609.6799999999985</v>
      </c>
      <c r="O1547" s="8">
        <f>SUBTOTAL(9,O1539:O1546)</f>
        <v>18274.350000000006</v>
      </c>
      <c r="P1547" s="8">
        <f>SUBTOTAL(9,P1539:P1546)</f>
        <v>10995.91</v>
      </c>
      <c r="Q1547" s="8">
        <f>SUBTOTAL(9,Q1539:Q1546)</f>
        <v>10792.680000000006</v>
      </c>
      <c r="R1547" s="8"/>
      <c r="S1547" s="8"/>
      <c r="T1547" s="8"/>
      <c r="U1547" s="8"/>
      <c r="V1547" s="8"/>
      <c r="W1547" s="8"/>
      <c r="X1547" s="8"/>
      <c r="Y1547" s="14">
        <f>SUBTOTAL(9,Y1539:Y1546)</f>
        <v>108489.07000000002</v>
      </c>
      <c r="Z1547" s="10"/>
      <c r="AA1547" s="136"/>
      <c r="AB1547" s="13"/>
      <c r="AC1547" s="13"/>
      <c r="AD1547" s="12"/>
      <c r="AE1547" s="12"/>
      <c r="AG1547" s="9"/>
      <c r="AJ1547" s="9"/>
    </row>
    <row r="1548" spans="1:36" ht="15" customHeight="1" outlineLevel="2">
      <c r="A1548" s="7">
        <v>2015</v>
      </c>
      <c r="B1548" s="7" t="s">
        <v>133</v>
      </c>
      <c r="C1548" s="149" t="s">
        <v>134</v>
      </c>
      <c r="D1548" s="7" t="s">
        <v>134</v>
      </c>
      <c r="E1548" s="7" t="s">
        <v>13</v>
      </c>
      <c r="F1548" s="7">
        <v>1010</v>
      </c>
      <c r="G1548" s="7" t="str">
        <f>VLOOKUP(F1548,Crosswalk!A:D,2,0)</f>
        <v>4001</v>
      </c>
      <c r="H1548" s="7" t="str">
        <f>VLOOKUP(G1548,Crosswalk!B:D,2,0)</f>
        <v>Property Taxes-Current Secured</v>
      </c>
      <c r="I1548" s="7"/>
      <c r="J1548" s="8">
        <v>0</v>
      </c>
      <c r="K1548" s="8">
        <v>0</v>
      </c>
      <c r="L1548" s="8">
        <v>8294.7999999999993</v>
      </c>
      <c r="M1548" s="8">
        <v>0</v>
      </c>
      <c r="N1548" s="8">
        <v>1612.0900000000001</v>
      </c>
      <c r="O1548" s="8">
        <v>3034.8900000000012</v>
      </c>
      <c r="P1548" s="8">
        <v>1843.1</v>
      </c>
      <c r="Q1548" s="8">
        <v>891.49999999999818</v>
      </c>
      <c r="R1548" s="8"/>
      <c r="S1548" s="8"/>
      <c r="T1548" s="8"/>
      <c r="U1548" s="8"/>
      <c r="V1548" s="8"/>
      <c r="W1548" s="8"/>
      <c r="X1548" s="8"/>
      <c r="Y1548" s="14">
        <f t="shared" si="259"/>
        <v>15676.38</v>
      </c>
      <c r="Z1548" s="10"/>
      <c r="AA1548" s="136">
        <f t="shared" ref="AA1548:AA1555" si="274">IF(AG$2="Y",IF(RIGHT(B1548,4)="CITY",AJ1548,0),AJ1548)</f>
        <v>0</v>
      </c>
      <c r="AB1548" s="13"/>
      <c r="AC1548" s="13">
        <f t="shared" si="266"/>
        <v>0</v>
      </c>
      <c r="AD1548" s="12">
        <v>1</v>
      </c>
      <c r="AE1548" s="12">
        <v>0</v>
      </c>
      <c r="AG1548" s="9">
        <f t="shared" si="269"/>
        <v>-15676.38</v>
      </c>
      <c r="AI1548" s="1" t="str">
        <f t="shared" ref="AI1548:AI1555" si="275">C1548&amp;D1548&amp;E1548&amp;G1548</f>
        <v>34C34C10004001</v>
      </c>
      <c r="AJ1548" s="9">
        <f>IF(AND(F1548=2015,AG$4=1),-IFERROR(VLOOKUP(AI1548,'Tax Admin 1'!A:I,9,0),0),IF(AND(F1548=2015,AG$4=2),-IFERROR(VLOOKUP(AI1548,'Tax Admin 2'!A:I,9,0),0),IFERROR(VLOOKUP(AI1548,'A203'!A:L,12,0),0)))</f>
        <v>0</v>
      </c>
    </row>
    <row r="1549" spans="1:36" ht="15" customHeight="1" outlineLevel="2">
      <c r="A1549" s="7">
        <v>2015</v>
      </c>
      <c r="B1549" s="7" t="s">
        <v>133</v>
      </c>
      <c r="C1549" s="149" t="s">
        <v>134</v>
      </c>
      <c r="D1549" s="7" t="s">
        <v>134</v>
      </c>
      <c r="E1549" s="7" t="s">
        <v>13</v>
      </c>
      <c r="F1549" s="7">
        <v>1050</v>
      </c>
      <c r="G1549" s="7" t="str">
        <f>VLOOKUP(F1549,Crosswalk!A:D,2,0)</f>
        <v>4006</v>
      </c>
      <c r="H1549" s="7" t="str">
        <f>VLOOKUP(G1549,Crosswalk!B:D,2,0)</f>
        <v>Property Tax-Current Unsecured</v>
      </c>
      <c r="I1549" s="7"/>
      <c r="J1549" s="8">
        <v>0</v>
      </c>
      <c r="K1549" s="8">
        <v>0</v>
      </c>
      <c r="L1549" s="8">
        <v>1230.53</v>
      </c>
      <c r="M1549" s="8">
        <v>0</v>
      </c>
      <c r="N1549" s="8">
        <v>0</v>
      </c>
      <c r="O1549" s="8">
        <v>9.7300000000000182</v>
      </c>
      <c r="P1549" s="8"/>
      <c r="Q1549" s="8">
        <v>0</v>
      </c>
      <c r="R1549" s="8"/>
      <c r="S1549" s="8"/>
      <c r="T1549" s="8"/>
      <c r="U1549" s="8"/>
      <c r="V1549" s="8"/>
      <c r="W1549" s="8"/>
      <c r="X1549" s="8"/>
      <c r="Y1549" s="14">
        <f t="shared" ref="Y1549:Y1618" si="276">SUM(J1549:X1549)</f>
        <v>1240.26</v>
      </c>
      <c r="Z1549" s="10"/>
      <c r="AA1549" s="136">
        <f t="shared" si="274"/>
        <v>0</v>
      </c>
      <c r="AB1549" s="13"/>
      <c r="AC1549" s="13">
        <f>AA1549+AB1549</f>
        <v>0</v>
      </c>
      <c r="AD1549" s="12"/>
      <c r="AE1549" s="12"/>
      <c r="AG1549" s="9">
        <f t="shared" si="269"/>
        <v>-1240.26</v>
      </c>
      <c r="AI1549" s="1" t="str">
        <f t="shared" si="275"/>
        <v>34C34C10004006</v>
      </c>
      <c r="AJ1549" s="9">
        <f>IF(AND(F1549=2015,AG$4=1),-IFERROR(VLOOKUP(AI1549,'Tax Admin 1'!A:I,9,0),0),IF(AND(F1549=2015,AG$4=2),-IFERROR(VLOOKUP(AI1549,'Tax Admin 2'!A:I,9,0),0),IFERROR(VLOOKUP(AI1549,'A203'!A:L,12,0),0)))</f>
        <v>0</v>
      </c>
    </row>
    <row r="1550" spans="1:36" ht="15" customHeight="1" outlineLevel="2">
      <c r="A1550" s="7">
        <v>2015</v>
      </c>
      <c r="B1550" s="7" t="s">
        <v>133</v>
      </c>
      <c r="C1550" s="149" t="s">
        <v>134</v>
      </c>
      <c r="D1550" s="7" t="s">
        <v>134</v>
      </c>
      <c r="E1550" s="7" t="s">
        <v>13</v>
      </c>
      <c r="F1550" s="7">
        <v>1110</v>
      </c>
      <c r="G1550" s="7" t="str">
        <f>VLOOKUP(F1550,Crosswalk!A:D,2,0)</f>
        <v>4008</v>
      </c>
      <c r="H1550" s="7" t="str">
        <f>VLOOKUP(G1550,Crosswalk!B:D,2,0)</f>
        <v>Property Taxes-Prior Secured</v>
      </c>
      <c r="I1550" s="7"/>
      <c r="J1550" s="8">
        <v>0</v>
      </c>
      <c r="K1550" s="8">
        <v>0</v>
      </c>
      <c r="L1550" s="8">
        <v>0</v>
      </c>
      <c r="M1550" s="8">
        <v>0</v>
      </c>
      <c r="N1550" s="8">
        <v>0</v>
      </c>
      <c r="O1550" s="8">
        <v>0</v>
      </c>
      <c r="P1550" s="8"/>
      <c r="Q1550" s="8">
        <v>83.83</v>
      </c>
      <c r="R1550" s="8"/>
      <c r="S1550" s="8"/>
      <c r="T1550" s="8"/>
      <c r="U1550" s="8"/>
      <c r="V1550" s="8"/>
      <c r="W1550" s="8"/>
      <c r="X1550" s="8"/>
      <c r="Y1550" s="14">
        <f t="shared" si="276"/>
        <v>83.83</v>
      </c>
      <c r="Z1550" s="10"/>
      <c r="AA1550" s="136">
        <f t="shared" si="274"/>
        <v>0</v>
      </c>
      <c r="AB1550" s="13"/>
      <c r="AC1550" s="13">
        <f>AA1550+AB1550</f>
        <v>0</v>
      </c>
      <c r="AD1550" s="12"/>
      <c r="AE1550" s="12"/>
      <c r="AG1550" s="9">
        <f t="shared" si="269"/>
        <v>-83.83</v>
      </c>
      <c r="AI1550" s="1" t="str">
        <f t="shared" si="275"/>
        <v>34C34C10004008</v>
      </c>
      <c r="AJ1550" s="9">
        <f>IF(AND(F1550=2015,AG$4=1),-IFERROR(VLOOKUP(AI1550,'Tax Admin 1'!A:I,9,0),0),IF(AND(F1550=2015,AG$4=2),-IFERROR(VLOOKUP(AI1550,'Tax Admin 2'!A:I,9,0),0),IFERROR(VLOOKUP(AI1550,'A203'!A:L,12,0),0)))</f>
        <v>0</v>
      </c>
    </row>
    <row r="1551" spans="1:36" ht="15" customHeight="1" outlineLevel="2">
      <c r="A1551" s="7">
        <v>2015</v>
      </c>
      <c r="B1551" s="7" t="s">
        <v>133</v>
      </c>
      <c r="C1551" s="149" t="s">
        <v>134</v>
      </c>
      <c r="D1551" s="22" t="s">
        <v>134</v>
      </c>
      <c r="E1551" s="7" t="s">
        <v>13</v>
      </c>
      <c r="F1551" s="7">
        <v>1150</v>
      </c>
      <c r="G1551" s="7" t="str">
        <f>VLOOKUP(F1551,Crosswalk!A:D,2,0)</f>
        <v>4009</v>
      </c>
      <c r="H1551" s="7" t="str">
        <f>VLOOKUP(G1551,Crosswalk!B:D,2,0)</f>
        <v>Property Taxes-Prior Unsecured</v>
      </c>
      <c r="I1551" s="7"/>
      <c r="J1551" s="8">
        <v>0</v>
      </c>
      <c r="K1551" s="8">
        <v>0</v>
      </c>
      <c r="L1551" s="8">
        <v>0</v>
      </c>
      <c r="M1551" s="8">
        <v>0</v>
      </c>
      <c r="N1551" s="8">
        <v>0</v>
      </c>
      <c r="O1551" s="8">
        <v>1.24</v>
      </c>
      <c r="P1551" s="8"/>
      <c r="Q1551" s="8">
        <v>0</v>
      </c>
      <c r="R1551" s="8"/>
      <c r="S1551" s="8"/>
      <c r="T1551" s="8"/>
      <c r="U1551" s="8"/>
      <c r="V1551" s="8"/>
      <c r="W1551" s="8"/>
      <c r="X1551" s="8"/>
      <c r="Y1551" s="14">
        <f t="shared" si="276"/>
        <v>1.24</v>
      </c>
      <c r="Z1551" s="10"/>
      <c r="AA1551" s="136">
        <f t="shared" si="274"/>
        <v>0</v>
      </c>
      <c r="AB1551" s="13"/>
      <c r="AC1551" s="13">
        <f>AA1551+AB1551</f>
        <v>0</v>
      </c>
      <c r="AD1551" s="12"/>
      <c r="AE1551" s="12"/>
      <c r="AG1551" s="9">
        <f t="shared" si="269"/>
        <v>-1.24</v>
      </c>
      <c r="AI1551" s="1" t="str">
        <f t="shared" si="275"/>
        <v>34C34C10004009</v>
      </c>
      <c r="AJ1551" s="9">
        <f>IF(AND(F1551=2015,AG$4=1),-IFERROR(VLOOKUP(AI1551,'Tax Admin 1'!A:I,9,0),0),IF(AND(F1551=2015,AG$4=2),-IFERROR(VLOOKUP(AI1551,'Tax Admin 2'!A:I,9,0),0),IFERROR(VLOOKUP(AI1551,'A203'!A:L,12,0),0)))</f>
        <v>0</v>
      </c>
    </row>
    <row r="1552" spans="1:36" ht="15" customHeight="1" outlineLevel="2">
      <c r="A1552" s="7">
        <v>2015</v>
      </c>
      <c r="B1552" s="7" t="s">
        <v>133</v>
      </c>
      <c r="C1552" s="149" t="s">
        <v>134</v>
      </c>
      <c r="D1552" s="7" t="s">
        <v>134</v>
      </c>
      <c r="E1552" s="7" t="s">
        <v>13</v>
      </c>
      <c r="F1552" s="7">
        <v>1260</v>
      </c>
      <c r="G1552" s="7" t="str">
        <f>VLOOKUP(F1552,Crosswalk!A:D,2,0)</f>
        <v>4030</v>
      </c>
      <c r="H1552" s="7" t="str">
        <f>VLOOKUP(G1552,Crosswalk!B:D,2,0)</f>
        <v>Supp Prop Tax-Current Secured</v>
      </c>
      <c r="I1552" s="7"/>
      <c r="J1552" s="8">
        <v>0</v>
      </c>
      <c r="K1552" s="8">
        <v>0</v>
      </c>
      <c r="L1552" s="8">
        <v>0</v>
      </c>
      <c r="M1552" s="8">
        <v>0</v>
      </c>
      <c r="N1552" s="8">
        <v>0</v>
      </c>
      <c r="O1552" s="8">
        <v>0</v>
      </c>
      <c r="P1552" s="8"/>
      <c r="Q1552" s="8">
        <v>117.76</v>
      </c>
      <c r="R1552" s="8"/>
      <c r="S1552" s="8"/>
      <c r="T1552" s="8"/>
      <c r="U1552" s="8"/>
      <c r="V1552" s="8"/>
      <c r="W1552" s="8"/>
      <c r="X1552" s="8"/>
      <c r="Y1552" s="14">
        <f t="shared" si="276"/>
        <v>117.76</v>
      </c>
      <c r="Z1552" s="10"/>
      <c r="AA1552" s="136">
        <f t="shared" si="274"/>
        <v>0</v>
      </c>
      <c r="AB1552" s="13"/>
      <c r="AC1552" s="13">
        <f t="shared" ref="AC1552:AC1579" si="277">AA1552+AB1552</f>
        <v>0</v>
      </c>
      <c r="AD1552" s="12"/>
      <c r="AE1552" s="12"/>
      <c r="AG1552" s="9">
        <f t="shared" si="269"/>
        <v>-117.76</v>
      </c>
      <c r="AI1552" s="1" t="str">
        <f t="shared" si="275"/>
        <v>34C34C10004030</v>
      </c>
      <c r="AJ1552" s="9">
        <f>IF(AND(F1552=2015,AG$4=1),-IFERROR(VLOOKUP(AI1552,'Tax Admin 1'!A:I,9,0),0),IF(AND(F1552=2015,AG$4=2),-IFERROR(VLOOKUP(AI1552,'Tax Admin 2'!A:I,9,0),0),IFERROR(VLOOKUP(AI1552,'A203'!A:L,12,0),0)))</f>
        <v>0</v>
      </c>
    </row>
    <row r="1553" spans="1:36" ht="15" customHeight="1" outlineLevel="2">
      <c r="A1553" s="7">
        <v>2015</v>
      </c>
      <c r="B1553" s="7" t="s">
        <v>133</v>
      </c>
      <c r="C1553" s="149" t="s">
        <v>134</v>
      </c>
      <c r="D1553" s="7" t="s">
        <v>134</v>
      </c>
      <c r="E1553" s="7" t="s">
        <v>13</v>
      </c>
      <c r="F1553" s="7">
        <v>1270</v>
      </c>
      <c r="G1553" s="7" t="str">
        <f>VLOOKUP(F1553,Crosswalk!A:D,2,0)</f>
        <v>4033</v>
      </c>
      <c r="H1553" s="7" t="str">
        <f>VLOOKUP(G1553,Crosswalk!B:D,2,0)</f>
        <v>Supp Property Taxes-Prior Secured</v>
      </c>
      <c r="I1553" s="7"/>
      <c r="J1553" s="8">
        <v>0</v>
      </c>
      <c r="K1553" s="8">
        <v>0</v>
      </c>
      <c r="L1553" s="8">
        <v>0</v>
      </c>
      <c r="M1553" s="8">
        <v>0</v>
      </c>
      <c r="N1553" s="8">
        <v>0</v>
      </c>
      <c r="O1553" s="8">
        <v>0</v>
      </c>
      <c r="P1553" s="8"/>
      <c r="Q1553" s="8">
        <v>4.22</v>
      </c>
      <c r="R1553" s="8"/>
      <c r="S1553" s="8"/>
      <c r="T1553" s="8"/>
      <c r="U1553" s="8"/>
      <c r="V1553" s="8"/>
      <c r="W1553" s="8"/>
      <c r="X1553" s="8"/>
      <c r="Y1553" s="14">
        <f t="shared" si="276"/>
        <v>4.22</v>
      </c>
      <c r="Z1553" s="10"/>
      <c r="AA1553" s="136">
        <f t="shared" si="274"/>
        <v>0</v>
      </c>
      <c r="AB1553" s="13"/>
      <c r="AC1553" s="13">
        <f t="shared" si="277"/>
        <v>0</v>
      </c>
      <c r="AD1553" s="12">
        <v>0</v>
      </c>
      <c r="AE1553" s="12">
        <v>0</v>
      </c>
      <c r="AG1553" s="9">
        <f t="shared" si="269"/>
        <v>-4.22</v>
      </c>
      <c r="AI1553" s="1" t="str">
        <f t="shared" si="275"/>
        <v>34C34C10004033</v>
      </c>
      <c r="AJ1553" s="9">
        <f>IF(AND(F1553=2015,AG$4=1),-IFERROR(VLOOKUP(AI1553,'Tax Admin 1'!A:I,9,0),0),IF(AND(F1553=2015,AG$4=2),-IFERROR(VLOOKUP(AI1553,'Tax Admin 2'!A:I,9,0),0),IFERROR(VLOOKUP(AI1553,'A203'!A:L,12,0),0)))</f>
        <v>0</v>
      </c>
    </row>
    <row r="1554" spans="1:36" ht="15" customHeight="1" outlineLevel="2">
      <c r="A1554" s="7">
        <v>2015</v>
      </c>
      <c r="B1554" s="7" t="s">
        <v>133</v>
      </c>
      <c r="C1554" s="149" t="s">
        <v>134</v>
      </c>
      <c r="D1554" s="7" t="s">
        <v>134</v>
      </c>
      <c r="E1554" s="7" t="s">
        <v>13</v>
      </c>
      <c r="F1554" s="7">
        <v>4010</v>
      </c>
      <c r="G1554" s="7" t="str">
        <f>VLOOKUP(F1554,Crosswalk!A:D,2,0)</f>
        <v>4801</v>
      </c>
      <c r="H1554" s="7" t="str">
        <f>VLOOKUP(G1554,Crosswalk!B:D,2,0)</f>
        <v>Interest</v>
      </c>
      <c r="I1554" s="7"/>
      <c r="J1554" s="8">
        <v>0</v>
      </c>
      <c r="K1554" s="8">
        <v>0</v>
      </c>
      <c r="L1554" s="8">
        <v>0.2</v>
      </c>
      <c r="M1554" s="8">
        <v>0</v>
      </c>
      <c r="N1554" s="8">
        <v>2.86</v>
      </c>
      <c r="O1554" s="8">
        <v>0.95999999999999952</v>
      </c>
      <c r="P1554" s="8"/>
      <c r="Q1554" s="8">
        <v>2.2699999999999996</v>
      </c>
      <c r="R1554" s="8"/>
      <c r="S1554" s="8"/>
      <c r="T1554" s="8"/>
      <c r="U1554" s="8"/>
      <c r="V1554" s="8"/>
      <c r="W1554" s="8"/>
      <c r="X1554" s="8"/>
      <c r="Y1554" s="14">
        <f t="shared" si="276"/>
        <v>6.2899999999999991</v>
      </c>
      <c r="Z1554" s="10"/>
      <c r="AA1554" s="136">
        <f t="shared" si="274"/>
        <v>0</v>
      </c>
      <c r="AB1554" s="13"/>
      <c r="AC1554" s="13">
        <f t="shared" si="277"/>
        <v>0</v>
      </c>
      <c r="AD1554" s="12">
        <v>1</v>
      </c>
      <c r="AE1554" s="12">
        <v>0</v>
      </c>
      <c r="AG1554" s="9">
        <f t="shared" si="269"/>
        <v>-6.2899999999999991</v>
      </c>
      <c r="AI1554" s="1" t="str">
        <f t="shared" si="275"/>
        <v>34C34C10004801</v>
      </c>
      <c r="AJ1554" s="9">
        <f>IF(AND(F1554=2015,AG$4=1),-IFERROR(VLOOKUP(AI1554,'Tax Admin 1'!A:I,9,0),0),IF(AND(F1554=2015,AG$4=2),-IFERROR(VLOOKUP(AI1554,'Tax Admin 2'!A:I,9,0),0),IFERROR(VLOOKUP(AI1554,'A203'!A:L,12,0),0)))</f>
        <v>0</v>
      </c>
    </row>
    <row r="1555" spans="1:36" ht="15" customHeight="1" outlineLevel="2">
      <c r="A1555" s="7">
        <v>2015</v>
      </c>
      <c r="B1555" s="7" t="s">
        <v>133</v>
      </c>
      <c r="C1555" s="149" t="s">
        <v>134</v>
      </c>
      <c r="D1555" s="7" t="s">
        <v>134</v>
      </c>
      <c r="E1555" s="7" t="s">
        <v>13</v>
      </c>
      <c r="F1555" s="7">
        <v>5380</v>
      </c>
      <c r="G1555" s="7" t="str">
        <f>VLOOKUP(F1555,Crosswalk!A:D,2,0)</f>
        <v>5050</v>
      </c>
      <c r="H1555" s="7" t="str">
        <f>VLOOKUP(G1555,Crosswalk!B:D,2,0)</f>
        <v>St-Homeowners Prop Tax Relief</v>
      </c>
      <c r="I1555" s="7"/>
      <c r="J1555" s="8">
        <v>0</v>
      </c>
      <c r="K1555" s="8">
        <v>0</v>
      </c>
      <c r="L1555" s="8">
        <v>0</v>
      </c>
      <c r="M1555" s="8">
        <v>0</v>
      </c>
      <c r="N1555" s="8">
        <v>0</v>
      </c>
      <c r="O1555" s="8">
        <v>0</v>
      </c>
      <c r="P1555" s="8"/>
      <c r="Q1555" s="8">
        <v>72.81</v>
      </c>
      <c r="R1555" s="8"/>
      <c r="S1555" s="8"/>
      <c r="T1555" s="8"/>
      <c r="U1555" s="8"/>
      <c r="V1555" s="8"/>
      <c r="W1555" s="8"/>
      <c r="X1555" s="8"/>
      <c r="Y1555" s="14">
        <f t="shared" si="276"/>
        <v>72.81</v>
      </c>
      <c r="Z1555" s="10"/>
      <c r="AA1555" s="136">
        <f t="shared" si="274"/>
        <v>0</v>
      </c>
      <c r="AB1555" s="13"/>
      <c r="AC1555" s="13">
        <f t="shared" si="277"/>
        <v>0</v>
      </c>
      <c r="AD1555" s="12"/>
      <c r="AE1555" s="12"/>
      <c r="AG1555" s="9">
        <f t="shared" si="269"/>
        <v>-72.81</v>
      </c>
      <c r="AI1555" s="1" t="str">
        <f t="shared" si="275"/>
        <v>34C34C10005050</v>
      </c>
      <c r="AJ1555" s="9">
        <f>IF(AND(F1555=2015,AG$4=1),-IFERROR(VLOOKUP(AI1555,'Tax Admin 1'!A:I,9,0),0),IF(AND(F1555=2015,AG$4=2),-IFERROR(VLOOKUP(AI1555,'Tax Admin 2'!A:I,9,0),0),IFERROR(VLOOKUP(AI1555,'A203'!A:L,12,0),0)))</f>
        <v>0</v>
      </c>
    </row>
    <row r="1556" spans="1:36" ht="15" customHeight="1" outlineLevel="1">
      <c r="A1556" s="7"/>
      <c r="B1556" s="7"/>
      <c r="C1556" s="157" t="s">
        <v>3591</v>
      </c>
      <c r="D1556" s="7"/>
      <c r="E1556" s="7"/>
      <c r="F1556" s="7"/>
      <c r="G1556" s="7"/>
      <c r="H1556" s="7"/>
      <c r="I1556" s="7"/>
      <c r="J1556" s="8">
        <f>SUBTOTAL(9,J1548:J1555)</f>
        <v>0</v>
      </c>
      <c r="K1556" s="8">
        <f>SUBTOTAL(9,K1548:K1555)</f>
        <v>0</v>
      </c>
      <c r="L1556" s="8">
        <f>SUBTOTAL(9,L1548:L1555)</f>
        <v>9525.5300000000007</v>
      </c>
      <c r="M1556" s="8">
        <f>SUBTOTAL(9,M1548:M1555)</f>
        <v>0</v>
      </c>
      <c r="N1556" s="8">
        <f>SUBTOTAL(9,N1548:N1555)</f>
        <v>1614.95</v>
      </c>
      <c r="O1556" s="8">
        <f>SUBTOTAL(9,O1548:O1555)</f>
        <v>3046.8200000000011</v>
      </c>
      <c r="P1556" s="8">
        <f>SUBTOTAL(9,P1548:P1555)</f>
        <v>1843.1</v>
      </c>
      <c r="Q1556" s="8">
        <f>SUBTOTAL(9,Q1548:Q1555)</f>
        <v>1172.3899999999983</v>
      </c>
      <c r="R1556" s="8"/>
      <c r="S1556" s="8"/>
      <c r="T1556" s="8"/>
      <c r="U1556" s="8"/>
      <c r="V1556" s="8"/>
      <c r="W1556" s="8"/>
      <c r="X1556" s="8"/>
      <c r="Y1556" s="14">
        <f>SUBTOTAL(9,Y1548:Y1555)</f>
        <v>17202.790000000005</v>
      </c>
      <c r="Z1556" s="10"/>
      <c r="AA1556" s="136"/>
      <c r="AB1556" s="13"/>
      <c r="AC1556" s="13"/>
      <c r="AD1556" s="12"/>
      <c r="AE1556" s="12"/>
      <c r="AG1556" s="9"/>
      <c r="AJ1556" s="9"/>
    </row>
    <row r="1557" spans="1:36" ht="15" customHeight="1" outlineLevel="2">
      <c r="A1557" s="7">
        <v>2015</v>
      </c>
      <c r="B1557" s="7" t="s">
        <v>135</v>
      </c>
      <c r="C1557" s="149" t="s">
        <v>136</v>
      </c>
      <c r="D1557" s="7" t="s">
        <v>136</v>
      </c>
      <c r="E1557" s="7" t="s">
        <v>13</v>
      </c>
      <c r="F1557" s="7">
        <v>1010</v>
      </c>
      <c r="G1557" s="7" t="str">
        <f>VLOOKUP(F1557,Crosswalk!A:D,2,0)</f>
        <v>4001</v>
      </c>
      <c r="H1557" s="7" t="str">
        <f>VLOOKUP(G1557,Crosswalk!B:D,2,0)</f>
        <v>Property Taxes-Current Secured</v>
      </c>
      <c r="I1557" s="7"/>
      <c r="J1557" s="8">
        <v>0</v>
      </c>
      <c r="K1557" s="8">
        <v>0</v>
      </c>
      <c r="L1557" s="8">
        <v>24773.18</v>
      </c>
      <c r="M1557" s="8">
        <v>0</v>
      </c>
      <c r="N1557" s="8">
        <v>4446.8299999999981</v>
      </c>
      <c r="O1557" s="8">
        <v>11291.240000000002</v>
      </c>
      <c r="P1557" s="8">
        <v>5561.43</v>
      </c>
      <c r="Q1557" s="8">
        <v>6103.3099999999977</v>
      </c>
      <c r="R1557" s="8"/>
      <c r="S1557" s="8"/>
      <c r="T1557" s="8"/>
      <c r="U1557" s="8"/>
      <c r="V1557" s="8"/>
      <c r="W1557" s="8"/>
      <c r="X1557" s="8"/>
      <c r="Y1557" s="14">
        <f t="shared" si="276"/>
        <v>52175.99</v>
      </c>
      <c r="Z1557" s="10"/>
      <c r="AA1557" s="136">
        <f t="shared" ref="AA1557:AA1563" si="278">IF(AG$2="Y",IF(RIGHT(B1557,4)="CITY",AJ1557,0),AJ1557)</f>
        <v>0</v>
      </c>
      <c r="AB1557" s="13"/>
      <c r="AC1557" s="13">
        <f t="shared" si="277"/>
        <v>0</v>
      </c>
      <c r="AD1557" s="12">
        <v>1</v>
      </c>
      <c r="AE1557" s="12">
        <v>0</v>
      </c>
      <c r="AG1557" s="9">
        <f t="shared" si="269"/>
        <v>-52175.99</v>
      </c>
      <c r="AI1557" s="1" t="str">
        <f t="shared" ref="AI1557:AI1563" si="279">C1557&amp;D1557&amp;E1557&amp;G1557</f>
        <v>34D34D10004001</v>
      </c>
      <c r="AJ1557" s="9">
        <f>IF(AND(F1557=2015,AG$4=1),-IFERROR(VLOOKUP(AI1557,'Tax Admin 1'!A:I,9,0),0),IF(AND(F1557=2015,AG$4=2),-IFERROR(VLOOKUP(AI1557,'Tax Admin 2'!A:I,9,0),0),IFERROR(VLOOKUP(AI1557,'A203'!A:L,12,0),0)))</f>
        <v>0</v>
      </c>
    </row>
    <row r="1558" spans="1:36" ht="15" customHeight="1" outlineLevel="2">
      <c r="A1558" s="7">
        <v>2015</v>
      </c>
      <c r="B1558" s="7" t="s">
        <v>135</v>
      </c>
      <c r="C1558" s="149" t="s">
        <v>136</v>
      </c>
      <c r="D1558" s="7" t="s">
        <v>136</v>
      </c>
      <c r="E1558" s="7" t="s">
        <v>13</v>
      </c>
      <c r="F1558" s="7">
        <v>1050</v>
      </c>
      <c r="G1558" s="7" t="str">
        <f>VLOOKUP(F1558,Crosswalk!A:D,2,0)</f>
        <v>4006</v>
      </c>
      <c r="H1558" s="7" t="str">
        <f>VLOOKUP(G1558,Crosswalk!B:D,2,0)</f>
        <v>Property Tax-Current Unsecured</v>
      </c>
      <c r="I1558" s="7"/>
      <c r="J1558" s="8">
        <v>0</v>
      </c>
      <c r="K1558" s="8">
        <v>0</v>
      </c>
      <c r="L1558" s="8">
        <v>1722.84</v>
      </c>
      <c r="M1558" s="8">
        <v>0</v>
      </c>
      <c r="N1558" s="8">
        <v>76.079999999999927</v>
      </c>
      <c r="O1558" s="8">
        <v>535.3900000000001</v>
      </c>
      <c r="P1558" s="8"/>
      <c r="Q1558" s="8">
        <v>0</v>
      </c>
      <c r="R1558" s="8"/>
      <c r="S1558" s="8"/>
      <c r="T1558" s="8"/>
      <c r="U1558" s="8"/>
      <c r="V1558" s="8"/>
      <c r="W1558" s="8"/>
      <c r="X1558" s="8"/>
      <c r="Y1558" s="14">
        <f t="shared" si="276"/>
        <v>2334.31</v>
      </c>
      <c r="Z1558" s="10"/>
      <c r="AA1558" s="136">
        <f t="shared" si="278"/>
        <v>0</v>
      </c>
      <c r="AB1558" s="13"/>
      <c r="AC1558" s="13">
        <f t="shared" si="277"/>
        <v>0</v>
      </c>
      <c r="AD1558" s="12"/>
      <c r="AE1558" s="12"/>
      <c r="AG1558" s="9">
        <f t="shared" si="269"/>
        <v>-2334.31</v>
      </c>
      <c r="AI1558" s="1" t="str">
        <f t="shared" si="279"/>
        <v>34D34D10004006</v>
      </c>
      <c r="AJ1558" s="9">
        <f>IF(AND(F1558=2015,AG$4=1),-IFERROR(VLOOKUP(AI1558,'Tax Admin 1'!A:I,9,0),0),IF(AND(F1558=2015,AG$4=2),-IFERROR(VLOOKUP(AI1558,'Tax Admin 2'!A:I,9,0),0),IFERROR(VLOOKUP(AI1558,'A203'!A:L,12,0),0)))</f>
        <v>0</v>
      </c>
    </row>
    <row r="1559" spans="1:36" ht="15" customHeight="1" outlineLevel="2">
      <c r="A1559" s="7">
        <v>2015</v>
      </c>
      <c r="B1559" s="7" t="s">
        <v>135</v>
      </c>
      <c r="C1559" s="149" t="s">
        <v>136</v>
      </c>
      <c r="D1559" s="7" t="s">
        <v>136</v>
      </c>
      <c r="E1559" s="7" t="s">
        <v>13</v>
      </c>
      <c r="F1559" s="7">
        <v>1110</v>
      </c>
      <c r="G1559" s="7" t="str">
        <f>VLOOKUP(F1559,Crosswalk!A:D,2,0)</f>
        <v>4008</v>
      </c>
      <c r="H1559" s="7" t="str">
        <f>VLOOKUP(G1559,Crosswalk!B:D,2,0)</f>
        <v>Property Taxes-Prior Secured</v>
      </c>
      <c r="I1559" s="7"/>
      <c r="J1559" s="8">
        <v>0</v>
      </c>
      <c r="K1559" s="8">
        <v>0</v>
      </c>
      <c r="L1559" s="8">
        <v>0</v>
      </c>
      <c r="M1559" s="8">
        <v>0</v>
      </c>
      <c r="N1559" s="8">
        <v>0</v>
      </c>
      <c r="O1559" s="8">
        <v>0</v>
      </c>
      <c r="P1559" s="8"/>
      <c r="Q1559" s="8">
        <v>1032.28</v>
      </c>
      <c r="R1559" s="8"/>
      <c r="S1559" s="8"/>
      <c r="T1559" s="8"/>
      <c r="U1559" s="8"/>
      <c r="V1559" s="8"/>
      <c r="W1559" s="8"/>
      <c r="X1559" s="8"/>
      <c r="Y1559" s="14">
        <f t="shared" si="276"/>
        <v>1032.28</v>
      </c>
      <c r="Z1559" s="10"/>
      <c r="AA1559" s="136">
        <f t="shared" si="278"/>
        <v>0</v>
      </c>
      <c r="AB1559" s="13"/>
      <c r="AC1559" s="13">
        <f t="shared" si="277"/>
        <v>0</v>
      </c>
      <c r="AD1559" s="12"/>
      <c r="AE1559" s="12"/>
      <c r="AG1559" s="9">
        <f t="shared" si="269"/>
        <v>-1032.28</v>
      </c>
      <c r="AI1559" s="1" t="str">
        <f t="shared" si="279"/>
        <v>34D34D10004008</v>
      </c>
      <c r="AJ1559" s="9">
        <f>IF(AND(F1559=2015,AG$4=1),-IFERROR(VLOOKUP(AI1559,'Tax Admin 1'!A:I,9,0),0),IF(AND(F1559=2015,AG$4=2),-IFERROR(VLOOKUP(AI1559,'Tax Admin 2'!A:I,9,0),0),IFERROR(VLOOKUP(AI1559,'A203'!A:L,12,0),0)))</f>
        <v>0</v>
      </c>
    </row>
    <row r="1560" spans="1:36" ht="15" customHeight="1" outlineLevel="2">
      <c r="A1560" s="7">
        <v>2015</v>
      </c>
      <c r="B1560" s="7" t="s">
        <v>135</v>
      </c>
      <c r="C1560" s="149" t="s">
        <v>136</v>
      </c>
      <c r="D1560" s="7" t="s">
        <v>136</v>
      </c>
      <c r="E1560" s="7" t="s">
        <v>13</v>
      </c>
      <c r="F1560" s="7">
        <v>1150</v>
      </c>
      <c r="G1560" s="7" t="str">
        <f>VLOOKUP(F1560,Crosswalk!A:D,2,0)</f>
        <v>4009</v>
      </c>
      <c r="H1560" s="7" t="str">
        <f>VLOOKUP(G1560,Crosswalk!B:D,2,0)</f>
        <v>Property Taxes-Prior Unsecured</v>
      </c>
      <c r="I1560" s="7"/>
      <c r="J1560" s="8">
        <v>0</v>
      </c>
      <c r="K1560" s="8">
        <v>0</v>
      </c>
      <c r="L1560" s="8">
        <v>2.95</v>
      </c>
      <c r="M1560" s="8">
        <v>0</v>
      </c>
      <c r="N1560" s="8">
        <v>0</v>
      </c>
      <c r="O1560" s="8">
        <v>17.190000000000001</v>
      </c>
      <c r="P1560" s="8"/>
      <c r="Q1560" s="8">
        <v>0</v>
      </c>
      <c r="R1560" s="8"/>
      <c r="S1560" s="8"/>
      <c r="T1560" s="8"/>
      <c r="U1560" s="8"/>
      <c r="V1560" s="8"/>
      <c r="W1560" s="8"/>
      <c r="X1560" s="8"/>
      <c r="Y1560" s="14">
        <f t="shared" si="276"/>
        <v>20.14</v>
      </c>
      <c r="Z1560" s="10"/>
      <c r="AA1560" s="136">
        <f t="shared" si="278"/>
        <v>0</v>
      </c>
      <c r="AB1560" s="13"/>
      <c r="AC1560" s="13">
        <f t="shared" si="277"/>
        <v>0</v>
      </c>
      <c r="AD1560" s="12"/>
      <c r="AE1560" s="12"/>
      <c r="AG1560" s="9">
        <f t="shared" si="269"/>
        <v>-20.14</v>
      </c>
      <c r="AI1560" s="1" t="str">
        <f t="shared" si="279"/>
        <v>34D34D10004009</v>
      </c>
      <c r="AJ1560" s="9">
        <f>IF(AND(F1560=2015,AG$4=1),-IFERROR(VLOOKUP(AI1560,'Tax Admin 1'!A:I,9,0),0),IF(AND(F1560=2015,AG$4=2),-IFERROR(VLOOKUP(AI1560,'Tax Admin 2'!A:I,9,0),0),IFERROR(VLOOKUP(AI1560,'A203'!A:L,12,0),0)))</f>
        <v>0</v>
      </c>
    </row>
    <row r="1561" spans="1:36" ht="15" customHeight="1" outlineLevel="2">
      <c r="A1561" s="7">
        <v>2015</v>
      </c>
      <c r="B1561" s="7" t="s">
        <v>135</v>
      </c>
      <c r="C1561" s="149" t="s">
        <v>136</v>
      </c>
      <c r="D1561" s="7" t="s">
        <v>136</v>
      </c>
      <c r="E1561" s="7" t="s">
        <v>13</v>
      </c>
      <c r="F1561" s="7">
        <v>1260</v>
      </c>
      <c r="G1561" s="7" t="str">
        <f>VLOOKUP(F1561,Crosswalk!A:D,2,0)</f>
        <v>4030</v>
      </c>
      <c r="H1561" s="7" t="str">
        <f>VLOOKUP(G1561,Crosswalk!B:D,2,0)</f>
        <v>Supp Prop Tax-Current Secured</v>
      </c>
      <c r="I1561" s="7"/>
      <c r="J1561" s="8">
        <v>0</v>
      </c>
      <c r="K1561" s="8">
        <v>0</v>
      </c>
      <c r="L1561" s="8">
        <v>0</v>
      </c>
      <c r="M1561" s="8">
        <v>0</v>
      </c>
      <c r="N1561" s="8">
        <v>0</v>
      </c>
      <c r="O1561" s="8">
        <v>0</v>
      </c>
      <c r="P1561" s="8"/>
      <c r="Q1561" s="8">
        <v>579.85</v>
      </c>
      <c r="R1561" s="8"/>
      <c r="S1561" s="8"/>
      <c r="T1561" s="8"/>
      <c r="U1561" s="8"/>
      <c r="V1561" s="8"/>
      <c r="W1561" s="8"/>
      <c r="X1561" s="8"/>
      <c r="Y1561" s="14">
        <f t="shared" si="276"/>
        <v>579.85</v>
      </c>
      <c r="Z1561" s="10"/>
      <c r="AA1561" s="136">
        <f t="shared" si="278"/>
        <v>0</v>
      </c>
      <c r="AB1561" s="13"/>
      <c r="AC1561" s="13">
        <f t="shared" si="277"/>
        <v>0</v>
      </c>
      <c r="AD1561" s="12">
        <v>1</v>
      </c>
      <c r="AE1561" s="12">
        <v>0</v>
      </c>
      <c r="AG1561" s="9">
        <f t="shared" si="269"/>
        <v>-579.85</v>
      </c>
      <c r="AI1561" s="1" t="str">
        <f t="shared" si="279"/>
        <v>34D34D10004030</v>
      </c>
      <c r="AJ1561" s="9">
        <f>IF(AND(F1561=2015,AG$4=1),-IFERROR(VLOOKUP(AI1561,'Tax Admin 1'!A:I,9,0),0),IF(AND(F1561=2015,AG$4=2),-IFERROR(VLOOKUP(AI1561,'Tax Admin 2'!A:I,9,0),0),IFERROR(VLOOKUP(AI1561,'A203'!A:L,12,0),0)))</f>
        <v>0</v>
      </c>
    </row>
    <row r="1562" spans="1:36" ht="15" customHeight="1" outlineLevel="2">
      <c r="A1562" s="7">
        <v>2015</v>
      </c>
      <c r="B1562" s="7" t="s">
        <v>135</v>
      </c>
      <c r="C1562" s="149" t="s">
        <v>136</v>
      </c>
      <c r="D1562" s="7" t="s">
        <v>136</v>
      </c>
      <c r="E1562" s="7" t="s">
        <v>13</v>
      </c>
      <c r="F1562" s="7">
        <v>1270</v>
      </c>
      <c r="G1562" s="7" t="str">
        <f>VLOOKUP(F1562,Crosswalk!A:D,2,0)</f>
        <v>4033</v>
      </c>
      <c r="H1562" s="7" t="str">
        <f>VLOOKUP(G1562,Crosswalk!B:D,2,0)</f>
        <v>Supp Property Taxes-Prior Secured</v>
      </c>
      <c r="I1562" s="7"/>
      <c r="J1562" s="8">
        <v>0</v>
      </c>
      <c r="K1562" s="8">
        <v>0</v>
      </c>
      <c r="L1562" s="8">
        <v>0</v>
      </c>
      <c r="M1562" s="8">
        <v>0</v>
      </c>
      <c r="N1562" s="8">
        <v>0</v>
      </c>
      <c r="O1562" s="8">
        <v>0</v>
      </c>
      <c r="P1562" s="8"/>
      <c r="Q1562" s="8">
        <v>4.55</v>
      </c>
      <c r="R1562" s="8"/>
      <c r="S1562" s="8"/>
      <c r="T1562" s="8"/>
      <c r="U1562" s="8"/>
      <c r="V1562" s="8"/>
      <c r="W1562" s="8"/>
      <c r="X1562" s="8"/>
      <c r="Y1562" s="14">
        <f t="shared" si="276"/>
        <v>4.55</v>
      </c>
      <c r="Z1562" s="10"/>
      <c r="AA1562" s="136">
        <f t="shared" si="278"/>
        <v>0</v>
      </c>
      <c r="AB1562" s="13"/>
      <c r="AC1562" s="13">
        <f t="shared" si="277"/>
        <v>0</v>
      </c>
      <c r="AD1562" s="12"/>
      <c r="AE1562" s="12"/>
      <c r="AG1562" s="9">
        <f t="shared" si="269"/>
        <v>-4.55</v>
      </c>
      <c r="AI1562" s="1" t="str">
        <f t="shared" si="279"/>
        <v>34D34D10004033</v>
      </c>
      <c r="AJ1562" s="9">
        <f>IF(AND(F1562=2015,AG$4=1),-IFERROR(VLOOKUP(AI1562,'Tax Admin 1'!A:I,9,0),0),IF(AND(F1562=2015,AG$4=2),-IFERROR(VLOOKUP(AI1562,'Tax Admin 2'!A:I,9,0),0),IFERROR(VLOOKUP(AI1562,'A203'!A:L,12,0),0)))</f>
        <v>0</v>
      </c>
    </row>
    <row r="1563" spans="1:36" ht="15" customHeight="1" outlineLevel="2">
      <c r="A1563" s="7">
        <v>2015</v>
      </c>
      <c r="B1563" s="7" t="s">
        <v>135</v>
      </c>
      <c r="C1563" s="149" t="s">
        <v>136</v>
      </c>
      <c r="D1563" s="7" t="s">
        <v>136</v>
      </c>
      <c r="E1563" s="7" t="s">
        <v>13</v>
      </c>
      <c r="F1563" s="7">
        <v>4010</v>
      </c>
      <c r="G1563" s="7" t="str">
        <f>VLOOKUP(F1563,Crosswalk!A:D,2,0)</f>
        <v>4801</v>
      </c>
      <c r="H1563" s="7" t="str">
        <f>VLOOKUP(G1563,Crosswalk!B:D,2,0)</f>
        <v>Interest</v>
      </c>
      <c r="I1563" s="7"/>
      <c r="J1563" s="8">
        <v>0</v>
      </c>
      <c r="K1563" s="8">
        <v>0</v>
      </c>
      <c r="L1563" s="8">
        <v>0.8</v>
      </c>
      <c r="M1563" s="8">
        <v>0</v>
      </c>
      <c r="N1563" s="8">
        <v>7.97</v>
      </c>
      <c r="O1563" s="8">
        <v>2.6500000000000004</v>
      </c>
      <c r="P1563" s="8"/>
      <c r="Q1563" s="8">
        <v>7.5299999999999994</v>
      </c>
      <c r="R1563" s="8"/>
      <c r="S1563" s="8"/>
      <c r="T1563" s="8"/>
      <c r="U1563" s="8"/>
      <c r="V1563" s="8"/>
      <c r="W1563" s="8"/>
      <c r="X1563" s="8"/>
      <c r="Y1563" s="14">
        <f t="shared" si="276"/>
        <v>18.95</v>
      </c>
      <c r="Z1563" s="10"/>
      <c r="AA1563" s="136">
        <f t="shared" si="278"/>
        <v>0</v>
      </c>
      <c r="AB1563" s="13"/>
      <c r="AC1563" s="13">
        <f t="shared" si="277"/>
        <v>0</v>
      </c>
      <c r="AD1563" s="12">
        <v>1</v>
      </c>
      <c r="AE1563" s="12">
        <v>0</v>
      </c>
      <c r="AG1563" s="9">
        <f t="shared" si="269"/>
        <v>-18.95</v>
      </c>
      <c r="AI1563" s="1" t="str">
        <f t="shared" si="279"/>
        <v>34D34D10004801</v>
      </c>
      <c r="AJ1563" s="9">
        <f>IF(AND(F1563=2015,AG$4=1),-IFERROR(VLOOKUP(AI1563,'Tax Admin 1'!A:I,9,0),0),IF(AND(F1563=2015,AG$4=2),-IFERROR(VLOOKUP(AI1563,'Tax Admin 2'!A:I,9,0),0),IFERROR(VLOOKUP(AI1563,'A203'!A:L,12,0),0)))</f>
        <v>0</v>
      </c>
    </row>
    <row r="1564" spans="1:36" ht="15" customHeight="1" outlineLevel="2">
      <c r="A1564" s="7">
        <v>2015</v>
      </c>
      <c r="B1564" s="7" t="s">
        <v>135</v>
      </c>
      <c r="C1564" s="149" t="s">
        <v>136</v>
      </c>
      <c r="D1564" s="7" t="s">
        <v>136</v>
      </c>
      <c r="E1564" s="7" t="s">
        <v>13</v>
      </c>
      <c r="F1564" s="7">
        <v>5380</v>
      </c>
      <c r="G1564" s="7" t="str">
        <f>VLOOKUP(F1564,Crosswalk!A:D,2,0)</f>
        <v>5050</v>
      </c>
      <c r="H1564" s="7" t="str">
        <f>VLOOKUP(G1564,Crosswalk!B:D,2,0)</f>
        <v>St-Homeowners Prop Tax Relief</v>
      </c>
      <c r="I1564" s="7"/>
      <c r="J1564" s="8"/>
      <c r="K1564" s="8"/>
      <c r="L1564" s="8"/>
      <c r="M1564" s="8"/>
      <c r="N1564" s="8"/>
      <c r="O1564" s="8"/>
      <c r="P1564" s="8"/>
      <c r="Q1564" s="8">
        <v>170.49</v>
      </c>
      <c r="R1564" s="8"/>
      <c r="S1564" s="8"/>
      <c r="T1564" s="8"/>
      <c r="U1564" s="8"/>
      <c r="V1564" s="8"/>
      <c r="W1564" s="8"/>
      <c r="X1564" s="8"/>
      <c r="Y1564" s="14">
        <f t="shared" ref="Y1564" si="280">SUM(J1564:X1564)</f>
        <v>170.49</v>
      </c>
      <c r="Z1564" s="10"/>
      <c r="AA1564" s="136"/>
      <c r="AB1564" s="13"/>
      <c r="AC1564" s="13"/>
      <c r="AD1564" s="12"/>
      <c r="AE1564" s="12"/>
      <c r="AG1564" s="9"/>
      <c r="AJ1564" s="9"/>
    </row>
    <row r="1565" spans="1:36" ht="15" customHeight="1" outlineLevel="1">
      <c r="A1565" s="7"/>
      <c r="B1565" s="7"/>
      <c r="C1565" s="157" t="s">
        <v>3592</v>
      </c>
      <c r="D1565" s="7"/>
      <c r="E1565" s="7"/>
      <c r="F1565" s="7"/>
      <c r="G1565" s="7"/>
      <c r="H1565" s="7"/>
      <c r="I1565" s="7"/>
      <c r="J1565" s="8">
        <f>SUBTOTAL(9,J1557:J1564)</f>
        <v>0</v>
      </c>
      <c r="K1565" s="8">
        <f>SUBTOTAL(9,K1557:K1564)</f>
        <v>0</v>
      </c>
      <c r="L1565" s="8">
        <f>SUBTOTAL(9,L1557:L1564)</f>
        <v>26499.77</v>
      </c>
      <c r="M1565" s="8">
        <f>SUBTOTAL(9,M1557:M1564)</f>
        <v>0</v>
      </c>
      <c r="N1565" s="8">
        <f>SUBTOTAL(9,N1557:N1564)</f>
        <v>4530.8799999999983</v>
      </c>
      <c r="O1565" s="8">
        <f>SUBTOTAL(9,O1557:O1564)</f>
        <v>11846.470000000001</v>
      </c>
      <c r="P1565" s="8">
        <f>SUBTOTAL(9,P1557:P1564)</f>
        <v>5561.43</v>
      </c>
      <c r="Q1565" s="8">
        <f>SUBTOTAL(9,Q1557:Q1564)</f>
        <v>7898.0099999999975</v>
      </c>
      <c r="R1565" s="8"/>
      <c r="S1565" s="8"/>
      <c r="T1565" s="8"/>
      <c r="U1565" s="8"/>
      <c r="V1565" s="8"/>
      <c r="W1565" s="8"/>
      <c r="X1565" s="8"/>
      <c r="Y1565" s="14">
        <f>SUBTOTAL(9,Y1557:Y1564)</f>
        <v>56336.55999999999</v>
      </c>
      <c r="Z1565" s="10"/>
      <c r="AA1565" s="136"/>
      <c r="AB1565" s="13"/>
      <c r="AC1565" s="13"/>
      <c r="AD1565" s="12"/>
      <c r="AE1565" s="12"/>
      <c r="AG1565" s="9"/>
      <c r="AJ1565" s="9"/>
    </row>
    <row r="1566" spans="1:36" ht="15" customHeight="1" outlineLevel="2">
      <c r="A1566" s="7">
        <v>2015</v>
      </c>
      <c r="B1566" s="7" t="s">
        <v>137</v>
      </c>
      <c r="C1566" s="149" t="s">
        <v>138</v>
      </c>
      <c r="D1566" s="7" t="s">
        <v>138</v>
      </c>
      <c r="E1566" s="7" t="s">
        <v>13</v>
      </c>
      <c r="F1566" s="7">
        <v>1010</v>
      </c>
      <c r="G1566" s="7" t="str">
        <f>VLOOKUP(F1566,Crosswalk!A:D,2,0)</f>
        <v>4001</v>
      </c>
      <c r="H1566" s="7" t="str">
        <f>VLOOKUP(G1566,Crosswalk!B:D,2,0)</f>
        <v>Property Taxes-Current Secured</v>
      </c>
      <c r="I1566" s="7"/>
      <c r="J1566" s="8">
        <v>0</v>
      </c>
      <c r="K1566" s="8">
        <v>0</v>
      </c>
      <c r="L1566" s="8">
        <v>0</v>
      </c>
      <c r="M1566" s="8">
        <v>0</v>
      </c>
      <c r="N1566" s="8">
        <v>0</v>
      </c>
      <c r="O1566" s="8">
        <v>0</v>
      </c>
      <c r="P1566" s="8"/>
      <c r="Q1566" s="8">
        <v>0</v>
      </c>
      <c r="R1566" s="8"/>
      <c r="S1566" s="8"/>
      <c r="T1566" s="8"/>
      <c r="U1566" s="8"/>
      <c r="V1566" s="8"/>
      <c r="W1566" s="8"/>
      <c r="X1566" s="8"/>
      <c r="Y1566" s="14">
        <f t="shared" si="276"/>
        <v>0</v>
      </c>
      <c r="Z1566" s="10"/>
      <c r="AA1566" s="136">
        <f t="shared" ref="AA1566:AA1579" si="281">IF(AG$2="Y",IF(RIGHT(B1566,4)="CITY",AJ1566,0),AJ1566)</f>
        <v>0</v>
      </c>
      <c r="AB1566" s="13"/>
      <c r="AC1566" s="13">
        <f t="shared" si="277"/>
        <v>0</v>
      </c>
      <c r="AD1566" s="12">
        <v>1</v>
      </c>
      <c r="AE1566" s="12">
        <v>0</v>
      </c>
      <c r="AG1566" s="9">
        <f t="shared" si="269"/>
        <v>0</v>
      </c>
      <c r="AI1566" s="1" t="str">
        <f t="shared" ref="AI1566:AI1579" si="282">C1566&amp;D1566&amp;E1566&amp;G1566</f>
        <v>34E34E10004001</v>
      </c>
      <c r="AJ1566" s="9">
        <f>IF(AND(F1566=2015,AG$4=1),-IFERROR(VLOOKUP(AI1566,'Tax Admin 1'!A:I,9,0),0),IF(AND(F1566=2015,AG$4=2),-IFERROR(VLOOKUP(AI1566,'Tax Admin 2'!A:I,9,0),0),IFERROR(VLOOKUP(AI1566,'A203'!A:L,12,0),0)))</f>
        <v>0</v>
      </c>
    </row>
    <row r="1567" spans="1:36" ht="15" customHeight="1" outlineLevel="2">
      <c r="A1567" s="7">
        <v>2015</v>
      </c>
      <c r="B1567" s="7" t="s">
        <v>137</v>
      </c>
      <c r="C1567" s="149" t="s">
        <v>138</v>
      </c>
      <c r="D1567" s="7" t="s">
        <v>138</v>
      </c>
      <c r="E1567" s="7" t="s">
        <v>13</v>
      </c>
      <c r="F1567" s="7">
        <v>1260</v>
      </c>
      <c r="G1567" s="7" t="str">
        <f>VLOOKUP(F1567,Crosswalk!A:D,2,0)</f>
        <v>4030</v>
      </c>
      <c r="H1567" s="7" t="str">
        <f>VLOOKUP(G1567,Crosswalk!B:D,2,0)</f>
        <v>Supp Prop Tax-Current Secured</v>
      </c>
      <c r="I1567" s="7"/>
      <c r="J1567" s="8">
        <v>0</v>
      </c>
      <c r="K1567" s="8">
        <v>0</v>
      </c>
      <c r="L1567" s="8">
        <v>0</v>
      </c>
      <c r="M1567" s="8">
        <v>0</v>
      </c>
      <c r="N1567" s="8">
        <v>0</v>
      </c>
      <c r="O1567" s="8">
        <v>0</v>
      </c>
      <c r="P1567" s="8"/>
      <c r="Q1567" s="8">
        <v>0</v>
      </c>
      <c r="R1567" s="8"/>
      <c r="S1567" s="8"/>
      <c r="T1567" s="8"/>
      <c r="U1567" s="8"/>
      <c r="V1567" s="8"/>
      <c r="W1567" s="8"/>
      <c r="X1567" s="8"/>
      <c r="Y1567" s="14">
        <f t="shared" si="276"/>
        <v>0</v>
      </c>
      <c r="Z1567" s="10"/>
      <c r="AA1567" s="136">
        <f t="shared" si="281"/>
        <v>0</v>
      </c>
      <c r="AB1567" s="13"/>
      <c r="AC1567" s="13">
        <f t="shared" si="277"/>
        <v>0</v>
      </c>
      <c r="AD1567" s="12">
        <v>1</v>
      </c>
      <c r="AE1567" s="12">
        <v>0</v>
      </c>
      <c r="AG1567" s="9">
        <f t="shared" si="269"/>
        <v>0</v>
      </c>
      <c r="AI1567" s="1" t="str">
        <f t="shared" si="282"/>
        <v>34E34E10004030</v>
      </c>
      <c r="AJ1567" s="9">
        <f>IF(AND(F1567=2015,AG$4=1),-IFERROR(VLOOKUP(AI1567,'Tax Admin 1'!A:I,9,0),0),IF(AND(F1567=2015,AG$4=2),-IFERROR(VLOOKUP(AI1567,'Tax Admin 2'!A:I,9,0),0),IFERROR(VLOOKUP(AI1567,'A203'!A:L,12,0),0)))</f>
        <v>0</v>
      </c>
    </row>
    <row r="1568" spans="1:36" ht="15" customHeight="1" outlineLevel="2">
      <c r="A1568" s="7">
        <v>2015</v>
      </c>
      <c r="B1568" s="7" t="s">
        <v>137</v>
      </c>
      <c r="C1568" s="149" t="s">
        <v>138</v>
      </c>
      <c r="D1568" s="7" t="s">
        <v>138</v>
      </c>
      <c r="E1568" s="7" t="s">
        <v>13</v>
      </c>
      <c r="F1568" s="7">
        <v>4010</v>
      </c>
      <c r="G1568" s="7" t="str">
        <f>VLOOKUP(F1568,Crosswalk!A:D,2,0)</f>
        <v>4801</v>
      </c>
      <c r="H1568" s="7" t="str">
        <f>VLOOKUP(G1568,Crosswalk!B:D,2,0)</f>
        <v>Interest</v>
      </c>
      <c r="I1568" s="7"/>
      <c r="J1568" s="8">
        <v>0</v>
      </c>
      <c r="K1568" s="8">
        <v>0</v>
      </c>
      <c r="L1568" s="8">
        <v>0</v>
      </c>
      <c r="M1568" s="8">
        <v>0</v>
      </c>
      <c r="N1568" s="8">
        <v>0</v>
      </c>
      <c r="O1568" s="8">
        <v>0</v>
      </c>
      <c r="P1568" s="8"/>
      <c r="Q1568" s="8">
        <v>0</v>
      </c>
      <c r="R1568" s="8"/>
      <c r="S1568" s="8"/>
      <c r="T1568" s="8"/>
      <c r="U1568" s="8"/>
      <c r="V1568" s="8"/>
      <c r="W1568" s="8"/>
      <c r="X1568" s="8"/>
      <c r="Y1568" s="14">
        <f t="shared" si="276"/>
        <v>0</v>
      </c>
      <c r="Z1568" s="10"/>
      <c r="AA1568" s="136">
        <f t="shared" si="281"/>
        <v>0</v>
      </c>
      <c r="AB1568" s="13"/>
      <c r="AC1568" s="13">
        <f t="shared" si="277"/>
        <v>0</v>
      </c>
      <c r="AD1568" s="12">
        <v>1</v>
      </c>
      <c r="AE1568" s="12">
        <v>0</v>
      </c>
      <c r="AG1568" s="9">
        <f t="shared" si="269"/>
        <v>0</v>
      </c>
      <c r="AI1568" s="1" t="str">
        <f t="shared" si="282"/>
        <v>34E34E10004801</v>
      </c>
      <c r="AJ1568" s="9">
        <f>IF(AND(F1568=2015,AG$4=1),-IFERROR(VLOOKUP(AI1568,'Tax Admin 1'!A:I,9,0),0),IF(AND(F1568=2015,AG$4=2),-IFERROR(VLOOKUP(AI1568,'Tax Admin 2'!A:I,9,0),0),IFERROR(VLOOKUP(AI1568,'A203'!A:L,12,0),0)))</f>
        <v>0</v>
      </c>
    </row>
    <row r="1569" spans="1:36" ht="15" customHeight="1" outlineLevel="2">
      <c r="A1569" s="7">
        <v>2015</v>
      </c>
      <c r="B1569" s="7" t="s">
        <v>137</v>
      </c>
      <c r="C1569" s="149" t="s">
        <v>138</v>
      </c>
      <c r="D1569" s="7" t="s">
        <v>138</v>
      </c>
      <c r="E1569" s="7" t="s">
        <v>13</v>
      </c>
      <c r="F1569" s="7">
        <v>5380</v>
      </c>
      <c r="G1569" s="7" t="str">
        <f>VLOOKUP(F1569,Crosswalk!A:D,2,0)</f>
        <v>5050</v>
      </c>
      <c r="H1569" s="7" t="str">
        <f>VLOOKUP(G1569,Crosswalk!B:D,2,0)</f>
        <v>St-Homeowners Prop Tax Relief</v>
      </c>
      <c r="I1569" s="7"/>
      <c r="J1569" s="8">
        <v>0</v>
      </c>
      <c r="K1569" s="8">
        <v>0</v>
      </c>
      <c r="L1569" s="8">
        <v>0</v>
      </c>
      <c r="M1569" s="8">
        <v>0</v>
      </c>
      <c r="N1569" s="8">
        <v>0</v>
      </c>
      <c r="O1569" s="8">
        <v>0</v>
      </c>
      <c r="P1569" s="8"/>
      <c r="Q1569" s="8">
        <v>0</v>
      </c>
      <c r="R1569" s="8"/>
      <c r="S1569" s="8"/>
      <c r="T1569" s="8"/>
      <c r="U1569" s="8"/>
      <c r="V1569" s="8"/>
      <c r="W1569" s="8"/>
      <c r="X1569" s="8"/>
      <c r="Y1569" s="14">
        <f t="shared" si="276"/>
        <v>0</v>
      </c>
      <c r="Z1569" s="10"/>
      <c r="AA1569" s="136">
        <f t="shared" si="281"/>
        <v>0</v>
      </c>
      <c r="AB1569" s="13"/>
      <c r="AC1569" s="13">
        <f t="shared" si="277"/>
        <v>0</v>
      </c>
      <c r="AD1569" s="12">
        <v>1</v>
      </c>
      <c r="AE1569" s="12">
        <v>0</v>
      </c>
      <c r="AG1569" s="9">
        <f t="shared" si="269"/>
        <v>0</v>
      </c>
      <c r="AI1569" s="1" t="str">
        <f t="shared" si="282"/>
        <v>34E34E10005050</v>
      </c>
      <c r="AJ1569" s="9">
        <f>IF(AND(F1569=2015,AG$4=1),-IFERROR(VLOOKUP(AI1569,'Tax Admin 1'!A:I,9,0),0),IF(AND(F1569=2015,AG$4=2),-IFERROR(VLOOKUP(AI1569,'Tax Admin 2'!A:I,9,0),0),IFERROR(VLOOKUP(AI1569,'A203'!A:L,12,0),0)))</f>
        <v>0</v>
      </c>
    </row>
    <row r="1570" spans="1:36" ht="15" customHeight="1" outlineLevel="1">
      <c r="A1570" s="7"/>
      <c r="B1570" s="7"/>
      <c r="C1570" s="157" t="s">
        <v>3593</v>
      </c>
      <c r="D1570" s="7"/>
      <c r="E1570" s="7"/>
      <c r="F1570" s="7"/>
      <c r="G1570" s="7"/>
      <c r="H1570" s="7"/>
      <c r="I1570" s="7"/>
      <c r="J1570" s="8">
        <f>SUBTOTAL(9,J1566:J1569)</f>
        <v>0</v>
      </c>
      <c r="K1570" s="8">
        <f>SUBTOTAL(9,K1566:K1569)</f>
        <v>0</v>
      </c>
      <c r="L1570" s="8">
        <f>SUBTOTAL(9,L1566:L1569)</f>
        <v>0</v>
      </c>
      <c r="M1570" s="8">
        <f>SUBTOTAL(9,M1566:M1569)</f>
        <v>0</v>
      </c>
      <c r="N1570" s="8">
        <f>SUBTOTAL(9,N1566:N1569)</f>
        <v>0</v>
      </c>
      <c r="O1570" s="8">
        <f>SUBTOTAL(9,O1566:O1569)</f>
        <v>0</v>
      </c>
      <c r="P1570" s="8">
        <f>SUBTOTAL(9,P1566:P1569)</f>
        <v>0</v>
      </c>
      <c r="Q1570" s="8">
        <f>SUBTOTAL(9,Q1566:Q1569)</f>
        <v>0</v>
      </c>
      <c r="R1570" s="8"/>
      <c r="S1570" s="8"/>
      <c r="T1570" s="8"/>
      <c r="U1570" s="8"/>
      <c r="V1570" s="8"/>
      <c r="W1570" s="8"/>
      <c r="X1570" s="8"/>
      <c r="Y1570" s="14">
        <f>SUBTOTAL(9,Y1566:Y1569)</f>
        <v>0</v>
      </c>
      <c r="Z1570" s="10"/>
      <c r="AA1570" s="136"/>
      <c r="AB1570" s="13"/>
      <c r="AC1570" s="13"/>
      <c r="AD1570" s="12"/>
      <c r="AE1570" s="12"/>
      <c r="AG1570" s="9"/>
      <c r="AJ1570" s="9"/>
    </row>
    <row r="1571" spans="1:36" ht="15" customHeight="1" outlineLevel="2">
      <c r="A1571" s="7">
        <v>2015</v>
      </c>
      <c r="B1571" s="7" t="s">
        <v>139</v>
      </c>
      <c r="C1571" s="149" t="s">
        <v>140</v>
      </c>
      <c r="D1571" s="7" t="s">
        <v>140</v>
      </c>
      <c r="E1571" s="148" t="s">
        <v>13</v>
      </c>
      <c r="F1571" s="7">
        <v>1010</v>
      </c>
      <c r="G1571" s="7" t="str">
        <f>VLOOKUP(F1571,Crosswalk!A:D,2,0)</f>
        <v>4001</v>
      </c>
      <c r="H1571" s="7" t="str">
        <f>VLOOKUP(G1571,Crosswalk!B:D,2,0)</f>
        <v>Property Taxes-Current Secured</v>
      </c>
      <c r="I1571" s="7"/>
      <c r="J1571" s="8">
        <v>0</v>
      </c>
      <c r="K1571" s="8">
        <v>0</v>
      </c>
      <c r="L1571" s="8">
        <v>0</v>
      </c>
      <c r="M1571" s="8">
        <v>0</v>
      </c>
      <c r="N1571" s="8">
        <v>0</v>
      </c>
      <c r="O1571" s="8">
        <v>0</v>
      </c>
      <c r="P1571" s="8"/>
      <c r="Q1571" s="8">
        <v>0</v>
      </c>
      <c r="R1571" s="8"/>
      <c r="S1571" s="8"/>
      <c r="T1571" s="8"/>
      <c r="U1571" s="8"/>
      <c r="V1571" s="8"/>
      <c r="W1571" s="8"/>
      <c r="X1571" s="8"/>
      <c r="Y1571" s="14">
        <f t="shared" si="276"/>
        <v>0</v>
      </c>
      <c r="Z1571" s="10"/>
      <c r="AA1571" s="136">
        <f t="shared" si="281"/>
        <v>0</v>
      </c>
      <c r="AB1571" s="13"/>
      <c r="AC1571" s="13">
        <f t="shared" si="277"/>
        <v>0</v>
      </c>
      <c r="AD1571" s="12">
        <v>0</v>
      </c>
      <c r="AE1571" s="12">
        <v>0</v>
      </c>
      <c r="AG1571" s="9">
        <f t="shared" si="269"/>
        <v>0</v>
      </c>
      <c r="AI1571" s="1" t="str">
        <f t="shared" si="282"/>
        <v>34F34F10004001</v>
      </c>
      <c r="AJ1571" s="9">
        <f>IF(AND(F1571=2015,AG$4=1),-IFERROR(VLOOKUP(AI1571,'Tax Admin 1'!A:I,9,0),0),IF(AND(F1571=2015,AG$4=2),-IFERROR(VLOOKUP(AI1571,'Tax Admin 2'!A:I,9,0),0),IFERROR(VLOOKUP(AI1571,'A203'!A:L,12,0),0)))</f>
        <v>0</v>
      </c>
    </row>
    <row r="1572" spans="1:36" ht="15" customHeight="1" outlineLevel="2">
      <c r="A1572" s="7">
        <v>2015</v>
      </c>
      <c r="B1572" s="7" t="s">
        <v>139</v>
      </c>
      <c r="C1572" s="149" t="s">
        <v>140</v>
      </c>
      <c r="D1572" s="7" t="s">
        <v>140</v>
      </c>
      <c r="E1572" s="148" t="s">
        <v>13</v>
      </c>
      <c r="F1572" s="7">
        <v>1050</v>
      </c>
      <c r="G1572" s="7" t="str">
        <f>VLOOKUP(F1572,Crosswalk!A:D,2,0)</f>
        <v>4006</v>
      </c>
      <c r="H1572" s="7" t="str">
        <f>VLOOKUP(G1572,Crosswalk!B:D,2,0)</f>
        <v>Property Tax-Current Unsecured</v>
      </c>
      <c r="I1572" s="7"/>
      <c r="J1572" s="8">
        <v>0</v>
      </c>
      <c r="K1572" s="8">
        <v>0</v>
      </c>
      <c r="L1572" s="8">
        <v>0</v>
      </c>
      <c r="M1572" s="8">
        <v>0</v>
      </c>
      <c r="N1572" s="8">
        <v>0</v>
      </c>
      <c r="O1572" s="8">
        <v>0</v>
      </c>
      <c r="P1572" s="8"/>
      <c r="Q1572" s="8">
        <v>0</v>
      </c>
      <c r="R1572" s="8"/>
      <c r="S1572" s="8"/>
      <c r="T1572" s="8"/>
      <c r="U1572" s="8"/>
      <c r="V1572" s="8"/>
      <c r="W1572" s="8"/>
      <c r="X1572" s="8"/>
      <c r="Y1572" s="14">
        <f t="shared" si="276"/>
        <v>0</v>
      </c>
      <c r="Z1572" s="10"/>
      <c r="AA1572" s="136">
        <f t="shared" si="281"/>
        <v>0</v>
      </c>
      <c r="AB1572" s="13"/>
      <c r="AC1572" s="13">
        <f t="shared" si="277"/>
        <v>0</v>
      </c>
      <c r="AD1572" s="12"/>
      <c r="AE1572" s="12"/>
      <c r="AG1572" s="9">
        <f t="shared" si="269"/>
        <v>0</v>
      </c>
      <c r="AI1572" s="1" t="str">
        <f t="shared" si="282"/>
        <v>34F34F10004006</v>
      </c>
      <c r="AJ1572" s="9">
        <f>IF(AND(F1572=2015,AG$4=1),-IFERROR(VLOOKUP(AI1572,'Tax Admin 1'!A:I,9,0),0),IF(AND(F1572=2015,AG$4=2),-IFERROR(VLOOKUP(AI1572,'Tax Admin 2'!A:I,9,0),0),IFERROR(VLOOKUP(AI1572,'A203'!A:L,12,0),0)))</f>
        <v>0</v>
      </c>
    </row>
    <row r="1573" spans="1:36" ht="15" customHeight="1" outlineLevel="2">
      <c r="A1573" s="7">
        <v>2015</v>
      </c>
      <c r="B1573" s="7" t="s">
        <v>139</v>
      </c>
      <c r="C1573" s="149" t="s">
        <v>140</v>
      </c>
      <c r="D1573" s="7" t="s">
        <v>140</v>
      </c>
      <c r="E1573" s="148" t="s">
        <v>13</v>
      </c>
      <c r="F1573" s="7">
        <v>1260</v>
      </c>
      <c r="G1573" s="7" t="str">
        <f>VLOOKUP(F1573,Crosswalk!A:D,2,0)</f>
        <v>4030</v>
      </c>
      <c r="H1573" s="7" t="str">
        <f>VLOOKUP(G1573,Crosswalk!B:D,2,0)</f>
        <v>Supp Prop Tax-Current Secured</v>
      </c>
      <c r="I1573" s="7"/>
      <c r="J1573" s="8">
        <v>0</v>
      </c>
      <c r="K1573" s="8">
        <v>0</v>
      </c>
      <c r="L1573" s="8">
        <v>0</v>
      </c>
      <c r="M1573" s="8">
        <v>0</v>
      </c>
      <c r="N1573" s="8">
        <v>0</v>
      </c>
      <c r="O1573" s="8">
        <v>0</v>
      </c>
      <c r="P1573" s="8"/>
      <c r="Q1573" s="8">
        <v>0</v>
      </c>
      <c r="R1573" s="8"/>
      <c r="S1573" s="8"/>
      <c r="T1573" s="8"/>
      <c r="U1573" s="8"/>
      <c r="V1573" s="8"/>
      <c r="W1573" s="8"/>
      <c r="X1573" s="8"/>
      <c r="Y1573" s="14">
        <f t="shared" si="276"/>
        <v>0</v>
      </c>
      <c r="Z1573" s="10"/>
      <c r="AA1573" s="136">
        <f t="shared" si="281"/>
        <v>0</v>
      </c>
      <c r="AB1573" s="13"/>
      <c r="AC1573" s="13">
        <f t="shared" si="277"/>
        <v>0</v>
      </c>
      <c r="AD1573" s="12">
        <v>0</v>
      </c>
      <c r="AE1573" s="12">
        <v>0</v>
      </c>
      <c r="AG1573" s="9">
        <f t="shared" si="269"/>
        <v>0</v>
      </c>
      <c r="AI1573" s="1" t="str">
        <f t="shared" si="282"/>
        <v>34F34F10004030</v>
      </c>
      <c r="AJ1573" s="9">
        <f>IF(AND(F1573=2015,AG$4=1),-IFERROR(VLOOKUP(AI1573,'Tax Admin 1'!A:I,9,0),0),IF(AND(F1573=2015,AG$4=2),-IFERROR(VLOOKUP(AI1573,'Tax Admin 2'!A:I,9,0),0),IFERROR(VLOOKUP(AI1573,'A203'!A:L,12,0),0)))</f>
        <v>0</v>
      </c>
    </row>
    <row r="1574" spans="1:36" ht="15" customHeight="1" outlineLevel="2">
      <c r="A1574" s="7">
        <v>2015</v>
      </c>
      <c r="B1574" s="7" t="s">
        <v>139</v>
      </c>
      <c r="C1574" s="149" t="s">
        <v>140</v>
      </c>
      <c r="D1574" s="7" t="s">
        <v>140</v>
      </c>
      <c r="E1574" s="148" t="s">
        <v>13</v>
      </c>
      <c r="F1574" s="7">
        <v>1270</v>
      </c>
      <c r="G1574" s="7" t="str">
        <f>VLOOKUP(F1574,Crosswalk!A:D,2,0)</f>
        <v>4033</v>
      </c>
      <c r="H1574" s="7" t="str">
        <f>VLOOKUP(G1574,Crosswalk!B:D,2,0)</f>
        <v>Supp Property Taxes-Prior Secured</v>
      </c>
      <c r="I1574" s="7"/>
      <c r="J1574" s="8">
        <v>0</v>
      </c>
      <c r="K1574" s="8">
        <v>0</v>
      </c>
      <c r="L1574" s="8">
        <v>0</v>
      </c>
      <c r="M1574" s="8">
        <v>0</v>
      </c>
      <c r="N1574" s="8">
        <v>0</v>
      </c>
      <c r="O1574" s="8">
        <v>0</v>
      </c>
      <c r="P1574" s="8"/>
      <c r="Q1574" s="8">
        <v>0</v>
      </c>
      <c r="R1574" s="8"/>
      <c r="S1574" s="8"/>
      <c r="T1574" s="8"/>
      <c r="U1574" s="8"/>
      <c r="V1574" s="8"/>
      <c r="W1574" s="8"/>
      <c r="X1574" s="8"/>
      <c r="Y1574" s="14">
        <f t="shared" si="276"/>
        <v>0</v>
      </c>
      <c r="Z1574" s="10"/>
      <c r="AA1574" s="136">
        <f t="shared" si="281"/>
        <v>0</v>
      </c>
      <c r="AB1574" s="13"/>
      <c r="AC1574" s="13">
        <f t="shared" si="277"/>
        <v>0</v>
      </c>
      <c r="AD1574" s="12"/>
      <c r="AE1574" s="12"/>
      <c r="AG1574" s="9">
        <f t="shared" si="269"/>
        <v>0</v>
      </c>
      <c r="AI1574" s="1" t="str">
        <f t="shared" si="282"/>
        <v>34F34F10004033</v>
      </c>
      <c r="AJ1574" s="9">
        <f>IF(AND(F1574=2015,AG$4=1),-IFERROR(VLOOKUP(AI1574,'Tax Admin 1'!A:I,9,0),0),IF(AND(F1574=2015,AG$4=2),-IFERROR(VLOOKUP(AI1574,'Tax Admin 2'!A:I,9,0),0),IFERROR(VLOOKUP(AI1574,'A203'!A:L,12,0),0)))</f>
        <v>0</v>
      </c>
    </row>
    <row r="1575" spans="1:36" ht="15" customHeight="1" outlineLevel="2">
      <c r="A1575" s="7">
        <v>2015</v>
      </c>
      <c r="B1575" s="7" t="s">
        <v>139</v>
      </c>
      <c r="C1575" s="149" t="s">
        <v>140</v>
      </c>
      <c r="D1575" s="7" t="s">
        <v>140</v>
      </c>
      <c r="E1575" s="148" t="s">
        <v>13</v>
      </c>
      <c r="F1575" s="7">
        <v>4010</v>
      </c>
      <c r="G1575" s="7" t="str">
        <f>VLOOKUP(F1575,Crosswalk!A:D,2,0)</f>
        <v>4801</v>
      </c>
      <c r="H1575" s="7" t="str">
        <f>VLOOKUP(G1575,Crosswalk!B:D,2,0)</f>
        <v>Interest</v>
      </c>
      <c r="I1575" s="7"/>
      <c r="J1575" s="8">
        <v>0</v>
      </c>
      <c r="K1575" s="8">
        <v>0</v>
      </c>
      <c r="L1575" s="8">
        <v>0</v>
      </c>
      <c r="M1575" s="8">
        <v>0</v>
      </c>
      <c r="N1575" s="8">
        <v>0</v>
      </c>
      <c r="O1575" s="8">
        <v>0</v>
      </c>
      <c r="P1575" s="8"/>
      <c r="Q1575" s="8">
        <v>0</v>
      </c>
      <c r="R1575" s="8"/>
      <c r="S1575" s="8"/>
      <c r="T1575" s="8"/>
      <c r="U1575" s="8"/>
      <c r="V1575" s="8"/>
      <c r="W1575" s="8"/>
      <c r="X1575" s="8"/>
      <c r="Y1575" s="14">
        <f t="shared" si="276"/>
        <v>0</v>
      </c>
      <c r="Z1575" s="10"/>
      <c r="AA1575" s="136">
        <f t="shared" si="281"/>
        <v>0</v>
      </c>
      <c r="AB1575" s="13"/>
      <c r="AC1575" s="13">
        <f t="shared" si="277"/>
        <v>0</v>
      </c>
      <c r="AD1575" s="12">
        <v>0</v>
      </c>
      <c r="AE1575" s="12">
        <v>0</v>
      </c>
      <c r="AG1575" s="9">
        <f t="shared" si="269"/>
        <v>0</v>
      </c>
      <c r="AI1575" s="1" t="str">
        <f t="shared" si="282"/>
        <v>34F34F10004801</v>
      </c>
      <c r="AJ1575" s="9">
        <f>IF(AND(F1575=2015,AG$4=1),-IFERROR(VLOOKUP(AI1575,'Tax Admin 1'!A:I,9,0),0),IF(AND(F1575=2015,AG$4=2),-IFERROR(VLOOKUP(AI1575,'Tax Admin 2'!A:I,9,0),0),IFERROR(VLOOKUP(AI1575,'A203'!A:L,12,0),0)))</f>
        <v>0</v>
      </c>
    </row>
    <row r="1576" spans="1:36" ht="15" customHeight="1" outlineLevel="1">
      <c r="A1576" s="7"/>
      <c r="B1576" s="7"/>
      <c r="C1576" s="157" t="s">
        <v>3594</v>
      </c>
      <c r="D1576" s="7"/>
      <c r="E1576" s="148"/>
      <c r="F1576" s="7"/>
      <c r="G1576" s="7"/>
      <c r="H1576" s="7"/>
      <c r="I1576" s="7"/>
      <c r="J1576" s="8">
        <f>SUBTOTAL(9,J1571:J1575)</f>
        <v>0</v>
      </c>
      <c r="K1576" s="8">
        <f>SUBTOTAL(9,K1571:K1575)</f>
        <v>0</v>
      </c>
      <c r="L1576" s="8">
        <f>SUBTOTAL(9,L1571:L1575)</f>
        <v>0</v>
      </c>
      <c r="M1576" s="8">
        <f>SUBTOTAL(9,M1571:M1575)</f>
        <v>0</v>
      </c>
      <c r="N1576" s="8">
        <f>SUBTOTAL(9,N1571:N1575)</f>
        <v>0</v>
      </c>
      <c r="O1576" s="8">
        <f>SUBTOTAL(9,O1571:O1575)</f>
        <v>0</v>
      </c>
      <c r="P1576" s="8">
        <f>SUBTOTAL(9,P1571:P1575)</f>
        <v>0</v>
      </c>
      <c r="Q1576" s="8">
        <f>SUBTOTAL(9,Q1571:Q1575)</f>
        <v>0</v>
      </c>
      <c r="R1576" s="8"/>
      <c r="S1576" s="8"/>
      <c r="T1576" s="8"/>
      <c r="U1576" s="8"/>
      <c r="V1576" s="8"/>
      <c r="W1576" s="8"/>
      <c r="X1576" s="8"/>
      <c r="Y1576" s="14">
        <f>SUBTOTAL(9,Y1571:Y1575)</f>
        <v>0</v>
      </c>
      <c r="Z1576" s="10"/>
      <c r="AA1576" s="136"/>
      <c r="AB1576" s="13"/>
      <c r="AC1576" s="13"/>
      <c r="AD1576" s="12"/>
      <c r="AE1576" s="12"/>
      <c r="AG1576" s="9"/>
      <c r="AJ1576" s="9"/>
    </row>
    <row r="1577" spans="1:36" ht="15" customHeight="1" outlineLevel="2">
      <c r="A1577" s="7">
        <v>2015</v>
      </c>
      <c r="B1577" s="7" t="s">
        <v>258</v>
      </c>
      <c r="C1577" s="149" t="s">
        <v>257</v>
      </c>
      <c r="D1577" s="7" t="s">
        <v>257</v>
      </c>
      <c r="E1577" s="7" t="s">
        <v>13</v>
      </c>
      <c r="F1577" s="7">
        <v>1010</v>
      </c>
      <c r="G1577" s="7" t="str">
        <f>VLOOKUP(F1577,Crosswalk!A:D,2,0)</f>
        <v>4001</v>
      </c>
      <c r="H1577" s="7" t="str">
        <f>VLOOKUP(G1577,Crosswalk!B:D,2,0)</f>
        <v>Property Taxes-Current Secured</v>
      </c>
      <c r="I1577" s="7"/>
      <c r="J1577" s="8">
        <v>0</v>
      </c>
      <c r="K1577" s="8">
        <v>0</v>
      </c>
      <c r="L1577" s="8">
        <v>54110.28</v>
      </c>
      <c r="M1577" s="8">
        <v>0</v>
      </c>
      <c r="N1577" s="8">
        <v>10501.700000000004</v>
      </c>
      <c r="O1577" s="8">
        <v>19725.909999999996</v>
      </c>
      <c r="P1577" s="8">
        <v>12038.38</v>
      </c>
      <c r="Q1577" s="8">
        <v>7673.0500000000029</v>
      </c>
      <c r="R1577" s="8"/>
      <c r="S1577" s="8"/>
      <c r="T1577" s="8"/>
      <c r="U1577" s="8"/>
      <c r="V1577" s="8"/>
      <c r="W1577" s="8"/>
      <c r="X1577" s="8"/>
      <c r="Y1577" s="14">
        <f t="shared" si="276"/>
        <v>104049.32</v>
      </c>
      <c r="Z1577" s="10"/>
      <c r="AA1577" s="136">
        <f t="shared" si="281"/>
        <v>0</v>
      </c>
      <c r="AB1577" s="13"/>
      <c r="AC1577" s="13">
        <f t="shared" si="277"/>
        <v>0</v>
      </c>
      <c r="AD1577" s="12"/>
      <c r="AE1577" s="12"/>
      <c r="AG1577" s="9">
        <f t="shared" si="269"/>
        <v>-104049.32</v>
      </c>
      <c r="AI1577" s="1" t="str">
        <f t="shared" si="282"/>
        <v>34G34G10004001</v>
      </c>
      <c r="AJ1577" s="9">
        <f>IF(AND(F1577=2015,AG$4=1),-IFERROR(VLOOKUP(AI1577,'Tax Admin 1'!A:I,9,0),0),IF(AND(F1577=2015,AG$4=2),-IFERROR(VLOOKUP(AI1577,'Tax Admin 2'!A:I,9,0),0),IFERROR(VLOOKUP(AI1577,'A203'!A:L,12,0),0)))</f>
        <v>0</v>
      </c>
    </row>
    <row r="1578" spans="1:36" ht="15" customHeight="1" outlineLevel="2">
      <c r="A1578" s="7">
        <v>2015</v>
      </c>
      <c r="B1578" s="7" t="s">
        <v>258</v>
      </c>
      <c r="C1578" s="149" t="s">
        <v>257</v>
      </c>
      <c r="D1578" s="7" t="s">
        <v>257</v>
      </c>
      <c r="E1578" s="7" t="s">
        <v>13</v>
      </c>
      <c r="F1578" s="7">
        <v>1050</v>
      </c>
      <c r="G1578" s="7" t="str">
        <f>VLOOKUP(F1578,Crosswalk!A:D,2,0)</f>
        <v>4006</v>
      </c>
      <c r="H1578" s="7" t="str">
        <f>VLOOKUP(G1578,Crosswalk!B:D,2,0)</f>
        <v>Property Tax-Current Unsecured</v>
      </c>
      <c r="I1578" s="7"/>
      <c r="J1578" s="8">
        <v>0</v>
      </c>
      <c r="K1578" s="8">
        <v>0</v>
      </c>
      <c r="L1578" s="8">
        <v>10380.969999999999</v>
      </c>
      <c r="M1578" s="8">
        <v>0</v>
      </c>
      <c r="N1578" s="8">
        <v>0.61000000000058208</v>
      </c>
      <c r="O1578" s="8">
        <v>219.6200000000008</v>
      </c>
      <c r="P1578" s="8"/>
      <c r="Q1578" s="8">
        <v>0</v>
      </c>
      <c r="R1578" s="8"/>
      <c r="S1578" s="8"/>
      <c r="T1578" s="8"/>
      <c r="U1578" s="8"/>
      <c r="V1578" s="8"/>
      <c r="W1578" s="8"/>
      <c r="X1578" s="8"/>
      <c r="Y1578" s="14">
        <f t="shared" si="276"/>
        <v>10601.2</v>
      </c>
      <c r="Z1578" s="10"/>
      <c r="AA1578" s="136">
        <f t="shared" si="281"/>
        <v>0</v>
      </c>
      <c r="AB1578" s="13"/>
      <c r="AC1578" s="13">
        <f t="shared" si="277"/>
        <v>0</v>
      </c>
      <c r="AD1578" s="12"/>
      <c r="AE1578" s="12"/>
      <c r="AG1578" s="9">
        <f t="shared" si="269"/>
        <v>-10601.2</v>
      </c>
      <c r="AI1578" s="1" t="str">
        <f t="shared" si="282"/>
        <v>34G34G10004006</v>
      </c>
      <c r="AJ1578" s="9">
        <f>IF(AND(F1578=2015,AG$4=1),-IFERROR(VLOOKUP(AI1578,'Tax Admin 1'!A:I,9,0),0),IF(AND(F1578=2015,AG$4=2),-IFERROR(VLOOKUP(AI1578,'Tax Admin 2'!A:I,9,0),0),IFERROR(VLOOKUP(AI1578,'A203'!A:L,12,0),0)))</f>
        <v>0</v>
      </c>
    </row>
    <row r="1579" spans="1:36" ht="15" customHeight="1" outlineLevel="2">
      <c r="A1579" s="7">
        <v>2015</v>
      </c>
      <c r="B1579" s="7" t="s">
        <v>258</v>
      </c>
      <c r="C1579" s="149" t="s">
        <v>257</v>
      </c>
      <c r="D1579" s="22" t="s">
        <v>257</v>
      </c>
      <c r="E1579" s="7" t="s">
        <v>13</v>
      </c>
      <c r="F1579" s="7">
        <v>1110</v>
      </c>
      <c r="G1579" s="7" t="str">
        <f>VLOOKUP(F1579,Crosswalk!A:D,2,0)</f>
        <v>4008</v>
      </c>
      <c r="H1579" s="7" t="str">
        <f>VLOOKUP(G1579,Crosswalk!B:D,2,0)</f>
        <v>Property Taxes-Prior Secured</v>
      </c>
      <c r="I1579" s="7"/>
      <c r="J1579" s="8">
        <v>0</v>
      </c>
      <c r="K1579" s="8">
        <v>0</v>
      </c>
      <c r="L1579" s="8">
        <v>0</v>
      </c>
      <c r="M1579" s="8">
        <v>0</v>
      </c>
      <c r="N1579" s="8">
        <v>0</v>
      </c>
      <c r="O1579" s="8">
        <v>0</v>
      </c>
      <c r="P1579" s="8"/>
      <c r="Q1579" s="8">
        <v>1040.57</v>
      </c>
      <c r="R1579" s="8"/>
      <c r="S1579" s="8"/>
      <c r="T1579" s="8"/>
      <c r="U1579" s="8"/>
      <c r="V1579" s="8"/>
      <c r="W1579" s="8"/>
      <c r="X1579" s="8"/>
      <c r="Y1579" s="14">
        <f t="shared" si="276"/>
        <v>1040.57</v>
      </c>
      <c r="Z1579" s="10"/>
      <c r="AA1579" s="136">
        <f t="shared" si="281"/>
        <v>0</v>
      </c>
      <c r="AB1579" s="13"/>
      <c r="AC1579" s="13">
        <f t="shared" si="277"/>
        <v>0</v>
      </c>
      <c r="AD1579" s="12"/>
      <c r="AE1579" s="12"/>
      <c r="AG1579" s="9">
        <f t="shared" si="269"/>
        <v>-1040.57</v>
      </c>
      <c r="AI1579" s="1" t="str">
        <f t="shared" si="282"/>
        <v>34G34G10004008</v>
      </c>
      <c r="AJ1579" s="9">
        <f>IF(AND(F1579=2015,AG$4=1),-IFERROR(VLOOKUP(AI1579,'Tax Admin 1'!A:I,9,0),0),IF(AND(F1579=2015,AG$4=2),-IFERROR(VLOOKUP(AI1579,'Tax Admin 2'!A:I,9,0),0),IFERROR(VLOOKUP(AI1579,'A203'!A:L,12,0),0)))</f>
        <v>0</v>
      </c>
    </row>
    <row r="1580" spans="1:36" ht="15" customHeight="1" outlineLevel="2">
      <c r="A1580" s="7">
        <v>2015</v>
      </c>
      <c r="B1580" s="7" t="s">
        <v>258</v>
      </c>
      <c r="C1580" s="149" t="s">
        <v>257</v>
      </c>
      <c r="D1580" s="22" t="s">
        <v>257</v>
      </c>
      <c r="E1580" s="7" t="s">
        <v>13</v>
      </c>
      <c r="F1580" s="7">
        <v>1150</v>
      </c>
      <c r="G1580" s="7" t="str">
        <f>VLOOKUP(F1580,Crosswalk!A:D,2,0)</f>
        <v>4009</v>
      </c>
      <c r="H1580" s="7" t="str">
        <f>VLOOKUP(G1580,Crosswalk!B:D,2,0)</f>
        <v>Property Taxes-Prior Unsecured</v>
      </c>
      <c r="I1580" s="7"/>
      <c r="J1580" s="8">
        <v>0</v>
      </c>
      <c r="K1580" s="8">
        <v>0</v>
      </c>
      <c r="L1580" s="8">
        <v>0</v>
      </c>
      <c r="M1580" s="8">
        <v>0</v>
      </c>
      <c r="N1580" s="8">
        <v>0</v>
      </c>
      <c r="O1580" s="8">
        <v>60.48</v>
      </c>
      <c r="P1580" s="8"/>
      <c r="Q1580" s="8">
        <v>0</v>
      </c>
      <c r="R1580" s="8"/>
      <c r="S1580" s="8"/>
      <c r="T1580" s="8"/>
      <c r="U1580" s="8"/>
      <c r="V1580" s="8"/>
      <c r="W1580" s="8"/>
      <c r="X1580" s="8"/>
      <c r="Y1580" s="14">
        <f t="shared" si="276"/>
        <v>60.48</v>
      </c>
      <c r="Z1580" s="10"/>
      <c r="AA1580" s="136"/>
      <c r="AB1580" s="13"/>
      <c r="AC1580" s="13"/>
      <c r="AD1580" s="12"/>
      <c r="AE1580" s="12"/>
      <c r="AG1580" s="9"/>
      <c r="AJ1580" s="9"/>
    </row>
    <row r="1581" spans="1:36" ht="15" customHeight="1" outlineLevel="2">
      <c r="A1581" s="7">
        <v>2015</v>
      </c>
      <c r="B1581" s="7" t="s">
        <v>258</v>
      </c>
      <c r="C1581" s="149" t="s">
        <v>257</v>
      </c>
      <c r="D1581" s="7" t="s">
        <v>257</v>
      </c>
      <c r="E1581" s="7" t="s">
        <v>13</v>
      </c>
      <c r="F1581" s="7">
        <v>1260</v>
      </c>
      <c r="G1581" s="7" t="str">
        <f>VLOOKUP(F1581,Crosswalk!A:D,2,0)</f>
        <v>4030</v>
      </c>
      <c r="H1581" s="7" t="str">
        <f>VLOOKUP(G1581,Crosswalk!B:D,2,0)</f>
        <v>Supp Prop Tax-Current Secured</v>
      </c>
      <c r="I1581" s="7"/>
      <c r="J1581" s="8">
        <v>0</v>
      </c>
      <c r="K1581" s="8">
        <v>0</v>
      </c>
      <c r="L1581" s="8">
        <v>0</v>
      </c>
      <c r="M1581" s="8">
        <v>0</v>
      </c>
      <c r="N1581" s="8">
        <v>0</v>
      </c>
      <c r="O1581" s="8">
        <v>0</v>
      </c>
      <c r="P1581" s="8"/>
      <c r="Q1581" s="8">
        <v>1050.18</v>
      </c>
      <c r="R1581" s="8"/>
      <c r="S1581" s="8"/>
      <c r="T1581" s="8"/>
      <c r="U1581" s="8"/>
      <c r="V1581" s="8"/>
      <c r="W1581" s="8"/>
      <c r="X1581" s="8"/>
      <c r="Y1581" s="14">
        <f t="shared" si="276"/>
        <v>1050.18</v>
      </c>
      <c r="Z1581" s="10"/>
      <c r="AA1581" s="136">
        <f>IF(AG$2="Y",IF(RIGHT(B1581,4)="CITY",AJ1581,0),AJ1581)</f>
        <v>0</v>
      </c>
      <c r="AB1581" s="13"/>
      <c r="AC1581" s="13">
        <f t="shared" ref="AC1581:AC1612" si="283">AA1581+AB1581</f>
        <v>0</v>
      </c>
      <c r="AD1581" s="12"/>
      <c r="AE1581" s="12"/>
      <c r="AG1581" s="9">
        <f t="shared" si="269"/>
        <v>-1050.18</v>
      </c>
      <c r="AI1581" s="1" t="str">
        <f>C1581&amp;D1581&amp;E1581&amp;G1581</f>
        <v>34G34G10004030</v>
      </c>
      <c r="AJ1581" s="9">
        <f>IF(AND(F1581=2015,AG$4=1),-IFERROR(VLOOKUP(AI1581,'Tax Admin 1'!A:I,9,0),0),IF(AND(F1581=2015,AG$4=2),-IFERROR(VLOOKUP(AI1581,'Tax Admin 2'!A:I,9,0),0),IFERROR(VLOOKUP(AI1581,'A203'!A:L,12,0),0)))</f>
        <v>0</v>
      </c>
    </row>
    <row r="1582" spans="1:36" ht="15" customHeight="1" outlineLevel="2">
      <c r="A1582" s="7">
        <v>2015</v>
      </c>
      <c r="B1582" s="7" t="s">
        <v>258</v>
      </c>
      <c r="C1582" s="149" t="s">
        <v>257</v>
      </c>
      <c r="D1582" s="7" t="s">
        <v>257</v>
      </c>
      <c r="E1582" s="7" t="s">
        <v>13</v>
      </c>
      <c r="F1582" s="7">
        <v>1270</v>
      </c>
      <c r="G1582" s="7" t="str">
        <f>VLOOKUP(F1582,Crosswalk!A:D,2,0)</f>
        <v>4033</v>
      </c>
      <c r="H1582" s="7" t="str">
        <f>VLOOKUP(G1582,Crosswalk!B:D,2,0)</f>
        <v>Supp Property Taxes-Prior Secured</v>
      </c>
      <c r="I1582" s="7"/>
      <c r="J1582" s="8">
        <v>0</v>
      </c>
      <c r="K1582" s="8">
        <v>0</v>
      </c>
      <c r="L1582" s="8">
        <v>0</v>
      </c>
      <c r="M1582" s="8">
        <v>0</v>
      </c>
      <c r="N1582" s="8">
        <v>0</v>
      </c>
      <c r="O1582" s="8">
        <v>0</v>
      </c>
      <c r="P1582" s="8"/>
      <c r="Q1582" s="8">
        <v>45.27</v>
      </c>
      <c r="R1582" s="8"/>
      <c r="S1582" s="8"/>
      <c r="T1582" s="8"/>
      <c r="U1582" s="8"/>
      <c r="V1582" s="8"/>
      <c r="W1582" s="8"/>
      <c r="X1582" s="8"/>
      <c r="Y1582" s="14">
        <f t="shared" si="276"/>
        <v>45.27</v>
      </c>
      <c r="Z1582" s="10"/>
      <c r="AA1582" s="136">
        <f>IF(AG$2="Y",IF(RIGHT(B1582,4)="CITY",AJ1582,0),AJ1582)</f>
        <v>0</v>
      </c>
      <c r="AB1582" s="13"/>
      <c r="AC1582" s="13">
        <f t="shared" si="283"/>
        <v>0</v>
      </c>
      <c r="AD1582" s="12"/>
      <c r="AE1582" s="12"/>
      <c r="AG1582" s="9">
        <f t="shared" si="269"/>
        <v>-45.27</v>
      </c>
      <c r="AI1582" s="1" t="str">
        <f>C1582&amp;D1582&amp;E1582&amp;G1582</f>
        <v>34G34G10004033</v>
      </c>
      <c r="AJ1582" s="9">
        <f>IF(AND(F1582=2015,AG$4=1),-IFERROR(VLOOKUP(AI1582,'Tax Admin 1'!A:I,9,0),0),IF(AND(F1582=2015,AG$4=2),-IFERROR(VLOOKUP(AI1582,'Tax Admin 2'!A:I,9,0),0),IFERROR(VLOOKUP(AI1582,'A203'!A:L,12,0),0)))</f>
        <v>0</v>
      </c>
    </row>
    <row r="1583" spans="1:36" ht="15" customHeight="1" outlineLevel="2">
      <c r="A1583" s="7">
        <v>2015</v>
      </c>
      <c r="B1583" s="7" t="s">
        <v>258</v>
      </c>
      <c r="C1583" s="149" t="s">
        <v>257</v>
      </c>
      <c r="D1583" s="7" t="s">
        <v>257</v>
      </c>
      <c r="E1583" s="7" t="s">
        <v>13</v>
      </c>
      <c r="F1583" s="7">
        <v>4010</v>
      </c>
      <c r="G1583" s="7" t="str">
        <f>VLOOKUP(F1583,Crosswalk!A:D,2,0)</f>
        <v>4801</v>
      </c>
      <c r="H1583" s="7" t="str">
        <f>VLOOKUP(G1583,Crosswalk!B:D,2,0)</f>
        <v>Interest</v>
      </c>
      <c r="I1583" s="7"/>
      <c r="J1583" s="8">
        <v>0</v>
      </c>
      <c r="K1583" s="8">
        <v>0</v>
      </c>
      <c r="L1583" s="8">
        <v>2.21</v>
      </c>
      <c r="M1583" s="8">
        <v>0</v>
      </c>
      <c r="N1583" s="8">
        <v>19.39</v>
      </c>
      <c r="O1583" s="8">
        <v>6.259999999999998</v>
      </c>
      <c r="P1583" s="8"/>
      <c r="Q1583" s="8">
        <v>14.880000000000003</v>
      </c>
      <c r="R1583" s="8"/>
      <c r="S1583" s="8"/>
      <c r="T1583" s="8"/>
      <c r="U1583" s="8"/>
      <c r="V1583" s="8"/>
      <c r="W1583" s="8"/>
      <c r="X1583" s="8"/>
      <c r="Y1583" s="14">
        <f t="shared" si="276"/>
        <v>42.74</v>
      </c>
      <c r="Z1583" s="10"/>
      <c r="AA1583" s="136">
        <f>IF(AG$2="Y",IF(RIGHT(B1583,4)="CITY",AJ1583,0),AJ1583)</f>
        <v>0</v>
      </c>
      <c r="AB1583" s="13"/>
      <c r="AC1583" s="13">
        <f t="shared" si="283"/>
        <v>0</v>
      </c>
      <c r="AD1583" s="12"/>
      <c r="AE1583" s="12"/>
      <c r="AG1583" s="9">
        <f t="shared" si="269"/>
        <v>-42.74</v>
      </c>
      <c r="AI1583" s="1" t="str">
        <f>C1583&amp;D1583&amp;E1583&amp;G1583</f>
        <v>34G34G10004801</v>
      </c>
      <c r="AJ1583" s="9">
        <f>IF(AND(F1583=2015,AG$4=1),-IFERROR(VLOOKUP(AI1583,'Tax Admin 1'!A:I,9,0),0),IF(AND(F1583=2015,AG$4=2),-IFERROR(VLOOKUP(AI1583,'Tax Admin 2'!A:I,9,0),0),IFERROR(VLOOKUP(AI1583,'A203'!A:L,12,0),0)))</f>
        <v>0</v>
      </c>
    </row>
    <row r="1584" spans="1:36" ht="15" customHeight="1" outlineLevel="2">
      <c r="A1584" s="7">
        <v>2015</v>
      </c>
      <c r="B1584" s="7" t="s">
        <v>258</v>
      </c>
      <c r="C1584" s="149" t="s">
        <v>257</v>
      </c>
      <c r="D1584" s="7" t="s">
        <v>257</v>
      </c>
      <c r="E1584" s="7" t="s">
        <v>13</v>
      </c>
      <c r="F1584" s="7">
        <v>5380</v>
      </c>
      <c r="G1584" s="7" t="str">
        <f>VLOOKUP(F1584,Crosswalk!A:D,2,0)</f>
        <v>5050</v>
      </c>
      <c r="H1584" s="7" t="str">
        <f>VLOOKUP(G1584,Crosswalk!B:D,2,0)</f>
        <v>St-Homeowners Prop Tax Relief</v>
      </c>
      <c r="I1584" s="7"/>
      <c r="J1584" s="8">
        <v>0</v>
      </c>
      <c r="K1584" s="8">
        <v>0</v>
      </c>
      <c r="L1584" s="8">
        <v>0</v>
      </c>
      <c r="M1584" s="8">
        <v>0</v>
      </c>
      <c r="N1584" s="8">
        <v>0</v>
      </c>
      <c r="O1584" s="8">
        <v>0</v>
      </c>
      <c r="P1584" s="8"/>
      <c r="Q1584" s="8">
        <v>472.97</v>
      </c>
      <c r="R1584" s="8"/>
      <c r="S1584" s="8"/>
      <c r="T1584" s="8"/>
      <c r="U1584" s="8"/>
      <c r="V1584" s="8"/>
      <c r="W1584" s="8"/>
      <c r="X1584" s="8"/>
      <c r="Y1584" s="14">
        <f t="shared" si="276"/>
        <v>472.97</v>
      </c>
      <c r="Z1584" s="10"/>
      <c r="AA1584" s="136">
        <f>IF(AG$2="Y",IF(RIGHT(B1584,4)="CITY",AJ1584,0),AJ1584)</f>
        <v>0</v>
      </c>
      <c r="AB1584" s="13"/>
      <c r="AC1584" s="13">
        <f t="shared" si="283"/>
        <v>0</v>
      </c>
      <c r="AD1584" s="12"/>
      <c r="AE1584" s="12"/>
      <c r="AG1584" s="9">
        <f t="shared" si="269"/>
        <v>-472.97</v>
      </c>
      <c r="AI1584" s="1" t="str">
        <f>C1584&amp;D1584&amp;E1584&amp;G1584</f>
        <v>34G34G10005050</v>
      </c>
      <c r="AJ1584" s="9">
        <f>IF(AND(F1584=2015,AG$4=1),-IFERROR(VLOOKUP(AI1584,'Tax Admin 1'!A:I,9,0),0),IF(AND(F1584=2015,AG$4=2),-IFERROR(VLOOKUP(AI1584,'Tax Admin 2'!A:I,9,0),0),IFERROR(VLOOKUP(AI1584,'A203'!A:L,12,0),0)))</f>
        <v>0</v>
      </c>
    </row>
    <row r="1585" spans="1:36" ht="15" customHeight="1" outlineLevel="1">
      <c r="A1585" s="7"/>
      <c r="B1585" s="7"/>
      <c r="C1585" s="157" t="s">
        <v>3595</v>
      </c>
      <c r="D1585" s="7"/>
      <c r="E1585" s="7"/>
      <c r="F1585" s="7"/>
      <c r="G1585" s="7"/>
      <c r="H1585" s="7"/>
      <c r="I1585" s="7"/>
      <c r="J1585" s="8">
        <f>SUBTOTAL(9,J1577:J1584)</f>
        <v>0</v>
      </c>
      <c r="K1585" s="8">
        <f>SUBTOTAL(9,K1577:K1584)</f>
        <v>0</v>
      </c>
      <c r="L1585" s="8">
        <f>SUBTOTAL(9,L1577:L1584)</f>
        <v>64493.46</v>
      </c>
      <c r="M1585" s="8">
        <f>SUBTOTAL(9,M1577:M1584)</f>
        <v>0</v>
      </c>
      <c r="N1585" s="8">
        <f>SUBTOTAL(9,N1577:N1584)</f>
        <v>10521.700000000004</v>
      </c>
      <c r="O1585" s="8">
        <f>SUBTOTAL(9,O1577:O1584)</f>
        <v>20012.269999999997</v>
      </c>
      <c r="P1585" s="8">
        <f>SUBTOTAL(9,P1577:P1584)</f>
        <v>12038.38</v>
      </c>
      <c r="Q1585" s="8">
        <f>SUBTOTAL(9,Q1577:Q1584)</f>
        <v>10296.920000000002</v>
      </c>
      <c r="R1585" s="8"/>
      <c r="S1585" s="8"/>
      <c r="T1585" s="8"/>
      <c r="U1585" s="8"/>
      <c r="V1585" s="8"/>
      <c r="W1585" s="8"/>
      <c r="X1585" s="8"/>
      <c r="Y1585" s="14">
        <f>SUBTOTAL(9,Y1577:Y1584)</f>
        <v>117362.73000000001</v>
      </c>
      <c r="Z1585" s="10"/>
      <c r="AA1585" s="136"/>
      <c r="AB1585" s="13"/>
      <c r="AC1585" s="13"/>
      <c r="AD1585" s="12"/>
      <c r="AE1585" s="12"/>
      <c r="AG1585" s="9"/>
      <c r="AJ1585" s="9"/>
    </row>
    <row r="1586" spans="1:36" ht="15" customHeight="1" outlineLevel="2">
      <c r="A1586" s="7">
        <v>2015</v>
      </c>
      <c r="B1586" s="22" t="s">
        <v>313</v>
      </c>
      <c r="C1586" s="149" t="s">
        <v>312</v>
      </c>
      <c r="D1586" s="22" t="s">
        <v>312</v>
      </c>
      <c r="E1586" s="7" t="s">
        <v>13</v>
      </c>
      <c r="F1586" s="7">
        <v>1010</v>
      </c>
      <c r="G1586" s="7" t="str">
        <f>VLOOKUP(F1586,Crosswalk!A:D,2,0)</f>
        <v>4001</v>
      </c>
      <c r="H1586" s="7" t="str">
        <f>VLOOKUP(G1586,Crosswalk!B:D,2,0)</f>
        <v>Property Taxes-Current Secured</v>
      </c>
      <c r="I1586" s="7"/>
      <c r="J1586" s="8">
        <v>0</v>
      </c>
      <c r="K1586" s="8">
        <v>0</v>
      </c>
      <c r="L1586" s="8">
        <v>34813.800000000003</v>
      </c>
      <c r="M1586" s="8">
        <v>0</v>
      </c>
      <c r="N1586" s="8">
        <v>5125.3399999999965</v>
      </c>
      <c r="O1586" s="8">
        <v>19598.099999999999</v>
      </c>
      <c r="P1586" s="8">
        <v>5398.75</v>
      </c>
      <c r="Q1586" s="8">
        <v>2162.9100000000108</v>
      </c>
      <c r="R1586" s="8"/>
      <c r="S1586" s="8"/>
      <c r="T1586" s="8"/>
      <c r="U1586" s="8"/>
      <c r="V1586" s="8"/>
      <c r="W1586" s="8"/>
      <c r="X1586" s="8"/>
      <c r="Y1586" s="14">
        <f t="shared" si="276"/>
        <v>67098.900000000009</v>
      </c>
      <c r="Z1586" s="10"/>
      <c r="AA1586" s="136">
        <f t="shared" ref="AA1586:AA1593" si="284">IF(AG$2="Y",IF(RIGHT(B1586,4)="CITY",AJ1586,0),AJ1586)</f>
        <v>0</v>
      </c>
      <c r="AB1586" s="13"/>
      <c r="AC1586" s="13">
        <f t="shared" si="283"/>
        <v>0</v>
      </c>
      <c r="AD1586" s="12"/>
      <c r="AE1586" s="12"/>
      <c r="AG1586" s="9">
        <f t="shared" si="269"/>
        <v>-67098.900000000009</v>
      </c>
      <c r="AI1586" s="1" t="str">
        <f t="shared" ref="AI1586:AI1593" si="285">C1586&amp;D1586&amp;E1586&amp;G1586</f>
        <v>34H34H10004001</v>
      </c>
      <c r="AJ1586" s="9">
        <f>IF(AND(F1586=2015,AG$4=1),-IFERROR(VLOOKUP(AI1586,'Tax Admin 1'!A:I,9,0),0),IF(AND(F1586=2015,AG$4=2),-IFERROR(VLOOKUP(AI1586,'Tax Admin 2'!A:I,9,0),0),IFERROR(VLOOKUP(AI1586,'A203'!A:L,12,0),0)))</f>
        <v>0</v>
      </c>
    </row>
    <row r="1587" spans="1:36" ht="15" customHeight="1" outlineLevel="2">
      <c r="A1587" s="7">
        <v>2015</v>
      </c>
      <c r="B1587" s="22" t="s">
        <v>313</v>
      </c>
      <c r="C1587" s="149" t="s">
        <v>312</v>
      </c>
      <c r="D1587" s="22" t="s">
        <v>312</v>
      </c>
      <c r="E1587" s="7" t="s">
        <v>13</v>
      </c>
      <c r="F1587" s="7">
        <v>1050</v>
      </c>
      <c r="G1587" s="7" t="str">
        <f>VLOOKUP(F1587,Crosswalk!A:D,2,0)</f>
        <v>4006</v>
      </c>
      <c r="H1587" s="7" t="str">
        <f>VLOOKUP(G1587,Crosswalk!B:D,2,0)</f>
        <v>Property Tax-Current Unsecured</v>
      </c>
      <c r="I1587" s="7"/>
      <c r="J1587" s="8">
        <v>0</v>
      </c>
      <c r="K1587" s="8">
        <v>0</v>
      </c>
      <c r="L1587" s="8">
        <v>2131.2600000000002</v>
      </c>
      <c r="M1587" s="8">
        <v>0</v>
      </c>
      <c r="N1587" s="8">
        <v>20.659999999999854</v>
      </c>
      <c r="O1587" s="8">
        <v>151.53999999999996</v>
      </c>
      <c r="P1587" s="8">
        <v>-51.76</v>
      </c>
      <c r="Q1587" s="8">
        <v>3.4800000000000182</v>
      </c>
      <c r="R1587" s="8"/>
      <c r="S1587" s="8"/>
      <c r="T1587" s="8"/>
      <c r="U1587" s="8"/>
      <c r="V1587" s="8"/>
      <c r="W1587" s="8"/>
      <c r="X1587" s="8"/>
      <c r="Y1587" s="14">
        <f t="shared" si="276"/>
        <v>2255.1799999999998</v>
      </c>
      <c r="Z1587" s="10"/>
      <c r="AA1587" s="136">
        <f t="shared" si="284"/>
        <v>0</v>
      </c>
      <c r="AB1587" s="13"/>
      <c r="AC1587" s="13">
        <f t="shared" si="283"/>
        <v>0</v>
      </c>
      <c r="AD1587" s="12"/>
      <c r="AE1587" s="12"/>
      <c r="AG1587" s="9">
        <f t="shared" si="269"/>
        <v>-2255.1799999999998</v>
      </c>
      <c r="AI1587" s="1" t="str">
        <f t="shared" si="285"/>
        <v>34H34H10004006</v>
      </c>
      <c r="AJ1587" s="9">
        <f>IF(AND(F1587=2015,AG$4=1),-IFERROR(VLOOKUP(AI1587,'Tax Admin 1'!A:I,9,0),0),IF(AND(F1587=2015,AG$4=2),-IFERROR(VLOOKUP(AI1587,'Tax Admin 2'!A:I,9,0),0),IFERROR(VLOOKUP(AI1587,'A203'!A:L,12,0),0)))</f>
        <v>0</v>
      </c>
    </row>
    <row r="1588" spans="1:36" ht="15" customHeight="1" outlineLevel="2">
      <c r="A1588" s="7">
        <v>2015</v>
      </c>
      <c r="B1588" s="22" t="s">
        <v>313</v>
      </c>
      <c r="C1588" s="149" t="s">
        <v>312</v>
      </c>
      <c r="D1588" s="22" t="s">
        <v>312</v>
      </c>
      <c r="E1588" s="7" t="s">
        <v>13</v>
      </c>
      <c r="F1588" s="7">
        <v>1110</v>
      </c>
      <c r="G1588" s="7" t="str">
        <f>VLOOKUP(F1588,Crosswalk!A:D,2,0)</f>
        <v>4008</v>
      </c>
      <c r="H1588" s="7" t="str">
        <f>VLOOKUP(G1588,Crosswalk!B:D,2,0)</f>
        <v>Property Taxes-Prior Secured</v>
      </c>
      <c r="I1588" s="7"/>
      <c r="J1588" s="8"/>
      <c r="K1588" s="8"/>
      <c r="L1588" s="8"/>
      <c r="M1588" s="8"/>
      <c r="N1588" s="8"/>
      <c r="O1588" s="8"/>
      <c r="P1588" s="8"/>
      <c r="Q1588" s="8">
        <v>856.3</v>
      </c>
      <c r="R1588" s="8"/>
      <c r="S1588" s="8"/>
      <c r="T1588" s="8"/>
      <c r="U1588" s="8"/>
      <c r="V1588" s="8"/>
      <c r="W1588" s="8"/>
      <c r="X1588" s="8"/>
      <c r="Y1588" s="14">
        <f t="shared" ref="Y1588" si="286">SUM(J1588:X1588)</f>
        <v>856.3</v>
      </c>
      <c r="Z1588" s="10"/>
      <c r="AA1588" s="136"/>
      <c r="AB1588" s="13"/>
      <c r="AC1588" s="13"/>
      <c r="AD1588" s="12"/>
      <c r="AE1588" s="12"/>
      <c r="AG1588" s="9"/>
      <c r="AJ1588" s="9"/>
    </row>
    <row r="1589" spans="1:36" ht="15" customHeight="1" outlineLevel="2">
      <c r="A1589" s="7">
        <v>2015</v>
      </c>
      <c r="B1589" s="22" t="s">
        <v>313</v>
      </c>
      <c r="C1589" s="149" t="s">
        <v>312</v>
      </c>
      <c r="D1589" s="22" t="s">
        <v>312</v>
      </c>
      <c r="E1589" s="7" t="s">
        <v>13</v>
      </c>
      <c r="F1589" s="7">
        <v>1150</v>
      </c>
      <c r="G1589" s="7" t="str">
        <f>VLOOKUP(F1589,Crosswalk!A:D,2,0)</f>
        <v>4009</v>
      </c>
      <c r="H1589" s="7" t="str">
        <f>VLOOKUP(G1589,Crosswalk!B:D,2,0)</f>
        <v>Property Taxes-Prior Unsecured</v>
      </c>
      <c r="I1589" s="7"/>
      <c r="J1589" s="8">
        <v>0</v>
      </c>
      <c r="K1589" s="8">
        <v>0</v>
      </c>
      <c r="L1589" s="8">
        <v>21.57</v>
      </c>
      <c r="M1589" s="8">
        <v>0</v>
      </c>
      <c r="N1589" s="8">
        <v>4.759999999999998</v>
      </c>
      <c r="O1589" s="8">
        <v>15.380000000000003</v>
      </c>
      <c r="P1589" s="8"/>
      <c r="Q1589" s="8">
        <v>1.25</v>
      </c>
      <c r="R1589" s="8"/>
      <c r="S1589" s="8"/>
      <c r="T1589" s="8"/>
      <c r="U1589" s="8"/>
      <c r="V1589" s="8"/>
      <c r="W1589" s="8"/>
      <c r="X1589" s="8"/>
      <c r="Y1589" s="14">
        <f t="shared" si="276"/>
        <v>42.96</v>
      </c>
      <c r="Z1589" s="10"/>
      <c r="AA1589" s="136">
        <f t="shared" si="284"/>
        <v>0</v>
      </c>
      <c r="AB1589" s="13"/>
      <c r="AC1589" s="13">
        <f t="shared" si="283"/>
        <v>0</v>
      </c>
      <c r="AD1589" s="12"/>
      <c r="AE1589" s="12"/>
      <c r="AG1589" s="9">
        <f t="shared" si="269"/>
        <v>-42.96</v>
      </c>
      <c r="AI1589" s="1" t="str">
        <f t="shared" si="285"/>
        <v>34H34H10004009</v>
      </c>
      <c r="AJ1589" s="9">
        <f>IF(AND(F1589=2015,AG$4=1),-IFERROR(VLOOKUP(AI1589,'Tax Admin 1'!A:I,9,0),0),IF(AND(F1589=2015,AG$4=2),-IFERROR(VLOOKUP(AI1589,'Tax Admin 2'!A:I,9,0),0),IFERROR(VLOOKUP(AI1589,'A203'!A:L,12,0),0)))</f>
        <v>0</v>
      </c>
    </row>
    <row r="1590" spans="1:36" ht="15" customHeight="1" outlineLevel="2">
      <c r="A1590" s="7">
        <v>2015</v>
      </c>
      <c r="B1590" s="22" t="s">
        <v>313</v>
      </c>
      <c r="C1590" s="149" t="s">
        <v>312</v>
      </c>
      <c r="D1590" s="22" t="s">
        <v>312</v>
      </c>
      <c r="E1590" s="7" t="s">
        <v>13</v>
      </c>
      <c r="F1590" s="7">
        <v>1260</v>
      </c>
      <c r="G1590" s="7" t="str">
        <f>VLOOKUP(F1590,Crosswalk!A:D,2,0)</f>
        <v>4030</v>
      </c>
      <c r="H1590" s="7" t="str">
        <f>VLOOKUP(G1590,Crosswalk!B:D,2,0)</f>
        <v>Supp Prop Tax-Current Secured</v>
      </c>
      <c r="I1590" s="7"/>
      <c r="J1590" s="8">
        <v>0</v>
      </c>
      <c r="K1590" s="8">
        <v>0</v>
      </c>
      <c r="L1590" s="8">
        <v>0</v>
      </c>
      <c r="M1590" s="8">
        <v>0</v>
      </c>
      <c r="N1590" s="8">
        <v>0</v>
      </c>
      <c r="O1590" s="8">
        <v>0</v>
      </c>
      <c r="P1590" s="8"/>
      <c r="Q1590" s="8">
        <v>675.68</v>
      </c>
      <c r="R1590" s="8"/>
      <c r="S1590" s="8"/>
      <c r="T1590" s="8"/>
      <c r="U1590" s="8"/>
      <c r="V1590" s="8"/>
      <c r="W1590" s="8"/>
      <c r="X1590" s="8"/>
      <c r="Y1590" s="14">
        <f t="shared" si="276"/>
        <v>675.68</v>
      </c>
      <c r="Z1590" s="10"/>
      <c r="AA1590" s="136">
        <f t="shared" si="284"/>
        <v>0</v>
      </c>
      <c r="AB1590" s="13"/>
      <c r="AC1590" s="13">
        <f t="shared" si="283"/>
        <v>0</v>
      </c>
      <c r="AD1590" s="12"/>
      <c r="AE1590" s="12"/>
      <c r="AG1590" s="9">
        <f t="shared" si="269"/>
        <v>-675.68</v>
      </c>
      <c r="AI1590" s="1" t="str">
        <f t="shared" si="285"/>
        <v>34H34H10004030</v>
      </c>
      <c r="AJ1590" s="9">
        <f>IF(AND(F1590=2015,AG$4=1),-IFERROR(VLOOKUP(AI1590,'Tax Admin 1'!A:I,9,0),0),IF(AND(F1590=2015,AG$4=2),-IFERROR(VLOOKUP(AI1590,'Tax Admin 2'!A:I,9,0),0),IFERROR(VLOOKUP(AI1590,'A203'!A:L,12,0),0)))</f>
        <v>0</v>
      </c>
    </row>
    <row r="1591" spans="1:36" ht="15" customHeight="1" outlineLevel="2">
      <c r="A1591" s="7">
        <v>2015</v>
      </c>
      <c r="B1591" s="22" t="s">
        <v>313</v>
      </c>
      <c r="C1591" s="149" t="s">
        <v>312</v>
      </c>
      <c r="D1591" s="22" t="s">
        <v>312</v>
      </c>
      <c r="E1591" s="7" t="s">
        <v>13</v>
      </c>
      <c r="F1591" s="7">
        <v>1270</v>
      </c>
      <c r="G1591" s="7" t="str">
        <f>VLOOKUP(F1591,Crosswalk!A:D,2,0)</f>
        <v>4033</v>
      </c>
      <c r="H1591" s="7" t="str">
        <f>VLOOKUP(G1591,Crosswalk!B:D,2,0)</f>
        <v>Supp Property Taxes-Prior Secured</v>
      </c>
      <c r="I1591" s="7"/>
      <c r="J1591" s="8"/>
      <c r="K1591" s="8"/>
      <c r="L1591" s="8"/>
      <c r="M1591" s="8"/>
      <c r="N1591" s="8"/>
      <c r="O1591" s="8"/>
      <c r="P1591" s="8"/>
      <c r="Q1591" s="8">
        <v>35.020000000000003</v>
      </c>
      <c r="R1591" s="8"/>
      <c r="S1591" s="8"/>
      <c r="T1591" s="8"/>
      <c r="U1591" s="8"/>
      <c r="V1591" s="8"/>
      <c r="W1591" s="8"/>
      <c r="X1591" s="8"/>
      <c r="Y1591" s="14">
        <f t="shared" ref="Y1591" si="287">SUM(J1591:X1591)</f>
        <v>35.020000000000003</v>
      </c>
      <c r="Z1591" s="10"/>
      <c r="AA1591" s="136"/>
      <c r="AB1591" s="13"/>
      <c r="AC1591" s="13"/>
      <c r="AD1591" s="12"/>
      <c r="AE1591" s="12"/>
      <c r="AG1591" s="9"/>
      <c r="AJ1591" s="9"/>
    </row>
    <row r="1592" spans="1:36" ht="15" customHeight="1" outlineLevel="2">
      <c r="A1592" s="7">
        <v>2015</v>
      </c>
      <c r="B1592" s="22" t="s">
        <v>313</v>
      </c>
      <c r="C1592" s="149" t="s">
        <v>312</v>
      </c>
      <c r="D1592" s="22" t="s">
        <v>312</v>
      </c>
      <c r="E1592" s="7" t="s">
        <v>13</v>
      </c>
      <c r="F1592" s="7">
        <v>4010</v>
      </c>
      <c r="G1592" s="7" t="str">
        <f>VLOOKUP(F1592,Crosswalk!A:D,2,0)</f>
        <v>4801</v>
      </c>
      <c r="H1592" s="7" t="str">
        <f>VLOOKUP(G1592,Crosswalk!B:D,2,0)</f>
        <v>Interest</v>
      </c>
      <c r="I1592" s="7"/>
      <c r="J1592" s="8">
        <v>0</v>
      </c>
      <c r="K1592" s="8">
        <v>0</v>
      </c>
      <c r="L1592" s="8">
        <v>0.94</v>
      </c>
      <c r="M1592" s="8">
        <v>0</v>
      </c>
      <c r="N1592" s="8">
        <v>11.110000000000001</v>
      </c>
      <c r="O1592" s="8">
        <v>3.0399999999999991</v>
      </c>
      <c r="P1592" s="8"/>
      <c r="Q1592" s="8">
        <v>9.34</v>
      </c>
      <c r="R1592" s="8"/>
      <c r="S1592" s="8"/>
      <c r="T1592" s="8"/>
      <c r="U1592" s="8"/>
      <c r="V1592" s="8"/>
      <c r="W1592" s="8"/>
      <c r="X1592" s="8"/>
      <c r="Y1592" s="14">
        <f t="shared" si="276"/>
        <v>24.43</v>
      </c>
      <c r="Z1592" s="10"/>
      <c r="AA1592" s="136">
        <f t="shared" si="284"/>
        <v>0</v>
      </c>
      <c r="AB1592" s="13"/>
      <c r="AC1592" s="13">
        <f t="shared" si="283"/>
        <v>0</v>
      </c>
      <c r="AD1592" s="12"/>
      <c r="AE1592" s="12"/>
      <c r="AG1592" s="9">
        <f t="shared" si="269"/>
        <v>-24.43</v>
      </c>
      <c r="AI1592" s="1" t="str">
        <f t="shared" si="285"/>
        <v>34H34H10004801</v>
      </c>
      <c r="AJ1592" s="9">
        <f>IF(AND(F1592=2015,AG$4=1),-IFERROR(VLOOKUP(AI1592,'Tax Admin 1'!A:I,9,0),0),IF(AND(F1592=2015,AG$4=2),-IFERROR(VLOOKUP(AI1592,'Tax Admin 2'!A:I,9,0),0),IFERROR(VLOOKUP(AI1592,'A203'!A:L,12,0),0)))</f>
        <v>0</v>
      </c>
    </row>
    <row r="1593" spans="1:36" ht="15" customHeight="1" outlineLevel="2">
      <c r="A1593" s="7">
        <v>2015</v>
      </c>
      <c r="B1593" s="22" t="s">
        <v>313</v>
      </c>
      <c r="C1593" s="149" t="s">
        <v>312</v>
      </c>
      <c r="D1593" s="22" t="s">
        <v>312</v>
      </c>
      <c r="E1593" s="7" t="s">
        <v>13</v>
      </c>
      <c r="F1593" s="7">
        <v>5380</v>
      </c>
      <c r="G1593" s="7" t="str">
        <f>VLOOKUP(F1593,Crosswalk!A:D,2,0)</f>
        <v>5050</v>
      </c>
      <c r="H1593" s="7" t="str">
        <f>VLOOKUP(G1593,Crosswalk!B:D,2,0)</f>
        <v>St-Homeowners Prop Tax Relief</v>
      </c>
      <c r="I1593" s="7"/>
      <c r="J1593" s="8">
        <v>0</v>
      </c>
      <c r="K1593" s="8">
        <v>0</v>
      </c>
      <c r="L1593" s="8">
        <v>0</v>
      </c>
      <c r="M1593" s="8">
        <v>0</v>
      </c>
      <c r="N1593" s="8">
        <v>0</v>
      </c>
      <c r="O1593" s="8">
        <v>0</v>
      </c>
      <c r="P1593" s="8"/>
      <c r="Q1593" s="8">
        <v>702.14</v>
      </c>
      <c r="R1593" s="8"/>
      <c r="S1593" s="8"/>
      <c r="T1593" s="8"/>
      <c r="U1593" s="8"/>
      <c r="V1593" s="8"/>
      <c r="W1593" s="8"/>
      <c r="X1593" s="8"/>
      <c r="Y1593" s="14">
        <f t="shared" si="276"/>
        <v>702.14</v>
      </c>
      <c r="Z1593" s="10"/>
      <c r="AA1593" s="136">
        <f t="shared" si="284"/>
        <v>0</v>
      </c>
      <c r="AB1593" s="13"/>
      <c r="AC1593" s="13">
        <f t="shared" si="283"/>
        <v>0</v>
      </c>
      <c r="AD1593" s="12"/>
      <c r="AE1593" s="12"/>
      <c r="AG1593" s="9">
        <f t="shared" si="269"/>
        <v>-702.14</v>
      </c>
      <c r="AI1593" s="1" t="str">
        <f t="shared" si="285"/>
        <v>34H34H10005050</v>
      </c>
      <c r="AJ1593" s="9">
        <f>IF(AND(F1593=2015,AG$4=1),-IFERROR(VLOOKUP(AI1593,'Tax Admin 1'!A:I,9,0),0),IF(AND(F1593=2015,AG$4=2),-IFERROR(VLOOKUP(AI1593,'Tax Admin 2'!A:I,9,0),0),IFERROR(VLOOKUP(AI1593,'A203'!A:L,12,0),0)))</f>
        <v>0</v>
      </c>
    </row>
    <row r="1594" spans="1:36" ht="15" customHeight="1" outlineLevel="1">
      <c r="A1594" s="7"/>
      <c r="B1594" s="22"/>
      <c r="C1594" s="157" t="s">
        <v>3596</v>
      </c>
      <c r="D1594" s="22"/>
      <c r="E1594" s="7"/>
      <c r="F1594" s="7"/>
      <c r="G1594" s="7"/>
      <c r="H1594" s="7"/>
      <c r="I1594" s="7"/>
      <c r="J1594" s="8">
        <f>SUBTOTAL(9,J1586:J1593)</f>
        <v>0</v>
      </c>
      <c r="K1594" s="8">
        <f>SUBTOTAL(9,K1586:K1593)</f>
        <v>0</v>
      </c>
      <c r="L1594" s="8">
        <f>SUBTOTAL(9,L1586:L1593)</f>
        <v>36967.570000000007</v>
      </c>
      <c r="M1594" s="8">
        <f>SUBTOTAL(9,M1586:M1593)</f>
        <v>0</v>
      </c>
      <c r="N1594" s="8">
        <f>SUBTOTAL(9,N1586:N1593)</f>
        <v>5161.8699999999963</v>
      </c>
      <c r="O1594" s="8">
        <f>SUBTOTAL(9,O1586:O1593)</f>
        <v>19768.060000000001</v>
      </c>
      <c r="P1594" s="8">
        <f>SUBTOTAL(9,P1586:P1593)</f>
        <v>5346.99</v>
      </c>
      <c r="Q1594" s="8">
        <f>SUBTOTAL(9,Q1586:Q1593)</f>
        <v>4446.1200000000108</v>
      </c>
      <c r="R1594" s="8"/>
      <c r="S1594" s="8"/>
      <c r="T1594" s="8"/>
      <c r="U1594" s="8"/>
      <c r="V1594" s="8"/>
      <c r="W1594" s="8"/>
      <c r="X1594" s="8"/>
      <c r="Y1594" s="14">
        <f>SUBTOTAL(9,Y1586:Y1593)</f>
        <v>71690.61</v>
      </c>
      <c r="Z1594" s="10"/>
      <c r="AA1594" s="136"/>
      <c r="AB1594" s="13"/>
      <c r="AC1594" s="13"/>
      <c r="AD1594" s="12"/>
      <c r="AE1594" s="12"/>
      <c r="AG1594" s="9"/>
      <c r="AJ1594" s="9"/>
    </row>
    <row r="1595" spans="1:36" ht="15" customHeight="1" outlineLevel="2">
      <c r="A1595" s="7">
        <v>2015</v>
      </c>
      <c r="B1595" s="23" t="s">
        <v>2473</v>
      </c>
      <c r="C1595" s="149" t="s">
        <v>2468</v>
      </c>
      <c r="D1595" s="23" t="s">
        <v>2468</v>
      </c>
      <c r="E1595" s="7" t="s">
        <v>13</v>
      </c>
      <c r="F1595" s="7">
        <v>1010</v>
      </c>
      <c r="G1595" s="7" t="str">
        <f>VLOOKUP(F1595,Crosswalk!A:D,2,0)</f>
        <v>4001</v>
      </c>
      <c r="H1595" s="7" t="str">
        <f>VLOOKUP(G1595,Crosswalk!B:D,2,0)</f>
        <v>Property Taxes-Current Secured</v>
      </c>
      <c r="I1595" s="7"/>
      <c r="J1595" s="8">
        <v>0</v>
      </c>
      <c r="K1595" s="8">
        <v>0</v>
      </c>
      <c r="L1595" s="8">
        <v>13111.23</v>
      </c>
      <c r="M1595" s="8">
        <v>0</v>
      </c>
      <c r="N1595" s="8">
        <v>3093.4799999999996</v>
      </c>
      <c r="O1595" s="8">
        <v>5229.1000000000022</v>
      </c>
      <c r="P1595" s="8">
        <v>3024.04</v>
      </c>
      <c r="Q1595" s="8">
        <v>1250.2199999999975</v>
      </c>
      <c r="R1595" s="8"/>
      <c r="S1595" s="8"/>
      <c r="T1595" s="8"/>
      <c r="U1595" s="8"/>
      <c r="V1595" s="8"/>
      <c r="W1595" s="8"/>
      <c r="X1595" s="8"/>
      <c r="Y1595" s="14">
        <f t="shared" si="276"/>
        <v>25708.07</v>
      </c>
      <c r="Z1595" s="10"/>
      <c r="AA1595" s="136">
        <f>IF(AG$2="Y",IF(RIGHT(B1595,4)="CITY",AJ1595,0),AJ1595)</f>
        <v>0</v>
      </c>
      <c r="AB1595" s="13"/>
      <c r="AC1595" s="13">
        <f t="shared" si="283"/>
        <v>0</v>
      </c>
      <c r="AD1595" s="12"/>
      <c r="AE1595" s="12"/>
      <c r="AG1595" s="9">
        <f t="shared" si="269"/>
        <v>-25708.07</v>
      </c>
      <c r="AI1595" s="1" t="str">
        <f>C1595&amp;D1595&amp;E1595&amp;G1595</f>
        <v>34J34J10004001</v>
      </c>
      <c r="AJ1595" s="9">
        <f>IF(AND(F1595=2015,AG$4=1),-IFERROR(VLOOKUP(AI1595,'Tax Admin 1'!A:I,9,0),0),IF(AND(F1595=2015,AG$4=2),-IFERROR(VLOOKUP(AI1595,'Tax Admin 2'!A:I,9,0),0),IFERROR(VLOOKUP(AI1595,'A203'!A:L,12,0),0)))</f>
        <v>0</v>
      </c>
    </row>
    <row r="1596" spans="1:36" ht="15" customHeight="1" outlineLevel="2">
      <c r="A1596" s="7">
        <v>2015</v>
      </c>
      <c r="B1596" s="23" t="s">
        <v>2473</v>
      </c>
      <c r="C1596" s="149" t="s">
        <v>2468</v>
      </c>
      <c r="D1596" s="23" t="s">
        <v>2468</v>
      </c>
      <c r="E1596" s="7" t="s">
        <v>13</v>
      </c>
      <c r="F1596" s="7">
        <v>1050</v>
      </c>
      <c r="G1596" s="7" t="str">
        <f>VLOOKUP(F1596,Crosswalk!A:D,2,0)</f>
        <v>4006</v>
      </c>
      <c r="H1596" s="7" t="str">
        <f>VLOOKUP(G1596,Crosswalk!B:D,2,0)</f>
        <v>Property Tax-Current Unsecured</v>
      </c>
      <c r="I1596" s="7"/>
      <c r="J1596" s="8">
        <v>0</v>
      </c>
      <c r="K1596" s="8">
        <v>0</v>
      </c>
      <c r="L1596" s="8">
        <v>974.86</v>
      </c>
      <c r="M1596" s="8">
        <v>0</v>
      </c>
      <c r="N1596" s="8">
        <v>0.87999999999999545</v>
      </c>
      <c r="O1596" s="8">
        <v>91.920000000000073</v>
      </c>
      <c r="P1596" s="8"/>
      <c r="Q1596" s="8">
        <v>0</v>
      </c>
      <c r="R1596" s="8"/>
      <c r="S1596" s="8"/>
      <c r="T1596" s="8"/>
      <c r="U1596" s="8"/>
      <c r="V1596" s="8"/>
      <c r="W1596" s="8"/>
      <c r="X1596" s="8"/>
      <c r="Y1596" s="14">
        <f t="shared" si="276"/>
        <v>1067.6600000000001</v>
      </c>
      <c r="Z1596" s="10"/>
      <c r="AA1596" s="136">
        <f>IF(AG$2="Y",IF(RIGHT(B1596,4)="CITY",AJ1596,0),AJ1596)</f>
        <v>0</v>
      </c>
      <c r="AB1596" s="13"/>
      <c r="AC1596" s="13">
        <f t="shared" si="283"/>
        <v>0</v>
      </c>
      <c r="AD1596" s="12"/>
      <c r="AE1596" s="12"/>
      <c r="AG1596" s="9">
        <f t="shared" si="269"/>
        <v>-1067.6600000000001</v>
      </c>
      <c r="AI1596" s="1" t="str">
        <f>C1596&amp;D1596&amp;E1596&amp;G1596</f>
        <v>34J34J10004006</v>
      </c>
      <c r="AJ1596" s="9">
        <f>IF(AND(F1596=2015,AG$4=1),-IFERROR(VLOOKUP(AI1596,'Tax Admin 1'!A:I,9,0),0),IF(AND(F1596=2015,AG$4=2),-IFERROR(VLOOKUP(AI1596,'Tax Admin 2'!A:I,9,0),0),IFERROR(VLOOKUP(AI1596,'A203'!A:L,12,0),0)))</f>
        <v>0</v>
      </c>
    </row>
    <row r="1597" spans="1:36" ht="15" customHeight="1" outlineLevel="2">
      <c r="A1597" s="7">
        <v>2015</v>
      </c>
      <c r="B1597" s="23" t="s">
        <v>2473</v>
      </c>
      <c r="C1597" s="149" t="s">
        <v>2468</v>
      </c>
      <c r="D1597" s="23" t="s">
        <v>2468</v>
      </c>
      <c r="E1597" s="7" t="s">
        <v>13</v>
      </c>
      <c r="F1597" s="7">
        <v>1110</v>
      </c>
      <c r="G1597" s="7" t="str">
        <f>VLOOKUP(F1597,Crosswalk!A:D,2,0)</f>
        <v>4008</v>
      </c>
      <c r="H1597" s="7" t="str">
        <f>VLOOKUP(G1597,Crosswalk!B:D,2,0)</f>
        <v>Property Taxes-Prior Secured</v>
      </c>
      <c r="I1597" s="7"/>
      <c r="J1597" s="8"/>
      <c r="K1597" s="8"/>
      <c r="L1597" s="8"/>
      <c r="M1597" s="8"/>
      <c r="N1597" s="8"/>
      <c r="O1597" s="8"/>
      <c r="P1597" s="8"/>
      <c r="Q1597" s="8">
        <v>133.88</v>
      </c>
      <c r="R1597" s="8"/>
      <c r="S1597" s="8"/>
      <c r="T1597" s="8"/>
      <c r="U1597" s="8"/>
      <c r="V1597" s="8"/>
      <c r="W1597" s="8"/>
      <c r="X1597" s="8"/>
      <c r="Y1597" s="14">
        <f t="shared" ref="Y1597" si="288">SUM(J1597:X1597)</f>
        <v>133.88</v>
      </c>
      <c r="Z1597" s="10"/>
      <c r="AA1597" s="136"/>
      <c r="AB1597" s="13"/>
      <c r="AC1597" s="13"/>
      <c r="AD1597" s="12"/>
      <c r="AE1597" s="12"/>
      <c r="AG1597" s="9"/>
      <c r="AJ1597" s="9"/>
    </row>
    <row r="1598" spans="1:36" ht="15" customHeight="1" outlineLevel="2">
      <c r="A1598" s="7">
        <v>2015</v>
      </c>
      <c r="B1598" s="23" t="s">
        <v>2473</v>
      </c>
      <c r="C1598" s="149" t="s">
        <v>2468</v>
      </c>
      <c r="D1598" s="23" t="s">
        <v>2468</v>
      </c>
      <c r="E1598" s="7" t="s">
        <v>13</v>
      </c>
      <c r="F1598" s="7">
        <v>1150</v>
      </c>
      <c r="G1598" s="7" t="str">
        <f>VLOOKUP(F1598,Crosswalk!A:D,2,0)</f>
        <v>4009</v>
      </c>
      <c r="H1598" s="7" t="str">
        <f>VLOOKUP(G1598,Crosswalk!B:D,2,0)</f>
        <v>Property Taxes-Prior Unsecured</v>
      </c>
      <c r="I1598" s="7"/>
      <c r="J1598" s="8">
        <v>0</v>
      </c>
      <c r="K1598" s="8">
        <v>0</v>
      </c>
      <c r="L1598" s="8">
        <v>0.06</v>
      </c>
      <c r="M1598" s="8">
        <v>0</v>
      </c>
      <c r="N1598" s="8">
        <v>6.58</v>
      </c>
      <c r="O1598" s="8">
        <v>1.46</v>
      </c>
      <c r="P1598" s="8"/>
      <c r="Q1598" s="8">
        <v>0</v>
      </c>
      <c r="R1598" s="8"/>
      <c r="S1598" s="8"/>
      <c r="T1598" s="8"/>
      <c r="U1598" s="8"/>
      <c r="V1598" s="8"/>
      <c r="W1598" s="8"/>
      <c r="X1598" s="8"/>
      <c r="Y1598" s="14">
        <f t="shared" si="276"/>
        <v>8.1</v>
      </c>
      <c r="Z1598" s="10"/>
      <c r="AA1598" s="136">
        <f>IF(AG$2="Y",IF(RIGHT(B1598,4)="CITY",AJ1598,0),AJ1598)</f>
        <v>0</v>
      </c>
      <c r="AB1598" s="13"/>
      <c r="AC1598" s="13">
        <f t="shared" si="283"/>
        <v>0</v>
      </c>
      <c r="AD1598" s="12"/>
      <c r="AE1598" s="12"/>
      <c r="AG1598" s="9">
        <f t="shared" ref="AG1598:AG1612" si="289">AC1598-Y1598</f>
        <v>-8.1</v>
      </c>
      <c r="AI1598" s="1" t="str">
        <f t="shared" ref="AI1598:AI1612" si="290">C1598&amp;D1598&amp;E1598&amp;G1598</f>
        <v>34J34J10004009</v>
      </c>
      <c r="AJ1598" s="9">
        <f>IF(AND(F1598=2015,AG$4=1),-IFERROR(VLOOKUP(AI1598,'Tax Admin 1'!A:I,9,0),0),IF(AND(F1598=2015,AG$4=2),-IFERROR(VLOOKUP(AI1598,'Tax Admin 2'!A:I,9,0),0),IFERROR(VLOOKUP(AI1598,'A203'!A:L,12,0),0)))</f>
        <v>0</v>
      </c>
    </row>
    <row r="1599" spans="1:36" ht="15" customHeight="1" outlineLevel="2">
      <c r="A1599" s="7">
        <v>2015</v>
      </c>
      <c r="B1599" s="23" t="s">
        <v>2473</v>
      </c>
      <c r="C1599" s="149" t="s">
        <v>2468</v>
      </c>
      <c r="D1599" s="23" t="s">
        <v>2468</v>
      </c>
      <c r="E1599" s="7" t="s">
        <v>13</v>
      </c>
      <c r="F1599" s="7">
        <v>1260</v>
      </c>
      <c r="G1599" s="7" t="str">
        <f>VLOOKUP(F1599,Crosswalk!A:D,2,0)</f>
        <v>4030</v>
      </c>
      <c r="H1599" s="7" t="str">
        <f>VLOOKUP(G1599,Crosswalk!B:D,2,0)</f>
        <v>Supp Prop Tax-Current Secured</v>
      </c>
      <c r="I1599" s="7"/>
      <c r="J1599" s="8"/>
      <c r="K1599" s="8"/>
      <c r="L1599" s="8"/>
      <c r="M1599" s="8"/>
      <c r="N1599" s="8"/>
      <c r="O1599" s="8"/>
      <c r="P1599" s="8"/>
      <c r="Q1599" s="8">
        <v>782.51</v>
      </c>
      <c r="R1599" s="8"/>
      <c r="S1599" s="8"/>
      <c r="T1599" s="8"/>
      <c r="U1599" s="8"/>
      <c r="V1599" s="8"/>
      <c r="W1599" s="8"/>
      <c r="X1599" s="8"/>
      <c r="Y1599" s="14">
        <f t="shared" ref="Y1599:Y1600" si="291">SUM(J1599:X1599)</f>
        <v>782.51</v>
      </c>
      <c r="Z1599" s="10"/>
      <c r="AA1599" s="136"/>
      <c r="AB1599" s="13"/>
      <c r="AC1599" s="13"/>
      <c r="AD1599" s="12"/>
      <c r="AE1599" s="12"/>
      <c r="AG1599" s="9"/>
      <c r="AJ1599" s="9"/>
    </row>
    <row r="1600" spans="1:36" ht="15" customHeight="1" outlineLevel="2">
      <c r="A1600" s="7">
        <v>2015</v>
      </c>
      <c r="B1600" s="23" t="s">
        <v>2473</v>
      </c>
      <c r="C1600" s="149" t="s">
        <v>2468</v>
      </c>
      <c r="D1600" s="23" t="s">
        <v>2468</v>
      </c>
      <c r="E1600" s="7" t="s">
        <v>13</v>
      </c>
      <c r="F1600" s="7">
        <v>1270</v>
      </c>
      <c r="G1600" s="7" t="str">
        <f>VLOOKUP(F1600,Crosswalk!A:D,2,0)</f>
        <v>4033</v>
      </c>
      <c r="H1600" s="7" t="str">
        <f>VLOOKUP(G1600,Crosswalk!B:D,2,0)</f>
        <v>Supp Property Taxes-Prior Secured</v>
      </c>
      <c r="I1600" s="7"/>
      <c r="J1600" s="8"/>
      <c r="K1600" s="8"/>
      <c r="L1600" s="8"/>
      <c r="M1600" s="8"/>
      <c r="N1600" s="8"/>
      <c r="O1600" s="8"/>
      <c r="P1600" s="8"/>
      <c r="Q1600" s="8">
        <v>193.84</v>
      </c>
      <c r="R1600" s="8"/>
      <c r="S1600" s="8"/>
      <c r="T1600" s="8"/>
      <c r="U1600" s="8"/>
      <c r="V1600" s="8"/>
      <c r="W1600" s="8"/>
      <c r="X1600" s="8"/>
      <c r="Y1600" s="14">
        <f t="shared" si="291"/>
        <v>193.84</v>
      </c>
      <c r="Z1600" s="10"/>
      <c r="AA1600" s="136"/>
      <c r="AB1600" s="13"/>
      <c r="AC1600" s="13"/>
      <c r="AD1600" s="12"/>
      <c r="AE1600" s="12"/>
      <c r="AG1600" s="9"/>
      <c r="AJ1600" s="9"/>
    </row>
    <row r="1601" spans="1:36" ht="15" customHeight="1" outlineLevel="2">
      <c r="A1601" s="7">
        <v>2015</v>
      </c>
      <c r="B1601" s="23" t="s">
        <v>2473</v>
      </c>
      <c r="C1601" s="149" t="s">
        <v>2468</v>
      </c>
      <c r="D1601" s="23" t="s">
        <v>2468</v>
      </c>
      <c r="E1601" s="7" t="s">
        <v>13</v>
      </c>
      <c r="F1601" s="7">
        <v>4010</v>
      </c>
      <c r="G1601" s="7" t="str">
        <f>VLOOKUP(F1601,Crosswalk!A:D,2,0)</f>
        <v>4801</v>
      </c>
      <c r="H1601" s="7" t="str">
        <f>VLOOKUP(G1601,Crosswalk!B:D,2,0)</f>
        <v>Interest</v>
      </c>
      <c r="I1601" s="7"/>
      <c r="J1601" s="8">
        <v>0</v>
      </c>
      <c r="K1601" s="8">
        <v>0</v>
      </c>
      <c r="L1601" s="8">
        <v>0.39</v>
      </c>
      <c r="M1601" s="8">
        <v>0</v>
      </c>
      <c r="N1601" s="8">
        <v>4.24</v>
      </c>
      <c r="O1601" s="8">
        <v>1.7599999999999998</v>
      </c>
      <c r="P1601" s="8"/>
      <c r="Q1601" s="8">
        <v>3.8100000000000014</v>
      </c>
      <c r="R1601" s="8"/>
      <c r="S1601" s="8"/>
      <c r="T1601" s="8"/>
      <c r="U1601" s="8"/>
      <c r="V1601" s="8"/>
      <c r="W1601" s="8"/>
      <c r="X1601" s="8"/>
      <c r="Y1601" s="14">
        <f t="shared" si="276"/>
        <v>10.200000000000001</v>
      </c>
      <c r="Z1601" s="10"/>
      <c r="AA1601" s="136"/>
      <c r="AB1601" s="13"/>
      <c r="AC1601" s="13"/>
      <c r="AD1601" s="12"/>
      <c r="AE1601" s="12"/>
      <c r="AG1601" s="9"/>
      <c r="AJ1601" s="9"/>
    </row>
    <row r="1602" spans="1:36" ht="15" customHeight="1" outlineLevel="1">
      <c r="A1602" s="7"/>
      <c r="B1602" s="23"/>
      <c r="C1602" s="157" t="s">
        <v>3597</v>
      </c>
      <c r="D1602" s="23"/>
      <c r="E1602" s="7"/>
      <c r="F1602" s="7"/>
      <c r="G1602" s="7"/>
      <c r="H1602" s="7"/>
      <c r="I1602" s="7"/>
      <c r="J1602" s="8">
        <f>SUBTOTAL(9,J1595:J1601)</f>
        <v>0</v>
      </c>
      <c r="K1602" s="8">
        <f>SUBTOTAL(9,K1595:K1601)</f>
        <v>0</v>
      </c>
      <c r="L1602" s="8">
        <f>SUBTOTAL(9,L1595:L1601)</f>
        <v>14086.539999999999</v>
      </c>
      <c r="M1602" s="8">
        <f>SUBTOTAL(9,M1595:M1601)</f>
        <v>0</v>
      </c>
      <c r="N1602" s="8">
        <f>SUBTOTAL(9,N1595:N1601)</f>
        <v>3105.1799999999994</v>
      </c>
      <c r="O1602" s="8">
        <f>SUBTOTAL(9,O1595:O1601)</f>
        <v>5324.2400000000025</v>
      </c>
      <c r="P1602" s="8">
        <f>SUBTOTAL(9,P1595:P1601)</f>
        <v>3024.04</v>
      </c>
      <c r="Q1602" s="8">
        <f>SUBTOTAL(9,Q1595:Q1601)</f>
        <v>2364.2599999999979</v>
      </c>
      <c r="R1602" s="8"/>
      <c r="S1602" s="8"/>
      <c r="T1602" s="8"/>
      <c r="U1602" s="8"/>
      <c r="V1602" s="8"/>
      <c r="W1602" s="8"/>
      <c r="X1602" s="8"/>
      <c r="Y1602" s="14">
        <f>SUBTOTAL(9,Y1595:Y1601)</f>
        <v>27904.26</v>
      </c>
      <c r="Z1602" s="10"/>
      <c r="AA1602" s="136"/>
      <c r="AB1602" s="13"/>
      <c r="AC1602" s="13"/>
      <c r="AD1602" s="12"/>
      <c r="AE1602" s="12"/>
      <c r="AG1602" s="9"/>
      <c r="AJ1602" s="9"/>
    </row>
    <row r="1603" spans="1:36" ht="15" customHeight="1" outlineLevel="2">
      <c r="A1603" s="7">
        <v>2015</v>
      </c>
      <c r="B1603" s="23" t="s">
        <v>2471</v>
      </c>
      <c r="C1603" s="149" t="s">
        <v>2469</v>
      </c>
      <c r="D1603" s="23" t="s">
        <v>2469</v>
      </c>
      <c r="E1603" s="7" t="s">
        <v>13</v>
      </c>
      <c r="F1603" s="7">
        <v>1010</v>
      </c>
      <c r="G1603" s="7" t="str">
        <f>VLOOKUP(F1603,Crosswalk!A:D,2,0)</f>
        <v>4001</v>
      </c>
      <c r="H1603" s="7" t="str">
        <f>VLOOKUP(G1603,Crosswalk!B:D,2,0)</f>
        <v>Property Taxes-Current Secured</v>
      </c>
      <c r="I1603" s="7"/>
      <c r="J1603" s="8">
        <v>0</v>
      </c>
      <c r="K1603" s="8">
        <v>0</v>
      </c>
      <c r="L1603" s="8">
        <v>51551.47</v>
      </c>
      <c r="M1603" s="8">
        <v>0</v>
      </c>
      <c r="N1603" s="8">
        <v>10059.549999999996</v>
      </c>
      <c r="O1603" s="8">
        <v>18931.80000000001</v>
      </c>
      <c r="P1603" s="8">
        <v>11470.49</v>
      </c>
      <c r="Q1603" s="8">
        <v>5575.4400000000023</v>
      </c>
      <c r="R1603" s="8"/>
      <c r="S1603" s="8"/>
      <c r="T1603" s="8"/>
      <c r="U1603" s="8"/>
      <c r="V1603" s="8"/>
      <c r="W1603" s="8"/>
      <c r="X1603" s="8"/>
      <c r="Y1603" s="14">
        <f t="shared" si="276"/>
        <v>97588.750000000015</v>
      </c>
      <c r="Z1603" s="10"/>
      <c r="AA1603" s="136">
        <f>IF(AG$2="Y",IF(RIGHT(B1603,4)="CITY",AJ1603,0),AJ1603)</f>
        <v>0</v>
      </c>
      <c r="AB1603" s="13"/>
      <c r="AC1603" s="13">
        <f t="shared" si="283"/>
        <v>0</v>
      </c>
      <c r="AD1603" s="12"/>
      <c r="AE1603" s="12"/>
      <c r="AG1603" s="9">
        <f t="shared" si="289"/>
        <v>-97588.750000000015</v>
      </c>
      <c r="AI1603" s="1" t="str">
        <f t="shared" si="290"/>
        <v>34K34K10004001</v>
      </c>
      <c r="AJ1603" s="9">
        <f>IF(AND(F1603=2015,AG$4=1),-IFERROR(VLOOKUP(AI1603,'Tax Admin 1'!A:I,9,0),0),IF(AND(F1603=2015,AG$4=2),-IFERROR(VLOOKUP(AI1603,'Tax Admin 2'!A:I,9,0),0),IFERROR(VLOOKUP(AI1603,'A203'!A:L,12,0),0)))</f>
        <v>0</v>
      </c>
    </row>
    <row r="1604" spans="1:36" ht="15" customHeight="1" outlineLevel="2">
      <c r="A1604" s="7">
        <v>2015</v>
      </c>
      <c r="B1604" s="23" t="s">
        <v>2471</v>
      </c>
      <c r="C1604" s="149" t="s">
        <v>2469</v>
      </c>
      <c r="D1604" s="23" t="s">
        <v>2469</v>
      </c>
      <c r="E1604" s="7" t="s">
        <v>13</v>
      </c>
      <c r="F1604" s="7">
        <v>1050</v>
      </c>
      <c r="G1604" s="7" t="str">
        <f>VLOOKUP(F1604,Crosswalk!A:D,2,0)</f>
        <v>4006</v>
      </c>
      <c r="H1604" s="7" t="str">
        <f>VLOOKUP(G1604,Crosswalk!B:D,2,0)</f>
        <v>Property Tax-Current Unsecured</v>
      </c>
      <c r="I1604" s="7"/>
      <c r="J1604" s="8">
        <v>0</v>
      </c>
      <c r="K1604" s="8">
        <v>0</v>
      </c>
      <c r="L1604" s="8">
        <v>11642.95</v>
      </c>
      <c r="M1604" s="8">
        <v>0</v>
      </c>
      <c r="N1604" s="8">
        <v>0</v>
      </c>
      <c r="O1604" s="8">
        <v>41.079999999999927</v>
      </c>
      <c r="P1604" s="8"/>
      <c r="Q1604" s="8">
        <v>0</v>
      </c>
      <c r="R1604" s="8"/>
      <c r="S1604" s="8"/>
      <c r="T1604" s="8"/>
      <c r="U1604" s="8"/>
      <c r="V1604" s="8"/>
      <c r="W1604" s="8"/>
      <c r="X1604" s="8"/>
      <c r="Y1604" s="14">
        <f t="shared" si="276"/>
        <v>11684.03</v>
      </c>
      <c r="Z1604" s="10"/>
      <c r="AA1604" s="136"/>
      <c r="AB1604" s="13"/>
      <c r="AC1604" s="13"/>
      <c r="AD1604" s="12"/>
      <c r="AE1604" s="12"/>
      <c r="AG1604" s="9"/>
      <c r="AJ1604" s="9"/>
    </row>
    <row r="1605" spans="1:36" ht="15" customHeight="1" outlineLevel="2">
      <c r="A1605" s="7">
        <v>2015</v>
      </c>
      <c r="B1605" s="23" t="s">
        <v>2471</v>
      </c>
      <c r="C1605" s="149" t="s">
        <v>2469</v>
      </c>
      <c r="D1605" s="23" t="s">
        <v>2469</v>
      </c>
      <c r="E1605" s="7" t="s">
        <v>13</v>
      </c>
      <c r="F1605" s="7">
        <v>1110</v>
      </c>
      <c r="G1605" s="7" t="str">
        <f>VLOOKUP(F1605,Crosswalk!A:D,2,0)</f>
        <v>4008</v>
      </c>
      <c r="H1605" s="7" t="str">
        <f>VLOOKUP(G1605,Crosswalk!B:D,2,0)</f>
        <v>Property Taxes-Prior Secured</v>
      </c>
      <c r="I1605" s="7"/>
      <c r="J1605" s="8"/>
      <c r="K1605" s="8"/>
      <c r="L1605" s="8"/>
      <c r="M1605" s="8"/>
      <c r="N1605" s="8"/>
      <c r="O1605" s="8"/>
      <c r="P1605" s="8"/>
      <c r="Q1605" s="8">
        <v>590.16</v>
      </c>
      <c r="R1605" s="8"/>
      <c r="S1605" s="8"/>
      <c r="T1605" s="8"/>
      <c r="U1605" s="8"/>
      <c r="V1605" s="8"/>
      <c r="W1605" s="8"/>
      <c r="X1605" s="8"/>
      <c r="Y1605" s="14">
        <f t="shared" ref="Y1605:Y1608" si="292">SUM(J1605:X1605)</f>
        <v>590.16</v>
      </c>
      <c r="Z1605" s="10"/>
      <c r="AA1605" s="136"/>
      <c r="AB1605" s="13"/>
      <c r="AC1605" s="13"/>
      <c r="AD1605" s="12"/>
      <c r="AE1605" s="12"/>
      <c r="AG1605" s="9"/>
      <c r="AJ1605" s="9"/>
    </row>
    <row r="1606" spans="1:36" ht="15" customHeight="1" outlineLevel="2">
      <c r="A1606" s="7">
        <v>2015</v>
      </c>
      <c r="B1606" s="23" t="s">
        <v>2471</v>
      </c>
      <c r="C1606" s="149" t="s">
        <v>2469</v>
      </c>
      <c r="D1606" s="23" t="s">
        <v>2469</v>
      </c>
      <c r="E1606" s="7" t="s">
        <v>13</v>
      </c>
      <c r="F1606" s="7">
        <v>1150</v>
      </c>
      <c r="G1606" s="7" t="str">
        <f>VLOOKUP(F1606,Crosswalk!A:D,2,0)</f>
        <v>4009</v>
      </c>
      <c r="H1606" s="7" t="str">
        <f>VLOOKUP(G1606,Crosswalk!B:D,2,0)</f>
        <v>Property Taxes-Prior Unsecured</v>
      </c>
      <c r="I1606" s="7"/>
      <c r="J1606" s="8"/>
      <c r="K1606" s="8"/>
      <c r="L1606" s="8"/>
      <c r="M1606" s="8"/>
      <c r="N1606" s="8"/>
      <c r="O1606" s="8"/>
      <c r="P1606" s="8"/>
      <c r="Q1606" s="8">
        <v>0</v>
      </c>
      <c r="R1606" s="8"/>
      <c r="S1606" s="8"/>
      <c r="T1606" s="8"/>
      <c r="U1606" s="8"/>
      <c r="V1606" s="8"/>
      <c r="W1606" s="8"/>
      <c r="X1606" s="8"/>
      <c r="Y1606" s="14">
        <f t="shared" si="292"/>
        <v>0</v>
      </c>
      <c r="Z1606" s="10"/>
      <c r="AA1606" s="136"/>
      <c r="AB1606" s="13"/>
      <c r="AC1606" s="13"/>
      <c r="AD1606" s="12"/>
      <c r="AE1606" s="12"/>
      <c r="AG1606" s="9"/>
      <c r="AJ1606" s="9"/>
    </row>
    <row r="1607" spans="1:36" ht="15" customHeight="1" outlineLevel="2">
      <c r="A1607" s="7">
        <v>2015</v>
      </c>
      <c r="B1607" s="23" t="s">
        <v>2471</v>
      </c>
      <c r="C1607" s="149" t="s">
        <v>2469</v>
      </c>
      <c r="D1607" s="23" t="s">
        <v>2469</v>
      </c>
      <c r="E1607" s="7" t="s">
        <v>13</v>
      </c>
      <c r="F1607" s="7">
        <v>1260</v>
      </c>
      <c r="G1607" s="7" t="str">
        <f>VLOOKUP(F1607,Crosswalk!A:D,2,0)</f>
        <v>4030</v>
      </c>
      <c r="H1607" s="7" t="str">
        <f>VLOOKUP(G1607,Crosswalk!B:D,2,0)</f>
        <v>Supp Prop Tax-Current Secured</v>
      </c>
      <c r="I1607" s="7"/>
      <c r="J1607" s="8"/>
      <c r="K1607" s="8"/>
      <c r="L1607" s="8"/>
      <c r="M1607" s="8"/>
      <c r="N1607" s="8"/>
      <c r="O1607" s="8"/>
      <c r="P1607" s="8"/>
      <c r="Q1607" s="8">
        <v>981.62</v>
      </c>
      <c r="R1607" s="8"/>
      <c r="S1607" s="8"/>
      <c r="T1607" s="8"/>
      <c r="U1607" s="8"/>
      <c r="V1607" s="8"/>
      <c r="W1607" s="8"/>
      <c r="X1607" s="8"/>
      <c r="Y1607" s="14">
        <f t="shared" si="292"/>
        <v>981.62</v>
      </c>
      <c r="Z1607" s="10"/>
      <c r="AA1607" s="136"/>
      <c r="AB1607" s="13"/>
      <c r="AC1607" s="13"/>
      <c r="AD1607" s="12"/>
      <c r="AE1607" s="12"/>
      <c r="AG1607" s="9"/>
      <c r="AJ1607" s="9"/>
    </row>
    <row r="1608" spans="1:36" ht="15" customHeight="1" outlineLevel="2">
      <c r="A1608" s="7">
        <v>2015</v>
      </c>
      <c r="B1608" s="23" t="s">
        <v>2471</v>
      </c>
      <c r="C1608" s="149" t="s">
        <v>2469</v>
      </c>
      <c r="D1608" s="23" t="s">
        <v>2469</v>
      </c>
      <c r="E1608" s="7" t="s">
        <v>13</v>
      </c>
      <c r="F1608" s="7">
        <v>1270</v>
      </c>
      <c r="G1608" s="7" t="str">
        <f>VLOOKUP(F1608,Crosswalk!A:D,2,0)</f>
        <v>4033</v>
      </c>
      <c r="H1608" s="7" t="str">
        <f>VLOOKUP(G1608,Crosswalk!B:D,2,0)</f>
        <v>Supp Property Taxes-Prior Secured</v>
      </c>
      <c r="I1608" s="7"/>
      <c r="J1608" s="8"/>
      <c r="K1608" s="8"/>
      <c r="L1608" s="8"/>
      <c r="M1608" s="8"/>
      <c r="N1608" s="8"/>
      <c r="O1608" s="8"/>
      <c r="P1608" s="8"/>
      <c r="Q1608" s="8">
        <v>39.020000000000003</v>
      </c>
      <c r="R1608" s="8"/>
      <c r="S1608" s="8"/>
      <c r="T1608" s="8"/>
      <c r="U1608" s="8"/>
      <c r="V1608" s="8"/>
      <c r="W1608" s="8"/>
      <c r="X1608" s="8"/>
      <c r="Y1608" s="14">
        <f t="shared" si="292"/>
        <v>39.020000000000003</v>
      </c>
      <c r="Z1608" s="10"/>
      <c r="AA1608" s="136"/>
      <c r="AB1608" s="13"/>
      <c r="AC1608" s="13"/>
      <c r="AD1608" s="12"/>
      <c r="AE1608" s="12"/>
      <c r="AG1608" s="9"/>
      <c r="AJ1608" s="9"/>
    </row>
    <row r="1609" spans="1:36" ht="15" customHeight="1" outlineLevel="2">
      <c r="A1609" s="7">
        <v>2015</v>
      </c>
      <c r="B1609" s="23" t="s">
        <v>2471</v>
      </c>
      <c r="C1609" s="149" t="s">
        <v>2469</v>
      </c>
      <c r="D1609" s="23" t="s">
        <v>2469</v>
      </c>
      <c r="E1609" s="7" t="s">
        <v>13</v>
      </c>
      <c r="F1609" s="7">
        <v>4010</v>
      </c>
      <c r="G1609" s="7" t="str">
        <f>VLOOKUP(F1609,Crosswalk!A:D,2,0)</f>
        <v>4801</v>
      </c>
      <c r="H1609" s="7" t="str">
        <f>VLOOKUP(G1609,Crosswalk!B:D,2,0)</f>
        <v>Interest</v>
      </c>
      <c r="I1609" s="7"/>
      <c r="J1609" s="8">
        <v>0</v>
      </c>
      <c r="K1609" s="8">
        <v>0</v>
      </c>
      <c r="L1609" s="8">
        <v>1.31</v>
      </c>
      <c r="M1609" s="8">
        <v>0</v>
      </c>
      <c r="N1609" s="8">
        <v>19</v>
      </c>
      <c r="O1609" s="8">
        <v>6</v>
      </c>
      <c r="P1609" s="8"/>
      <c r="Q1609" s="8">
        <v>14.150000000000002</v>
      </c>
      <c r="R1609" s="8"/>
      <c r="S1609" s="8"/>
      <c r="T1609" s="8"/>
      <c r="U1609" s="8"/>
      <c r="V1609" s="8"/>
      <c r="W1609" s="8"/>
      <c r="X1609" s="8"/>
      <c r="Y1609" s="14">
        <f t="shared" si="276"/>
        <v>40.46</v>
      </c>
      <c r="Z1609" s="10"/>
      <c r="AA1609" s="136"/>
      <c r="AB1609" s="13"/>
      <c r="AC1609" s="13"/>
      <c r="AD1609" s="12"/>
      <c r="AE1609" s="12"/>
      <c r="AG1609" s="9"/>
      <c r="AJ1609" s="9"/>
    </row>
    <row r="1610" spans="1:36" ht="15" customHeight="1" outlineLevel="2">
      <c r="A1610" s="7">
        <v>2015</v>
      </c>
      <c r="B1610" s="23" t="s">
        <v>2471</v>
      </c>
      <c r="C1610" s="149" t="s">
        <v>2469</v>
      </c>
      <c r="D1610" s="23" t="s">
        <v>2469</v>
      </c>
      <c r="E1610" s="7" t="s">
        <v>13</v>
      </c>
      <c r="F1610" s="7">
        <v>5380</v>
      </c>
      <c r="G1610" s="7" t="str">
        <f>VLOOKUP(F1610,Crosswalk!A:D,2,0)</f>
        <v>5050</v>
      </c>
      <c r="H1610" s="7" t="str">
        <f>VLOOKUP(G1610,Crosswalk!B:D,2,0)</f>
        <v>St-Homeowners Prop Tax Relief</v>
      </c>
      <c r="I1610" s="7"/>
      <c r="J1610" s="8"/>
      <c r="K1610" s="8"/>
      <c r="L1610" s="8"/>
      <c r="M1610" s="8"/>
      <c r="N1610" s="8"/>
      <c r="O1610" s="8"/>
      <c r="P1610" s="8"/>
      <c r="Q1610" s="8">
        <v>461.24</v>
      </c>
      <c r="R1610" s="8"/>
      <c r="S1610" s="8"/>
      <c r="T1610" s="8"/>
      <c r="U1610" s="8"/>
      <c r="V1610" s="8"/>
      <c r="W1610" s="8"/>
      <c r="X1610" s="8"/>
      <c r="Y1610" s="14">
        <f t="shared" ref="Y1610" si="293">SUM(J1610:X1610)</f>
        <v>461.24</v>
      </c>
      <c r="Z1610" s="10"/>
      <c r="AA1610" s="136"/>
      <c r="AB1610" s="13"/>
      <c r="AC1610" s="13"/>
      <c r="AD1610" s="12"/>
      <c r="AE1610" s="12"/>
      <c r="AG1610" s="9"/>
      <c r="AJ1610" s="9"/>
    </row>
    <row r="1611" spans="1:36" ht="15" customHeight="1" outlineLevel="1">
      <c r="A1611" s="7"/>
      <c r="B1611" s="23"/>
      <c r="C1611" s="157" t="s">
        <v>3598</v>
      </c>
      <c r="D1611" s="23"/>
      <c r="E1611" s="7"/>
      <c r="F1611" s="7"/>
      <c r="G1611" s="7"/>
      <c r="H1611" s="7"/>
      <c r="I1611" s="7"/>
      <c r="J1611" s="8">
        <f>SUBTOTAL(9,J1603:J1610)</f>
        <v>0</v>
      </c>
      <c r="K1611" s="8">
        <f>SUBTOTAL(9,K1603:K1610)</f>
        <v>0</v>
      </c>
      <c r="L1611" s="8">
        <f>SUBTOTAL(9,L1603:L1610)</f>
        <v>63195.729999999996</v>
      </c>
      <c r="M1611" s="8">
        <f>SUBTOTAL(9,M1603:M1610)</f>
        <v>0</v>
      </c>
      <c r="N1611" s="8">
        <f>SUBTOTAL(9,N1603:N1610)</f>
        <v>10078.549999999996</v>
      </c>
      <c r="O1611" s="8">
        <f>SUBTOTAL(9,O1603:O1610)</f>
        <v>18978.880000000012</v>
      </c>
      <c r="P1611" s="8">
        <f>SUBTOTAL(9,P1603:P1610)</f>
        <v>11470.49</v>
      </c>
      <c r="Q1611" s="8">
        <f>SUBTOTAL(9,Q1603:Q1610)</f>
        <v>7661.6300000000019</v>
      </c>
      <c r="R1611" s="8"/>
      <c r="S1611" s="8"/>
      <c r="T1611" s="8"/>
      <c r="U1611" s="8"/>
      <c r="V1611" s="8"/>
      <c r="W1611" s="8"/>
      <c r="X1611" s="8"/>
      <c r="Y1611" s="14">
        <f>SUBTOTAL(9,Y1603:Y1610)</f>
        <v>111385.28000000003</v>
      </c>
      <c r="Z1611" s="10"/>
      <c r="AA1611" s="136"/>
      <c r="AB1611" s="13"/>
      <c r="AC1611" s="13"/>
      <c r="AD1611" s="12"/>
      <c r="AE1611" s="12"/>
      <c r="AG1611" s="9"/>
      <c r="AJ1611" s="9"/>
    </row>
    <row r="1612" spans="1:36" ht="15" customHeight="1" outlineLevel="2">
      <c r="A1612" s="7">
        <v>2015</v>
      </c>
      <c r="B1612" s="7" t="s">
        <v>3456</v>
      </c>
      <c r="C1612" s="149" t="s">
        <v>2470</v>
      </c>
      <c r="D1612" s="23" t="s">
        <v>2470</v>
      </c>
      <c r="E1612" s="7" t="s">
        <v>13</v>
      </c>
      <c r="F1612" s="7">
        <v>1010</v>
      </c>
      <c r="G1612" s="7" t="str">
        <f>VLOOKUP(F1612,Crosswalk!A:D,2,0)</f>
        <v>4001</v>
      </c>
      <c r="H1612" s="7" t="str">
        <f>VLOOKUP(G1612,Crosswalk!B:D,2,0)</f>
        <v>Property Taxes-Current Secured</v>
      </c>
      <c r="I1612" s="7"/>
      <c r="J1612" s="8">
        <v>0</v>
      </c>
      <c r="K1612" s="8">
        <v>0</v>
      </c>
      <c r="L1612" s="8">
        <v>91080.38</v>
      </c>
      <c r="M1612" s="8">
        <v>0</v>
      </c>
      <c r="N1612" s="8">
        <v>12428.850000000006</v>
      </c>
      <c r="O1612" s="8">
        <v>55002.699999999983</v>
      </c>
      <c r="P1612" s="8">
        <v>14358.84</v>
      </c>
      <c r="Q1612" s="8">
        <v>11690.920000000042</v>
      </c>
      <c r="R1612" s="8"/>
      <c r="S1612" s="8"/>
      <c r="T1612" s="8"/>
      <c r="U1612" s="8"/>
      <c r="V1612" s="8"/>
      <c r="W1612" s="8"/>
      <c r="X1612" s="8"/>
      <c r="Y1612" s="14">
        <f t="shared" si="276"/>
        <v>184561.69000000003</v>
      </c>
      <c r="Z1612" s="10"/>
      <c r="AA1612" s="136">
        <f>IF(AG$2="Y",IF(RIGHT(B1612,4)="CITY",AJ1612,0),AJ1612)</f>
        <v>0</v>
      </c>
      <c r="AB1612" s="13"/>
      <c r="AC1612" s="13">
        <f t="shared" si="283"/>
        <v>0</v>
      </c>
      <c r="AD1612" s="12"/>
      <c r="AE1612" s="12"/>
      <c r="AG1612" s="9">
        <f t="shared" si="289"/>
        <v>-184561.69000000003</v>
      </c>
      <c r="AI1612" s="1" t="str">
        <f t="shared" si="290"/>
        <v>34L34L10004001</v>
      </c>
      <c r="AJ1612" s="9">
        <f>IF(AND(F1612=2015,AG$4=1),-IFERROR(VLOOKUP(AI1612,'Tax Admin 1'!A:I,9,0),0),IF(AND(F1612=2015,AG$4=2),-IFERROR(VLOOKUP(AI1612,'Tax Admin 2'!A:I,9,0),0),IFERROR(VLOOKUP(AI1612,'A203'!A:L,12,0),0)))</f>
        <v>0</v>
      </c>
    </row>
    <row r="1613" spans="1:36" ht="15" customHeight="1" outlineLevel="2">
      <c r="A1613" s="7">
        <v>2015</v>
      </c>
      <c r="B1613" s="7" t="s">
        <v>3456</v>
      </c>
      <c r="C1613" s="149" t="s">
        <v>2470</v>
      </c>
      <c r="D1613" s="23" t="s">
        <v>2470</v>
      </c>
      <c r="E1613" s="7" t="s">
        <v>13</v>
      </c>
      <c r="F1613" s="7">
        <v>1050</v>
      </c>
      <c r="G1613" s="7" t="str">
        <f>VLOOKUP(F1613,Crosswalk!A:D,2,0)</f>
        <v>4006</v>
      </c>
      <c r="H1613" s="7" t="str">
        <f>VLOOKUP(G1613,Crosswalk!B:D,2,0)</f>
        <v>Property Tax-Current Unsecured</v>
      </c>
      <c r="I1613" s="7"/>
      <c r="J1613" s="8">
        <v>0</v>
      </c>
      <c r="K1613" s="8">
        <v>0</v>
      </c>
      <c r="L1613" s="8">
        <v>4366.87</v>
      </c>
      <c r="M1613" s="8">
        <v>0</v>
      </c>
      <c r="N1613" s="8">
        <v>0.6499999999996362</v>
      </c>
      <c r="O1613" s="8">
        <v>31.119999999999891</v>
      </c>
      <c r="P1613" s="8">
        <v>1.69</v>
      </c>
      <c r="Q1613" s="8">
        <v>9.5300000000006548</v>
      </c>
      <c r="R1613" s="8"/>
      <c r="S1613" s="8"/>
      <c r="T1613" s="8"/>
      <c r="U1613" s="8"/>
      <c r="V1613" s="8"/>
      <c r="W1613" s="8"/>
      <c r="X1613" s="8"/>
      <c r="Y1613" s="14">
        <f t="shared" ref="Y1613:Y1615" si="294">SUM(J1613:X1613)</f>
        <v>4409.8599999999997</v>
      </c>
      <c r="Z1613" s="89"/>
      <c r="AA1613" s="137"/>
      <c r="AB1613" s="90"/>
      <c r="AC1613" s="90"/>
      <c r="AD1613" s="91"/>
      <c r="AE1613" s="91"/>
      <c r="AG1613" s="9"/>
      <c r="AJ1613" s="9"/>
    </row>
    <row r="1614" spans="1:36" ht="15" customHeight="1" outlineLevel="2">
      <c r="A1614" s="7">
        <v>2015</v>
      </c>
      <c r="B1614" s="7" t="s">
        <v>3456</v>
      </c>
      <c r="C1614" s="149" t="s">
        <v>2470</v>
      </c>
      <c r="D1614" s="23" t="s">
        <v>2470</v>
      </c>
      <c r="E1614" s="7" t="s">
        <v>13</v>
      </c>
      <c r="F1614" s="7">
        <v>1110</v>
      </c>
      <c r="G1614" s="7" t="str">
        <f>VLOOKUP(F1614,Crosswalk!A:D,2,0)</f>
        <v>4008</v>
      </c>
      <c r="H1614" s="7" t="str">
        <f>VLOOKUP(G1614,Crosswalk!B:D,2,0)</f>
        <v>Property Taxes-Prior Secured</v>
      </c>
      <c r="I1614" s="7"/>
      <c r="J1614" s="8"/>
      <c r="K1614" s="8"/>
      <c r="L1614" s="8"/>
      <c r="M1614" s="8"/>
      <c r="N1614" s="8"/>
      <c r="O1614" s="8"/>
      <c r="P1614" s="8"/>
      <c r="Q1614" s="8">
        <v>993.3</v>
      </c>
      <c r="R1614" s="8"/>
      <c r="S1614" s="8"/>
      <c r="T1614" s="8"/>
      <c r="U1614" s="8"/>
      <c r="V1614" s="8"/>
      <c r="W1614" s="8"/>
      <c r="X1614" s="8"/>
      <c r="Y1614" s="14">
        <f t="shared" ref="Y1614" si="295">SUM(J1614:X1614)</f>
        <v>993.3</v>
      </c>
      <c r="Z1614" s="89"/>
      <c r="AA1614" s="137"/>
      <c r="AB1614" s="90"/>
      <c r="AC1614" s="90"/>
      <c r="AD1614" s="91"/>
      <c r="AE1614" s="91"/>
      <c r="AG1614" s="9"/>
      <c r="AJ1614" s="9"/>
    </row>
    <row r="1615" spans="1:36" ht="15" customHeight="1" outlineLevel="2">
      <c r="A1615" s="7">
        <v>2015</v>
      </c>
      <c r="B1615" s="7" t="s">
        <v>3456</v>
      </c>
      <c r="C1615" s="149" t="s">
        <v>2470</v>
      </c>
      <c r="D1615" s="23" t="s">
        <v>2470</v>
      </c>
      <c r="E1615" s="7" t="s">
        <v>13</v>
      </c>
      <c r="F1615" s="7">
        <v>1150</v>
      </c>
      <c r="G1615" s="7" t="str">
        <f>VLOOKUP(F1615,Crosswalk!A:D,2,0)</f>
        <v>4009</v>
      </c>
      <c r="H1615" s="7" t="str">
        <f>VLOOKUP(G1615,Crosswalk!B:D,2,0)</f>
        <v>Property Taxes-Prior Unsecured</v>
      </c>
      <c r="I1615" s="7"/>
      <c r="J1615" s="8">
        <v>0</v>
      </c>
      <c r="K1615" s="8">
        <v>0</v>
      </c>
      <c r="L1615" s="8">
        <v>4.5999999999999996</v>
      </c>
      <c r="M1615" s="8">
        <v>0</v>
      </c>
      <c r="N1615" s="8">
        <v>2.5199999999999996</v>
      </c>
      <c r="O1615" s="8">
        <v>6</v>
      </c>
      <c r="P1615" s="8">
        <v>1.3</v>
      </c>
      <c r="Q1615" s="8">
        <v>1.7200000000000006</v>
      </c>
      <c r="R1615" s="8"/>
      <c r="S1615" s="8"/>
      <c r="T1615" s="8"/>
      <c r="U1615" s="8"/>
      <c r="V1615" s="8"/>
      <c r="W1615" s="8"/>
      <c r="X1615" s="8"/>
      <c r="Y1615" s="14">
        <f t="shared" si="294"/>
        <v>16.14</v>
      </c>
      <c r="Z1615" s="89"/>
      <c r="AA1615" s="137"/>
      <c r="AB1615" s="90"/>
      <c r="AC1615" s="90"/>
      <c r="AD1615" s="91"/>
      <c r="AE1615" s="91"/>
      <c r="AG1615" s="9"/>
      <c r="AJ1615" s="9"/>
    </row>
    <row r="1616" spans="1:36" ht="15" customHeight="1" outlineLevel="2">
      <c r="A1616" s="7">
        <v>2015</v>
      </c>
      <c r="B1616" s="7" t="s">
        <v>3456</v>
      </c>
      <c r="C1616" s="149" t="s">
        <v>2470</v>
      </c>
      <c r="D1616" s="23" t="s">
        <v>2470</v>
      </c>
      <c r="E1616" s="7" t="s">
        <v>13</v>
      </c>
      <c r="F1616" s="7">
        <v>1260</v>
      </c>
      <c r="G1616" s="7" t="str">
        <f>VLOOKUP(F1616,Crosswalk!A:D,2,0)</f>
        <v>4030</v>
      </c>
      <c r="H1616" s="7" t="str">
        <f>VLOOKUP(G1616,Crosswalk!B:D,2,0)</f>
        <v>Supp Prop Tax-Current Secured</v>
      </c>
      <c r="I1616" s="7"/>
      <c r="J1616" s="8"/>
      <c r="K1616" s="8"/>
      <c r="L1616" s="8"/>
      <c r="M1616" s="8"/>
      <c r="N1616" s="8"/>
      <c r="O1616" s="8"/>
      <c r="P1616" s="8"/>
      <c r="Q1616" s="8">
        <v>724.86</v>
      </c>
      <c r="R1616" s="8"/>
      <c r="S1616" s="8"/>
      <c r="T1616" s="8"/>
      <c r="U1616" s="8"/>
      <c r="V1616" s="8"/>
      <c r="W1616" s="8"/>
      <c r="X1616" s="8"/>
      <c r="Y1616" s="14">
        <f t="shared" ref="Y1616:Y1617" si="296">SUM(J1616:X1616)</f>
        <v>724.86</v>
      </c>
      <c r="Z1616" s="89"/>
      <c r="AA1616" s="137"/>
      <c r="AB1616" s="90"/>
      <c r="AC1616" s="90"/>
      <c r="AD1616" s="91"/>
      <c r="AE1616" s="91"/>
      <c r="AG1616" s="9"/>
      <c r="AJ1616" s="9"/>
    </row>
    <row r="1617" spans="1:36" ht="15" customHeight="1" outlineLevel="2">
      <c r="A1617" s="7">
        <v>2015</v>
      </c>
      <c r="B1617" s="7" t="s">
        <v>3456</v>
      </c>
      <c r="C1617" s="149" t="s">
        <v>2470</v>
      </c>
      <c r="D1617" s="23" t="s">
        <v>2470</v>
      </c>
      <c r="E1617" s="7" t="s">
        <v>13</v>
      </c>
      <c r="F1617" s="7">
        <v>1270</v>
      </c>
      <c r="G1617" s="7" t="str">
        <f>VLOOKUP(F1617,Crosswalk!A:D,2,0)</f>
        <v>4033</v>
      </c>
      <c r="H1617" s="7" t="str">
        <f>VLOOKUP(G1617,Crosswalk!B:D,2,0)</f>
        <v>Supp Property Taxes-Prior Secured</v>
      </c>
      <c r="I1617" s="7"/>
      <c r="J1617" s="8"/>
      <c r="K1617" s="8"/>
      <c r="L1617" s="8"/>
      <c r="M1617" s="8"/>
      <c r="N1617" s="8"/>
      <c r="O1617" s="8"/>
      <c r="P1617" s="8"/>
      <c r="Q1617" s="8">
        <v>6.69</v>
      </c>
      <c r="R1617" s="8"/>
      <c r="S1617" s="8"/>
      <c r="T1617" s="8"/>
      <c r="U1617" s="8"/>
      <c r="V1617" s="8"/>
      <c r="W1617" s="8"/>
      <c r="X1617" s="8"/>
      <c r="Y1617" s="14">
        <f t="shared" si="296"/>
        <v>6.69</v>
      </c>
      <c r="Z1617" s="89"/>
      <c r="AA1617" s="137"/>
      <c r="AB1617" s="90"/>
      <c r="AC1617" s="90"/>
      <c r="AD1617" s="91"/>
      <c r="AE1617" s="91"/>
      <c r="AG1617" s="9"/>
      <c r="AJ1617" s="9"/>
    </row>
    <row r="1618" spans="1:36" ht="15" customHeight="1" outlineLevel="2">
      <c r="A1618" s="7">
        <v>2015</v>
      </c>
      <c r="B1618" s="7" t="s">
        <v>3456</v>
      </c>
      <c r="C1618" s="149" t="s">
        <v>2470</v>
      </c>
      <c r="D1618" s="23" t="s">
        <v>2470</v>
      </c>
      <c r="E1618" s="7" t="s">
        <v>13</v>
      </c>
      <c r="F1618" s="7">
        <v>4010</v>
      </c>
      <c r="G1618" s="7" t="str">
        <f>VLOOKUP(F1618,Crosswalk!A:D,2,0)</f>
        <v>4801</v>
      </c>
      <c r="H1618" s="7" t="str">
        <f>VLOOKUP(G1618,Crosswalk!B:D,2,0)</f>
        <v>Interest</v>
      </c>
      <c r="I1618" s="7"/>
      <c r="J1618" s="8">
        <v>0</v>
      </c>
      <c r="K1618" s="8">
        <v>0</v>
      </c>
      <c r="L1618" s="8">
        <v>0.84</v>
      </c>
      <c r="M1618" s="8">
        <v>0</v>
      </c>
      <c r="N1618" s="8">
        <v>45.91</v>
      </c>
      <c r="O1618" s="8">
        <v>45.45</v>
      </c>
      <c r="P1618" s="8"/>
      <c r="Q1618" s="8">
        <v>29.53</v>
      </c>
      <c r="R1618" s="8"/>
      <c r="S1618" s="8"/>
      <c r="T1618" s="88"/>
      <c r="U1618" s="88"/>
      <c r="V1618" s="88"/>
      <c r="W1618" s="88"/>
      <c r="X1618" s="8"/>
      <c r="Y1618" s="14">
        <f t="shared" si="276"/>
        <v>121.73</v>
      </c>
      <c r="Z1618" s="89"/>
      <c r="AA1618" s="137"/>
      <c r="AB1618" s="90"/>
      <c r="AC1618" s="90"/>
      <c r="AD1618" s="91"/>
      <c r="AE1618" s="91"/>
      <c r="AG1618" s="9"/>
      <c r="AJ1618" s="9"/>
    </row>
    <row r="1619" spans="1:36" ht="15" customHeight="1" outlineLevel="2">
      <c r="A1619" s="7">
        <v>2015</v>
      </c>
      <c r="B1619" s="7" t="s">
        <v>3456</v>
      </c>
      <c r="C1619" s="149" t="s">
        <v>2470</v>
      </c>
      <c r="D1619" s="23" t="s">
        <v>2470</v>
      </c>
      <c r="E1619" s="7" t="s">
        <v>13</v>
      </c>
      <c r="F1619" s="7">
        <v>5380</v>
      </c>
      <c r="G1619" s="7" t="str">
        <f>VLOOKUP(F1619,Crosswalk!A:D,2,0)</f>
        <v>5050</v>
      </c>
      <c r="H1619" s="7" t="str">
        <f>VLOOKUP(G1619,Crosswalk!B:D,2,0)</f>
        <v>St-Homeowners Prop Tax Relief</v>
      </c>
      <c r="I1619" s="7"/>
      <c r="J1619" s="8"/>
      <c r="K1619" s="8"/>
      <c r="L1619" s="8"/>
      <c r="M1619" s="8"/>
      <c r="N1619" s="8"/>
      <c r="O1619" s="8"/>
      <c r="P1619" s="8"/>
      <c r="Q1619" s="8">
        <v>2324.65</v>
      </c>
      <c r="R1619" s="8"/>
      <c r="S1619" s="8"/>
      <c r="T1619" s="88"/>
      <c r="U1619" s="88"/>
      <c r="V1619" s="88"/>
      <c r="W1619" s="88"/>
      <c r="X1619" s="8"/>
      <c r="Y1619" s="14">
        <f t="shared" ref="Y1619" si="297">SUM(J1619:X1619)</f>
        <v>2324.65</v>
      </c>
      <c r="Z1619" s="89"/>
      <c r="AA1619" s="137"/>
      <c r="AB1619" s="90"/>
      <c r="AC1619" s="90"/>
      <c r="AD1619" s="91"/>
      <c r="AE1619" s="91"/>
      <c r="AG1619" s="9"/>
      <c r="AJ1619" s="9"/>
    </row>
    <row r="1620" spans="1:36" ht="15" customHeight="1" outlineLevel="1">
      <c r="A1620" s="7"/>
      <c r="B1620" s="7"/>
      <c r="C1620" s="157" t="s">
        <v>3599</v>
      </c>
      <c r="D1620" s="23"/>
      <c r="E1620" s="7"/>
      <c r="F1620" s="7"/>
      <c r="G1620" s="7"/>
      <c r="H1620" s="7"/>
      <c r="I1620" s="7"/>
      <c r="J1620" s="8">
        <f>SUBTOTAL(9,J1612:J1619)</f>
        <v>0</v>
      </c>
      <c r="K1620" s="8">
        <f>SUBTOTAL(9,K1612:K1619)</f>
        <v>0</v>
      </c>
      <c r="L1620" s="8">
        <f>SUBTOTAL(9,L1612:L1619)</f>
        <v>95452.69</v>
      </c>
      <c r="M1620" s="8">
        <f>SUBTOTAL(9,M1612:M1619)</f>
        <v>0</v>
      </c>
      <c r="N1620" s="8">
        <f>SUBTOTAL(9,N1612:N1619)</f>
        <v>12477.930000000006</v>
      </c>
      <c r="O1620" s="8">
        <f>SUBTOTAL(9,O1612:O1619)</f>
        <v>55085.269999999982</v>
      </c>
      <c r="P1620" s="8">
        <f>SUBTOTAL(9,P1612:P1619)</f>
        <v>14361.83</v>
      </c>
      <c r="Q1620" s="8">
        <f>SUBTOTAL(9,Q1612:Q1619)</f>
        <v>15781.200000000043</v>
      </c>
      <c r="R1620" s="8"/>
      <c r="S1620" s="8"/>
      <c r="T1620" s="88"/>
      <c r="U1620" s="88"/>
      <c r="V1620" s="88"/>
      <c r="W1620" s="88"/>
      <c r="X1620" s="8"/>
      <c r="Y1620" s="14">
        <f>SUBTOTAL(9,Y1612:Y1619)</f>
        <v>193158.92</v>
      </c>
      <c r="Z1620" s="89"/>
      <c r="AA1620" s="137"/>
      <c r="AB1620" s="90"/>
      <c r="AC1620" s="90"/>
      <c r="AD1620" s="91"/>
      <c r="AE1620" s="91"/>
      <c r="AG1620" s="9"/>
      <c r="AJ1620" s="9"/>
    </row>
    <row r="1621" spans="1:36" ht="15" customHeight="1" outlineLevel="2">
      <c r="A1621" s="7">
        <v>2015</v>
      </c>
      <c r="B1621" s="7" t="s">
        <v>3457</v>
      </c>
      <c r="C1621" s="149" t="s">
        <v>3446</v>
      </c>
      <c r="D1621" s="23" t="s">
        <v>3446</v>
      </c>
      <c r="E1621" s="7" t="s">
        <v>13</v>
      </c>
      <c r="F1621" s="7">
        <v>1010</v>
      </c>
      <c r="G1621" s="7" t="str">
        <f>VLOOKUP(F1621,Crosswalk!A:D,2,0)</f>
        <v>4001</v>
      </c>
      <c r="H1621" s="7" t="str">
        <f>VLOOKUP(G1621,Crosswalk!B:D,2,0)</f>
        <v>Property Taxes-Current Secured</v>
      </c>
      <c r="I1621" s="7"/>
      <c r="J1621" s="8">
        <v>0</v>
      </c>
      <c r="K1621" s="8">
        <v>0</v>
      </c>
      <c r="L1621" s="8">
        <v>47678.77</v>
      </c>
      <c r="M1621" s="8">
        <v>0</v>
      </c>
      <c r="N1621" s="8">
        <v>7680.5800000000017</v>
      </c>
      <c r="O1621" s="8">
        <v>23239.590000000004</v>
      </c>
      <c r="P1621" s="8">
        <v>9276.76</v>
      </c>
      <c r="Q1621" s="8">
        <v>5662.5500000000029</v>
      </c>
      <c r="R1621" s="8"/>
      <c r="S1621" s="8"/>
      <c r="T1621" s="8"/>
      <c r="U1621" s="8"/>
      <c r="V1621" s="8"/>
      <c r="W1621" s="8"/>
      <c r="X1621" s="8"/>
      <c r="Y1621" s="14">
        <f t="shared" ref="Y1621:Y1627" si="298">SUM(J1621:X1621)</f>
        <v>93538.25</v>
      </c>
      <c r="Z1621" s="89"/>
      <c r="AA1621" s="137"/>
      <c r="AB1621" s="90"/>
      <c r="AC1621" s="90"/>
      <c r="AD1621" s="91"/>
      <c r="AE1621" s="91"/>
      <c r="AG1621" s="9"/>
      <c r="AJ1621" s="9"/>
    </row>
    <row r="1622" spans="1:36" ht="15" customHeight="1" outlineLevel="2">
      <c r="A1622" s="7">
        <v>2015</v>
      </c>
      <c r="B1622" s="7" t="s">
        <v>3457</v>
      </c>
      <c r="C1622" s="149" t="s">
        <v>3446</v>
      </c>
      <c r="D1622" s="23" t="s">
        <v>3446</v>
      </c>
      <c r="E1622" s="7" t="s">
        <v>13</v>
      </c>
      <c r="F1622" s="7">
        <v>1050</v>
      </c>
      <c r="G1622" s="7" t="str">
        <f>VLOOKUP(F1622,Crosswalk!A:D,2,0)</f>
        <v>4006</v>
      </c>
      <c r="H1622" s="7" t="str">
        <f>VLOOKUP(G1622,Crosswalk!B:D,2,0)</f>
        <v>Property Tax-Current Unsecured</v>
      </c>
      <c r="I1622" s="7"/>
      <c r="J1622" s="8"/>
      <c r="K1622" s="8"/>
      <c r="L1622" s="8"/>
      <c r="M1622" s="8"/>
      <c r="N1622" s="8"/>
      <c r="O1622" s="8"/>
      <c r="P1622" s="8"/>
      <c r="Q1622" s="8">
        <v>0</v>
      </c>
      <c r="R1622" s="8"/>
      <c r="S1622" s="8"/>
      <c r="T1622" s="8"/>
      <c r="U1622" s="8"/>
      <c r="V1622" s="8"/>
      <c r="W1622" s="8"/>
      <c r="X1622" s="8"/>
      <c r="Y1622" s="14">
        <f t="shared" ref="Y1622:Y1624" si="299">SUM(J1622:X1622)</f>
        <v>0</v>
      </c>
      <c r="Z1622" s="89"/>
      <c r="AA1622" s="137"/>
      <c r="AB1622" s="90"/>
      <c r="AC1622" s="90"/>
      <c r="AD1622" s="91"/>
      <c r="AE1622" s="91"/>
      <c r="AG1622" s="9"/>
      <c r="AJ1622" s="9"/>
    </row>
    <row r="1623" spans="1:36" ht="15" customHeight="1" outlineLevel="2">
      <c r="A1623" s="7">
        <v>2015</v>
      </c>
      <c r="B1623" s="7" t="s">
        <v>3457</v>
      </c>
      <c r="C1623" s="149" t="s">
        <v>3446</v>
      </c>
      <c r="D1623" s="23" t="s">
        <v>3446</v>
      </c>
      <c r="E1623" s="7" t="s">
        <v>13</v>
      </c>
      <c r="F1623" s="7">
        <v>1110</v>
      </c>
      <c r="G1623" s="7" t="str">
        <f>VLOOKUP(F1623,Crosswalk!A:D,2,0)</f>
        <v>4008</v>
      </c>
      <c r="H1623" s="7" t="str">
        <f>VLOOKUP(G1623,Crosswalk!B:D,2,0)</f>
        <v>Property Taxes-Prior Secured</v>
      </c>
      <c r="I1623" s="7"/>
      <c r="J1623" s="8"/>
      <c r="K1623" s="8"/>
      <c r="L1623" s="8"/>
      <c r="M1623" s="8"/>
      <c r="N1623" s="8"/>
      <c r="O1623" s="8"/>
      <c r="P1623" s="8"/>
      <c r="Q1623" s="8">
        <v>0</v>
      </c>
      <c r="R1623" s="8"/>
      <c r="S1623" s="8"/>
      <c r="T1623" s="8"/>
      <c r="U1623" s="8"/>
      <c r="V1623" s="8"/>
      <c r="W1623" s="8"/>
      <c r="X1623" s="8"/>
      <c r="Y1623" s="14">
        <f t="shared" si="299"/>
        <v>0</v>
      </c>
      <c r="Z1623" s="89"/>
      <c r="AA1623" s="137"/>
      <c r="AB1623" s="90"/>
      <c r="AC1623" s="90"/>
      <c r="AD1623" s="91"/>
      <c r="AE1623" s="91"/>
      <c r="AG1623" s="9"/>
      <c r="AJ1623" s="9"/>
    </row>
    <row r="1624" spans="1:36" ht="15" customHeight="1" outlineLevel="2">
      <c r="A1624" s="7">
        <v>2015</v>
      </c>
      <c r="B1624" s="7" t="s">
        <v>3457</v>
      </c>
      <c r="C1624" s="149" t="s">
        <v>3446</v>
      </c>
      <c r="D1624" s="23" t="s">
        <v>3446</v>
      </c>
      <c r="E1624" s="7" t="s">
        <v>13</v>
      </c>
      <c r="F1624" s="7">
        <v>1150</v>
      </c>
      <c r="G1624" s="7" t="str">
        <f>VLOOKUP(F1624,Crosswalk!A:D,2,0)</f>
        <v>4009</v>
      </c>
      <c r="H1624" s="7" t="str">
        <f>VLOOKUP(G1624,Crosswalk!B:D,2,0)</f>
        <v>Property Taxes-Prior Unsecured</v>
      </c>
      <c r="I1624" s="7"/>
      <c r="J1624" s="8"/>
      <c r="K1624" s="8"/>
      <c r="L1624" s="8"/>
      <c r="M1624" s="8"/>
      <c r="N1624" s="8"/>
      <c r="O1624" s="8"/>
      <c r="P1624" s="8"/>
      <c r="Q1624" s="8">
        <v>0</v>
      </c>
      <c r="R1624" s="8"/>
      <c r="S1624" s="8"/>
      <c r="T1624" s="8"/>
      <c r="U1624" s="8"/>
      <c r="V1624" s="8"/>
      <c r="W1624" s="8"/>
      <c r="X1624" s="8"/>
      <c r="Y1624" s="14">
        <f t="shared" si="299"/>
        <v>0</v>
      </c>
      <c r="Z1624" s="89"/>
      <c r="AA1624" s="137"/>
      <c r="AB1624" s="90"/>
      <c r="AC1624" s="90"/>
      <c r="AD1624" s="91"/>
      <c r="AE1624" s="91"/>
      <c r="AG1624" s="9"/>
      <c r="AJ1624" s="9"/>
    </row>
    <row r="1625" spans="1:36" ht="15" customHeight="1" outlineLevel="2">
      <c r="A1625" s="7">
        <v>2015</v>
      </c>
      <c r="B1625" s="7" t="s">
        <v>3457</v>
      </c>
      <c r="C1625" s="149" t="s">
        <v>3446</v>
      </c>
      <c r="D1625" s="23" t="s">
        <v>3446</v>
      </c>
      <c r="E1625" s="7" t="s">
        <v>13</v>
      </c>
      <c r="F1625" s="7">
        <v>1260</v>
      </c>
      <c r="G1625" s="7" t="str">
        <f>VLOOKUP(F1625,Crosswalk!A:D,2,0)</f>
        <v>4030</v>
      </c>
      <c r="H1625" s="7" t="str">
        <f>VLOOKUP(G1625,Crosswalk!B:D,2,0)</f>
        <v>Supp Prop Tax-Current Secured</v>
      </c>
      <c r="I1625" s="7"/>
      <c r="J1625" s="8"/>
      <c r="K1625" s="8"/>
      <c r="L1625" s="8"/>
      <c r="M1625" s="8"/>
      <c r="N1625" s="8"/>
      <c r="O1625" s="8"/>
      <c r="P1625" s="8"/>
      <c r="Q1625" s="8">
        <v>259.42</v>
      </c>
      <c r="R1625" s="8"/>
      <c r="S1625" s="8"/>
      <c r="T1625" s="8"/>
      <c r="U1625" s="8"/>
      <c r="V1625" s="8"/>
      <c r="W1625" s="8"/>
      <c r="X1625" s="8"/>
      <c r="Y1625" s="14">
        <f t="shared" ref="Y1625" si="300">SUM(J1625:X1625)</f>
        <v>259.42</v>
      </c>
      <c r="Z1625" s="89"/>
      <c r="AA1625" s="137"/>
      <c r="AB1625" s="90"/>
      <c r="AC1625" s="90"/>
      <c r="AD1625" s="91"/>
      <c r="AE1625" s="91"/>
      <c r="AG1625" s="9"/>
      <c r="AJ1625" s="9"/>
    </row>
    <row r="1626" spans="1:36" ht="15" customHeight="1" outlineLevel="2">
      <c r="A1626" s="7">
        <v>2015</v>
      </c>
      <c r="B1626" s="7" t="s">
        <v>3457</v>
      </c>
      <c r="C1626" s="149" t="s">
        <v>3446</v>
      </c>
      <c r="D1626" s="23" t="s">
        <v>3446</v>
      </c>
      <c r="E1626" s="7" t="s">
        <v>13</v>
      </c>
      <c r="F1626" s="7">
        <v>4010</v>
      </c>
      <c r="G1626" s="7" t="str">
        <f>VLOOKUP(F1626,Crosswalk!A:D,2,0)</f>
        <v>4801</v>
      </c>
      <c r="H1626" s="7" t="str">
        <f>VLOOKUP(G1626,Crosswalk!B:D,2,0)</f>
        <v>Interest</v>
      </c>
      <c r="I1626" s="7"/>
      <c r="J1626" s="8">
        <v>0</v>
      </c>
      <c r="K1626" s="8">
        <v>0</v>
      </c>
      <c r="L1626" s="8">
        <v>0</v>
      </c>
      <c r="M1626" s="8">
        <v>0</v>
      </c>
      <c r="N1626" s="8">
        <v>14.33</v>
      </c>
      <c r="O1626" s="8">
        <v>4.58</v>
      </c>
      <c r="P1626" s="8"/>
      <c r="Q1626" s="8">
        <v>13.430000000000003</v>
      </c>
      <c r="R1626" s="8"/>
      <c r="S1626" s="8"/>
      <c r="T1626" s="88"/>
      <c r="U1626" s="88"/>
      <c r="V1626" s="88"/>
      <c r="W1626" s="88"/>
      <c r="X1626" s="8"/>
      <c r="Y1626" s="14">
        <f t="shared" si="298"/>
        <v>32.340000000000003</v>
      </c>
      <c r="Z1626" s="89"/>
      <c r="AA1626" s="137"/>
      <c r="AB1626" s="90"/>
      <c r="AC1626" s="90"/>
      <c r="AD1626" s="91"/>
      <c r="AE1626" s="91"/>
      <c r="AG1626" s="9"/>
      <c r="AJ1626" s="9"/>
    </row>
    <row r="1627" spans="1:36" ht="15" customHeight="1" outlineLevel="2">
      <c r="A1627" s="7">
        <v>2015</v>
      </c>
      <c r="B1627" s="7" t="s">
        <v>3457</v>
      </c>
      <c r="C1627" s="149" t="s">
        <v>3446</v>
      </c>
      <c r="D1627" s="23" t="s">
        <v>3446</v>
      </c>
      <c r="E1627" s="7" t="s">
        <v>13</v>
      </c>
      <c r="F1627" s="7">
        <v>5380</v>
      </c>
      <c r="G1627" s="7" t="s">
        <v>2294</v>
      </c>
      <c r="H1627" s="7" t="str">
        <f>VLOOKUP(G1627,Crosswalk!B:D,2,0)</f>
        <v>St-Homeowners Prop Tax Relief</v>
      </c>
      <c r="I1627" s="7"/>
      <c r="J1627" s="8"/>
      <c r="K1627" s="8"/>
      <c r="L1627" s="8"/>
      <c r="M1627" s="8"/>
      <c r="N1627" s="8">
        <v>0</v>
      </c>
      <c r="O1627" s="8">
        <v>0</v>
      </c>
      <c r="P1627" s="8"/>
      <c r="Q1627" s="8">
        <v>501.92</v>
      </c>
      <c r="R1627" s="8"/>
      <c r="S1627" s="8"/>
      <c r="T1627" s="88"/>
      <c r="U1627" s="88"/>
      <c r="V1627" s="88"/>
      <c r="W1627" s="88"/>
      <c r="X1627" s="8"/>
      <c r="Y1627" s="14">
        <f t="shared" si="298"/>
        <v>501.92</v>
      </c>
      <c r="Z1627" s="89"/>
      <c r="AA1627" s="137"/>
      <c r="AB1627" s="90"/>
      <c r="AC1627" s="90"/>
      <c r="AD1627" s="91"/>
      <c r="AE1627" s="91"/>
      <c r="AG1627" s="9"/>
      <c r="AJ1627" s="9"/>
    </row>
    <row r="1628" spans="1:36" ht="15" customHeight="1" outlineLevel="1">
      <c r="A1628" s="7"/>
      <c r="B1628" s="7"/>
      <c r="C1628" s="157" t="s">
        <v>3600</v>
      </c>
      <c r="D1628" s="23"/>
      <c r="E1628" s="7"/>
      <c r="F1628" s="7"/>
      <c r="G1628" s="7"/>
      <c r="H1628" s="7"/>
      <c r="I1628" s="7"/>
      <c r="J1628" s="8">
        <f>SUBTOTAL(9,J1621:J1627)</f>
        <v>0</v>
      </c>
      <c r="K1628" s="8">
        <f>SUBTOTAL(9,K1621:K1627)</f>
        <v>0</v>
      </c>
      <c r="L1628" s="8">
        <f>SUBTOTAL(9,L1621:L1627)</f>
        <v>47678.77</v>
      </c>
      <c r="M1628" s="8">
        <f>SUBTOTAL(9,M1621:M1627)</f>
        <v>0</v>
      </c>
      <c r="N1628" s="8">
        <f>SUBTOTAL(9,N1621:N1627)</f>
        <v>7694.9100000000017</v>
      </c>
      <c r="O1628" s="8">
        <f>SUBTOTAL(9,O1621:O1627)</f>
        <v>23244.170000000006</v>
      </c>
      <c r="P1628" s="8">
        <f>SUBTOTAL(9,P1621:P1627)</f>
        <v>9276.76</v>
      </c>
      <c r="Q1628" s="8">
        <f>SUBTOTAL(9,Q1621:Q1627)</f>
        <v>6437.3200000000033</v>
      </c>
      <c r="R1628" s="8"/>
      <c r="S1628" s="8"/>
      <c r="T1628" s="88"/>
      <c r="U1628" s="88"/>
      <c r="V1628" s="88"/>
      <c r="W1628" s="88"/>
      <c r="X1628" s="8"/>
      <c r="Y1628" s="14">
        <f>SUBTOTAL(9,Y1621:Y1627)</f>
        <v>94331.93</v>
      </c>
      <c r="Z1628" s="89"/>
      <c r="AA1628" s="137"/>
      <c r="AB1628" s="90"/>
      <c r="AC1628" s="90"/>
      <c r="AD1628" s="91"/>
      <c r="AE1628" s="91"/>
      <c r="AG1628" s="9"/>
      <c r="AJ1628" s="9"/>
    </row>
    <row r="1629" spans="1:36" ht="15" customHeight="1" outlineLevel="2">
      <c r="A1629" s="7">
        <v>2015</v>
      </c>
      <c r="B1629" s="23" t="s">
        <v>3458</v>
      </c>
      <c r="C1629" s="149" t="s">
        <v>3447</v>
      </c>
      <c r="D1629" s="23" t="s">
        <v>3447</v>
      </c>
      <c r="E1629" s="7" t="s">
        <v>13</v>
      </c>
      <c r="F1629" s="7">
        <v>1010</v>
      </c>
      <c r="G1629" s="7" t="str">
        <f>VLOOKUP(F1629,Crosswalk!A:D,2,0)</f>
        <v>4001</v>
      </c>
      <c r="H1629" s="7" t="str">
        <f>VLOOKUP(G1629,Crosswalk!B:D,2,0)</f>
        <v>Property Taxes-Current Secured</v>
      </c>
      <c r="I1629" s="7"/>
      <c r="J1629" s="8">
        <v>0</v>
      </c>
      <c r="K1629" s="8">
        <v>0</v>
      </c>
      <c r="L1629" s="8">
        <v>27972.959999999999</v>
      </c>
      <c r="M1629" s="8">
        <v>0</v>
      </c>
      <c r="N1629" s="8">
        <v>3803.380000000001</v>
      </c>
      <c r="O1629" s="8">
        <v>16916.419999999995</v>
      </c>
      <c r="P1629" s="8">
        <v>4401.6000000000004</v>
      </c>
      <c r="Q1629" s="8">
        <v>3541.9800000000032</v>
      </c>
      <c r="R1629" s="8"/>
      <c r="S1629" s="8"/>
      <c r="T1629" s="8"/>
      <c r="U1629" s="8"/>
      <c r="V1629" s="8"/>
      <c r="W1629" s="8"/>
      <c r="X1629" s="8"/>
      <c r="Y1629" s="14">
        <f t="shared" ref="Y1629:Y1632" si="301">SUM(J1629:X1629)</f>
        <v>56636.34</v>
      </c>
      <c r="Z1629" s="89"/>
      <c r="AA1629" s="137"/>
      <c r="AB1629" s="90"/>
      <c r="AC1629" s="90"/>
      <c r="AD1629" s="91"/>
      <c r="AE1629" s="91"/>
      <c r="AG1629" s="9"/>
      <c r="AJ1629" s="9"/>
    </row>
    <row r="1630" spans="1:36" ht="15" customHeight="1" outlineLevel="2">
      <c r="A1630" s="7">
        <v>2015</v>
      </c>
      <c r="B1630" s="23" t="s">
        <v>3458</v>
      </c>
      <c r="C1630" s="149" t="s">
        <v>3447</v>
      </c>
      <c r="D1630" s="23" t="s">
        <v>3447</v>
      </c>
      <c r="E1630" s="7" t="s">
        <v>13</v>
      </c>
      <c r="F1630" s="7">
        <v>1260</v>
      </c>
      <c r="G1630" s="7" t="str">
        <f>VLOOKUP(F1630,Crosswalk!A:D,2,0)</f>
        <v>4030</v>
      </c>
      <c r="H1630" s="7" t="str">
        <f>VLOOKUP(G1630,Crosswalk!B:D,2,0)</f>
        <v>Supp Prop Tax-Current Secured</v>
      </c>
      <c r="I1630" s="7"/>
      <c r="J1630" s="8"/>
      <c r="K1630" s="8"/>
      <c r="L1630" s="8"/>
      <c r="M1630" s="8"/>
      <c r="N1630" s="8"/>
      <c r="O1630" s="8"/>
      <c r="P1630" s="8"/>
      <c r="Q1630" s="8">
        <v>129.13</v>
      </c>
      <c r="R1630" s="8"/>
      <c r="S1630" s="8"/>
      <c r="T1630" s="8"/>
      <c r="U1630" s="8"/>
      <c r="V1630" s="8"/>
      <c r="W1630" s="8"/>
      <c r="X1630" s="8"/>
      <c r="Y1630" s="14">
        <f t="shared" ref="Y1630" si="302">SUM(J1630:X1630)</f>
        <v>129.13</v>
      </c>
      <c r="Z1630" s="89"/>
      <c r="AA1630" s="137"/>
      <c r="AB1630" s="90"/>
      <c r="AC1630" s="90"/>
      <c r="AD1630" s="91"/>
      <c r="AE1630" s="91"/>
      <c r="AG1630" s="9"/>
      <c r="AJ1630" s="9"/>
    </row>
    <row r="1631" spans="1:36" ht="15" customHeight="1" outlineLevel="2">
      <c r="A1631" s="7">
        <v>2015</v>
      </c>
      <c r="B1631" s="23" t="s">
        <v>3458</v>
      </c>
      <c r="C1631" s="149" t="s">
        <v>3447</v>
      </c>
      <c r="D1631" s="23" t="s">
        <v>3447</v>
      </c>
      <c r="E1631" s="7" t="s">
        <v>13</v>
      </c>
      <c r="F1631" s="7">
        <v>4010</v>
      </c>
      <c r="G1631" s="7" t="str">
        <f>VLOOKUP(F1631,Crosswalk!A:D,2,0)</f>
        <v>4801</v>
      </c>
      <c r="H1631" s="7" t="str">
        <f>VLOOKUP(G1631,Crosswalk!B:D,2,0)</f>
        <v>Interest</v>
      </c>
      <c r="I1631" s="7"/>
      <c r="J1631" s="8">
        <v>0</v>
      </c>
      <c r="K1631" s="8">
        <v>0</v>
      </c>
      <c r="L1631" s="8">
        <v>0</v>
      </c>
      <c r="M1631" s="8">
        <v>0</v>
      </c>
      <c r="N1631" s="8">
        <v>13.45</v>
      </c>
      <c r="O1631" s="8">
        <v>13.43</v>
      </c>
      <c r="P1631" s="8"/>
      <c r="Q1631" s="8">
        <v>9.0599999999999987</v>
      </c>
      <c r="R1631" s="8"/>
      <c r="S1631" s="8"/>
      <c r="T1631" s="88"/>
      <c r="U1631" s="88"/>
      <c r="V1631" s="88"/>
      <c r="W1631" s="88"/>
      <c r="X1631" s="8"/>
      <c r="Y1631" s="14">
        <f t="shared" si="301"/>
        <v>35.94</v>
      </c>
      <c r="Z1631" s="89"/>
      <c r="AA1631" s="137"/>
      <c r="AB1631" s="90"/>
      <c r="AC1631" s="90"/>
      <c r="AD1631" s="91"/>
      <c r="AE1631" s="91"/>
      <c r="AG1631" s="9"/>
      <c r="AJ1631" s="9"/>
    </row>
    <row r="1632" spans="1:36" ht="15" customHeight="1" outlineLevel="2">
      <c r="A1632" s="7">
        <v>2015</v>
      </c>
      <c r="B1632" s="23" t="s">
        <v>3458</v>
      </c>
      <c r="C1632" s="149" t="s">
        <v>3447</v>
      </c>
      <c r="D1632" s="23" t="s">
        <v>3447</v>
      </c>
      <c r="E1632" s="7" t="s">
        <v>13</v>
      </c>
      <c r="F1632" s="7">
        <v>5380</v>
      </c>
      <c r="G1632" s="7" t="s">
        <v>2294</v>
      </c>
      <c r="H1632" s="7" t="str">
        <f>VLOOKUP(G1632,Crosswalk!B:D,2,0)</f>
        <v>St-Homeowners Prop Tax Relief</v>
      </c>
      <c r="I1632" s="7"/>
      <c r="J1632" s="8"/>
      <c r="K1632" s="8"/>
      <c r="L1632" s="8"/>
      <c r="M1632" s="8"/>
      <c r="N1632" s="8">
        <v>0</v>
      </c>
      <c r="O1632" s="8">
        <v>0</v>
      </c>
      <c r="P1632" s="8"/>
      <c r="Q1632" s="8">
        <v>674.73</v>
      </c>
      <c r="R1632" s="8"/>
      <c r="S1632" s="8"/>
      <c r="T1632" s="88"/>
      <c r="U1632" s="88"/>
      <c r="V1632" s="88"/>
      <c r="W1632" s="88"/>
      <c r="X1632" s="8"/>
      <c r="Y1632" s="14">
        <f t="shared" si="301"/>
        <v>674.73</v>
      </c>
      <c r="Z1632" s="89"/>
      <c r="AA1632" s="137"/>
      <c r="AB1632" s="90"/>
      <c r="AC1632" s="90"/>
      <c r="AD1632" s="91"/>
      <c r="AE1632" s="91"/>
      <c r="AG1632" s="9"/>
      <c r="AJ1632" s="9"/>
    </row>
    <row r="1633" spans="1:36" ht="15" customHeight="1" outlineLevel="1">
      <c r="A1633" s="7"/>
      <c r="B1633" s="23"/>
      <c r="C1633" s="157" t="s">
        <v>3601</v>
      </c>
      <c r="D1633" s="23"/>
      <c r="E1633" s="7"/>
      <c r="F1633" s="7"/>
      <c r="G1633" s="7"/>
      <c r="H1633" s="7"/>
      <c r="I1633" s="7"/>
      <c r="J1633" s="8">
        <f>SUBTOTAL(9,J1629:J1632)</f>
        <v>0</v>
      </c>
      <c r="K1633" s="8">
        <f>SUBTOTAL(9,K1629:K1632)</f>
        <v>0</v>
      </c>
      <c r="L1633" s="8">
        <f>SUBTOTAL(9,L1629:L1632)</f>
        <v>27972.959999999999</v>
      </c>
      <c r="M1633" s="8">
        <f>SUBTOTAL(9,M1629:M1632)</f>
        <v>0</v>
      </c>
      <c r="N1633" s="8">
        <f>SUBTOTAL(9,N1629:N1632)</f>
        <v>3816.8300000000008</v>
      </c>
      <c r="O1633" s="8">
        <f>SUBTOTAL(9,O1629:O1632)</f>
        <v>16929.849999999995</v>
      </c>
      <c r="P1633" s="8">
        <f>SUBTOTAL(9,P1629:P1632)</f>
        <v>4401.6000000000004</v>
      </c>
      <c r="Q1633" s="8">
        <f>SUBTOTAL(9,Q1629:Q1632)</f>
        <v>4354.9000000000033</v>
      </c>
      <c r="R1633" s="8"/>
      <c r="S1633" s="8"/>
      <c r="T1633" s="88"/>
      <c r="U1633" s="88"/>
      <c r="V1633" s="88"/>
      <c r="W1633" s="88"/>
      <c r="X1633" s="8"/>
      <c r="Y1633" s="14">
        <f>SUBTOTAL(9,Y1629:Y1632)</f>
        <v>57476.14</v>
      </c>
      <c r="Z1633" s="89"/>
      <c r="AA1633" s="137"/>
      <c r="AB1633" s="90"/>
      <c r="AC1633" s="90"/>
      <c r="AD1633" s="91"/>
      <c r="AE1633" s="91"/>
      <c r="AG1633" s="9"/>
      <c r="AJ1633" s="9"/>
    </row>
    <row r="1634" spans="1:36" ht="15" customHeight="1" outlineLevel="2">
      <c r="A1634" s="7">
        <v>2015</v>
      </c>
      <c r="B1634" s="23" t="s">
        <v>3459</v>
      </c>
      <c r="C1634" s="149" t="s">
        <v>3452</v>
      </c>
      <c r="D1634" s="23" t="s">
        <v>3452</v>
      </c>
      <c r="E1634" s="7" t="s">
        <v>13</v>
      </c>
      <c r="F1634" s="7">
        <v>1010</v>
      </c>
      <c r="G1634" s="7" t="str">
        <f>VLOOKUP(F1634,Crosswalk!A:D,2,0)</f>
        <v>4001</v>
      </c>
      <c r="H1634" s="7" t="str">
        <f>VLOOKUP(G1634,Crosswalk!B:D,2,0)</f>
        <v>Property Taxes-Current Secured</v>
      </c>
      <c r="I1634" s="7"/>
      <c r="J1634" s="8">
        <v>0</v>
      </c>
      <c r="K1634" s="8">
        <v>0</v>
      </c>
      <c r="L1634" s="8">
        <v>12980.43</v>
      </c>
      <c r="M1634" s="8">
        <v>0</v>
      </c>
      <c r="N1634" s="8">
        <v>2531.9499999999989</v>
      </c>
      <c r="O1634" s="8">
        <v>4778.7000000000025</v>
      </c>
      <c r="P1634" s="8">
        <v>2879.66</v>
      </c>
      <c r="Q1634" s="8">
        <v>1375.9200000000019</v>
      </c>
      <c r="R1634" s="8"/>
      <c r="S1634" s="8"/>
      <c r="T1634" s="8"/>
      <c r="U1634" s="8"/>
      <c r="V1634" s="8"/>
      <c r="W1634" s="8"/>
      <c r="X1634" s="8"/>
      <c r="Y1634" s="14">
        <f t="shared" ref="Y1634:Y1887" si="303">SUM(J1634:X1634)</f>
        <v>24546.660000000003</v>
      </c>
      <c r="Z1634" s="89"/>
      <c r="AA1634" s="137"/>
      <c r="AB1634" s="90"/>
      <c r="AC1634" s="90"/>
      <c r="AD1634" s="91"/>
      <c r="AE1634" s="91"/>
      <c r="AG1634" s="9"/>
      <c r="AJ1634" s="9"/>
    </row>
    <row r="1635" spans="1:36" ht="15" customHeight="1" outlineLevel="2">
      <c r="A1635" s="7">
        <v>2015</v>
      </c>
      <c r="B1635" s="23" t="s">
        <v>3459</v>
      </c>
      <c r="C1635" s="149" t="s">
        <v>3452</v>
      </c>
      <c r="D1635" s="23" t="s">
        <v>3452</v>
      </c>
      <c r="E1635" s="7" t="s">
        <v>13</v>
      </c>
      <c r="F1635" s="7">
        <v>1260</v>
      </c>
      <c r="G1635" s="7" t="str">
        <f>VLOOKUP(F1635,Crosswalk!A:D,2,0)</f>
        <v>4030</v>
      </c>
      <c r="H1635" s="7" t="str">
        <f>VLOOKUP(G1635,Crosswalk!B:D,2,0)</f>
        <v>Supp Prop Tax-Current Secured</v>
      </c>
      <c r="I1635" s="7"/>
      <c r="J1635" s="8"/>
      <c r="K1635" s="8"/>
      <c r="L1635" s="8"/>
      <c r="M1635" s="8"/>
      <c r="N1635" s="8"/>
      <c r="O1635" s="8"/>
      <c r="P1635" s="8"/>
      <c r="Q1635" s="8">
        <v>33.89</v>
      </c>
      <c r="R1635" s="8"/>
      <c r="S1635" s="8"/>
      <c r="T1635" s="8"/>
      <c r="U1635" s="8"/>
      <c r="V1635" s="8"/>
      <c r="W1635" s="8"/>
      <c r="X1635" s="8"/>
      <c r="Y1635" s="14">
        <f t="shared" ref="Y1635" si="304">SUM(J1635:X1635)</f>
        <v>33.89</v>
      </c>
      <c r="Z1635" s="89"/>
      <c r="AA1635" s="137"/>
      <c r="AB1635" s="90"/>
      <c r="AC1635" s="90"/>
      <c r="AD1635" s="91"/>
      <c r="AE1635" s="91"/>
      <c r="AG1635" s="9"/>
      <c r="AJ1635" s="9"/>
    </row>
    <row r="1636" spans="1:36" ht="15" customHeight="1" outlineLevel="2">
      <c r="A1636" s="7">
        <v>2015</v>
      </c>
      <c r="B1636" s="23" t="s">
        <v>3459</v>
      </c>
      <c r="C1636" s="149" t="s">
        <v>3452</v>
      </c>
      <c r="D1636" s="23" t="s">
        <v>3452</v>
      </c>
      <c r="E1636" s="7" t="s">
        <v>13</v>
      </c>
      <c r="F1636" s="7">
        <v>4010</v>
      </c>
      <c r="G1636" s="7" t="str">
        <f>VLOOKUP(F1636,Crosswalk!A:D,2,0)</f>
        <v>4801</v>
      </c>
      <c r="H1636" s="7" t="str">
        <f>VLOOKUP(G1636,Crosswalk!B:D,2,0)</f>
        <v>Interest</v>
      </c>
      <c r="I1636" s="7"/>
      <c r="J1636" s="8">
        <v>0</v>
      </c>
      <c r="K1636" s="8">
        <v>0</v>
      </c>
      <c r="L1636" s="8">
        <v>0</v>
      </c>
      <c r="M1636" s="8">
        <v>0</v>
      </c>
      <c r="N1636" s="8">
        <v>3.9</v>
      </c>
      <c r="O1636" s="8">
        <v>1.5100000000000002</v>
      </c>
      <c r="P1636" s="8"/>
      <c r="Q1636" s="8">
        <v>3.5600000000000005</v>
      </c>
      <c r="R1636" s="8"/>
      <c r="S1636" s="8"/>
      <c r="T1636" s="88"/>
      <c r="U1636" s="88"/>
      <c r="V1636" s="88"/>
      <c r="W1636" s="88"/>
      <c r="X1636" s="8"/>
      <c r="Y1636" s="14">
        <f t="shared" si="303"/>
        <v>8.9700000000000006</v>
      </c>
      <c r="Z1636" s="89"/>
      <c r="AA1636" s="137"/>
      <c r="AB1636" s="90"/>
      <c r="AC1636" s="90"/>
      <c r="AD1636" s="91"/>
      <c r="AE1636" s="91"/>
      <c r="AG1636" s="9"/>
      <c r="AJ1636" s="9"/>
    </row>
    <row r="1637" spans="1:36" ht="15" customHeight="1" outlineLevel="2">
      <c r="A1637" s="7">
        <v>2015</v>
      </c>
      <c r="B1637" s="23" t="s">
        <v>3459</v>
      </c>
      <c r="C1637" s="149" t="s">
        <v>3452</v>
      </c>
      <c r="D1637" s="23" t="s">
        <v>3452</v>
      </c>
      <c r="E1637" s="7" t="s">
        <v>13</v>
      </c>
      <c r="F1637" s="7">
        <v>5380</v>
      </c>
      <c r="G1637" s="7" t="s">
        <v>2294</v>
      </c>
      <c r="H1637" s="7" t="str">
        <f>VLOOKUP(G1637,Crosswalk!B:D,2,0)</f>
        <v>St-Homeowners Prop Tax Relief</v>
      </c>
      <c r="I1637" s="7"/>
      <c r="J1637" s="8"/>
      <c r="K1637" s="8"/>
      <c r="L1637" s="8"/>
      <c r="M1637" s="8"/>
      <c r="N1637" s="8">
        <v>0</v>
      </c>
      <c r="O1637" s="8">
        <v>0</v>
      </c>
      <c r="P1637" s="8"/>
      <c r="Q1637" s="8">
        <v>114.86</v>
      </c>
      <c r="R1637" s="8"/>
      <c r="S1637" s="8"/>
      <c r="T1637" s="88"/>
      <c r="U1637" s="88"/>
      <c r="V1637" s="88"/>
      <c r="W1637" s="88"/>
      <c r="X1637" s="8"/>
      <c r="Y1637" s="14">
        <f t="shared" si="303"/>
        <v>114.86</v>
      </c>
      <c r="Z1637" s="89"/>
      <c r="AA1637" s="137"/>
      <c r="AB1637" s="90"/>
      <c r="AC1637" s="90"/>
      <c r="AD1637" s="91"/>
      <c r="AE1637" s="91"/>
      <c r="AG1637" s="9"/>
      <c r="AJ1637" s="9"/>
    </row>
    <row r="1638" spans="1:36" ht="15" customHeight="1" outlineLevel="1">
      <c r="A1638" s="7"/>
      <c r="B1638" s="23"/>
      <c r="C1638" s="157" t="s">
        <v>3602</v>
      </c>
      <c r="D1638" s="23"/>
      <c r="E1638" s="7"/>
      <c r="F1638" s="7"/>
      <c r="G1638" s="7"/>
      <c r="H1638" s="7"/>
      <c r="I1638" s="7"/>
      <c r="J1638" s="8">
        <f>SUBTOTAL(9,J1634:J1637)</f>
        <v>0</v>
      </c>
      <c r="K1638" s="8">
        <f>SUBTOTAL(9,K1634:K1637)</f>
        <v>0</v>
      </c>
      <c r="L1638" s="8">
        <f>SUBTOTAL(9,L1634:L1637)</f>
        <v>12980.43</v>
      </c>
      <c r="M1638" s="8">
        <f>SUBTOTAL(9,M1634:M1637)</f>
        <v>0</v>
      </c>
      <c r="N1638" s="8">
        <f>SUBTOTAL(9,N1634:N1637)</f>
        <v>2535.849999999999</v>
      </c>
      <c r="O1638" s="8">
        <f>SUBTOTAL(9,O1634:O1637)</f>
        <v>4780.2100000000028</v>
      </c>
      <c r="P1638" s="8">
        <f>SUBTOTAL(9,P1634:P1637)</f>
        <v>2879.66</v>
      </c>
      <c r="Q1638" s="8">
        <f>SUBTOTAL(9,Q1634:Q1637)</f>
        <v>1528.2300000000018</v>
      </c>
      <c r="R1638" s="8"/>
      <c r="S1638" s="8"/>
      <c r="T1638" s="88"/>
      <c r="U1638" s="88"/>
      <c r="V1638" s="88"/>
      <c r="W1638" s="88"/>
      <c r="X1638" s="8"/>
      <c r="Y1638" s="14">
        <f>SUBTOTAL(9,Y1634:Y1637)</f>
        <v>24704.380000000005</v>
      </c>
      <c r="Z1638" s="89"/>
      <c r="AA1638" s="137"/>
      <c r="AB1638" s="90"/>
      <c r="AC1638" s="90"/>
      <c r="AD1638" s="91"/>
      <c r="AE1638" s="91"/>
      <c r="AG1638" s="9"/>
      <c r="AJ1638" s="9"/>
    </row>
    <row r="1639" spans="1:36" ht="15" customHeight="1" outlineLevel="2">
      <c r="A1639" s="7">
        <v>2015</v>
      </c>
      <c r="B1639" s="148" t="s">
        <v>3476</v>
      </c>
      <c r="C1639" s="148" t="s">
        <v>285</v>
      </c>
      <c r="D1639" s="148" t="s">
        <v>285</v>
      </c>
      <c r="E1639" s="7" t="s">
        <v>13</v>
      </c>
      <c r="F1639" s="7">
        <v>1010</v>
      </c>
      <c r="G1639" s="7" t="s">
        <v>2279</v>
      </c>
      <c r="H1639" s="7" t="str">
        <f>VLOOKUP(G1639,Crosswalk!B:D,2,0)</f>
        <v>Property Taxes-Current Secured</v>
      </c>
      <c r="I1639" s="7"/>
      <c r="J1639" s="8">
        <v>0</v>
      </c>
      <c r="K1639" s="8">
        <v>0</v>
      </c>
      <c r="L1639" s="8">
        <v>459711.15</v>
      </c>
      <c r="M1639" s="8">
        <v>0</v>
      </c>
      <c r="N1639" s="8">
        <v>69893.989999999991</v>
      </c>
      <c r="O1639" s="8">
        <v>290514.16000000003</v>
      </c>
      <c r="P1639" s="8">
        <v>90748.63</v>
      </c>
      <c r="Q1639" s="8">
        <v>9752.8199999998324</v>
      </c>
      <c r="R1639" s="8"/>
      <c r="S1639" s="8"/>
      <c r="T1639" s="8"/>
      <c r="U1639" s="8"/>
      <c r="V1639" s="8"/>
      <c r="W1639" s="8"/>
      <c r="X1639" s="8"/>
      <c r="Y1639" s="14">
        <f t="shared" ref="Y1639:Y1647" si="305">SUM(J1639:X1639)</f>
        <v>920620.74999999988</v>
      </c>
      <c r="Z1639" s="89"/>
      <c r="AA1639" s="137"/>
      <c r="AB1639" s="90"/>
      <c r="AC1639" s="90"/>
      <c r="AD1639" s="91"/>
      <c r="AE1639" s="91"/>
      <c r="AG1639" s="9"/>
      <c r="AJ1639" s="9"/>
    </row>
    <row r="1640" spans="1:36" ht="15" customHeight="1" outlineLevel="2">
      <c r="A1640" s="7">
        <v>2015</v>
      </c>
      <c r="B1640" s="148" t="s">
        <v>3476</v>
      </c>
      <c r="C1640" s="148" t="s">
        <v>285</v>
      </c>
      <c r="D1640" s="148" t="s">
        <v>285</v>
      </c>
      <c r="E1640" s="7" t="s">
        <v>13</v>
      </c>
      <c r="F1640" s="7">
        <v>1050</v>
      </c>
      <c r="G1640" s="7" t="s">
        <v>2281</v>
      </c>
      <c r="H1640" s="7" t="str">
        <f>VLOOKUP(G1640,Crosswalk!B:D,2,0)</f>
        <v>Property Tax-Current Unsecured</v>
      </c>
      <c r="I1640" s="7"/>
      <c r="J1640" s="8">
        <v>0</v>
      </c>
      <c r="K1640" s="8">
        <v>0</v>
      </c>
      <c r="L1640" s="8">
        <v>50914.32</v>
      </c>
      <c r="M1640" s="8">
        <v>0</v>
      </c>
      <c r="N1640" s="8">
        <v>292.88999999999942</v>
      </c>
      <c r="O1640" s="8">
        <v>2586.3099999999977</v>
      </c>
      <c r="P1640" s="8">
        <v>-160.52000000000001</v>
      </c>
      <c r="Q1640" s="8">
        <v>1862.5400000000009</v>
      </c>
      <c r="R1640" s="8"/>
      <c r="S1640" s="8"/>
      <c r="T1640" s="88"/>
      <c r="U1640" s="88"/>
      <c r="V1640" s="88"/>
      <c r="W1640" s="88"/>
      <c r="X1640" s="8"/>
      <c r="Y1640" s="14">
        <f t="shared" si="305"/>
        <v>55495.54</v>
      </c>
      <c r="Z1640" s="89"/>
      <c r="AA1640" s="137"/>
      <c r="AB1640" s="90"/>
      <c r="AC1640" s="90"/>
      <c r="AD1640" s="91"/>
      <c r="AE1640" s="91"/>
      <c r="AG1640" s="9"/>
      <c r="AJ1640" s="9"/>
    </row>
    <row r="1641" spans="1:36" ht="15" customHeight="1" outlineLevel="2">
      <c r="A1641" s="7">
        <v>2015</v>
      </c>
      <c r="B1641" s="148" t="s">
        <v>3476</v>
      </c>
      <c r="C1641" s="148" t="s">
        <v>285</v>
      </c>
      <c r="D1641" s="148" t="s">
        <v>285</v>
      </c>
      <c r="E1641" s="7" t="s">
        <v>13</v>
      </c>
      <c r="F1641" s="7">
        <v>1110</v>
      </c>
      <c r="G1641" s="7" t="s">
        <v>2283</v>
      </c>
      <c r="H1641" s="7" t="str">
        <f>VLOOKUP(G1641,Crosswalk!B:D,2,0)</f>
        <v>Property Taxes-Prior Secured</v>
      </c>
      <c r="I1641" s="7"/>
      <c r="J1641" s="8">
        <v>0</v>
      </c>
      <c r="K1641" s="8">
        <v>0</v>
      </c>
      <c r="L1641" s="8">
        <v>0</v>
      </c>
      <c r="M1641" s="8">
        <v>0</v>
      </c>
      <c r="N1641" s="8">
        <v>0</v>
      </c>
      <c r="O1641" s="8">
        <v>0</v>
      </c>
      <c r="P1641" s="8"/>
      <c r="Q1641" s="8">
        <v>28473.040000000001</v>
      </c>
      <c r="R1641" s="8"/>
      <c r="S1641" s="8"/>
      <c r="T1641" s="8"/>
      <c r="U1641" s="8"/>
      <c r="V1641" s="8"/>
      <c r="W1641" s="8"/>
      <c r="X1641" s="8"/>
      <c r="Y1641" s="14">
        <f t="shared" si="305"/>
        <v>28473.040000000001</v>
      </c>
      <c r="Z1641" s="89"/>
      <c r="AA1641" s="137"/>
      <c r="AB1641" s="90"/>
      <c r="AC1641" s="90"/>
      <c r="AD1641" s="91"/>
      <c r="AE1641" s="91"/>
      <c r="AG1641" s="9"/>
      <c r="AJ1641" s="9"/>
    </row>
    <row r="1642" spans="1:36" ht="15" customHeight="1" outlineLevel="2">
      <c r="A1642" s="7">
        <v>2015</v>
      </c>
      <c r="B1642" s="148" t="s">
        <v>3476</v>
      </c>
      <c r="C1642" s="148" t="s">
        <v>285</v>
      </c>
      <c r="D1642" s="148" t="s">
        <v>285</v>
      </c>
      <c r="E1642" s="7" t="s">
        <v>13</v>
      </c>
      <c r="F1642" s="7">
        <v>1150</v>
      </c>
      <c r="G1642" s="7" t="s">
        <v>2285</v>
      </c>
      <c r="H1642" s="7" t="str">
        <f>VLOOKUP(G1642,Crosswalk!B:D,2,0)</f>
        <v>Property Taxes-Prior Unsecured</v>
      </c>
      <c r="I1642" s="7"/>
      <c r="J1642" s="8">
        <v>0</v>
      </c>
      <c r="K1642" s="8">
        <v>0</v>
      </c>
      <c r="L1642" s="8">
        <v>462.26</v>
      </c>
      <c r="M1642" s="8">
        <v>0</v>
      </c>
      <c r="N1642" s="8">
        <v>70.930000000000064</v>
      </c>
      <c r="O1642" s="8">
        <v>671.95</v>
      </c>
      <c r="P1642" s="8">
        <v>72.41</v>
      </c>
      <c r="Q1642" s="8">
        <v>425.20999999999981</v>
      </c>
      <c r="R1642" s="8"/>
      <c r="S1642" s="8"/>
      <c r="T1642" s="88"/>
      <c r="U1642" s="88"/>
      <c r="V1642" s="88"/>
      <c r="W1642" s="88"/>
      <c r="X1642" s="8"/>
      <c r="Y1642" s="14">
        <f t="shared" si="305"/>
        <v>1702.76</v>
      </c>
      <c r="Z1642" s="89"/>
      <c r="AA1642" s="137"/>
      <c r="AB1642" s="90"/>
      <c r="AC1642" s="90"/>
      <c r="AD1642" s="91"/>
      <c r="AE1642" s="91"/>
      <c r="AG1642" s="9"/>
      <c r="AJ1642" s="9"/>
    </row>
    <row r="1643" spans="1:36" ht="15" customHeight="1" outlineLevel="2">
      <c r="A1643" s="7">
        <v>2015</v>
      </c>
      <c r="B1643" s="148" t="s">
        <v>3476</v>
      </c>
      <c r="C1643" s="148" t="s">
        <v>285</v>
      </c>
      <c r="D1643" s="148" t="s">
        <v>285</v>
      </c>
      <c r="E1643" s="7" t="s">
        <v>13</v>
      </c>
      <c r="F1643" s="7">
        <v>1260</v>
      </c>
      <c r="G1643" s="7" t="str">
        <f>VLOOKUP(F1643,Crosswalk!A:D,2,0)</f>
        <v>4030</v>
      </c>
      <c r="H1643" s="7" t="str">
        <f>VLOOKUP(G1643,Crosswalk!B:D,2,0)</f>
        <v>Supp Prop Tax-Current Secured</v>
      </c>
      <c r="I1643" s="7"/>
      <c r="J1643" s="8"/>
      <c r="K1643" s="8"/>
      <c r="L1643" s="8"/>
      <c r="M1643" s="8"/>
      <c r="N1643" s="8"/>
      <c r="O1643" s="8"/>
      <c r="P1643" s="8"/>
      <c r="Q1643" s="8">
        <v>8459.93</v>
      </c>
      <c r="R1643" s="8"/>
      <c r="S1643" s="8"/>
      <c r="T1643" s="88"/>
      <c r="U1643" s="88"/>
      <c r="V1643" s="88"/>
      <c r="W1643" s="88"/>
      <c r="X1643" s="8"/>
      <c r="Y1643" s="14">
        <f t="shared" ref="Y1643" si="306">SUM(J1643:X1643)</f>
        <v>8459.93</v>
      </c>
      <c r="Z1643" s="89"/>
      <c r="AA1643" s="137"/>
      <c r="AB1643" s="90"/>
      <c r="AC1643" s="90"/>
      <c r="AD1643" s="91"/>
      <c r="AE1643" s="91"/>
      <c r="AG1643" s="9"/>
      <c r="AJ1643" s="9"/>
    </row>
    <row r="1644" spans="1:36" ht="15" customHeight="1" outlineLevel="2">
      <c r="A1644" s="7">
        <v>2015</v>
      </c>
      <c r="B1644" s="148" t="s">
        <v>3476</v>
      </c>
      <c r="C1644" s="148" t="s">
        <v>285</v>
      </c>
      <c r="D1644" s="148" t="s">
        <v>285</v>
      </c>
      <c r="E1644" s="7" t="s">
        <v>13</v>
      </c>
      <c r="F1644" s="7">
        <v>1270</v>
      </c>
      <c r="G1644" s="7" t="s">
        <v>2302</v>
      </c>
      <c r="H1644" s="7" t="str">
        <f>VLOOKUP(G1644,Crosswalk!B:D,2,0)</f>
        <v>Supp Property Taxes-Prior Secured</v>
      </c>
      <c r="I1644" s="7"/>
      <c r="J1644" s="8">
        <v>0</v>
      </c>
      <c r="K1644" s="8">
        <v>0</v>
      </c>
      <c r="L1644" s="8">
        <v>0</v>
      </c>
      <c r="M1644" s="8">
        <v>0</v>
      </c>
      <c r="N1644" s="8">
        <v>0</v>
      </c>
      <c r="O1644" s="8">
        <v>0</v>
      </c>
      <c r="P1644" s="8"/>
      <c r="Q1644" s="8">
        <v>2492.31</v>
      </c>
      <c r="R1644" s="8"/>
      <c r="S1644" s="8"/>
      <c r="T1644" s="8"/>
      <c r="U1644" s="8"/>
      <c r="V1644" s="8"/>
      <c r="W1644" s="8"/>
      <c r="X1644" s="8"/>
      <c r="Y1644" s="14">
        <f t="shared" si="305"/>
        <v>2492.31</v>
      </c>
      <c r="Z1644" s="89"/>
      <c r="AA1644" s="137"/>
      <c r="AB1644" s="90"/>
      <c r="AC1644" s="90"/>
      <c r="AD1644" s="91"/>
      <c r="AE1644" s="91"/>
      <c r="AG1644" s="9"/>
      <c r="AJ1644" s="9"/>
    </row>
    <row r="1645" spans="1:36" ht="15" customHeight="1" outlineLevel="2">
      <c r="A1645" s="7">
        <v>2015</v>
      </c>
      <c r="B1645" s="148" t="s">
        <v>3476</v>
      </c>
      <c r="C1645" s="148" t="s">
        <v>285</v>
      </c>
      <c r="D1645" s="148" t="s">
        <v>285</v>
      </c>
      <c r="E1645" s="7" t="s">
        <v>13</v>
      </c>
      <c r="F1645" s="7">
        <v>1450</v>
      </c>
      <c r="G1645" s="7" t="s">
        <v>2310</v>
      </c>
      <c r="H1645" s="7" t="str">
        <f>VLOOKUP(G1645,Crosswalk!B:D,2,0)</f>
        <v>Aircraft</v>
      </c>
      <c r="I1645" s="7"/>
      <c r="J1645" s="8">
        <v>0</v>
      </c>
      <c r="K1645" s="8">
        <v>0</v>
      </c>
      <c r="L1645" s="8">
        <v>0</v>
      </c>
      <c r="M1645" s="8">
        <v>0</v>
      </c>
      <c r="N1645" s="8">
        <v>0</v>
      </c>
      <c r="O1645" s="8">
        <v>0</v>
      </c>
      <c r="P1645" s="8"/>
      <c r="Q1645" s="8">
        <v>0</v>
      </c>
      <c r="R1645" s="8"/>
      <c r="S1645" s="8"/>
      <c r="T1645" s="88"/>
      <c r="U1645" s="88"/>
      <c r="V1645" s="88"/>
      <c r="W1645" s="88"/>
      <c r="X1645" s="8"/>
      <c r="Y1645" s="14">
        <f t="shared" si="305"/>
        <v>0</v>
      </c>
      <c r="Z1645" s="89"/>
      <c r="AA1645" s="137"/>
      <c r="AB1645" s="90"/>
      <c r="AC1645" s="90"/>
      <c r="AD1645" s="91"/>
      <c r="AE1645" s="91"/>
      <c r="AG1645" s="9"/>
      <c r="AJ1645" s="9"/>
    </row>
    <row r="1646" spans="1:36" ht="15" customHeight="1" outlineLevel="2">
      <c r="A1646" s="7">
        <v>2015</v>
      </c>
      <c r="B1646" s="148" t="s">
        <v>3476</v>
      </c>
      <c r="C1646" s="148" t="s">
        <v>285</v>
      </c>
      <c r="D1646" s="148" t="s">
        <v>285</v>
      </c>
      <c r="E1646" s="7" t="s">
        <v>13</v>
      </c>
      <c r="F1646" s="7">
        <v>4010</v>
      </c>
      <c r="G1646" s="7" t="s">
        <v>2293</v>
      </c>
      <c r="H1646" s="7" t="str">
        <f>VLOOKUP(G1646,Crosswalk!B:D,2,0)</f>
        <v>Interest</v>
      </c>
      <c r="I1646" s="7"/>
      <c r="J1646" s="8">
        <v>0</v>
      </c>
      <c r="K1646" s="8">
        <v>0</v>
      </c>
      <c r="L1646" s="8">
        <v>153.54</v>
      </c>
      <c r="M1646" s="8">
        <v>0</v>
      </c>
      <c r="N1646" s="8">
        <v>201.67</v>
      </c>
      <c r="O1646" s="8">
        <v>189.81</v>
      </c>
      <c r="P1646" s="8"/>
      <c r="Q1646" s="8">
        <v>1420.28</v>
      </c>
      <c r="R1646" s="8"/>
      <c r="S1646" s="8"/>
      <c r="T1646" s="8"/>
      <c r="U1646" s="8"/>
      <c r="V1646" s="8"/>
      <c r="W1646" s="8"/>
      <c r="X1646" s="8"/>
      <c r="Y1646" s="14">
        <f t="shared" si="305"/>
        <v>1965.3</v>
      </c>
      <c r="Z1646" s="89"/>
      <c r="AA1646" s="137"/>
      <c r="AB1646" s="90"/>
      <c r="AC1646" s="90"/>
      <c r="AD1646" s="91"/>
      <c r="AE1646" s="91"/>
      <c r="AG1646" s="9"/>
      <c r="AJ1646" s="9"/>
    </row>
    <row r="1647" spans="1:36" ht="15" customHeight="1" outlineLevel="2">
      <c r="A1647" s="7">
        <v>2015</v>
      </c>
      <c r="B1647" s="148" t="s">
        <v>3476</v>
      </c>
      <c r="C1647" s="148" t="s">
        <v>285</v>
      </c>
      <c r="D1647" s="148" t="s">
        <v>285</v>
      </c>
      <c r="E1647" s="7" t="s">
        <v>13</v>
      </c>
      <c r="F1647" s="7">
        <v>5380</v>
      </c>
      <c r="G1647" s="7" t="s">
        <v>2294</v>
      </c>
      <c r="H1647" s="7" t="str">
        <f>VLOOKUP(G1647,Crosswalk!B:D,2,0)</f>
        <v>St-Homeowners Prop Tax Relief</v>
      </c>
      <c r="I1647" s="7"/>
      <c r="J1647" s="8">
        <v>0</v>
      </c>
      <c r="K1647" s="8">
        <v>0</v>
      </c>
      <c r="L1647" s="8">
        <v>0</v>
      </c>
      <c r="M1647" s="8">
        <v>0</v>
      </c>
      <c r="N1647" s="8">
        <v>5500.72</v>
      </c>
      <c r="O1647" s="8">
        <v>0</v>
      </c>
      <c r="P1647" s="8"/>
      <c r="Q1647" s="8">
        <v>5500.72</v>
      </c>
      <c r="R1647" s="8"/>
      <c r="S1647" s="8"/>
      <c r="T1647" s="88"/>
      <c r="U1647" s="88"/>
      <c r="V1647" s="88"/>
      <c r="W1647" s="88"/>
      <c r="X1647" s="8"/>
      <c r="Y1647" s="14">
        <f t="shared" si="305"/>
        <v>11001.44</v>
      </c>
      <c r="Z1647" s="89"/>
      <c r="AA1647" s="137"/>
      <c r="AB1647" s="90"/>
      <c r="AC1647" s="90"/>
      <c r="AD1647" s="91"/>
      <c r="AE1647" s="91"/>
      <c r="AG1647" s="9"/>
      <c r="AJ1647" s="9"/>
    </row>
    <row r="1648" spans="1:36" ht="15" customHeight="1" outlineLevel="1">
      <c r="A1648" s="7"/>
      <c r="B1648" s="148"/>
      <c r="C1648" s="157" t="s">
        <v>3603</v>
      </c>
      <c r="D1648" s="148"/>
      <c r="E1648" s="7"/>
      <c r="F1648" s="7"/>
      <c r="G1648" s="7"/>
      <c r="H1648" s="7"/>
      <c r="I1648" s="7"/>
      <c r="J1648" s="8">
        <f>SUBTOTAL(9,J1639:J1647)</f>
        <v>0</v>
      </c>
      <c r="K1648" s="8">
        <f>SUBTOTAL(9,K1639:K1647)</f>
        <v>0</v>
      </c>
      <c r="L1648" s="8">
        <f>SUBTOTAL(9,L1639:L1647)</f>
        <v>511241.27</v>
      </c>
      <c r="M1648" s="8">
        <f>SUBTOTAL(9,M1639:M1647)</f>
        <v>0</v>
      </c>
      <c r="N1648" s="8">
        <f>SUBTOTAL(9,N1639:N1647)</f>
        <v>75960.199999999983</v>
      </c>
      <c r="O1648" s="8">
        <f>SUBTOTAL(9,O1639:O1647)</f>
        <v>293962.23000000004</v>
      </c>
      <c r="P1648" s="8">
        <f>SUBTOTAL(9,P1639:P1647)</f>
        <v>90660.52</v>
      </c>
      <c r="Q1648" s="8">
        <f>SUBTOTAL(9,Q1639:Q1647)</f>
        <v>58386.849999999831</v>
      </c>
      <c r="R1648" s="8"/>
      <c r="S1648" s="8"/>
      <c r="T1648" s="88"/>
      <c r="U1648" s="88"/>
      <c r="V1648" s="88"/>
      <c r="W1648" s="88"/>
      <c r="X1648" s="8"/>
      <c r="Y1648" s="14">
        <f>SUBTOTAL(9,Y1639:Y1647)</f>
        <v>1030211.0700000001</v>
      </c>
      <c r="Z1648" s="89"/>
      <c r="AA1648" s="137"/>
      <c r="AB1648" s="90"/>
      <c r="AC1648" s="90"/>
      <c r="AD1648" s="91"/>
      <c r="AE1648" s="91"/>
      <c r="AG1648" s="9"/>
      <c r="AJ1648" s="9"/>
    </row>
    <row r="1649" spans="1:36" ht="15" customHeight="1" outlineLevel="2">
      <c r="A1649" s="7">
        <v>2015</v>
      </c>
      <c r="B1649" s="148" t="s">
        <v>3477</v>
      </c>
      <c r="C1649" s="148" t="s">
        <v>286</v>
      </c>
      <c r="D1649" s="148" t="s">
        <v>286</v>
      </c>
      <c r="E1649" s="7" t="s">
        <v>13</v>
      </c>
      <c r="F1649" s="7">
        <v>1010</v>
      </c>
      <c r="G1649" s="7" t="s">
        <v>2279</v>
      </c>
      <c r="H1649" s="7" t="str">
        <f>VLOOKUP(G1649,Crosswalk!B:D,2,0)</f>
        <v>Property Taxes-Current Secured</v>
      </c>
      <c r="I1649" s="7"/>
      <c r="J1649" s="8">
        <v>0</v>
      </c>
      <c r="K1649" s="8">
        <v>0</v>
      </c>
      <c r="L1649" s="8">
        <v>253838.42</v>
      </c>
      <c r="M1649" s="8">
        <v>0</v>
      </c>
      <c r="N1649" s="8">
        <v>38047.500000000029</v>
      </c>
      <c r="O1649" s="8">
        <v>160412.85999999999</v>
      </c>
      <c r="P1649" s="8">
        <v>49593.98</v>
      </c>
      <c r="Q1649" s="8">
        <v>5386.859999999986</v>
      </c>
      <c r="R1649" s="8"/>
      <c r="S1649" s="8"/>
      <c r="T1649" s="8"/>
      <c r="U1649" s="8"/>
      <c r="V1649" s="8"/>
      <c r="W1649" s="8"/>
      <c r="X1649" s="8"/>
      <c r="Y1649" s="14">
        <f t="shared" ref="Y1649:Y1657" si="307">SUM(J1649:X1649)</f>
        <v>507279.62</v>
      </c>
      <c r="Z1649" s="89"/>
      <c r="AA1649" s="137"/>
      <c r="AB1649" s="90"/>
      <c r="AC1649" s="90"/>
      <c r="AD1649" s="91"/>
      <c r="AE1649" s="91"/>
      <c r="AG1649" s="9"/>
      <c r="AJ1649" s="9"/>
    </row>
    <row r="1650" spans="1:36" ht="15" customHeight="1" outlineLevel="2">
      <c r="A1650" s="7">
        <v>2015</v>
      </c>
      <c r="B1650" s="148" t="s">
        <v>3477</v>
      </c>
      <c r="C1650" s="148" t="s">
        <v>286</v>
      </c>
      <c r="D1650" s="148" t="s">
        <v>286</v>
      </c>
      <c r="E1650" s="7" t="s">
        <v>13</v>
      </c>
      <c r="F1650" s="7">
        <v>1050</v>
      </c>
      <c r="G1650" s="7" t="s">
        <v>2281</v>
      </c>
      <c r="H1650" s="7" t="str">
        <f>VLOOKUP(G1650,Crosswalk!B:D,2,0)</f>
        <v>Property Tax-Current Unsecured</v>
      </c>
      <c r="I1650" s="7"/>
      <c r="J1650" s="8">
        <v>0</v>
      </c>
      <c r="K1650" s="8">
        <v>0</v>
      </c>
      <c r="L1650" s="8">
        <v>28113.3</v>
      </c>
      <c r="M1650" s="8">
        <v>0</v>
      </c>
      <c r="N1650" s="8">
        <v>161.72999999999956</v>
      </c>
      <c r="O1650" s="8">
        <v>1428.0800000000017</v>
      </c>
      <c r="P1650" s="8">
        <v>-88.63</v>
      </c>
      <c r="Q1650" s="8">
        <v>1028.4399999999951</v>
      </c>
      <c r="R1650" s="8"/>
      <c r="S1650" s="8"/>
      <c r="T1650" s="88"/>
      <c r="U1650" s="88"/>
      <c r="V1650" s="88"/>
      <c r="W1650" s="88"/>
      <c r="X1650" s="8"/>
      <c r="Y1650" s="14">
        <f t="shared" si="307"/>
        <v>30642.919999999995</v>
      </c>
      <c r="Z1650" s="89"/>
      <c r="AA1650" s="137"/>
      <c r="AB1650" s="90"/>
      <c r="AC1650" s="90"/>
      <c r="AD1650" s="91"/>
      <c r="AE1650" s="91"/>
      <c r="AG1650" s="9"/>
      <c r="AJ1650" s="9"/>
    </row>
    <row r="1651" spans="1:36" ht="15" customHeight="1" outlineLevel="2">
      <c r="A1651" s="7">
        <v>2015</v>
      </c>
      <c r="B1651" s="148" t="s">
        <v>3477</v>
      </c>
      <c r="C1651" s="148" t="s">
        <v>286</v>
      </c>
      <c r="D1651" s="148" t="s">
        <v>286</v>
      </c>
      <c r="E1651" s="7" t="s">
        <v>13</v>
      </c>
      <c r="F1651" s="7">
        <v>1110</v>
      </c>
      <c r="G1651" s="7" t="s">
        <v>2283</v>
      </c>
      <c r="H1651" s="7" t="str">
        <f>VLOOKUP(G1651,Crosswalk!B:D,2,0)</f>
        <v>Property Taxes-Prior Secured</v>
      </c>
      <c r="I1651" s="7"/>
      <c r="J1651" s="8">
        <v>0</v>
      </c>
      <c r="K1651" s="8">
        <v>0</v>
      </c>
      <c r="L1651" s="8">
        <v>0</v>
      </c>
      <c r="M1651" s="8">
        <v>0</v>
      </c>
      <c r="N1651" s="8">
        <v>0</v>
      </c>
      <c r="O1651" s="8">
        <v>0</v>
      </c>
      <c r="P1651" s="8"/>
      <c r="Q1651" s="8">
        <v>15259.94</v>
      </c>
      <c r="R1651" s="8"/>
      <c r="S1651" s="8"/>
      <c r="T1651" s="8"/>
      <c r="U1651" s="8"/>
      <c r="V1651" s="8"/>
      <c r="W1651" s="8"/>
      <c r="X1651" s="8"/>
      <c r="Y1651" s="14">
        <f t="shared" si="307"/>
        <v>15259.94</v>
      </c>
      <c r="Z1651" s="89"/>
      <c r="AA1651" s="137"/>
      <c r="AB1651" s="90"/>
      <c r="AC1651" s="90"/>
      <c r="AD1651" s="91"/>
      <c r="AE1651" s="91"/>
      <c r="AG1651" s="9"/>
      <c r="AJ1651" s="9"/>
    </row>
    <row r="1652" spans="1:36" ht="15" customHeight="1" outlineLevel="2">
      <c r="A1652" s="7">
        <v>2015</v>
      </c>
      <c r="B1652" s="148" t="s">
        <v>3477</v>
      </c>
      <c r="C1652" s="148" t="s">
        <v>286</v>
      </c>
      <c r="D1652" s="148" t="s">
        <v>286</v>
      </c>
      <c r="E1652" s="7" t="s">
        <v>13</v>
      </c>
      <c r="F1652" s="7">
        <v>1150</v>
      </c>
      <c r="G1652" s="7" t="s">
        <v>2285</v>
      </c>
      <c r="H1652" s="7" t="str">
        <f>VLOOKUP(G1652,Crosswalk!B:D,2,0)</f>
        <v>Property Taxes-Prior Unsecured</v>
      </c>
      <c r="I1652" s="7"/>
      <c r="J1652" s="8">
        <v>0</v>
      </c>
      <c r="K1652" s="8">
        <v>0</v>
      </c>
      <c r="L1652" s="8">
        <v>247.74</v>
      </c>
      <c r="M1652" s="8">
        <v>0</v>
      </c>
      <c r="N1652" s="8">
        <v>38.019999999999982</v>
      </c>
      <c r="O1652" s="8">
        <v>360.13</v>
      </c>
      <c r="P1652" s="8">
        <v>38.81</v>
      </c>
      <c r="Q1652" s="8">
        <v>227.88</v>
      </c>
      <c r="R1652" s="8"/>
      <c r="S1652" s="8"/>
      <c r="T1652" s="88"/>
      <c r="U1652" s="88"/>
      <c r="V1652" s="88"/>
      <c r="W1652" s="88"/>
      <c r="X1652" s="8"/>
      <c r="Y1652" s="14">
        <f t="shared" si="307"/>
        <v>912.58</v>
      </c>
      <c r="Z1652" s="89"/>
      <c r="AA1652" s="137"/>
      <c r="AB1652" s="90"/>
      <c r="AC1652" s="90"/>
      <c r="AD1652" s="91"/>
      <c r="AE1652" s="91"/>
      <c r="AG1652" s="9"/>
      <c r="AJ1652" s="9"/>
    </row>
    <row r="1653" spans="1:36" ht="15" customHeight="1" outlineLevel="2">
      <c r="A1653" s="7">
        <v>2015</v>
      </c>
      <c r="B1653" s="148" t="s">
        <v>3477</v>
      </c>
      <c r="C1653" s="148" t="s">
        <v>286</v>
      </c>
      <c r="D1653" s="148" t="s">
        <v>286</v>
      </c>
      <c r="E1653" s="7" t="s">
        <v>13</v>
      </c>
      <c r="F1653" s="7">
        <v>1260</v>
      </c>
      <c r="G1653" s="7" t="str">
        <f>VLOOKUP(F1653,Crosswalk!A:D,2,0)</f>
        <v>4030</v>
      </c>
      <c r="H1653" s="7" t="str">
        <f>VLOOKUP(G1653,Crosswalk!B:D,2,0)</f>
        <v>Supp Prop Tax-Current Secured</v>
      </c>
      <c r="I1653" s="7"/>
      <c r="J1653" s="8"/>
      <c r="K1653" s="8"/>
      <c r="L1653" s="8"/>
      <c r="M1653" s="8"/>
      <c r="N1653" s="8"/>
      <c r="O1653" s="8"/>
      <c r="P1653" s="8"/>
      <c r="Q1653" s="8">
        <v>10301.780000000001</v>
      </c>
      <c r="R1653" s="8"/>
      <c r="S1653" s="8"/>
      <c r="T1653" s="88"/>
      <c r="U1653" s="88"/>
      <c r="V1653" s="88"/>
      <c r="W1653" s="88"/>
      <c r="X1653" s="8"/>
      <c r="Y1653" s="14">
        <f t="shared" ref="Y1653" si="308">SUM(J1653:X1653)</f>
        <v>10301.780000000001</v>
      </c>
      <c r="Z1653" s="89"/>
      <c r="AA1653" s="137"/>
      <c r="AB1653" s="90"/>
      <c r="AC1653" s="90"/>
      <c r="AD1653" s="91"/>
      <c r="AE1653" s="91"/>
      <c r="AG1653" s="9"/>
      <c r="AJ1653" s="9"/>
    </row>
    <row r="1654" spans="1:36" ht="15" customHeight="1" outlineLevel="2">
      <c r="A1654" s="7">
        <v>2015</v>
      </c>
      <c r="B1654" s="148" t="s">
        <v>3477</v>
      </c>
      <c r="C1654" s="148" t="s">
        <v>286</v>
      </c>
      <c r="D1654" s="148" t="s">
        <v>286</v>
      </c>
      <c r="E1654" s="7" t="s">
        <v>13</v>
      </c>
      <c r="F1654" s="7">
        <v>1270</v>
      </c>
      <c r="G1654" s="7" t="s">
        <v>2302</v>
      </c>
      <c r="H1654" s="7" t="str">
        <f>VLOOKUP(G1654,Crosswalk!B:D,2,0)</f>
        <v>Supp Property Taxes-Prior Secured</v>
      </c>
      <c r="I1654" s="7"/>
      <c r="J1654" s="8">
        <v>0</v>
      </c>
      <c r="K1654" s="8">
        <v>0</v>
      </c>
      <c r="L1654" s="8">
        <v>0</v>
      </c>
      <c r="M1654" s="8">
        <v>0</v>
      </c>
      <c r="N1654" s="8">
        <v>0</v>
      </c>
      <c r="O1654" s="8">
        <v>0</v>
      </c>
      <c r="P1654" s="8"/>
      <c r="Q1654" s="8">
        <v>2062.34</v>
      </c>
      <c r="R1654" s="8"/>
      <c r="S1654" s="8"/>
      <c r="T1654" s="8"/>
      <c r="U1654" s="8"/>
      <c r="V1654" s="8"/>
      <c r="W1654" s="8"/>
      <c r="X1654" s="8"/>
      <c r="Y1654" s="14">
        <f t="shared" si="307"/>
        <v>2062.34</v>
      </c>
      <c r="Z1654" s="89"/>
      <c r="AA1654" s="137"/>
      <c r="AB1654" s="90"/>
      <c r="AC1654" s="90"/>
      <c r="AD1654" s="91"/>
      <c r="AE1654" s="91"/>
      <c r="AG1654" s="9"/>
      <c r="AJ1654" s="9"/>
    </row>
    <row r="1655" spans="1:36" ht="15" customHeight="1" outlineLevel="2">
      <c r="A1655" s="7">
        <v>2015</v>
      </c>
      <c r="B1655" s="148" t="s">
        <v>3477</v>
      </c>
      <c r="C1655" s="148" t="s">
        <v>286</v>
      </c>
      <c r="D1655" s="148" t="s">
        <v>286</v>
      </c>
      <c r="E1655" s="7" t="s">
        <v>13</v>
      </c>
      <c r="F1655" s="7">
        <v>1450</v>
      </c>
      <c r="G1655" s="7" t="s">
        <v>2310</v>
      </c>
      <c r="H1655" s="7" t="str">
        <f>VLOOKUP(G1655,Crosswalk!B:D,2,0)</f>
        <v>Aircraft</v>
      </c>
      <c r="I1655" s="7"/>
      <c r="J1655" s="8">
        <v>0</v>
      </c>
      <c r="K1655" s="8">
        <v>0</v>
      </c>
      <c r="L1655" s="8">
        <v>0</v>
      </c>
      <c r="M1655" s="8">
        <v>0</v>
      </c>
      <c r="N1655" s="8">
        <v>0</v>
      </c>
      <c r="O1655" s="8">
        <v>0</v>
      </c>
      <c r="P1655" s="8"/>
      <c r="Q1655" s="8">
        <v>0</v>
      </c>
      <c r="R1655" s="8"/>
      <c r="S1655" s="8"/>
      <c r="T1655" s="88"/>
      <c r="U1655" s="88"/>
      <c r="V1655" s="88"/>
      <c r="W1655" s="88"/>
      <c r="X1655" s="8"/>
      <c r="Y1655" s="14">
        <f t="shared" si="307"/>
        <v>0</v>
      </c>
      <c r="Z1655" s="89"/>
      <c r="AA1655" s="137"/>
      <c r="AB1655" s="90"/>
      <c r="AC1655" s="90"/>
      <c r="AD1655" s="91"/>
      <c r="AE1655" s="91"/>
      <c r="AG1655" s="9"/>
      <c r="AJ1655" s="9"/>
    </row>
    <row r="1656" spans="1:36" ht="15" customHeight="1" outlineLevel="2">
      <c r="A1656" s="7">
        <v>2015</v>
      </c>
      <c r="B1656" s="148" t="s">
        <v>3477</v>
      </c>
      <c r="C1656" s="148" t="s">
        <v>286</v>
      </c>
      <c r="D1656" s="148" t="s">
        <v>286</v>
      </c>
      <c r="E1656" s="7" t="s">
        <v>13</v>
      </c>
      <c r="F1656" s="7">
        <v>4010</v>
      </c>
      <c r="G1656" s="7" t="s">
        <v>2293</v>
      </c>
      <c r="H1656" s="7" t="str">
        <f>VLOOKUP(G1656,Crosswalk!B:D,2,0)</f>
        <v>Interest</v>
      </c>
      <c r="I1656" s="7"/>
      <c r="J1656" s="8">
        <v>0</v>
      </c>
      <c r="K1656" s="8">
        <v>0</v>
      </c>
      <c r="L1656" s="8">
        <v>73.290000000000006</v>
      </c>
      <c r="M1656" s="8">
        <v>0</v>
      </c>
      <c r="N1656" s="8">
        <v>99.649999999999991</v>
      </c>
      <c r="O1656" s="8">
        <v>103.41000000000003</v>
      </c>
      <c r="P1656" s="8"/>
      <c r="Q1656" s="8">
        <v>781.88</v>
      </c>
      <c r="R1656" s="8"/>
      <c r="S1656" s="8"/>
      <c r="T1656" s="8"/>
      <c r="U1656" s="8"/>
      <c r="V1656" s="8"/>
      <c r="W1656" s="8"/>
      <c r="X1656" s="8"/>
      <c r="Y1656" s="14">
        <f t="shared" si="307"/>
        <v>1058.23</v>
      </c>
      <c r="Z1656" s="89"/>
      <c r="AA1656" s="137"/>
      <c r="AB1656" s="90"/>
      <c r="AC1656" s="90"/>
      <c r="AD1656" s="91"/>
      <c r="AE1656" s="91"/>
      <c r="AG1656" s="9"/>
      <c r="AJ1656" s="9"/>
    </row>
    <row r="1657" spans="1:36" ht="15" customHeight="1" outlineLevel="2">
      <c r="A1657" s="7">
        <v>2015</v>
      </c>
      <c r="B1657" s="148" t="s">
        <v>3477</v>
      </c>
      <c r="C1657" s="148" t="s">
        <v>286</v>
      </c>
      <c r="D1657" s="148" t="s">
        <v>286</v>
      </c>
      <c r="E1657" s="7" t="s">
        <v>13</v>
      </c>
      <c r="F1657" s="7">
        <v>5380</v>
      </c>
      <c r="G1657" s="7" t="s">
        <v>2294</v>
      </c>
      <c r="H1657" s="7" t="str">
        <f>VLOOKUP(G1657,Crosswalk!B:D,2,0)</f>
        <v>St-Homeowners Prop Tax Relief</v>
      </c>
      <c r="I1657" s="7"/>
      <c r="J1657" s="8">
        <v>0</v>
      </c>
      <c r="K1657" s="8">
        <v>0</v>
      </c>
      <c r="L1657" s="8">
        <v>0</v>
      </c>
      <c r="M1657" s="8">
        <v>0</v>
      </c>
      <c r="N1657" s="8">
        <v>3036.23</v>
      </c>
      <c r="O1657" s="8">
        <v>0</v>
      </c>
      <c r="P1657" s="8"/>
      <c r="Q1657" s="8">
        <v>3036.23</v>
      </c>
      <c r="R1657" s="8"/>
      <c r="S1657" s="8"/>
      <c r="T1657" s="88"/>
      <c r="U1657" s="88"/>
      <c r="V1657" s="88"/>
      <c r="W1657" s="88"/>
      <c r="X1657" s="8"/>
      <c r="Y1657" s="14">
        <f t="shared" si="307"/>
        <v>6072.46</v>
      </c>
      <c r="Z1657" s="89"/>
      <c r="AA1657" s="137"/>
      <c r="AB1657" s="90"/>
      <c r="AC1657" s="90"/>
      <c r="AD1657" s="91"/>
      <c r="AE1657" s="91"/>
      <c r="AG1657" s="9"/>
      <c r="AJ1657" s="9"/>
    </row>
    <row r="1658" spans="1:36" ht="15" customHeight="1" outlineLevel="1">
      <c r="A1658" s="7"/>
      <c r="B1658" s="148"/>
      <c r="C1658" s="157" t="s">
        <v>3604</v>
      </c>
      <c r="D1658" s="148"/>
      <c r="E1658" s="7"/>
      <c r="F1658" s="7"/>
      <c r="G1658" s="7"/>
      <c r="H1658" s="7"/>
      <c r="I1658" s="7"/>
      <c r="J1658" s="8">
        <f>SUBTOTAL(9,J1649:J1657)</f>
        <v>0</v>
      </c>
      <c r="K1658" s="8">
        <f>SUBTOTAL(9,K1649:K1657)</f>
        <v>0</v>
      </c>
      <c r="L1658" s="8">
        <f>SUBTOTAL(9,L1649:L1657)</f>
        <v>282272.75</v>
      </c>
      <c r="M1658" s="8">
        <f>SUBTOTAL(9,M1649:M1657)</f>
        <v>0</v>
      </c>
      <c r="N1658" s="8">
        <f>SUBTOTAL(9,N1649:N1657)</f>
        <v>41383.130000000026</v>
      </c>
      <c r="O1658" s="8">
        <f>SUBTOTAL(9,O1649:O1657)</f>
        <v>162304.48000000001</v>
      </c>
      <c r="P1658" s="8">
        <f>SUBTOTAL(9,P1649:P1657)</f>
        <v>49544.160000000003</v>
      </c>
      <c r="Q1658" s="8">
        <f>SUBTOTAL(9,Q1649:Q1657)</f>
        <v>38085.349999999991</v>
      </c>
      <c r="R1658" s="8"/>
      <c r="S1658" s="8"/>
      <c r="T1658" s="88"/>
      <c r="U1658" s="88"/>
      <c r="V1658" s="88"/>
      <c r="W1658" s="88"/>
      <c r="X1658" s="8"/>
      <c r="Y1658" s="14">
        <f>SUBTOTAL(9,Y1649:Y1657)</f>
        <v>573589.86999999988</v>
      </c>
      <c r="Z1658" s="89"/>
      <c r="AA1658" s="137"/>
      <c r="AB1658" s="90"/>
      <c r="AC1658" s="90"/>
      <c r="AD1658" s="91"/>
      <c r="AE1658" s="91"/>
      <c r="AG1658" s="9"/>
      <c r="AJ1658" s="9"/>
    </row>
    <row r="1659" spans="1:36" ht="15" customHeight="1" outlineLevel="2">
      <c r="A1659" s="7">
        <v>2015</v>
      </c>
      <c r="B1659" s="148" t="s">
        <v>3478</v>
      </c>
      <c r="C1659" s="148" t="s">
        <v>287</v>
      </c>
      <c r="D1659" s="148" t="s">
        <v>287</v>
      </c>
      <c r="E1659" s="7" t="s">
        <v>13</v>
      </c>
      <c r="F1659" s="7">
        <v>1010</v>
      </c>
      <c r="G1659" s="7" t="s">
        <v>2279</v>
      </c>
      <c r="H1659" s="7" t="str">
        <f>VLOOKUP(G1659,Crosswalk!B:D,2,0)</f>
        <v>Property Taxes-Current Secured</v>
      </c>
      <c r="I1659" s="7"/>
      <c r="J1659" s="8">
        <v>0</v>
      </c>
      <c r="K1659" s="8">
        <v>0</v>
      </c>
      <c r="L1659" s="8">
        <v>606034.76</v>
      </c>
      <c r="M1659" s="8">
        <v>0</v>
      </c>
      <c r="N1659" s="8">
        <v>91767.12</v>
      </c>
      <c r="O1659" s="8">
        <v>382981.44000000006</v>
      </c>
      <c r="P1659" s="8">
        <v>119281</v>
      </c>
      <c r="Q1659" s="8">
        <v>12875.519999999786</v>
      </c>
      <c r="R1659" s="8"/>
      <c r="S1659" s="8"/>
      <c r="T1659" s="8"/>
      <c r="U1659" s="8"/>
      <c r="V1659" s="8"/>
      <c r="W1659" s="8"/>
      <c r="X1659" s="8"/>
      <c r="Y1659" s="14">
        <f t="shared" ref="Y1659:Y1667" si="309">SUM(J1659:X1659)</f>
        <v>1212939.8399999999</v>
      </c>
      <c r="Z1659" s="89"/>
      <c r="AA1659" s="137"/>
      <c r="AB1659" s="90"/>
      <c r="AC1659" s="90"/>
      <c r="AD1659" s="91"/>
      <c r="AE1659" s="91"/>
      <c r="AG1659" s="9"/>
      <c r="AJ1659" s="9"/>
    </row>
    <row r="1660" spans="1:36" ht="15" customHeight="1" outlineLevel="2">
      <c r="A1660" s="7">
        <v>2015</v>
      </c>
      <c r="B1660" s="148" t="s">
        <v>3478</v>
      </c>
      <c r="C1660" s="148" t="s">
        <v>287</v>
      </c>
      <c r="D1660" s="148" t="s">
        <v>287</v>
      </c>
      <c r="E1660" s="7" t="s">
        <v>13</v>
      </c>
      <c r="F1660" s="7">
        <v>1050</v>
      </c>
      <c r="G1660" s="7" t="s">
        <v>2281</v>
      </c>
      <c r="H1660" s="7" t="str">
        <f>VLOOKUP(G1660,Crosswalk!B:D,2,0)</f>
        <v>Property Tax-Current Unsecured</v>
      </c>
      <c r="I1660" s="7"/>
      <c r="J1660" s="8">
        <v>0</v>
      </c>
      <c r="K1660" s="8">
        <v>0</v>
      </c>
      <c r="L1660" s="8">
        <v>67119.75</v>
      </c>
      <c r="M1660" s="8">
        <v>0</v>
      </c>
      <c r="N1660" s="8">
        <v>386.11000000000058</v>
      </c>
      <c r="O1660" s="8">
        <v>3409.5099999999948</v>
      </c>
      <c r="P1660" s="8">
        <v>-211.61</v>
      </c>
      <c r="Q1660" s="8">
        <v>2455.3699999999953</v>
      </c>
      <c r="R1660" s="8"/>
      <c r="S1660" s="8"/>
      <c r="T1660" s="88"/>
      <c r="U1660" s="88"/>
      <c r="V1660" s="88"/>
      <c r="W1660" s="88"/>
      <c r="X1660" s="8"/>
      <c r="Y1660" s="14">
        <f t="shared" si="309"/>
        <v>73159.12999999999</v>
      </c>
      <c r="Z1660" s="89"/>
      <c r="AA1660" s="137"/>
      <c r="AB1660" s="90"/>
      <c r="AC1660" s="90"/>
      <c r="AD1660" s="91"/>
      <c r="AE1660" s="91"/>
      <c r="AG1660" s="9"/>
      <c r="AJ1660" s="9"/>
    </row>
    <row r="1661" spans="1:36" ht="15" customHeight="1" outlineLevel="2">
      <c r="A1661" s="7">
        <v>2015</v>
      </c>
      <c r="B1661" s="148" t="s">
        <v>3478</v>
      </c>
      <c r="C1661" s="148" t="s">
        <v>287</v>
      </c>
      <c r="D1661" s="148" t="s">
        <v>287</v>
      </c>
      <c r="E1661" s="7" t="s">
        <v>13</v>
      </c>
      <c r="F1661" s="7">
        <v>1110</v>
      </c>
      <c r="G1661" s="7" t="s">
        <v>2283</v>
      </c>
      <c r="H1661" s="7" t="str">
        <f>VLOOKUP(G1661,Crosswalk!B:D,2,0)</f>
        <v>Property Taxes-Prior Secured</v>
      </c>
      <c r="I1661" s="7"/>
      <c r="J1661" s="8">
        <v>0</v>
      </c>
      <c r="K1661" s="8">
        <v>0</v>
      </c>
      <c r="L1661" s="8">
        <v>0</v>
      </c>
      <c r="M1661" s="8">
        <v>0</v>
      </c>
      <c r="N1661" s="8">
        <v>0</v>
      </c>
      <c r="O1661" s="8">
        <v>0</v>
      </c>
      <c r="P1661" s="8"/>
      <c r="Q1661" s="8">
        <v>32375.119999999999</v>
      </c>
      <c r="R1661" s="8"/>
      <c r="S1661" s="8"/>
      <c r="T1661" s="8"/>
      <c r="U1661" s="8"/>
      <c r="V1661" s="8"/>
      <c r="W1661" s="8"/>
      <c r="X1661" s="8"/>
      <c r="Y1661" s="14">
        <f t="shared" si="309"/>
        <v>32375.119999999999</v>
      </c>
      <c r="Z1661" s="89"/>
      <c r="AA1661" s="137"/>
      <c r="AB1661" s="90"/>
      <c r="AC1661" s="90"/>
      <c r="AD1661" s="91"/>
      <c r="AE1661" s="91"/>
      <c r="AG1661" s="9"/>
      <c r="AJ1661" s="9"/>
    </row>
    <row r="1662" spans="1:36" ht="15" customHeight="1" outlineLevel="2">
      <c r="A1662" s="7">
        <v>2015</v>
      </c>
      <c r="B1662" s="148" t="s">
        <v>3478</v>
      </c>
      <c r="C1662" s="148" t="s">
        <v>287</v>
      </c>
      <c r="D1662" s="148" t="s">
        <v>287</v>
      </c>
      <c r="E1662" s="7" t="s">
        <v>13</v>
      </c>
      <c r="F1662" s="7">
        <v>1150</v>
      </c>
      <c r="G1662" s="7" t="s">
        <v>2285</v>
      </c>
      <c r="H1662" s="7" t="str">
        <f>VLOOKUP(G1662,Crosswalk!B:D,2,0)</f>
        <v>Property Taxes-Prior Unsecured</v>
      </c>
      <c r="I1662" s="7"/>
      <c r="J1662" s="8">
        <v>0</v>
      </c>
      <c r="K1662" s="8">
        <v>0</v>
      </c>
      <c r="L1662" s="8">
        <v>525.61</v>
      </c>
      <c r="M1662" s="8">
        <v>0</v>
      </c>
      <c r="N1662" s="8">
        <v>80.649999999999977</v>
      </c>
      <c r="O1662" s="8">
        <v>764.03</v>
      </c>
      <c r="P1662" s="8">
        <v>82.33</v>
      </c>
      <c r="Q1662" s="8">
        <v>483.48</v>
      </c>
      <c r="R1662" s="8"/>
      <c r="S1662" s="8"/>
      <c r="T1662" s="88"/>
      <c r="U1662" s="88"/>
      <c r="V1662" s="88"/>
      <c r="W1662" s="88"/>
      <c r="X1662" s="8"/>
      <c r="Y1662" s="14">
        <f t="shared" si="309"/>
        <v>1936.1</v>
      </c>
      <c r="Z1662" s="89"/>
      <c r="AA1662" s="137"/>
      <c r="AB1662" s="90"/>
      <c r="AC1662" s="90"/>
      <c r="AD1662" s="91"/>
      <c r="AE1662" s="91"/>
      <c r="AG1662" s="9"/>
      <c r="AJ1662" s="9"/>
    </row>
    <row r="1663" spans="1:36" ht="15" customHeight="1" outlineLevel="2">
      <c r="A1663" s="7">
        <v>2015</v>
      </c>
      <c r="B1663" s="148" t="s">
        <v>3478</v>
      </c>
      <c r="C1663" s="148" t="s">
        <v>287</v>
      </c>
      <c r="D1663" s="148" t="s">
        <v>287</v>
      </c>
      <c r="E1663" s="7" t="s">
        <v>13</v>
      </c>
      <c r="F1663" s="7">
        <v>1260</v>
      </c>
      <c r="G1663" s="7" t="str">
        <f>VLOOKUP(F1663,Crosswalk!A:D,2,0)</f>
        <v>4030</v>
      </c>
      <c r="H1663" s="7" t="str">
        <f>VLOOKUP(G1663,Crosswalk!B:D,2,0)</f>
        <v>Supp Prop Tax-Current Secured</v>
      </c>
      <c r="I1663" s="7"/>
      <c r="J1663" s="8"/>
      <c r="K1663" s="8"/>
      <c r="L1663" s="8"/>
      <c r="M1663" s="8"/>
      <c r="N1663" s="8"/>
      <c r="O1663" s="8"/>
      <c r="P1663" s="8"/>
      <c r="Q1663" s="8">
        <v>18423.97</v>
      </c>
      <c r="R1663" s="8"/>
      <c r="S1663" s="8"/>
      <c r="T1663" s="88"/>
      <c r="U1663" s="88"/>
      <c r="V1663" s="88"/>
      <c r="W1663" s="88"/>
      <c r="X1663" s="8"/>
      <c r="Y1663" s="14">
        <f t="shared" ref="Y1663" si="310">SUM(J1663:X1663)</f>
        <v>18423.97</v>
      </c>
      <c r="Z1663" s="89"/>
      <c r="AA1663" s="137"/>
      <c r="AB1663" s="90"/>
      <c r="AC1663" s="90"/>
      <c r="AD1663" s="91"/>
      <c r="AE1663" s="91"/>
      <c r="AG1663" s="9"/>
      <c r="AJ1663" s="9"/>
    </row>
    <row r="1664" spans="1:36" ht="15" customHeight="1" outlineLevel="2">
      <c r="A1664" s="7">
        <v>2015</v>
      </c>
      <c r="B1664" s="148" t="s">
        <v>3478</v>
      </c>
      <c r="C1664" s="148" t="s">
        <v>287</v>
      </c>
      <c r="D1664" s="148" t="s">
        <v>287</v>
      </c>
      <c r="E1664" s="7" t="s">
        <v>13</v>
      </c>
      <c r="F1664" s="7">
        <v>1270</v>
      </c>
      <c r="G1664" s="7" t="s">
        <v>2302</v>
      </c>
      <c r="H1664" s="7" t="str">
        <f>VLOOKUP(G1664,Crosswalk!B:D,2,0)</f>
        <v>Supp Property Taxes-Prior Secured</v>
      </c>
      <c r="I1664" s="7"/>
      <c r="J1664" s="8">
        <v>0</v>
      </c>
      <c r="K1664" s="8">
        <v>0</v>
      </c>
      <c r="L1664" s="8">
        <v>0</v>
      </c>
      <c r="M1664" s="8">
        <v>0</v>
      </c>
      <c r="N1664" s="8">
        <v>0</v>
      </c>
      <c r="O1664" s="8">
        <v>0</v>
      </c>
      <c r="P1664" s="8"/>
      <c r="Q1664" s="8">
        <v>7305.41</v>
      </c>
      <c r="R1664" s="8"/>
      <c r="S1664" s="8"/>
      <c r="T1664" s="8"/>
      <c r="U1664" s="8"/>
      <c r="V1664" s="8"/>
      <c r="W1664" s="8"/>
      <c r="X1664" s="8"/>
      <c r="Y1664" s="14">
        <f t="shared" si="309"/>
        <v>7305.41</v>
      </c>
      <c r="Z1664" s="89"/>
      <c r="AA1664" s="137"/>
      <c r="AB1664" s="90"/>
      <c r="AC1664" s="90"/>
      <c r="AD1664" s="91"/>
      <c r="AE1664" s="91"/>
      <c r="AG1664" s="9"/>
      <c r="AJ1664" s="9"/>
    </row>
    <row r="1665" spans="1:36" ht="15" customHeight="1" outlineLevel="2">
      <c r="A1665" s="7">
        <v>2015</v>
      </c>
      <c r="B1665" s="148" t="s">
        <v>3478</v>
      </c>
      <c r="C1665" s="148" t="s">
        <v>287</v>
      </c>
      <c r="D1665" s="148" t="s">
        <v>287</v>
      </c>
      <c r="E1665" s="7" t="s">
        <v>13</v>
      </c>
      <c r="F1665" s="7">
        <v>1450</v>
      </c>
      <c r="G1665" s="7" t="s">
        <v>2310</v>
      </c>
      <c r="H1665" s="7" t="str">
        <f>VLOOKUP(G1665,Crosswalk!B:D,2,0)</f>
        <v>Aircraft</v>
      </c>
      <c r="I1665" s="7"/>
      <c r="J1665" s="8">
        <v>0</v>
      </c>
      <c r="K1665" s="8">
        <v>0</v>
      </c>
      <c r="L1665" s="8">
        <v>0</v>
      </c>
      <c r="M1665" s="8">
        <v>0</v>
      </c>
      <c r="N1665" s="8">
        <v>0</v>
      </c>
      <c r="O1665" s="8">
        <v>0</v>
      </c>
      <c r="P1665" s="8"/>
      <c r="Q1665" s="8">
        <v>0</v>
      </c>
      <c r="R1665" s="8"/>
      <c r="S1665" s="8"/>
      <c r="T1665" s="88"/>
      <c r="U1665" s="88"/>
      <c r="V1665" s="88"/>
      <c r="W1665" s="88"/>
      <c r="X1665" s="8"/>
      <c r="Y1665" s="14">
        <f t="shared" si="309"/>
        <v>0</v>
      </c>
      <c r="Z1665" s="89"/>
      <c r="AA1665" s="137"/>
      <c r="AB1665" s="90"/>
      <c r="AC1665" s="90"/>
      <c r="AD1665" s="91"/>
      <c r="AE1665" s="91"/>
      <c r="AG1665" s="9"/>
      <c r="AJ1665" s="9"/>
    </row>
    <row r="1666" spans="1:36" ht="15" customHeight="1" outlineLevel="2">
      <c r="A1666" s="7">
        <v>2015</v>
      </c>
      <c r="B1666" s="148" t="s">
        <v>3478</v>
      </c>
      <c r="C1666" s="148" t="s">
        <v>287</v>
      </c>
      <c r="D1666" s="148" t="s">
        <v>287</v>
      </c>
      <c r="E1666" s="7" t="s">
        <v>13</v>
      </c>
      <c r="F1666" s="7">
        <v>4010</v>
      </c>
      <c r="G1666" s="7" t="s">
        <v>2293</v>
      </c>
      <c r="H1666" s="7" t="str">
        <f>VLOOKUP(G1666,Crosswalk!B:D,2,0)</f>
        <v>Interest</v>
      </c>
      <c r="I1666" s="7"/>
      <c r="J1666" s="8">
        <v>0</v>
      </c>
      <c r="K1666" s="8">
        <v>0</v>
      </c>
      <c r="L1666" s="8">
        <v>190.86</v>
      </c>
      <c r="M1666" s="8">
        <v>0</v>
      </c>
      <c r="N1666" s="8">
        <v>253.69</v>
      </c>
      <c r="O1666" s="8">
        <v>249.21999999999997</v>
      </c>
      <c r="P1666" s="8"/>
      <c r="Q1666" s="8">
        <v>1870.5499999999997</v>
      </c>
      <c r="R1666" s="8"/>
      <c r="S1666" s="8"/>
      <c r="T1666" s="8"/>
      <c r="U1666" s="8"/>
      <c r="V1666" s="8"/>
      <c r="W1666" s="8"/>
      <c r="X1666" s="8"/>
      <c r="Y1666" s="14">
        <f t="shared" si="309"/>
        <v>2564.3199999999997</v>
      </c>
      <c r="Z1666" s="89"/>
      <c r="AA1666" s="137"/>
      <c r="AB1666" s="90"/>
      <c r="AC1666" s="90"/>
      <c r="AD1666" s="91"/>
      <c r="AE1666" s="91"/>
      <c r="AG1666" s="9"/>
      <c r="AJ1666" s="9"/>
    </row>
    <row r="1667" spans="1:36" ht="15" customHeight="1" outlineLevel="2">
      <c r="A1667" s="7">
        <v>2015</v>
      </c>
      <c r="B1667" s="148" t="s">
        <v>3478</v>
      </c>
      <c r="C1667" s="148" t="s">
        <v>287</v>
      </c>
      <c r="D1667" s="148" t="s">
        <v>287</v>
      </c>
      <c r="E1667" s="7" t="s">
        <v>13</v>
      </c>
      <c r="F1667" s="7">
        <v>5380</v>
      </c>
      <c r="G1667" s="7" t="s">
        <v>2294</v>
      </c>
      <c r="H1667" s="7" t="str">
        <f>VLOOKUP(G1667,Crosswalk!B:D,2,0)</f>
        <v>St-Homeowners Prop Tax Relief</v>
      </c>
      <c r="I1667" s="7"/>
      <c r="J1667" s="8">
        <v>0</v>
      </c>
      <c r="K1667" s="8">
        <v>0</v>
      </c>
      <c r="L1667" s="8">
        <v>0</v>
      </c>
      <c r="M1667" s="8">
        <v>0</v>
      </c>
      <c r="N1667" s="8">
        <v>7248.5</v>
      </c>
      <c r="O1667" s="8">
        <v>0</v>
      </c>
      <c r="P1667" s="8"/>
      <c r="Q1667" s="8">
        <v>7248.5</v>
      </c>
      <c r="R1667" s="8"/>
      <c r="S1667" s="8"/>
      <c r="T1667" s="88"/>
      <c r="U1667" s="88"/>
      <c r="V1667" s="88"/>
      <c r="W1667" s="88"/>
      <c r="X1667" s="8"/>
      <c r="Y1667" s="14">
        <f t="shared" si="309"/>
        <v>14497</v>
      </c>
      <c r="Z1667" s="89"/>
      <c r="AA1667" s="137"/>
      <c r="AB1667" s="90"/>
      <c r="AC1667" s="90"/>
      <c r="AD1667" s="91"/>
      <c r="AE1667" s="91"/>
      <c r="AG1667" s="9"/>
      <c r="AJ1667" s="9"/>
    </row>
    <row r="1668" spans="1:36" ht="15" customHeight="1" outlineLevel="1">
      <c r="A1668" s="7"/>
      <c r="B1668" s="148"/>
      <c r="C1668" s="157" t="s">
        <v>3605</v>
      </c>
      <c r="D1668" s="148"/>
      <c r="E1668" s="7"/>
      <c r="F1668" s="7"/>
      <c r="G1668" s="7"/>
      <c r="H1668" s="7"/>
      <c r="I1668" s="7"/>
      <c r="J1668" s="8">
        <f>SUBTOTAL(9,J1659:J1667)</f>
        <v>0</v>
      </c>
      <c r="K1668" s="8">
        <f>SUBTOTAL(9,K1659:K1667)</f>
        <v>0</v>
      </c>
      <c r="L1668" s="8">
        <f>SUBTOTAL(9,L1659:L1667)</f>
        <v>673870.98</v>
      </c>
      <c r="M1668" s="8">
        <f>SUBTOTAL(9,M1659:M1667)</f>
        <v>0</v>
      </c>
      <c r="N1668" s="8">
        <f>SUBTOTAL(9,N1659:N1667)</f>
        <v>99736.069999999992</v>
      </c>
      <c r="O1668" s="8">
        <f>SUBTOTAL(9,O1659:O1667)</f>
        <v>387404.20000000007</v>
      </c>
      <c r="P1668" s="8">
        <f>SUBTOTAL(9,P1659:P1667)</f>
        <v>119151.72</v>
      </c>
      <c r="Q1668" s="8">
        <f>SUBTOTAL(9,Q1659:Q1667)</f>
        <v>83037.919999999795</v>
      </c>
      <c r="R1668" s="8"/>
      <c r="S1668" s="8"/>
      <c r="T1668" s="88"/>
      <c r="U1668" s="88"/>
      <c r="V1668" s="88"/>
      <c r="W1668" s="88"/>
      <c r="X1668" s="8"/>
      <c r="Y1668" s="14">
        <f>SUBTOTAL(9,Y1659:Y1667)</f>
        <v>1363200.89</v>
      </c>
      <c r="Z1668" s="89"/>
      <c r="AA1668" s="137"/>
      <c r="AB1668" s="90"/>
      <c r="AC1668" s="90"/>
      <c r="AD1668" s="91"/>
      <c r="AE1668" s="91"/>
      <c r="AG1668" s="9"/>
      <c r="AJ1668" s="9"/>
    </row>
    <row r="1669" spans="1:36" ht="15" customHeight="1" outlineLevel="2">
      <c r="A1669" s="7">
        <v>2015</v>
      </c>
      <c r="B1669" s="148" t="s">
        <v>3479</v>
      </c>
      <c r="C1669" s="148" t="s">
        <v>288</v>
      </c>
      <c r="D1669" s="148" t="s">
        <v>288</v>
      </c>
      <c r="E1669" s="7" t="s">
        <v>13</v>
      </c>
      <c r="F1669" s="7">
        <v>1010</v>
      </c>
      <c r="G1669" s="7" t="s">
        <v>2279</v>
      </c>
      <c r="H1669" s="7" t="str">
        <f>VLOOKUP(G1669,Crosswalk!B:D,2,0)</f>
        <v>Property Taxes-Current Secured</v>
      </c>
      <c r="I1669" s="7"/>
      <c r="J1669" s="8">
        <v>0</v>
      </c>
      <c r="K1669" s="8">
        <v>0</v>
      </c>
      <c r="L1669" s="8">
        <v>157098.95000000001</v>
      </c>
      <c r="M1669" s="8">
        <v>0</v>
      </c>
      <c r="N1669" s="8">
        <v>23133.330000000016</v>
      </c>
      <c r="O1669" s="8">
        <v>99278.87</v>
      </c>
      <c r="P1669" s="8">
        <v>30300.84</v>
      </c>
      <c r="Q1669" s="8">
        <v>3329.9099999999162</v>
      </c>
      <c r="R1669" s="8"/>
      <c r="S1669" s="8"/>
      <c r="T1669" s="8"/>
      <c r="U1669" s="8"/>
      <c r="V1669" s="8"/>
      <c r="W1669" s="8"/>
      <c r="X1669" s="8"/>
      <c r="Y1669" s="14">
        <f t="shared" ref="Y1669:Y1677" si="311">SUM(J1669:X1669)</f>
        <v>313141.89999999997</v>
      </c>
      <c r="Z1669" s="89"/>
      <c r="AA1669" s="137"/>
      <c r="AB1669" s="90"/>
      <c r="AC1669" s="90"/>
      <c r="AD1669" s="91"/>
      <c r="AE1669" s="91"/>
      <c r="AG1669" s="9"/>
      <c r="AJ1669" s="9"/>
    </row>
    <row r="1670" spans="1:36" ht="15" customHeight="1" outlineLevel="2">
      <c r="A1670" s="7">
        <v>2015</v>
      </c>
      <c r="B1670" s="148" t="s">
        <v>3479</v>
      </c>
      <c r="C1670" s="148" t="s">
        <v>288</v>
      </c>
      <c r="D1670" s="148" t="s">
        <v>288</v>
      </c>
      <c r="E1670" s="7" t="s">
        <v>13</v>
      </c>
      <c r="F1670" s="7">
        <v>1050</v>
      </c>
      <c r="G1670" s="7" t="s">
        <v>2281</v>
      </c>
      <c r="H1670" s="7" t="str">
        <f>VLOOKUP(G1670,Crosswalk!B:D,2,0)</f>
        <v>Property Tax-Current Unsecured</v>
      </c>
      <c r="I1670" s="7"/>
      <c r="J1670" s="8">
        <v>0</v>
      </c>
      <c r="K1670" s="8">
        <v>0</v>
      </c>
      <c r="L1670" s="8">
        <v>17399.21</v>
      </c>
      <c r="M1670" s="8">
        <v>0</v>
      </c>
      <c r="N1670" s="8">
        <v>100.09000000000015</v>
      </c>
      <c r="O1670" s="8">
        <v>883.83000000000175</v>
      </c>
      <c r="P1670" s="8">
        <v>-54.85</v>
      </c>
      <c r="Q1670" s="8">
        <v>636.48999999999796</v>
      </c>
      <c r="R1670" s="8"/>
      <c r="S1670" s="8"/>
      <c r="T1670" s="88"/>
      <c r="U1670" s="88"/>
      <c r="V1670" s="88"/>
      <c r="W1670" s="88"/>
      <c r="X1670" s="8"/>
      <c r="Y1670" s="14">
        <f t="shared" si="311"/>
        <v>18964.77</v>
      </c>
      <c r="Z1670" s="89"/>
      <c r="AA1670" s="137"/>
      <c r="AB1670" s="90"/>
      <c r="AC1670" s="90"/>
      <c r="AD1670" s="91"/>
      <c r="AE1670" s="91"/>
      <c r="AG1670" s="9"/>
      <c r="AJ1670" s="9"/>
    </row>
    <row r="1671" spans="1:36" ht="15" customHeight="1" outlineLevel="2">
      <c r="A1671" s="7">
        <v>2015</v>
      </c>
      <c r="B1671" s="148" t="s">
        <v>3479</v>
      </c>
      <c r="C1671" s="148" t="s">
        <v>288</v>
      </c>
      <c r="D1671" s="148" t="s">
        <v>288</v>
      </c>
      <c r="E1671" s="7" t="s">
        <v>13</v>
      </c>
      <c r="F1671" s="7">
        <v>1110</v>
      </c>
      <c r="G1671" s="7" t="s">
        <v>2283</v>
      </c>
      <c r="H1671" s="7" t="str">
        <f>VLOOKUP(G1671,Crosswalk!B:D,2,0)</f>
        <v>Property Taxes-Prior Secured</v>
      </c>
      <c r="I1671" s="7"/>
      <c r="J1671" s="8">
        <v>0</v>
      </c>
      <c r="K1671" s="8">
        <v>0</v>
      </c>
      <c r="L1671" s="8">
        <v>0</v>
      </c>
      <c r="M1671" s="8">
        <v>0</v>
      </c>
      <c r="N1671" s="8">
        <v>0</v>
      </c>
      <c r="O1671" s="8">
        <v>0</v>
      </c>
      <c r="P1671" s="8"/>
      <c r="Q1671" s="8">
        <v>10556.54</v>
      </c>
      <c r="R1671" s="8"/>
      <c r="S1671" s="8"/>
      <c r="T1671" s="8"/>
      <c r="U1671" s="8"/>
      <c r="V1671" s="8"/>
      <c r="W1671" s="8"/>
      <c r="X1671" s="8"/>
      <c r="Y1671" s="14">
        <f t="shared" si="311"/>
        <v>10556.54</v>
      </c>
      <c r="Z1671" s="89"/>
      <c r="AA1671" s="137"/>
      <c r="AB1671" s="90"/>
      <c r="AC1671" s="90"/>
      <c r="AD1671" s="91"/>
      <c r="AE1671" s="91"/>
      <c r="AG1671" s="9"/>
      <c r="AJ1671" s="9"/>
    </row>
    <row r="1672" spans="1:36" ht="15" customHeight="1" outlineLevel="2">
      <c r="A1672" s="7">
        <v>2015</v>
      </c>
      <c r="B1672" s="148" t="s">
        <v>3479</v>
      </c>
      <c r="C1672" s="148" t="s">
        <v>288</v>
      </c>
      <c r="D1672" s="148" t="s">
        <v>288</v>
      </c>
      <c r="E1672" s="7" t="s">
        <v>13</v>
      </c>
      <c r="F1672" s="7">
        <v>1150</v>
      </c>
      <c r="G1672" s="7" t="s">
        <v>2285</v>
      </c>
      <c r="H1672" s="7" t="str">
        <f>VLOOKUP(G1672,Crosswalk!B:D,2,0)</f>
        <v>Property Taxes-Prior Unsecured</v>
      </c>
      <c r="I1672" s="7"/>
      <c r="J1672" s="8">
        <v>0</v>
      </c>
      <c r="K1672" s="8">
        <v>0</v>
      </c>
      <c r="L1672" s="8">
        <v>171.38</v>
      </c>
      <c r="M1672" s="8">
        <v>0</v>
      </c>
      <c r="N1672" s="8">
        <v>26.300000000000011</v>
      </c>
      <c r="O1672" s="8">
        <v>249.13</v>
      </c>
      <c r="P1672" s="8">
        <v>26.85</v>
      </c>
      <c r="Q1672" s="8">
        <v>157.65000000000003</v>
      </c>
      <c r="R1672" s="8"/>
      <c r="S1672" s="8"/>
      <c r="T1672" s="88"/>
      <c r="U1672" s="88"/>
      <c r="V1672" s="88"/>
      <c r="W1672" s="88"/>
      <c r="X1672" s="8"/>
      <c r="Y1672" s="14">
        <f t="shared" si="311"/>
        <v>631.31000000000006</v>
      </c>
      <c r="Z1672" s="89"/>
      <c r="AA1672" s="137"/>
      <c r="AB1672" s="90"/>
      <c r="AC1672" s="90"/>
      <c r="AD1672" s="91"/>
      <c r="AE1672" s="91"/>
      <c r="AG1672" s="9"/>
      <c r="AJ1672" s="9"/>
    </row>
    <row r="1673" spans="1:36" ht="15" customHeight="1" outlineLevel="2">
      <c r="A1673" s="7">
        <v>2015</v>
      </c>
      <c r="B1673" s="148" t="s">
        <v>3479</v>
      </c>
      <c r="C1673" s="148" t="s">
        <v>288</v>
      </c>
      <c r="D1673" s="148" t="s">
        <v>288</v>
      </c>
      <c r="E1673" s="7" t="s">
        <v>13</v>
      </c>
      <c r="F1673" s="7">
        <v>1260</v>
      </c>
      <c r="G1673" s="7" t="str">
        <f>VLOOKUP(F1673,Crosswalk!A:D,2,0)</f>
        <v>4030</v>
      </c>
      <c r="H1673" s="7" t="str">
        <f>VLOOKUP(G1673,Crosswalk!B:D,2,0)</f>
        <v>Supp Prop Tax-Current Secured</v>
      </c>
      <c r="I1673" s="7"/>
      <c r="J1673" s="8"/>
      <c r="K1673" s="8"/>
      <c r="L1673" s="8"/>
      <c r="M1673" s="8"/>
      <c r="N1673" s="8"/>
      <c r="O1673" s="8"/>
      <c r="P1673" s="8"/>
      <c r="Q1673" s="8">
        <v>1121.6300000000001</v>
      </c>
      <c r="R1673" s="8"/>
      <c r="S1673" s="8"/>
      <c r="T1673" s="88"/>
      <c r="U1673" s="88"/>
      <c r="V1673" s="88"/>
      <c r="W1673" s="88"/>
      <c r="X1673" s="8"/>
      <c r="Y1673" s="14">
        <f t="shared" ref="Y1673" si="312">SUM(J1673:X1673)</f>
        <v>1121.6300000000001</v>
      </c>
      <c r="Z1673" s="89"/>
      <c r="AA1673" s="137"/>
      <c r="AB1673" s="90"/>
      <c r="AC1673" s="90"/>
      <c r="AD1673" s="91"/>
      <c r="AE1673" s="91"/>
      <c r="AG1673" s="9"/>
      <c r="AJ1673" s="9"/>
    </row>
    <row r="1674" spans="1:36" ht="15" customHeight="1" outlineLevel="2">
      <c r="A1674" s="7">
        <v>2015</v>
      </c>
      <c r="B1674" s="148" t="s">
        <v>3479</v>
      </c>
      <c r="C1674" s="148" t="s">
        <v>288</v>
      </c>
      <c r="D1674" s="148" t="s">
        <v>288</v>
      </c>
      <c r="E1674" s="7" t="s">
        <v>13</v>
      </c>
      <c r="F1674" s="7">
        <v>1270</v>
      </c>
      <c r="G1674" s="7" t="s">
        <v>2302</v>
      </c>
      <c r="H1674" s="7" t="str">
        <f>VLOOKUP(G1674,Crosswalk!B:D,2,0)</f>
        <v>Supp Property Taxes-Prior Secured</v>
      </c>
      <c r="I1674" s="7"/>
      <c r="J1674" s="8">
        <v>0</v>
      </c>
      <c r="K1674" s="8">
        <v>0</v>
      </c>
      <c r="L1674" s="8">
        <v>0</v>
      </c>
      <c r="M1674" s="8">
        <v>0</v>
      </c>
      <c r="N1674" s="8">
        <v>0</v>
      </c>
      <c r="O1674" s="8">
        <v>0</v>
      </c>
      <c r="P1674" s="8"/>
      <c r="Q1674" s="8">
        <v>5240.6499999999996</v>
      </c>
      <c r="R1674" s="8"/>
      <c r="S1674" s="8"/>
      <c r="T1674" s="8"/>
      <c r="U1674" s="8"/>
      <c r="V1674" s="8"/>
      <c r="W1674" s="8"/>
      <c r="X1674" s="8"/>
      <c r="Y1674" s="14">
        <f t="shared" si="311"/>
        <v>5240.6499999999996</v>
      </c>
      <c r="Z1674" s="89"/>
      <c r="AA1674" s="137"/>
      <c r="AB1674" s="90"/>
      <c r="AC1674" s="90"/>
      <c r="AD1674" s="91"/>
      <c r="AE1674" s="91"/>
      <c r="AG1674" s="9"/>
      <c r="AJ1674" s="9"/>
    </row>
    <row r="1675" spans="1:36" ht="15" customHeight="1" outlineLevel="2">
      <c r="A1675" s="7">
        <v>2015</v>
      </c>
      <c r="B1675" s="148" t="s">
        <v>3479</v>
      </c>
      <c r="C1675" s="148" t="s">
        <v>288</v>
      </c>
      <c r="D1675" s="148" t="s">
        <v>288</v>
      </c>
      <c r="E1675" s="7" t="s">
        <v>13</v>
      </c>
      <c r="F1675" s="7">
        <v>1450</v>
      </c>
      <c r="G1675" s="7" t="s">
        <v>2310</v>
      </c>
      <c r="H1675" s="7" t="str">
        <f>VLOOKUP(G1675,Crosswalk!B:D,2,0)</f>
        <v>Aircraft</v>
      </c>
      <c r="I1675" s="7"/>
      <c r="J1675" s="8">
        <v>0</v>
      </c>
      <c r="K1675" s="8">
        <v>0</v>
      </c>
      <c r="L1675" s="8">
        <v>0</v>
      </c>
      <c r="M1675" s="8">
        <v>0</v>
      </c>
      <c r="N1675" s="8">
        <v>0</v>
      </c>
      <c r="O1675" s="8">
        <v>0</v>
      </c>
      <c r="P1675" s="8"/>
      <c r="Q1675" s="8">
        <v>0</v>
      </c>
      <c r="R1675" s="8"/>
      <c r="S1675" s="8"/>
      <c r="T1675" s="88"/>
      <c r="U1675" s="88"/>
      <c r="V1675" s="88"/>
      <c r="W1675" s="88"/>
      <c r="X1675" s="8"/>
      <c r="Y1675" s="14">
        <f t="shared" si="311"/>
        <v>0</v>
      </c>
      <c r="Z1675" s="89"/>
      <c r="AA1675" s="137"/>
      <c r="AB1675" s="90"/>
      <c r="AC1675" s="90"/>
      <c r="AD1675" s="91"/>
      <c r="AE1675" s="91"/>
      <c r="AG1675" s="9"/>
      <c r="AJ1675" s="9"/>
    </row>
    <row r="1676" spans="1:36" ht="15" customHeight="1" outlineLevel="2">
      <c r="A1676" s="7">
        <v>2015</v>
      </c>
      <c r="B1676" s="148" t="s">
        <v>3479</v>
      </c>
      <c r="C1676" s="148" t="s">
        <v>288</v>
      </c>
      <c r="D1676" s="148" t="s">
        <v>288</v>
      </c>
      <c r="E1676" s="7" t="s">
        <v>13</v>
      </c>
      <c r="F1676" s="7">
        <v>4010</v>
      </c>
      <c r="G1676" s="7" t="s">
        <v>2293</v>
      </c>
      <c r="H1676" s="7" t="str">
        <f>VLOOKUP(G1676,Crosswalk!B:D,2,0)</f>
        <v>Interest</v>
      </c>
      <c r="I1676" s="7"/>
      <c r="J1676" s="8">
        <v>0</v>
      </c>
      <c r="K1676" s="8">
        <v>0</v>
      </c>
      <c r="L1676" s="8">
        <v>77.069999999999993</v>
      </c>
      <c r="M1676" s="8">
        <v>0</v>
      </c>
      <c r="N1676" s="8">
        <v>93.81</v>
      </c>
      <c r="O1676" s="8">
        <v>63.050000000000011</v>
      </c>
      <c r="P1676" s="8"/>
      <c r="Q1676" s="8">
        <v>482.55</v>
      </c>
      <c r="R1676" s="8"/>
      <c r="S1676" s="8"/>
      <c r="T1676" s="8"/>
      <c r="U1676" s="8"/>
      <c r="V1676" s="8"/>
      <c r="W1676" s="8"/>
      <c r="X1676" s="8"/>
      <c r="Y1676" s="14">
        <f t="shared" si="311"/>
        <v>716.48</v>
      </c>
      <c r="Z1676" s="89"/>
      <c r="AA1676" s="137"/>
      <c r="AB1676" s="90"/>
      <c r="AC1676" s="90"/>
      <c r="AD1676" s="91"/>
      <c r="AE1676" s="91"/>
      <c r="AG1676" s="9"/>
      <c r="AJ1676" s="9"/>
    </row>
    <row r="1677" spans="1:36" ht="15" customHeight="1" outlineLevel="2">
      <c r="A1677" s="7">
        <v>2015</v>
      </c>
      <c r="B1677" s="148" t="s">
        <v>3479</v>
      </c>
      <c r="C1677" s="148" t="s">
        <v>288</v>
      </c>
      <c r="D1677" s="148" t="s">
        <v>288</v>
      </c>
      <c r="E1677" s="7" t="s">
        <v>13</v>
      </c>
      <c r="F1677" s="7">
        <v>5380</v>
      </c>
      <c r="G1677" s="7" t="s">
        <v>2294</v>
      </c>
      <c r="H1677" s="7" t="str">
        <f>VLOOKUP(G1677,Crosswalk!B:D,2,0)</f>
        <v>St-Homeowners Prop Tax Relief</v>
      </c>
      <c r="I1677" s="7"/>
      <c r="J1677" s="8">
        <v>0</v>
      </c>
      <c r="K1677" s="8">
        <v>0</v>
      </c>
      <c r="L1677" s="8">
        <v>0</v>
      </c>
      <c r="M1677" s="8">
        <v>0</v>
      </c>
      <c r="N1677" s="8">
        <v>1879.72</v>
      </c>
      <c r="O1677" s="8">
        <v>0</v>
      </c>
      <c r="P1677" s="8"/>
      <c r="Q1677" s="8">
        <v>1879.72</v>
      </c>
      <c r="R1677" s="8"/>
      <c r="S1677" s="8"/>
      <c r="T1677" s="88"/>
      <c r="U1677" s="88"/>
      <c r="V1677" s="88"/>
      <c r="W1677" s="88"/>
      <c r="X1677" s="8"/>
      <c r="Y1677" s="14">
        <f t="shared" si="311"/>
        <v>3759.44</v>
      </c>
      <c r="Z1677" s="89"/>
      <c r="AA1677" s="137"/>
      <c r="AB1677" s="90"/>
      <c r="AC1677" s="90"/>
      <c r="AD1677" s="91"/>
      <c r="AE1677" s="91"/>
      <c r="AG1677" s="9"/>
      <c r="AJ1677" s="9"/>
    </row>
    <row r="1678" spans="1:36" ht="15" customHeight="1" outlineLevel="1">
      <c r="A1678" s="7"/>
      <c r="B1678" s="148"/>
      <c r="C1678" s="157" t="s">
        <v>3606</v>
      </c>
      <c r="D1678" s="148"/>
      <c r="E1678" s="7"/>
      <c r="F1678" s="7"/>
      <c r="G1678" s="7"/>
      <c r="H1678" s="7"/>
      <c r="I1678" s="7"/>
      <c r="J1678" s="8">
        <f>SUBTOTAL(9,J1669:J1677)</f>
        <v>0</v>
      </c>
      <c r="K1678" s="8">
        <f>SUBTOTAL(9,K1669:K1677)</f>
        <v>0</v>
      </c>
      <c r="L1678" s="8">
        <f>SUBTOTAL(9,L1669:L1677)</f>
        <v>174746.61000000002</v>
      </c>
      <c r="M1678" s="8">
        <f>SUBTOTAL(9,M1669:M1677)</f>
        <v>0</v>
      </c>
      <c r="N1678" s="8">
        <f>SUBTOTAL(9,N1669:N1677)</f>
        <v>25233.250000000018</v>
      </c>
      <c r="O1678" s="8">
        <f>SUBTOTAL(9,O1669:O1677)</f>
        <v>100474.88</v>
      </c>
      <c r="P1678" s="8">
        <f>SUBTOTAL(9,P1669:P1677)</f>
        <v>30272.84</v>
      </c>
      <c r="Q1678" s="8">
        <f>SUBTOTAL(9,Q1669:Q1677)</f>
        <v>23405.139999999916</v>
      </c>
      <c r="R1678" s="8"/>
      <c r="S1678" s="8"/>
      <c r="T1678" s="88"/>
      <c r="U1678" s="88"/>
      <c r="V1678" s="88"/>
      <c r="W1678" s="88"/>
      <c r="X1678" s="8"/>
      <c r="Y1678" s="14">
        <f>SUBTOTAL(9,Y1669:Y1677)</f>
        <v>354132.72</v>
      </c>
      <c r="Z1678" s="89"/>
      <c r="AA1678" s="137"/>
      <c r="AB1678" s="90"/>
      <c r="AC1678" s="90"/>
      <c r="AD1678" s="91"/>
      <c r="AE1678" s="91"/>
      <c r="AG1678" s="9"/>
      <c r="AJ1678" s="9"/>
    </row>
    <row r="1679" spans="1:36" ht="15" customHeight="1" outlineLevel="2">
      <c r="A1679" s="7">
        <v>2015</v>
      </c>
      <c r="B1679" s="148" t="s">
        <v>3480</v>
      </c>
      <c r="C1679" s="148" t="s">
        <v>289</v>
      </c>
      <c r="D1679" s="148" t="s">
        <v>289</v>
      </c>
      <c r="E1679" s="7" t="s">
        <v>13</v>
      </c>
      <c r="F1679" s="7">
        <v>1010</v>
      </c>
      <c r="G1679" s="7" t="s">
        <v>2279</v>
      </c>
      <c r="H1679" s="7" t="str">
        <f>VLOOKUP(G1679,Crosswalk!B:D,2,0)</f>
        <v>Property Taxes-Current Secured</v>
      </c>
      <c r="I1679" s="7"/>
      <c r="J1679" s="8">
        <v>0</v>
      </c>
      <c r="K1679" s="8">
        <v>0</v>
      </c>
      <c r="L1679" s="8">
        <v>341013.77</v>
      </c>
      <c r="M1679" s="8">
        <v>0</v>
      </c>
      <c r="N1679" s="8">
        <v>49777.739999999991</v>
      </c>
      <c r="O1679" s="8">
        <v>215501.56000000006</v>
      </c>
      <c r="P1679" s="8">
        <v>65361.47</v>
      </c>
      <c r="Q1679" s="8">
        <v>7253.4300000000512</v>
      </c>
      <c r="R1679" s="8"/>
      <c r="S1679" s="8"/>
      <c r="T1679" s="8"/>
      <c r="U1679" s="8"/>
      <c r="V1679" s="8"/>
      <c r="W1679" s="8"/>
      <c r="X1679" s="8"/>
      <c r="Y1679" s="14">
        <f t="shared" ref="Y1679:Y1757" si="313">SUM(J1679:X1679)</f>
        <v>678907.97000000009</v>
      </c>
      <c r="Z1679" s="89"/>
      <c r="AA1679" s="137"/>
      <c r="AB1679" s="90"/>
      <c r="AC1679" s="90"/>
      <c r="AD1679" s="91"/>
      <c r="AE1679" s="91"/>
      <c r="AG1679" s="9"/>
      <c r="AJ1679" s="9"/>
    </row>
    <row r="1680" spans="1:36" ht="15" customHeight="1" outlineLevel="2">
      <c r="A1680" s="7">
        <v>2015</v>
      </c>
      <c r="B1680" s="148" t="s">
        <v>3480</v>
      </c>
      <c r="C1680" s="148" t="s">
        <v>289</v>
      </c>
      <c r="D1680" s="148" t="s">
        <v>289</v>
      </c>
      <c r="E1680" s="7" t="s">
        <v>13</v>
      </c>
      <c r="F1680" s="7">
        <v>1050</v>
      </c>
      <c r="G1680" s="7" t="s">
        <v>2281</v>
      </c>
      <c r="H1680" s="7" t="str">
        <f>VLOOKUP(G1680,Crosswalk!B:D,2,0)</f>
        <v>Property Tax-Current Unsecured</v>
      </c>
      <c r="I1680" s="7"/>
      <c r="J1680" s="8">
        <v>0</v>
      </c>
      <c r="K1680" s="8">
        <v>0</v>
      </c>
      <c r="L1680" s="8">
        <v>37767.919999999998</v>
      </c>
      <c r="M1680" s="8">
        <v>0</v>
      </c>
      <c r="N1680" s="8">
        <v>217.26000000000204</v>
      </c>
      <c r="O1680" s="8">
        <v>1918.510000000002</v>
      </c>
      <c r="P1680" s="8">
        <v>-119.07</v>
      </c>
      <c r="Q1680" s="8">
        <v>1381.6299999999974</v>
      </c>
      <c r="R1680" s="8"/>
      <c r="S1680" s="8"/>
      <c r="T1680" s="88"/>
      <c r="U1680" s="88"/>
      <c r="V1680" s="88"/>
      <c r="W1680" s="88"/>
      <c r="X1680" s="8"/>
      <c r="Y1680" s="14">
        <f t="shared" si="313"/>
        <v>41166.25</v>
      </c>
      <c r="Z1680" s="89"/>
      <c r="AA1680" s="137"/>
      <c r="AB1680" s="90"/>
      <c r="AC1680" s="90"/>
      <c r="AD1680" s="91"/>
      <c r="AE1680" s="91"/>
      <c r="AG1680" s="9"/>
      <c r="AJ1680" s="9"/>
    </row>
    <row r="1681" spans="1:36" ht="15" customHeight="1" outlineLevel="2">
      <c r="A1681" s="7">
        <v>2015</v>
      </c>
      <c r="B1681" s="148" t="s">
        <v>3480</v>
      </c>
      <c r="C1681" s="148" t="s">
        <v>289</v>
      </c>
      <c r="D1681" s="148" t="s">
        <v>289</v>
      </c>
      <c r="E1681" s="7" t="s">
        <v>13</v>
      </c>
      <c r="F1681" s="7">
        <v>1110</v>
      </c>
      <c r="G1681" s="7" t="s">
        <v>2283</v>
      </c>
      <c r="H1681" s="7" t="str">
        <f>VLOOKUP(G1681,Crosswalk!B:D,2,0)</f>
        <v>Property Taxes-Prior Secured</v>
      </c>
      <c r="I1681" s="7"/>
      <c r="J1681" s="8">
        <v>0</v>
      </c>
      <c r="K1681" s="8">
        <v>0</v>
      </c>
      <c r="L1681" s="8">
        <v>0</v>
      </c>
      <c r="M1681" s="8">
        <v>0</v>
      </c>
      <c r="N1681" s="8">
        <v>0</v>
      </c>
      <c r="O1681" s="8">
        <v>0</v>
      </c>
      <c r="P1681" s="8"/>
      <c r="Q1681" s="8">
        <v>15852.23</v>
      </c>
      <c r="R1681" s="8"/>
      <c r="S1681" s="8"/>
      <c r="T1681" s="8"/>
      <c r="U1681" s="8"/>
      <c r="V1681" s="8"/>
      <c r="W1681" s="8"/>
      <c r="X1681" s="8"/>
      <c r="Y1681" s="14">
        <f t="shared" si="313"/>
        <v>15852.23</v>
      </c>
      <c r="Z1681" s="89"/>
      <c r="AA1681" s="137"/>
      <c r="AB1681" s="90"/>
      <c r="AC1681" s="90"/>
      <c r="AD1681" s="91"/>
      <c r="AE1681" s="91"/>
      <c r="AG1681" s="9"/>
      <c r="AJ1681" s="9"/>
    </row>
    <row r="1682" spans="1:36" ht="15" customHeight="1" outlineLevel="2">
      <c r="A1682" s="7">
        <v>2015</v>
      </c>
      <c r="B1682" s="148" t="s">
        <v>3480</v>
      </c>
      <c r="C1682" s="148" t="s">
        <v>289</v>
      </c>
      <c r="D1682" s="148" t="s">
        <v>289</v>
      </c>
      <c r="E1682" s="7" t="s">
        <v>13</v>
      </c>
      <c r="F1682" s="7">
        <v>1150</v>
      </c>
      <c r="G1682" s="7" t="s">
        <v>2285</v>
      </c>
      <c r="H1682" s="7" t="str">
        <f>VLOOKUP(G1682,Crosswalk!B:D,2,0)</f>
        <v>Property Taxes-Prior Unsecured</v>
      </c>
      <c r="I1682" s="7"/>
      <c r="J1682" s="8">
        <v>0</v>
      </c>
      <c r="K1682" s="8">
        <v>0</v>
      </c>
      <c r="L1682" s="8">
        <v>257.36</v>
      </c>
      <c r="M1682" s="8">
        <v>0</v>
      </c>
      <c r="N1682" s="8">
        <v>39.490000000000009</v>
      </c>
      <c r="O1682" s="8">
        <v>374.1</v>
      </c>
      <c r="P1682" s="8">
        <v>40.31</v>
      </c>
      <c r="Q1682" s="8">
        <v>236.73000000000002</v>
      </c>
      <c r="R1682" s="8"/>
      <c r="S1682" s="8"/>
      <c r="T1682" s="88"/>
      <c r="U1682" s="88"/>
      <c r="V1682" s="88"/>
      <c r="W1682" s="88"/>
      <c r="X1682" s="8"/>
      <c r="Y1682" s="14">
        <f t="shared" si="313"/>
        <v>947.99</v>
      </c>
      <c r="Z1682" s="89"/>
      <c r="AA1682" s="137"/>
      <c r="AB1682" s="90"/>
      <c r="AC1682" s="90"/>
      <c r="AD1682" s="91"/>
      <c r="AE1682" s="91"/>
      <c r="AG1682" s="9"/>
      <c r="AJ1682" s="9"/>
    </row>
    <row r="1683" spans="1:36" ht="15" customHeight="1" outlineLevel="2">
      <c r="A1683" s="7">
        <v>2015</v>
      </c>
      <c r="B1683" s="148" t="s">
        <v>3480</v>
      </c>
      <c r="C1683" s="148" t="s">
        <v>289</v>
      </c>
      <c r="D1683" s="148" t="s">
        <v>289</v>
      </c>
      <c r="E1683" s="7" t="s">
        <v>13</v>
      </c>
      <c r="F1683" s="7">
        <v>1260</v>
      </c>
      <c r="G1683" s="7" t="str">
        <f>VLOOKUP(F1683,Crosswalk!A:D,2,0)</f>
        <v>4030</v>
      </c>
      <c r="H1683" s="7" t="str">
        <f>VLOOKUP(G1683,Crosswalk!B:D,2,0)</f>
        <v>Supp Prop Tax-Current Secured</v>
      </c>
      <c r="I1683" s="7"/>
      <c r="J1683" s="8"/>
      <c r="K1683" s="8"/>
      <c r="L1683" s="8"/>
      <c r="M1683" s="8"/>
      <c r="N1683" s="8"/>
      <c r="O1683" s="8"/>
      <c r="P1683" s="8"/>
      <c r="Q1683" s="8">
        <v>3669.1</v>
      </c>
      <c r="R1683" s="8"/>
      <c r="S1683" s="8"/>
      <c r="T1683" s="88"/>
      <c r="U1683" s="88"/>
      <c r="V1683" s="88"/>
      <c r="W1683" s="88"/>
      <c r="X1683" s="8"/>
      <c r="Y1683" s="14">
        <f t="shared" ref="Y1683" si="314">SUM(J1683:X1683)</f>
        <v>3669.1</v>
      </c>
      <c r="Z1683" s="89"/>
      <c r="AA1683" s="137"/>
      <c r="AB1683" s="90"/>
      <c r="AC1683" s="90"/>
      <c r="AD1683" s="91"/>
      <c r="AE1683" s="91"/>
      <c r="AG1683" s="9"/>
      <c r="AJ1683" s="9"/>
    </row>
    <row r="1684" spans="1:36" ht="15" customHeight="1" outlineLevel="2">
      <c r="A1684" s="7">
        <v>2015</v>
      </c>
      <c r="B1684" s="148" t="s">
        <v>3480</v>
      </c>
      <c r="C1684" s="148" t="s">
        <v>289</v>
      </c>
      <c r="D1684" s="148" t="s">
        <v>289</v>
      </c>
      <c r="E1684" s="7" t="s">
        <v>13</v>
      </c>
      <c r="F1684" s="7">
        <v>1270</v>
      </c>
      <c r="G1684" s="7" t="s">
        <v>2302</v>
      </c>
      <c r="H1684" s="7" t="str">
        <f>VLOOKUP(G1684,Crosswalk!B:D,2,0)</f>
        <v>Supp Property Taxes-Prior Secured</v>
      </c>
      <c r="I1684" s="7"/>
      <c r="J1684" s="8">
        <v>0</v>
      </c>
      <c r="K1684" s="8">
        <v>0</v>
      </c>
      <c r="L1684" s="8">
        <v>0</v>
      </c>
      <c r="M1684" s="8">
        <v>0</v>
      </c>
      <c r="N1684" s="8">
        <v>0</v>
      </c>
      <c r="O1684" s="8">
        <v>0</v>
      </c>
      <c r="P1684" s="8"/>
      <c r="Q1684" s="8">
        <v>5507.79</v>
      </c>
      <c r="R1684" s="8"/>
      <c r="S1684" s="8"/>
      <c r="T1684" s="8"/>
      <c r="U1684" s="8"/>
      <c r="V1684" s="8"/>
      <c r="W1684" s="8"/>
      <c r="X1684" s="8"/>
      <c r="Y1684" s="14">
        <f t="shared" si="313"/>
        <v>5507.79</v>
      </c>
      <c r="Z1684" s="89"/>
      <c r="AA1684" s="137"/>
      <c r="AB1684" s="90"/>
      <c r="AC1684" s="90"/>
      <c r="AD1684" s="91"/>
      <c r="AE1684" s="91"/>
      <c r="AG1684" s="9"/>
      <c r="AJ1684" s="9"/>
    </row>
    <row r="1685" spans="1:36" ht="15" customHeight="1" outlineLevel="2">
      <c r="A1685" s="7">
        <v>2015</v>
      </c>
      <c r="B1685" s="148" t="s">
        <v>3480</v>
      </c>
      <c r="C1685" s="148" t="s">
        <v>289</v>
      </c>
      <c r="D1685" s="148" t="s">
        <v>289</v>
      </c>
      <c r="E1685" s="7" t="s">
        <v>13</v>
      </c>
      <c r="F1685" s="7">
        <v>1450</v>
      </c>
      <c r="G1685" s="7" t="s">
        <v>2310</v>
      </c>
      <c r="H1685" s="7" t="str">
        <f>VLOOKUP(G1685,Crosswalk!B:D,2,0)</f>
        <v>Aircraft</v>
      </c>
      <c r="I1685" s="7"/>
      <c r="J1685" s="8">
        <v>0</v>
      </c>
      <c r="K1685" s="8">
        <v>0</v>
      </c>
      <c r="L1685" s="8">
        <v>0</v>
      </c>
      <c r="M1685" s="8">
        <v>0</v>
      </c>
      <c r="N1685" s="8">
        <v>0</v>
      </c>
      <c r="O1685" s="8">
        <v>0</v>
      </c>
      <c r="P1685" s="8"/>
      <c r="Q1685" s="8">
        <v>0</v>
      </c>
      <c r="R1685" s="8"/>
      <c r="S1685" s="8"/>
      <c r="T1685" s="88"/>
      <c r="U1685" s="88"/>
      <c r="V1685" s="88"/>
      <c r="W1685" s="88"/>
      <c r="X1685" s="8"/>
      <c r="Y1685" s="14">
        <f t="shared" si="313"/>
        <v>0</v>
      </c>
      <c r="Z1685" s="89"/>
      <c r="AA1685" s="137"/>
      <c r="AB1685" s="90"/>
      <c r="AC1685" s="90"/>
      <c r="AD1685" s="91"/>
      <c r="AE1685" s="91"/>
      <c r="AG1685" s="9"/>
      <c r="AJ1685" s="9"/>
    </row>
    <row r="1686" spans="1:36" ht="15" customHeight="1" outlineLevel="2">
      <c r="A1686" s="7">
        <v>2015</v>
      </c>
      <c r="B1686" s="148" t="s">
        <v>3480</v>
      </c>
      <c r="C1686" s="148" t="s">
        <v>289</v>
      </c>
      <c r="D1686" s="148" t="s">
        <v>289</v>
      </c>
      <c r="E1686" s="7" t="s">
        <v>13</v>
      </c>
      <c r="F1686" s="7">
        <v>4010</v>
      </c>
      <c r="G1686" s="7" t="s">
        <v>2293</v>
      </c>
      <c r="H1686" s="7" t="str">
        <f>VLOOKUP(G1686,Crosswalk!B:D,2,0)</f>
        <v>Interest</v>
      </c>
      <c r="I1686" s="7"/>
      <c r="J1686" s="8">
        <v>0</v>
      </c>
      <c r="K1686" s="8">
        <v>0</v>
      </c>
      <c r="L1686" s="8">
        <v>99.03</v>
      </c>
      <c r="M1686" s="8">
        <v>0</v>
      </c>
      <c r="N1686" s="8">
        <v>134.35</v>
      </c>
      <c r="O1686" s="8">
        <v>135.55000000000001</v>
      </c>
      <c r="P1686" s="8"/>
      <c r="Q1686" s="8">
        <v>1045.28</v>
      </c>
      <c r="R1686" s="8"/>
      <c r="S1686" s="8"/>
      <c r="T1686" s="8"/>
      <c r="U1686" s="8"/>
      <c r="V1686" s="8"/>
      <c r="W1686" s="8"/>
      <c r="X1686" s="8"/>
      <c r="Y1686" s="14">
        <f t="shared" si="313"/>
        <v>1414.21</v>
      </c>
      <c r="Z1686" s="89"/>
      <c r="AA1686" s="137"/>
      <c r="AB1686" s="90"/>
      <c r="AC1686" s="90"/>
      <c r="AD1686" s="91"/>
      <c r="AE1686" s="91"/>
      <c r="AG1686" s="9"/>
      <c r="AJ1686" s="9"/>
    </row>
    <row r="1687" spans="1:36" ht="15" customHeight="1" outlineLevel="2">
      <c r="A1687" s="7">
        <v>2015</v>
      </c>
      <c r="B1687" s="148" t="s">
        <v>3480</v>
      </c>
      <c r="C1687" s="148" t="s">
        <v>289</v>
      </c>
      <c r="D1687" s="148" t="s">
        <v>289</v>
      </c>
      <c r="E1687" s="7" t="s">
        <v>13</v>
      </c>
      <c r="F1687" s="7">
        <v>5380</v>
      </c>
      <c r="G1687" s="7" t="s">
        <v>2294</v>
      </c>
      <c r="H1687" s="7" t="str">
        <f>VLOOKUP(G1687,Crosswalk!B:D,2,0)</f>
        <v>St-Homeowners Prop Tax Relief</v>
      </c>
      <c r="I1687" s="7"/>
      <c r="J1687" s="8">
        <v>0</v>
      </c>
      <c r="K1687" s="8">
        <v>0</v>
      </c>
      <c r="L1687" s="8">
        <v>0</v>
      </c>
      <c r="M1687" s="8">
        <v>0</v>
      </c>
      <c r="N1687" s="8">
        <v>4077.08</v>
      </c>
      <c r="O1687" s="8">
        <v>0</v>
      </c>
      <c r="P1687" s="8"/>
      <c r="Q1687" s="8">
        <v>4077.08</v>
      </c>
      <c r="R1687" s="8"/>
      <c r="S1687" s="8"/>
      <c r="T1687" s="88"/>
      <c r="U1687" s="88"/>
      <c r="V1687" s="88"/>
      <c r="W1687" s="88"/>
      <c r="X1687" s="8"/>
      <c r="Y1687" s="14">
        <f t="shared" si="313"/>
        <v>8154.16</v>
      </c>
      <c r="Z1687" s="89"/>
      <c r="AA1687" s="137"/>
      <c r="AB1687" s="90"/>
      <c r="AC1687" s="90"/>
      <c r="AD1687" s="91"/>
      <c r="AE1687" s="91"/>
      <c r="AG1687" s="9"/>
      <c r="AJ1687" s="9"/>
    </row>
    <row r="1688" spans="1:36" ht="15" customHeight="1" outlineLevel="1">
      <c r="A1688" s="7"/>
      <c r="B1688" s="148"/>
      <c r="C1688" s="157" t="s">
        <v>3607</v>
      </c>
      <c r="D1688" s="148"/>
      <c r="E1688" s="7"/>
      <c r="F1688" s="7"/>
      <c r="G1688" s="7"/>
      <c r="H1688" s="7"/>
      <c r="I1688" s="7"/>
      <c r="J1688" s="8">
        <f>SUBTOTAL(9,J1679:J1687)</f>
        <v>0</v>
      </c>
      <c r="K1688" s="8">
        <f>SUBTOTAL(9,K1679:K1687)</f>
        <v>0</v>
      </c>
      <c r="L1688" s="8">
        <f>SUBTOTAL(9,L1679:L1687)</f>
        <v>379138.08</v>
      </c>
      <c r="M1688" s="8">
        <f>SUBTOTAL(9,M1679:M1687)</f>
        <v>0</v>
      </c>
      <c r="N1688" s="8">
        <f>SUBTOTAL(9,N1679:N1687)</f>
        <v>54245.919999999991</v>
      </c>
      <c r="O1688" s="8">
        <f>SUBTOTAL(9,O1679:O1687)</f>
        <v>217929.72000000006</v>
      </c>
      <c r="P1688" s="8">
        <f>SUBTOTAL(9,P1679:P1687)</f>
        <v>65282.71</v>
      </c>
      <c r="Q1688" s="8">
        <f>SUBTOTAL(9,Q1679:Q1687)</f>
        <v>39023.270000000048</v>
      </c>
      <c r="R1688" s="8"/>
      <c r="S1688" s="8"/>
      <c r="T1688" s="88"/>
      <c r="U1688" s="88"/>
      <c r="V1688" s="88"/>
      <c r="W1688" s="88"/>
      <c r="X1688" s="8"/>
      <c r="Y1688" s="14">
        <f>SUBTOTAL(9,Y1679:Y1687)</f>
        <v>755619.70000000007</v>
      </c>
      <c r="Z1688" s="89"/>
      <c r="AA1688" s="137"/>
      <c r="AB1688" s="90"/>
      <c r="AC1688" s="90"/>
      <c r="AD1688" s="91"/>
      <c r="AE1688" s="91"/>
      <c r="AG1688" s="9"/>
      <c r="AJ1688" s="9"/>
    </row>
    <row r="1689" spans="1:36" ht="15" customHeight="1" outlineLevel="2">
      <c r="A1689" s="7">
        <v>2015</v>
      </c>
      <c r="B1689" s="148" t="s">
        <v>3481</v>
      </c>
      <c r="C1689" s="148" t="s">
        <v>290</v>
      </c>
      <c r="D1689" s="148" t="s">
        <v>290</v>
      </c>
      <c r="E1689" s="7" t="s">
        <v>13</v>
      </c>
      <c r="F1689" s="7">
        <v>1010</v>
      </c>
      <c r="G1689" s="7" t="s">
        <v>2279</v>
      </c>
      <c r="H1689" s="7" t="str">
        <f>VLOOKUP(G1689,Crosswalk!B:D,2,0)</f>
        <v>Property Taxes-Current Secured</v>
      </c>
      <c r="I1689" s="7"/>
      <c r="J1689" s="8">
        <v>0</v>
      </c>
      <c r="K1689" s="8">
        <v>0</v>
      </c>
      <c r="L1689" s="8">
        <v>109942.5</v>
      </c>
      <c r="M1689" s="8">
        <v>0</v>
      </c>
      <c r="N1689" s="8">
        <v>16447.600000000006</v>
      </c>
      <c r="O1689" s="8">
        <v>69478.179999999993</v>
      </c>
      <c r="P1689" s="8">
        <v>21449.01</v>
      </c>
      <c r="Q1689" s="8">
        <v>2331.5</v>
      </c>
      <c r="R1689" s="8"/>
      <c r="S1689" s="8"/>
      <c r="T1689" s="8"/>
      <c r="U1689" s="8"/>
      <c r="V1689" s="8"/>
      <c r="W1689" s="8"/>
      <c r="X1689" s="8"/>
      <c r="Y1689" s="14">
        <f t="shared" si="313"/>
        <v>219648.79</v>
      </c>
      <c r="Z1689" s="89"/>
      <c r="AA1689" s="137"/>
      <c r="AB1689" s="90"/>
      <c r="AC1689" s="90"/>
      <c r="AD1689" s="91"/>
      <c r="AE1689" s="91"/>
      <c r="AG1689" s="9"/>
      <c r="AJ1689" s="9"/>
    </row>
    <row r="1690" spans="1:36" ht="15" customHeight="1" outlineLevel="2">
      <c r="A1690" s="7">
        <v>2015</v>
      </c>
      <c r="B1690" s="148" t="s">
        <v>3481</v>
      </c>
      <c r="C1690" s="148" t="s">
        <v>290</v>
      </c>
      <c r="D1690" s="148" t="s">
        <v>290</v>
      </c>
      <c r="E1690" s="7" t="s">
        <v>13</v>
      </c>
      <c r="F1690" s="7">
        <v>1050</v>
      </c>
      <c r="G1690" s="7" t="s">
        <v>2281</v>
      </c>
      <c r="H1690" s="7" t="str">
        <f>VLOOKUP(G1690,Crosswalk!B:D,2,0)</f>
        <v>Property Tax-Current Unsecured</v>
      </c>
      <c r="I1690" s="7"/>
      <c r="J1690" s="8">
        <v>0</v>
      </c>
      <c r="K1690" s="8">
        <v>0</v>
      </c>
      <c r="L1690" s="8">
        <v>12176.46</v>
      </c>
      <c r="M1690" s="8">
        <v>0</v>
      </c>
      <c r="N1690" s="8">
        <v>70.049999999999272</v>
      </c>
      <c r="O1690" s="8">
        <v>618.53000000000247</v>
      </c>
      <c r="P1690" s="8">
        <v>-38.39</v>
      </c>
      <c r="Q1690" s="8">
        <v>445.43999999999869</v>
      </c>
      <c r="R1690" s="8"/>
      <c r="S1690" s="8"/>
      <c r="T1690" s="88"/>
      <c r="U1690" s="88"/>
      <c r="V1690" s="88"/>
      <c r="W1690" s="88"/>
      <c r="X1690" s="8"/>
      <c r="Y1690" s="14">
        <f t="shared" si="313"/>
        <v>13272.09</v>
      </c>
      <c r="Z1690" s="89"/>
      <c r="AA1690" s="137"/>
      <c r="AB1690" s="90"/>
      <c r="AC1690" s="90"/>
      <c r="AD1690" s="91"/>
      <c r="AE1690" s="91"/>
      <c r="AG1690" s="9"/>
      <c r="AJ1690" s="9"/>
    </row>
    <row r="1691" spans="1:36" ht="15" customHeight="1" outlineLevel="2">
      <c r="A1691" s="7">
        <v>2015</v>
      </c>
      <c r="B1691" s="148" t="s">
        <v>3481</v>
      </c>
      <c r="C1691" s="148" t="s">
        <v>290</v>
      </c>
      <c r="D1691" s="148" t="s">
        <v>290</v>
      </c>
      <c r="E1691" s="7" t="s">
        <v>13</v>
      </c>
      <c r="F1691" s="7">
        <v>1110</v>
      </c>
      <c r="G1691" s="7" t="s">
        <v>2283</v>
      </c>
      <c r="H1691" s="7" t="str">
        <f>VLOOKUP(G1691,Crosswalk!B:D,2,0)</f>
        <v>Property Taxes-Prior Secured</v>
      </c>
      <c r="I1691" s="7"/>
      <c r="J1691" s="8">
        <v>0</v>
      </c>
      <c r="K1691" s="8">
        <v>0</v>
      </c>
      <c r="L1691" s="8">
        <v>0</v>
      </c>
      <c r="M1691" s="8">
        <v>0</v>
      </c>
      <c r="N1691" s="8">
        <v>0</v>
      </c>
      <c r="O1691" s="8">
        <v>0</v>
      </c>
      <c r="P1691" s="8"/>
      <c r="Q1691" s="8">
        <v>7072.53</v>
      </c>
      <c r="R1691" s="8"/>
      <c r="S1691" s="8"/>
      <c r="T1691" s="8"/>
      <c r="U1691" s="8"/>
      <c r="V1691" s="8"/>
      <c r="W1691" s="8"/>
      <c r="X1691" s="8"/>
      <c r="Y1691" s="14">
        <f t="shared" si="313"/>
        <v>7072.53</v>
      </c>
      <c r="Z1691" s="89"/>
      <c r="AA1691" s="137"/>
      <c r="AB1691" s="90"/>
      <c r="AC1691" s="90"/>
      <c r="AD1691" s="91"/>
      <c r="AE1691" s="91"/>
      <c r="AG1691" s="9"/>
      <c r="AJ1691" s="9"/>
    </row>
    <row r="1692" spans="1:36" ht="15" customHeight="1" outlineLevel="2">
      <c r="A1692" s="7">
        <v>2015</v>
      </c>
      <c r="B1692" s="148" t="s">
        <v>3481</v>
      </c>
      <c r="C1692" s="148" t="s">
        <v>290</v>
      </c>
      <c r="D1692" s="148" t="s">
        <v>290</v>
      </c>
      <c r="E1692" s="7" t="s">
        <v>13</v>
      </c>
      <c r="F1692" s="7">
        <v>1150</v>
      </c>
      <c r="G1692" s="7" t="s">
        <v>2285</v>
      </c>
      <c r="H1692" s="7" t="str">
        <f>VLOOKUP(G1692,Crosswalk!B:D,2,0)</f>
        <v>Property Taxes-Prior Unsecured</v>
      </c>
      <c r="I1692" s="7"/>
      <c r="J1692" s="8">
        <v>0</v>
      </c>
      <c r="K1692" s="8">
        <v>0</v>
      </c>
      <c r="L1692" s="8">
        <v>114.82</v>
      </c>
      <c r="M1692" s="8">
        <v>0</v>
      </c>
      <c r="N1692" s="8">
        <v>17.620000000000005</v>
      </c>
      <c r="O1692" s="8">
        <v>166.91000000000003</v>
      </c>
      <c r="P1692" s="8">
        <v>17.989999999999998</v>
      </c>
      <c r="Q1692" s="8">
        <v>105.61999999999995</v>
      </c>
      <c r="R1692" s="8"/>
      <c r="S1692" s="8"/>
      <c r="T1692" s="88"/>
      <c r="U1692" s="88"/>
      <c r="V1692" s="88"/>
      <c r="W1692" s="88"/>
      <c r="X1692" s="8"/>
      <c r="Y1692" s="14">
        <f t="shared" si="313"/>
        <v>422.96</v>
      </c>
      <c r="Z1692" s="89"/>
      <c r="AA1692" s="137"/>
      <c r="AB1692" s="90"/>
      <c r="AC1692" s="90"/>
      <c r="AD1692" s="91"/>
      <c r="AE1692" s="91"/>
      <c r="AG1692" s="9"/>
      <c r="AJ1692" s="9"/>
    </row>
    <row r="1693" spans="1:36" ht="15" customHeight="1" outlineLevel="2">
      <c r="A1693" s="7">
        <v>2015</v>
      </c>
      <c r="B1693" s="148" t="s">
        <v>3481</v>
      </c>
      <c r="C1693" s="148" t="s">
        <v>290</v>
      </c>
      <c r="D1693" s="148" t="s">
        <v>290</v>
      </c>
      <c r="E1693" s="7" t="s">
        <v>13</v>
      </c>
      <c r="F1693" s="7">
        <v>1260</v>
      </c>
      <c r="G1693" s="7" t="str">
        <f>VLOOKUP(F1693,Crosswalk!A:D,2,0)</f>
        <v>4030</v>
      </c>
      <c r="H1693" s="7" t="str">
        <f>VLOOKUP(G1693,Crosswalk!B:D,2,0)</f>
        <v>Supp Prop Tax-Current Secured</v>
      </c>
      <c r="I1693" s="7"/>
      <c r="J1693" s="8"/>
      <c r="K1693" s="8"/>
      <c r="L1693" s="8"/>
      <c r="M1693" s="8"/>
      <c r="N1693" s="8"/>
      <c r="O1693" s="8"/>
      <c r="P1693" s="8"/>
      <c r="Q1693" s="8">
        <v>810.32</v>
      </c>
      <c r="R1693" s="8"/>
      <c r="S1693" s="8"/>
      <c r="T1693" s="88"/>
      <c r="U1693" s="88"/>
      <c r="V1693" s="88"/>
      <c r="W1693" s="88"/>
      <c r="X1693" s="8"/>
      <c r="Y1693" s="14">
        <f t="shared" ref="Y1693" si="315">SUM(J1693:X1693)</f>
        <v>810.32</v>
      </c>
      <c r="Z1693" s="89"/>
      <c r="AA1693" s="137"/>
      <c r="AB1693" s="90"/>
      <c r="AC1693" s="90"/>
      <c r="AD1693" s="91"/>
      <c r="AE1693" s="91"/>
      <c r="AG1693" s="9"/>
      <c r="AJ1693" s="9"/>
    </row>
    <row r="1694" spans="1:36" ht="15" customHeight="1" outlineLevel="2">
      <c r="A1694" s="7">
        <v>2015</v>
      </c>
      <c r="B1694" s="148" t="s">
        <v>3481</v>
      </c>
      <c r="C1694" s="148" t="s">
        <v>290</v>
      </c>
      <c r="D1694" s="148" t="s">
        <v>290</v>
      </c>
      <c r="E1694" s="7" t="s">
        <v>13</v>
      </c>
      <c r="F1694" s="7">
        <v>1270</v>
      </c>
      <c r="G1694" s="7" t="s">
        <v>2302</v>
      </c>
      <c r="H1694" s="7" t="str">
        <f>VLOOKUP(G1694,Crosswalk!B:D,2,0)</f>
        <v>Supp Property Taxes-Prior Secured</v>
      </c>
      <c r="I1694" s="7"/>
      <c r="J1694" s="8">
        <v>0</v>
      </c>
      <c r="K1694" s="8">
        <v>0</v>
      </c>
      <c r="L1694" s="8">
        <v>0</v>
      </c>
      <c r="M1694" s="8">
        <v>0</v>
      </c>
      <c r="N1694" s="8">
        <v>0</v>
      </c>
      <c r="O1694" s="8">
        <v>0</v>
      </c>
      <c r="P1694" s="8"/>
      <c r="Q1694" s="8">
        <v>1029.8800000000001</v>
      </c>
      <c r="R1694" s="8"/>
      <c r="S1694" s="8"/>
      <c r="T1694" s="8"/>
      <c r="U1694" s="8"/>
      <c r="V1694" s="8"/>
      <c r="W1694" s="8"/>
      <c r="X1694" s="8"/>
      <c r="Y1694" s="14">
        <f t="shared" si="313"/>
        <v>1029.8800000000001</v>
      </c>
      <c r="Z1694" s="89"/>
      <c r="AA1694" s="137"/>
      <c r="AB1694" s="90"/>
      <c r="AC1694" s="90"/>
      <c r="AD1694" s="91"/>
      <c r="AE1694" s="91"/>
      <c r="AG1694" s="9"/>
      <c r="AJ1694" s="9"/>
    </row>
    <row r="1695" spans="1:36" ht="15" customHeight="1" outlineLevel="2">
      <c r="A1695" s="7">
        <v>2015</v>
      </c>
      <c r="B1695" s="148" t="s">
        <v>3481</v>
      </c>
      <c r="C1695" s="148" t="s">
        <v>290</v>
      </c>
      <c r="D1695" s="148" t="s">
        <v>290</v>
      </c>
      <c r="E1695" s="7" t="s">
        <v>13</v>
      </c>
      <c r="F1695" s="7">
        <v>1450</v>
      </c>
      <c r="G1695" s="7" t="s">
        <v>2310</v>
      </c>
      <c r="H1695" s="7" t="str">
        <f>VLOOKUP(G1695,Crosswalk!B:D,2,0)</f>
        <v>Aircraft</v>
      </c>
      <c r="I1695" s="7"/>
      <c r="J1695" s="8">
        <v>0</v>
      </c>
      <c r="K1695" s="8">
        <v>0</v>
      </c>
      <c r="L1695" s="8">
        <v>0</v>
      </c>
      <c r="M1695" s="8">
        <v>0</v>
      </c>
      <c r="N1695" s="8">
        <v>0</v>
      </c>
      <c r="O1695" s="8">
        <v>0</v>
      </c>
      <c r="P1695" s="8"/>
      <c r="Q1695" s="8">
        <v>0</v>
      </c>
      <c r="R1695" s="8"/>
      <c r="S1695" s="8"/>
      <c r="T1695" s="88"/>
      <c r="U1695" s="88"/>
      <c r="V1695" s="88"/>
      <c r="W1695" s="88"/>
      <c r="X1695" s="8"/>
      <c r="Y1695" s="14">
        <f t="shared" si="313"/>
        <v>0</v>
      </c>
      <c r="Z1695" s="89"/>
      <c r="AA1695" s="137"/>
      <c r="AB1695" s="90"/>
      <c r="AC1695" s="90"/>
      <c r="AD1695" s="91"/>
      <c r="AE1695" s="91"/>
      <c r="AG1695" s="9"/>
      <c r="AJ1695" s="9"/>
    </row>
    <row r="1696" spans="1:36" ht="15" customHeight="1" outlineLevel="2">
      <c r="A1696" s="7">
        <v>2015</v>
      </c>
      <c r="B1696" s="148" t="s">
        <v>3481</v>
      </c>
      <c r="C1696" s="148" t="s">
        <v>290</v>
      </c>
      <c r="D1696" s="148" t="s">
        <v>290</v>
      </c>
      <c r="E1696" s="7" t="s">
        <v>13</v>
      </c>
      <c r="F1696" s="7">
        <v>4010</v>
      </c>
      <c r="G1696" s="7" t="s">
        <v>2293</v>
      </c>
      <c r="H1696" s="7" t="str">
        <f>VLOOKUP(G1696,Crosswalk!B:D,2,0)</f>
        <v>Interest</v>
      </c>
      <c r="I1696" s="7"/>
      <c r="J1696" s="8">
        <v>0</v>
      </c>
      <c r="K1696" s="8">
        <v>0</v>
      </c>
      <c r="L1696" s="8">
        <v>25.92</v>
      </c>
      <c r="M1696" s="8">
        <v>0</v>
      </c>
      <c r="N1696" s="8">
        <v>37.19</v>
      </c>
      <c r="O1696" s="8">
        <v>44.7</v>
      </c>
      <c r="P1696" s="8"/>
      <c r="Q1696" s="8">
        <v>338.77</v>
      </c>
      <c r="R1696" s="8"/>
      <c r="S1696" s="8"/>
      <c r="T1696" s="8"/>
      <c r="U1696" s="8"/>
      <c r="V1696" s="8"/>
      <c r="W1696" s="8"/>
      <c r="X1696" s="8"/>
      <c r="Y1696" s="14">
        <f t="shared" si="313"/>
        <v>446.58</v>
      </c>
      <c r="Z1696" s="89"/>
      <c r="AA1696" s="137"/>
      <c r="AB1696" s="90"/>
      <c r="AC1696" s="90"/>
      <c r="AD1696" s="91"/>
      <c r="AE1696" s="91"/>
      <c r="AG1696" s="9"/>
      <c r="AJ1696" s="9"/>
    </row>
    <row r="1697" spans="1:36" ht="15" customHeight="1" outlineLevel="2">
      <c r="A1697" s="7">
        <v>2015</v>
      </c>
      <c r="B1697" s="148" t="s">
        <v>3481</v>
      </c>
      <c r="C1697" s="148" t="s">
        <v>290</v>
      </c>
      <c r="D1697" s="148" t="s">
        <v>290</v>
      </c>
      <c r="E1697" s="7" t="s">
        <v>13</v>
      </c>
      <c r="F1697" s="7">
        <v>5380</v>
      </c>
      <c r="G1697" s="7" t="s">
        <v>2294</v>
      </c>
      <c r="H1697" s="7" t="str">
        <f>VLOOKUP(G1697,Crosswalk!B:D,2,0)</f>
        <v>St-Homeowners Prop Tax Relief</v>
      </c>
      <c r="I1697" s="7"/>
      <c r="J1697" s="8">
        <v>0</v>
      </c>
      <c r="K1697" s="8">
        <v>0</v>
      </c>
      <c r="L1697" s="8">
        <v>0</v>
      </c>
      <c r="M1697" s="8">
        <v>0</v>
      </c>
      <c r="N1697" s="8">
        <v>1316.13</v>
      </c>
      <c r="O1697" s="8">
        <v>0</v>
      </c>
      <c r="P1697" s="8"/>
      <c r="Q1697" s="8">
        <v>1316.13</v>
      </c>
      <c r="R1697" s="8"/>
      <c r="S1697" s="8"/>
      <c r="T1697" s="88"/>
      <c r="U1697" s="88"/>
      <c r="V1697" s="88"/>
      <c r="W1697" s="88"/>
      <c r="X1697" s="8"/>
      <c r="Y1697" s="14">
        <f t="shared" si="313"/>
        <v>2632.26</v>
      </c>
      <c r="Z1697" s="89"/>
      <c r="AA1697" s="137"/>
      <c r="AB1697" s="90"/>
      <c r="AC1697" s="90"/>
      <c r="AD1697" s="91"/>
      <c r="AE1697" s="91"/>
      <c r="AG1697" s="9"/>
      <c r="AJ1697" s="9"/>
    </row>
    <row r="1698" spans="1:36" ht="15" customHeight="1" outlineLevel="1">
      <c r="A1698" s="7"/>
      <c r="B1698" s="148"/>
      <c r="C1698" s="157" t="s">
        <v>3608</v>
      </c>
      <c r="D1698" s="148"/>
      <c r="E1698" s="7"/>
      <c r="F1698" s="7"/>
      <c r="G1698" s="7"/>
      <c r="H1698" s="7"/>
      <c r="I1698" s="7"/>
      <c r="J1698" s="8">
        <f>SUBTOTAL(9,J1689:J1697)</f>
        <v>0</v>
      </c>
      <c r="K1698" s="8">
        <f>SUBTOTAL(9,K1689:K1697)</f>
        <v>0</v>
      </c>
      <c r="L1698" s="8">
        <f>SUBTOTAL(9,L1689:L1697)</f>
        <v>122259.7</v>
      </c>
      <c r="M1698" s="8">
        <f>SUBTOTAL(9,M1689:M1697)</f>
        <v>0</v>
      </c>
      <c r="N1698" s="8">
        <f>SUBTOTAL(9,N1689:N1697)</f>
        <v>17888.590000000004</v>
      </c>
      <c r="O1698" s="8">
        <f>SUBTOTAL(9,O1689:O1697)</f>
        <v>70308.319999999992</v>
      </c>
      <c r="P1698" s="8">
        <f>SUBTOTAL(9,P1689:P1697)</f>
        <v>21428.61</v>
      </c>
      <c r="Q1698" s="8">
        <f>SUBTOTAL(9,Q1689:Q1697)</f>
        <v>13450.189999999999</v>
      </c>
      <c r="R1698" s="8"/>
      <c r="S1698" s="8"/>
      <c r="T1698" s="88"/>
      <c r="U1698" s="88"/>
      <c r="V1698" s="88"/>
      <c r="W1698" s="88"/>
      <c r="X1698" s="8"/>
      <c r="Y1698" s="14">
        <f>SUBTOTAL(9,Y1689:Y1697)</f>
        <v>245335.41</v>
      </c>
      <c r="Z1698" s="89"/>
      <c r="AA1698" s="137"/>
      <c r="AB1698" s="90"/>
      <c r="AC1698" s="90"/>
      <c r="AD1698" s="91"/>
      <c r="AE1698" s="91"/>
      <c r="AG1698" s="9"/>
      <c r="AJ1698" s="9"/>
    </row>
    <row r="1699" spans="1:36" ht="15" customHeight="1" outlineLevel="2">
      <c r="A1699" s="7">
        <v>2015</v>
      </c>
      <c r="B1699" s="148" t="s">
        <v>3482</v>
      </c>
      <c r="C1699" s="148" t="s">
        <v>291</v>
      </c>
      <c r="D1699" s="148" t="s">
        <v>291</v>
      </c>
      <c r="E1699" s="7" t="s">
        <v>13</v>
      </c>
      <c r="F1699" s="7">
        <v>1010</v>
      </c>
      <c r="G1699" s="7" t="s">
        <v>2279</v>
      </c>
      <c r="H1699" s="7" t="str">
        <f>VLOOKUP(G1699,Crosswalk!B:D,2,0)</f>
        <v>Property Taxes-Current Secured</v>
      </c>
      <c r="I1699" s="7"/>
      <c r="J1699" s="8">
        <v>0</v>
      </c>
      <c r="K1699" s="8">
        <v>0</v>
      </c>
      <c r="L1699" s="8">
        <v>187414.18</v>
      </c>
      <c r="M1699" s="8">
        <v>0</v>
      </c>
      <c r="N1699" s="8">
        <v>28319.609999999986</v>
      </c>
      <c r="O1699" s="8">
        <v>118436.46000000002</v>
      </c>
      <c r="P1699" s="8">
        <v>36831.17</v>
      </c>
      <c r="Q1699" s="8">
        <v>3974.0800000000163</v>
      </c>
      <c r="R1699" s="8"/>
      <c r="S1699" s="8"/>
      <c r="T1699" s="8"/>
      <c r="U1699" s="8"/>
      <c r="V1699" s="8"/>
      <c r="W1699" s="8"/>
      <c r="X1699" s="8"/>
      <c r="Y1699" s="14">
        <f t="shared" si="313"/>
        <v>374975.5</v>
      </c>
      <c r="Z1699" s="89"/>
      <c r="AA1699" s="137"/>
      <c r="AB1699" s="90"/>
      <c r="AC1699" s="90"/>
      <c r="AD1699" s="91"/>
      <c r="AE1699" s="91"/>
      <c r="AG1699" s="9"/>
      <c r="AJ1699" s="9"/>
    </row>
    <row r="1700" spans="1:36" ht="15" customHeight="1" outlineLevel="2">
      <c r="A1700" s="7">
        <v>2015</v>
      </c>
      <c r="B1700" s="148" t="s">
        <v>3482</v>
      </c>
      <c r="C1700" s="148" t="s">
        <v>291</v>
      </c>
      <c r="D1700" s="148" t="s">
        <v>291</v>
      </c>
      <c r="E1700" s="7" t="s">
        <v>13</v>
      </c>
      <c r="F1700" s="7">
        <v>1050</v>
      </c>
      <c r="G1700" s="7" t="s">
        <v>2281</v>
      </c>
      <c r="H1700" s="7" t="str">
        <f>VLOOKUP(G1700,Crosswalk!B:D,2,0)</f>
        <v>Property Tax-Current Unsecured</v>
      </c>
      <c r="I1700" s="7"/>
      <c r="J1700" s="8">
        <v>0</v>
      </c>
      <c r="K1700" s="8">
        <v>0</v>
      </c>
      <c r="L1700" s="8">
        <v>20756.689999999999</v>
      </c>
      <c r="M1700" s="8">
        <v>0</v>
      </c>
      <c r="N1700" s="8">
        <v>119.40999999999985</v>
      </c>
      <c r="O1700" s="8">
        <v>1054.380000000001</v>
      </c>
      <c r="P1700" s="8">
        <v>-65.44</v>
      </c>
      <c r="Q1700" s="8">
        <v>759.31999999999607</v>
      </c>
      <c r="R1700" s="8"/>
      <c r="S1700" s="8"/>
      <c r="T1700" s="88"/>
      <c r="U1700" s="88"/>
      <c r="V1700" s="88"/>
      <c r="W1700" s="88"/>
      <c r="X1700" s="8"/>
      <c r="Y1700" s="14">
        <f t="shared" si="313"/>
        <v>22624.359999999997</v>
      </c>
      <c r="Z1700" s="89"/>
      <c r="AA1700" s="137"/>
      <c r="AB1700" s="90"/>
      <c r="AC1700" s="90"/>
      <c r="AD1700" s="91"/>
      <c r="AE1700" s="91"/>
      <c r="AG1700" s="9"/>
      <c r="AJ1700" s="9"/>
    </row>
    <row r="1701" spans="1:36" ht="15" customHeight="1" outlineLevel="2">
      <c r="A1701" s="7">
        <v>2015</v>
      </c>
      <c r="B1701" s="148" t="s">
        <v>3482</v>
      </c>
      <c r="C1701" s="148" t="s">
        <v>291</v>
      </c>
      <c r="D1701" s="148" t="s">
        <v>291</v>
      </c>
      <c r="E1701" s="7" t="s">
        <v>13</v>
      </c>
      <c r="F1701" s="7">
        <v>1110</v>
      </c>
      <c r="G1701" s="7" t="s">
        <v>2283</v>
      </c>
      <c r="H1701" s="7" t="str">
        <f>VLOOKUP(G1701,Crosswalk!B:D,2,0)</f>
        <v>Property Taxes-Prior Secured</v>
      </c>
      <c r="I1701" s="7"/>
      <c r="J1701" s="8">
        <v>0</v>
      </c>
      <c r="K1701" s="8">
        <v>0</v>
      </c>
      <c r="L1701" s="8">
        <v>0</v>
      </c>
      <c r="M1701" s="8">
        <v>0</v>
      </c>
      <c r="N1701" s="8">
        <v>0</v>
      </c>
      <c r="O1701" s="8">
        <v>0</v>
      </c>
      <c r="P1701" s="8"/>
      <c r="Q1701" s="8">
        <v>12150.47</v>
      </c>
      <c r="R1701" s="8"/>
      <c r="S1701" s="8"/>
      <c r="T1701" s="8"/>
      <c r="U1701" s="8"/>
      <c r="V1701" s="8"/>
      <c r="W1701" s="8"/>
      <c r="X1701" s="8"/>
      <c r="Y1701" s="14">
        <f t="shared" si="313"/>
        <v>12150.47</v>
      </c>
      <c r="Z1701" s="89"/>
      <c r="AA1701" s="137"/>
      <c r="AB1701" s="90"/>
      <c r="AC1701" s="90"/>
      <c r="AD1701" s="91"/>
      <c r="AE1701" s="91"/>
      <c r="AG1701" s="9"/>
      <c r="AJ1701" s="9"/>
    </row>
    <row r="1702" spans="1:36" ht="15" customHeight="1" outlineLevel="2">
      <c r="A1702" s="7">
        <v>2015</v>
      </c>
      <c r="B1702" s="148" t="s">
        <v>3482</v>
      </c>
      <c r="C1702" s="148" t="s">
        <v>291</v>
      </c>
      <c r="D1702" s="148" t="s">
        <v>291</v>
      </c>
      <c r="E1702" s="7" t="s">
        <v>13</v>
      </c>
      <c r="F1702" s="7">
        <v>1150</v>
      </c>
      <c r="G1702" s="7" t="s">
        <v>2285</v>
      </c>
      <c r="H1702" s="7" t="str">
        <f>VLOOKUP(G1702,Crosswalk!B:D,2,0)</f>
        <v>Property Taxes-Prior Unsecured</v>
      </c>
      <c r="I1702" s="7"/>
      <c r="J1702" s="8">
        <v>0</v>
      </c>
      <c r="K1702" s="8">
        <v>0</v>
      </c>
      <c r="L1702" s="8">
        <v>197.26</v>
      </c>
      <c r="M1702" s="8">
        <v>0</v>
      </c>
      <c r="N1702" s="8">
        <v>30.27000000000001</v>
      </c>
      <c r="O1702" s="8">
        <v>286.74</v>
      </c>
      <c r="P1702" s="8">
        <v>30.9</v>
      </c>
      <c r="Q1702" s="8">
        <v>181.45000000000016</v>
      </c>
      <c r="R1702" s="8"/>
      <c r="S1702" s="8"/>
      <c r="T1702" s="88"/>
      <c r="U1702" s="88"/>
      <c r="V1702" s="88"/>
      <c r="W1702" s="88"/>
      <c r="X1702" s="8"/>
      <c r="Y1702" s="14">
        <f t="shared" si="313"/>
        <v>726.62000000000012</v>
      </c>
      <c r="Z1702" s="89"/>
      <c r="AA1702" s="137"/>
      <c r="AB1702" s="90"/>
      <c r="AC1702" s="90"/>
      <c r="AD1702" s="91"/>
      <c r="AE1702" s="91"/>
      <c r="AG1702" s="9"/>
      <c r="AJ1702" s="9"/>
    </row>
    <row r="1703" spans="1:36" ht="15" customHeight="1" outlineLevel="2">
      <c r="A1703" s="7">
        <v>2015</v>
      </c>
      <c r="B1703" s="148" t="s">
        <v>3482</v>
      </c>
      <c r="C1703" s="148" t="s">
        <v>291</v>
      </c>
      <c r="D1703" s="148" t="s">
        <v>291</v>
      </c>
      <c r="E1703" s="7" t="s">
        <v>13</v>
      </c>
      <c r="F1703" s="7">
        <v>1260</v>
      </c>
      <c r="G1703" s="7" t="str">
        <f>VLOOKUP(F1703,Crosswalk!A:D,2,0)</f>
        <v>4030</v>
      </c>
      <c r="H1703" s="7" t="str">
        <f>VLOOKUP(G1703,Crosswalk!B:D,2,0)</f>
        <v>Supp Prop Tax-Current Secured</v>
      </c>
      <c r="I1703" s="7"/>
      <c r="J1703" s="8"/>
      <c r="K1703" s="8"/>
      <c r="L1703" s="8"/>
      <c r="M1703" s="8"/>
      <c r="N1703" s="8"/>
      <c r="O1703" s="8"/>
      <c r="P1703" s="8"/>
      <c r="Q1703" s="8">
        <v>-3559.32</v>
      </c>
      <c r="R1703" s="8"/>
      <c r="S1703" s="8"/>
      <c r="T1703" s="88"/>
      <c r="U1703" s="88"/>
      <c r="V1703" s="88"/>
      <c r="W1703" s="88"/>
      <c r="X1703" s="8"/>
      <c r="Y1703" s="14">
        <f t="shared" ref="Y1703" si="316">SUM(J1703:X1703)</f>
        <v>-3559.32</v>
      </c>
      <c r="Z1703" s="89"/>
      <c r="AA1703" s="137"/>
      <c r="AB1703" s="90"/>
      <c r="AC1703" s="90"/>
      <c r="AD1703" s="91"/>
      <c r="AE1703" s="91"/>
      <c r="AG1703" s="9"/>
      <c r="AJ1703" s="9"/>
    </row>
    <row r="1704" spans="1:36" ht="15" customHeight="1" outlineLevel="2">
      <c r="A1704" s="7">
        <v>2015</v>
      </c>
      <c r="B1704" s="148" t="s">
        <v>3482</v>
      </c>
      <c r="C1704" s="148" t="s">
        <v>291</v>
      </c>
      <c r="D1704" s="148" t="s">
        <v>291</v>
      </c>
      <c r="E1704" s="7" t="s">
        <v>13</v>
      </c>
      <c r="F1704" s="7">
        <v>1270</v>
      </c>
      <c r="G1704" s="7" t="s">
        <v>2302</v>
      </c>
      <c r="H1704" s="7" t="str">
        <f>VLOOKUP(G1704,Crosswalk!B:D,2,0)</f>
        <v>Supp Property Taxes-Prior Secured</v>
      </c>
      <c r="I1704" s="7"/>
      <c r="J1704" s="8">
        <v>0</v>
      </c>
      <c r="K1704" s="8">
        <v>0</v>
      </c>
      <c r="L1704" s="8">
        <v>0</v>
      </c>
      <c r="M1704" s="8">
        <v>0</v>
      </c>
      <c r="N1704" s="8">
        <v>0</v>
      </c>
      <c r="O1704" s="8">
        <v>0</v>
      </c>
      <c r="P1704" s="8"/>
      <c r="Q1704" s="8">
        <v>1333.5</v>
      </c>
      <c r="R1704" s="8"/>
      <c r="S1704" s="8"/>
      <c r="T1704" s="8"/>
      <c r="U1704" s="8"/>
      <c r="V1704" s="8"/>
      <c r="W1704" s="8"/>
      <c r="X1704" s="8"/>
      <c r="Y1704" s="14">
        <f t="shared" si="313"/>
        <v>1333.5</v>
      </c>
      <c r="Z1704" s="89"/>
      <c r="AA1704" s="137"/>
      <c r="AB1704" s="90"/>
      <c r="AC1704" s="90"/>
      <c r="AD1704" s="91"/>
      <c r="AE1704" s="91"/>
      <c r="AG1704" s="9"/>
      <c r="AJ1704" s="9"/>
    </row>
    <row r="1705" spans="1:36" ht="15" customHeight="1" outlineLevel="2">
      <c r="A1705" s="7">
        <v>2015</v>
      </c>
      <c r="B1705" s="148" t="s">
        <v>3482</v>
      </c>
      <c r="C1705" s="148" t="s">
        <v>291</v>
      </c>
      <c r="D1705" s="148" t="s">
        <v>291</v>
      </c>
      <c r="E1705" s="7" t="s">
        <v>13</v>
      </c>
      <c r="F1705" s="7">
        <v>1450</v>
      </c>
      <c r="G1705" s="7" t="s">
        <v>2310</v>
      </c>
      <c r="H1705" s="7" t="str">
        <f>VLOOKUP(G1705,Crosswalk!B:D,2,0)</f>
        <v>Aircraft</v>
      </c>
      <c r="I1705" s="7"/>
      <c r="J1705" s="8">
        <v>0</v>
      </c>
      <c r="K1705" s="8">
        <v>0</v>
      </c>
      <c r="L1705" s="8">
        <v>0</v>
      </c>
      <c r="M1705" s="8">
        <v>0</v>
      </c>
      <c r="N1705" s="8">
        <v>0</v>
      </c>
      <c r="O1705" s="8">
        <v>0</v>
      </c>
      <c r="P1705" s="8"/>
      <c r="Q1705" s="8">
        <v>0</v>
      </c>
      <c r="R1705" s="8"/>
      <c r="S1705" s="8"/>
      <c r="T1705" s="88"/>
      <c r="U1705" s="88"/>
      <c r="V1705" s="88"/>
      <c r="W1705" s="88"/>
      <c r="X1705" s="8"/>
      <c r="Y1705" s="14">
        <f t="shared" si="313"/>
        <v>0</v>
      </c>
      <c r="Z1705" s="89"/>
      <c r="AA1705" s="137"/>
      <c r="AB1705" s="90"/>
      <c r="AC1705" s="90"/>
      <c r="AD1705" s="91"/>
      <c r="AE1705" s="91"/>
      <c r="AG1705" s="9"/>
      <c r="AJ1705" s="9"/>
    </row>
    <row r="1706" spans="1:36" ht="15" customHeight="1" outlineLevel="2">
      <c r="A1706" s="7">
        <v>2015</v>
      </c>
      <c r="B1706" s="148" t="s">
        <v>3482</v>
      </c>
      <c r="C1706" s="148" t="s">
        <v>291</v>
      </c>
      <c r="D1706" s="148" t="s">
        <v>291</v>
      </c>
      <c r="E1706" s="7" t="s">
        <v>13</v>
      </c>
      <c r="F1706" s="7">
        <v>4010</v>
      </c>
      <c r="G1706" s="7" t="s">
        <v>2293</v>
      </c>
      <c r="H1706" s="7" t="str">
        <f>VLOOKUP(G1706,Crosswalk!B:D,2,0)</f>
        <v>Interest</v>
      </c>
      <c r="I1706" s="7"/>
      <c r="J1706" s="8">
        <v>0</v>
      </c>
      <c r="K1706" s="8">
        <v>0</v>
      </c>
      <c r="L1706" s="8">
        <v>50.03</v>
      </c>
      <c r="M1706" s="8">
        <v>0</v>
      </c>
      <c r="N1706" s="8">
        <v>69.33</v>
      </c>
      <c r="O1706" s="8">
        <v>76.92</v>
      </c>
      <c r="P1706" s="8"/>
      <c r="Q1706" s="8">
        <v>578.36</v>
      </c>
      <c r="R1706" s="8"/>
      <c r="S1706" s="8"/>
      <c r="T1706" s="8"/>
      <c r="U1706" s="8"/>
      <c r="V1706" s="8"/>
      <c r="W1706" s="8"/>
      <c r="X1706" s="8"/>
      <c r="Y1706" s="14">
        <f t="shared" si="313"/>
        <v>774.64</v>
      </c>
      <c r="Z1706" s="89"/>
      <c r="AA1706" s="137"/>
      <c r="AB1706" s="90"/>
      <c r="AC1706" s="90"/>
      <c r="AD1706" s="91"/>
      <c r="AE1706" s="91"/>
      <c r="AG1706" s="9"/>
      <c r="AJ1706" s="9"/>
    </row>
    <row r="1707" spans="1:36" ht="15" customHeight="1" outlineLevel="2">
      <c r="A1707" s="7">
        <v>2015</v>
      </c>
      <c r="B1707" s="148" t="s">
        <v>3482</v>
      </c>
      <c r="C1707" s="148" t="s">
        <v>291</v>
      </c>
      <c r="D1707" s="148" t="s">
        <v>291</v>
      </c>
      <c r="E1707" s="7" t="s">
        <v>13</v>
      </c>
      <c r="F1707" s="7">
        <v>5380</v>
      </c>
      <c r="G1707" s="7" t="s">
        <v>2294</v>
      </c>
      <c r="H1707" s="7" t="str">
        <f>VLOOKUP(G1707,Crosswalk!B:D,2,0)</f>
        <v>St-Homeowners Prop Tax Relief</v>
      </c>
      <c r="I1707" s="7"/>
      <c r="J1707" s="8">
        <v>0</v>
      </c>
      <c r="K1707" s="8">
        <v>0</v>
      </c>
      <c r="L1707" s="8">
        <v>0</v>
      </c>
      <c r="M1707" s="8">
        <v>0</v>
      </c>
      <c r="N1707" s="8">
        <v>2242.96</v>
      </c>
      <c r="O1707" s="8">
        <v>0</v>
      </c>
      <c r="P1707" s="8"/>
      <c r="Q1707" s="8">
        <v>2242.96</v>
      </c>
      <c r="R1707" s="8"/>
      <c r="S1707" s="8"/>
      <c r="T1707" s="88"/>
      <c r="U1707" s="88"/>
      <c r="V1707" s="88"/>
      <c r="W1707" s="88"/>
      <c r="X1707" s="8"/>
      <c r="Y1707" s="14">
        <f t="shared" si="313"/>
        <v>4485.92</v>
      </c>
      <c r="Z1707" s="89"/>
      <c r="AA1707" s="137"/>
      <c r="AB1707" s="90"/>
      <c r="AC1707" s="90"/>
      <c r="AD1707" s="91"/>
      <c r="AE1707" s="91"/>
      <c r="AG1707" s="9"/>
      <c r="AJ1707" s="9"/>
    </row>
    <row r="1708" spans="1:36" ht="15" customHeight="1" outlineLevel="1">
      <c r="A1708" s="7"/>
      <c r="B1708" s="148"/>
      <c r="C1708" s="157" t="s">
        <v>3609</v>
      </c>
      <c r="D1708" s="148"/>
      <c r="E1708" s="7"/>
      <c r="F1708" s="7"/>
      <c r="G1708" s="7"/>
      <c r="H1708" s="7"/>
      <c r="I1708" s="7"/>
      <c r="J1708" s="8">
        <f>SUBTOTAL(9,J1699:J1707)</f>
        <v>0</v>
      </c>
      <c r="K1708" s="8">
        <f>SUBTOTAL(9,K1699:K1707)</f>
        <v>0</v>
      </c>
      <c r="L1708" s="8">
        <f>SUBTOTAL(9,L1699:L1707)</f>
        <v>208418.16</v>
      </c>
      <c r="M1708" s="8">
        <f>SUBTOTAL(9,M1699:M1707)</f>
        <v>0</v>
      </c>
      <c r="N1708" s="8">
        <f>SUBTOTAL(9,N1699:N1707)</f>
        <v>30781.579999999987</v>
      </c>
      <c r="O1708" s="8">
        <f>SUBTOTAL(9,O1699:O1707)</f>
        <v>119854.50000000003</v>
      </c>
      <c r="P1708" s="8">
        <f>SUBTOTAL(9,P1699:P1707)</f>
        <v>36796.629999999997</v>
      </c>
      <c r="Q1708" s="8">
        <f>SUBTOTAL(9,Q1699:Q1707)</f>
        <v>17660.820000000011</v>
      </c>
      <c r="R1708" s="8"/>
      <c r="S1708" s="8"/>
      <c r="T1708" s="88"/>
      <c r="U1708" s="88"/>
      <c r="V1708" s="88"/>
      <c r="W1708" s="88"/>
      <c r="X1708" s="8"/>
      <c r="Y1708" s="14">
        <f>SUBTOTAL(9,Y1699:Y1707)</f>
        <v>413511.68999999994</v>
      </c>
      <c r="Z1708" s="89"/>
      <c r="AA1708" s="137"/>
      <c r="AB1708" s="90"/>
      <c r="AC1708" s="90"/>
      <c r="AD1708" s="91"/>
      <c r="AE1708" s="91"/>
      <c r="AG1708" s="9"/>
      <c r="AJ1708" s="9"/>
    </row>
    <row r="1709" spans="1:36" ht="15" customHeight="1" outlineLevel="2">
      <c r="A1709" s="7">
        <v>2015</v>
      </c>
      <c r="B1709" s="148" t="s">
        <v>3483</v>
      </c>
      <c r="C1709" s="148" t="s">
        <v>292</v>
      </c>
      <c r="D1709" s="148" t="s">
        <v>292</v>
      </c>
      <c r="E1709" s="7" t="s">
        <v>13</v>
      </c>
      <c r="F1709" s="7">
        <v>1010</v>
      </c>
      <c r="G1709" s="7" t="s">
        <v>2279</v>
      </c>
      <c r="H1709" s="7" t="str">
        <f>VLOOKUP(G1709,Crosswalk!B:D,2,0)</f>
        <v>Property Taxes-Current Secured</v>
      </c>
      <c r="I1709" s="7"/>
      <c r="J1709" s="8">
        <v>0</v>
      </c>
      <c r="K1709" s="8">
        <v>0</v>
      </c>
      <c r="L1709" s="8">
        <v>130422.06</v>
      </c>
      <c r="M1709" s="8">
        <v>0</v>
      </c>
      <c r="N1709" s="8">
        <v>19828.540000000008</v>
      </c>
      <c r="O1709" s="8">
        <v>82420.19</v>
      </c>
      <c r="P1709" s="8">
        <v>25745.37</v>
      </c>
      <c r="Q1709" s="8">
        <v>2766.2799999999988</v>
      </c>
      <c r="R1709" s="8"/>
      <c r="S1709" s="8"/>
      <c r="T1709" s="8"/>
      <c r="U1709" s="8"/>
      <c r="V1709" s="8"/>
      <c r="W1709" s="8"/>
      <c r="X1709" s="8"/>
      <c r="Y1709" s="14">
        <f t="shared" si="313"/>
        <v>261182.44</v>
      </c>
      <c r="Z1709" s="89"/>
      <c r="AA1709" s="137"/>
      <c r="AB1709" s="90"/>
      <c r="AC1709" s="90"/>
      <c r="AD1709" s="91"/>
      <c r="AE1709" s="91"/>
      <c r="AG1709" s="9"/>
      <c r="AJ1709" s="9"/>
    </row>
    <row r="1710" spans="1:36" ht="15" customHeight="1" outlineLevel="2">
      <c r="A1710" s="7">
        <v>2015</v>
      </c>
      <c r="B1710" s="148" t="s">
        <v>3483</v>
      </c>
      <c r="C1710" s="148" t="s">
        <v>292</v>
      </c>
      <c r="D1710" s="148" t="s">
        <v>292</v>
      </c>
      <c r="E1710" s="7" t="s">
        <v>13</v>
      </c>
      <c r="F1710" s="7">
        <v>1050</v>
      </c>
      <c r="G1710" s="7" t="s">
        <v>2281</v>
      </c>
      <c r="H1710" s="7" t="str">
        <f>VLOOKUP(G1710,Crosswalk!B:D,2,0)</f>
        <v>Property Tax-Current Unsecured</v>
      </c>
      <c r="I1710" s="7"/>
      <c r="J1710" s="8">
        <v>0</v>
      </c>
      <c r="K1710" s="8">
        <v>0</v>
      </c>
      <c r="L1710" s="8">
        <v>14444.62</v>
      </c>
      <c r="M1710" s="8">
        <v>0</v>
      </c>
      <c r="N1710" s="8">
        <v>83.089999999998327</v>
      </c>
      <c r="O1710" s="8">
        <v>733.75</v>
      </c>
      <c r="P1710" s="8">
        <v>-45.54</v>
      </c>
      <c r="Q1710" s="8">
        <v>528.42000000000189</v>
      </c>
      <c r="R1710" s="8"/>
      <c r="S1710" s="8"/>
      <c r="T1710" s="88"/>
      <c r="U1710" s="88"/>
      <c r="V1710" s="88"/>
      <c r="W1710" s="88"/>
      <c r="X1710" s="8"/>
      <c r="Y1710" s="14">
        <f t="shared" si="313"/>
        <v>15744.34</v>
      </c>
      <c r="Z1710" s="89"/>
      <c r="AA1710" s="137"/>
      <c r="AB1710" s="90"/>
      <c r="AC1710" s="90"/>
      <c r="AD1710" s="91"/>
      <c r="AE1710" s="91"/>
      <c r="AG1710" s="9"/>
      <c r="AJ1710" s="9"/>
    </row>
    <row r="1711" spans="1:36" ht="15" customHeight="1" outlineLevel="2">
      <c r="A1711" s="7">
        <v>2015</v>
      </c>
      <c r="B1711" s="148" t="s">
        <v>3483</v>
      </c>
      <c r="C1711" s="148" t="s">
        <v>292</v>
      </c>
      <c r="D1711" s="148" t="s">
        <v>292</v>
      </c>
      <c r="E1711" s="7" t="s">
        <v>13</v>
      </c>
      <c r="F1711" s="7">
        <v>1110</v>
      </c>
      <c r="G1711" s="7" t="s">
        <v>2283</v>
      </c>
      <c r="H1711" s="7" t="str">
        <f>VLOOKUP(G1711,Crosswalk!B:D,2,0)</f>
        <v>Property Taxes-Prior Secured</v>
      </c>
      <c r="I1711" s="7"/>
      <c r="J1711" s="8">
        <v>0</v>
      </c>
      <c r="K1711" s="8">
        <v>0</v>
      </c>
      <c r="L1711" s="8">
        <v>0</v>
      </c>
      <c r="M1711" s="8">
        <v>0</v>
      </c>
      <c r="N1711" s="8">
        <v>0</v>
      </c>
      <c r="O1711" s="8">
        <v>0</v>
      </c>
      <c r="P1711" s="8"/>
      <c r="Q1711" s="8">
        <v>8257.09</v>
      </c>
      <c r="R1711" s="8"/>
      <c r="S1711" s="8"/>
      <c r="T1711" s="8"/>
      <c r="U1711" s="8"/>
      <c r="V1711" s="8"/>
      <c r="W1711" s="8"/>
      <c r="X1711" s="8"/>
      <c r="Y1711" s="14">
        <f t="shared" si="313"/>
        <v>8257.09</v>
      </c>
      <c r="Z1711" s="89"/>
      <c r="AA1711" s="137"/>
      <c r="AB1711" s="90"/>
      <c r="AC1711" s="90"/>
      <c r="AD1711" s="91"/>
      <c r="AE1711" s="91"/>
      <c r="AG1711" s="9"/>
      <c r="AJ1711" s="9"/>
    </row>
    <row r="1712" spans="1:36" ht="15" customHeight="1" outlineLevel="2">
      <c r="A1712" s="7">
        <v>2015</v>
      </c>
      <c r="B1712" s="148" t="s">
        <v>3483</v>
      </c>
      <c r="C1712" s="148" t="s">
        <v>292</v>
      </c>
      <c r="D1712" s="148" t="s">
        <v>292</v>
      </c>
      <c r="E1712" s="7" t="s">
        <v>13</v>
      </c>
      <c r="F1712" s="7">
        <v>1150</v>
      </c>
      <c r="G1712" s="7" t="s">
        <v>2285</v>
      </c>
      <c r="H1712" s="7" t="str">
        <f>VLOOKUP(G1712,Crosswalk!B:D,2,0)</f>
        <v>Property Taxes-Prior Unsecured</v>
      </c>
      <c r="I1712" s="7"/>
      <c r="J1712" s="8">
        <v>0</v>
      </c>
      <c r="K1712" s="8">
        <v>0</v>
      </c>
      <c r="L1712" s="8">
        <v>134.05000000000001</v>
      </c>
      <c r="M1712" s="8">
        <v>0</v>
      </c>
      <c r="N1712" s="8">
        <v>20.569999999999993</v>
      </c>
      <c r="O1712" s="8">
        <v>194.86</v>
      </c>
      <c r="P1712" s="8">
        <v>21</v>
      </c>
      <c r="Q1712" s="8">
        <v>123.31</v>
      </c>
      <c r="R1712" s="8"/>
      <c r="S1712" s="8"/>
      <c r="T1712" s="88"/>
      <c r="U1712" s="88"/>
      <c r="V1712" s="88"/>
      <c r="W1712" s="88"/>
      <c r="X1712" s="8"/>
      <c r="Y1712" s="14">
        <f t="shared" si="313"/>
        <v>493.79</v>
      </c>
      <c r="Z1712" s="89"/>
      <c r="AA1712" s="137"/>
      <c r="AB1712" s="90"/>
      <c r="AC1712" s="90"/>
      <c r="AD1712" s="91"/>
      <c r="AE1712" s="91"/>
      <c r="AG1712" s="9"/>
      <c r="AJ1712" s="9"/>
    </row>
    <row r="1713" spans="1:36" ht="15" customHeight="1" outlineLevel="2">
      <c r="A1713" s="7">
        <v>2015</v>
      </c>
      <c r="B1713" s="148" t="s">
        <v>3483</v>
      </c>
      <c r="C1713" s="148" t="s">
        <v>292</v>
      </c>
      <c r="D1713" s="148" t="s">
        <v>292</v>
      </c>
      <c r="E1713" s="7" t="s">
        <v>13</v>
      </c>
      <c r="F1713" s="7">
        <v>1260</v>
      </c>
      <c r="G1713" s="7" t="str">
        <f>VLOOKUP(F1713,Crosswalk!A:D,2,0)</f>
        <v>4030</v>
      </c>
      <c r="H1713" s="7" t="str">
        <f>VLOOKUP(G1713,Crosswalk!B:D,2,0)</f>
        <v>Supp Prop Tax-Current Secured</v>
      </c>
      <c r="I1713" s="7"/>
      <c r="J1713" s="8"/>
      <c r="K1713" s="8"/>
      <c r="L1713" s="8"/>
      <c r="M1713" s="8"/>
      <c r="N1713" s="8"/>
      <c r="O1713" s="8"/>
      <c r="P1713" s="8"/>
      <c r="Q1713" s="8">
        <v>655.71</v>
      </c>
      <c r="R1713" s="8"/>
      <c r="S1713" s="8"/>
      <c r="T1713" s="88"/>
      <c r="U1713" s="88"/>
      <c r="V1713" s="88"/>
      <c r="W1713" s="88"/>
      <c r="X1713" s="8"/>
      <c r="Y1713" s="14">
        <f t="shared" ref="Y1713" si="317">SUM(J1713:X1713)</f>
        <v>655.71</v>
      </c>
      <c r="Z1713" s="89"/>
      <c r="AA1713" s="137"/>
      <c r="AB1713" s="90"/>
      <c r="AC1713" s="90"/>
      <c r="AD1713" s="91"/>
      <c r="AE1713" s="91"/>
      <c r="AG1713" s="9"/>
      <c r="AJ1713" s="9"/>
    </row>
    <row r="1714" spans="1:36" ht="15" customHeight="1" outlineLevel="2">
      <c r="A1714" s="7">
        <v>2015</v>
      </c>
      <c r="B1714" s="148" t="s">
        <v>3483</v>
      </c>
      <c r="C1714" s="148" t="s">
        <v>292</v>
      </c>
      <c r="D1714" s="148" t="s">
        <v>292</v>
      </c>
      <c r="E1714" s="7" t="s">
        <v>13</v>
      </c>
      <c r="F1714" s="7">
        <v>1270</v>
      </c>
      <c r="G1714" s="7" t="s">
        <v>2302</v>
      </c>
      <c r="H1714" s="7" t="str">
        <f>VLOOKUP(G1714,Crosswalk!B:D,2,0)</f>
        <v>Supp Property Taxes-Prior Secured</v>
      </c>
      <c r="I1714" s="7"/>
      <c r="J1714" s="8">
        <v>0</v>
      </c>
      <c r="K1714" s="8">
        <v>0</v>
      </c>
      <c r="L1714" s="8">
        <v>0</v>
      </c>
      <c r="M1714" s="8">
        <v>0</v>
      </c>
      <c r="N1714" s="8">
        <v>0</v>
      </c>
      <c r="O1714" s="8">
        <v>0</v>
      </c>
      <c r="P1714" s="8"/>
      <c r="Q1714" s="8">
        <v>330.55</v>
      </c>
      <c r="R1714" s="8"/>
      <c r="S1714" s="8"/>
      <c r="T1714" s="8"/>
      <c r="U1714" s="8"/>
      <c r="V1714" s="8"/>
      <c r="W1714" s="8"/>
      <c r="X1714" s="8"/>
      <c r="Y1714" s="14">
        <f t="shared" si="313"/>
        <v>330.55</v>
      </c>
      <c r="Z1714" s="89"/>
      <c r="AA1714" s="137"/>
      <c r="AB1714" s="90"/>
      <c r="AC1714" s="90"/>
      <c r="AD1714" s="91"/>
      <c r="AE1714" s="91"/>
      <c r="AG1714" s="9"/>
      <c r="AJ1714" s="9"/>
    </row>
    <row r="1715" spans="1:36" ht="15" customHeight="1" outlineLevel="2">
      <c r="A1715" s="7">
        <v>2015</v>
      </c>
      <c r="B1715" s="148" t="s">
        <v>3483</v>
      </c>
      <c r="C1715" s="148" t="s">
        <v>292</v>
      </c>
      <c r="D1715" s="148" t="s">
        <v>292</v>
      </c>
      <c r="E1715" s="7" t="s">
        <v>13</v>
      </c>
      <c r="F1715" s="7">
        <v>1450</v>
      </c>
      <c r="G1715" s="7" t="s">
        <v>2310</v>
      </c>
      <c r="H1715" s="7" t="str">
        <f>VLOOKUP(G1715,Crosswalk!B:D,2,0)</f>
        <v>Aircraft</v>
      </c>
      <c r="I1715" s="7"/>
      <c r="J1715" s="8">
        <v>0</v>
      </c>
      <c r="K1715" s="8">
        <v>0</v>
      </c>
      <c r="L1715" s="8">
        <v>0</v>
      </c>
      <c r="M1715" s="8">
        <v>0</v>
      </c>
      <c r="N1715" s="8">
        <v>0</v>
      </c>
      <c r="O1715" s="8">
        <v>0</v>
      </c>
      <c r="P1715" s="8"/>
      <c r="Q1715" s="8">
        <v>0</v>
      </c>
      <c r="R1715" s="8"/>
      <c r="S1715" s="8"/>
      <c r="T1715" s="88"/>
      <c r="U1715" s="88"/>
      <c r="V1715" s="88"/>
      <c r="W1715" s="88"/>
      <c r="X1715" s="8"/>
      <c r="Y1715" s="14">
        <f t="shared" si="313"/>
        <v>0</v>
      </c>
      <c r="Z1715" s="89"/>
      <c r="AA1715" s="137"/>
      <c r="AB1715" s="90"/>
      <c r="AC1715" s="90"/>
      <c r="AD1715" s="91"/>
      <c r="AE1715" s="91"/>
      <c r="AG1715" s="9"/>
      <c r="AJ1715" s="9"/>
    </row>
    <row r="1716" spans="1:36" ht="15" customHeight="1" outlineLevel="2">
      <c r="A1716" s="7">
        <v>2015</v>
      </c>
      <c r="B1716" s="148" t="s">
        <v>3483</v>
      </c>
      <c r="C1716" s="148" t="s">
        <v>292</v>
      </c>
      <c r="D1716" s="148" t="s">
        <v>292</v>
      </c>
      <c r="E1716" s="7" t="s">
        <v>13</v>
      </c>
      <c r="F1716" s="7">
        <v>4010</v>
      </c>
      <c r="G1716" s="7" t="s">
        <v>2293</v>
      </c>
      <c r="H1716" s="7" t="str">
        <f>VLOOKUP(G1716,Crosswalk!B:D,2,0)</f>
        <v>Interest</v>
      </c>
      <c r="I1716" s="7"/>
      <c r="J1716" s="8">
        <v>0</v>
      </c>
      <c r="K1716" s="8">
        <v>0</v>
      </c>
      <c r="L1716" s="8">
        <v>33.46</v>
      </c>
      <c r="M1716" s="8">
        <v>0</v>
      </c>
      <c r="N1716" s="8">
        <v>46.859999999999992</v>
      </c>
      <c r="O1716" s="8">
        <v>53.820000000000022</v>
      </c>
      <c r="P1716" s="8"/>
      <c r="Q1716" s="8">
        <v>403.01</v>
      </c>
      <c r="R1716" s="8"/>
      <c r="S1716" s="8"/>
      <c r="T1716" s="8"/>
      <c r="U1716" s="8"/>
      <c r="V1716" s="8"/>
      <c r="W1716" s="8"/>
      <c r="X1716" s="8"/>
      <c r="Y1716" s="14">
        <f t="shared" si="313"/>
        <v>537.15</v>
      </c>
      <c r="Z1716" s="89"/>
      <c r="AA1716" s="137"/>
      <c r="AB1716" s="90"/>
      <c r="AC1716" s="90"/>
      <c r="AD1716" s="91"/>
      <c r="AE1716" s="91"/>
      <c r="AG1716" s="9"/>
      <c r="AJ1716" s="9"/>
    </row>
    <row r="1717" spans="1:36" ht="15" customHeight="1" outlineLevel="2">
      <c r="A1717" s="7">
        <v>2015</v>
      </c>
      <c r="B1717" s="148" t="s">
        <v>3483</v>
      </c>
      <c r="C1717" s="148" t="s">
        <v>292</v>
      </c>
      <c r="D1717" s="148" t="s">
        <v>292</v>
      </c>
      <c r="E1717" s="7" t="s">
        <v>13</v>
      </c>
      <c r="F1717" s="7">
        <v>5380</v>
      </c>
      <c r="G1717" s="7" t="s">
        <v>2294</v>
      </c>
      <c r="H1717" s="7" t="str">
        <f>VLOOKUP(G1717,Crosswalk!B:D,2,0)</f>
        <v>St-Homeowners Prop Tax Relief</v>
      </c>
      <c r="I1717" s="7"/>
      <c r="J1717" s="8">
        <v>0</v>
      </c>
      <c r="K1717" s="8">
        <v>0</v>
      </c>
      <c r="L1717" s="8">
        <v>0</v>
      </c>
      <c r="M1717" s="8">
        <v>0</v>
      </c>
      <c r="N1717" s="8">
        <v>1560.46</v>
      </c>
      <c r="O1717" s="8">
        <v>0</v>
      </c>
      <c r="P1717" s="8"/>
      <c r="Q1717" s="8">
        <v>1560.46</v>
      </c>
      <c r="R1717" s="8"/>
      <c r="S1717" s="8"/>
      <c r="T1717" s="88"/>
      <c r="U1717" s="88"/>
      <c r="V1717" s="88"/>
      <c r="W1717" s="88"/>
      <c r="X1717" s="8"/>
      <c r="Y1717" s="14">
        <f t="shared" si="313"/>
        <v>3120.92</v>
      </c>
      <c r="Z1717" s="89"/>
      <c r="AA1717" s="137"/>
      <c r="AB1717" s="90"/>
      <c r="AC1717" s="90"/>
      <c r="AD1717" s="91"/>
      <c r="AE1717" s="91"/>
      <c r="AG1717" s="9"/>
      <c r="AJ1717" s="9"/>
    </row>
    <row r="1718" spans="1:36" ht="15" customHeight="1" outlineLevel="1">
      <c r="A1718" s="7"/>
      <c r="B1718" s="148"/>
      <c r="C1718" s="157" t="s">
        <v>3610</v>
      </c>
      <c r="D1718" s="148"/>
      <c r="E1718" s="7"/>
      <c r="F1718" s="7"/>
      <c r="G1718" s="7"/>
      <c r="H1718" s="7"/>
      <c r="I1718" s="7"/>
      <c r="J1718" s="8">
        <f>SUBTOTAL(9,J1709:J1717)</f>
        <v>0</v>
      </c>
      <c r="K1718" s="8">
        <f>SUBTOTAL(9,K1709:K1717)</f>
        <v>0</v>
      </c>
      <c r="L1718" s="8">
        <f>SUBTOTAL(9,L1709:L1717)</f>
        <v>145034.18999999997</v>
      </c>
      <c r="M1718" s="8">
        <f>SUBTOTAL(9,M1709:M1717)</f>
        <v>0</v>
      </c>
      <c r="N1718" s="8">
        <f>SUBTOTAL(9,N1709:N1717)</f>
        <v>21539.520000000004</v>
      </c>
      <c r="O1718" s="8">
        <f>SUBTOTAL(9,O1709:O1717)</f>
        <v>83402.62000000001</v>
      </c>
      <c r="P1718" s="8">
        <f>SUBTOTAL(9,P1709:P1717)</f>
        <v>25720.829999999998</v>
      </c>
      <c r="Q1718" s="8">
        <f>SUBTOTAL(9,Q1709:Q1717)</f>
        <v>14624.830000000002</v>
      </c>
      <c r="R1718" s="8"/>
      <c r="S1718" s="8"/>
      <c r="T1718" s="88"/>
      <c r="U1718" s="88"/>
      <c r="V1718" s="88"/>
      <c r="W1718" s="88"/>
      <c r="X1718" s="8"/>
      <c r="Y1718" s="14">
        <f>SUBTOTAL(9,Y1709:Y1717)</f>
        <v>290321.99000000005</v>
      </c>
      <c r="Z1718" s="89"/>
      <c r="AA1718" s="137"/>
      <c r="AB1718" s="90"/>
      <c r="AC1718" s="90"/>
      <c r="AD1718" s="91"/>
      <c r="AE1718" s="91"/>
      <c r="AG1718" s="9"/>
      <c r="AJ1718" s="9"/>
    </row>
    <row r="1719" spans="1:36" ht="15" customHeight="1" outlineLevel="2">
      <c r="A1719" s="7">
        <v>2015</v>
      </c>
      <c r="B1719" s="148" t="s">
        <v>3484</v>
      </c>
      <c r="C1719" s="148" t="s">
        <v>293</v>
      </c>
      <c r="D1719" s="148" t="s">
        <v>293</v>
      </c>
      <c r="E1719" s="7" t="s">
        <v>13</v>
      </c>
      <c r="F1719" s="7">
        <v>1010</v>
      </c>
      <c r="G1719" s="7" t="s">
        <v>2279</v>
      </c>
      <c r="H1719" s="7" t="str">
        <f>VLOOKUP(G1719,Crosswalk!B:D,2,0)</f>
        <v>Property Taxes-Current Secured</v>
      </c>
      <c r="I1719" s="7"/>
      <c r="J1719" s="8">
        <v>0</v>
      </c>
      <c r="K1719" s="8">
        <v>0</v>
      </c>
      <c r="L1719" s="8">
        <v>385337.63</v>
      </c>
      <c r="M1719" s="8">
        <v>0</v>
      </c>
      <c r="N1719" s="8">
        <v>59217.640000000014</v>
      </c>
      <c r="O1719" s="8">
        <v>243514.20999999996</v>
      </c>
      <c r="P1719" s="8">
        <v>76668.84</v>
      </c>
      <c r="Q1719" s="8">
        <v>8171.4900000001071</v>
      </c>
      <c r="R1719" s="8"/>
      <c r="S1719" s="8"/>
      <c r="T1719" s="8"/>
      <c r="U1719" s="8"/>
      <c r="V1719" s="8"/>
      <c r="W1719" s="8"/>
      <c r="X1719" s="8"/>
      <c r="Y1719" s="14">
        <f t="shared" si="313"/>
        <v>772909.81</v>
      </c>
      <c r="Z1719" s="89"/>
      <c r="AA1719" s="137"/>
      <c r="AB1719" s="90"/>
      <c r="AC1719" s="90"/>
      <c r="AD1719" s="91"/>
      <c r="AE1719" s="91"/>
      <c r="AG1719" s="9"/>
      <c r="AJ1719" s="9"/>
    </row>
    <row r="1720" spans="1:36" ht="15" customHeight="1" outlineLevel="2">
      <c r="A1720" s="7">
        <v>2015</v>
      </c>
      <c r="B1720" s="148" t="s">
        <v>3484</v>
      </c>
      <c r="C1720" s="148" t="s">
        <v>293</v>
      </c>
      <c r="D1720" s="148" t="s">
        <v>293</v>
      </c>
      <c r="E1720" s="7" t="s">
        <v>13</v>
      </c>
      <c r="F1720" s="7">
        <v>1050</v>
      </c>
      <c r="G1720" s="7" t="s">
        <v>2281</v>
      </c>
      <c r="H1720" s="7" t="str">
        <f>VLOOKUP(G1720,Crosswalk!B:D,2,0)</f>
        <v>Property Tax-Current Unsecured</v>
      </c>
      <c r="I1720" s="7"/>
      <c r="J1720" s="8">
        <v>0</v>
      </c>
      <c r="K1720" s="8">
        <v>0</v>
      </c>
      <c r="L1720" s="8">
        <v>42677.3</v>
      </c>
      <c r="M1720" s="8">
        <v>0</v>
      </c>
      <c r="N1720" s="8">
        <v>245.51000000000204</v>
      </c>
      <c r="O1720" s="8">
        <v>2167.8899999999921</v>
      </c>
      <c r="P1720" s="8">
        <v>-134.55000000000001</v>
      </c>
      <c r="Q1720" s="8">
        <v>1561.2200000000084</v>
      </c>
      <c r="R1720" s="8"/>
      <c r="S1720" s="8"/>
      <c r="T1720" s="88"/>
      <c r="U1720" s="88"/>
      <c r="V1720" s="88"/>
      <c r="W1720" s="88"/>
      <c r="X1720" s="8"/>
      <c r="Y1720" s="14">
        <f t="shared" si="313"/>
        <v>46517.37</v>
      </c>
      <c r="Z1720" s="89"/>
      <c r="AA1720" s="137"/>
      <c r="AB1720" s="90"/>
      <c r="AC1720" s="90"/>
      <c r="AD1720" s="91"/>
      <c r="AE1720" s="91"/>
      <c r="AG1720" s="9"/>
      <c r="AJ1720" s="9"/>
    </row>
    <row r="1721" spans="1:36" ht="15" customHeight="1" outlineLevel="2">
      <c r="A1721" s="7">
        <v>2015</v>
      </c>
      <c r="B1721" s="148" t="s">
        <v>3484</v>
      </c>
      <c r="C1721" s="148" t="s">
        <v>293</v>
      </c>
      <c r="D1721" s="148" t="s">
        <v>293</v>
      </c>
      <c r="E1721" s="7" t="s">
        <v>13</v>
      </c>
      <c r="F1721" s="7">
        <v>1110</v>
      </c>
      <c r="G1721" s="7" t="s">
        <v>2283</v>
      </c>
      <c r="H1721" s="7" t="str">
        <f>VLOOKUP(G1721,Crosswalk!B:D,2,0)</f>
        <v>Property Taxes-Prior Secured</v>
      </c>
      <c r="I1721" s="7"/>
      <c r="J1721" s="8">
        <v>0</v>
      </c>
      <c r="K1721" s="8">
        <v>0</v>
      </c>
      <c r="L1721" s="8">
        <v>0</v>
      </c>
      <c r="M1721" s="8">
        <v>0</v>
      </c>
      <c r="N1721" s="8">
        <v>0</v>
      </c>
      <c r="O1721" s="8">
        <v>0</v>
      </c>
      <c r="P1721" s="8"/>
      <c r="Q1721" s="8">
        <v>24849.67</v>
      </c>
      <c r="R1721" s="8"/>
      <c r="S1721" s="8"/>
      <c r="T1721" s="8"/>
      <c r="U1721" s="8"/>
      <c r="V1721" s="8"/>
      <c r="W1721" s="8"/>
      <c r="X1721" s="8"/>
      <c r="Y1721" s="14">
        <f t="shared" si="313"/>
        <v>24849.67</v>
      </c>
      <c r="Z1721" s="89"/>
      <c r="AA1721" s="137"/>
      <c r="AB1721" s="90"/>
      <c r="AC1721" s="90"/>
      <c r="AD1721" s="91"/>
      <c r="AE1721" s="91"/>
      <c r="AG1721" s="9"/>
      <c r="AJ1721" s="9"/>
    </row>
    <row r="1722" spans="1:36" ht="15" customHeight="1" outlineLevel="2">
      <c r="A1722" s="7">
        <v>2015</v>
      </c>
      <c r="B1722" s="148" t="s">
        <v>3484</v>
      </c>
      <c r="C1722" s="148" t="s">
        <v>293</v>
      </c>
      <c r="D1722" s="148" t="s">
        <v>293</v>
      </c>
      <c r="E1722" s="7" t="s">
        <v>13</v>
      </c>
      <c r="F1722" s="7">
        <v>1150</v>
      </c>
      <c r="G1722" s="7" t="s">
        <v>2285</v>
      </c>
      <c r="H1722" s="7" t="str">
        <f>VLOOKUP(G1722,Crosswalk!B:D,2,0)</f>
        <v>Property Taxes-Prior Unsecured</v>
      </c>
      <c r="I1722" s="7"/>
      <c r="J1722" s="8">
        <v>0</v>
      </c>
      <c r="K1722" s="8">
        <v>0</v>
      </c>
      <c r="L1722" s="8">
        <v>403.43</v>
      </c>
      <c r="M1722" s="8">
        <v>0</v>
      </c>
      <c r="N1722" s="8">
        <v>61.909999999999968</v>
      </c>
      <c r="O1722" s="8">
        <v>586.44000000000028</v>
      </c>
      <c r="P1722" s="8">
        <v>63.19</v>
      </c>
      <c r="Q1722" s="8">
        <v>371.09999999999991</v>
      </c>
      <c r="R1722" s="8"/>
      <c r="S1722" s="8"/>
      <c r="T1722" s="88"/>
      <c r="U1722" s="88"/>
      <c r="V1722" s="88"/>
      <c r="W1722" s="88"/>
      <c r="X1722" s="8"/>
      <c r="Y1722" s="14">
        <f t="shared" si="313"/>
        <v>1486.0700000000002</v>
      </c>
      <c r="Z1722" s="89"/>
      <c r="AA1722" s="137"/>
      <c r="AB1722" s="90"/>
      <c r="AC1722" s="90"/>
      <c r="AD1722" s="91"/>
      <c r="AE1722" s="91"/>
      <c r="AG1722" s="9"/>
      <c r="AJ1722" s="9"/>
    </row>
    <row r="1723" spans="1:36" ht="15" customHeight="1" outlineLevel="2">
      <c r="A1723" s="7">
        <v>2015</v>
      </c>
      <c r="B1723" s="148" t="s">
        <v>3484</v>
      </c>
      <c r="C1723" s="148" t="s">
        <v>293</v>
      </c>
      <c r="D1723" s="148" t="s">
        <v>293</v>
      </c>
      <c r="E1723" s="7" t="s">
        <v>13</v>
      </c>
      <c r="F1723" s="7">
        <v>1260</v>
      </c>
      <c r="G1723" s="7" t="str">
        <f>VLOOKUP(F1723,Crosswalk!A:D,2,0)</f>
        <v>4030</v>
      </c>
      <c r="H1723" s="7" t="str">
        <f>VLOOKUP(G1723,Crosswalk!B:D,2,0)</f>
        <v>Supp Prop Tax-Current Secured</v>
      </c>
      <c r="I1723" s="7"/>
      <c r="J1723" s="8"/>
      <c r="K1723" s="8"/>
      <c r="L1723" s="8"/>
      <c r="M1723" s="8"/>
      <c r="N1723" s="8"/>
      <c r="O1723" s="8"/>
      <c r="P1723" s="8"/>
      <c r="Q1723" s="8">
        <v>13373.19</v>
      </c>
      <c r="R1723" s="8"/>
      <c r="S1723" s="8"/>
      <c r="T1723" s="88"/>
      <c r="U1723" s="88"/>
      <c r="V1723" s="88"/>
      <c r="W1723" s="88"/>
      <c r="X1723" s="8"/>
      <c r="Y1723" s="14">
        <f t="shared" ref="Y1723" si="318">SUM(J1723:X1723)</f>
        <v>13373.19</v>
      </c>
      <c r="Z1723" s="89"/>
      <c r="AA1723" s="137"/>
      <c r="AB1723" s="90"/>
      <c r="AC1723" s="90"/>
      <c r="AD1723" s="91"/>
      <c r="AE1723" s="91"/>
      <c r="AG1723" s="9"/>
      <c r="AJ1723" s="9"/>
    </row>
    <row r="1724" spans="1:36" ht="15" customHeight="1" outlineLevel="2">
      <c r="A1724" s="7">
        <v>2015</v>
      </c>
      <c r="B1724" s="148" t="s">
        <v>3484</v>
      </c>
      <c r="C1724" s="148" t="s">
        <v>293</v>
      </c>
      <c r="D1724" s="148" t="s">
        <v>293</v>
      </c>
      <c r="E1724" s="7" t="s">
        <v>13</v>
      </c>
      <c r="F1724" s="7">
        <v>1270</v>
      </c>
      <c r="G1724" s="7" t="s">
        <v>2302</v>
      </c>
      <c r="H1724" s="7" t="str">
        <f>VLOOKUP(G1724,Crosswalk!B:D,2,0)</f>
        <v>Supp Property Taxes-Prior Secured</v>
      </c>
      <c r="I1724" s="7"/>
      <c r="J1724" s="8">
        <v>0</v>
      </c>
      <c r="K1724" s="8">
        <v>0</v>
      </c>
      <c r="L1724" s="8">
        <v>0</v>
      </c>
      <c r="M1724" s="8">
        <v>0</v>
      </c>
      <c r="N1724" s="8">
        <v>0</v>
      </c>
      <c r="O1724" s="8">
        <v>0</v>
      </c>
      <c r="P1724" s="8"/>
      <c r="Q1724" s="8">
        <v>1461.03</v>
      </c>
      <c r="R1724" s="8"/>
      <c r="S1724" s="8"/>
      <c r="T1724" s="8"/>
      <c r="U1724" s="8"/>
      <c r="V1724" s="8"/>
      <c r="W1724" s="8"/>
      <c r="X1724" s="8"/>
      <c r="Y1724" s="14">
        <f t="shared" si="313"/>
        <v>1461.03</v>
      </c>
      <c r="Z1724" s="89"/>
      <c r="AA1724" s="137"/>
      <c r="AB1724" s="90"/>
      <c r="AC1724" s="90"/>
      <c r="AD1724" s="91"/>
      <c r="AE1724" s="91"/>
      <c r="AG1724" s="9"/>
      <c r="AJ1724" s="9"/>
    </row>
    <row r="1725" spans="1:36" ht="15" customHeight="1" outlineLevel="2">
      <c r="A1725" s="7">
        <v>2015</v>
      </c>
      <c r="B1725" s="148" t="s">
        <v>3484</v>
      </c>
      <c r="C1725" s="148" t="s">
        <v>293</v>
      </c>
      <c r="D1725" s="148" t="s">
        <v>293</v>
      </c>
      <c r="E1725" s="7" t="s">
        <v>13</v>
      </c>
      <c r="F1725" s="7">
        <v>1450</v>
      </c>
      <c r="G1725" s="7" t="s">
        <v>2310</v>
      </c>
      <c r="H1725" s="7" t="str">
        <f>VLOOKUP(G1725,Crosswalk!B:D,2,0)</f>
        <v>Aircraft</v>
      </c>
      <c r="I1725" s="7"/>
      <c r="J1725" s="8">
        <v>0</v>
      </c>
      <c r="K1725" s="8">
        <v>0</v>
      </c>
      <c r="L1725" s="8">
        <v>0</v>
      </c>
      <c r="M1725" s="8">
        <v>0</v>
      </c>
      <c r="N1725" s="8">
        <v>0</v>
      </c>
      <c r="O1725" s="8">
        <v>0</v>
      </c>
      <c r="P1725" s="8"/>
      <c r="Q1725" s="8">
        <v>0</v>
      </c>
      <c r="R1725" s="8"/>
      <c r="S1725" s="8"/>
      <c r="T1725" s="88"/>
      <c r="U1725" s="88"/>
      <c r="V1725" s="88"/>
      <c r="W1725" s="88"/>
      <c r="X1725" s="8"/>
      <c r="Y1725" s="14">
        <f t="shared" si="313"/>
        <v>0</v>
      </c>
      <c r="Z1725" s="89"/>
      <c r="AA1725" s="137"/>
      <c r="AB1725" s="90"/>
      <c r="AC1725" s="90"/>
      <c r="AD1725" s="91"/>
      <c r="AE1725" s="91"/>
      <c r="AG1725" s="9"/>
      <c r="AJ1725" s="9"/>
    </row>
    <row r="1726" spans="1:36" ht="15" customHeight="1" outlineLevel="2">
      <c r="A1726" s="7">
        <v>2015</v>
      </c>
      <c r="B1726" s="148" t="s">
        <v>3484</v>
      </c>
      <c r="C1726" s="148" t="s">
        <v>293</v>
      </c>
      <c r="D1726" s="148" t="s">
        <v>293</v>
      </c>
      <c r="E1726" s="7" t="s">
        <v>13</v>
      </c>
      <c r="F1726" s="7">
        <v>4010</v>
      </c>
      <c r="G1726" s="7" t="s">
        <v>2293</v>
      </c>
      <c r="H1726" s="7" t="str">
        <f>VLOOKUP(G1726,Crosswalk!B:D,2,0)</f>
        <v>Interest</v>
      </c>
      <c r="I1726" s="7"/>
      <c r="J1726" s="8">
        <v>0</v>
      </c>
      <c r="K1726" s="8">
        <v>0</v>
      </c>
      <c r="L1726" s="8">
        <v>92.37</v>
      </c>
      <c r="M1726" s="8">
        <v>0</v>
      </c>
      <c r="N1726" s="8">
        <v>259.04000000000002</v>
      </c>
      <c r="O1726" s="8">
        <v>267.41000000000003</v>
      </c>
      <c r="P1726" s="8"/>
      <c r="Q1726" s="8">
        <v>1205.9699999999998</v>
      </c>
      <c r="R1726" s="8"/>
      <c r="S1726" s="8"/>
      <c r="T1726" s="8"/>
      <c r="U1726" s="8"/>
      <c r="V1726" s="8"/>
      <c r="W1726" s="8"/>
      <c r="X1726" s="8"/>
      <c r="Y1726" s="14">
        <f t="shared" si="313"/>
        <v>1824.79</v>
      </c>
      <c r="Z1726" s="89"/>
      <c r="AA1726" s="137"/>
      <c r="AB1726" s="90"/>
      <c r="AC1726" s="90"/>
      <c r="AD1726" s="91"/>
      <c r="AE1726" s="91"/>
      <c r="AG1726" s="9"/>
      <c r="AJ1726" s="9"/>
    </row>
    <row r="1727" spans="1:36" ht="15" customHeight="1" outlineLevel="2">
      <c r="A1727" s="7">
        <v>2015</v>
      </c>
      <c r="B1727" s="148" t="s">
        <v>3484</v>
      </c>
      <c r="C1727" s="148" t="s">
        <v>293</v>
      </c>
      <c r="D1727" s="148" t="s">
        <v>293</v>
      </c>
      <c r="E1727" s="7" t="s">
        <v>13</v>
      </c>
      <c r="F1727" s="7">
        <v>5380</v>
      </c>
      <c r="G1727" s="7" t="s">
        <v>2294</v>
      </c>
      <c r="H1727" s="7" t="str">
        <f>VLOOKUP(G1727,Crosswalk!B:D,2,0)</f>
        <v>St-Homeowners Prop Tax Relief</v>
      </c>
      <c r="I1727" s="7"/>
      <c r="J1727" s="8">
        <v>0</v>
      </c>
      <c r="K1727" s="8">
        <v>0</v>
      </c>
      <c r="L1727" s="8">
        <v>0</v>
      </c>
      <c r="M1727" s="8">
        <v>0</v>
      </c>
      <c r="N1727" s="8">
        <v>4611.3500000000004</v>
      </c>
      <c r="O1727" s="8">
        <v>0</v>
      </c>
      <c r="P1727" s="8"/>
      <c r="Q1727" s="8">
        <v>4611.3500000000004</v>
      </c>
      <c r="R1727" s="8"/>
      <c r="S1727" s="8"/>
      <c r="T1727" s="88"/>
      <c r="U1727" s="88"/>
      <c r="V1727" s="88"/>
      <c r="W1727" s="88"/>
      <c r="X1727" s="8"/>
      <c r="Y1727" s="14">
        <f t="shared" si="313"/>
        <v>9222.7000000000007</v>
      </c>
      <c r="Z1727" s="89"/>
      <c r="AA1727" s="137"/>
      <c r="AB1727" s="90"/>
      <c r="AC1727" s="90"/>
      <c r="AD1727" s="91"/>
      <c r="AE1727" s="91"/>
      <c r="AG1727" s="9"/>
      <c r="AJ1727" s="9"/>
    </row>
    <row r="1728" spans="1:36" ht="15" customHeight="1" outlineLevel="1">
      <c r="A1728" s="7"/>
      <c r="B1728" s="148"/>
      <c r="C1728" s="157" t="s">
        <v>3611</v>
      </c>
      <c r="D1728" s="148"/>
      <c r="E1728" s="7"/>
      <c r="F1728" s="7"/>
      <c r="G1728" s="7"/>
      <c r="H1728" s="7"/>
      <c r="I1728" s="7"/>
      <c r="J1728" s="8">
        <f>SUBTOTAL(9,J1719:J1727)</f>
        <v>0</v>
      </c>
      <c r="K1728" s="8">
        <f>SUBTOTAL(9,K1719:K1727)</f>
        <v>0</v>
      </c>
      <c r="L1728" s="8">
        <f>SUBTOTAL(9,L1719:L1727)</f>
        <v>428510.73</v>
      </c>
      <c r="M1728" s="8">
        <f>SUBTOTAL(9,M1719:M1727)</f>
        <v>0</v>
      </c>
      <c r="N1728" s="8">
        <f>SUBTOTAL(9,N1719:N1727)</f>
        <v>64395.450000000019</v>
      </c>
      <c r="O1728" s="8">
        <f>SUBTOTAL(9,O1719:O1727)</f>
        <v>246535.94999999995</v>
      </c>
      <c r="P1728" s="8">
        <f>SUBTOTAL(9,P1719:P1727)</f>
        <v>76597.48</v>
      </c>
      <c r="Q1728" s="8">
        <f>SUBTOTAL(9,Q1719:Q1727)</f>
        <v>55605.020000000113</v>
      </c>
      <c r="R1728" s="8"/>
      <c r="S1728" s="8"/>
      <c r="T1728" s="88"/>
      <c r="U1728" s="88"/>
      <c r="V1728" s="88"/>
      <c r="W1728" s="88"/>
      <c r="X1728" s="8"/>
      <c r="Y1728" s="14">
        <f>SUBTOTAL(9,Y1719:Y1727)</f>
        <v>871644.63</v>
      </c>
      <c r="Z1728" s="89"/>
      <c r="AA1728" s="137"/>
      <c r="AB1728" s="90"/>
      <c r="AC1728" s="90"/>
      <c r="AD1728" s="91"/>
      <c r="AE1728" s="91"/>
      <c r="AG1728" s="9"/>
      <c r="AJ1728" s="9"/>
    </row>
    <row r="1729" spans="1:36" ht="15" customHeight="1" outlineLevel="2">
      <c r="A1729" s="7">
        <v>2015</v>
      </c>
      <c r="B1729" s="148" t="s">
        <v>3485</v>
      </c>
      <c r="C1729" s="148" t="s">
        <v>294</v>
      </c>
      <c r="D1729" s="148" t="s">
        <v>294</v>
      </c>
      <c r="E1729" s="7" t="s">
        <v>13</v>
      </c>
      <c r="F1729" s="7">
        <v>1010</v>
      </c>
      <c r="G1729" s="7" t="s">
        <v>2279</v>
      </c>
      <c r="H1729" s="7" t="str">
        <f>VLOOKUP(G1729,Crosswalk!B:D,2,0)</f>
        <v>Property Taxes-Current Secured</v>
      </c>
      <c r="I1729" s="7"/>
      <c r="J1729" s="8">
        <v>0</v>
      </c>
      <c r="K1729" s="8">
        <v>0</v>
      </c>
      <c r="L1729" s="8">
        <v>513465.99</v>
      </c>
      <c r="M1729" s="8">
        <v>0</v>
      </c>
      <c r="N1729" s="8">
        <v>78122.199999999953</v>
      </c>
      <c r="O1729" s="8">
        <v>324486.93999999994</v>
      </c>
      <c r="P1729" s="8">
        <v>101397.94</v>
      </c>
      <c r="Q1729" s="8">
        <v>10868.489999999991</v>
      </c>
      <c r="R1729" s="8"/>
      <c r="S1729" s="8"/>
      <c r="T1729" s="8"/>
      <c r="U1729" s="8"/>
      <c r="V1729" s="8"/>
      <c r="W1729" s="8"/>
      <c r="X1729" s="8"/>
      <c r="Y1729" s="14">
        <f t="shared" si="313"/>
        <v>1028341.5599999998</v>
      </c>
      <c r="Z1729" s="89"/>
      <c r="AA1729" s="137"/>
      <c r="AB1729" s="90"/>
      <c r="AC1729" s="90"/>
      <c r="AD1729" s="91"/>
      <c r="AE1729" s="91"/>
      <c r="AG1729" s="9"/>
      <c r="AJ1729" s="9"/>
    </row>
    <row r="1730" spans="1:36" ht="15" customHeight="1" outlineLevel="2">
      <c r="A1730" s="7">
        <v>2015</v>
      </c>
      <c r="B1730" s="148" t="s">
        <v>3485</v>
      </c>
      <c r="C1730" s="148" t="s">
        <v>294</v>
      </c>
      <c r="D1730" s="148" t="s">
        <v>294</v>
      </c>
      <c r="E1730" s="7" t="s">
        <v>13</v>
      </c>
      <c r="F1730" s="7">
        <v>1050</v>
      </c>
      <c r="G1730" s="7" t="s">
        <v>2281</v>
      </c>
      <c r="H1730" s="7" t="str">
        <f>VLOOKUP(G1730,Crosswalk!B:D,2,0)</f>
        <v>Property Tax-Current Unsecured</v>
      </c>
      <c r="I1730" s="7"/>
      <c r="J1730" s="8">
        <v>0</v>
      </c>
      <c r="K1730" s="8">
        <v>0</v>
      </c>
      <c r="L1730" s="8">
        <v>56868.25</v>
      </c>
      <c r="M1730" s="8">
        <v>0</v>
      </c>
      <c r="N1730" s="8">
        <v>327.13999999999942</v>
      </c>
      <c r="O1730" s="8">
        <v>2888.760000000002</v>
      </c>
      <c r="P1730" s="8">
        <v>-179.29</v>
      </c>
      <c r="Q1730" s="8">
        <v>2080.3499999999985</v>
      </c>
      <c r="R1730" s="8"/>
      <c r="S1730" s="8"/>
      <c r="T1730" s="88"/>
      <c r="U1730" s="88"/>
      <c r="V1730" s="88"/>
      <c r="W1730" s="88"/>
      <c r="X1730" s="8"/>
      <c r="Y1730" s="14">
        <f t="shared" si="313"/>
        <v>61985.21</v>
      </c>
      <c r="Z1730" s="89"/>
      <c r="AA1730" s="137"/>
      <c r="AB1730" s="90"/>
      <c r="AC1730" s="90"/>
      <c r="AD1730" s="91"/>
      <c r="AE1730" s="91"/>
      <c r="AG1730" s="9"/>
      <c r="AJ1730" s="9"/>
    </row>
    <row r="1731" spans="1:36" ht="15" customHeight="1" outlineLevel="2">
      <c r="A1731" s="7">
        <v>2015</v>
      </c>
      <c r="B1731" s="148" t="s">
        <v>3485</v>
      </c>
      <c r="C1731" s="148" t="s">
        <v>294</v>
      </c>
      <c r="D1731" s="148" t="s">
        <v>294</v>
      </c>
      <c r="E1731" s="7" t="s">
        <v>13</v>
      </c>
      <c r="F1731" s="7">
        <v>1110</v>
      </c>
      <c r="G1731" s="7" t="s">
        <v>2283</v>
      </c>
      <c r="H1731" s="7" t="str">
        <f>VLOOKUP(G1731,Crosswalk!B:D,2,0)</f>
        <v>Property Taxes-Prior Secured</v>
      </c>
      <c r="I1731" s="7"/>
      <c r="J1731" s="8">
        <v>0</v>
      </c>
      <c r="K1731" s="8">
        <v>0</v>
      </c>
      <c r="L1731" s="8">
        <v>0</v>
      </c>
      <c r="M1731" s="8">
        <v>0</v>
      </c>
      <c r="N1731" s="8">
        <v>0</v>
      </c>
      <c r="O1731" s="8">
        <v>0</v>
      </c>
      <c r="P1731" s="8"/>
      <c r="Q1731" s="8">
        <v>38742.14</v>
      </c>
      <c r="R1731" s="8"/>
      <c r="S1731" s="8"/>
      <c r="T1731" s="8"/>
      <c r="U1731" s="8"/>
      <c r="V1731" s="8"/>
      <c r="W1731" s="8"/>
      <c r="X1731" s="8"/>
      <c r="Y1731" s="14">
        <f t="shared" si="313"/>
        <v>38742.14</v>
      </c>
      <c r="Z1731" s="89"/>
      <c r="AA1731" s="137"/>
      <c r="AB1731" s="90"/>
      <c r="AC1731" s="90"/>
      <c r="AD1731" s="91"/>
      <c r="AE1731" s="91"/>
      <c r="AG1731" s="9"/>
      <c r="AJ1731" s="9"/>
    </row>
    <row r="1732" spans="1:36" ht="15" customHeight="1" outlineLevel="2">
      <c r="A1732" s="7">
        <v>2015</v>
      </c>
      <c r="B1732" s="148" t="s">
        <v>3485</v>
      </c>
      <c r="C1732" s="148" t="s">
        <v>294</v>
      </c>
      <c r="D1732" s="148" t="s">
        <v>294</v>
      </c>
      <c r="E1732" s="7" t="s">
        <v>13</v>
      </c>
      <c r="F1732" s="7">
        <v>1150</v>
      </c>
      <c r="G1732" s="7" t="s">
        <v>2285</v>
      </c>
      <c r="H1732" s="7" t="str">
        <f>VLOOKUP(G1732,Crosswalk!B:D,2,0)</f>
        <v>Property Taxes-Prior Unsecured</v>
      </c>
      <c r="I1732" s="7"/>
      <c r="J1732" s="8">
        <v>0</v>
      </c>
      <c r="K1732" s="8">
        <v>0</v>
      </c>
      <c r="L1732" s="8">
        <v>628.98</v>
      </c>
      <c r="M1732" s="8">
        <v>0</v>
      </c>
      <c r="N1732" s="8">
        <v>96.519999999999982</v>
      </c>
      <c r="O1732" s="8">
        <v>914.29</v>
      </c>
      <c r="P1732" s="8">
        <v>98.52</v>
      </c>
      <c r="Q1732" s="8">
        <v>578.55999999999995</v>
      </c>
      <c r="R1732" s="8"/>
      <c r="S1732" s="8"/>
      <c r="T1732" s="88"/>
      <c r="U1732" s="88"/>
      <c r="V1732" s="88"/>
      <c r="W1732" s="88"/>
      <c r="X1732" s="8"/>
      <c r="Y1732" s="14">
        <f t="shared" si="313"/>
        <v>2316.87</v>
      </c>
      <c r="Z1732" s="89"/>
      <c r="AA1732" s="137"/>
      <c r="AB1732" s="90"/>
      <c r="AC1732" s="90"/>
      <c r="AD1732" s="91"/>
      <c r="AE1732" s="91"/>
      <c r="AG1732" s="9"/>
      <c r="AJ1732" s="9"/>
    </row>
    <row r="1733" spans="1:36" ht="15" customHeight="1" outlineLevel="2">
      <c r="A1733" s="7">
        <v>2015</v>
      </c>
      <c r="B1733" s="148" t="s">
        <v>3485</v>
      </c>
      <c r="C1733" s="148" t="s">
        <v>294</v>
      </c>
      <c r="D1733" s="148" t="s">
        <v>294</v>
      </c>
      <c r="E1733" s="7" t="s">
        <v>13</v>
      </c>
      <c r="F1733" s="7">
        <v>1260</v>
      </c>
      <c r="G1733" s="7" t="str">
        <f>VLOOKUP(F1733,Crosswalk!A:D,2,0)</f>
        <v>4030</v>
      </c>
      <c r="H1733" s="7" t="str">
        <f>VLOOKUP(G1733,Crosswalk!B:D,2,0)</f>
        <v>Supp Prop Tax-Current Secured</v>
      </c>
      <c r="I1733" s="7"/>
      <c r="J1733" s="8"/>
      <c r="K1733" s="8"/>
      <c r="L1733" s="8"/>
      <c r="M1733" s="8"/>
      <c r="N1733" s="8"/>
      <c r="O1733" s="8"/>
      <c r="P1733" s="8"/>
      <c r="Q1733" s="8">
        <v>3800</v>
      </c>
      <c r="R1733" s="8"/>
      <c r="S1733" s="8"/>
      <c r="T1733" s="88"/>
      <c r="U1733" s="88"/>
      <c r="V1733" s="88"/>
      <c r="W1733" s="88"/>
      <c r="X1733" s="8"/>
      <c r="Y1733" s="14">
        <f t="shared" ref="Y1733" si="319">SUM(J1733:X1733)</f>
        <v>3800</v>
      </c>
      <c r="Z1733" s="89"/>
      <c r="AA1733" s="137"/>
      <c r="AB1733" s="90"/>
      <c r="AC1733" s="90"/>
      <c r="AD1733" s="91"/>
      <c r="AE1733" s="91"/>
      <c r="AG1733" s="9"/>
      <c r="AJ1733" s="9"/>
    </row>
    <row r="1734" spans="1:36" ht="15" customHeight="1" outlineLevel="2">
      <c r="A1734" s="7">
        <v>2015</v>
      </c>
      <c r="B1734" s="148" t="s">
        <v>3485</v>
      </c>
      <c r="C1734" s="148" t="s">
        <v>294</v>
      </c>
      <c r="D1734" s="148" t="s">
        <v>294</v>
      </c>
      <c r="E1734" s="7" t="s">
        <v>13</v>
      </c>
      <c r="F1734" s="7">
        <v>1270</v>
      </c>
      <c r="G1734" s="7" t="s">
        <v>2302</v>
      </c>
      <c r="H1734" s="7" t="str">
        <f>VLOOKUP(G1734,Crosswalk!B:D,2,0)</f>
        <v>Supp Property Taxes-Prior Secured</v>
      </c>
      <c r="I1734" s="7"/>
      <c r="J1734" s="8">
        <v>0</v>
      </c>
      <c r="K1734" s="8">
        <v>0</v>
      </c>
      <c r="L1734" s="8">
        <v>0</v>
      </c>
      <c r="M1734" s="8">
        <v>0</v>
      </c>
      <c r="N1734" s="8">
        <v>0</v>
      </c>
      <c r="O1734" s="8">
        <v>0</v>
      </c>
      <c r="P1734" s="8"/>
      <c r="Q1734" s="8">
        <v>0</v>
      </c>
      <c r="R1734" s="8"/>
      <c r="S1734" s="8"/>
      <c r="T1734" s="8"/>
      <c r="U1734" s="8"/>
      <c r="V1734" s="8"/>
      <c r="W1734" s="8"/>
      <c r="X1734" s="8"/>
      <c r="Y1734" s="14">
        <f t="shared" si="313"/>
        <v>0</v>
      </c>
      <c r="Z1734" s="89"/>
      <c r="AA1734" s="137"/>
      <c r="AB1734" s="90"/>
      <c r="AC1734" s="90"/>
      <c r="AD1734" s="91"/>
      <c r="AE1734" s="91"/>
      <c r="AG1734" s="9"/>
      <c r="AJ1734" s="9"/>
    </row>
    <row r="1735" spans="1:36" ht="15" customHeight="1" outlineLevel="2">
      <c r="A1735" s="7">
        <v>2015</v>
      </c>
      <c r="B1735" s="148" t="s">
        <v>3485</v>
      </c>
      <c r="C1735" s="148" t="s">
        <v>294</v>
      </c>
      <c r="D1735" s="148" t="s">
        <v>294</v>
      </c>
      <c r="E1735" s="7" t="s">
        <v>13</v>
      </c>
      <c r="F1735" s="7">
        <v>1450</v>
      </c>
      <c r="G1735" s="7" t="s">
        <v>2310</v>
      </c>
      <c r="H1735" s="7" t="str">
        <f>VLOOKUP(G1735,Crosswalk!B:D,2,0)</f>
        <v>Aircraft</v>
      </c>
      <c r="I1735" s="7"/>
      <c r="J1735" s="8">
        <v>0</v>
      </c>
      <c r="K1735" s="8">
        <v>0</v>
      </c>
      <c r="L1735" s="8">
        <v>0</v>
      </c>
      <c r="M1735" s="8">
        <v>0</v>
      </c>
      <c r="N1735" s="8">
        <v>0</v>
      </c>
      <c r="O1735" s="8">
        <v>0</v>
      </c>
      <c r="P1735" s="8"/>
      <c r="Q1735" s="8">
        <v>0</v>
      </c>
      <c r="R1735" s="8"/>
      <c r="S1735" s="8"/>
      <c r="T1735" s="88"/>
      <c r="U1735" s="88"/>
      <c r="V1735" s="88"/>
      <c r="W1735" s="88"/>
      <c r="X1735" s="8"/>
      <c r="Y1735" s="14">
        <f t="shared" si="313"/>
        <v>0</v>
      </c>
      <c r="Z1735" s="89"/>
      <c r="AA1735" s="137"/>
      <c r="AB1735" s="90"/>
      <c r="AC1735" s="90"/>
      <c r="AD1735" s="91"/>
      <c r="AE1735" s="91"/>
      <c r="AG1735" s="9"/>
      <c r="AJ1735" s="9"/>
    </row>
    <row r="1736" spans="1:36" ht="15" customHeight="1" outlineLevel="2">
      <c r="A1736" s="7">
        <v>2015</v>
      </c>
      <c r="B1736" s="148" t="s">
        <v>3485</v>
      </c>
      <c r="C1736" s="148" t="s">
        <v>294</v>
      </c>
      <c r="D1736" s="148" t="s">
        <v>294</v>
      </c>
      <c r="E1736" s="7" t="s">
        <v>13</v>
      </c>
      <c r="F1736" s="7">
        <v>4010</v>
      </c>
      <c r="G1736" s="7" t="s">
        <v>2293</v>
      </c>
      <c r="H1736" s="7" t="str">
        <f>VLOOKUP(G1736,Crosswalk!B:D,2,0)</f>
        <v>Interest</v>
      </c>
      <c r="I1736" s="7"/>
      <c r="J1736" s="8">
        <v>0</v>
      </c>
      <c r="K1736" s="8">
        <v>0</v>
      </c>
      <c r="L1736" s="8">
        <v>170.58</v>
      </c>
      <c r="M1736" s="8">
        <v>0</v>
      </c>
      <c r="N1736" s="8">
        <v>469.93999999999994</v>
      </c>
      <c r="O1736" s="8">
        <v>418.72</v>
      </c>
      <c r="P1736" s="8"/>
      <c r="Q1736" s="8">
        <v>1604.55</v>
      </c>
      <c r="R1736" s="8"/>
      <c r="S1736" s="8"/>
      <c r="T1736" s="8"/>
      <c r="U1736" s="8"/>
      <c r="V1736" s="8"/>
      <c r="W1736" s="8"/>
      <c r="X1736" s="8"/>
      <c r="Y1736" s="14">
        <f t="shared" si="313"/>
        <v>2663.79</v>
      </c>
      <c r="Z1736" s="89"/>
      <c r="AA1736" s="137"/>
      <c r="AB1736" s="90"/>
      <c r="AC1736" s="90"/>
      <c r="AD1736" s="91"/>
      <c r="AE1736" s="91"/>
      <c r="AG1736" s="9"/>
      <c r="AJ1736" s="9"/>
    </row>
    <row r="1737" spans="1:36" ht="15" customHeight="1" outlineLevel="2">
      <c r="A1737" s="7">
        <v>2015</v>
      </c>
      <c r="B1737" s="148" t="s">
        <v>3485</v>
      </c>
      <c r="C1737" s="148" t="s">
        <v>294</v>
      </c>
      <c r="D1737" s="148" t="s">
        <v>294</v>
      </c>
      <c r="E1737" s="7" t="s">
        <v>13</v>
      </c>
      <c r="F1737" s="7">
        <v>5380</v>
      </c>
      <c r="G1737" s="7" t="s">
        <v>2294</v>
      </c>
      <c r="H1737" s="7" t="str">
        <f>VLOOKUP(G1737,Crosswalk!B:D,2,0)</f>
        <v>St-Homeowners Prop Tax Relief</v>
      </c>
      <c r="I1737" s="7"/>
      <c r="J1737" s="8">
        <v>0</v>
      </c>
      <c r="K1737" s="8">
        <v>0</v>
      </c>
      <c r="L1737" s="8">
        <v>0</v>
      </c>
      <c r="M1737" s="8">
        <v>0</v>
      </c>
      <c r="N1737" s="8">
        <v>6147.38</v>
      </c>
      <c r="O1737" s="8">
        <v>0</v>
      </c>
      <c r="P1737" s="8"/>
      <c r="Q1737" s="8">
        <v>6147.38</v>
      </c>
      <c r="R1737" s="8"/>
      <c r="S1737" s="8"/>
      <c r="T1737" s="88"/>
      <c r="U1737" s="88"/>
      <c r="V1737" s="88"/>
      <c r="W1737" s="88"/>
      <c r="X1737" s="8"/>
      <c r="Y1737" s="14">
        <f t="shared" si="313"/>
        <v>12294.76</v>
      </c>
      <c r="Z1737" s="89"/>
      <c r="AA1737" s="137"/>
      <c r="AB1737" s="90"/>
      <c r="AC1737" s="90"/>
      <c r="AD1737" s="91"/>
      <c r="AE1737" s="91"/>
      <c r="AG1737" s="9"/>
      <c r="AJ1737" s="9"/>
    </row>
    <row r="1738" spans="1:36" ht="15" customHeight="1" outlineLevel="1">
      <c r="A1738" s="7"/>
      <c r="B1738" s="148"/>
      <c r="C1738" s="157" t="s">
        <v>3612</v>
      </c>
      <c r="D1738" s="148"/>
      <c r="E1738" s="7"/>
      <c r="F1738" s="7"/>
      <c r="G1738" s="7"/>
      <c r="H1738" s="7"/>
      <c r="I1738" s="7"/>
      <c r="J1738" s="8">
        <f>SUBTOTAL(9,J1729:J1737)</f>
        <v>0</v>
      </c>
      <c r="K1738" s="8">
        <f>SUBTOTAL(9,K1729:K1737)</f>
        <v>0</v>
      </c>
      <c r="L1738" s="8">
        <f>SUBTOTAL(9,L1729:L1737)</f>
        <v>571133.79999999993</v>
      </c>
      <c r="M1738" s="8">
        <f>SUBTOTAL(9,M1729:M1737)</f>
        <v>0</v>
      </c>
      <c r="N1738" s="8">
        <f>SUBTOTAL(9,N1729:N1737)</f>
        <v>85163.179999999964</v>
      </c>
      <c r="O1738" s="8">
        <f>SUBTOTAL(9,O1729:O1737)</f>
        <v>328708.7099999999</v>
      </c>
      <c r="P1738" s="8">
        <f>SUBTOTAL(9,P1729:P1737)</f>
        <v>101317.17000000001</v>
      </c>
      <c r="Q1738" s="8">
        <f>SUBTOTAL(9,Q1729:Q1737)</f>
        <v>63821.469999999987</v>
      </c>
      <c r="R1738" s="8"/>
      <c r="S1738" s="8"/>
      <c r="T1738" s="88"/>
      <c r="U1738" s="88"/>
      <c r="V1738" s="88"/>
      <c r="W1738" s="88"/>
      <c r="X1738" s="8"/>
      <c r="Y1738" s="14">
        <f>SUBTOTAL(9,Y1729:Y1737)</f>
        <v>1150144.3299999998</v>
      </c>
      <c r="Z1738" s="89"/>
      <c r="AA1738" s="137"/>
      <c r="AB1738" s="90"/>
      <c r="AC1738" s="90"/>
      <c r="AD1738" s="91"/>
      <c r="AE1738" s="91"/>
      <c r="AG1738" s="9"/>
      <c r="AJ1738" s="9"/>
    </row>
    <row r="1739" spans="1:36" ht="15" customHeight="1" outlineLevel="2">
      <c r="A1739" s="7">
        <v>2015</v>
      </c>
      <c r="B1739" s="148" t="s">
        <v>3486</v>
      </c>
      <c r="C1739" s="148" t="s">
        <v>295</v>
      </c>
      <c r="D1739" s="148" t="s">
        <v>295</v>
      </c>
      <c r="E1739" s="7" t="s">
        <v>13</v>
      </c>
      <c r="F1739" s="7">
        <v>1010</v>
      </c>
      <c r="G1739" s="7" t="s">
        <v>2279</v>
      </c>
      <c r="H1739" s="7" t="str">
        <f>VLOOKUP(G1739,Crosswalk!B:D,2,0)</f>
        <v>Property Taxes-Current Secured</v>
      </c>
      <c r="I1739" s="7"/>
      <c r="J1739" s="8">
        <v>0</v>
      </c>
      <c r="K1739" s="8">
        <v>0</v>
      </c>
      <c r="L1739" s="8">
        <v>367552.89</v>
      </c>
      <c r="M1739" s="8">
        <v>0</v>
      </c>
      <c r="N1739" s="8">
        <v>55011.419999999984</v>
      </c>
      <c r="O1739" s="8">
        <v>232275.09000000003</v>
      </c>
      <c r="P1739" s="8">
        <v>71733.67</v>
      </c>
      <c r="Q1739" s="8">
        <v>7794.8100000000559</v>
      </c>
      <c r="R1739" s="8"/>
      <c r="S1739" s="8"/>
      <c r="T1739" s="8"/>
      <c r="U1739" s="8"/>
      <c r="V1739" s="8"/>
      <c r="W1739" s="8"/>
      <c r="X1739" s="8"/>
      <c r="Y1739" s="14">
        <f t="shared" si="313"/>
        <v>734367.88000000012</v>
      </c>
      <c r="Z1739" s="89"/>
      <c r="AA1739" s="137"/>
      <c r="AB1739" s="90"/>
      <c r="AC1739" s="90"/>
      <c r="AD1739" s="91"/>
      <c r="AE1739" s="91"/>
      <c r="AG1739" s="9"/>
      <c r="AJ1739" s="9"/>
    </row>
    <row r="1740" spans="1:36" ht="15" customHeight="1" outlineLevel="2">
      <c r="A1740" s="7">
        <v>2015</v>
      </c>
      <c r="B1740" s="148" t="s">
        <v>3486</v>
      </c>
      <c r="C1740" s="148" t="s">
        <v>295</v>
      </c>
      <c r="D1740" s="148" t="s">
        <v>295</v>
      </c>
      <c r="E1740" s="7" t="s">
        <v>13</v>
      </c>
      <c r="F1740" s="7">
        <v>1050</v>
      </c>
      <c r="G1740" s="7" t="s">
        <v>2281</v>
      </c>
      <c r="H1740" s="7" t="str">
        <f>VLOOKUP(G1740,Crosswalk!B:D,2,0)</f>
        <v>Property Tax-Current Unsecured</v>
      </c>
      <c r="I1740" s="7"/>
      <c r="J1740" s="8">
        <v>0</v>
      </c>
      <c r="K1740" s="8">
        <v>0</v>
      </c>
      <c r="L1740" s="8">
        <v>40707.58</v>
      </c>
      <c r="M1740" s="8">
        <v>0</v>
      </c>
      <c r="N1740" s="8">
        <v>234.18000000000029</v>
      </c>
      <c r="O1740" s="8">
        <v>2067.8400000000038</v>
      </c>
      <c r="P1740" s="8">
        <v>-128.34</v>
      </c>
      <c r="Q1740" s="8">
        <v>1489.1699999999983</v>
      </c>
      <c r="R1740" s="8"/>
      <c r="S1740" s="8"/>
      <c r="T1740" s="88"/>
      <c r="U1740" s="88"/>
      <c r="V1740" s="88"/>
      <c r="W1740" s="88"/>
      <c r="X1740" s="8"/>
      <c r="Y1740" s="14">
        <f t="shared" si="313"/>
        <v>44370.430000000008</v>
      </c>
      <c r="Z1740" s="89"/>
      <c r="AA1740" s="137"/>
      <c r="AB1740" s="90"/>
      <c r="AC1740" s="90"/>
      <c r="AD1740" s="91"/>
      <c r="AE1740" s="91"/>
      <c r="AG1740" s="9"/>
      <c r="AJ1740" s="9"/>
    </row>
    <row r="1741" spans="1:36" ht="15" customHeight="1" outlineLevel="2">
      <c r="A1741" s="7">
        <v>2015</v>
      </c>
      <c r="B1741" s="148" t="s">
        <v>3486</v>
      </c>
      <c r="C1741" s="148" t="s">
        <v>295</v>
      </c>
      <c r="D1741" s="148" t="s">
        <v>295</v>
      </c>
      <c r="E1741" s="7" t="s">
        <v>13</v>
      </c>
      <c r="F1741" s="7">
        <v>1110</v>
      </c>
      <c r="G1741" s="7" t="s">
        <v>2283</v>
      </c>
      <c r="H1741" s="7" t="str">
        <f>VLOOKUP(G1741,Crosswalk!B:D,2,0)</f>
        <v>Property Taxes-Prior Secured</v>
      </c>
      <c r="I1741" s="7"/>
      <c r="J1741" s="8">
        <v>0</v>
      </c>
      <c r="K1741" s="8">
        <v>0</v>
      </c>
      <c r="L1741" s="8">
        <v>0</v>
      </c>
      <c r="M1741" s="8">
        <v>0</v>
      </c>
      <c r="N1741" s="8">
        <v>0</v>
      </c>
      <c r="O1741" s="8">
        <v>0</v>
      </c>
      <c r="P1741" s="8"/>
      <c r="Q1741" s="8">
        <v>23569.3</v>
      </c>
      <c r="R1741" s="8"/>
      <c r="S1741" s="8"/>
      <c r="T1741" s="8"/>
      <c r="U1741" s="8"/>
      <c r="V1741" s="8"/>
      <c r="W1741" s="8"/>
      <c r="X1741" s="8"/>
      <c r="Y1741" s="14">
        <f t="shared" si="313"/>
        <v>23569.3</v>
      </c>
      <c r="Z1741" s="89"/>
      <c r="AA1741" s="137"/>
      <c r="AB1741" s="90"/>
      <c r="AC1741" s="90"/>
      <c r="AD1741" s="91"/>
      <c r="AE1741" s="91"/>
      <c r="AG1741" s="9"/>
      <c r="AJ1741" s="9"/>
    </row>
    <row r="1742" spans="1:36" ht="15" customHeight="1" outlineLevel="2">
      <c r="A1742" s="7">
        <v>2015</v>
      </c>
      <c r="B1742" s="148" t="s">
        <v>3486</v>
      </c>
      <c r="C1742" s="148" t="s">
        <v>295</v>
      </c>
      <c r="D1742" s="148" t="s">
        <v>295</v>
      </c>
      <c r="E1742" s="7" t="s">
        <v>13</v>
      </c>
      <c r="F1742" s="7">
        <v>1150</v>
      </c>
      <c r="G1742" s="7" t="s">
        <v>2285</v>
      </c>
      <c r="H1742" s="7" t="str">
        <f>VLOOKUP(G1742,Crosswalk!B:D,2,0)</f>
        <v>Property Taxes-Prior Unsecured</v>
      </c>
      <c r="I1742" s="7"/>
      <c r="J1742" s="8">
        <v>0</v>
      </c>
      <c r="K1742" s="8">
        <v>0</v>
      </c>
      <c r="L1742" s="8">
        <v>382.65</v>
      </c>
      <c r="M1742" s="8">
        <v>0</v>
      </c>
      <c r="N1742" s="8">
        <v>58.720000000000027</v>
      </c>
      <c r="O1742" s="8">
        <v>556.22</v>
      </c>
      <c r="P1742" s="8">
        <v>59.94</v>
      </c>
      <c r="Q1742" s="8">
        <v>351.98</v>
      </c>
      <c r="R1742" s="8"/>
      <c r="S1742" s="8"/>
      <c r="T1742" s="88"/>
      <c r="U1742" s="88"/>
      <c r="V1742" s="88"/>
      <c r="W1742" s="88"/>
      <c r="X1742" s="8"/>
      <c r="Y1742" s="14">
        <f t="shared" si="313"/>
        <v>1409.51</v>
      </c>
      <c r="Z1742" s="89"/>
      <c r="AA1742" s="137"/>
      <c r="AB1742" s="90"/>
      <c r="AC1742" s="90"/>
      <c r="AD1742" s="91"/>
      <c r="AE1742" s="91"/>
      <c r="AG1742" s="9"/>
      <c r="AJ1742" s="9"/>
    </row>
    <row r="1743" spans="1:36" ht="15" customHeight="1" outlineLevel="2">
      <c r="A1743" s="7">
        <v>2015</v>
      </c>
      <c r="B1743" s="148" t="s">
        <v>3486</v>
      </c>
      <c r="C1743" s="148" t="s">
        <v>295</v>
      </c>
      <c r="D1743" s="148" t="s">
        <v>295</v>
      </c>
      <c r="E1743" s="7" t="s">
        <v>13</v>
      </c>
      <c r="F1743" s="7">
        <v>1260</v>
      </c>
      <c r="G1743" s="7" t="str">
        <f>VLOOKUP(F1743,Crosswalk!A:D,2,0)</f>
        <v>4030</v>
      </c>
      <c r="H1743" s="7" t="str">
        <f>VLOOKUP(G1743,Crosswalk!B:D,2,0)</f>
        <v>Supp Prop Tax-Current Secured</v>
      </c>
      <c r="I1743" s="7"/>
      <c r="J1743" s="8"/>
      <c r="K1743" s="8"/>
      <c r="L1743" s="8"/>
      <c r="M1743" s="8"/>
      <c r="N1743" s="8"/>
      <c r="O1743" s="8"/>
      <c r="P1743" s="8"/>
      <c r="Q1743" s="8">
        <v>4478.32</v>
      </c>
      <c r="R1743" s="8"/>
      <c r="S1743" s="8"/>
      <c r="T1743" s="88"/>
      <c r="U1743" s="88"/>
      <c r="V1743" s="88"/>
      <c r="W1743" s="88"/>
      <c r="X1743" s="8"/>
      <c r="Y1743" s="14">
        <f t="shared" ref="Y1743" si="320">SUM(J1743:X1743)</f>
        <v>4478.32</v>
      </c>
      <c r="Z1743" s="89"/>
      <c r="AA1743" s="137"/>
      <c r="AB1743" s="90"/>
      <c r="AC1743" s="90"/>
      <c r="AD1743" s="91"/>
      <c r="AE1743" s="91"/>
      <c r="AG1743" s="9"/>
      <c r="AJ1743" s="9"/>
    </row>
    <row r="1744" spans="1:36" ht="15" customHeight="1" outlineLevel="2">
      <c r="A1744" s="7">
        <v>2015</v>
      </c>
      <c r="B1744" s="148" t="s">
        <v>3486</v>
      </c>
      <c r="C1744" s="148" t="s">
        <v>295</v>
      </c>
      <c r="D1744" s="148" t="s">
        <v>295</v>
      </c>
      <c r="E1744" s="7" t="s">
        <v>13</v>
      </c>
      <c r="F1744" s="7">
        <v>1270</v>
      </c>
      <c r="G1744" s="7" t="s">
        <v>2302</v>
      </c>
      <c r="H1744" s="7" t="str">
        <f>VLOOKUP(G1744,Crosswalk!B:D,2,0)</f>
        <v>Supp Property Taxes-Prior Secured</v>
      </c>
      <c r="I1744" s="7"/>
      <c r="J1744" s="8">
        <v>0</v>
      </c>
      <c r="K1744" s="8">
        <v>0</v>
      </c>
      <c r="L1744" s="8">
        <v>0</v>
      </c>
      <c r="M1744" s="8">
        <v>0</v>
      </c>
      <c r="N1744" s="8">
        <v>0</v>
      </c>
      <c r="O1744" s="8">
        <v>0</v>
      </c>
      <c r="P1744" s="8"/>
      <c r="Q1744" s="8">
        <v>0</v>
      </c>
      <c r="R1744" s="8"/>
      <c r="S1744" s="8"/>
      <c r="T1744" s="8"/>
      <c r="U1744" s="8"/>
      <c r="V1744" s="8"/>
      <c r="W1744" s="8"/>
      <c r="X1744" s="8"/>
      <c r="Y1744" s="14">
        <f t="shared" si="313"/>
        <v>0</v>
      </c>
      <c r="Z1744" s="89"/>
      <c r="AA1744" s="137"/>
      <c r="AB1744" s="90"/>
      <c r="AC1744" s="90"/>
      <c r="AD1744" s="91"/>
      <c r="AE1744" s="91"/>
      <c r="AG1744" s="9"/>
      <c r="AJ1744" s="9"/>
    </row>
    <row r="1745" spans="1:36" ht="15" customHeight="1" outlineLevel="2">
      <c r="A1745" s="7">
        <v>2015</v>
      </c>
      <c r="B1745" s="148" t="s">
        <v>3486</v>
      </c>
      <c r="C1745" s="148" t="s">
        <v>295</v>
      </c>
      <c r="D1745" s="148" t="s">
        <v>295</v>
      </c>
      <c r="E1745" s="7" t="s">
        <v>13</v>
      </c>
      <c r="F1745" s="7">
        <v>1450</v>
      </c>
      <c r="G1745" s="7" t="s">
        <v>2310</v>
      </c>
      <c r="H1745" s="7" t="str">
        <f>VLOOKUP(G1745,Crosswalk!B:D,2,0)</f>
        <v>Aircraft</v>
      </c>
      <c r="I1745" s="7"/>
      <c r="J1745" s="8">
        <v>0</v>
      </c>
      <c r="K1745" s="8">
        <v>0</v>
      </c>
      <c r="L1745" s="8">
        <v>0</v>
      </c>
      <c r="M1745" s="8">
        <v>0</v>
      </c>
      <c r="N1745" s="8">
        <v>0</v>
      </c>
      <c r="O1745" s="8">
        <v>0</v>
      </c>
      <c r="P1745" s="8"/>
      <c r="Q1745" s="8">
        <v>0</v>
      </c>
      <c r="R1745" s="8"/>
      <c r="S1745" s="8"/>
      <c r="T1745" s="88"/>
      <c r="U1745" s="88"/>
      <c r="V1745" s="88"/>
      <c r="W1745" s="88"/>
      <c r="X1745" s="8"/>
      <c r="Y1745" s="14">
        <f t="shared" si="313"/>
        <v>0</v>
      </c>
      <c r="Z1745" s="89"/>
      <c r="AA1745" s="137"/>
      <c r="AB1745" s="90"/>
      <c r="AC1745" s="90"/>
      <c r="AD1745" s="91"/>
      <c r="AE1745" s="91"/>
      <c r="AG1745" s="9"/>
      <c r="AJ1745" s="9"/>
    </row>
    <row r="1746" spans="1:36" ht="15" customHeight="1" outlineLevel="2">
      <c r="A1746" s="7">
        <v>2015</v>
      </c>
      <c r="B1746" s="148" t="s">
        <v>3486</v>
      </c>
      <c r="C1746" s="148" t="s">
        <v>295</v>
      </c>
      <c r="D1746" s="148" t="s">
        <v>295</v>
      </c>
      <c r="E1746" s="7" t="s">
        <v>13</v>
      </c>
      <c r="F1746" s="7">
        <v>4010</v>
      </c>
      <c r="G1746" s="7" t="s">
        <v>2293</v>
      </c>
      <c r="H1746" s="7" t="str">
        <f>VLOOKUP(G1746,Crosswalk!B:D,2,0)</f>
        <v>Interest</v>
      </c>
      <c r="I1746" s="7"/>
      <c r="J1746" s="8">
        <v>0</v>
      </c>
      <c r="K1746" s="8">
        <v>0</v>
      </c>
      <c r="L1746" s="8">
        <v>100.44</v>
      </c>
      <c r="M1746" s="8">
        <v>0</v>
      </c>
      <c r="N1746" s="8">
        <v>268.26</v>
      </c>
      <c r="O1746" s="8">
        <v>258.68000000000012</v>
      </c>
      <c r="P1746" s="8"/>
      <c r="Q1746" s="8">
        <v>1144.6099999999999</v>
      </c>
      <c r="R1746" s="8"/>
      <c r="S1746" s="8"/>
      <c r="T1746" s="8"/>
      <c r="U1746" s="8"/>
      <c r="V1746" s="8"/>
      <c r="W1746" s="8"/>
      <c r="X1746" s="8"/>
      <c r="Y1746" s="14">
        <f t="shared" si="313"/>
        <v>1771.99</v>
      </c>
      <c r="Z1746" s="89"/>
      <c r="AA1746" s="137"/>
      <c r="AB1746" s="90"/>
      <c r="AC1746" s="90"/>
      <c r="AD1746" s="91"/>
      <c r="AE1746" s="91"/>
      <c r="AG1746" s="9"/>
      <c r="AJ1746" s="9"/>
    </row>
    <row r="1747" spans="1:36" ht="15" customHeight="1" outlineLevel="2">
      <c r="A1747" s="7">
        <v>2015</v>
      </c>
      <c r="B1747" s="148" t="s">
        <v>3486</v>
      </c>
      <c r="C1747" s="148" t="s">
        <v>295</v>
      </c>
      <c r="D1747" s="148" t="s">
        <v>295</v>
      </c>
      <c r="E1747" s="7" t="s">
        <v>13</v>
      </c>
      <c r="F1747" s="7">
        <v>5380</v>
      </c>
      <c r="G1747" s="7" t="s">
        <v>2294</v>
      </c>
      <c r="H1747" s="7" t="str">
        <f>VLOOKUP(G1747,Crosswalk!B:D,2,0)</f>
        <v>St-Homeowners Prop Tax Relief</v>
      </c>
      <c r="I1747" s="7"/>
      <c r="J1747" s="8">
        <v>0</v>
      </c>
      <c r="K1747" s="8">
        <v>0</v>
      </c>
      <c r="L1747" s="8">
        <v>4397.97</v>
      </c>
      <c r="M1747" s="8">
        <v>0</v>
      </c>
      <c r="N1747" s="8">
        <v>0</v>
      </c>
      <c r="O1747" s="8">
        <v>0</v>
      </c>
      <c r="P1747" s="8"/>
      <c r="Q1747" s="8">
        <v>4397.97</v>
      </c>
      <c r="R1747" s="8"/>
      <c r="S1747" s="8"/>
      <c r="T1747" s="88"/>
      <c r="U1747" s="88"/>
      <c r="V1747" s="88"/>
      <c r="W1747" s="88"/>
      <c r="X1747" s="8"/>
      <c r="Y1747" s="14">
        <f t="shared" si="313"/>
        <v>8795.94</v>
      </c>
      <c r="Z1747" s="89"/>
      <c r="AA1747" s="137"/>
      <c r="AB1747" s="90"/>
      <c r="AC1747" s="90"/>
      <c r="AD1747" s="91"/>
      <c r="AE1747" s="91"/>
      <c r="AG1747" s="9"/>
      <c r="AJ1747" s="9"/>
    </row>
    <row r="1748" spans="1:36" ht="15" customHeight="1" outlineLevel="1">
      <c r="A1748" s="7"/>
      <c r="B1748" s="148"/>
      <c r="C1748" s="157" t="s">
        <v>3613</v>
      </c>
      <c r="D1748" s="148"/>
      <c r="E1748" s="7"/>
      <c r="F1748" s="7"/>
      <c r="G1748" s="7"/>
      <c r="H1748" s="7"/>
      <c r="I1748" s="7"/>
      <c r="J1748" s="8">
        <f>SUBTOTAL(9,J1739:J1747)</f>
        <v>0</v>
      </c>
      <c r="K1748" s="8">
        <f>SUBTOTAL(9,K1739:K1747)</f>
        <v>0</v>
      </c>
      <c r="L1748" s="8">
        <f>SUBTOTAL(9,L1739:L1747)</f>
        <v>413141.53</v>
      </c>
      <c r="M1748" s="8">
        <f>SUBTOTAL(9,M1739:M1747)</f>
        <v>0</v>
      </c>
      <c r="N1748" s="8">
        <f>SUBTOTAL(9,N1739:N1747)</f>
        <v>55572.579999999987</v>
      </c>
      <c r="O1748" s="8">
        <f>SUBTOTAL(9,O1739:O1747)</f>
        <v>235157.83000000002</v>
      </c>
      <c r="P1748" s="8">
        <f>SUBTOTAL(9,P1739:P1747)</f>
        <v>71665.27</v>
      </c>
      <c r="Q1748" s="8">
        <f>SUBTOTAL(9,Q1739:Q1747)</f>
        <v>43226.160000000062</v>
      </c>
      <c r="R1748" s="8"/>
      <c r="S1748" s="8"/>
      <c r="T1748" s="88"/>
      <c r="U1748" s="88"/>
      <c r="V1748" s="88"/>
      <c r="W1748" s="88"/>
      <c r="X1748" s="8"/>
      <c r="Y1748" s="14">
        <f>SUBTOTAL(9,Y1739:Y1747)</f>
        <v>818763.37000000011</v>
      </c>
      <c r="Z1748" s="89"/>
      <c r="AA1748" s="137"/>
      <c r="AB1748" s="90"/>
      <c r="AC1748" s="90"/>
      <c r="AD1748" s="91"/>
      <c r="AE1748" s="91"/>
      <c r="AG1748" s="9"/>
      <c r="AJ1748" s="9"/>
    </row>
    <row r="1749" spans="1:36" ht="15" customHeight="1" outlineLevel="2">
      <c r="A1749" s="7">
        <v>2015</v>
      </c>
      <c r="B1749" s="148" t="s">
        <v>3487</v>
      </c>
      <c r="C1749" s="148" t="s">
        <v>296</v>
      </c>
      <c r="D1749" s="148" t="s">
        <v>296</v>
      </c>
      <c r="E1749" s="7" t="s">
        <v>13</v>
      </c>
      <c r="F1749" s="7">
        <v>1010</v>
      </c>
      <c r="G1749" s="7" t="s">
        <v>2279</v>
      </c>
      <c r="H1749" s="7" t="str">
        <f>VLOOKUP(G1749,Crosswalk!B:D,2,0)</f>
        <v>Property Taxes-Current Secured</v>
      </c>
      <c r="I1749" s="7"/>
      <c r="J1749" s="8">
        <v>0</v>
      </c>
      <c r="K1749" s="8">
        <v>0</v>
      </c>
      <c r="L1749" s="8">
        <v>2021.03</v>
      </c>
      <c r="M1749" s="8">
        <v>0</v>
      </c>
      <c r="N1749" s="8">
        <v>283.81000000000017</v>
      </c>
      <c r="O1749" s="8">
        <v>1277.17</v>
      </c>
      <c r="P1749" s="8">
        <v>376.5</v>
      </c>
      <c r="Q1749" s="8">
        <v>43.070000000000164</v>
      </c>
      <c r="R1749" s="8"/>
      <c r="S1749" s="8"/>
      <c r="T1749" s="8"/>
      <c r="U1749" s="8"/>
      <c r="V1749" s="8"/>
      <c r="W1749" s="8"/>
      <c r="X1749" s="8"/>
      <c r="Y1749" s="14">
        <f t="shared" si="313"/>
        <v>4001.5800000000004</v>
      </c>
      <c r="Z1749" s="89"/>
      <c r="AA1749" s="137"/>
      <c r="AB1749" s="90"/>
      <c r="AC1749" s="90"/>
      <c r="AD1749" s="91"/>
      <c r="AE1749" s="91"/>
      <c r="AG1749" s="9"/>
      <c r="AJ1749" s="9"/>
    </row>
    <row r="1750" spans="1:36" ht="15" customHeight="1" outlineLevel="2">
      <c r="A1750" s="7">
        <v>2015</v>
      </c>
      <c r="B1750" s="148" t="s">
        <v>3487</v>
      </c>
      <c r="C1750" s="148" t="s">
        <v>296</v>
      </c>
      <c r="D1750" s="148" t="s">
        <v>296</v>
      </c>
      <c r="E1750" s="7" t="s">
        <v>13</v>
      </c>
      <c r="F1750" s="7">
        <v>1050</v>
      </c>
      <c r="G1750" s="7" t="s">
        <v>2281</v>
      </c>
      <c r="H1750" s="7" t="str">
        <f>VLOOKUP(G1750,Crosswalk!B:D,2,0)</f>
        <v>Property Tax-Current Unsecured</v>
      </c>
      <c r="I1750" s="7"/>
      <c r="J1750" s="8">
        <v>0</v>
      </c>
      <c r="K1750" s="8">
        <v>0</v>
      </c>
      <c r="L1750" s="8">
        <v>223.83</v>
      </c>
      <c r="M1750" s="8">
        <v>0</v>
      </c>
      <c r="N1750" s="8">
        <v>1.289999999999992</v>
      </c>
      <c r="O1750" s="8">
        <v>11.370000000000005</v>
      </c>
      <c r="P1750" s="8">
        <v>-0.71</v>
      </c>
      <c r="Q1750" s="8">
        <v>8.1899999999999977</v>
      </c>
      <c r="R1750" s="8"/>
      <c r="S1750" s="8"/>
      <c r="T1750" s="88"/>
      <c r="U1750" s="88"/>
      <c r="V1750" s="88"/>
      <c r="W1750" s="88"/>
      <c r="X1750" s="8"/>
      <c r="Y1750" s="14">
        <f t="shared" si="313"/>
        <v>243.97</v>
      </c>
      <c r="Z1750" s="89"/>
      <c r="AA1750" s="137"/>
      <c r="AB1750" s="90"/>
      <c r="AC1750" s="90"/>
      <c r="AD1750" s="91"/>
      <c r="AE1750" s="91"/>
      <c r="AG1750" s="9"/>
      <c r="AJ1750" s="9"/>
    </row>
    <row r="1751" spans="1:36" ht="15" customHeight="1" outlineLevel="2">
      <c r="A1751" s="7">
        <v>2015</v>
      </c>
      <c r="B1751" s="148" t="s">
        <v>3487</v>
      </c>
      <c r="C1751" s="148" t="s">
        <v>296</v>
      </c>
      <c r="D1751" s="148" t="s">
        <v>296</v>
      </c>
      <c r="E1751" s="7" t="s">
        <v>13</v>
      </c>
      <c r="F1751" s="7">
        <v>1110</v>
      </c>
      <c r="G1751" s="7" t="s">
        <v>2283</v>
      </c>
      <c r="H1751" s="7" t="str">
        <f>VLOOKUP(G1751,Crosswalk!B:D,2,0)</f>
        <v>Property Taxes-Prior Secured</v>
      </c>
      <c r="I1751" s="7"/>
      <c r="J1751" s="8">
        <v>0</v>
      </c>
      <c r="K1751" s="8">
        <v>0</v>
      </c>
      <c r="L1751" s="8">
        <v>0</v>
      </c>
      <c r="M1751" s="8">
        <v>0</v>
      </c>
      <c r="N1751" s="8">
        <v>0</v>
      </c>
      <c r="O1751" s="8">
        <v>0</v>
      </c>
      <c r="P1751" s="8"/>
      <c r="Q1751" s="8">
        <v>69.680000000000007</v>
      </c>
      <c r="R1751" s="8"/>
      <c r="S1751" s="8"/>
      <c r="T1751" s="8"/>
      <c r="U1751" s="8"/>
      <c r="V1751" s="8"/>
      <c r="W1751" s="8"/>
      <c r="X1751" s="8"/>
      <c r="Y1751" s="14">
        <f t="shared" si="313"/>
        <v>69.680000000000007</v>
      </c>
      <c r="Z1751" s="89"/>
      <c r="AA1751" s="137"/>
      <c r="AB1751" s="90"/>
      <c r="AC1751" s="90"/>
      <c r="AD1751" s="91"/>
      <c r="AE1751" s="91"/>
      <c r="AG1751" s="9"/>
      <c r="AJ1751" s="9"/>
    </row>
    <row r="1752" spans="1:36" ht="15" customHeight="1" outlineLevel="2">
      <c r="A1752" s="7">
        <v>2015</v>
      </c>
      <c r="B1752" s="148" t="s">
        <v>3487</v>
      </c>
      <c r="C1752" s="148" t="s">
        <v>296</v>
      </c>
      <c r="D1752" s="148" t="s">
        <v>296</v>
      </c>
      <c r="E1752" s="7" t="s">
        <v>13</v>
      </c>
      <c r="F1752" s="7">
        <v>1150</v>
      </c>
      <c r="G1752" s="7" t="s">
        <v>2285</v>
      </c>
      <c r="H1752" s="7" t="str">
        <f>VLOOKUP(G1752,Crosswalk!B:D,2,0)</f>
        <v>Property Taxes-Prior Unsecured</v>
      </c>
      <c r="I1752" s="7"/>
      <c r="J1752" s="8">
        <v>0</v>
      </c>
      <c r="K1752" s="8">
        <v>0</v>
      </c>
      <c r="L1752" s="8">
        <v>1.1299999999999999</v>
      </c>
      <c r="M1752" s="8">
        <v>0</v>
      </c>
      <c r="N1752" s="8">
        <v>0.16999999999999993</v>
      </c>
      <c r="O1752" s="8">
        <v>1.6399999999999997</v>
      </c>
      <c r="P1752" s="8">
        <v>0.18</v>
      </c>
      <c r="Q1752" s="8">
        <v>1.0400000000000005</v>
      </c>
      <c r="R1752" s="8"/>
      <c r="S1752" s="8"/>
      <c r="T1752" s="88"/>
      <c r="U1752" s="88"/>
      <c r="V1752" s="88"/>
      <c r="W1752" s="88"/>
      <c r="X1752" s="8"/>
      <c r="Y1752" s="14">
        <f t="shared" si="313"/>
        <v>4.16</v>
      </c>
      <c r="Z1752" s="89"/>
      <c r="AA1752" s="137"/>
      <c r="AB1752" s="90"/>
      <c r="AC1752" s="90"/>
      <c r="AD1752" s="91"/>
      <c r="AE1752" s="91"/>
      <c r="AG1752" s="9"/>
      <c r="AJ1752" s="9"/>
    </row>
    <row r="1753" spans="1:36" ht="15" customHeight="1" outlineLevel="2">
      <c r="A1753" s="7">
        <v>2015</v>
      </c>
      <c r="B1753" s="148" t="s">
        <v>3487</v>
      </c>
      <c r="C1753" s="148" t="s">
        <v>296</v>
      </c>
      <c r="D1753" s="148" t="s">
        <v>296</v>
      </c>
      <c r="E1753" s="7" t="s">
        <v>13</v>
      </c>
      <c r="F1753" s="7">
        <v>1260</v>
      </c>
      <c r="G1753" s="7" t="str">
        <f>VLOOKUP(F1753,Crosswalk!A:D,2,0)</f>
        <v>4030</v>
      </c>
      <c r="H1753" s="7" t="str">
        <f>VLOOKUP(G1753,Crosswalk!B:D,2,0)</f>
        <v>Supp Prop Tax-Current Secured</v>
      </c>
      <c r="I1753" s="7"/>
      <c r="J1753" s="8"/>
      <c r="K1753" s="8"/>
      <c r="L1753" s="8"/>
      <c r="M1753" s="8"/>
      <c r="N1753" s="8"/>
      <c r="O1753" s="8"/>
      <c r="P1753" s="8"/>
      <c r="Q1753" s="8">
        <v>-450.42</v>
      </c>
      <c r="R1753" s="8"/>
      <c r="S1753" s="8"/>
      <c r="T1753" s="88"/>
      <c r="U1753" s="88"/>
      <c r="V1753" s="88"/>
      <c r="W1753" s="88"/>
      <c r="X1753" s="8"/>
      <c r="Y1753" s="14">
        <f t="shared" ref="Y1753" si="321">SUM(J1753:X1753)</f>
        <v>-450.42</v>
      </c>
      <c r="Z1753" s="89"/>
      <c r="AA1753" s="137"/>
      <c r="AB1753" s="90"/>
      <c r="AC1753" s="90"/>
      <c r="AD1753" s="91"/>
      <c r="AE1753" s="91"/>
      <c r="AG1753" s="9"/>
      <c r="AJ1753" s="9"/>
    </row>
    <row r="1754" spans="1:36" ht="15" customHeight="1" outlineLevel="2">
      <c r="A1754" s="7">
        <v>2015</v>
      </c>
      <c r="B1754" s="148" t="s">
        <v>3487</v>
      </c>
      <c r="C1754" s="148" t="s">
        <v>296</v>
      </c>
      <c r="D1754" s="148" t="s">
        <v>296</v>
      </c>
      <c r="E1754" s="7" t="s">
        <v>13</v>
      </c>
      <c r="F1754" s="7">
        <v>1270</v>
      </c>
      <c r="G1754" s="7" t="s">
        <v>2302</v>
      </c>
      <c r="H1754" s="7" t="str">
        <f>VLOOKUP(G1754,Crosswalk!B:D,2,0)</f>
        <v>Supp Property Taxes-Prior Secured</v>
      </c>
      <c r="I1754" s="7"/>
      <c r="J1754" s="8">
        <v>0</v>
      </c>
      <c r="K1754" s="8">
        <v>0</v>
      </c>
      <c r="L1754" s="8">
        <v>0</v>
      </c>
      <c r="M1754" s="8">
        <v>0</v>
      </c>
      <c r="N1754" s="8">
        <v>0</v>
      </c>
      <c r="O1754" s="8">
        <v>0</v>
      </c>
      <c r="P1754" s="8"/>
      <c r="Q1754" s="8">
        <v>815.34</v>
      </c>
      <c r="R1754" s="8"/>
      <c r="S1754" s="8"/>
      <c r="T1754" s="8"/>
      <c r="U1754" s="8"/>
      <c r="V1754" s="8"/>
      <c r="W1754" s="8"/>
      <c r="X1754" s="8"/>
      <c r="Y1754" s="14">
        <f t="shared" si="313"/>
        <v>815.34</v>
      </c>
      <c r="Z1754" s="89"/>
      <c r="AA1754" s="137"/>
      <c r="AB1754" s="90"/>
      <c r="AC1754" s="90"/>
      <c r="AD1754" s="91"/>
      <c r="AE1754" s="91"/>
      <c r="AG1754" s="9"/>
      <c r="AJ1754" s="9"/>
    </row>
    <row r="1755" spans="1:36" ht="15" customHeight="1" outlineLevel="2">
      <c r="A1755" s="7">
        <v>2015</v>
      </c>
      <c r="B1755" s="148" t="s">
        <v>3487</v>
      </c>
      <c r="C1755" s="148" t="s">
        <v>296</v>
      </c>
      <c r="D1755" s="148" t="s">
        <v>296</v>
      </c>
      <c r="E1755" s="7" t="s">
        <v>13</v>
      </c>
      <c r="F1755" s="7">
        <v>1450</v>
      </c>
      <c r="G1755" s="7" t="s">
        <v>2310</v>
      </c>
      <c r="H1755" s="7" t="str">
        <f>VLOOKUP(G1755,Crosswalk!B:D,2,0)</f>
        <v>Aircraft</v>
      </c>
      <c r="I1755" s="7"/>
      <c r="J1755" s="8">
        <v>0</v>
      </c>
      <c r="K1755" s="8">
        <v>0</v>
      </c>
      <c r="L1755" s="8">
        <v>0</v>
      </c>
      <c r="M1755" s="8">
        <v>0</v>
      </c>
      <c r="N1755" s="8">
        <v>0</v>
      </c>
      <c r="O1755" s="8">
        <v>0</v>
      </c>
      <c r="P1755" s="8"/>
      <c r="Q1755" s="8">
        <v>0</v>
      </c>
      <c r="R1755" s="8"/>
      <c r="S1755" s="8"/>
      <c r="T1755" s="88"/>
      <c r="U1755" s="88"/>
      <c r="V1755" s="88"/>
      <c r="W1755" s="88"/>
      <c r="X1755" s="8"/>
      <c r="Y1755" s="14">
        <f t="shared" si="313"/>
        <v>0</v>
      </c>
      <c r="Z1755" s="89"/>
      <c r="AA1755" s="137"/>
      <c r="AB1755" s="90"/>
      <c r="AC1755" s="90"/>
      <c r="AD1755" s="91"/>
      <c r="AE1755" s="91"/>
      <c r="AG1755" s="9"/>
      <c r="AJ1755" s="9"/>
    </row>
    <row r="1756" spans="1:36" ht="15" customHeight="1" outlineLevel="2">
      <c r="A1756" s="7">
        <v>2015</v>
      </c>
      <c r="B1756" s="148" t="s">
        <v>3487</v>
      </c>
      <c r="C1756" s="148" t="s">
        <v>296</v>
      </c>
      <c r="D1756" s="148" t="s">
        <v>296</v>
      </c>
      <c r="E1756" s="7" t="s">
        <v>13</v>
      </c>
      <c r="F1756" s="7">
        <v>4010</v>
      </c>
      <c r="G1756" s="7" t="s">
        <v>2293</v>
      </c>
      <c r="H1756" s="7" t="str">
        <f>VLOOKUP(G1756,Crosswalk!B:D,2,0)</f>
        <v>Interest</v>
      </c>
      <c r="I1756" s="7"/>
      <c r="J1756" s="8">
        <v>0</v>
      </c>
      <c r="K1756" s="8">
        <v>0</v>
      </c>
      <c r="L1756" s="8">
        <v>2.89</v>
      </c>
      <c r="M1756" s="8">
        <v>0</v>
      </c>
      <c r="N1756" s="8">
        <v>4.1999999999999993</v>
      </c>
      <c r="O1756" s="8">
        <v>1.6799999999999997</v>
      </c>
      <c r="P1756" s="8"/>
      <c r="Q1756" s="8">
        <v>6.3099999999999987</v>
      </c>
      <c r="R1756" s="8"/>
      <c r="S1756" s="8"/>
      <c r="T1756" s="8"/>
      <c r="U1756" s="8"/>
      <c r="V1756" s="8"/>
      <c r="W1756" s="8"/>
      <c r="X1756" s="8"/>
      <c r="Y1756" s="14">
        <f t="shared" si="313"/>
        <v>15.079999999999998</v>
      </c>
      <c r="Z1756" s="89"/>
      <c r="AA1756" s="137"/>
      <c r="AB1756" s="90"/>
      <c r="AC1756" s="90"/>
      <c r="AD1756" s="91"/>
      <c r="AE1756" s="91"/>
      <c r="AG1756" s="9"/>
      <c r="AJ1756" s="9"/>
    </row>
    <row r="1757" spans="1:36" ht="15" customHeight="1" outlineLevel="2">
      <c r="A1757" s="7">
        <v>2015</v>
      </c>
      <c r="B1757" s="148" t="s">
        <v>3487</v>
      </c>
      <c r="C1757" s="148" t="s">
        <v>296</v>
      </c>
      <c r="D1757" s="148" t="s">
        <v>296</v>
      </c>
      <c r="E1757" s="7" t="s">
        <v>13</v>
      </c>
      <c r="F1757" s="7">
        <v>5380</v>
      </c>
      <c r="G1757" s="7" t="s">
        <v>2294</v>
      </c>
      <c r="H1757" s="7" t="str">
        <f>VLOOKUP(G1757,Crosswalk!B:D,2,0)</f>
        <v>St-Homeowners Prop Tax Relief</v>
      </c>
      <c r="I1757" s="7"/>
      <c r="J1757" s="8">
        <v>0</v>
      </c>
      <c r="K1757" s="8">
        <v>0</v>
      </c>
      <c r="L1757" s="8">
        <v>0</v>
      </c>
      <c r="M1757" s="8">
        <v>0</v>
      </c>
      <c r="N1757" s="8">
        <v>24.43</v>
      </c>
      <c r="O1757" s="8">
        <v>0</v>
      </c>
      <c r="P1757" s="8"/>
      <c r="Q1757" s="8">
        <v>24.43</v>
      </c>
      <c r="R1757" s="8"/>
      <c r="S1757" s="8"/>
      <c r="T1757" s="88"/>
      <c r="U1757" s="88"/>
      <c r="V1757" s="88"/>
      <c r="W1757" s="88"/>
      <c r="X1757" s="8"/>
      <c r="Y1757" s="14">
        <f t="shared" si="313"/>
        <v>48.86</v>
      </c>
      <c r="Z1757" s="89"/>
      <c r="AA1757" s="137"/>
      <c r="AB1757" s="90"/>
      <c r="AC1757" s="90"/>
      <c r="AD1757" s="91"/>
      <c r="AE1757" s="91"/>
      <c r="AG1757" s="9"/>
      <c r="AJ1757" s="9"/>
    </row>
    <row r="1758" spans="1:36" ht="15" customHeight="1" outlineLevel="1">
      <c r="A1758" s="7"/>
      <c r="B1758" s="148"/>
      <c r="C1758" s="157" t="s">
        <v>3614</v>
      </c>
      <c r="D1758" s="148"/>
      <c r="E1758" s="7"/>
      <c r="F1758" s="7"/>
      <c r="G1758" s="7"/>
      <c r="H1758" s="7"/>
      <c r="I1758" s="7"/>
      <c r="J1758" s="8">
        <f>SUBTOTAL(9,J1749:J1757)</f>
        <v>0</v>
      </c>
      <c r="K1758" s="8">
        <f>SUBTOTAL(9,K1749:K1757)</f>
        <v>0</v>
      </c>
      <c r="L1758" s="8">
        <f>SUBTOTAL(9,L1749:L1757)</f>
        <v>2248.88</v>
      </c>
      <c r="M1758" s="8">
        <f>SUBTOTAL(9,M1749:M1757)</f>
        <v>0</v>
      </c>
      <c r="N1758" s="8">
        <f>SUBTOTAL(9,N1749:N1757)</f>
        <v>313.90000000000015</v>
      </c>
      <c r="O1758" s="8">
        <f>SUBTOTAL(9,O1749:O1757)</f>
        <v>1291.8600000000001</v>
      </c>
      <c r="P1758" s="8">
        <f>SUBTOTAL(9,P1749:P1757)</f>
        <v>375.97</v>
      </c>
      <c r="Q1758" s="8">
        <f>SUBTOTAL(9,Q1749:Q1757)</f>
        <v>517.64000000000021</v>
      </c>
      <c r="R1758" s="8"/>
      <c r="S1758" s="8"/>
      <c r="T1758" s="88"/>
      <c r="U1758" s="88"/>
      <c r="V1758" s="88"/>
      <c r="W1758" s="88"/>
      <c r="X1758" s="8"/>
      <c r="Y1758" s="14">
        <f>SUBTOTAL(9,Y1749:Y1757)</f>
        <v>4748.25</v>
      </c>
      <c r="Z1758" s="89"/>
      <c r="AA1758" s="137"/>
      <c r="AB1758" s="90"/>
      <c r="AC1758" s="90"/>
      <c r="AD1758" s="91"/>
      <c r="AE1758" s="91"/>
      <c r="AG1758" s="9"/>
      <c r="AJ1758" s="9"/>
    </row>
    <row r="1759" spans="1:36" ht="15" customHeight="1" outlineLevel="2">
      <c r="A1759" s="7">
        <v>2015</v>
      </c>
      <c r="B1759" s="148" t="s">
        <v>3488</v>
      </c>
      <c r="C1759" s="148" t="s">
        <v>297</v>
      </c>
      <c r="D1759" s="148" t="s">
        <v>297</v>
      </c>
      <c r="E1759" s="7" t="s">
        <v>13</v>
      </c>
      <c r="F1759" s="7">
        <v>1010</v>
      </c>
      <c r="G1759" s="7" t="s">
        <v>2279</v>
      </c>
      <c r="H1759" s="7" t="str">
        <f>VLOOKUP(G1759,Crosswalk!B:D,2,0)</f>
        <v>Property Taxes-Current Secured</v>
      </c>
      <c r="I1759" s="7"/>
      <c r="J1759" s="8">
        <v>0</v>
      </c>
      <c r="K1759" s="8">
        <v>0</v>
      </c>
      <c r="L1759" s="8">
        <v>347477.85</v>
      </c>
      <c r="M1759" s="8">
        <v>0</v>
      </c>
      <c r="N1759" s="8">
        <v>51956.530000000028</v>
      </c>
      <c r="O1759" s="8">
        <v>219588.51</v>
      </c>
      <c r="P1759" s="8">
        <v>67770.179999999993</v>
      </c>
      <c r="Q1759" s="8">
        <v>7370.6299999998882</v>
      </c>
      <c r="R1759" s="8"/>
      <c r="S1759" s="8"/>
      <c r="T1759" s="8"/>
      <c r="U1759" s="8"/>
      <c r="V1759" s="8"/>
      <c r="W1759" s="8"/>
      <c r="X1759" s="8"/>
      <c r="Y1759" s="14">
        <f t="shared" ref="Y1759:Y1837" si="322">SUM(J1759:X1759)</f>
        <v>694163.7</v>
      </c>
      <c r="Z1759" s="89"/>
      <c r="AA1759" s="137"/>
      <c r="AB1759" s="90"/>
      <c r="AC1759" s="90"/>
      <c r="AD1759" s="91"/>
      <c r="AE1759" s="91"/>
      <c r="AG1759" s="9"/>
      <c r="AJ1759" s="9"/>
    </row>
    <row r="1760" spans="1:36" ht="15" customHeight="1" outlineLevel="2">
      <c r="A1760" s="7">
        <v>2015</v>
      </c>
      <c r="B1760" s="148" t="s">
        <v>3488</v>
      </c>
      <c r="C1760" s="148" t="s">
        <v>297</v>
      </c>
      <c r="D1760" s="148" t="s">
        <v>297</v>
      </c>
      <c r="E1760" s="7" t="s">
        <v>13</v>
      </c>
      <c r="F1760" s="7">
        <v>1050</v>
      </c>
      <c r="G1760" s="7" t="s">
        <v>2281</v>
      </c>
      <c r="H1760" s="7" t="str">
        <f>VLOOKUP(G1760,Crosswalk!B:D,2,0)</f>
        <v>Property Tax-Current Unsecured</v>
      </c>
      <c r="I1760" s="7"/>
      <c r="J1760" s="8">
        <v>0</v>
      </c>
      <c r="K1760" s="8">
        <v>0</v>
      </c>
      <c r="L1760" s="8">
        <v>38484.18</v>
      </c>
      <c r="M1760" s="8">
        <v>0</v>
      </c>
      <c r="N1760" s="8">
        <v>221.38999999999942</v>
      </c>
      <c r="O1760" s="8">
        <v>1954.8899999999994</v>
      </c>
      <c r="P1760" s="8">
        <v>-121.33</v>
      </c>
      <c r="Q1760" s="8">
        <v>1407.8300000000017</v>
      </c>
      <c r="R1760" s="8"/>
      <c r="S1760" s="8"/>
      <c r="T1760" s="88"/>
      <c r="U1760" s="88"/>
      <c r="V1760" s="88"/>
      <c r="W1760" s="88"/>
      <c r="X1760" s="8"/>
      <c r="Y1760" s="14">
        <f t="shared" si="322"/>
        <v>41946.96</v>
      </c>
      <c r="Z1760" s="89"/>
      <c r="AA1760" s="137"/>
      <c r="AB1760" s="90"/>
      <c r="AC1760" s="90"/>
      <c r="AD1760" s="91"/>
      <c r="AE1760" s="91"/>
      <c r="AG1760" s="9"/>
      <c r="AJ1760" s="9"/>
    </row>
    <row r="1761" spans="1:36" ht="15" customHeight="1" outlineLevel="2">
      <c r="A1761" s="7">
        <v>2015</v>
      </c>
      <c r="B1761" s="148" t="s">
        <v>3488</v>
      </c>
      <c r="C1761" s="148" t="s">
        <v>297</v>
      </c>
      <c r="D1761" s="148" t="s">
        <v>297</v>
      </c>
      <c r="E1761" s="7" t="s">
        <v>13</v>
      </c>
      <c r="F1761" s="7">
        <v>1110</v>
      </c>
      <c r="G1761" s="7" t="s">
        <v>2283</v>
      </c>
      <c r="H1761" s="7" t="str">
        <f>VLOOKUP(G1761,Crosswalk!B:D,2,0)</f>
        <v>Property Taxes-Prior Secured</v>
      </c>
      <c r="I1761" s="7"/>
      <c r="J1761" s="8">
        <v>0</v>
      </c>
      <c r="K1761" s="8">
        <v>0</v>
      </c>
      <c r="L1761" s="8">
        <v>0</v>
      </c>
      <c r="M1761" s="8">
        <v>0</v>
      </c>
      <c r="N1761" s="8">
        <v>0</v>
      </c>
      <c r="O1761" s="8">
        <v>0</v>
      </c>
      <c r="P1761" s="8"/>
      <c r="Q1761" s="8">
        <v>21844.71</v>
      </c>
      <c r="R1761" s="8"/>
      <c r="S1761" s="8"/>
      <c r="T1761" s="8"/>
      <c r="U1761" s="8"/>
      <c r="V1761" s="8"/>
      <c r="W1761" s="8"/>
      <c r="X1761" s="8"/>
      <c r="Y1761" s="14">
        <f t="shared" si="322"/>
        <v>21844.71</v>
      </c>
      <c r="Z1761" s="89"/>
      <c r="AA1761" s="137"/>
      <c r="AB1761" s="90"/>
      <c r="AC1761" s="90"/>
      <c r="AD1761" s="91"/>
      <c r="AE1761" s="91"/>
      <c r="AG1761" s="9"/>
      <c r="AJ1761" s="9"/>
    </row>
    <row r="1762" spans="1:36" ht="15" customHeight="1" outlineLevel="2">
      <c r="A1762" s="7">
        <v>2015</v>
      </c>
      <c r="B1762" s="148" t="s">
        <v>3488</v>
      </c>
      <c r="C1762" s="148" t="s">
        <v>297</v>
      </c>
      <c r="D1762" s="148" t="s">
        <v>297</v>
      </c>
      <c r="E1762" s="7" t="s">
        <v>13</v>
      </c>
      <c r="F1762" s="7">
        <v>1150</v>
      </c>
      <c r="G1762" s="7" t="s">
        <v>2285</v>
      </c>
      <c r="H1762" s="7" t="str">
        <f>VLOOKUP(G1762,Crosswalk!B:D,2,0)</f>
        <v>Property Taxes-Prior Unsecured</v>
      </c>
      <c r="I1762" s="7"/>
      <c r="J1762" s="8">
        <v>0</v>
      </c>
      <c r="K1762" s="8">
        <v>0</v>
      </c>
      <c r="L1762" s="8">
        <v>354.65</v>
      </c>
      <c r="M1762" s="8">
        <v>0</v>
      </c>
      <c r="N1762" s="8">
        <v>54.420000000000016</v>
      </c>
      <c r="O1762" s="8">
        <v>515.52</v>
      </c>
      <c r="P1762" s="8">
        <v>55.55</v>
      </c>
      <c r="Q1762" s="8">
        <v>326.22000000000003</v>
      </c>
      <c r="R1762" s="8"/>
      <c r="S1762" s="8"/>
      <c r="T1762" s="88"/>
      <c r="U1762" s="88"/>
      <c r="V1762" s="88"/>
      <c r="W1762" s="88"/>
      <c r="X1762" s="8"/>
      <c r="Y1762" s="14">
        <f t="shared" si="322"/>
        <v>1306.3599999999999</v>
      </c>
      <c r="Z1762" s="89"/>
      <c r="AA1762" s="137"/>
      <c r="AB1762" s="90"/>
      <c r="AC1762" s="90"/>
      <c r="AD1762" s="91"/>
      <c r="AE1762" s="91"/>
      <c r="AG1762" s="9"/>
      <c r="AJ1762" s="9"/>
    </row>
    <row r="1763" spans="1:36" ht="15" customHeight="1" outlineLevel="2">
      <c r="A1763" s="7">
        <v>2015</v>
      </c>
      <c r="B1763" s="148" t="s">
        <v>3488</v>
      </c>
      <c r="C1763" s="148" t="s">
        <v>297</v>
      </c>
      <c r="D1763" s="148" t="s">
        <v>297</v>
      </c>
      <c r="E1763" s="148" t="s">
        <v>13</v>
      </c>
      <c r="F1763" s="7">
        <v>1260</v>
      </c>
      <c r="G1763" s="7" t="str">
        <f>VLOOKUP(F1763,Crosswalk!A:D,2,0)</f>
        <v>4030</v>
      </c>
      <c r="H1763" s="7" t="str">
        <f>VLOOKUP(G1763,Crosswalk!B:D,2,0)</f>
        <v>Supp Prop Tax-Current Secured</v>
      </c>
      <c r="I1763" s="7"/>
      <c r="J1763" s="8"/>
      <c r="K1763" s="8"/>
      <c r="L1763" s="8"/>
      <c r="M1763" s="8"/>
      <c r="N1763" s="8"/>
      <c r="O1763" s="8"/>
      <c r="P1763" s="8"/>
      <c r="Q1763" s="8">
        <v>0</v>
      </c>
      <c r="R1763" s="8"/>
      <c r="S1763" s="8"/>
      <c r="T1763" s="88"/>
      <c r="U1763" s="88"/>
      <c r="V1763" s="88"/>
      <c r="W1763" s="88"/>
      <c r="X1763" s="8"/>
      <c r="Y1763" s="14">
        <f t="shared" ref="Y1763" si="323">SUM(J1763:X1763)</f>
        <v>0</v>
      </c>
      <c r="Z1763" s="89"/>
      <c r="AA1763" s="137"/>
      <c r="AB1763" s="90"/>
      <c r="AC1763" s="90"/>
      <c r="AD1763" s="91"/>
      <c r="AE1763" s="91"/>
      <c r="AG1763" s="9"/>
      <c r="AJ1763" s="9"/>
    </row>
    <row r="1764" spans="1:36" ht="15" customHeight="1" outlineLevel="2">
      <c r="A1764" s="7">
        <v>2015</v>
      </c>
      <c r="B1764" s="148" t="s">
        <v>3488</v>
      </c>
      <c r="C1764" s="148" t="s">
        <v>297</v>
      </c>
      <c r="D1764" s="148" t="s">
        <v>297</v>
      </c>
      <c r="E1764" s="7" t="s">
        <v>13</v>
      </c>
      <c r="F1764" s="7">
        <v>1270</v>
      </c>
      <c r="G1764" s="7" t="s">
        <v>2302</v>
      </c>
      <c r="H1764" s="7" t="str">
        <f>VLOOKUP(G1764,Crosswalk!B:D,2,0)</f>
        <v>Supp Property Taxes-Prior Secured</v>
      </c>
      <c r="I1764" s="7"/>
      <c r="J1764" s="8">
        <v>0</v>
      </c>
      <c r="K1764" s="8">
        <v>0</v>
      </c>
      <c r="L1764" s="8">
        <v>0</v>
      </c>
      <c r="M1764" s="8">
        <v>0</v>
      </c>
      <c r="N1764" s="8">
        <v>0</v>
      </c>
      <c r="O1764" s="8">
        <v>0</v>
      </c>
      <c r="P1764" s="8"/>
      <c r="Q1764" s="8">
        <v>29695.93</v>
      </c>
      <c r="R1764" s="8"/>
      <c r="S1764" s="8"/>
      <c r="T1764" s="8"/>
      <c r="U1764" s="8"/>
      <c r="V1764" s="8"/>
      <c r="W1764" s="8"/>
      <c r="X1764" s="8"/>
      <c r="Y1764" s="14">
        <f t="shared" si="322"/>
        <v>29695.93</v>
      </c>
      <c r="Z1764" s="89"/>
      <c r="AA1764" s="137"/>
      <c r="AB1764" s="90"/>
      <c r="AC1764" s="90"/>
      <c r="AD1764" s="91"/>
      <c r="AE1764" s="91"/>
      <c r="AG1764" s="9"/>
      <c r="AJ1764" s="9"/>
    </row>
    <row r="1765" spans="1:36" ht="15" customHeight="1" outlineLevel="2">
      <c r="A1765" s="7">
        <v>2015</v>
      </c>
      <c r="B1765" s="148" t="s">
        <v>3488</v>
      </c>
      <c r="C1765" s="148" t="s">
        <v>297</v>
      </c>
      <c r="D1765" s="148" t="s">
        <v>297</v>
      </c>
      <c r="E1765" s="7" t="s">
        <v>13</v>
      </c>
      <c r="F1765" s="7">
        <v>1450</v>
      </c>
      <c r="G1765" s="7" t="s">
        <v>2310</v>
      </c>
      <c r="H1765" s="7" t="str">
        <f>VLOOKUP(G1765,Crosswalk!B:D,2,0)</f>
        <v>Aircraft</v>
      </c>
      <c r="I1765" s="7"/>
      <c r="J1765" s="8">
        <v>0</v>
      </c>
      <c r="K1765" s="8">
        <v>0</v>
      </c>
      <c r="L1765" s="8">
        <v>0</v>
      </c>
      <c r="M1765" s="8">
        <v>0</v>
      </c>
      <c r="N1765" s="8">
        <v>0</v>
      </c>
      <c r="O1765" s="8">
        <v>0</v>
      </c>
      <c r="P1765" s="8"/>
      <c r="Q1765" s="8">
        <v>0</v>
      </c>
      <c r="R1765" s="8"/>
      <c r="S1765" s="8"/>
      <c r="T1765" s="88"/>
      <c r="U1765" s="88"/>
      <c r="V1765" s="88"/>
      <c r="W1765" s="88"/>
      <c r="X1765" s="8"/>
      <c r="Y1765" s="14">
        <f t="shared" si="322"/>
        <v>0</v>
      </c>
      <c r="Z1765" s="89"/>
      <c r="AA1765" s="137"/>
      <c r="AB1765" s="90"/>
      <c r="AC1765" s="90"/>
      <c r="AD1765" s="91"/>
      <c r="AE1765" s="91"/>
      <c r="AG1765" s="9"/>
      <c r="AJ1765" s="9"/>
    </row>
    <row r="1766" spans="1:36" ht="15" customHeight="1" outlineLevel="2">
      <c r="A1766" s="7">
        <v>2015</v>
      </c>
      <c r="B1766" s="148" t="s">
        <v>3488</v>
      </c>
      <c r="C1766" s="148" t="s">
        <v>297</v>
      </c>
      <c r="D1766" s="148" t="s">
        <v>297</v>
      </c>
      <c r="E1766" s="7" t="s">
        <v>13</v>
      </c>
      <c r="F1766" s="7">
        <v>4010</v>
      </c>
      <c r="G1766" s="7" t="s">
        <v>2293</v>
      </c>
      <c r="H1766" s="7" t="str">
        <f>VLOOKUP(G1766,Crosswalk!B:D,2,0)</f>
        <v>Interest</v>
      </c>
      <c r="I1766" s="7"/>
      <c r="J1766" s="8">
        <v>0</v>
      </c>
      <c r="K1766" s="8">
        <v>0</v>
      </c>
      <c r="L1766" s="8">
        <v>87.46</v>
      </c>
      <c r="M1766" s="8">
        <v>0</v>
      </c>
      <c r="N1766" s="8">
        <v>221.53000000000003</v>
      </c>
      <c r="O1766" s="8">
        <v>223.86</v>
      </c>
      <c r="P1766" s="8"/>
      <c r="Q1766" s="8">
        <v>1081.46</v>
      </c>
      <c r="R1766" s="8"/>
      <c r="S1766" s="8"/>
      <c r="T1766" s="8"/>
      <c r="U1766" s="8"/>
      <c r="V1766" s="8"/>
      <c r="W1766" s="8"/>
      <c r="X1766" s="8"/>
      <c r="Y1766" s="14">
        <f t="shared" si="322"/>
        <v>1614.31</v>
      </c>
      <c r="Z1766" s="89"/>
      <c r="AA1766" s="137"/>
      <c r="AB1766" s="90"/>
      <c r="AC1766" s="90"/>
      <c r="AD1766" s="91"/>
      <c r="AE1766" s="91"/>
      <c r="AG1766" s="9"/>
      <c r="AJ1766" s="9"/>
    </row>
    <row r="1767" spans="1:36" ht="15" customHeight="1" outlineLevel="2">
      <c r="A1767" s="7">
        <v>2015</v>
      </c>
      <c r="B1767" s="148" t="s">
        <v>3488</v>
      </c>
      <c r="C1767" s="148" t="s">
        <v>297</v>
      </c>
      <c r="D1767" s="148" t="s">
        <v>297</v>
      </c>
      <c r="E1767" s="7" t="s">
        <v>13</v>
      </c>
      <c r="F1767" s="7">
        <v>5380</v>
      </c>
      <c r="G1767" s="7" t="s">
        <v>2294</v>
      </c>
      <c r="H1767" s="7" t="str">
        <f>VLOOKUP(G1767,Crosswalk!B:D,2,0)</f>
        <v>St-Homeowners Prop Tax Relief</v>
      </c>
      <c r="I1767" s="7"/>
      <c r="J1767" s="8">
        <v>0</v>
      </c>
      <c r="K1767" s="8">
        <v>0</v>
      </c>
      <c r="L1767" s="8">
        <v>0</v>
      </c>
      <c r="M1767" s="8">
        <v>0</v>
      </c>
      <c r="N1767" s="8">
        <v>4156.8900000000003</v>
      </c>
      <c r="O1767" s="8">
        <v>0</v>
      </c>
      <c r="P1767" s="8"/>
      <c r="Q1767" s="8">
        <v>4156.8900000000003</v>
      </c>
      <c r="R1767" s="8"/>
      <c r="S1767" s="8"/>
      <c r="T1767" s="88"/>
      <c r="U1767" s="88"/>
      <c r="V1767" s="88"/>
      <c r="W1767" s="88"/>
      <c r="X1767" s="8"/>
      <c r="Y1767" s="14">
        <f t="shared" si="322"/>
        <v>8313.7800000000007</v>
      </c>
      <c r="Z1767" s="89"/>
      <c r="AA1767" s="137"/>
      <c r="AB1767" s="90"/>
      <c r="AC1767" s="90"/>
      <c r="AD1767" s="91"/>
      <c r="AE1767" s="91"/>
      <c r="AG1767" s="9"/>
      <c r="AJ1767" s="9"/>
    </row>
    <row r="1768" spans="1:36" ht="15" customHeight="1" outlineLevel="1">
      <c r="A1768" s="7"/>
      <c r="B1768" s="148"/>
      <c r="C1768" s="157" t="s">
        <v>3615</v>
      </c>
      <c r="D1768" s="148"/>
      <c r="E1768" s="7"/>
      <c r="F1768" s="7"/>
      <c r="G1768" s="7"/>
      <c r="H1768" s="7"/>
      <c r="I1768" s="7"/>
      <c r="J1768" s="8">
        <f>SUBTOTAL(9,J1759:J1767)</f>
        <v>0</v>
      </c>
      <c r="K1768" s="8">
        <f>SUBTOTAL(9,K1759:K1767)</f>
        <v>0</v>
      </c>
      <c r="L1768" s="8">
        <f>SUBTOTAL(9,L1759:L1767)</f>
        <v>386404.14</v>
      </c>
      <c r="M1768" s="8">
        <f>SUBTOTAL(9,M1759:M1767)</f>
        <v>0</v>
      </c>
      <c r="N1768" s="8">
        <f>SUBTOTAL(9,N1759:N1767)</f>
        <v>56610.760000000024</v>
      </c>
      <c r="O1768" s="8">
        <f>SUBTOTAL(9,O1759:O1767)</f>
        <v>222282.78</v>
      </c>
      <c r="P1768" s="8">
        <f>SUBTOTAL(9,P1759:P1767)</f>
        <v>67704.399999999994</v>
      </c>
      <c r="Q1768" s="8">
        <f>SUBTOTAL(9,Q1759:Q1767)</f>
        <v>65883.669999999896</v>
      </c>
      <c r="R1768" s="8"/>
      <c r="S1768" s="8"/>
      <c r="T1768" s="88"/>
      <c r="U1768" s="88"/>
      <c r="V1768" s="88"/>
      <c r="W1768" s="88"/>
      <c r="X1768" s="8"/>
      <c r="Y1768" s="14">
        <f>SUBTOTAL(9,Y1759:Y1767)</f>
        <v>798885.75</v>
      </c>
      <c r="Z1768" s="89"/>
      <c r="AA1768" s="137"/>
      <c r="AB1768" s="90"/>
      <c r="AC1768" s="90"/>
      <c r="AD1768" s="91"/>
      <c r="AE1768" s="91"/>
      <c r="AG1768" s="9"/>
      <c r="AJ1768" s="9"/>
    </row>
    <row r="1769" spans="1:36" ht="15" customHeight="1" outlineLevel="2">
      <c r="A1769" s="7">
        <v>2015</v>
      </c>
      <c r="B1769" s="148" t="s">
        <v>3489</v>
      </c>
      <c r="C1769" s="148" t="s">
        <v>298</v>
      </c>
      <c r="D1769" s="148" t="s">
        <v>298</v>
      </c>
      <c r="E1769" s="7" t="s">
        <v>13</v>
      </c>
      <c r="F1769" s="7">
        <v>1010</v>
      </c>
      <c r="G1769" s="7" t="s">
        <v>2279</v>
      </c>
      <c r="H1769" s="7" t="str">
        <f>VLOOKUP(G1769,Crosswalk!B:D,2,0)</f>
        <v>Property Taxes-Current Secured</v>
      </c>
      <c r="I1769" s="7"/>
      <c r="J1769" s="8">
        <v>0</v>
      </c>
      <c r="K1769" s="8">
        <v>0</v>
      </c>
      <c r="L1769" s="8">
        <v>536105.25</v>
      </c>
      <c r="M1769" s="8">
        <v>0</v>
      </c>
      <c r="N1769" s="8">
        <v>81754.020000000019</v>
      </c>
      <c r="O1769" s="8">
        <v>338791.27</v>
      </c>
      <c r="P1769" s="8">
        <v>106056.96000000001</v>
      </c>
      <c r="Q1769" s="8">
        <v>11374.399999999907</v>
      </c>
      <c r="R1769" s="8"/>
      <c r="S1769" s="8"/>
      <c r="T1769" s="8"/>
      <c r="U1769" s="8"/>
      <c r="V1769" s="8"/>
      <c r="W1769" s="8"/>
      <c r="X1769" s="8"/>
      <c r="Y1769" s="14">
        <f t="shared" si="322"/>
        <v>1074081.8999999999</v>
      </c>
      <c r="Z1769" s="89"/>
      <c r="AA1769" s="137"/>
      <c r="AB1769" s="90"/>
      <c r="AC1769" s="90"/>
      <c r="AD1769" s="91"/>
      <c r="AE1769" s="91"/>
      <c r="AG1769" s="9"/>
      <c r="AJ1769" s="9"/>
    </row>
    <row r="1770" spans="1:36" ht="15" customHeight="1" outlineLevel="2">
      <c r="A1770" s="7">
        <v>2015</v>
      </c>
      <c r="B1770" s="148" t="s">
        <v>3489</v>
      </c>
      <c r="C1770" s="148" t="s">
        <v>298</v>
      </c>
      <c r="D1770" s="148" t="s">
        <v>298</v>
      </c>
      <c r="E1770" s="7" t="s">
        <v>13</v>
      </c>
      <c r="F1770" s="7">
        <v>1050</v>
      </c>
      <c r="G1770" s="7" t="s">
        <v>2281</v>
      </c>
      <c r="H1770" s="7" t="str">
        <f>VLOOKUP(G1770,Crosswalk!B:D,2,0)</f>
        <v>Property Tax-Current Unsecured</v>
      </c>
      <c r="I1770" s="7"/>
      <c r="J1770" s="8">
        <v>0</v>
      </c>
      <c r="K1770" s="8">
        <v>0</v>
      </c>
      <c r="L1770" s="8">
        <v>59375.17</v>
      </c>
      <c r="M1770" s="8">
        <v>0</v>
      </c>
      <c r="N1770" s="8">
        <v>341.56000000000495</v>
      </c>
      <c r="O1770" s="8">
        <v>3016.0999999999913</v>
      </c>
      <c r="P1770" s="8">
        <v>-187.19</v>
      </c>
      <c r="Q1770" s="8">
        <v>2172.0600000000049</v>
      </c>
      <c r="R1770" s="8"/>
      <c r="S1770" s="8"/>
      <c r="T1770" s="88"/>
      <c r="U1770" s="88"/>
      <c r="V1770" s="88"/>
      <c r="W1770" s="88"/>
      <c r="X1770" s="8"/>
      <c r="Y1770" s="14">
        <f t="shared" si="322"/>
        <v>64717.7</v>
      </c>
      <c r="Z1770" s="89"/>
      <c r="AA1770" s="137"/>
      <c r="AB1770" s="90"/>
      <c r="AC1770" s="90"/>
      <c r="AD1770" s="91"/>
      <c r="AE1770" s="91"/>
      <c r="AG1770" s="9"/>
      <c r="AJ1770" s="9"/>
    </row>
    <row r="1771" spans="1:36" ht="15" customHeight="1" outlineLevel="2">
      <c r="A1771" s="7">
        <v>2015</v>
      </c>
      <c r="B1771" s="148" t="s">
        <v>3489</v>
      </c>
      <c r="C1771" s="148" t="s">
        <v>298</v>
      </c>
      <c r="D1771" s="148" t="s">
        <v>298</v>
      </c>
      <c r="E1771" s="7" t="s">
        <v>13</v>
      </c>
      <c r="F1771" s="7">
        <v>1110</v>
      </c>
      <c r="G1771" s="7" t="s">
        <v>2283</v>
      </c>
      <c r="H1771" s="7" t="str">
        <f>VLOOKUP(G1771,Crosswalk!B:D,2,0)</f>
        <v>Property Taxes-Prior Secured</v>
      </c>
      <c r="I1771" s="7"/>
      <c r="J1771" s="8">
        <v>0</v>
      </c>
      <c r="K1771" s="8">
        <v>0</v>
      </c>
      <c r="L1771" s="8">
        <v>0</v>
      </c>
      <c r="M1771" s="8">
        <v>0</v>
      </c>
      <c r="N1771" s="8">
        <v>0</v>
      </c>
      <c r="O1771" s="8">
        <v>0</v>
      </c>
      <c r="P1771" s="8"/>
      <c r="Q1771" s="8">
        <v>32967.4</v>
      </c>
      <c r="R1771" s="8"/>
      <c r="S1771" s="8"/>
      <c r="T1771" s="8"/>
      <c r="U1771" s="8"/>
      <c r="V1771" s="8"/>
      <c r="W1771" s="8"/>
      <c r="X1771" s="8"/>
      <c r="Y1771" s="14">
        <f t="shared" si="322"/>
        <v>32967.4</v>
      </c>
      <c r="Z1771" s="89"/>
      <c r="AA1771" s="137"/>
      <c r="AB1771" s="90"/>
      <c r="AC1771" s="90"/>
      <c r="AD1771" s="91"/>
      <c r="AE1771" s="91"/>
      <c r="AG1771" s="9"/>
      <c r="AJ1771" s="9"/>
    </row>
    <row r="1772" spans="1:36" ht="15" customHeight="1" outlineLevel="2">
      <c r="A1772" s="7">
        <v>2015</v>
      </c>
      <c r="B1772" s="148" t="s">
        <v>3489</v>
      </c>
      <c r="C1772" s="148" t="s">
        <v>298</v>
      </c>
      <c r="D1772" s="148" t="s">
        <v>298</v>
      </c>
      <c r="E1772" s="7" t="s">
        <v>13</v>
      </c>
      <c r="F1772" s="7">
        <v>1150</v>
      </c>
      <c r="G1772" s="7" t="s">
        <v>2285</v>
      </c>
      <c r="H1772" s="7" t="str">
        <f>VLOOKUP(G1772,Crosswalk!B:D,2,0)</f>
        <v>Property Taxes-Prior Unsecured</v>
      </c>
      <c r="I1772" s="7"/>
      <c r="J1772" s="8">
        <v>0</v>
      </c>
      <c r="K1772" s="8">
        <v>0</v>
      </c>
      <c r="L1772" s="8">
        <v>535.22</v>
      </c>
      <c r="M1772" s="8">
        <v>0</v>
      </c>
      <c r="N1772" s="8">
        <v>82.13</v>
      </c>
      <c r="O1772" s="8">
        <v>778.00999999999988</v>
      </c>
      <c r="P1772" s="8">
        <v>83.84</v>
      </c>
      <c r="Q1772" s="8">
        <v>492.32000000000039</v>
      </c>
      <c r="R1772" s="8"/>
      <c r="S1772" s="8"/>
      <c r="T1772" s="88"/>
      <c r="U1772" s="88"/>
      <c r="V1772" s="88"/>
      <c r="W1772" s="88"/>
      <c r="X1772" s="8"/>
      <c r="Y1772" s="14">
        <f t="shared" si="322"/>
        <v>1971.5200000000002</v>
      </c>
      <c r="Z1772" s="89"/>
      <c r="AA1772" s="137"/>
      <c r="AB1772" s="90"/>
      <c r="AC1772" s="90"/>
      <c r="AD1772" s="91"/>
      <c r="AE1772" s="91"/>
      <c r="AG1772" s="9"/>
      <c r="AJ1772" s="9"/>
    </row>
    <row r="1773" spans="1:36" ht="15" customHeight="1" outlineLevel="2">
      <c r="A1773" s="7">
        <v>2015</v>
      </c>
      <c r="B1773" s="148" t="s">
        <v>3489</v>
      </c>
      <c r="C1773" s="148" t="s">
        <v>298</v>
      </c>
      <c r="D1773" s="148" t="s">
        <v>298</v>
      </c>
      <c r="E1773" s="7" t="s">
        <v>13</v>
      </c>
      <c r="F1773" s="7">
        <v>1260</v>
      </c>
      <c r="G1773" s="7" t="str">
        <f>VLOOKUP(F1773,Crosswalk!A:D,2,0)</f>
        <v>4030</v>
      </c>
      <c r="H1773" s="7" t="str">
        <f>VLOOKUP(G1773,Crosswalk!B:D,2,0)</f>
        <v>Supp Prop Tax-Current Secured</v>
      </c>
      <c r="I1773" s="7"/>
      <c r="J1773" s="8"/>
      <c r="K1773" s="8"/>
      <c r="L1773" s="8"/>
      <c r="M1773" s="8"/>
      <c r="N1773" s="8"/>
      <c r="O1773" s="8"/>
      <c r="P1773" s="8"/>
      <c r="Q1773" s="8">
        <v>12554.25</v>
      </c>
      <c r="R1773" s="8"/>
      <c r="S1773" s="8"/>
      <c r="T1773" s="88"/>
      <c r="U1773" s="88"/>
      <c r="V1773" s="88"/>
      <c r="W1773" s="88"/>
      <c r="X1773" s="8"/>
      <c r="Y1773" s="14">
        <f t="shared" ref="Y1773" si="324">SUM(J1773:X1773)</f>
        <v>12554.25</v>
      </c>
      <c r="Z1773" s="89"/>
      <c r="AA1773" s="137"/>
      <c r="AB1773" s="90"/>
      <c r="AC1773" s="90"/>
      <c r="AD1773" s="91"/>
      <c r="AE1773" s="91"/>
      <c r="AG1773" s="9"/>
      <c r="AJ1773" s="9"/>
    </row>
    <row r="1774" spans="1:36" ht="15" customHeight="1" outlineLevel="2">
      <c r="A1774" s="7">
        <v>2015</v>
      </c>
      <c r="B1774" s="148" t="s">
        <v>3489</v>
      </c>
      <c r="C1774" s="148" t="s">
        <v>298</v>
      </c>
      <c r="D1774" s="148" t="s">
        <v>298</v>
      </c>
      <c r="E1774" s="7" t="s">
        <v>13</v>
      </c>
      <c r="F1774" s="7">
        <v>1270</v>
      </c>
      <c r="G1774" s="7" t="s">
        <v>2302</v>
      </c>
      <c r="H1774" s="7" t="str">
        <f>VLOOKUP(G1774,Crosswalk!B:D,2,0)</f>
        <v>Supp Property Taxes-Prior Secured</v>
      </c>
      <c r="I1774" s="7"/>
      <c r="J1774" s="8">
        <v>0</v>
      </c>
      <c r="K1774" s="8">
        <v>0</v>
      </c>
      <c r="L1774" s="8">
        <v>0</v>
      </c>
      <c r="M1774" s="8">
        <v>0</v>
      </c>
      <c r="N1774" s="8">
        <v>0</v>
      </c>
      <c r="O1774" s="8">
        <v>0</v>
      </c>
      <c r="P1774" s="8"/>
      <c r="Q1774" s="8">
        <v>4057.41</v>
      </c>
      <c r="R1774" s="8"/>
      <c r="S1774" s="8"/>
      <c r="T1774" s="8"/>
      <c r="U1774" s="8"/>
      <c r="V1774" s="8"/>
      <c r="W1774" s="8"/>
      <c r="X1774" s="8"/>
      <c r="Y1774" s="14">
        <f t="shared" si="322"/>
        <v>4057.41</v>
      </c>
      <c r="Z1774" s="89"/>
      <c r="AA1774" s="137"/>
      <c r="AB1774" s="90"/>
      <c r="AC1774" s="90"/>
      <c r="AD1774" s="91"/>
      <c r="AE1774" s="91"/>
      <c r="AG1774" s="9"/>
      <c r="AJ1774" s="9"/>
    </row>
    <row r="1775" spans="1:36" ht="15" customHeight="1" outlineLevel="2">
      <c r="A1775" s="7">
        <v>2015</v>
      </c>
      <c r="B1775" s="148" t="s">
        <v>3489</v>
      </c>
      <c r="C1775" s="148" t="s">
        <v>298</v>
      </c>
      <c r="D1775" s="148" t="s">
        <v>298</v>
      </c>
      <c r="E1775" s="7" t="s">
        <v>13</v>
      </c>
      <c r="F1775" s="7">
        <v>1450</v>
      </c>
      <c r="G1775" s="7" t="s">
        <v>2310</v>
      </c>
      <c r="H1775" s="7" t="str">
        <f>VLOOKUP(G1775,Crosswalk!B:D,2,0)</f>
        <v>Aircraft</v>
      </c>
      <c r="I1775" s="7"/>
      <c r="J1775" s="8">
        <v>0</v>
      </c>
      <c r="K1775" s="8">
        <v>0</v>
      </c>
      <c r="L1775" s="8">
        <v>0</v>
      </c>
      <c r="M1775" s="8">
        <v>0</v>
      </c>
      <c r="N1775" s="8">
        <v>0</v>
      </c>
      <c r="O1775" s="8">
        <v>0</v>
      </c>
      <c r="P1775" s="8"/>
      <c r="Q1775" s="8">
        <v>0</v>
      </c>
      <c r="R1775" s="8"/>
      <c r="S1775" s="8"/>
      <c r="T1775" s="88"/>
      <c r="U1775" s="88"/>
      <c r="V1775" s="88"/>
      <c r="W1775" s="88"/>
      <c r="X1775" s="8"/>
      <c r="Y1775" s="14">
        <f t="shared" si="322"/>
        <v>0</v>
      </c>
      <c r="Z1775" s="89"/>
      <c r="AA1775" s="137"/>
      <c r="AB1775" s="90"/>
      <c r="AC1775" s="90"/>
      <c r="AD1775" s="91"/>
      <c r="AE1775" s="91"/>
      <c r="AG1775" s="9"/>
      <c r="AJ1775" s="9"/>
    </row>
    <row r="1776" spans="1:36" ht="15" customHeight="1" outlineLevel="2">
      <c r="A1776" s="7">
        <v>2015</v>
      </c>
      <c r="B1776" s="148" t="s">
        <v>3489</v>
      </c>
      <c r="C1776" s="148" t="s">
        <v>298</v>
      </c>
      <c r="D1776" s="148" t="s">
        <v>298</v>
      </c>
      <c r="E1776" s="7" t="s">
        <v>13</v>
      </c>
      <c r="F1776" s="7">
        <v>4010</v>
      </c>
      <c r="G1776" s="7" t="s">
        <v>2293</v>
      </c>
      <c r="H1776" s="7" t="str">
        <f>VLOOKUP(G1776,Crosswalk!B:D,2,0)</f>
        <v>Interest</v>
      </c>
      <c r="I1776" s="7"/>
      <c r="J1776" s="8">
        <v>0</v>
      </c>
      <c r="K1776" s="8">
        <v>0</v>
      </c>
      <c r="L1776" s="8">
        <v>148.86000000000001</v>
      </c>
      <c r="M1776" s="8">
        <v>0</v>
      </c>
      <c r="N1776" s="8">
        <v>398.03</v>
      </c>
      <c r="O1776" s="8">
        <v>384.76</v>
      </c>
      <c r="P1776" s="8"/>
      <c r="Q1776" s="8">
        <v>1675.33</v>
      </c>
      <c r="R1776" s="8"/>
      <c r="S1776" s="8"/>
      <c r="T1776" s="8"/>
      <c r="U1776" s="8"/>
      <c r="V1776" s="8"/>
      <c r="W1776" s="8"/>
      <c r="X1776" s="8"/>
      <c r="Y1776" s="14">
        <f t="shared" si="322"/>
        <v>2606.98</v>
      </c>
      <c r="Z1776" s="89"/>
      <c r="AA1776" s="137"/>
      <c r="AB1776" s="90"/>
      <c r="AC1776" s="90"/>
      <c r="AD1776" s="91"/>
      <c r="AE1776" s="91"/>
      <c r="AG1776" s="9"/>
      <c r="AJ1776" s="9"/>
    </row>
    <row r="1777" spans="1:36" ht="15" customHeight="1" outlineLevel="2">
      <c r="A1777" s="7">
        <v>2015</v>
      </c>
      <c r="B1777" s="148" t="s">
        <v>3489</v>
      </c>
      <c r="C1777" s="148" t="s">
        <v>298</v>
      </c>
      <c r="D1777" s="148" t="s">
        <v>298</v>
      </c>
      <c r="E1777" s="7" t="s">
        <v>13</v>
      </c>
      <c r="F1777" s="7">
        <v>5380</v>
      </c>
      <c r="G1777" s="7" t="s">
        <v>2294</v>
      </c>
      <c r="H1777" s="7" t="str">
        <f>VLOOKUP(G1777,Crosswalk!B:D,2,0)</f>
        <v>St-Homeowners Prop Tax Relief</v>
      </c>
      <c r="I1777" s="7"/>
      <c r="J1777" s="8">
        <v>0</v>
      </c>
      <c r="K1777" s="8">
        <v>0</v>
      </c>
      <c r="L1777" s="8">
        <v>0</v>
      </c>
      <c r="M1777" s="8">
        <v>0</v>
      </c>
      <c r="N1777" s="8">
        <v>6414.52</v>
      </c>
      <c r="O1777" s="8">
        <v>0</v>
      </c>
      <c r="P1777" s="8"/>
      <c r="Q1777" s="8">
        <v>6414.52</v>
      </c>
      <c r="R1777" s="8"/>
      <c r="S1777" s="8"/>
      <c r="T1777" s="88"/>
      <c r="U1777" s="88"/>
      <c r="V1777" s="88"/>
      <c r="W1777" s="88"/>
      <c r="X1777" s="8"/>
      <c r="Y1777" s="14">
        <f t="shared" si="322"/>
        <v>12829.04</v>
      </c>
      <c r="Z1777" s="89"/>
      <c r="AA1777" s="137"/>
      <c r="AB1777" s="90"/>
      <c r="AC1777" s="90"/>
      <c r="AD1777" s="91"/>
      <c r="AE1777" s="91"/>
      <c r="AG1777" s="9"/>
      <c r="AJ1777" s="9"/>
    </row>
    <row r="1778" spans="1:36" ht="15" customHeight="1" outlineLevel="1">
      <c r="A1778" s="7"/>
      <c r="B1778" s="148"/>
      <c r="C1778" s="157" t="s">
        <v>3616</v>
      </c>
      <c r="D1778" s="148"/>
      <c r="E1778" s="7"/>
      <c r="F1778" s="7"/>
      <c r="G1778" s="7"/>
      <c r="H1778" s="7"/>
      <c r="I1778" s="7"/>
      <c r="J1778" s="8">
        <f>SUBTOTAL(9,J1769:J1777)</f>
        <v>0</v>
      </c>
      <c r="K1778" s="8">
        <f>SUBTOTAL(9,K1769:K1777)</f>
        <v>0</v>
      </c>
      <c r="L1778" s="8">
        <f>SUBTOTAL(9,L1769:L1777)</f>
        <v>596164.5</v>
      </c>
      <c r="M1778" s="8">
        <f>SUBTOTAL(9,M1769:M1777)</f>
        <v>0</v>
      </c>
      <c r="N1778" s="8">
        <f>SUBTOTAL(9,N1769:N1777)</f>
        <v>88990.260000000024</v>
      </c>
      <c r="O1778" s="8">
        <f>SUBTOTAL(9,O1769:O1777)</f>
        <v>342970.14</v>
      </c>
      <c r="P1778" s="8">
        <f>SUBTOTAL(9,P1769:P1777)</f>
        <v>105953.61</v>
      </c>
      <c r="Q1778" s="8">
        <f>SUBTOTAL(9,Q1769:Q1777)</f>
        <v>71707.689999999915</v>
      </c>
      <c r="R1778" s="8"/>
      <c r="S1778" s="8"/>
      <c r="T1778" s="88"/>
      <c r="U1778" s="88"/>
      <c r="V1778" s="88"/>
      <c r="W1778" s="88"/>
      <c r="X1778" s="8"/>
      <c r="Y1778" s="14">
        <f>SUBTOTAL(9,Y1769:Y1777)</f>
        <v>1205786.1999999997</v>
      </c>
      <c r="Z1778" s="89"/>
      <c r="AA1778" s="137"/>
      <c r="AB1778" s="90"/>
      <c r="AC1778" s="90"/>
      <c r="AD1778" s="91"/>
      <c r="AE1778" s="91"/>
      <c r="AG1778" s="9"/>
      <c r="AJ1778" s="9"/>
    </row>
    <row r="1779" spans="1:36" ht="15" customHeight="1" outlineLevel="2">
      <c r="A1779" s="7">
        <v>2015</v>
      </c>
      <c r="B1779" s="148" t="s">
        <v>3490</v>
      </c>
      <c r="C1779" s="148" t="s">
        <v>299</v>
      </c>
      <c r="D1779" s="148" t="s">
        <v>299</v>
      </c>
      <c r="E1779" s="7" t="s">
        <v>13</v>
      </c>
      <c r="F1779" s="7">
        <v>1010</v>
      </c>
      <c r="G1779" s="7" t="s">
        <v>2279</v>
      </c>
      <c r="H1779" s="7" t="str">
        <f>VLOOKUP(G1779,Crosswalk!B:D,2,0)</f>
        <v>Property Taxes-Current Secured</v>
      </c>
      <c r="I1779" s="7"/>
      <c r="J1779" s="8">
        <v>0</v>
      </c>
      <c r="K1779" s="8">
        <v>0</v>
      </c>
      <c r="L1779" s="8">
        <v>268119.49</v>
      </c>
      <c r="M1779" s="8">
        <v>0</v>
      </c>
      <c r="N1779" s="8">
        <v>39600.770000000019</v>
      </c>
      <c r="O1779" s="8">
        <v>169438.20999999996</v>
      </c>
      <c r="P1779" s="8">
        <v>51822.61</v>
      </c>
      <c r="Q1779" s="8">
        <v>5685.3699999999953</v>
      </c>
      <c r="R1779" s="8"/>
      <c r="S1779" s="8"/>
      <c r="T1779" s="8"/>
      <c r="U1779" s="8"/>
      <c r="V1779" s="8"/>
      <c r="W1779" s="8"/>
      <c r="X1779" s="8"/>
      <c r="Y1779" s="14">
        <f t="shared" si="322"/>
        <v>534666.44999999995</v>
      </c>
      <c r="Z1779" s="89"/>
      <c r="AA1779" s="137"/>
      <c r="AB1779" s="90"/>
      <c r="AC1779" s="90"/>
      <c r="AD1779" s="91"/>
      <c r="AE1779" s="91"/>
      <c r="AG1779" s="9"/>
      <c r="AJ1779" s="9"/>
    </row>
    <row r="1780" spans="1:36" ht="15" customHeight="1" outlineLevel="2">
      <c r="A1780" s="7">
        <v>2015</v>
      </c>
      <c r="B1780" s="148" t="s">
        <v>3490</v>
      </c>
      <c r="C1780" s="148" t="s">
        <v>299</v>
      </c>
      <c r="D1780" s="148" t="s">
        <v>299</v>
      </c>
      <c r="E1780" s="7" t="s">
        <v>13</v>
      </c>
      <c r="F1780" s="7">
        <v>1050</v>
      </c>
      <c r="G1780" s="7" t="s">
        <v>2281</v>
      </c>
      <c r="H1780" s="7" t="str">
        <f>VLOOKUP(G1780,Crosswalk!B:D,2,0)</f>
        <v>Property Tax-Current Unsecured</v>
      </c>
      <c r="I1780" s="7"/>
      <c r="J1780" s="8">
        <v>0</v>
      </c>
      <c r="K1780" s="8">
        <v>0</v>
      </c>
      <c r="L1780" s="8">
        <v>29695.040000000001</v>
      </c>
      <c r="M1780" s="8">
        <v>0</v>
      </c>
      <c r="N1780" s="8">
        <v>170.81999999999971</v>
      </c>
      <c r="O1780" s="8">
        <v>1508.4300000000003</v>
      </c>
      <c r="P1780" s="8">
        <v>-93.62</v>
      </c>
      <c r="Q1780" s="8">
        <v>1086.2999999999993</v>
      </c>
      <c r="R1780" s="8"/>
      <c r="S1780" s="8"/>
      <c r="T1780" s="88"/>
      <c r="U1780" s="88"/>
      <c r="V1780" s="88"/>
      <c r="W1780" s="88"/>
      <c r="X1780" s="8"/>
      <c r="Y1780" s="14">
        <f t="shared" si="322"/>
        <v>32366.97</v>
      </c>
      <c r="Z1780" s="89"/>
      <c r="AA1780" s="137"/>
      <c r="AB1780" s="90"/>
      <c r="AC1780" s="90"/>
      <c r="AD1780" s="91"/>
      <c r="AE1780" s="91"/>
      <c r="AG1780" s="9"/>
      <c r="AJ1780" s="9"/>
    </row>
    <row r="1781" spans="1:36" ht="15" customHeight="1" outlineLevel="2">
      <c r="A1781" s="7">
        <v>2015</v>
      </c>
      <c r="B1781" s="148" t="s">
        <v>3490</v>
      </c>
      <c r="C1781" s="148" t="s">
        <v>299</v>
      </c>
      <c r="D1781" s="148" t="s">
        <v>299</v>
      </c>
      <c r="E1781" s="7" t="s">
        <v>13</v>
      </c>
      <c r="F1781" s="7">
        <v>1110</v>
      </c>
      <c r="G1781" s="7" t="s">
        <v>2283</v>
      </c>
      <c r="H1781" s="7" t="str">
        <f>VLOOKUP(G1781,Crosswalk!B:D,2,0)</f>
        <v>Property Taxes-Prior Secured</v>
      </c>
      <c r="I1781" s="7"/>
      <c r="J1781" s="8">
        <v>0</v>
      </c>
      <c r="K1781" s="8">
        <v>0</v>
      </c>
      <c r="L1781" s="8">
        <v>0</v>
      </c>
      <c r="M1781" s="8">
        <v>0</v>
      </c>
      <c r="N1781" s="8">
        <v>0</v>
      </c>
      <c r="O1781" s="8">
        <v>0</v>
      </c>
      <c r="P1781" s="8"/>
      <c r="Q1781" s="8">
        <v>17393.900000000001</v>
      </c>
      <c r="R1781" s="8"/>
      <c r="S1781" s="8"/>
      <c r="T1781" s="8"/>
      <c r="U1781" s="8"/>
      <c r="V1781" s="8"/>
      <c r="W1781" s="8"/>
      <c r="X1781" s="8"/>
      <c r="Y1781" s="14">
        <f t="shared" si="322"/>
        <v>17393.900000000001</v>
      </c>
      <c r="Z1781" s="89"/>
      <c r="AA1781" s="137"/>
      <c r="AB1781" s="90"/>
      <c r="AC1781" s="90"/>
      <c r="AD1781" s="91"/>
      <c r="AE1781" s="91"/>
      <c r="AG1781" s="9"/>
      <c r="AJ1781" s="9"/>
    </row>
    <row r="1782" spans="1:36" ht="15" customHeight="1" outlineLevel="2">
      <c r="A1782" s="7">
        <v>2015</v>
      </c>
      <c r="B1782" s="148" t="s">
        <v>3490</v>
      </c>
      <c r="C1782" s="148" t="s">
        <v>299</v>
      </c>
      <c r="D1782" s="148" t="s">
        <v>299</v>
      </c>
      <c r="E1782" s="7" t="s">
        <v>13</v>
      </c>
      <c r="F1782" s="7">
        <v>1150</v>
      </c>
      <c r="G1782" s="7" t="s">
        <v>2285</v>
      </c>
      <c r="H1782" s="7" t="str">
        <f>VLOOKUP(G1782,Crosswalk!B:D,2,0)</f>
        <v>Property Taxes-Prior Unsecured</v>
      </c>
      <c r="I1782" s="7"/>
      <c r="J1782" s="8">
        <v>0</v>
      </c>
      <c r="K1782" s="8">
        <v>0</v>
      </c>
      <c r="L1782" s="8">
        <v>282.39</v>
      </c>
      <c r="M1782" s="8">
        <v>0</v>
      </c>
      <c r="N1782" s="8">
        <v>43.329999999999984</v>
      </c>
      <c r="O1782" s="8">
        <v>410.49000000000007</v>
      </c>
      <c r="P1782" s="8">
        <v>44.23</v>
      </c>
      <c r="Q1782" s="8">
        <v>259.76</v>
      </c>
      <c r="R1782" s="8"/>
      <c r="S1782" s="8"/>
      <c r="T1782" s="88"/>
      <c r="U1782" s="88"/>
      <c r="V1782" s="88"/>
      <c r="W1782" s="88"/>
      <c r="X1782" s="8"/>
      <c r="Y1782" s="14">
        <f t="shared" si="322"/>
        <v>1040.2</v>
      </c>
      <c r="Z1782" s="89"/>
      <c r="AA1782" s="137"/>
      <c r="AB1782" s="90"/>
      <c r="AC1782" s="90"/>
      <c r="AD1782" s="91"/>
      <c r="AE1782" s="91"/>
      <c r="AG1782" s="9"/>
      <c r="AJ1782" s="9"/>
    </row>
    <row r="1783" spans="1:36" ht="15" customHeight="1" outlineLevel="2">
      <c r="A1783" s="7">
        <v>2015</v>
      </c>
      <c r="B1783" s="148" t="s">
        <v>3490</v>
      </c>
      <c r="C1783" s="148" t="s">
        <v>299</v>
      </c>
      <c r="D1783" s="148" t="s">
        <v>299</v>
      </c>
      <c r="E1783" s="7" t="s">
        <v>13</v>
      </c>
      <c r="F1783" s="7">
        <v>1260</v>
      </c>
      <c r="G1783" s="7" t="str">
        <f>VLOOKUP(F1783,Crosswalk!A:D,2,0)</f>
        <v>4030</v>
      </c>
      <c r="H1783" s="7" t="str">
        <f>VLOOKUP(G1783,Crosswalk!B:D,2,0)</f>
        <v>Supp Prop Tax-Current Secured</v>
      </c>
      <c r="I1783" s="7"/>
      <c r="J1783" s="8"/>
      <c r="K1783" s="8"/>
      <c r="L1783" s="8"/>
      <c r="M1783" s="8"/>
      <c r="N1783" s="8"/>
      <c r="O1783" s="8"/>
      <c r="P1783" s="8"/>
      <c r="Q1783" s="8">
        <v>11883.42</v>
      </c>
      <c r="R1783" s="8"/>
      <c r="S1783" s="8"/>
      <c r="T1783" s="88"/>
      <c r="U1783" s="88"/>
      <c r="V1783" s="88"/>
      <c r="W1783" s="88"/>
      <c r="X1783" s="8"/>
      <c r="Y1783" s="14">
        <f t="shared" ref="Y1783" si="325">SUM(J1783:X1783)</f>
        <v>11883.42</v>
      </c>
      <c r="Z1783" s="89"/>
      <c r="AA1783" s="137"/>
      <c r="AB1783" s="90"/>
      <c r="AC1783" s="90"/>
      <c r="AD1783" s="91"/>
      <c r="AE1783" s="91"/>
      <c r="AG1783" s="9"/>
      <c r="AJ1783" s="9"/>
    </row>
    <row r="1784" spans="1:36" ht="15" customHeight="1" outlineLevel="2">
      <c r="A1784" s="7">
        <v>2015</v>
      </c>
      <c r="B1784" s="148" t="s">
        <v>3490</v>
      </c>
      <c r="C1784" s="148" t="s">
        <v>299</v>
      </c>
      <c r="D1784" s="148" t="s">
        <v>299</v>
      </c>
      <c r="E1784" s="7" t="s">
        <v>13</v>
      </c>
      <c r="F1784" s="7">
        <v>1270</v>
      </c>
      <c r="G1784" s="7" t="s">
        <v>2302</v>
      </c>
      <c r="H1784" s="7" t="str">
        <f>VLOOKUP(G1784,Crosswalk!B:D,2,0)</f>
        <v>Supp Property Taxes-Prior Secured</v>
      </c>
      <c r="I1784" s="7"/>
      <c r="J1784" s="8">
        <v>0</v>
      </c>
      <c r="K1784" s="8">
        <v>0</v>
      </c>
      <c r="L1784" s="8">
        <v>0</v>
      </c>
      <c r="M1784" s="8">
        <v>0</v>
      </c>
      <c r="N1784" s="8">
        <v>0</v>
      </c>
      <c r="O1784" s="8">
        <v>0</v>
      </c>
      <c r="P1784" s="8"/>
      <c r="Q1784" s="8">
        <v>1723.92</v>
      </c>
      <c r="R1784" s="8"/>
      <c r="S1784" s="8"/>
      <c r="T1784" s="8"/>
      <c r="U1784" s="8"/>
      <c r="V1784" s="8"/>
      <c r="W1784" s="8"/>
      <c r="X1784" s="8"/>
      <c r="Y1784" s="14">
        <f t="shared" si="322"/>
        <v>1723.92</v>
      </c>
      <c r="Z1784" s="89"/>
      <c r="AA1784" s="137"/>
      <c r="AB1784" s="90"/>
      <c r="AC1784" s="90"/>
      <c r="AD1784" s="91"/>
      <c r="AE1784" s="91"/>
      <c r="AG1784" s="9"/>
      <c r="AJ1784" s="9"/>
    </row>
    <row r="1785" spans="1:36" ht="15" customHeight="1" outlineLevel="2">
      <c r="A1785" s="7">
        <v>2015</v>
      </c>
      <c r="B1785" s="148" t="s">
        <v>3490</v>
      </c>
      <c r="C1785" s="148" t="s">
        <v>299</v>
      </c>
      <c r="D1785" s="148" t="s">
        <v>299</v>
      </c>
      <c r="E1785" s="7" t="s">
        <v>13</v>
      </c>
      <c r="F1785" s="7">
        <v>1450</v>
      </c>
      <c r="G1785" s="7" t="s">
        <v>2310</v>
      </c>
      <c r="H1785" s="7" t="str">
        <f>VLOOKUP(G1785,Crosswalk!B:D,2,0)</f>
        <v>Aircraft</v>
      </c>
      <c r="I1785" s="7"/>
      <c r="J1785" s="8">
        <v>0</v>
      </c>
      <c r="K1785" s="8">
        <v>0</v>
      </c>
      <c r="L1785" s="8">
        <v>0</v>
      </c>
      <c r="M1785" s="8">
        <v>0</v>
      </c>
      <c r="N1785" s="8">
        <v>0</v>
      </c>
      <c r="O1785" s="8">
        <v>0</v>
      </c>
      <c r="P1785" s="8"/>
      <c r="Q1785" s="8">
        <v>0</v>
      </c>
      <c r="R1785" s="8"/>
      <c r="S1785" s="8"/>
      <c r="T1785" s="88"/>
      <c r="U1785" s="88"/>
      <c r="V1785" s="88"/>
      <c r="W1785" s="88"/>
      <c r="X1785" s="8"/>
      <c r="Y1785" s="14">
        <f t="shared" si="322"/>
        <v>0</v>
      </c>
      <c r="Z1785" s="89"/>
      <c r="AA1785" s="137"/>
      <c r="AB1785" s="90"/>
      <c r="AC1785" s="90"/>
      <c r="AD1785" s="91"/>
      <c r="AE1785" s="91"/>
      <c r="AG1785" s="9"/>
      <c r="AJ1785" s="9"/>
    </row>
    <row r="1786" spans="1:36" ht="15" customHeight="1" outlineLevel="2">
      <c r="A1786" s="7">
        <v>2015</v>
      </c>
      <c r="B1786" s="148" t="s">
        <v>3490</v>
      </c>
      <c r="C1786" s="148" t="s">
        <v>299</v>
      </c>
      <c r="D1786" s="148" t="s">
        <v>299</v>
      </c>
      <c r="E1786" s="7" t="s">
        <v>13</v>
      </c>
      <c r="F1786" s="7">
        <v>4010</v>
      </c>
      <c r="G1786" s="7" t="s">
        <v>2293</v>
      </c>
      <c r="H1786" s="7" t="str">
        <f>VLOOKUP(G1786,Crosswalk!B:D,2,0)</f>
        <v>Interest</v>
      </c>
      <c r="I1786" s="7"/>
      <c r="J1786" s="8">
        <v>0</v>
      </c>
      <c r="K1786" s="8">
        <v>0</v>
      </c>
      <c r="L1786" s="8">
        <v>80.53</v>
      </c>
      <c r="M1786" s="8">
        <v>0</v>
      </c>
      <c r="N1786" s="8">
        <v>209.59</v>
      </c>
      <c r="O1786" s="8">
        <v>192.81</v>
      </c>
      <c r="P1786" s="8"/>
      <c r="Q1786" s="8">
        <v>832.75</v>
      </c>
      <c r="R1786" s="8"/>
      <c r="S1786" s="8"/>
      <c r="T1786" s="8"/>
      <c r="U1786" s="8"/>
      <c r="V1786" s="8"/>
      <c r="W1786" s="8"/>
      <c r="X1786" s="8"/>
      <c r="Y1786" s="14">
        <f t="shared" si="322"/>
        <v>1315.68</v>
      </c>
      <c r="Z1786" s="89"/>
      <c r="AA1786" s="137"/>
      <c r="AB1786" s="90"/>
      <c r="AC1786" s="90"/>
      <c r="AD1786" s="91"/>
      <c r="AE1786" s="91"/>
      <c r="AG1786" s="9"/>
      <c r="AJ1786" s="9"/>
    </row>
    <row r="1787" spans="1:36" ht="15" customHeight="1" outlineLevel="2">
      <c r="A1787" s="7">
        <v>2015</v>
      </c>
      <c r="B1787" s="148" t="s">
        <v>3490</v>
      </c>
      <c r="C1787" s="148" t="s">
        <v>299</v>
      </c>
      <c r="D1787" s="148" t="s">
        <v>299</v>
      </c>
      <c r="E1787" s="7" t="s">
        <v>13</v>
      </c>
      <c r="F1787" s="7">
        <v>5380</v>
      </c>
      <c r="G1787" s="7" t="s">
        <v>2294</v>
      </c>
      <c r="H1787" s="7" t="str">
        <f>VLOOKUP(G1787,Crosswalk!B:D,2,0)</f>
        <v>St-Homeowners Prop Tax Relief</v>
      </c>
      <c r="I1787" s="7"/>
      <c r="J1787" s="8">
        <v>0</v>
      </c>
      <c r="K1787" s="8">
        <v>0</v>
      </c>
      <c r="L1787" s="8">
        <v>0</v>
      </c>
      <c r="M1787" s="8">
        <v>0</v>
      </c>
      <c r="N1787" s="8">
        <v>3208.89</v>
      </c>
      <c r="O1787" s="8">
        <v>0</v>
      </c>
      <c r="P1787" s="8"/>
      <c r="Q1787" s="8">
        <v>3208.89</v>
      </c>
      <c r="R1787" s="8"/>
      <c r="S1787" s="8"/>
      <c r="T1787" s="88"/>
      <c r="U1787" s="88"/>
      <c r="V1787" s="88"/>
      <c r="W1787" s="88"/>
      <c r="X1787" s="8"/>
      <c r="Y1787" s="14">
        <f t="shared" si="322"/>
        <v>6417.78</v>
      </c>
      <c r="Z1787" s="89"/>
      <c r="AA1787" s="137"/>
      <c r="AB1787" s="90"/>
      <c r="AC1787" s="90"/>
      <c r="AD1787" s="91"/>
      <c r="AE1787" s="91"/>
      <c r="AG1787" s="9"/>
      <c r="AJ1787" s="9"/>
    </row>
    <row r="1788" spans="1:36" ht="15" customHeight="1" outlineLevel="1">
      <c r="A1788" s="7"/>
      <c r="B1788" s="148"/>
      <c r="C1788" s="157" t="s">
        <v>3617</v>
      </c>
      <c r="D1788" s="148"/>
      <c r="E1788" s="7"/>
      <c r="F1788" s="7"/>
      <c r="G1788" s="7"/>
      <c r="H1788" s="7"/>
      <c r="I1788" s="7"/>
      <c r="J1788" s="8">
        <f>SUBTOTAL(9,J1779:J1787)</f>
        <v>0</v>
      </c>
      <c r="K1788" s="8">
        <f>SUBTOTAL(9,K1779:K1787)</f>
        <v>0</v>
      </c>
      <c r="L1788" s="8">
        <f>SUBTOTAL(9,L1779:L1787)</f>
        <v>298177.45</v>
      </c>
      <c r="M1788" s="8">
        <f>SUBTOTAL(9,M1779:M1787)</f>
        <v>0</v>
      </c>
      <c r="N1788" s="8">
        <f>SUBTOTAL(9,N1779:N1787)</f>
        <v>43233.400000000016</v>
      </c>
      <c r="O1788" s="8">
        <f>SUBTOTAL(9,O1779:O1787)</f>
        <v>171549.93999999994</v>
      </c>
      <c r="P1788" s="8">
        <f>SUBTOTAL(9,P1779:P1787)</f>
        <v>51773.22</v>
      </c>
      <c r="Q1788" s="8">
        <f>SUBTOTAL(9,Q1779:Q1787)</f>
        <v>42074.30999999999</v>
      </c>
      <c r="R1788" s="8"/>
      <c r="S1788" s="8"/>
      <c r="T1788" s="88"/>
      <c r="U1788" s="88"/>
      <c r="V1788" s="88"/>
      <c r="W1788" s="88"/>
      <c r="X1788" s="8"/>
      <c r="Y1788" s="14">
        <f>SUBTOTAL(9,Y1779:Y1787)</f>
        <v>606808.32000000007</v>
      </c>
      <c r="Z1788" s="89"/>
      <c r="AA1788" s="137"/>
      <c r="AB1788" s="90"/>
      <c r="AC1788" s="90"/>
      <c r="AD1788" s="91"/>
      <c r="AE1788" s="91"/>
      <c r="AG1788" s="9"/>
      <c r="AJ1788" s="9"/>
    </row>
    <row r="1789" spans="1:36" ht="15" customHeight="1" outlineLevel="2">
      <c r="A1789" s="7">
        <v>2015</v>
      </c>
      <c r="B1789" s="148" t="s">
        <v>3491</v>
      </c>
      <c r="C1789" s="148" t="s">
        <v>300</v>
      </c>
      <c r="D1789" s="148" t="s">
        <v>300</v>
      </c>
      <c r="E1789" s="7" t="s">
        <v>13</v>
      </c>
      <c r="F1789" s="7">
        <v>1010</v>
      </c>
      <c r="G1789" s="7" t="s">
        <v>2279</v>
      </c>
      <c r="H1789" s="7" t="str">
        <f>VLOOKUP(G1789,Crosswalk!B:D,2,0)</f>
        <v>Property Taxes-Current Secured</v>
      </c>
      <c r="I1789" s="7"/>
      <c r="J1789" s="8">
        <v>0</v>
      </c>
      <c r="K1789" s="8">
        <v>0</v>
      </c>
      <c r="L1789" s="8">
        <v>219885.37</v>
      </c>
      <c r="M1789" s="8">
        <v>0</v>
      </c>
      <c r="N1789" s="8">
        <v>31246.510000000009</v>
      </c>
      <c r="O1789" s="8">
        <v>138956.35999999999</v>
      </c>
      <c r="P1789" s="8">
        <v>41343.9</v>
      </c>
      <c r="Q1789" s="8">
        <v>4665.3599999999278</v>
      </c>
      <c r="R1789" s="8"/>
      <c r="S1789" s="8"/>
      <c r="T1789" s="8"/>
      <c r="U1789" s="8"/>
      <c r="V1789" s="8"/>
      <c r="W1789" s="8"/>
      <c r="X1789" s="8"/>
      <c r="Y1789" s="14">
        <f t="shared" si="322"/>
        <v>436097.49999999994</v>
      </c>
      <c r="Z1789" s="89"/>
      <c r="AA1789" s="137"/>
      <c r="AB1789" s="90"/>
      <c r="AC1789" s="90"/>
      <c r="AD1789" s="91"/>
      <c r="AE1789" s="91"/>
      <c r="AG1789" s="9"/>
      <c r="AJ1789" s="9"/>
    </row>
    <row r="1790" spans="1:36" ht="15" customHeight="1" outlineLevel="2">
      <c r="A1790" s="7">
        <v>2015</v>
      </c>
      <c r="B1790" s="148" t="s">
        <v>3491</v>
      </c>
      <c r="C1790" s="148" t="s">
        <v>300</v>
      </c>
      <c r="D1790" s="148" t="s">
        <v>300</v>
      </c>
      <c r="E1790" s="7" t="s">
        <v>13</v>
      </c>
      <c r="F1790" s="7">
        <v>1050</v>
      </c>
      <c r="G1790" s="7" t="s">
        <v>2281</v>
      </c>
      <c r="H1790" s="7" t="str">
        <f>VLOOKUP(G1790,Crosswalk!B:D,2,0)</f>
        <v>Property Tax-Current Unsecured</v>
      </c>
      <c r="I1790" s="7"/>
      <c r="J1790" s="8">
        <v>0</v>
      </c>
      <c r="K1790" s="8">
        <v>0</v>
      </c>
      <c r="L1790" s="8">
        <v>24352.92</v>
      </c>
      <c r="M1790" s="8">
        <v>0</v>
      </c>
      <c r="N1790" s="8">
        <v>140.09000000000015</v>
      </c>
      <c r="O1790" s="8">
        <v>1237.0600000000013</v>
      </c>
      <c r="P1790" s="8">
        <v>-76.78</v>
      </c>
      <c r="Q1790" s="8">
        <v>890.87999999999738</v>
      </c>
      <c r="R1790" s="8"/>
      <c r="S1790" s="8"/>
      <c r="T1790" s="88"/>
      <c r="U1790" s="88"/>
      <c r="V1790" s="88"/>
      <c r="W1790" s="88"/>
      <c r="X1790" s="8"/>
      <c r="Y1790" s="14">
        <f t="shared" si="322"/>
        <v>26544.17</v>
      </c>
      <c r="Z1790" s="89"/>
      <c r="AA1790" s="137"/>
      <c r="AB1790" s="90"/>
      <c r="AC1790" s="90"/>
      <c r="AD1790" s="91"/>
      <c r="AE1790" s="91"/>
      <c r="AG1790" s="9"/>
      <c r="AJ1790" s="9"/>
    </row>
    <row r="1791" spans="1:36" ht="15" customHeight="1" outlineLevel="2">
      <c r="A1791" s="7">
        <v>2015</v>
      </c>
      <c r="B1791" s="148" t="s">
        <v>3491</v>
      </c>
      <c r="C1791" s="148" t="s">
        <v>300</v>
      </c>
      <c r="D1791" s="148" t="s">
        <v>300</v>
      </c>
      <c r="E1791" s="7" t="s">
        <v>13</v>
      </c>
      <c r="F1791" s="7">
        <v>1110</v>
      </c>
      <c r="G1791" s="7" t="s">
        <v>2283</v>
      </c>
      <c r="H1791" s="7" t="str">
        <f>VLOOKUP(G1791,Crosswalk!B:D,2,0)</f>
        <v>Property Taxes-Prior Secured</v>
      </c>
      <c r="I1791" s="7"/>
      <c r="J1791" s="8">
        <v>0</v>
      </c>
      <c r="K1791" s="8">
        <v>0</v>
      </c>
      <c r="L1791" s="8">
        <v>0</v>
      </c>
      <c r="M1791" s="8">
        <v>0</v>
      </c>
      <c r="N1791" s="8">
        <v>0</v>
      </c>
      <c r="O1791" s="8">
        <v>0</v>
      </c>
      <c r="P1791" s="8"/>
      <c r="Q1791" s="8">
        <v>13483.1</v>
      </c>
      <c r="R1791" s="8"/>
      <c r="S1791" s="8"/>
      <c r="T1791" s="8"/>
      <c r="U1791" s="8"/>
      <c r="V1791" s="8"/>
      <c r="W1791" s="8"/>
      <c r="X1791" s="8"/>
      <c r="Y1791" s="14">
        <f t="shared" si="322"/>
        <v>13483.1</v>
      </c>
      <c r="Z1791" s="89"/>
      <c r="AA1791" s="137"/>
      <c r="AB1791" s="90"/>
      <c r="AC1791" s="90"/>
      <c r="AD1791" s="91"/>
      <c r="AE1791" s="91"/>
      <c r="AG1791" s="9"/>
      <c r="AJ1791" s="9"/>
    </row>
    <row r="1792" spans="1:36" ht="15" customHeight="1" outlineLevel="2">
      <c r="A1792" s="7">
        <v>2015</v>
      </c>
      <c r="B1792" s="148" t="s">
        <v>3491</v>
      </c>
      <c r="C1792" s="148" t="s">
        <v>300</v>
      </c>
      <c r="D1792" s="148" t="s">
        <v>300</v>
      </c>
      <c r="E1792" s="7" t="s">
        <v>13</v>
      </c>
      <c r="F1792" s="7">
        <v>1150</v>
      </c>
      <c r="G1792" s="7" t="s">
        <v>2285</v>
      </c>
      <c r="H1792" s="7" t="str">
        <f>VLOOKUP(G1792,Crosswalk!B:D,2,0)</f>
        <v>Property Taxes-Prior Unsecured</v>
      </c>
      <c r="I1792" s="7"/>
      <c r="J1792" s="8">
        <v>0</v>
      </c>
      <c r="K1792" s="8">
        <v>0</v>
      </c>
      <c r="L1792" s="8">
        <v>218.9</v>
      </c>
      <c r="M1792" s="8">
        <v>0</v>
      </c>
      <c r="N1792" s="8">
        <v>33.590000000000003</v>
      </c>
      <c r="O1792" s="8">
        <v>318.19000000000005</v>
      </c>
      <c r="P1792" s="8">
        <v>34.29</v>
      </c>
      <c r="Q1792" s="8">
        <v>201.35000000000002</v>
      </c>
      <c r="R1792" s="8"/>
      <c r="S1792" s="8"/>
      <c r="T1792" s="88"/>
      <c r="U1792" s="88"/>
      <c r="V1792" s="88"/>
      <c r="W1792" s="88"/>
      <c r="X1792" s="8"/>
      <c r="Y1792" s="14">
        <f t="shared" si="322"/>
        <v>806.32</v>
      </c>
      <c r="Z1792" s="89"/>
      <c r="AA1792" s="137"/>
      <c r="AB1792" s="90"/>
      <c r="AC1792" s="90"/>
      <c r="AD1792" s="91"/>
      <c r="AE1792" s="91"/>
      <c r="AG1792" s="9"/>
      <c r="AJ1792" s="9"/>
    </row>
    <row r="1793" spans="1:36" ht="15" customHeight="1" outlineLevel="2">
      <c r="A1793" s="7">
        <v>2015</v>
      </c>
      <c r="B1793" s="148" t="s">
        <v>3491</v>
      </c>
      <c r="C1793" s="148" t="s">
        <v>300</v>
      </c>
      <c r="D1793" s="148" t="s">
        <v>300</v>
      </c>
      <c r="E1793" s="7" t="s">
        <v>13</v>
      </c>
      <c r="F1793" s="7">
        <v>1260</v>
      </c>
      <c r="G1793" s="7" t="str">
        <f>VLOOKUP(F1793,Crosswalk!A:D,2,0)</f>
        <v>4030</v>
      </c>
      <c r="H1793" s="7" t="str">
        <f>VLOOKUP(G1793,Crosswalk!B:D,2,0)</f>
        <v>Supp Prop Tax-Current Secured</v>
      </c>
      <c r="I1793" s="7"/>
      <c r="J1793" s="8"/>
      <c r="K1793" s="8"/>
      <c r="L1793" s="8"/>
      <c r="M1793" s="8"/>
      <c r="N1793" s="8"/>
      <c r="O1793" s="8"/>
      <c r="P1793" s="8"/>
      <c r="Q1793" s="8">
        <v>62983.43</v>
      </c>
      <c r="R1793" s="8"/>
      <c r="S1793" s="8"/>
      <c r="T1793" s="88"/>
      <c r="U1793" s="88"/>
      <c r="V1793" s="88"/>
      <c r="W1793" s="88"/>
      <c r="X1793" s="8"/>
      <c r="Y1793" s="14">
        <f t="shared" ref="Y1793" si="326">SUM(J1793:X1793)</f>
        <v>62983.43</v>
      </c>
      <c r="Z1793" s="89"/>
      <c r="AA1793" s="137"/>
      <c r="AB1793" s="90"/>
      <c r="AC1793" s="90"/>
      <c r="AD1793" s="91"/>
      <c r="AE1793" s="91"/>
      <c r="AG1793" s="9"/>
      <c r="AJ1793" s="9"/>
    </row>
    <row r="1794" spans="1:36" ht="15" customHeight="1" outlineLevel="2">
      <c r="A1794" s="7">
        <v>2015</v>
      </c>
      <c r="B1794" s="148" t="s">
        <v>3491</v>
      </c>
      <c r="C1794" s="148" t="s">
        <v>300</v>
      </c>
      <c r="D1794" s="148" t="s">
        <v>300</v>
      </c>
      <c r="E1794" s="7" t="s">
        <v>13</v>
      </c>
      <c r="F1794" s="7">
        <v>1270</v>
      </c>
      <c r="G1794" s="7" t="s">
        <v>2302</v>
      </c>
      <c r="H1794" s="7" t="str">
        <f>VLOOKUP(G1794,Crosswalk!B:D,2,0)</f>
        <v>Supp Property Taxes-Prior Secured</v>
      </c>
      <c r="I1794" s="7"/>
      <c r="J1794" s="8">
        <v>0</v>
      </c>
      <c r="K1794" s="8">
        <v>0</v>
      </c>
      <c r="L1794" s="8">
        <v>0</v>
      </c>
      <c r="M1794" s="8">
        <v>0</v>
      </c>
      <c r="N1794" s="8">
        <v>0</v>
      </c>
      <c r="O1794" s="8">
        <v>0</v>
      </c>
      <c r="P1794" s="8"/>
      <c r="Q1794" s="8">
        <v>3799.54</v>
      </c>
      <c r="R1794" s="8"/>
      <c r="S1794" s="8"/>
      <c r="T1794" s="8"/>
      <c r="U1794" s="8"/>
      <c r="V1794" s="8"/>
      <c r="W1794" s="8"/>
      <c r="X1794" s="8"/>
      <c r="Y1794" s="14">
        <f t="shared" si="322"/>
        <v>3799.54</v>
      </c>
      <c r="Z1794" s="89"/>
      <c r="AA1794" s="137"/>
      <c r="AB1794" s="90"/>
      <c r="AC1794" s="90"/>
      <c r="AD1794" s="91"/>
      <c r="AE1794" s="91"/>
      <c r="AG1794" s="9"/>
      <c r="AJ1794" s="9"/>
    </row>
    <row r="1795" spans="1:36" ht="15" customHeight="1" outlineLevel="2">
      <c r="A1795" s="7">
        <v>2015</v>
      </c>
      <c r="B1795" s="148" t="s">
        <v>3491</v>
      </c>
      <c r="C1795" s="148" t="s">
        <v>300</v>
      </c>
      <c r="D1795" s="148" t="s">
        <v>300</v>
      </c>
      <c r="E1795" s="7" t="s">
        <v>13</v>
      </c>
      <c r="F1795" s="7">
        <v>1450</v>
      </c>
      <c r="G1795" s="7" t="s">
        <v>2310</v>
      </c>
      <c r="H1795" s="7" t="str">
        <f>VLOOKUP(G1795,Crosswalk!B:D,2,0)</f>
        <v>Aircraft</v>
      </c>
      <c r="I1795" s="7"/>
      <c r="J1795" s="8">
        <v>0</v>
      </c>
      <c r="K1795" s="8">
        <v>0</v>
      </c>
      <c r="L1795" s="8">
        <v>0</v>
      </c>
      <c r="M1795" s="8">
        <v>0</v>
      </c>
      <c r="N1795" s="8">
        <v>0</v>
      </c>
      <c r="O1795" s="8">
        <v>0</v>
      </c>
      <c r="P1795" s="8"/>
      <c r="Q1795" s="8">
        <v>0</v>
      </c>
      <c r="R1795" s="8"/>
      <c r="S1795" s="8"/>
      <c r="T1795" s="88"/>
      <c r="U1795" s="88"/>
      <c r="V1795" s="88"/>
      <c r="W1795" s="88"/>
      <c r="X1795" s="8"/>
      <c r="Y1795" s="14">
        <f t="shared" si="322"/>
        <v>0</v>
      </c>
      <c r="Z1795" s="89"/>
      <c r="AA1795" s="137"/>
      <c r="AB1795" s="90"/>
      <c r="AC1795" s="90"/>
      <c r="AD1795" s="91"/>
      <c r="AE1795" s="91"/>
      <c r="AG1795" s="9"/>
      <c r="AJ1795" s="9"/>
    </row>
    <row r="1796" spans="1:36" ht="15" customHeight="1" outlineLevel="2">
      <c r="A1796" s="7">
        <v>2015</v>
      </c>
      <c r="B1796" s="148" t="s">
        <v>3491</v>
      </c>
      <c r="C1796" s="148" t="s">
        <v>300</v>
      </c>
      <c r="D1796" s="148" t="s">
        <v>300</v>
      </c>
      <c r="E1796" s="7" t="s">
        <v>13</v>
      </c>
      <c r="F1796" s="7">
        <v>4010</v>
      </c>
      <c r="G1796" s="7" t="s">
        <v>2293</v>
      </c>
      <c r="H1796" s="7" t="str">
        <f>VLOOKUP(G1796,Crosswalk!B:D,2,0)</f>
        <v>Interest</v>
      </c>
      <c r="I1796" s="7"/>
      <c r="J1796" s="8">
        <v>0</v>
      </c>
      <c r="K1796" s="8">
        <v>0</v>
      </c>
      <c r="L1796" s="8">
        <v>208.74</v>
      </c>
      <c r="M1796" s="8">
        <v>0</v>
      </c>
      <c r="N1796" s="8">
        <v>337</v>
      </c>
      <c r="O1796" s="8">
        <v>171.54999999999995</v>
      </c>
      <c r="P1796" s="8"/>
      <c r="Q1796" s="8">
        <v>678.05</v>
      </c>
      <c r="R1796" s="8"/>
      <c r="S1796" s="8"/>
      <c r="T1796" s="8"/>
      <c r="U1796" s="8"/>
      <c r="V1796" s="8"/>
      <c r="W1796" s="8"/>
      <c r="X1796" s="8"/>
      <c r="Y1796" s="14">
        <f t="shared" si="322"/>
        <v>1395.34</v>
      </c>
      <c r="Z1796" s="89"/>
      <c r="AA1796" s="137"/>
      <c r="AB1796" s="90"/>
      <c r="AC1796" s="90"/>
      <c r="AD1796" s="91"/>
      <c r="AE1796" s="91"/>
      <c r="AG1796" s="9"/>
      <c r="AJ1796" s="9"/>
    </row>
    <row r="1797" spans="1:36" ht="15" customHeight="1" outlineLevel="2">
      <c r="A1797" s="7">
        <v>2015</v>
      </c>
      <c r="B1797" s="148" t="s">
        <v>3491</v>
      </c>
      <c r="C1797" s="148" t="s">
        <v>300</v>
      </c>
      <c r="D1797" s="148" t="s">
        <v>300</v>
      </c>
      <c r="E1797" s="7" t="s">
        <v>13</v>
      </c>
      <c r="F1797" s="7">
        <v>5380</v>
      </c>
      <c r="G1797" s="7" t="s">
        <v>2294</v>
      </c>
      <c r="H1797" s="7" t="str">
        <f>VLOOKUP(G1797,Crosswalk!B:D,2,0)</f>
        <v>St-Homeowners Prop Tax Relief</v>
      </c>
      <c r="I1797" s="7"/>
      <c r="J1797" s="8">
        <v>0</v>
      </c>
      <c r="K1797" s="8">
        <v>0</v>
      </c>
      <c r="L1797" s="8">
        <v>0</v>
      </c>
      <c r="M1797" s="8">
        <v>0</v>
      </c>
      <c r="N1797" s="8">
        <v>2630.64</v>
      </c>
      <c r="O1797" s="8">
        <v>0</v>
      </c>
      <c r="P1797" s="8"/>
      <c r="Q1797" s="8">
        <v>2630.64</v>
      </c>
      <c r="R1797" s="8"/>
      <c r="S1797" s="8"/>
      <c r="T1797" s="88"/>
      <c r="U1797" s="88"/>
      <c r="V1797" s="88"/>
      <c r="W1797" s="88"/>
      <c r="X1797" s="8"/>
      <c r="Y1797" s="14">
        <f t="shared" si="322"/>
        <v>5261.28</v>
      </c>
      <c r="Z1797" s="89"/>
      <c r="AA1797" s="137"/>
      <c r="AB1797" s="90"/>
      <c r="AC1797" s="90"/>
      <c r="AD1797" s="91"/>
      <c r="AE1797" s="91"/>
      <c r="AG1797" s="9"/>
      <c r="AJ1797" s="9"/>
    </row>
    <row r="1798" spans="1:36" ht="15" customHeight="1" outlineLevel="1">
      <c r="A1798" s="7"/>
      <c r="B1798" s="148"/>
      <c r="C1798" s="157" t="s">
        <v>3618</v>
      </c>
      <c r="D1798" s="148"/>
      <c r="E1798" s="7"/>
      <c r="F1798" s="7"/>
      <c r="G1798" s="7"/>
      <c r="H1798" s="7"/>
      <c r="I1798" s="7"/>
      <c r="J1798" s="8">
        <f>SUBTOTAL(9,J1789:J1797)</f>
        <v>0</v>
      </c>
      <c r="K1798" s="8">
        <f>SUBTOTAL(9,K1789:K1797)</f>
        <v>0</v>
      </c>
      <c r="L1798" s="8">
        <f>SUBTOTAL(9,L1789:L1797)</f>
        <v>244665.92999999996</v>
      </c>
      <c r="M1798" s="8">
        <f>SUBTOTAL(9,M1789:M1797)</f>
        <v>0</v>
      </c>
      <c r="N1798" s="8">
        <f>SUBTOTAL(9,N1789:N1797)</f>
        <v>34387.830000000009</v>
      </c>
      <c r="O1798" s="8">
        <f>SUBTOTAL(9,O1789:O1797)</f>
        <v>140683.15999999997</v>
      </c>
      <c r="P1798" s="8">
        <f>SUBTOTAL(9,P1789:P1797)</f>
        <v>41301.410000000003</v>
      </c>
      <c r="Q1798" s="8">
        <f>SUBTOTAL(9,Q1789:Q1797)</f>
        <v>89332.349999999919</v>
      </c>
      <c r="R1798" s="8"/>
      <c r="S1798" s="8"/>
      <c r="T1798" s="88"/>
      <c r="U1798" s="88"/>
      <c r="V1798" s="88"/>
      <c r="W1798" s="88"/>
      <c r="X1798" s="8"/>
      <c r="Y1798" s="14">
        <f>SUBTOTAL(9,Y1789:Y1797)</f>
        <v>550370.67999999993</v>
      </c>
      <c r="Z1798" s="89"/>
      <c r="AA1798" s="137"/>
      <c r="AB1798" s="90"/>
      <c r="AC1798" s="90"/>
      <c r="AD1798" s="91"/>
      <c r="AE1798" s="91"/>
      <c r="AG1798" s="9"/>
      <c r="AJ1798" s="9"/>
    </row>
    <row r="1799" spans="1:36" ht="15" customHeight="1" outlineLevel="2">
      <c r="A1799" s="7">
        <v>2015</v>
      </c>
      <c r="B1799" s="148" t="s">
        <v>3492</v>
      </c>
      <c r="C1799" s="148" t="s">
        <v>271</v>
      </c>
      <c r="D1799" s="148" t="s">
        <v>271</v>
      </c>
      <c r="E1799" s="7" t="s">
        <v>13</v>
      </c>
      <c r="F1799" s="7">
        <v>1010</v>
      </c>
      <c r="G1799" s="7" t="s">
        <v>2279</v>
      </c>
      <c r="H1799" s="7" t="str">
        <f>VLOOKUP(G1799,Crosswalk!B:D,2,0)</f>
        <v>Property Taxes-Current Secured</v>
      </c>
      <c r="I1799" s="7"/>
      <c r="J1799" s="8">
        <v>0</v>
      </c>
      <c r="K1799" s="8">
        <v>0</v>
      </c>
      <c r="L1799" s="8">
        <v>487330.55</v>
      </c>
      <c r="M1799" s="8">
        <v>0</v>
      </c>
      <c r="N1799" s="8">
        <v>73508.570000000007</v>
      </c>
      <c r="O1799" s="8">
        <v>307968.84999999998</v>
      </c>
      <c r="P1799" s="8">
        <v>95643.78</v>
      </c>
      <c r="Q1799" s="8">
        <v>10332.420000000042</v>
      </c>
      <c r="R1799" s="8"/>
      <c r="S1799" s="8"/>
      <c r="T1799" s="8"/>
      <c r="U1799" s="8"/>
      <c r="V1799" s="8"/>
      <c r="W1799" s="8"/>
      <c r="X1799" s="8"/>
      <c r="Y1799" s="14">
        <f t="shared" si="322"/>
        <v>974784.17</v>
      </c>
      <c r="Z1799" s="89"/>
      <c r="AA1799" s="137"/>
      <c r="AB1799" s="90"/>
      <c r="AC1799" s="90"/>
      <c r="AD1799" s="91"/>
      <c r="AE1799" s="91"/>
      <c r="AG1799" s="9"/>
      <c r="AJ1799" s="9"/>
    </row>
    <row r="1800" spans="1:36" ht="15" customHeight="1" outlineLevel="2">
      <c r="A1800" s="7">
        <v>2015</v>
      </c>
      <c r="B1800" s="148" t="s">
        <v>3492</v>
      </c>
      <c r="C1800" s="148" t="s">
        <v>271</v>
      </c>
      <c r="D1800" s="148" t="s">
        <v>271</v>
      </c>
      <c r="E1800" s="7" t="s">
        <v>13</v>
      </c>
      <c r="F1800" s="7">
        <v>1050</v>
      </c>
      <c r="G1800" s="7" t="s">
        <v>2281</v>
      </c>
      <c r="H1800" s="7" t="str">
        <f>VLOOKUP(G1800,Crosswalk!B:D,2,0)</f>
        <v>Property Tax-Current Unsecured</v>
      </c>
      <c r="I1800" s="7"/>
      <c r="J1800" s="8">
        <v>0</v>
      </c>
      <c r="K1800" s="8">
        <v>0</v>
      </c>
      <c r="L1800" s="8">
        <v>53973.36</v>
      </c>
      <c r="M1800" s="8">
        <v>0</v>
      </c>
      <c r="N1800" s="8">
        <v>310.48999999999796</v>
      </c>
      <c r="O1800" s="8">
        <v>2741.7000000000044</v>
      </c>
      <c r="P1800" s="8">
        <v>-170.16</v>
      </c>
      <c r="Q1800" s="8">
        <v>1974.4499999999971</v>
      </c>
      <c r="R1800" s="8"/>
      <c r="S1800" s="8"/>
      <c r="T1800" s="88"/>
      <c r="U1800" s="88"/>
      <c r="V1800" s="88"/>
      <c r="W1800" s="88"/>
      <c r="X1800" s="8"/>
      <c r="Y1800" s="14">
        <f t="shared" si="322"/>
        <v>58829.84</v>
      </c>
      <c r="Z1800" s="89"/>
      <c r="AA1800" s="137"/>
      <c r="AB1800" s="90"/>
      <c r="AC1800" s="90"/>
      <c r="AD1800" s="91"/>
      <c r="AE1800" s="91"/>
      <c r="AG1800" s="9"/>
      <c r="AJ1800" s="9"/>
    </row>
    <row r="1801" spans="1:36" ht="15" customHeight="1" outlineLevel="2">
      <c r="A1801" s="7">
        <v>2015</v>
      </c>
      <c r="B1801" s="148" t="s">
        <v>3492</v>
      </c>
      <c r="C1801" s="148" t="s">
        <v>271</v>
      </c>
      <c r="D1801" s="148" t="s">
        <v>271</v>
      </c>
      <c r="E1801" s="7" t="s">
        <v>13</v>
      </c>
      <c r="F1801" s="7">
        <v>1110</v>
      </c>
      <c r="G1801" s="7" t="s">
        <v>2283</v>
      </c>
      <c r="H1801" s="7" t="str">
        <f>VLOOKUP(G1801,Crosswalk!B:D,2,0)</f>
        <v>Property Taxes-Prior Secured</v>
      </c>
      <c r="I1801" s="7"/>
      <c r="J1801" s="8">
        <v>0</v>
      </c>
      <c r="K1801" s="8">
        <v>0</v>
      </c>
      <c r="L1801" s="8">
        <v>0</v>
      </c>
      <c r="M1801" s="8">
        <v>0</v>
      </c>
      <c r="N1801" s="8">
        <v>0</v>
      </c>
      <c r="O1801" s="8">
        <v>0</v>
      </c>
      <c r="P1801" s="8"/>
      <c r="Q1801" s="8">
        <v>31965.75</v>
      </c>
      <c r="R1801" s="8"/>
      <c r="S1801" s="8"/>
      <c r="T1801" s="8"/>
      <c r="U1801" s="8"/>
      <c r="V1801" s="8"/>
      <c r="W1801" s="8"/>
      <c r="X1801" s="8"/>
      <c r="Y1801" s="14">
        <f t="shared" si="322"/>
        <v>31965.75</v>
      </c>
      <c r="Z1801" s="89"/>
      <c r="AA1801" s="137"/>
      <c r="AB1801" s="90"/>
      <c r="AC1801" s="90"/>
      <c r="AD1801" s="91"/>
      <c r="AE1801" s="91"/>
      <c r="AG1801" s="9"/>
      <c r="AJ1801" s="9"/>
    </row>
    <row r="1802" spans="1:36" ht="15" customHeight="1" outlineLevel="2">
      <c r="A1802" s="7">
        <v>2015</v>
      </c>
      <c r="B1802" s="148" t="s">
        <v>3492</v>
      </c>
      <c r="C1802" s="148" t="s">
        <v>271</v>
      </c>
      <c r="D1802" s="148" t="s">
        <v>271</v>
      </c>
      <c r="E1802" s="7" t="s">
        <v>13</v>
      </c>
      <c r="F1802" s="7">
        <v>1150</v>
      </c>
      <c r="G1802" s="7" t="s">
        <v>2285</v>
      </c>
      <c r="H1802" s="7" t="str">
        <f>VLOOKUP(G1802,Crosswalk!B:D,2,0)</f>
        <v>Property Taxes-Prior Unsecured</v>
      </c>
      <c r="I1802" s="7"/>
      <c r="J1802" s="8">
        <v>0</v>
      </c>
      <c r="K1802" s="8">
        <v>0</v>
      </c>
      <c r="L1802" s="8">
        <v>518.96</v>
      </c>
      <c r="M1802" s="8">
        <v>0</v>
      </c>
      <c r="N1802" s="8">
        <v>79.63</v>
      </c>
      <c r="O1802" s="8">
        <v>754.37</v>
      </c>
      <c r="P1802" s="8">
        <v>81.290000000000006</v>
      </c>
      <c r="Q1802" s="8">
        <v>477.3599999999999</v>
      </c>
      <c r="R1802" s="8"/>
      <c r="S1802" s="8"/>
      <c r="T1802" s="88"/>
      <c r="U1802" s="88"/>
      <c r="V1802" s="88"/>
      <c r="W1802" s="88"/>
      <c r="X1802" s="8"/>
      <c r="Y1802" s="14">
        <f t="shared" si="322"/>
        <v>1911.61</v>
      </c>
      <c r="Z1802" s="89"/>
      <c r="AA1802" s="137"/>
      <c r="AB1802" s="90"/>
      <c r="AC1802" s="90"/>
      <c r="AD1802" s="91"/>
      <c r="AE1802" s="91"/>
      <c r="AG1802" s="9"/>
      <c r="AJ1802" s="9"/>
    </row>
    <row r="1803" spans="1:36" ht="15" customHeight="1" outlineLevel="2">
      <c r="A1803" s="7">
        <v>2015</v>
      </c>
      <c r="B1803" s="148" t="s">
        <v>3492</v>
      </c>
      <c r="C1803" s="148" t="s">
        <v>271</v>
      </c>
      <c r="D1803" s="148" t="s">
        <v>271</v>
      </c>
      <c r="E1803" s="7" t="s">
        <v>13</v>
      </c>
      <c r="F1803" s="7">
        <v>1260</v>
      </c>
      <c r="G1803" s="7" t="str">
        <f>VLOOKUP(F1803,Crosswalk!A:D,2,0)</f>
        <v>4030</v>
      </c>
      <c r="H1803" s="7" t="str">
        <f>VLOOKUP(G1803,Crosswalk!B:D,2,0)</f>
        <v>Supp Prop Tax-Current Secured</v>
      </c>
      <c r="I1803" s="7"/>
      <c r="J1803" s="8"/>
      <c r="K1803" s="8"/>
      <c r="L1803" s="8"/>
      <c r="M1803" s="8"/>
      <c r="N1803" s="8"/>
      <c r="O1803" s="8"/>
      <c r="P1803" s="8"/>
      <c r="Q1803" s="8">
        <v>9652.14</v>
      </c>
      <c r="R1803" s="8"/>
      <c r="S1803" s="8"/>
      <c r="T1803" s="88"/>
      <c r="U1803" s="88"/>
      <c r="V1803" s="88"/>
      <c r="W1803" s="88"/>
      <c r="X1803" s="8"/>
      <c r="Y1803" s="14">
        <f t="shared" ref="Y1803" si="327">SUM(J1803:X1803)</f>
        <v>9652.14</v>
      </c>
      <c r="Z1803" s="89"/>
      <c r="AA1803" s="137"/>
      <c r="AB1803" s="90"/>
      <c r="AC1803" s="90"/>
      <c r="AD1803" s="91"/>
      <c r="AE1803" s="91"/>
      <c r="AG1803" s="9"/>
      <c r="AJ1803" s="9"/>
    </row>
    <row r="1804" spans="1:36" ht="15" customHeight="1" outlineLevel="2">
      <c r="A1804" s="7">
        <v>2015</v>
      </c>
      <c r="B1804" s="148" t="s">
        <v>3492</v>
      </c>
      <c r="C1804" s="148" t="s">
        <v>271</v>
      </c>
      <c r="D1804" s="148" t="s">
        <v>271</v>
      </c>
      <c r="E1804" s="7" t="s">
        <v>13</v>
      </c>
      <c r="F1804" s="7">
        <v>1270</v>
      </c>
      <c r="G1804" s="7" t="s">
        <v>2302</v>
      </c>
      <c r="H1804" s="7" t="str">
        <f>VLOOKUP(G1804,Crosswalk!B:D,2,0)</f>
        <v>Supp Property Taxes-Prior Secured</v>
      </c>
      <c r="I1804" s="7"/>
      <c r="J1804" s="8">
        <v>0</v>
      </c>
      <c r="K1804" s="8">
        <v>0</v>
      </c>
      <c r="L1804" s="8">
        <v>0</v>
      </c>
      <c r="M1804" s="8">
        <v>0</v>
      </c>
      <c r="N1804" s="8">
        <v>0</v>
      </c>
      <c r="O1804" s="8">
        <v>0</v>
      </c>
      <c r="P1804" s="8"/>
      <c r="Q1804" s="8">
        <v>3142.54</v>
      </c>
      <c r="R1804" s="8"/>
      <c r="S1804" s="8"/>
      <c r="T1804" s="8"/>
      <c r="U1804" s="8"/>
      <c r="V1804" s="8"/>
      <c r="W1804" s="8"/>
      <c r="X1804" s="8"/>
      <c r="Y1804" s="14">
        <f t="shared" si="322"/>
        <v>3142.54</v>
      </c>
      <c r="Z1804" s="89"/>
      <c r="AA1804" s="137"/>
      <c r="AB1804" s="90"/>
      <c r="AC1804" s="90"/>
      <c r="AD1804" s="91"/>
      <c r="AE1804" s="91"/>
      <c r="AG1804" s="9"/>
      <c r="AJ1804" s="9"/>
    </row>
    <row r="1805" spans="1:36" ht="15" customHeight="1" outlineLevel="2">
      <c r="A1805" s="7">
        <v>2015</v>
      </c>
      <c r="B1805" s="148" t="s">
        <v>3492</v>
      </c>
      <c r="C1805" s="148" t="s">
        <v>271</v>
      </c>
      <c r="D1805" s="148" t="s">
        <v>271</v>
      </c>
      <c r="E1805" s="7" t="s">
        <v>13</v>
      </c>
      <c r="F1805" s="7">
        <v>1450</v>
      </c>
      <c r="G1805" s="7" t="s">
        <v>2310</v>
      </c>
      <c r="H1805" s="7" t="str">
        <f>VLOOKUP(G1805,Crosswalk!B:D,2,0)</f>
        <v>Aircraft</v>
      </c>
      <c r="I1805" s="7"/>
      <c r="J1805" s="8">
        <v>0</v>
      </c>
      <c r="K1805" s="8">
        <v>0</v>
      </c>
      <c r="L1805" s="8">
        <v>0</v>
      </c>
      <c r="M1805" s="8">
        <v>0</v>
      </c>
      <c r="N1805" s="8">
        <v>0</v>
      </c>
      <c r="O1805" s="8">
        <v>0</v>
      </c>
      <c r="P1805" s="8"/>
      <c r="Q1805" s="8">
        <v>0</v>
      </c>
      <c r="R1805" s="8"/>
      <c r="S1805" s="8"/>
      <c r="T1805" s="88"/>
      <c r="U1805" s="88"/>
      <c r="V1805" s="88"/>
      <c r="W1805" s="88"/>
      <c r="X1805" s="8"/>
      <c r="Y1805" s="14">
        <f t="shared" si="322"/>
        <v>0</v>
      </c>
      <c r="Z1805" s="89"/>
      <c r="AA1805" s="137"/>
      <c r="AB1805" s="90"/>
      <c r="AC1805" s="90"/>
      <c r="AD1805" s="91"/>
      <c r="AE1805" s="91"/>
      <c r="AG1805" s="9"/>
      <c r="AJ1805" s="9"/>
    </row>
    <row r="1806" spans="1:36" ht="15" customHeight="1" outlineLevel="2">
      <c r="A1806" s="7">
        <v>2015</v>
      </c>
      <c r="B1806" s="148" t="s">
        <v>3492</v>
      </c>
      <c r="C1806" s="148" t="s">
        <v>271</v>
      </c>
      <c r="D1806" s="148" t="s">
        <v>271</v>
      </c>
      <c r="E1806" s="7" t="s">
        <v>13</v>
      </c>
      <c r="F1806" s="7">
        <v>4010</v>
      </c>
      <c r="G1806" s="7" t="s">
        <v>2293</v>
      </c>
      <c r="H1806" s="7" t="str">
        <f>VLOOKUP(G1806,Crosswalk!B:D,2,0)</f>
        <v>Interest</v>
      </c>
      <c r="I1806" s="7"/>
      <c r="J1806" s="8">
        <v>0</v>
      </c>
      <c r="K1806" s="8">
        <v>0</v>
      </c>
      <c r="L1806" s="8">
        <v>157.94</v>
      </c>
      <c r="M1806" s="8">
        <v>0</v>
      </c>
      <c r="N1806" s="8">
        <v>208.55</v>
      </c>
      <c r="O1806" s="8">
        <v>199.75</v>
      </c>
      <c r="P1806" s="8"/>
      <c r="Q1806" s="8">
        <v>1503.6299999999999</v>
      </c>
      <c r="R1806" s="8"/>
      <c r="S1806" s="8"/>
      <c r="T1806" s="8"/>
      <c r="U1806" s="8"/>
      <c r="V1806" s="8"/>
      <c r="W1806" s="8"/>
      <c r="X1806" s="8"/>
      <c r="Y1806" s="14">
        <f t="shared" si="322"/>
        <v>2069.87</v>
      </c>
      <c r="Z1806" s="89"/>
      <c r="AA1806" s="137"/>
      <c r="AB1806" s="90"/>
      <c r="AC1806" s="90"/>
      <c r="AD1806" s="91"/>
      <c r="AE1806" s="91"/>
      <c r="AG1806" s="9"/>
      <c r="AJ1806" s="9"/>
    </row>
    <row r="1807" spans="1:36" ht="15" customHeight="1" outlineLevel="2">
      <c r="A1807" s="7">
        <v>2015</v>
      </c>
      <c r="B1807" s="148" t="s">
        <v>3492</v>
      </c>
      <c r="C1807" s="148" t="s">
        <v>271</v>
      </c>
      <c r="D1807" s="148" t="s">
        <v>271</v>
      </c>
      <c r="E1807" s="7" t="s">
        <v>13</v>
      </c>
      <c r="F1807" s="7">
        <v>5380</v>
      </c>
      <c r="G1807" s="7" t="s">
        <v>2294</v>
      </c>
      <c r="H1807" s="7" t="str">
        <f>VLOOKUP(G1807,Crosswalk!B:D,2,0)</f>
        <v>St-Homeowners Prop Tax Relief</v>
      </c>
      <c r="I1807" s="7"/>
      <c r="J1807" s="8">
        <v>0</v>
      </c>
      <c r="K1807" s="8">
        <v>0</v>
      </c>
      <c r="L1807" s="8">
        <v>0</v>
      </c>
      <c r="M1807" s="8">
        <v>0</v>
      </c>
      <c r="N1807" s="8">
        <v>5831.38</v>
      </c>
      <c r="O1807" s="8">
        <v>0</v>
      </c>
      <c r="P1807" s="8"/>
      <c r="Q1807" s="8">
        <v>5831.38</v>
      </c>
      <c r="R1807" s="8"/>
      <c r="S1807" s="8"/>
      <c r="T1807" s="88"/>
      <c r="U1807" s="88"/>
      <c r="V1807" s="88"/>
      <c r="W1807" s="88"/>
      <c r="X1807" s="8"/>
      <c r="Y1807" s="14">
        <f t="shared" si="322"/>
        <v>11662.76</v>
      </c>
      <c r="Z1807" s="89"/>
      <c r="AA1807" s="137"/>
      <c r="AB1807" s="90"/>
      <c r="AC1807" s="90"/>
      <c r="AD1807" s="91"/>
      <c r="AE1807" s="91"/>
      <c r="AG1807" s="9"/>
      <c r="AJ1807" s="9"/>
    </row>
    <row r="1808" spans="1:36" ht="15" customHeight="1" outlineLevel="1">
      <c r="A1808" s="7"/>
      <c r="B1808" s="148"/>
      <c r="C1808" s="157" t="s">
        <v>3619</v>
      </c>
      <c r="D1808" s="148"/>
      <c r="E1808" s="7"/>
      <c r="F1808" s="7"/>
      <c r="G1808" s="7"/>
      <c r="H1808" s="7"/>
      <c r="I1808" s="7"/>
      <c r="J1808" s="8">
        <f>SUBTOTAL(9,J1799:J1807)</f>
        <v>0</v>
      </c>
      <c r="K1808" s="8">
        <f>SUBTOTAL(9,K1799:K1807)</f>
        <v>0</v>
      </c>
      <c r="L1808" s="8">
        <f>SUBTOTAL(9,L1799:L1807)</f>
        <v>541980.80999999994</v>
      </c>
      <c r="M1808" s="8">
        <f>SUBTOTAL(9,M1799:M1807)</f>
        <v>0</v>
      </c>
      <c r="N1808" s="8">
        <f>SUBTOTAL(9,N1799:N1807)</f>
        <v>79938.62000000001</v>
      </c>
      <c r="O1808" s="8">
        <f>SUBTOTAL(9,O1799:O1807)</f>
        <v>311664.67</v>
      </c>
      <c r="P1808" s="8">
        <f>SUBTOTAL(9,P1799:P1807)</f>
        <v>95554.909999999989</v>
      </c>
      <c r="Q1808" s="8">
        <f>SUBTOTAL(9,Q1799:Q1807)</f>
        <v>64879.670000000035</v>
      </c>
      <c r="R1808" s="8"/>
      <c r="S1808" s="8"/>
      <c r="T1808" s="88"/>
      <c r="U1808" s="88"/>
      <c r="V1808" s="88"/>
      <c r="W1808" s="88"/>
      <c r="X1808" s="8"/>
      <c r="Y1808" s="14">
        <f>SUBTOTAL(9,Y1799:Y1807)</f>
        <v>1094018.6800000002</v>
      </c>
      <c r="Z1808" s="89"/>
      <c r="AA1808" s="137"/>
      <c r="AB1808" s="90"/>
      <c r="AC1808" s="90"/>
      <c r="AD1808" s="91"/>
      <c r="AE1808" s="91"/>
      <c r="AG1808" s="9"/>
      <c r="AJ1808" s="9"/>
    </row>
    <row r="1809" spans="1:36" ht="15" customHeight="1" outlineLevel="2">
      <c r="A1809" s="7">
        <v>2015</v>
      </c>
      <c r="B1809" s="148" t="s">
        <v>3493</v>
      </c>
      <c r="C1809" s="148" t="s">
        <v>301</v>
      </c>
      <c r="D1809" s="148" t="s">
        <v>301</v>
      </c>
      <c r="E1809" s="7" t="s">
        <v>13</v>
      </c>
      <c r="F1809" s="7">
        <v>1010</v>
      </c>
      <c r="G1809" s="7" t="s">
        <v>2279</v>
      </c>
      <c r="H1809" s="7" t="str">
        <f>VLOOKUP(G1809,Crosswalk!B:D,2,0)</f>
        <v>Property Taxes-Current Secured</v>
      </c>
      <c r="I1809" s="7"/>
      <c r="J1809" s="8">
        <v>0</v>
      </c>
      <c r="K1809" s="8">
        <v>0</v>
      </c>
      <c r="L1809" s="8">
        <v>220020.01</v>
      </c>
      <c r="M1809" s="8">
        <v>0</v>
      </c>
      <c r="N1809" s="8">
        <v>32979.910000000003</v>
      </c>
      <c r="O1809" s="8">
        <v>139041.51000000004</v>
      </c>
      <c r="P1809" s="8">
        <v>42985.62</v>
      </c>
      <c r="Q1809" s="8">
        <v>4716.5300000000279</v>
      </c>
      <c r="R1809" s="8"/>
      <c r="S1809" s="8"/>
      <c r="T1809" s="8"/>
      <c r="U1809" s="8"/>
      <c r="V1809" s="8"/>
      <c r="W1809" s="8"/>
      <c r="X1809" s="8"/>
      <c r="Y1809" s="14">
        <f t="shared" si="322"/>
        <v>439743.58000000007</v>
      </c>
      <c r="Z1809" s="89"/>
      <c r="AA1809" s="137"/>
      <c r="AB1809" s="90"/>
      <c r="AC1809" s="90"/>
      <c r="AD1809" s="91"/>
      <c r="AE1809" s="91"/>
      <c r="AG1809" s="9"/>
      <c r="AJ1809" s="9"/>
    </row>
    <row r="1810" spans="1:36" ht="15" customHeight="1" outlineLevel="2">
      <c r="A1810" s="7">
        <v>2015</v>
      </c>
      <c r="B1810" s="148" t="s">
        <v>3493</v>
      </c>
      <c r="C1810" s="148" t="s">
        <v>301</v>
      </c>
      <c r="D1810" s="148" t="s">
        <v>301</v>
      </c>
      <c r="E1810" s="7" t="s">
        <v>13</v>
      </c>
      <c r="F1810" s="7">
        <v>1050</v>
      </c>
      <c r="G1810" s="7" t="s">
        <v>2281</v>
      </c>
      <c r="H1810" s="7" t="str">
        <f>VLOOKUP(G1810,Crosswalk!B:D,2,0)</f>
        <v>Property Tax-Current Unsecured</v>
      </c>
      <c r="I1810" s="7"/>
      <c r="J1810" s="8">
        <v>0</v>
      </c>
      <c r="K1810" s="8">
        <v>0</v>
      </c>
      <c r="L1810" s="8">
        <v>24367.84</v>
      </c>
      <c r="M1810" s="8">
        <v>0</v>
      </c>
      <c r="N1810" s="8">
        <v>140.18000000000029</v>
      </c>
      <c r="O1810" s="8">
        <v>1237.8199999999997</v>
      </c>
      <c r="P1810" s="8">
        <v>-76.819999999999993</v>
      </c>
      <c r="Q1810" s="8">
        <v>891.43000000000029</v>
      </c>
      <c r="R1810" s="8"/>
      <c r="S1810" s="8"/>
      <c r="T1810" s="88"/>
      <c r="U1810" s="88"/>
      <c r="V1810" s="88"/>
      <c r="W1810" s="88"/>
      <c r="X1810" s="8"/>
      <c r="Y1810" s="14">
        <f t="shared" si="322"/>
        <v>26560.45</v>
      </c>
      <c r="Z1810" s="89"/>
      <c r="AA1810" s="137"/>
      <c r="AB1810" s="90"/>
      <c r="AC1810" s="90"/>
      <c r="AD1810" s="91"/>
      <c r="AE1810" s="91"/>
      <c r="AG1810" s="9"/>
      <c r="AJ1810" s="9"/>
    </row>
    <row r="1811" spans="1:36" ht="15" customHeight="1" outlineLevel="2">
      <c r="A1811" s="7">
        <v>2015</v>
      </c>
      <c r="B1811" s="148" t="s">
        <v>3493</v>
      </c>
      <c r="C1811" s="148" t="s">
        <v>301</v>
      </c>
      <c r="D1811" s="148" t="s">
        <v>301</v>
      </c>
      <c r="E1811" s="7" t="s">
        <v>13</v>
      </c>
      <c r="F1811" s="7">
        <v>1110</v>
      </c>
      <c r="G1811" s="7" t="s">
        <v>2283</v>
      </c>
      <c r="H1811" s="7" t="str">
        <f>VLOOKUP(G1811,Crosswalk!B:D,2,0)</f>
        <v>Property Taxes-Prior Secured</v>
      </c>
      <c r="I1811" s="7"/>
      <c r="J1811" s="8">
        <v>0</v>
      </c>
      <c r="K1811" s="8">
        <v>0</v>
      </c>
      <c r="L1811" s="8">
        <v>0</v>
      </c>
      <c r="M1811" s="8">
        <v>0</v>
      </c>
      <c r="N1811" s="8">
        <v>0</v>
      </c>
      <c r="O1811" s="8">
        <v>0</v>
      </c>
      <c r="P1811" s="8"/>
      <c r="Q1811" s="8">
        <v>15923.12</v>
      </c>
      <c r="R1811" s="8"/>
      <c r="S1811" s="8"/>
      <c r="T1811" s="8"/>
      <c r="U1811" s="8"/>
      <c r="V1811" s="8"/>
      <c r="W1811" s="8"/>
      <c r="X1811" s="8"/>
      <c r="Y1811" s="14">
        <f t="shared" si="322"/>
        <v>15923.12</v>
      </c>
      <c r="Z1811" s="89"/>
      <c r="AA1811" s="137"/>
      <c r="AB1811" s="90"/>
      <c r="AC1811" s="90"/>
      <c r="AD1811" s="91"/>
      <c r="AE1811" s="91"/>
      <c r="AG1811" s="9"/>
      <c r="AJ1811" s="9"/>
    </row>
    <row r="1812" spans="1:36" ht="15" customHeight="1" outlineLevel="2">
      <c r="A1812" s="7">
        <v>2015</v>
      </c>
      <c r="B1812" s="148" t="s">
        <v>3493</v>
      </c>
      <c r="C1812" s="148" t="s">
        <v>301</v>
      </c>
      <c r="D1812" s="148" t="s">
        <v>301</v>
      </c>
      <c r="E1812" s="7" t="s">
        <v>13</v>
      </c>
      <c r="F1812" s="7">
        <v>1150</v>
      </c>
      <c r="G1812" s="7" t="s">
        <v>2285</v>
      </c>
      <c r="H1812" s="7" t="str">
        <f>VLOOKUP(G1812,Crosswalk!B:D,2,0)</f>
        <v>Property Taxes-Prior Unsecured</v>
      </c>
      <c r="I1812" s="7"/>
      <c r="J1812" s="8">
        <v>0</v>
      </c>
      <c r="K1812" s="8">
        <v>0</v>
      </c>
      <c r="L1812" s="8">
        <v>221.73</v>
      </c>
      <c r="M1812" s="8">
        <v>0</v>
      </c>
      <c r="N1812" s="8">
        <v>34.02000000000001</v>
      </c>
      <c r="O1812" s="8">
        <v>322.29999999999995</v>
      </c>
      <c r="P1812" s="8">
        <v>34.729999999999997</v>
      </c>
      <c r="Q1812" s="8">
        <v>203.96000000000004</v>
      </c>
      <c r="R1812" s="8"/>
      <c r="S1812" s="8"/>
      <c r="T1812" s="88"/>
      <c r="U1812" s="88"/>
      <c r="V1812" s="88"/>
      <c r="W1812" s="88"/>
      <c r="X1812" s="8"/>
      <c r="Y1812" s="14">
        <f t="shared" si="322"/>
        <v>816.74</v>
      </c>
      <c r="Z1812" s="89"/>
      <c r="AA1812" s="137"/>
      <c r="AB1812" s="90"/>
      <c r="AC1812" s="90"/>
      <c r="AD1812" s="91"/>
      <c r="AE1812" s="91"/>
      <c r="AG1812" s="9"/>
      <c r="AJ1812" s="9"/>
    </row>
    <row r="1813" spans="1:36" ht="15" customHeight="1" outlineLevel="2">
      <c r="A1813" s="7">
        <v>2015</v>
      </c>
      <c r="B1813" s="148" t="s">
        <v>3493</v>
      </c>
      <c r="C1813" s="148" t="s">
        <v>301</v>
      </c>
      <c r="D1813" s="148" t="s">
        <v>301</v>
      </c>
      <c r="E1813" s="7" t="s">
        <v>13</v>
      </c>
      <c r="F1813" s="7">
        <v>1260</v>
      </c>
      <c r="G1813" s="7" t="str">
        <f>VLOOKUP(F1813,Crosswalk!A:D,2,0)</f>
        <v>4030</v>
      </c>
      <c r="H1813" s="7" t="str">
        <f>VLOOKUP(G1813,Crosswalk!B:D,2,0)</f>
        <v>Supp Prop Tax-Current Secured</v>
      </c>
      <c r="I1813" s="7"/>
      <c r="J1813" s="8"/>
      <c r="K1813" s="8"/>
      <c r="L1813" s="8"/>
      <c r="M1813" s="8"/>
      <c r="N1813" s="8"/>
      <c r="O1813" s="8"/>
      <c r="P1813" s="8"/>
      <c r="Q1813" s="8">
        <v>7478.95</v>
      </c>
      <c r="R1813" s="8"/>
      <c r="S1813" s="8"/>
      <c r="T1813" s="88"/>
      <c r="U1813" s="88"/>
      <c r="V1813" s="88"/>
      <c r="W1813" s="88"/>
      <c r="X1813" s="8"/>
      <c r="Y1813" s="14">
        <f t="shared" ref="Y1813" si="328">SUM(J1813:X1813)</f>
        <v>7478.95</v>
      </c>
      <c r="Z1813" s="89"/>
      <c r="AA1813" s="137"/>
      <c r="AB1813" s="90"/>
      <c r="AC1813" s="90"/>
      <c r="AD1813" s="91"/>
      <c r="AE1813" s="91"/>
      <c r="AG1813" s="9"/>
      <c r="AJ1813" s="9"/>
    </row>
    <row r="1814" spans="1:36" ht="15" customHeight="1" outlineLevel="2">
      <c r="A1814" s="7">
        <v>2015</v>
      </c>
      <c r="B1814" s="148" t="s">
        <v>3493</v>
      </c>
      <c r="C1814" s="148" t="s">
        <v>301</v>
      </c>
      <c r="D1814" s="148" t="s">
        <v>301</v>
      </c>
      <c r="E1814" s="7" t="s">
        <v>13</v>
      </c>
      <c r="F1814" s="7">
        <v>1270</v>
      </c>
      <c r="G1814" s="7" t="s">
        <v>2302</v>
      </c>
      <c r="H1814" s="7" t="str">
        <f>VLOOKUP(G1814,Crosswalk!B:D,2,0)</f>
        <v>Supp Property Taxes-Prior Secured</v>
      </c>
      <c r="I1814" s="7"/>
      <c r="J1814" s="8">
        <v>0</v>
      </c>
      <c r="K1814" s="8">
        <v>0</v>
      </c>
      <c r="L1814" s="8">
        <v>0</v>
      </c>
      <c r="M1814" s="8">
        <v>0</v>
      </c>
      <c r="N1814" s="8">
        <v>0</v>
      </c>
      <c r="O1814" s="8">
        <v>0</v>
      </c>
      <c r="P1814" s="8"/>
      <c r="Q1814" s="8">
        <v>5046.7700000000004</v>
      </c>
      <c r="R1814" s="8"/>
      <c r="S1814" s="8"/>
      <c r="T1814" s="8"/>
      <c r="U1814" s="8"/>
      <c r="V1814" s="8"/>
      <c r="W1814" s="8"/>
      <c r="X1814" s="8"/>
      <c r="Y1814" s="14">
        <f t="shared" si="322"/>
        <v>5046.7700000000004</v>
      </c>
      <c r="Z1814" s="89"/>
      <c r="AA1814" s="137"/>
      <c r="AB1814" s="90"/>
      <c r="AC1814" s="90"/>
      <c r="AD1814" s="91"/>
      <c r="AE1814" s="91"/>
      <c r="AG1814" s="9"/>
      <c r="AJ1814" s="9"/>
    </row>
    <row r="1815" spans="1:36" ht="15" customHeight="1" outlineLevel="2">
      <c r="A1815" s="7">
        <v>2015</v>
      </c>
      <c r="B1815" s="148" t="s">
        <v>3493</v>
      </c>
      <c r="C1815" s="148" t="s">
        <v>301</v>
      </c>
      <c r="D1815" s="148" t="s">
        <v>301</v>
      </c>
      <c r="E1815" s="7" t="s">
        <v>13</v>
      </c>
      <c r="F1815" s="7">
        <v>1450</v>
      </c>
      <c r="G1815" s="7" t="s">
        <v>2310</v>
      </c>
      <c r="H1815" s="7" t="str">
        <f>VLOOKUP(G1815,Crosswalk!B:D,2,0)</f>
        <v>Aircraft</v>
      </c>
      <c r="I1815" s="7"/>
      <c r="J1815" s="8">
        <v>0</v>
      </c>
      <c r="K1815" s="8">
        <v>0</v>
      </c>
      <c r="L1815" s="8">
        <v>0</v>
      </c>
      <c r="M1815" s="8">
        <v>0</v>
      </c>
      <c r="N1815" s="8">
        <v>0</v>
      </c>
      <c r="O1815" s="8">
        <v>0</v>
      </c>
      <c r="P1815" s="8"/>
      <c r="Q1815" s="8">
        <v>0</v>
      </c>
      <c r="R1815" s="8"/>
      <c r="S1815" s="8"/>
      <c r="T1815" s="88"/>
      <c r="U1815" s="88"/>
      <c r="V1815" s="88"/>
      <c r="W1815" s="88"/>
      <c r="X1815" s="8"/>
      <c r="Y1815" s="14">
        <f t="shared" si="322"/>
        <v>0</v>
      </c>
      <c r="Z1815" s="89"/>
      <c r="AA1815" s="137"/>
      <c r="AB1815" s="90"/>
      <c r="AC1815" s="90"/>
      <c r="AD1815" s="91"/>
      <c r="AE1815" s="91"/>
      <c r="AG1815" s="9"/>
      <c r="AJ1815" s="9"/>
    </row>
    <row r="1816" spans="1:36" ht="15" customHeight="1" outlineLevel="2">
      <c r="A1816" s="7">
        <v>2015</v>
      </c>
      <c r="B1816" s="148" t="s">
        <v>3493</v>
      </c>
      <c r="C1816" s="148" t="s">
        <v>301</v>
      </c>
      <c r="D1816" s="148" t="s">
        <v>301</v>
      </c>
      <c r="E1816" s="7" t="s">
        <v>13</v>
      </c>
      <c r="F1816" s="7">
        <v>4010</v>
      </c>
      <c r="G1816" s="7" t="s">
        <v>2293</v>
      </c>
      <c r="H1816" s="7" t="str">
        <f>VLOOKUP(G1816,Crosswalk!B:D,2,0)</f>
        <v>Interest</v>
      </c>
      <c r="I1816" s="7"/>
      <c r="J1816" s="8">
        <v>0</v>
      </c>
      <c r="K1816" s="8">
        <v>0</v>
      </c>
      <c r="L1816" s="8">
        <v>93.85</v>
      </c>
      <c r="M1816" s="8">
        <v>0</v>
      </c>
      <c r="N1816" s="8">
        <v>147.08000000000001</v>
      </c>
      <c r="O1816" s="8">
        <v>114.87</v>
      </c>
      <c r="P1816" s="8"/>
      <c r="Q1816" s="8">
        <v>679.01</v>
      </c>
      <c r="R1816" s="8"/>
      <c r="S1816" s="8"/>
      <c r="T1816" s="8"/>
      <c r="U1816" s="8"/>
      <c r="V1816" s="8"/>
      <c r="W1816" s="8"/>
      <c r="X1816" s="8"/>
      <c r="Y1816" s="14">
        <f t="shared" si="322"/>
        <v>1034.81</v>
      </c>
      <c r="Z1816" s="89"/>
      <c r="AA1816" s="137"/>
      <c r="AB1816" s="90"/>
      <c r="AC1816" s="90"/>
      <c r="AD1816" s="91"/>
      <c r="AE1816" s="91"/>
      <c r="AG1816" s="9"/>
      <c r="AJ1816" s="9"/>
    </row>
    <row r="1817" spans="1:36" ht="15" customHeight="1" outlineLevel="2">
      <c r="A1817" s="7">
        <v>2015</v>
      </c>
      <c r="B1817" s="148" t="s">
        <v>3493</v>
      </c>
      <c r="C1817" s="148" t="s">
        <v>301</v>
      </c>
      <c r="D1817" s="148" t="s">
        <v>301</v>
      </c>
      <c r="E1817" s="7" t="s">
        <v>13</v>
      </c>
      <c r="F1817" s="7">
        <v>5380</v>
      </c>
      <c r="G1817" s="7" t="s">
        <v>2294</v>
      </c>
      <c r="H1817" s="7" t="str">
        <f>VLOOKUP(G1817,Crosswalk!B:D,2,0)</f>
        <v>St-Homeowners Prop Tax Relief</v>
      </c>
      <c r="I1817" s="7"/>
      <c r="J1817" s="8">
        <v>0</v>
      </c>
      <c r="K1817" s="8">
        <v>0</v>
      </c>
      <c r="L1817" s="8">
        <v>0</v>
      </c>
      <c r="M1817" s="8">
        <v>0</v>
      </c>
      <c r="N1817" s="8">
        <v>2632.27</v>
      </c>
      <c r="O1817" s="8">
        <v>0</v>
      </c>
      <c r="P1817" s="8"/>
      <c r="Q1817" s="8">
        <v>2632.27</v>
      </c>
      <c r="R1817" s="8"/>
      <c r="S1817" s="8"/>
      <c r="T1817" s="88"/>
      <c r="U1817" s="88"/>
      <c r="V1817" s="88"/>
      <c r="W1817" s="88"/>
      <c r="X1817" s="8"/>
      <c r="Y1817" s="14">
        <f t="shared" si="322"/>
        <v>5264.54</v>
      </c>
      <c r="Z1817" s="89"/>
      <c r="AA1817" s="137"/>
      <c r="AB1817" s="90"/>
      <c r="AC1817" s="90"/>
      <c r="AD1817" s="91"/>
      <c r="AE1817" s="91"/>
      <c r="AG1817" s="9"/>
      <c r="AJ1817" s="9"/>
    </row>
    <row r="1818" spans="1:36" ht="15" customHeight="1" outlineLevel="1">
      <c r="A1818" s="7"/>
      <c r="B1818" s="148"/>
      <c r="C1818" s="157" t="s">
        <v>3620</v>
      </c>
      <c r="D1818" s="148"/>
      <c r="E1818" s="7"/>
      <c r="F1818" s="7"/>
      <c r="G1818" s="7"/>
      <c r="H1818" s="7"/>
      <c r="I1818" s="7"/>
      <c r="J1818" s="8">
        <f>SUBTOTAL(9,J1809:J1817)</f>
        <v>0</v>
      </c>
      <c r="K1818" s="8">
        <f>SUBTOTAL(9,K1809:K1817)</f>
        <v>0</v>
      </c>
      <c r="L1818" s="8">
        <f>SUBTOTAL(9,L1809:L1817)</f>
        <v>244703.43000000002</v>
      </c>
      <c r="M1818" s="8">
        <f>SUBTOTAL(9,M1809:M1817)</f>
        <v>0</v>
      </c>
      <c r="N1818" s="8">
        <f>SUBTOTAL(9,N1809:N1817)</f>
        <v>35933.46</v>
      </c>
      <c r="O1818" s="8">
        <f>SUBTOTAL(9,O1809:O1817)</f>
        <v>140716.50000000003</v>
      </c>
      <c r="P1818" s="8">
        <f>SUBTOTAL(9,P1809:P1817)</f>
        <v>42943.530000000006</v>
      </c>
      <c r="Q1818" s="8">
        <f>SUBTOTAL(9,Q1809:Q1817)</f>
        <v>37572.04000000003</v>
      </c>
      <c r="R1818" s="8"/>
      <c r="S1818" s="8"/>
      <c r="T1818" s="88"/>
      <c r="U1818" s="88"/>
      <c r="V1818" s="88"/>
      <c r="W1818" s="88"/>
      <c r="X1818" s="8"/>
      <c r="Y1818" s="14">
        <f>SUBTOTAL(9,Y1809:Y1817)</f>
        <v>501868.96000000008</v>
      </c>
      <c r="Z1818" s="89"/>
      <c r="AA1818" s="137"/>
      <c r="AB1818" s="90"/>
      <c r="AC1818" s="90"/>
      <c r="AD1818" s="91"/>
      <c r="AE1818" s="91"/>
      <c r="AG1818" s="9"/>
      <c r="AJ1818" s="9"/>
    </row>
    <row r="1819" spans="1:36" ht="15" customHeight="1" outlineLevel="2">
      <c r="A1819" s="7">
        <v>2015</v>
      </c>
      <c r="B1819" s="148" t="s">
        <v>3494</v>
      </c>
      <c r="C1819" s="148" t="s">
        <v>302</v>
      </c>
      <c r="D1819" s="148" t="s">
        <v>302</v>
      </c>
      <c r="E1819" s="7" t="s">
        <v>13</v>
      </c>
      <c r="F1819" s="7">
        <v>1010</v>
      </c>
      <c r="G1819" s="7" t="s">
        <v>2279</v>
      </c>
      <c r="H1819" s="7" t="str">
        <f>VLOOKUP(G1819,Crosswalk!B:D,2,0)</f>
        <v>Property Taxes-Current Secured</v>
      </c>
      <c r="I1819" s="7"/>
      <c r="J1819" s="8">
        <v>0</v>
      </c>
      <c r="K1819" s="8">
        <v>0</v>
      </c>
      <c r="L1819" s="8">
        <v>45809.4</v>
      </c>
      <c r="M1819" s="8">
        <v>0</v>
      </c>
      <c r="N1819" s="8">
        <v>6692.9399999999951</v>
      </c>
      <c r="O1819" s="8">
        <v>28949.240000000005</v>
      </c>
      <c r="P1819" s="8">
        <v>8785.1</v>
      </c>
      <c r="Q1819" s="8">
        <v>981.99999999998545</v>
      </c>
      <c r="R1819" s="8"/>
      <c r="S1819" s="8"/>
      <c r="T1819" s="8"/>
      <c r="U1819" s="8"/>
      <c r="V1819" s="8"/>
      <c r="W1819" s="8"/>
      <c r="X1819" s="8"/>
      <c r="Y1819" s="14">
        <f t="shared" si="322"/>
        <v>91218.68</v>
      </c>
      <c r="Z1819" s="89"/>
      <c r="AA1819" s="137"/>
      <c r="AB1819" s="90"/>
      <c r="AC1819" s="90"/>
      <c r="AD1819" s="91"/>
      <c r="AE1819" s="91"/>
      <c r="AG1819" s="9"/>
      <c r="AJ1819" s="9"/>
    </row>
    <row r="1820" spans="1:36" ht="15" customHeight="1" outlineLevel="2">
      <c r="A1820" s="7">
        <v>2015</v>
      </c>
      <c r="B1820" s="148" t="s">
        <v>3494</v>
      </c>
      <c r="C1820" s="148" t="s">
        <v>302</v>
      </c>
      <c r="D1820" s="148" t="s">
        <v>302</v>
      </c>
      <c r="E1820" s="7" t="s">
        <v>13</v>
      </c>
      <c r="F1820" s="7">
        <v>1050</v>
      </c>
      <c r="G1820" s="7" t="s">
        <v>2281</v>
      </c>
      <c r="H1820" s="7" t="str">
        <f>VLOOKUP(G1820,Crosswalk!B:D,2,0)</f>
        <v>Property Tax-Current Unsecured</v>
      </c>
      <c r="I1820" s="7"/>
      <c r="J1820" s="8">
        <v>0</v>
      </c>
      <c r="K1820" s="8">
        <v>0</v>
      </c>
      <c r="L1820" s="8">
        <v>5073.53</v>
      </c>
      <c r="M1820" s="8">
        <v>0</v>
      </c>
      <c r="N1820" s="8">
        <v>29.1899999999996</v>
      </c>
      <c r="O1820" s="8">
        <v>257.72000000000025</v>
      </c>
      <c r="P1820" s="8">
        <v>-16</v>
      </c>
      <c r="Q1820" s="8">
        <v>185.60000000000036</v>
      </c>
      <c r="R1820" s="8"/>
      <c r="S1820" s="8"/>
      <c r="T1820" s="88"/>
      <c r="U1820" s="88"/>
      <c r="V1820" s="88"/>
      <c r="W1820" s="88"/>
      <c r="X1820" s="8"/>
      <c r="Y1820" s="14">
        <f t="shared" si="322"/>
        <v>5530.04</v>
      </c>
      <c r="Z1820" s="89"/>
      <c r="AA1820" s="137"/>
      <c r="AB1820" s="90"/>
      <c r="AC1820" s="90"/>
      <c r="AD1820" s="91"/>
      <c r="AE1820" s="91"/>
      <c r="AG1820" s="9"/>
      <c r="AJ1820" s="9"/>
    </row>
    <row r="1821" spans="1:36" ht="15" customHeight="1" outlineLevel="2">
      <c r="A1821" s="7">
        <v>2015</v>
      </c>
      <c r="B1821" s="148" t="s">
        <v>3494</v>
      </c>
      <c r="C1821" s="148" t="s">
        <v>302</v>
      </c>
      <c r="D1821" s="148" t="s">
        <v>302</v>
      </c>
      <c r="E1821" s="7" t="s">
        <v>13</v>
      </c>
      <c r="F1821" s="7">
        <v>1110</v>
      </c>
      <c r="G1821" s="7" t="s">
        <v>2283</v>
      </c>
      <c r="H1821" s="7" t="str">
        <f>VLOOKUP(G1821,Crosswalk!B:D,2,0)</f>
        <v>Property Taxes-Prior Secured</v>
      </c>
      <c r="I1821" s="7"/>
      <c r="J1821" s="8">
        <v>0</v>
      </c>
      <c r="K1821" s="8">
        <v>0</v>
      </c>
      <c r="L1821" s="8">
        <v>0</v>
      </c>
      <c r="M1821" s="8">
        <v>0</v>
      </c>
      <c r="N1821" s="8">
        <v>0</v>
      </c>
      <c r="O1821" s="8">
        <v>0</v>
      </c>
      <c r="P1821" s="8"/>
      <c r="Q1821" s="8">
        <v>3381.63</v>
      </c>
      <c r="R1821" s="8"/>
      <c r="S1821" s="8"/>
      <c r="T1821" s="8"/>
      <c r="U1821" s="8"/>
      <c r="V1821" s="8"/>
      <c r="W1821" s="8"/>
      <c r="X1821" s="8"/>
      <c r="Y1821" s="14">
        <f t="shared" si="322"/>
        <v>3381.63</v>
      </c>
      <c r="Z1821" s="89"/>
      <c r="AA1821" s="137"/>
      <c r="AB1821" s="90"/>
      <c r="AC1821" s="90"/>
      <c r="AD1821" s="91"/>
      <c r="AE1821" s="91"/>
      <c r="AG1821" s="9"/>
      <c r="AJ1821" s="9"/>
    </row>
    <row r="1822" spans="1:36" ht="15" customHeight="1" outlineLevel="2">
      <c r="A1822" s="7">
        <v>2015</v>
      </c>
      <c r="B1822" s="148" t="s">
        <v>3494</v>
      </c>
      <c r="C1822" s="148" t="s">
        <v>302</v>
      </c>
      <c r="D1822" s="148" t="s">
        <v>302</v>
      </c>
      <c r="E1822" s="7" t="s">
        <v>13</v>
      </c>
      <c r="F1822" s="7">
        <v>1150</v>
      </c>
      <c r="G1822" s="7" t="s">
        <v>2285</v>
      </c>
      <c r="H1822" s="7" t="str">
        <f>VLOOKUP(G1822,Crosswalk!B:D,2,0)</f>
        <v>Property Taxes-Prior Unsecured</v>
      </c>
      <c r="I1822" s="7"/>
      <c r="J1822" s="8">
        <v>0</v>
      </c>
      <c r="K1822" s="8">
        <v>0</v>
      </c>
      <c r="L1822" s="8">
        <v>47.09</v>
      </c>
      <c r="M1822" s="8">
        <v>0</v>
      </c>
      <c r="N1822" s="8">
        <v>7.230000000000004</v>
      </c>
      <c r="O1822" s="8">
        <v>68.45</v>
      </c>
      <c r="P1822" s="8">
        <v>7.38</v>
      </c>
      <c r="Q1822" s="8">
        <v>43.31</v>
      </c>
      <c r="R1822" s="8"/>
      <c r="S1822" s="8"/>
      <c r="T1822" s="88"/>
      <c r="U1822" s="88"/>
      <c r="V1822" s="88"/>
      <c r="W1822" s="88"/>
      <c r="X1822" s="8"/>
      <c r="Y1822" s="14">
        <f t="shared" si="322"/>
        <v>173.46</v>
      </c>
      <c r="Z1822" s="89"/>
      <c r="AA1822" s="137"/>
      <c r="AB1822" s="90"/>
      <c r="AC1822" s="90"/>
      <c r="AD1822" s="91"/>
      <c r="AE1822" s="91"/>
      <c r="AG1822" s="9"/>
      <c r="AJ1822" s="9"/>
    </row>
    <row r="1823" spans="1:36" ht="15" customHeight="1" outlineLevel="2">
      <c r="A1823" s="7">
        <v>2015</v>
      </c>
      <c r="B1823" s="148" t="s">
        <v>3494</v>
      </c>
      <c r="C1823" s="148" t="s">
        <v>302</v>
      </c>
      <c r="D1823" s="148" t="s">
        <v>302</v>
      </c>
      <c r="E1823" s="7" t="s">
        <v>13</v>
      </c>
      <c r="F1823" s="7">
        <v>1260</v>
      </c>
      <c r="G1823" s="7" t="str">
        <f>VLOOKUP(F1823,Crosswalk!A:D,2,0)</f>
        <v>4030</v>
      </c>
      <c r="H1823" s="7" t="str">
        <f>VLOOKUP(G1823,Crosswalk!B:D,2,0)</f>
        <v>Supp Prop Tax-Current Secured</v>
      </c>
      <c r="I1823" s="7"/>
      <c r="J1823" s="8"/>
      <c r="K1823" s="8"/>
      <c r="L1823" s="8"/>
      <c r="M1823" s="8"/>
      <c r="N1823" s="8"/>
      <c r="O1823" s="8"/>
      <c r="P1823" s="8"/>
      <c r="Q1823" s="8">
        <v>1269.55</v>
      </c>
      <c r="R1823" s="8"/>
      <c r="S1823" s="8"/>
      <c r="T1823" s="88"/>
      <c r="U1823" s="88"/>
      <c r="V1823" s="88"/>
      <c r="W1823" s="88"/>
      <c r="X1823" s="8"/>
      <c r="Y1823" s="14">
        <f t="shared" ref="Y1823" si="329">SUM(J1823:X1823)</f>
        <v>1269.55</v>
      </c>
      <c r="Z1823" s="89"/>
      <c r="AA1823" s="137"/>
      <c r="AB1823" s="90"/>
      <c r="AC1823" s="90"/>
      <c r="AD1823" s="91"/>
      <c r="AE1823" s="91"/>
      <c r="AG1823" s="9"/>
      <c r="AJ1823" s="9"/>
    </row>
    <row r="1824" spans="1:36" ht="15" customHeight="1" outlineLevel="2">
      <c r="A1824" s="7">
        <v>2015</v>
      </c>
      <c r="B1824" s="148" t="s">
        <v>3494</v>
      </c>
      <c r="C1824" s="148" t="s">
        <v>302</v>
      </c>
      <c r="D1824" s="148" t="s">
        <v>302</v>
      </c>
      <c r="E1824" s="7" t="s">
        <v>13</v>
      </c>
      <c r="F1824" s="7">
        <v>1270</v>
      </c>
      <c r="G1824" s="7" t="s">
        <v>2302</v>
      </c>
      <c r="H1824" s="7" t="str">
        <f>VLOOKUP(G1824,Crosswalk!B:D,2,0)</f>
        <v>Supp Property Taxes-Prior Secured</v>
      </c>
      <c r="I1824" s="7"/>
      <c r="J1824" s="8">
        <v>0</v>
      </c>
      <c r="K1824" s="8">
        <v>0</v>
      </c>
      <c r="L1824" s="8">
        <v>0</v>
      </c>
      <c r="M1824" s="8">
        <v>0</v>
      </c>
      <c r="N1824" s="8">
        <v>0</v>
      </c>
      <c r="O1824" s="8">
        <v>0</v>
      </c>
      <c r="P1824" s="8"/>
      <c r="Q1824" s="8">
        <v>0</v>
      </c>
      <c r="R1824" s="8"/>
      <c r="S1824" s="8"/>
      <c r="T1824" s="8"/>
      <c r="U1824" s="8"/>
      <c r="V1824" s="8"/>
      <c r="W1824" s="8"/>
      <c r="X1824" s="8"/>
      <c r="Y1824" s="14">
        <f t="shared" si="322"/>
        <v>0</v>
      </c>
      <c r="Z1824" s="89"/>
      <c r="AA1824" s="137"/>
      <c r="AB1824" s="90"/>
      <c r="AC1824" s="90"/>
      <c r="AD1824" s="91"/>
      <c r="AE1824" s="91"/>
      <c r="AG1824" s="9"/>
      <c r="AJ1824" s="9"/>
    </row>
    <row r="1825" spans="1:36" ht="15" customHeight="1" outlineLevel="2">
      <c r="A1825" s="7">
        <v>2015</v>
      </c>
      <c r="B1825" s="148" t="s">
        <v>3494</v>
      </c>
      <c r="C1825" s="148" t="s">
        <v>302</v>
      </c>
      <c r="D1825" s="148" t="s">
        <v>302</v>
      </c>
      <c r="E1825" s="7" t="s">
        <v>13</v>
      </c>
      <c r="F1825" s="7">
        <v>1450</v>
      </c>
      <c r="G1825" s="7" t="s">
        <v>2310</v>
      </c>
      <c r="H1825" s="7" t="str">
        <f>VLOOKUP(G1825,Crosswalk!B:D,2,0)</f>
        <v>Aircraft</v>
      </c>
      <c r="I1825" s="7"/>
      <c r="J1825" s="8">
        <v>0</v>
      </c>
      <c r="K1825" s="8">
        <v>0</v>
      </c>
      <c r="L1825" s="8">
        <v>0</v>
      </c>
      <c r="M1825" s="8">
        <v>0</v>
      </c>
      <c r="N1825" s="8">
        <v>0</v>
      </c>
      <c r="O1825" s="8">
        <v>0</v>
      </c>
      <c r="P1825" s="8"/>
      <c r="Q1825" s="8">
        <v>0</v>
      </c>
      <c r="R1825" s="8"/>
      <c r="S1825" s="8"/>
      <c r="T1825" s="88"/>
      <c r="U1825" s="88"/>
      <c r="V1825" s="88"/>
      <c r="W1825" s="88"/>
      <c r="X1825" s="8"/>
      <c r="Y1825" s="14">
        <f t="shared" si="322"/>
        <v>0</v>
      </c>
      <c r="Z1825" s="89"/>
      <c r="AA1825" s="137"/>
      <c r="AB1825" s="90"/>
      <c r="AC1825" s="90"/>
      <c r="AD1825" s="91"/>
      <c r="AE1825" s="91"/>
      <c r="AG1825" s="9"/>
      <c r="AJ1825" s="9"/>
    </row>
    <row r="1826" spans="1:36" ht="15" customHeight="1" outlineLevel="2">
      <c r="A1826" s="7">
        <v>2015</v>
      </c>
      <c r="B1826" s="148" t="s">
        <v>3494</v>
      </c>
      <c r="C1826" s="148" t="s">
        <v>302</v>
      </c>
      <c r="D1826" s="148" t="s">
        <v>302</v>
      </c>
      <c r="E1826" s="7" t="s">
        <v>13</v>
      </c>
      <c r="F1826" s="7">
        <v>4010</v>
      </c>
      <c r="G1826" s="7" t="s">
        <v>2293</v>
      </c>
      <c r="H1826" s="7" t="str">
        <f>VLOOKUP(G1826,Crosswalk!B:D,2,0)</f>
        <v>Interest</v>
      </c>
      <c r="I1826" s="7"/>
      <c r="J1826" s="8">
        <v>0</v>
      </c>
      <c r="K1826" s="8">
        <v>0</v>
      </c>
      <c r="L1826" s="8">
        <v>16.29</v>
      </c>
      <c r="M1826" s="8">
        <v>0</v>
      </c>
      <c r="N1826" s="8">
        <v>27.189999999999998</v>
      </c>
      <c r="O1826" s="8">
        <v>23.350000000000016</v>
      </c>
      <c r="P1826" s="8"/>
      <c r="Q1826" s="8">
        <v>140.86999999999998</v>
      </c>
      <c r="R1826" s="8"/>
      <c r="S1826" s="8"/>
      <c r="T1826" s="8"/>
      <c r="U1826" s="8"/>
      <c r="V1826" s="8"/>
      <c r="W1826" s="8"/>
      <c r="X1826" s="8"/>
      <c r="Y1826" s="14">
        <f t="shared" si="322"/>
        <v>207.7</v>
      </c>
      <c r="Z1826" s="89"/>
      <c r="AA1826" s="137"/>
      <c r="AB1826" s="90"/>
      <c r="AC1826" s="90"/>
      <c r="AD1826" s="91"/>
      <c r="AE1826" s="91"/>
      <c r="AG1826" s="9"/>
      <c r="AJ1826" s="9"/>
    </row>
    <row r="1827" spans="1:36" ht="15" customHeight="1" outlineLevel="2">
      <c r="A1827" s="7">
        <v>2015</v>
      </c>
      <c r="B1827" s="148" t="s">
        <v>3494</v>
      </c>
      <c r="C1827" s="148" t="s">
        <v>302</v>
      </c>
      <c r="D1827" s="148" t="s">
        <v>302</v>
      </c>
      <c r="E1827" s="7" t="s">
        <v>13</v>
      </c>
      <c r="F1827" s="7">
        <v>5380</v>
      </c>
      <c r="G1827" s="7" t="s">
        <v>2294</v>
      </c>
      <c r="H1827" s="7" t="str">
        <f>VLOOKUP(G1827,Crosswalk!B:D,2,0)</f>
        <v>St-Homeowners Prop Tax Relief</v>
      </c>
      <c r="I1827" s="7"/>
      <c r="J1827" s="8">
        <v>0</v>
      </c>
      <c r="K1827" s="8">
        <v>0</v>
      </c>
      <c r="L1827" s="8">
        <v>0</v>
      </c>
      <c r="M1827" s="8">
        <v>0</v>
      </c>
      <c r="N1827" s="8">
        <v>547.29999999999995</v>
      </c>
      <c r="O1827" s="8">
        <v>0</v>
      </c>
      <c r="P1827" s="8"/>
      <c r="Q1827" s="8">
        <v>547.29999999999995</v>
      </c>
      <c r="R1827" s="8"/>
      <c r="S1827" s="8"/>
      <c r="T1827" s="88"/>
      <c r="U1827" s="88"/>
      <c r="V1827" s="88"/>
      <c r="W1827" s="88"/>
      <c r="X1827" s="8"/>
      <c r="Y1827" s="14">
        <f t="shared" si="322"/>
        <v>1094.5999999999999</v>
      </c>
      <c r="Z1827" s="89"/>
      <c r="AA1827" s="137"/>
      <c r="AB1827" s="90"/>
      <c r="AC1827" s="90"/>
      <c r="AD1827" s="91"/>
      <c r="AE1827" s="91"/>
      <c r="AG1827" s="9"/>
      <c r="AJ1827" s="9"/>
    </row>
    <row r="1828" spans="1:36" ht="15" customHeight="1" outlineLevel="1">
      <c r="A1828" s="7"/>
      <c r="B1828" s="148"/>
      <c r="C1828" s="157" t="s">
        <v>3621</v>
      </c>
      <c r="D1828" s="148"/>
      <c r="E1828" s="7"/>
      <c r="F1828" s="7"/>
      <c r="G1828" s="7"/>
      <c r="H1828" s="7"/>
      <c r="I1828" s="7"/>
      <c r="J1828" s="8">
        <f>SUBTOTAL(9,J1819:J1827)</f>
        <v>0</v>
      </c>
      <c r="K1828" s="8">
        <f>SUBTOTAL(9,K1819:K1827)</f>
        <v>0</v>
      </c>
      <c r="L1828" s="8">
        <f>SUBTOTAL(9,L1819:L1827)</f>
        <v>50946.31</v>
      </c>
      <c r="M1828" s="8">
        <f>SUBTOTAL(9,M1819:M1827)</f>
        <v>0</v>
      </c>
      <c r="N1828" s="8">
        <f>SUBTOTAL(9,N1819:N1827)</f>
        <v>7303.849999999994</v>
      </c>
      <c r="O1828" s="8">
        <f>SUBTOTAL(9,O1819:O1827)</f>
        <v>29298.760000000006</v>
      </c>
      <c r="P1828" s="8">
        <f>SUBTOTAL(9,P1819:P1827)</f>
        <v>8776.48</v>
      </c>
      <c r="Q1828" s="8">
        <f>SUBTOTAL(9,Q1819:Q1827)</f>
        <v>6550.2599999999866</v>
      </c>
      <c r="R1828" s="8"/>
      <c r="S1828" s="8"/>
      <c r="T1828" s="88"/>
      <c r="U1828" s="88"/>
      <c r="V1828" s="88"/>
      <c r="W1828" s="88"/>
      <c r="X1828" s="8"/>
      <c r="Y1828" s="14">
        <f>SUBTOTAL(9,Y1819:Y1827)</f>
        <v>102875.66</v>
      </c>
      <c r="Z1828" s="89"/>
      <c r="AA1828" s="137"/>
      <c r="AB1828" s="90"/>
      <c r="AC1828" s="90"/>
      <c r="AD1828" s="91"/>
      <c r="AE1828" s="91"/>
      <c r="AG1828" s="9"/>
      <c r="AJ1828" s="9"/>
    </row>
    <row r="1829" spans="1:36" ht="15" customHeight="1" outlineLevel="2">
      <c r="A1829" s="7">
        <v>2015</v>
      </c>
      <c r="B1829" s="148" t="s">
        <v>3495</v>
      </c>
      <c r="C1829" s="148" t="s">
        <v>303</v>
      </c>
      <c r="D1829" s="148" t="s">
        <v>303</v>
      </c>
      <c r="E1829" s="7" t="s">
        <v>13</v>
      </c>
      <c r="F1829" s="7">
        <v>1010</v>
      </c>
      <c r="G1829" s="7" t="s">
        <v>2279</v>
      </c>
      <c r="H1829" s="7" t="str">
        <f>VLOOKUP(G1829,Crosswalk!B:D,2,0)</f>
        <v>Property Taxes-Current Secured</v>
      </c>
      <c r="I1829" s="7"/>
      <c r="J1829" s="8">
        <v>0</v>
      </c>
      <c r="K1829" s="8">
        <v>0</v>
      </c>
      <c r="L1829" s="8">
        <v>134194.35999999999</v>
      </c>
      <c r="M1829" s="8">
        <v>0</v>
      </c>
      <c r="N1829" s="8">
        <v>20538.290000000008</v>
      </c>
      <c r="O1829" s="8">
        <v>84804.25</v>
      </c>
      <c r="P1829" s="8">
        <v>26618.240000000002</v>
      </c>
      <c r="Q1829" s="8">
        <v>2876.7000000000116</v>
      </c>
      <c r="R1829" s="8"/>
      <c r="S1829" s="8"/>
      <c r="T1829" s="8"/>
      <c r="U1829" s="8"/>
      <c r="V1829" s="8"/>
      <c r="W1829" s="8"/>
      <c r="X1829" s="8"/>
      <c r="Y1829" s="14">
        <f t="shared" si="322"/>
        <v>269031.84000000003</v>
      </c>
      <c r="Z1829" s="89"/>
      <c r="AA1829" s="137"/>
      <c r="AB1829" s="90"/>
      <c r="AC1829" s="90"/>
      <c r="AD1829" s="91"/>
      <c r="AE1829" s="91"/>
      <c r="AG1829" s="9"/>
      <c r="AJ1829" s="9"/>
    </row>
    <row r="1830" spans="1:36" ht="15" customHeight="1" outlineLevel="2">
      <c r="A1830" s="7">
        <v>2015</v>
      </c>
      <c r="B1830" s="148" t="s">
        <v>3495</v>
      </c>
      <c r="C1830" s="148" t="s">
        <v>303</v>
      </c>
      <c r="D1830" s="148" t="s">
        <v>303</v>
      </c>
      <c r="E1830" s="7" t="s">
        <v>13</v>
      </c>
      <c r="F1830" s="7">
        <v>1050</v>
      </c>
      <c r="G1830" s="7" t="s">
        <v>2281</v>
      </c>
      <c r="H1830" s="7" t="str">
        <f>VLOOKUP(G1830,Crosswalk!B:D,2,0)</f>
        <v>Property Tax-Current Unsecured</v>
      </c>
      <c r="I1830" s="7"/>
      <c r="J1830" s="8">
        <v>0</v>
      </c>
      <c r="K1830" s="8">
        <v>0</v>
      </c>
      <c r="L1830" s="8">
        <v>14862.44</v>
      </c>
      <c r="M1830" s="8">
        <v>0</v>
      </c>
      <c r="N1830" s="8">
        <v>85.5</v>
      </c>
      <c r="O1830" s="8">
        <v>754.96999999999935</v>
      </c>
      <c r="P1830" s="8">
        <v>-46.86</v>
      </c>
      <c r="Q1830" s="8">
        <v>543.70000000000073</v>
      </c>
      <c r="R1830" s="8"/>
      <c r="S1830" s="8"/>
      <c r="T1830" s="88"/>
      <c r="U1830" s="88"/>
      <c r="V1830" s="88"/>
      <c r="W1830" s="88"/>
      <c r="X1830" s="8"/>
      <c r="Y1830" s="14">
        <f t="shared" si="322"/>
        <v>16199.75</v>
      </c>
      <c r="Z1830" s="89"/>
      <c r="AA1830" s="137"/>
      <c r="AB1830" s="90"/>
      <c r="AC1830" s="90"/>
      <c r="AD1830" s="91"/>
      <c r="AE1830" s="91"/>
      <c r="AG1830" s="9"/>
      <c r="AJ1830" s="9"/>
    </row>
    <row r="1831" spans="1:36" ht="15" customHeight="1" outlineLevel="2">
      <c r="A1831" s="7">
        <v>2015</v>
      </c>
      <c r="B1831" s="148" t="s">
        <v>3495</v>
      </c>
      <c r="C1831" s="148" t="s">
        <v>303</v>
      </c>
      <c r="D1831" s="148" t="s">
        <v>303</v>
      </c>
      <c r="E1831" s="7" t="s">
        <v>13</v>
      </c>
      <c r="F1831" s="7">
        <v>1110</v>
      </c>
      <c r="G1831" s="7" t="s">
        <v>2283</v>
      </c>
      <c r="H1831" s="7" t="str">
        <f>VLOOKUP(G1831,Crosswalk!B:D,2,0)</f>
        <v>Property Taxes-Prior Secured</v>
      </c>
      <c r="I1831" s="7"/>
      <c r="J1831" s="8">
        <v>0</v>
      </c>
      <c r="K1831" s="8">
        <v>0</v>
      </c>
      <c r="L1831" s="8">
        <v>0</v>
      </c>
      <c r="M1831" s="8">
        <v>0</v>
      </c>
      <c r="N1831" s="8">
        <v>0</v>
      </c>
      <c r="O1831" s="8">
        <v>0</v>
      </c>
      <c r="P1831" s="8"/>
      <c r="Q1831" s="8">
        <v>10388.620000000001</v>
      </c>
      <c r="R1831" s="8"/>
      <c r="S1831" s="8"/>
      <c r="T1831" s="8"/>
      <c r="U1831" s="8"/>
      <c r="V1831" s="8"/>
      <c r="W1831" s="8"/>
      <c r="X1831" s="8"/>
      <c r="Y1831" s="14">
        <f t="shared" si="322"/>
        <v>10388.620000000001</v>
      </c>
      <c r="Z1831" s="89"/>
      <c r="AA1831" s="137"/>
      <c r="AB1831" s="90"/>
      <c r="AC1831" s="90"/>
      <c r="AD1831" s="91"/>
      <c r="AE1831" s="91"/>
      <c r="AG1831" s="9"/>
      <c r="AJ1831" s="9"/>
    </row>
    <row r="1832" spans="1:36" ht="15" customHeight="1" outlineLevel="2">
      <c r="A1832" s="7">
        <v>2015</v>
      </c>
      <c r="B1832" s="148" t="s">
        <v>3495</v>
      </c>
      <c r="C1832" s="148" t="s">
        <v>303</v>
      </c>
      <c r="D1832" s="148" t="s">
        <v>303</v>
      </c>
      <c r="E1832" s="7" t="s">
        <v>13</v>
      </c>
      <c r="F1832" s="7">
        <v>1150</v>
      </c>
      <c r="G1832" s="7" t="s">
        <v>2285</v>
      </c>
      <c r="H1832" s="7" t="str">
        <f>VLOOKUP(G1832,Crosswalk!B:D,2,0)</f>
        <v>Property Taxes-Prior Unsecured</v>
      </c>
      <c r="I1832" s="7"/>
      <c r="J1832" s="8">
        <v>0</v>
      </c>
      <c r="K1832" s="8">
        <v>0</v>
      </c>
      <c r="L1832" s="8">
        <v>144.66</v>
      </c>
      <c r="M1832" s="8">
        <v>0</v>
      </c>
      <c r="N1832" s="8">
        <v>22.200000000000017</v>
      </c>
      <c r="O1832" s="8">
        <v>210.27999999999997</v>
      </c>
      <c r="P1832" s="8">
        <v>22.66</v>
      </c>
      <c r="Q1832" s="8">
        <v>133.06</v>
      </c>
      <c r="R1832" s="8"/>
      <c r="S1832" s="8"/>
      <c r="T1832" s="88"/>
      <c r="U1832" s="88"/>
      <c r="V1832" s="88"/>
      <c r="W1832" s="88"/>
      <c r="X1832" s="8"/>
      <c r="Y1832" s="14">
        <f t="shared" si="322"/>
        <v>532.86</v>
      </c>
      <c r="Z1832" s="89"/>
      <c r="AA1832" s="137"/>
      <c r="AB1832" s="90"/>
      <c r="AC1832" s="90"/>
      <c r="AD1832" s="91"/>
      <c r="AE1832" s="91"/>
      <c r="AG1832" s="9"/>
      <c r="AJ1832" s="9"/>
    </row>
    <row r="1833" spans="1:36" ht="15" customHeight="1" outlineLevel="2">
      <c r="A1833" s="7">
        <v>2015</v>
      </c>
      <c r="B1833" s="148" t="s">
        <v>3495</v>
      </c>
      <c r="C1833" s="148" t="s">
        <v>303</v>
      </c>
      <c r="D1833" s="148" t="s">
        <v>303</v>
      </c>
      <c r="E1833" s="7" t="s">
        <v>13</v>
      </c>
      <c r="F1833" s="7">
        <v>1260</v>
      </c>
      <c r="G1833" s="7" t="str">
        <f>VLOOKUP(F1833,Crosswalk!A:D,2,0)</f>
        <v>4030</v>
      </c>
      <c r="H1833" s="7" t="str">
        <f>VLOOKUP(G1833,Crosswalk!B:D,2,0)</f>
        <v>Supp Prop Tax-Current Secured</v>
      </c>
      <c r="I1833" s="7"/>
      <c r="J1833" s="8"/>
      <c r="K1833" s="8"/>
      <c r="L1833" s="8"/>
      <c r="M1833" s="8"/>
      <c r="N1833" s="8"/>
      <c r="O1833" s="8"/>
      <c r="P1833" s="8"/>
      <c r="Q1833" s="8">
        <v>-3983.52</v>
      </c>
      <c r="R1833" s="8"/>
      <c r="S1833" s="8"/>
      <c r="T1833" s="88"/>
      <c r="U1833" s="88"/>
      <c r="V1833" s="88"/>
      <c r="W1833" s="88"/>
      <c r="X1833" s="8"/>
      <c r="Y1833" s="14">
        <f t="shared" ref="Y1833" si="330">SUM(J1833:X1833)</f>
        <v>-3983.52</v>
      </c>
      <c r="Z1833" s="89"/>
      <c r="AA1833" s="137"/>
      <c r="AB1833" s="90"/>
      <c r="AC1833" s="90"/>
      <c r="AD1833" s="91"/>
      <c r="AE1833" s="91"/>
      <c r="AG1833" s="9"/>
      <c r="AJ1833" s="9"/>
    </row>
    <row r="1834" spans="1:36" ht="15" customHeight="1" outlineLevel="2">
      <c r="A1834" s="7">
        <v>2015</v>
      </c>
      <c r="B1834" s="148" t="s">
        <v>3495</v>
      </c>
      <c r="C1834" s="148" t="s">
        <v>303</v>
      </c>
      <c r="D1834" s="148" t="s">
        <v>303</v>
      </c>
      <c r="E1834" s="7" t="s">
        <v>13</v>
      </c>
      <c r="F1834" s="7">
        <v>1270</v>
      </c>
      <c r="G1834" s="7" t="s">
        <v>2302</v>
      </c>
      <c r="H1834" s="7" t="str">
        <f>VLOOKUP(G1834,Crosswalk!B:D,2,0)</f>
        <v>Supp Property Taxes-Prior Secured</v>
      </c>
      <c r="I1834" s="7"/>
      <c r="J1834" s="8">
        <v>0</v>
      </c>
      <c r="K1834" s="8">
        <v>0</v>
      </c>
      <c r="L1834" s="8">
        <v>0</v>
      </c>
      <c r="M1834" s="8">
        <v>0</v>
      </c>
      <c r="N1834" s="8">
        <v>0</v>
      </c>
      <c r="O1834" s="8">
        <v>0</v>
      </c>
      <c r="P1834" s="8"/>
      <c r="Q1834" s="8">
        <v>2415.52</v>
      </c>
      <c r="R1834" s="8"/>
      <c r="S1834" s="8"/>
      <c r="T1834" s="8"/>
      <c r="U1834" s="8"/>
      <c r="V1834" s="8"/>
      <c r="W1834" s="8"/>
      <c r="X1834" s="8"/>
      <c r="Y1834" s="14">
        <f t="shared" si="322"/>
        <v>2415.52</v>
      </c>
      <c r="Z1834" s="89"/>
      <c r="AA1834" s="137"/>
      <c r="AB1834" s="90"/>
      <c r="AC1834" s="90"/>
      <c r="AD1834" s="91"/>
      <c r="AE1834" s="91"/>
      <c r="AG1834" s="9"/>
      <c r="AJ1834" s="9"/>
    </row>
    <row r="1835" spans="1:36" ht="15" customHeight="1" outlineLevel="2">
      <c r="A1835" s="7">
        <v>2015</v>
      </c>
      <c r="B1835" s="148" t="s">
        <v>3495</v>
      </c>
      <c r="C1835" s="148" t="s">
        <v>303</v>
      </c>
      <c r="D1835" s="148" t="s">
        <v>303</v>
      </c>
      <c r="E1835" s="7" t="s">
        <v>13</v>
      </c>
      <c r="F1835" s="7">
        <v>1450</v>
      </c>
      <c r="G1835" s="7" t="s">
        <v>2310</v>
      </c>
      <c r="H1835" s="7" t="str">
        <f>VLOOKUP(G1835,Crosswalk!B:D,2,0)</f>
        <v>Aircraft</v>
      </c>
      <c r="I1835" s="7"/>
      <c r="J1835" s="8">
        <v>0</v>
      </c>
      <c r="K1835" s="8">
        <v>0</v>
      </c>
      <c r="L1835" s="8">
        <v>0</v>
      </c>
      <c r="M1835" s="8">
        <v>0</v>
      </c>
      <c r="N1835" s="8">
        <v>0</v>
      </c>
      <c r="O1835" s="8">
        <v>0</v>
      </c>
      <c r="P1835" s="8"/>
      <c r="Q1835" s="8">
        <v>0</v>
      </c>
      <c r="R1835" s="8"/>
      <c r="S1835" s="8"/>
      <c r="T1835" s="88"/>
      <c r="U1835" s="88"/>
      <c r="V1835" s="88"/>
      <c r="W1835" s="88"/>
      <c r="X1835" s="8"/>
      <c r="Y1835" s="14">
        <f t="shared" si="322"/>
        <v>0</v>
      </c>
      <c r="Z1835" s="89"/>
      <c r="AA1835" s="137"/>
      <c r="AB1835" s="90"/>
      <c r="AC1835" s="90"/>
      <c r="AD1835" s="91"/>
      <c r="AE1835" s="91"/>
      <c r="AG1835" s="9"/>
      <c r="AJ1835" s="9"/>
    </row>
    <row r="1836" spans="1:36" ht="15" customHeight="1" outlineLevel="2">
      <c r="A1836" s="7">
        <v>2015</v>
      </c>
      <c r="B1836" s="148" t="s">
        <v>3495</v>
      </c>
      <c r="C1836" s="148" t="s">
        <v>303</v>
      </c>
      <c r="D1836" s="148" t="s">
        <v>303</v>
      </c>
      <c r="E1836" s="7" t="s">
        <v>13</v>
      </c>
      <c r="F1836" s="7">
        <v>4010</v>
      </c>
      <c r="G1836" s="7" t="s">
        <v>2293</v>
      </c>
      <c r="H1836" s="7" t="str">
        <f>VLOOKUP(G1836,Crosswalk!B:D,2,0)</f>
        <v>Interest</v>
      </c>
      <c r="I1836" s="7"/>
      <c r="J1836" s="8">
        <v>0</v>
      </c>
      <c r="K1836" s="8">
        <v>0</v>
      </c>
      <c r="L1836" s="8">
        <v>44.18</v>
      </c>
      <c r="M1836" s="8">
        <v>0</v>
      </c>
      <c r="N1836" s="8">
        <v>75.81</v>
      </c>
      <c r="O1836" s="8">
        <v>70.590000000000018</v>
      </c>
      <c r="P1836" s="8"/>
      <c r="Q1836" s="8">
        <v>415.45999999999992</v>
      </c>
      <c r="R1836" s="8"/>
      <c r="S1836" s="8"/>
      <c r="T1836" s="8"/>
      <c r="U1836" s="8"/>
      <c r="V1836" s="8"/>
      <c r="W1836" s="8"/>
      <c r="X1836" s="8"/>
      <c r="Y1836" s="14">
        <f t="shared" si="322"/>
        <v>606.04</v>
      </c>
      <c r="Z1836" s="89"/>
      <c r="AA1836" s="137"/>
      <c r="AB1836" s="90"/>
      <c r="AC1836" s="90"/>
      <c r="AD1836" s="91"/>
      <c r="AE1836" s="91"/>
      <c r="AG1836" s="9"/>
      <c r="AJ1836" s="9"/>
    </row>
    <row r="1837" spans="1:36" ht="15" customHeight="1" outlineLevel="2">
      <c r="A1837" s="7">
        <v>2015</v>
      </c>
      <c r="B1837" s="148" t="s">
        <v>3495</v>
      </c>
      <c r="C1837" s="148" t="s">
        <v>303</v>
      </c>
      <c r="D1837" s="148" t="s">
        <v>303</v>
      </c>
      <c r="E1837" s="7" t="s">
        <v>13</v>
      </c>
      <c r="F1837" s="7">
        <v>5380</v>
      </c>
      <c r="G1837" s="7" t="s">
        <v>2294</v>
      </c>
      <c r="H1837" s="7" t="str">
        <f>VLOOKUP(G1837,Crosswalk!B:D,2,0)</f>
        <v>St-Homeowners Prop Tax Relief</v>
      </c>
      <c r="I1837" s="7"/>
      <c r="J1837" s="8">
        <v>0</v>
      </c>
      <c r="K1837" s="8">
        <v>0</v>
      </c>
      <c r="L1837" s="8">
        <v>0</v>
      </c>
      <c r="M1837" s="8">
        <v>0</v>
      </c>
      <c r="N1837" s="8">
        <v>1606.07</v>
      </c>
      <c r="O1837" s="8">
        <v>0</v>
      </c>
      <c r="P1837" s="8"/>
      <c r="Q1837" s="8">
        <v>1606.07</v>
      </c>
      <c r="R1837" s="8"/>
      <c r="S1837" s="8"/>
      <c r="T1837" s="88"/>
      <c r="U1837" s="88"/>
      <c r="V1837" s="88"/>
      <c r="W1837" s="88"/>
      <c r="X1837" s="8"/>
      <c r="Y1837" s="14">
        <f t="shared" si="322"/>
        <v>3212.14</v>
      </c>
      <c r="Z1837" s="89"/>
      <c r="AA1837" s="137"/>
      <c r="AB1837" s="90"/>
      <c r="AC1837" s="90"/>
      <c r="AD1837" s="91"/>
      <c r="AE1837" s="91"/>
      <c r="AG1837" s="9"/>
      <c r="AJ1837" s="9"/>
    </row>
    <row r="1838" spans="1:36" ht="15" customHeight="1" outlineLevel="1">
      <c r="A1838" s="7"/>
      <c r="B1838" s="148"/>
      <c r="C1838" s="157" t="s">
        <v>3622</v>
      </c>
      <c r="D1838" s="148"/>
      <c r="E1838" s="7"/>
      <c r="F1838" s="7"/>
      <c r="G1838" s="7"/>
      <c r="H1838" s="7"/>
      <c r="I1838" s="7"/>
      <c r="J1838" s="8">
        <f>SUBTOTAL(9,J1829:J1837)</f>
        <v>0</v>
      </c>
      <c r="K1838" s="8">
        <f>SUBTOTAL(9,K1829:K1837)</f>
        <v>0</v>
      </c>
      <c r="L1838" s="8">
        <f>SUBTOTAL(9,L1829:L1837)</f>
        <v>149245.63999999998</v>
      </c>
      <c r="M1838" s="8">
        <f>SUBTOTAL(9,M1829:M1837)</f>
        <v>0</v>
      </c>
      <c r="N1838" s="8">
        <f>SUBTOTAL(9,N1829:N1837)</f>
        <v>22327.87000000001</v>
      </c>
      <c r="O1838" s="8">
        <f>SUBTOTAL(9,O1829:O1837)</f>
        <v>85840.09</v>
      </c>
      <c r="P1838" s="8">
        <f>SUBTOTAL(9,P1829:P1837)</f>
        <v>26594.04</v>
      </c>
      <c r="Q1838" s="8">
        <f>SUBTOTAL(9,Q1829:Q1837)</f>
        <v>14395.610000000011</v>
      </c>
      <c r="R1838" s="8"/>
      <c r="S1838" s="8"/>
      <c r="T1838" s="88"/>
      <c r="U1838" s="88"/>
      <c r="V1838" s="88"/>
      <c r="W1838" s="88"/>
      <c r="X1838" s="8"/>
      <c r="Y1838" s="14">
        <f>SUBTOTAL(9,Y1829:Y1837)</f>
        <v>298403.25</v>
      </c>
      <c r="Z1838" s="89"/>
      <c r="AA1838" s="137"/>
      <c r="AB1838" s="90"/>
      <c r="AC1838" s="90"/>
      <c r="AD1838" s="91"/>
      <c r="AE1838" s="91"/>
      <c r="AG1838" s="9"/>
      <c r="AJ1838" s="9"/>
    </row>
    <row r="1839" spans="1:36" ht="15" customHeight="1" outlineLevel="2">
      <c r="A1839" s="7">
        <v>2015</v>
      </c>
      <c r="B1839" s="148" t="s">
        <v>3496</v>
      </c>
      <c r="C1839" s="148" t="s">
        <v>304</v>
      </c>
      <c r="D1839" s="148" t="s">
        <v>304</v>
      </c>
      <c r="E1839" s="7" t="s">
        <v>13</v>
      </c>
      <c r="F1839" s="7">
        <v>1010</v>
      </c>
      <c r="G1839" s="7" t="s">
        <v>2279</v>
      </c>
      <c r="H1839" s="7" t="str">
        <f>VLOOKUP(G1839,Crosswalk!B:D,2,0)</f>
        <v>Property Taxes-Current Secured</v>
      </c>
      <c r="I1839" s="7"/>
      <c r="J1839" s="8">
        <v>0</v>
      </c>
      <c r="K1839" s="8">
        <v>0</v>
      </c>
      <c r="L1839" s="8">
        <v>405008.16</v>
      </c>
      <c r="M1839" s="8">
        <v>0</v>
      </c>
      <c r="N1839" s="8">
        <v>61881.640000000014</v>
      </c>
      <c r="O1839" s="8">
        <v>255945.35999999993</v>
      </c>
      <c r="P1839" s="8">
        <v>80243.83</v>
      </c>
      <c r="Q1839" s="8">
        <v>8585.1300000000047</v>
      </c>
      <c r="R1839" s="8"/>
      <c r="S1839" s="8"/>
      <c r="T1839" s="8"/>
      <c r="U1839" s="8"/>
      <c r="V1839" s="8"/>
      <c r="W1839" s="8"/>
      <c r="X1839" s="8"/>
      <c r="Y1839" s="14">
        <f t="shared" ref="Y1839:Y1877" si="331">SUM(J1839:X1839)</f>
        <v>811664.11999999988</v>
      </c>
      <c r="Z1839" s="89"/>
      <c r="AA1839" s="137"/>
      <c r="AB1839" s="90"/>
      <c r="AC1839" s="90"/>
      <c r="AD1839" s="91"/>
      <c r="AE1839" s="91"/>
      <c r="AG1839" s="9"/>
      <c r="AJ1839" s="9"/>
    </row>
    <row r="1840" spans="1:36" ht="15" customHeight="1" outlineLevel="2">
      <c r="A1840" s="7">
        <v>2015</v>
      </c>
      <c r="B1840" s="148" t="s">
        <v>3496</v>
      </c>
      <c r="C1840" s="148" t="s">
        <v>304</v>
      </c>
      <c r="D1840" s="148" t="s">
        <v>304</v>
      </c>
      <c r="E1840" s="7" t="s">
        <v>13</v>
      </c>
      <c r="F1840" s="7">
        <v>1050</v>
      </c>
      <c r="G1840" s="7" t="s">
        <v>2281</v>
      </c>
      <c r="H1840" s="7" t="str">
        <f>VLOOKUP(G1840,Crosswalk!B:D,2,0)</f>
        <v>Property Tax-Current Unsecured</v>
      </c>
      <c r="I1840" s="7"/>
      <c r="J1840" s="8">
        <v>0</v>
      </c>
      <c r="K1840" s="8">
        <v>0</v>
      </c>
      <c r="L1840" s="8">
        <v>44855.93</v>
      </c>
      <c r="M1840" s="8">
        <v>0</v>
      </c>
      <c r="N1840" s="8">
        <v>258.04000000000087</v>
      </c>
      <c r="O1840" s="8">
        <v>2278.5599999999977</v>
      </c>
      <c r="P1840" s="8">
        <v>-141.41999999999999</v>
      </c>
      <c r="Q1840" s="8">
        <v>1640.9199999999983</v>
      </c>
      <c r="R1840" s="8"/>
      <c r="S1840" s="8"/>
      <c r="T1840" s="88"/>
      <c r="U1840" s="88"/>
      <c r="V1840" s="88"/>
      <c r="W1840" s="88"/>
      <c r="X1840" s="8"/>
      <c r="Y1840" s="14">
        <f t="shared" si="331"/>
        <v>48892.03</v>
      </c>
      <c r="Z1840" s="89"/>
      <c r="AA1840" s="137"/>
      <c r="AB1840" s="90"/>
      <c r="AC1840" s="90"/>
      <c r="AD1840" s="91"/>
      <c r="AE1840" s="91"/>
      <c r="AG1840" s="9"/>
      <c r="AJ1840" s="9"/>
    </row>
    <row r="1841" spans="1:36" ht="15" customHeight="1" outlineLevel="2">
      <c r="A1841" s="7">
        <v>2015</v>
      </c>
      <c r="B1841" s="148" t="s">
        <v>3496</v>
      </c>
      <c r="C1841" s="148" t="s">
        <v>304</v>
      </c>
      <c r="D1841" s="148" t="s">
        <v>304</v>
      </c>
      <c r="E1841" s="7" t="s">
        <v>13</v>
      </c>
      <c r="F1841" s="7">
        <v>1110</v>
      </c>
      <c r="G1841" s="7" t="s">
        <v>2283</v>
      </c>
      <c r="H1841" s="7" t="str">
        <f>VLOOKUP(G1841,Crosswalk!B:D,2,0)</f>
        <v>Property Taxes-Prior Secured</v>
      </c>
      <c r="I1841" s="7"/>
      <c r="J1841" s="8">
        <v>0</v>
      </c>
      <c r="K1841" s="8">
        <v>0</v>
      </c>
      <c r="L1841" s="8">
        <v>0</v>
      </c>
      <c r="M1841" s="8">
        <v>0</v>
      </c>
      <c r="N1841" s="8">
        <v>0</v>
      </c>
      <c r="O1841" s="8">
        <v>0</v>
      </c>
      <c r="P1841" s="8"/>
      <c r="Q1841" s="8">
        <v>27096.86</v>
      </c>
      <c r="R1841" s="8"/>
      <c r="S1841" s="8"/>
      <c r="T1841" s="8"/>
      <c r="U1841" s="8"/>
      <c r="V1841" s="8"/>
      <c r="W1841" s="8"/>
      <c r="X1841" s="8"/>
      <c r="Y1841" s="14">
        <f t="shared" si="331"/>
        <v>27096.86</v>
      </c>
      <c r="Z1841" s="89"/>
      <c r="AA1841" s="137"/>
      <c r="AB1841" s="90"/>
      <c r="AC1841" s="90"/>
      <c r="AD1841" s="91"/>
      <c r="AE1841" s="91"/>
      <c r="AG1841" s="9"/>
      <c r="AJ1841" s="9"/>
    </row>
    <row r="1842" spans="1:36" ht="15" customHeight="1" outlineLevel="2">
      <c r="A1842" s="7">
        <v>2015</v>
      </c>
      <c r="B1842" s="148" t="s">
        <v>3496</v>
      </c>
      <c r="C1842" s="148" t="s">
        <v>304</v>
      </c>
      <c r="D1842" s="148" t="s">
        <v>304</v>
      </c>
      <c r="E1842" s="7" t="s">
        <v>13</v>
      </c>
      <c r="F1842" s="7">
        <v>1150</v>
      </c>
      <c r="G1842" s="7" t="s">
        <v>2285</v>
      </c>
      <c r="H1842" s="7" t="str">
        <f>VLOOKUP(G1842,Crosswalk!B:D,2,0)</f>
        <v>Property Taxes-Prior Unsecured</v>
      </c>
      <c r="I1842" s="7"/>
      <c r="J1842" s="8">
        <v>0</v>
      </c>
      <c r="K1842" s="8">
        <v>0</v>
      </c>
      <c r="L1842" s="8">
        <v>439.92</v>
      </c>
      <c r="M1842" s="8">
        <v>0</v>
      </c>
      <c r="N1842" s="8">
        <v>67.509999999999991</v>
      </c>
      <c r="O1842" s="8">
        <v>639.47</v>
      </c>
      <c r="P1842" s="8">
        <v>68.91</v>
      </c>
      <c r="Q1842" s="8">
        <v>404.64999999999986</v>
      </c>
      <c r="R1842" s="8"/>
      <c r="S1842" s="8"/>
      <c r="T1842" s="88"/>
      <c r="U1842" s="88"/>
      <c r="V1842" s="88"/>
      <c r="W1842" s="88"/>
      <c r="X1842" s="8"/>
      <c r="Y1842" s="14">
        <f t="shared" si="331"/>
        <v>1620.46</v>
      </c>
      <c r="Z1842" s="89"/>
      <c r="AA1842" s="137"/>
      <c r="AB1842" s="90"/>
      <c r="AC1842" s="90"/>
      <c r="AD1842" s="91"/>
      <c r="AE1842" s="91"/>
      <c r="AG1842" s="9"/>
      <c r="AJ1842" s="9"/>
    </row>
    <row r="1843" spans="1:36" ht="15" customHeight="1" outlineLevel="2">
      <c r="A1843" s="7">
        <v>2015</v>
      </c>
      <c r="B1843" s="148" t="s">
        <v>3496</v>
      </c>
      <c r="C1843" s="148" t="s">
        <v>304</v>
      </c>
      <c r="D1843" s="148" t="s">
        <v>304</v>
      </c>
      <c r="E1843" s="7" t="s">
        <v>13</v>
      </c>
      <c r="F1843" s="7">
        <v>1260</v>
      </c>
      <c r="G1843" s="7" t="str">
        <f>VLOOKUP(F1843,Crosswalk!A:D,2,0)</f>
        <v>4030</v>
      </c>
      <c r="H1843" s="7" t="str">
        <f>VLOOKUP(G1843,Crosswalk!B:D,2,0)</f>
        <v>Supp Prop Tax-Current Secured</v>
      </c>
      <c r="I1843" s="7"/>
      <c r="J1843" s="8"/>
      <c r="K1843" s="8"/>
      <c r="L1843" s="8"/>
      <c r="M1843" s="8"/>
      <c r="N1843" s="8"/>
      <c r="O1843" s="8"/>
      <c r="P1843" s="8"/>
      <c r="Q1843" s="8">
        <v>1820.6</v>
      </c>
      <c r="R1843" s="8"/>
      <c r="S1843" s="8"/>
      <c r="T1843" s="88"/>
      <c r="U1843" s="88"/>
      <c r="V1843" s="88"/>
      <c r="W1843" s="88"/>
      <c r="X1843" s="8"/>
      <c r="Y1843" s="14">
        <f t="shared" ref="Y1843" si="332">SUM(J1843:X1843)</f>
        <v>1820.6</v>
      </c>
      <c r="Z1843" s="89"/>
      <c r="AA1843" s="137"/>
      <c r="AB1843" s="90"/>
      <c r="AC1843" s="90"/>
      <c r="AD1843" s="91"/>
      <c r="AE1843" s="91"/>
      <c r="AG1843" s="9"/>
      <c r="AJ1843" s="9"/>
    </row>
    <row r="1844" spans="1:36" ht="15" customHeight="1" outlineLevel="2">
      <c r="A1844" s="7">
        <v>2015</v>
      </c>
      <c r="B1844" s="148" t="s">
        <v>3496</v>
      </c>
      <c r="C1844" s="148" t="s">
        <v>304</v>
      </c>
      <c r="D1844" s="148" t="s">
        <v>304</v>
      </c>
      <c r="E1844" s="7" t="s">
        <v>13</v>
      </c>
      <c r="F1844" s="7">
        <v>1270</v>
      </c>
      <c r="G1844" s="7" t="s">
        <v>2302</v>
      </c>
      <c r="H1844" s="7" t="str">
        <f>VLOOKUP(G1844,Crosswalk!B:D,2,0)</f>
        <v>Supp Property Taxes-Prior Secured</v>
      </c>
      <c r="I1844" s="7"/>
      <c r="J1844" s="8">
        <v>0</v>
      </c>
      <c r="K1844" s="8">
        <v>0</v>
      </c>
      <c r="L1844" s="8">
        <v>0</v>
      </c>
      <c r="M1844" s="8">
        <v>0</v>
      </c>
      <c r="N1844" s="8">
        <v>0</v>
      </c>
      <c r="O1844" s="8">
        <v>0</v>
      </c>
      <c r="P1844" s="8"/>
      <c r="Q1844" s="8">
        <v>1949.5</v>
      </c>
      <c r="R1844" s="8"/>
      <c r="S1844" s="8"/>
      <c r="T1844" s="8"/>
      <c r="U1844" s="8"/>
      <c r="V1844" s="8"/>
      <c r="W1844" s="8"/>
      <c r="X1844" s="8"/>
      <c r="Y1844" s="14">
        <f t="shared" si="331"/>
        <v>1949.5</v>
      </c>
      <c r="Z1844" s="89"/>
      <c r="AA1844" s="137"/>
      <c r="AB1844" s="90"/>
      <c r="AC1844" s="90"/>
      <c r="AD1844" s="91"/>
      <c r="AE1844" s="91"/>
      <c r="AG1844" s="9"/>
      <c r="AJ1844" s="9"/>
    </row>
    <row r="1845" spans="1:36" ht="15" customHeight="1" outlineLevel="2">
      <c r="A1845" s="7">
        <v>2015</v>
      </c>
      <c r="B1845" s="148" t="s">
        <v>3496</v>
      </c>
      <c r="C1845" s="148" t="s">
        <v>304</v>
      </c>
      <c r="D1845" s="148" t="s">
        <v>304</v>
      </c>
      <c r="E1845" s="7" t="s">
        <v>13</v>
      </c>
      <c r="F1845" s="7">
        <v>1450</v>
      </c>
      <c r="G1845" s="7" t="s">
        <v>2310</v>
      </c>
      <c r="H1845" s="7" t="str">
        <f>VLOOKUP(G1845,Crosswalk!B:D,2,0)</f>
        <v>Aircraft</v>
      </c>
      <c r="I1845" s="7"/>
      <c r="J1845" s="8">
        <v>0</v>
      </c>
      <c r="K1845" s="8">
        <v>0</v>
      </c>
      <c r="L1845" s="8">
        <v>0</v>
      </c>
      <c r="M1845" s="8">
        <v>0</v>
      </c>
      <c r="N1845" s="8">
        <v>0</v>
      </c>
      <c r="O1845" s="8">
        <v>0</v>
      </c>
      <c r="P1845" s="8"/>
      <c r="Q1845" s="8">
        <v>0</v>
      </c>
      <c r="R1845" s="8"/>
      <c r="S1845" s="8"/>
      <c r="T1845" s="88"/>
      <c r="U1845" s="88"/>
      <c r="V1845" s="88"/>
      <c r="W1845" s="88"/>
      <c r="X1845" s="8"/>
      <c r="Y1845" s="14">
        <f t="shared" si="331"/>
        <v>0</v>
      </c>
      <c r="Z1845" s="89"/>
      <c r="AA1845" s="137"/>
      <c r="AB1845" s="90"/>
      <c r="AC1845" s="90"/>
      <c r="AD1845" s="91"/>
      <c r="AE1845" s="91"/>
      <c r="AG1845" s="9"/>
      <c r="AJ1845" s="9"/>
    </row>
    <row r="1846" spans="1:36" ht="15" customHeight="1" outlineLevel="2">
      <c r="A1846" s="7">
        <v>2015</v>
      </c>
      <c r="B1846" s="148" t="s">
        <v>3496</v>
      </c>
      <c r="C1846" s="148" t="s">
        <v>304</v>
      </c>
      <c r="D1846" s="148" t="s">
        <v>304</v>
      </c>
      <c r="E1846" s="7" t="s">
        <v>13</v>
      </c>
      <c r="F1846" s="7">
        <v>4010</v>
      </c>
      <c r="G1846" s="7" t="s">
        <v>2293</v>
      </c>
      <c r="H1846" s="7" t="str">
        <f>VLOOKUP(G1846,Crosswalk!B:D,2,0)</f>
        <v>Interest</v>
      </c>
      <c r="I1846" s="7"/>
      <c r="J1846" s="8">
        <v>0</v>
      </c>
      <c r="K1846" s="8">
        <v>0</v>
      </c>
      <c r="L1846" s="8">
        <v>124.68</v>
      </c>
      <c r="M1846" s="8">
        <v>0</v>
      </c>
      <c r="N1846" s="8">
        <v>308.25</v>
      </c>
      <c r="O1846" s="8">
        <v>279.52000000000004</v>
      </c>
      <c r="P1846" s="8"/>
      <c r="Q1846" s="8">
        <v>1271.55</v>
      </c>
      <c r="R1846" s="8"/>
      <c r="S1846" s="8"/>
      <c r="T1846" s="8"/>
      <c r="U1846" s="8"/>
      <c r="V1846" s="8"/>
      <c r="W1846" s="8"/>
      <c r="X1846" s="8"/>
      <c r="Y1846" s="14">
        <f t="shared" si="331"/>
        <v>1984</v>
      </c>
      <c r="Z1846" s="89"/>
      <c r="AA1846" s="137"/>
      <c r="AB1846" s="90"/>
      <c r="AC1846" s="90"/>
      <c r="AD1846" s="91"/>
      <c r="AE1846" s="91"/>
      <c r="AG1846" s="9"/>
      <c r="AJ1846" s="9"/>
    </row>
    <row r="1847" spans="1:36" ht="15" customHeight="1" outlineLevel="2">
      <c r="A1847" s="7">
        <v>2015</v>
      </c>
      <c r="B1847" s="148" t="s">
        <v>3496</v>
      </c>
      <c r="C1847" s="148" t="s">
        <v>304</v>
      </c>
      <c r="D1847" s="148" t="s">
        <v>304</v>
      </c>
      <c r="E1847" s="7" t="s">
        <v>13</v>
      </c>
      <c r="F1847" s="7">
        <v>5380</v>
      </c>
      <c r="G1847" s="7" t="s">
        <v>2294</v>
      </c>
      <c r="H1847" s="7" t="str">
        <f>VLOOKUP(G1847,Crosswalk!B:D,2,0)</f>
        <v>St-Homeowners Prop Tax Relief</v>
      </c>
      <c r="I1847" s="7"/>
      <c r="J1847" s="8">
        <v>0</v>
      </c>
      <c r="K1847" s="8">
        <v>0</v>
      </c>
      <c r="L1847" s="8">
        <v>0</v>
      </c>
      <c r="M1847" s="8">
        <v>0</v>
      </c>
      <c r="N1847" s="8">
        <v>4845.91</v>
      </c>
      <c r="O1847" s="8">
        <v>0</v>
      </c>
      <c r="P1847" s="8"/>
      <c r="Q1847" s="8">
        <v>4845.91</v>
      </c>
      <c r="R1847" s="8"/>
      <c r="S1847" s="8"/>
      <c r="T1847" s="88"/>
      <c r="U1847" s="88"/>
      <c r="V1847" s="88"/>
      <c r="W1847" s="88"/>
      <c r="X1847" s="8"/>
      <c r="Y1847" s="14">
        <f t="shared" si="331"/>
        <v>9691.82</v>
      </c>
      <c r="Z1847" s="89"/>
      <c r="AA1847" s="137"/>
      <c r="AB1847" s="90"/>
      <c r="AC1847" s="90"/>
      <c r="AD1847" s="91"/>
      <c r="AE1847" s="91"/>
      <c r="AG1847" s="9"/>
      <c r="AJ1847" s="9"/>
    </row>
    <row r="1848" spans="1:36" ht="15" customHeight="1" outlineLevel="1">
      <c r="A1848" s="7"/>
      <c r="B1848" s="148"/>
      <c r="C1848" s="157" t="s">
        <v>3623</v>
      </c>
      <c r="D1848" s="148"/>
      <c r="E1848" s="7"/>
      <c r="F1848" s="7"/>
      <c r="G1848" s="7"/>
      <c r="H1848" s="7"/>
      <c r="I1848" s="7"/>
      <c r="J1848" s="8">
        <f>SUBTOTAL(9,J1839:J1847)</f>
        <v>0</v>
      </c>
      <c r="K1848" s="8">
        <f>SUBTOTAL(9,K1839:K1847)</f>
        <v>0</v>
      </c>
      <c r="L1848" s="8">
        <f>SUBTOTAL(9,L1839:L1847)</f>
        <v>450428.68999999994</v>
      </c>
      <c r="M1848" s="8">
        <f>SUBTOTAL(9,M1839:M1847)</f>
        <v>0</v>
      </c>
      <c r="N1848" s="8">
        <f>SUBTOTAL(9,N1839:N1847)</f>
        <v>67361.35000000002</v>
      </c>
      <c r="O1848" s="8">
        <f>SUBTOTAL(9,O1839:O1847)</f>
        <v>259142.90999999992</v>
      </c>
      <c r="P1848" s="8">
        <f>SUBTOTAL(9,P1839:P1847)</f>
        <v>80171.320000000007</v>
      </c>
      <c r="Q1848" s="8">
        <f>SUBTOTAL(9,Q1839:Q1847)</f>
        <v>47615.12000000001</v>
      </c>
      <c r="R1848" s="8"/>
      <c r="S1848" s="8"/>
      <c r="T1848" s="88"/>
      <c r="U1848" s="88"/>
      <c r="V1848" s="88"/>
      <c r="W1848" s="88"/>
      <c r="X1848" s="8"/>
      <c r="Y1848" s="14">
        <f>SUBTOTAL(9,Y1839:Y1847)</f>
        <v>904719.38999999978</v>
      </c>
      <c r="Z1848" s="89"/>
      <c r="AA1848" s="137"/>
      <c r="AB1848" s="90"/>
      <c r="AC1848" s="90"/>
      <c r="AD1848" s="91"/>
      <c r="AE1848" s="91"/>
      <c r="AG1848" s="9"/>
      <c r="AJ1848" s="9"/>
    </row>
    <row r="1849" spans="1:36" ht="15" customHeight="1" outlineLevel="2">
      <c r="A1849" s="7">
        <v>2015</v>
      </c>
      <c r="B1849" s="148" t="s">
        <v>3497</v>
      </c>
      <c r="C1849" s="148" t="s">
        <v>305</v>
      </c>
      <c r="D1849" s="148" t="s">
        <v>305</v>
      </c>
      <c r="E1849" s="7" t="s">
        <v>13</v>
      </c>
      <c r="F1849" s="7">
        <v>1010</v>
      </c>
      <c r="G1849" s="7" t="s">
        <v>2279</v>
      </c>
      <c r="H1849" s="7" t="str">
        <f>VLOOKUP(G1849,Crosswalk!B:D,2,0)</f>
        <v>Property Taxes-Current Secured</v>
      </c>
      <c r="I1849" s="7"/>
      <c r="J1849" s="8">
        <v>0</v>
      </c>
      <c r="K1849" s="8">
        <v>0</v>
      </c>
      <c r="L1849" s="8">
        <v>34761.26</v>
      </c>
      <c r="M1849" s="8">
        <v>0</v>
      </c>
      <c r="N1849" s="8">
        <v>5235.989999999998</v>
      </c>
      <c r="O1849" s="8">
        <v>21967.370000000003</v>
      </c>
      <c r="P1849" s="8">
        <v>6815.83</v>
      </c>
      <c r="Q1849" s="8">
        <v>737.33999999999651</v>
      </c>
      <c r="R1849" s="8"/>
      <c r="S1849" s="8"/>
      <c r="T1849" s="8"/>
      <c r="U1849" s="8"/>
      <c r="V1849" s="8"/>
      <c r="W1849" s="8"/>
      <c r="X1849" s="8"/>
      <c r="Y1849" s="14">
        <f t="shared" si="331"/>
        <v>69517.789999999994</v>
      </c>
      <c r="Z1849" s="89"/>
      <c r="AA1849" s="137"/>
      <c r="AB1849" s="90"/>
      <c r="AC1849" s="90"/>
      <c r="AD1849" s="91"/>
      <c r="AE1849" s="91"/>
      <c r="AG1849" s="9"/>
      <c r="AJ1849" s="9"/>
    </row>
    <row r="1850" spans="1:36" ht="15" customHeight="1" outlineLevel="2">
      <c r="A1850" s="7">
        <v>2015</v>
      </c>
      <c r="B1850" s="148" t="s">
        <v>3497</v>
      </c>
      <c r="C1850" s="148" t="s">
        <v>305</v>
      </c>
      <c r="D1850" s="148" t="s">
        <v>305</v>
      </c>
      <c r="E1850" s="7" t="s">
        <v>13</v>
      </c>
      <c r="F1850" s="7">
        <v>1050</v>
      </c>
      <c r="G1850" s="7" t="s">
        <v>2281</v>
      </c>
      <c r="H1850" s="7" t="str">
        <f>VLOOKUP(G1850,Crosswalk!B:D,2,0)</f>
        <v>Property Tax-Current Unsecured</v>
      </c>
      <c r="I1850" s="7"/>
      <c r="J1850" s="8">
        <v>0</v>
      </c>
      <c r="K1850" s="8">
        <v>0</v>
      </c>
      <c r="L1850" s="8">
        <v>3849.91</v>
      </c>
      <c r="M1850" s="8">
        <v>0</v>
      </c>
      <c r="N1850" s="8">
        <v>22.150000000000091</v>
      </c>
      <c r="O1850" s="8">
        <v>195.57000000000016</v>
      </c>
      <c r="P1850" s="8">
        <v>-12.14</v>
      </c>
      <c r="Q1850" s="8">
        <v>140.83999999999969</v>
      </c>
      <c r="R1850" s="8"/>
      <c r="S1850" s="8"/>
      <c r="T1850" s="88"/>
      <c r="U1850" s="88"/>
      <c r="V1850" s="88"/>
      <c r="W1850" s="88"/>
      <c r="X1850" s="8"/>
      <c r="Y1850" s="14">
        <f t="shared" si="331"/>
        <v>4196.33</v>
      </c>
      <c r="Z1850" s="89"/>
      <c r="AA1850" s="137"/>
      <c r="AB1850" s="90"/>
      <c r="AC1850" s="90"/>
      <c r="AD1850" s="91"/>
      <c r="AE1850" s="91"/>
      <c r="AG1850" s="9"/>
      <c r="AJ1850" s="9"/>
    </row>
    <row r="1851" spans="1:36" ht="15" customHeight="1" outlineLevel="2">
      <c r="A1851" s="7">
        <v>2015</v>
      </c>
      <c r="B1851" s="148" t="s">
        <v>3497</v>
      </c>
      <c r="C1851" s="148" t="s">
        <v>305</v>
      </c>
      <c r="D1851" s="148" t="s">
        <v>305</v>
      </c>
      <c r="E1851" s="7" t="s">
        <v>13</v>
      </c>
      <c r="F1851" s="7">
        <v>1110</v>
      </c>
      <c r="G1851" s="7" t="s">
        <v>2283</v>
      </c>
      <c r="H1851" s="7" t="str">
        <f>VLOOKUP(G1851,Crosswalk!B:D,2,0)</f>
        <v>Property Taxes-Prior Secured</v>
      </c>
      <c r="I1851" s="7"/>
      <c r="J1851" s="8">
        <v>0</v>
      </c>
      <c r="K1851" s="8">
        <v>0</v>
      </c>
      <c r="L1851" s="8">
        <v>0</v>
      </c>
      <c r="M1851" s="8">
        <v>0</v>
      </c>
      <c r="N1851" s="8">
        <v>0</v>
      </c>
      <c r="O1851" s="8">
        <v>0</v>
      </c>
      <c r="P1851" s="8"/>
      <c r="Q1851" s="8">
        <v>2186.21</v>
      </c>
      <c r="R1851" s="8"/>
      <c r="S1851" s="8"/>
      <c r="T1851" s="8"/>
      <c r="U1851" s="8"/>
      <c r="V1851" s="8"/>
      <c r="W1851" s="8"/>
      <c r="X1851" s="8"/>
      <c r="Y1851" s="14">
        <f t="shared" si="331"/>
        <v>2186.21</v>
      </c>
      <c r="Z1851" s="89"/>
      <c r="AA1851" s="137"/>
      <c r="AB1851" s="90"/>
      <c r="AC1851" s="90"/>
      <c r="AD1851" s="91"/>
      <c r="AE1851" s="91"/>
      <c r="AG1851" s="9"/>
      <c r="AJ1851" s="9"/>
    </row>
    <row r="1852" spans="1:36" ht="15" customHeight="1" outlineLevel="2">
      <c r="A1852" s="7">
        <v>2015</v>
      </c>
      <c r="B1852" s="148" t="s">
        <v>3497</v>
      </c>
      <c r="C1852" s="148" t="s">
        <v>305</v>
      </c>
      <c r="D1852" s="148" t="s">
        <v>305</v>
      </c>
      <c r="E1852" s="7" t="s">
        <v>13</v>
      </c>
      <c r="F1852" s="7">
        <v>1150</v>
      </c>
      <c r="G1852" s="7" t="s">
        <v>2285</v>
      </c>
      <c r="H1852" s="7" t="str">
        <f>VLOOKUP(G1852,Crosswalk!B:D,2,0)</f>
        <v>Property Taxes-Prior Unsecured</v>
      </c>
      <c r="I1852" s="7"/>
      <c r="J1852" s="8">
        <v>0</v>
      </c>
      <c r="K1852" s="8">
        <v>0</v>
      </c>
      <c r="L1852" s="8">
        <v>35.49</v>
      </c>
      <c r="M1852" s="8">
        <v>0</v>
      </c>
      <c r="N1852" s="8">
        <v>5.4500000000000028</v>
      </c>
      <c r="O1852" s="8">
        <v>51.589999999999996</v>
      </c>
      <c r="P1852" s="8">
        <v>5.56</v>
      </c>
      <c r="Q1852" s="8">
        <v>32.650000000000006</v>
      </c>
      <c r="R1852" s="8"/>
      <c r="S1852" s="8"/>
      <c r="T1852" s="88"/>
      <c r="U1852" s="88"/>
      <c r="V1852" s="88"/>
      <c r="W1852" s="88"/>
      <c r="X1852" s="8"/>
      <c r="Y1852" s="14">
        <f t="shared" si="331"/>
        <v>130.74</v>
      </c>
      <c r="Z1852" s="89"/>
      <c r="AA1852" s="137"/>
      <c r="AB1852" s="90"/>
      <c r="AC1852" s="90"/>
      <c r="AD1852" s="91"/>
      <c r="AE1852" s="91"/>
      <c r="AG1852" s="9"/>
      <c r="AJ1852" s="9"/>
    </row>
    <row r="1853" spans="1:36" ht="15" customHeight="1" outlineLevel="2">
      <c r="A1853" s="7">
        <v>2015</v>
      </c>
      <c r="B1853" s="148" t="s">
        <v>3497</v>
      </c>
      <c r="C1853" s="148" t="s">
        <v>305</v>
      </c>
      <c r="D1853" s="148" t="s">
        <v>305</v>
      </c>
      <c r="E1853" s="7" t="s">
        <v>13</v>
      </c>
      <c r="F1853" s="7">
        <v>1260</v>
      </c>
      <c r="G1853" s="7" t="str">
        <f>VLOOKUP(F1853,Crosswalk!A:D,2,0)</f>
        <v>4030</v>
      </c>
      <c r="H1853" s="7" t="str">
        <f>VLOOKUP(G1853,Crosswalk!B:D,2,0)</f>
        <v>Supp Prop Tax-Current Secured</v>
      </c>
      <c r="I1853" s="7"/>
      <c r="J1853" s="8"/>
      <c r="K1853" s="8"/>
      <c r="L1853" s="8"/>
      <c r="M1853" s="8"/>
      <c r="N1853" s="8"/>
      <c r="O1853" s="8"/>
      <c r="P1853" s="8"/>
      <c r="Q1853" s="8">
        <v>178.26</v>
      </c>
      <c r="R1853" s="8"/>
      <c r="S1853" s="8"/>
      <c r="T1853" s="88"/>
      <c r="U1853" s="88"/>
      <c r="V1853" s="88"/>
      <c r="W1853" s="88"/>
      <c r="X1853" s="8"/>
      <c r="Y1853" s="14">
        <f t="shared" ref="Y1853" si="333">SUM(J1853:X1853)</f>
        <v>178.26</v>
      </c>
      <c r="Z1853" s="89"/>
      <c r="AA1853" s="137"/>
      <c r="AB1853" s="90"/>
      <c r="AC1853" s="90"/>
      <c r="AD1853" s="91"/>
      <c r="AE1853" s="91"/>
      <c r="AG1853" s="9"/>
      <c r="AJ1853" s="9"/>
    </row>
    <row r="1854" spans="1:36" ht="15" customHeight="1" outlineLevel="2">
      <c r="A1854" s="7">
        <v>2015</v>
      </c>
      <c r="B1854" s="148" t="s">
        <v>3497</v>
      </c>
      <c r="C1854" s="148" t="s">
        <v>305</v>
      </c>
      <c r="D1854" s="148" t="s">
        <v>305</v>
      </c>
      <c r="E1854" s="7" t="s">
        <v>13</v>
      </c>
      <c r="F1854" s="7">
        <v>1270</v>
      </c>
      <c r="G1854" s="7" t="s">
        <v>2302</v>
      </c>
      <c r="H1854" s="7" t="str">
        <f>VLOOKUP(G1854,Crosswalk!B:D,2,0)</f>
        <v>Supp Property Taxes-Prior Secured</v>
      </c>
      <c r="I1854" s="7"/>
      <c r="J1854" s="8">
        <v>0</v>
      </c>
      <c r="K1854" s="8">
        <v>0</v>
      </c>
      <c r="L1854" s="8">
        <v>0</v>
      </c>
      <c r="M1854" s="8">
        <v>0</v>
      </c>
      <c r="N1854" s="8">
        <v>0</v>
      </c>
      <c r="O1854" s="8">
        <v>0</v>
      </c>
      <c r="P1854" s="8"/>
      <c r="Q1854" s="8">
        <v>270.27</v>
      </c>
      <c r="R1854" s="8"/>
      <c r="S1854" s="8"/>
      <c r="T1854" s="8"/>
      <c r="U1854" s="8"/>
      <c r="V1854" s="8"/>
      <c r="W1854" s="8"/>
      <c r="X1854" s="8"/>
      <c r="Y1854" s="14">
        <f t="shared" si="331"/>
        <v>270.27</v>
      </c>
      <c r="Z1854" s="89"/>
      <c r="AA1854" s="137"/>
      <c r="AB1854" s="90"/>
      <c r="AC1854" s="90"/>
      <c r="AD1854" s="91"/>
      <c r="AE1854" s="91"/>
      <c r="AG1854" s="9"/>
      <c r="AJ1854" s="9"/>
    </row>
    <row r="1855" spans="1:36" ht="15" customHeight="1" outlineLevel="2">
      <c r="A1855" s="7">
        <v>2015</v>
      </c>
      <c r="B1855" s="148" t="s">
        <v>3497</v>
      </c>
      <c r="C1855" s="148" t="s">
        <v>305</v>
      </c>
      <c r="D1855" s="148" t="s">
        <v>305</v>
      </c>
      <c r="E1855" s="7" t="s">
        <v>13</v>
      </c>
      <c r="F1855" s="7">
        <v>1450</v>
      </c>
      <c r="G1855" s="7" t="s">
        <v>2310</v>
      </c>
      <c r="H1855" s="7" t="str">
        <f>VLOOKUP(G1855,Crosswalk!B:D,2,0)</f>
        <v>Aircraft</v>
      </c>
      <c r="I1855" s="7"/>
      <c r="J1855" s="8">
        <v>0</v>
      </c>
      <c r="K1855" s="8">
        <v>0</v>
      </c>
      <c r="L1855" s="8">
        <v>0</v>
      </c>
      <c r="M1855" s="8">
        <v>0</v>
      </c>
      <c r="N1855" s="8">
        <v>0</v>
      </c>
      <c r="O1855" s="8">
        <v>0</v>
      </c>
      <c r="P1855" s="8"/>
      <c r="Q1855" s="8">
        <v>0</v>
      </c>
      <c r="R1855" s="8"/>
      <c r="S1855" s="8"/>
      <c r="T1855" s="88"/>
      <c r="U1855" s="88"/>
      <c r="V1855" s="88"/>
      <c r="W1855" s="88"/>
      <c r="X1855" s="8"/>
      <c r="Y1855" s="14">
        <f t="shared" si="331"/>
        <v>0</v>
      </c>
      <c r="Z1855" s="89"/>
      <c r="AA1855" s="137"/>
      <c r="AB1855" s="90"/>
      <c r="AC1855" s="90"/>
      <c r="AD1855" s="91"/>
      <c r="AE1855" s="91"/>
      <c r="AG1855" s="9"/>
      <c r="AJ1855" s="9"/>
    </row>
    <row r="1856" spans="1:36" ht="15" customHeight="1" outlineLevel="2">
      <c r="A1856" s="7">
        <v>2015</v>
      </c>
      <c r="B1856" s="148" t="s">
        <v>3497</v>
      </c>
      <c r="C1856" s="148" t="s">
        <v>305</v>
      </c>
      <c r="D1856" s="148" t="s">
        <v>305</v>
      </c>
      <c r="E1856" s="7" t="s">
        <v>13</v>
      </c>
      <c r="F1856" s="7">
        <v>4010</v>
      </c>
      <c r="G1856" s="7" t="s">
        <v>2293</v>
      </c>
      <c r="H1856" s="7" t="str">
        <f>VLOOKUP(G1856,Crosswalk!B:D,2,0)</f>
        <v>Interest</v>
      </c>
      <c r="I1856" s="7"/>
      <c r="J1856" s="8">
        <v>0</v>
      </c>
      <c r="K1856" s="8">
        <v>0</v>
      </c>
      <c r="L1856" s="8">
        <v>10.58</v>
      </c>
      <c r="M1856" s="8">
        <v>0</v>
      </c>
      <c r="N1856" s="8">
        <v>25.08</v>
      </c>
      <c r="O1856" s="8">
        <v>22.770000000000003</v>
      </c>
      <c r="P1856" s="8"/>
      <c r="Q1856" s="8">
        <v>108.66999999999999</v>
      </c>
      <c r="R1856" s="8"/>
      <c r="S1856" s="8"/>
      <c r="T1856" s="8"/>
      <c r="U1856" s="8"/>
      <c r="V1856" s="8"/>
      <c r="W1856" s="8"/>
      <c r="X1856" s="8"/>
      <c r="Y1856" s="14">
        <f t="shared" si="331"/>
        <v>167.1</v>
      </c>
      <c r="Z1856" s="89"/>
      <c r="AA1856" s="137"/>
      <c r="AB1856" s="90"/>
      <c r="AC1856" s="90"/>
      <c r="AD1856" s="91"/>
      <c r="AE1856" s="91"/>
      <c r="AG1856" s="9"/>
      <c r="AJ1856" s="9"/>
    </row>
    <row r="1857" spans="1:36" ht="15" customHeight="1" outlineLevel="2">
      <c r="A1857" s="7">
        <v>2015</v>
      </c>
      <c r="B1857" s="148" t="s">
        <v>3497</v>
      </c>
      <c r="C1857" s="148" t="s">
        <v>305</v>
      </c>
      <c r="D1857" s="148" t="s">
        <v>305</v>
      </c>
      <c r="E1857" s="7" t="s">
        <v>13</v>
      </c>
      <c r="F1857" s="7">
        <v>5380</v>
      </c>
      <c r="G1857" s="7" t="s">
        <v>2294</v>
      </c>
      <c r="H1857" s="7" t="str">
        <f>VLOOKUP(G1857,Crosswalk!B:D,2,0)</f>
        <v>St-Homeowners Prop Tax Relief</v>
      </c>
      <c r="I1857" s="7"/>
      <c r="J1857" s="8">
        <v>0</v>
      </c>
      <c r="K1857" s="8">
        <v>0</v>
      </c>
      <c r="L1857" s="8">
        <v>0</v>
      </c>
      <c r="M1857" s="8">
        <v>0</v>
      </c>
      <c r="N1857" s="8">
        <v>415.36</v>
      </c>
      <c r="O1857" s="8">
        <v>0</v>
      </c>
      <c r="P1857" s="8"/>
      <c r="Q1857" s="8">
        <v>415.36</v>
      </c>
      <c r="R1857" s="8"/>
      <c r="S1857" s="8"/>
      <c r="T1857" s="88"/>
      <c r="U1857" s="88"/>
      <c r="V1857" s="88"/>
      <c r="W1857" s="88"/>
      <c r="X1857" s="8"/>
      <c r="Y1857" s="14">
        <f t="shared" si="331"/>
        <v>830.72</v>
      </c>
      <c r="Z1857" s="89"/>
      <c r="AA1857" s="137"/>
      <c r="AB1857" s="90"/>
      <c r="AC1857" s="90"/>
      <c r="AD1857" s="91"/>
      <c r="AE1857" s="91"/>
      <c r="AG1857" s="9"/>
      <c r="AJ1857" s="9"/>
    </row>
    <row r="1858" spans="1:36" ht="15" customHeight="1" outlineLevel="1">
      <c r="A1858" s="7"/>
      <c r="B1858" s="148"/>
      <c r="C1858" s="157" t="s">
        <v>3624</v>
      </c>
      <c r="D1858" s="148"/>
      <c r="E1858" s="7"/>
      <c r="F1858" s="7"/>
      <c r="G1858" s="7"/>
      <c r="H1858" s="7"/>
      <c r="I1858" s="7"/>
      <c r="J1858" s="8">
        <f>SUBTOTAL(9,J1849:J1857)</f>
        <v>0</v>
      </c>
      <c r="K1858" s="8">
        <f>SUBTOTAL(9,K1849:K1857)</f>
        <v>0</v>
      </c>
      <c r="L1858" s="8">
        <f>SUBTOTAL(9,L1849:L1857)</f>
        <v>38657.24</v>
      </c>
      <c r="M1858" s="8">
        <f>SUBTOTAL(9,M1849:M1857)</f>
        <v>0</v>
      </c>
      <c r="N1858" s="8">
        <f>SUBTOTAL(9,N1849:N1857)</f>
        <v>5704.029999999997</v>
      </c>
      <c r="O1858" s="8">
        <f>SUBTOTAL(9,O1849:O1857)</f>
        <v>22237.300000000003</v>
      </c>
      <c r="P1858" s="8">
        <f>SUBTOTAL(9,P1849:P1857)</f>
        <v>6809.25</v>
      </c>
      <c r="Q1858" s="8">
        <f>SUBTOTAL(9,Q1849:Q1857)</f>
        <v>4069.5999999999967</v>
      </c>
      <c r="R1858" s="8"/>
      <c r="S1858" s="8"/>
      <c r="T1858" s="88"/>
      <c r="U1858" s="88"/>
      <c r="V1858" s="88"/>
      <c r="W1858" s="88"/>
      <c r="X1858" s="8"/>
      <c r="Y1858" s="14">
        <f>SUBTOTAL(9,Y1849:Y1857)</f>
        <v>77477.420000000013</v>
      </c>
      <c r="Z1858" s="89"/>
      <c r="AA1858" s="137"/>
      <c r="AB1858" s="90"/>
      <c r="AC1858" s="90"/>
      <c r="AD1858" s="91"/>
      <c r="AE1858" s="91"/>
      <c r="AG1858" s="9"/>
      <c r="AJ1858" s="9"/>
    </row>
    <row r="1859" spans="1:36" ht="15" customHeight="1" outlineLevel="2">
      <c r="A1859" s="7">
        <v>2015</v>
      </c>
      <c r="B1859" s="148" t="s">
        <v>3498</v>
      </c>
      <c r="C1859" s="148" t="s">
        <v>306</v>
      </c>
      <c r="D1859" s="148" t="s">
        <v>306</v>
      </c>
      <c r="E1859" s="7" t="s">
        <v>13</v>
      </c>
      <c r="F1859" s="7">
        <v>1010</v>
      </c>
      <c r="G1859" s="7" t="s">
        <v>2279</v>
      </c>
      <c r="H1859" s="7" t="str">
        <f>VLOOKUP(G1859,Crosswalk!B:D,2,0)</f>
        <v>Property Taxes-Current Secured</v>
      </c>
      <c r="I1859" s="7"/>
      <c r="J1859" s="8">
        <v>0</v>
      </c>
      <c r="K1859" s="8">
        <v>0</v>
      </c>
      <c r="L1859" s="8">
        <v>288463.73</v>
      </c>
      <c r="M1859" s="8">
        <v>0</v>
      </c>
      <c r="N1859" s="8">
        <v>43687.599999999977</v>
      </c>
      <c r="O1859" s="8">
        <v>182295.07999999996</v>
      </c>
      <c r="P1859" s="8">
        <v>56776.62</v>
      </c>
      <c r="Q1859" s="8">
        <v>6113.5600000001723</v>
      </c>
      <c r="R1859" s="8"/>
      <c r="S1859" s="8"/>
      <c r="T1859" s="8"/>
      <c r="U1859" s="8"/>
      <c r="V1859" s="8"/>
      <c r="W1859" s="8"/>
      <c r="X1859" s="8"/>
      <c r="Y1859" s="14">
        <f t="shared" si="331"/>
        <v>577336.59000000008</v>
      </c>
      <c r="Z1859" s="89"/>
      <c r="AA1859" s="137"/>
      <c r="AB1859" s="90"/>
      <c r="AC1859" s="90"/>
      <c r="AD1859" s="91"/>
      <c r="AE1859" s="91"/>
      <c r="AG1859" s="9"/>
      <c r="AJ1859" s="9"/>
    </row>
    <row r="1860" spans="1:36" ht="15" customHeight="1" outlineLevel="2">
      <c r="A1860" s="7">
        <v>2015</v>
      </c>
      <c r="B1860" s="148" t="s">
        <v>3498</v>
      </c>
      <c r="C1860" s="148" t="s">
        <v>306</v>
      </c>
      <c r="D1860" s="148" t="s">
        <v>306</v>
      </c>
      <c r="E1860" s="7" t="s">
        <v>13</v>
      </c>
      <c r="F1860" s="7">
        <v>1050</v>
      </c>
      <c r="G1860" s="7" t="s">
        <v>2281</v>
      </c>
      <c r="H1860" s="7" t="str">
        <f>VLOOKUP(G1860,Crosswalk!B:D,2,0)</f>
        <v>Property Tax-Current Unsecured</v>
      </c>
      <c r="I1860" s="7"/>
      <c r="J1860" s="8">
        <v>0</v>
      </c>
      <c r="K1860" s="8">
        <v>0</v>
      </c>
      <c r="L1860" s="8">
        <v>31948.29</v>
      </c>
      <c r="M1860" s="8">
        <v>0</v>
      </c>
      <c r="N1860" s="8">
        <v>183.79000000000087</v>
      </c>
      <c r="O1860" s="8">
        <v>1622.8899999999994</v>
      </c>
      <c r="P1860" s="8">
        <v>-100.72</v>
      </c>
      <c r="Q1860" s="8">
        <v>1168.7300000000032</v>
      </c>
      <c r="R1860" s="8"/>
      <c r="S1860" s="8"/>
      <c r="T1860" s="88"/>
      <c r="U1860" s="88"/>
      <c r="V1860" s="88"/>
      <c r="W1860" s="88"/>
      <c r="X1860" s="8"/>
      <c r="Y1860" s="14">
        <f t="shared" si="331"/>
        <v>34822.980000000003</v>
      </c>
      <c r="Z1860" s="89"/>
      <c r="AA1860" s="137"/>
      <c r="AB1860" s="90"/>
      <c r="AC1860" s="90"/>
      <c r="AD1860" s="91"/>
      <c r="AE1860" s="91"/>
      <c r="AG1860" s="9"/>
      <c r="AJ1860" s="9"/>
    </row>
    <row r="1861" spans="1:36" ht="15" customHeight="1" outlineLevel="2">
      <c r="A1861" s="7">
        <v>2015</v>
      </c>
      <c r="B1861" s="148" t="s">
        <v>3498</v>
      </c>
      <c r="C1861" s="148" t="s">
        <v>306</v>
      </c>
      <c r="D1861" s="148" t="s">
        <v>306</v>
      </c>
      <c r="E1861" s="7" t="s">
        <v>13</v>
      </c>
      <c r="F1861" s="7">
        <v>1110</v>
      </c>
      <c r="G1861" s="7" t="s">
        <v>2283</v>
      </c>
      <c r="H1861" s="7" t="str">
        <f>VLOOKUP(G1861,Crosswalk!B:D,2,0)</f>
        <v>Property Taxes-Prior Secured</v>
      </c>
      <c r="I1861" s="7"/>
      <c r="J1861" s="8">
        <v>0</v>
      </c>
      <c r="K1861" s="8">
        <v>0</v>
      </c>
      <c r="L1861" s="8">
        <v>0</v>
      </c>
      <c r="M1861" s="8">
        <v>0</v>
      </c>
      <c r="N1861" s="8">
        <v>0</v>
      </c>
      <c r="O1861" s="8">
        <v>0</v>
      </c>
      <c r="P1861" s="8"/>
      <c r="Q1861" s="8">
        <v>19614.95</v>
      </c>
      <c r="R1861" s="8"/>
      <c r="S1861" s="8"/>
      <c r="T1861" s="8"/>
      <c r="U1861" s="8"/>
      <c r="V1861" s="8"/>
      <c r="W1861" s="8"/>
      <c r="X1861" s="8"/>
      <c r="Y1861" s="14">
        <f t="shared" si="331"/>
        <v>19614.95</v>
      </c>
      <c r="Z1861" s="89"/>
      <c r="AA1861" s="137"/>
      <c r="AB1861" s="90"/>
      <c r="AC1861" s="90"/>
      <c r="AD1861" s="91"/>
      <c r="AE1861" s="91"/>
      <c r="AG1861" s="9"/>
      <c r="AJ1861" s="9"/>
    </row>
    <row r="1862" spans="1:36" ht="15" customHeight="1" outlineLevel="2">
      <c r="A1862" s="7">
        <v>2015</v>
      </c>
      <c r="B1862" s="148" t="s">
        <v>3498</v>
      </c>
      <c r="C1862" s="148" t="s">
        <v>306</v>
      </c>
      <c r="D1862" s="148" t="s">
        <v>306</v>
      </c>
      <c r="E1862" s="7" t="s">
        <v>13</v>
      </c>
      <c r="F1862" s="7">
        <v>1150</v>
      </c>
      <c r="G1862" s="7" t="s">
        <v>2285</v>
      </c>
      <c r="H1862" s="7" t="str">
        <f>VLOOKUP(G1862,Crosswalk!B:D,2,0)</f>
        <v>Property Taxes-Prior Unsecured</v>
      </c>
      <c r="I1862" s="7"/>
      <c r="J1862" s="8">
        <v>0</v>
      </c>
      <c r="K1862" s="8">
        <v>0</v>
      </c>
      <c r="L1862" s="8">
        <v>318.45</v>
      </c>
      <c r="M1862" s="8">
        <v>0</v>
      </c>
      <c r="N1862" s="8">
        <v>48.870000000000005</v>
      </c>
      <c r="O1862" s="8">
        <v>462.90000000000003</v>
      </c>
      <c r="P1862" s="8">
        <v>49.88</v>
      </c>
      <c r="Q1862" s="8">
        <v>292.91999999999996</v>
      </c>
      <c r="R1862" s="8"/>
      <c r="S1862" s="8"/>
      <c r="T1862" s="88"/>
      <c r="U1862" s="88"/>
      <c r="V1862" s="88"/>
      <c r="W1862" s="88"/>
      <c r="X1862" s="8"/>
      <c r="Y1862" s="14">
        <f t="shared" si="331"/>
        <v>1173.02</v>
      </c>
      <c r="Z1862" s="89"/>
      <c r="AA1862" s="137"/>
      <c r="AB1862" s="90"/>
      <c r="AC1862" s="90"/>
      <c r="AD1862" s="91"/>
      <c r="AE1862" s="91"/>
      <c r="AG1862" s="9"/>
      <c r="AJ1862" s="9"/>
    </row>
    <row r="1863" spans="1:36" ht="15" customHeight="1" outlineLevel="2">
      <c r="A1863" s="7">
        <v>2015</v>
      </c>
      <c r="B1863" s="148" t="s">
        <v>3498</v>
      </c>
      <c r="C1863" s="148" t="s">
        <v>306</v>
      </c>
      <c r="D1863" s="148" t="s">
        <v>306</v>
      </c>
      <c r="E1863" s="7" t="s">
        <v>13</v>
      </c>
      <c r="F1863" s="7">
        <v>1260</v>
      </c>
      <c r="G1863" s="7" t="str">
        <f>VLOOKUP(F1863,Crosswalk!A:D,2,0)</f>
        <v>4030</v>
      </c>
      <c r="H1863" s="7" t="str">
        <f>VLOOKUP(G1863,Crosswalk!B:D,2,0)</f>
        <v>Supp Prop Tax-Current Secured</v>
      </c>
      <c r="I1863" s="7"/>
      <c r="J1863" s="8"/>
      <c r="K1863" s="8"/>
      <c r="L1863" s="8"/>
      <c r="M1863" s="8"/>
      <c r="N1863" s="8"/>
      <c r="O1863" s="8"/>
      <c r="P1863" s="8"/>
      <c r="Q1863" s="8">
        <v>6961.91</v>
      </c>
      <c r="R1863" s="8"/>
      <c r="S1863" s="8"/>
      <c r="T1863" s="88"/>
      <c r="U1863" s="88"/>
      <c r="V1863" s="88"/>
      <c r="W1863" s="88"/>
      <c r="X1863" s="8"/>
      <c r="Y1863" s="14">
        <f t="shared" ref="Y1863" si="334">SUM(J1863:X1863)</f>
        <v>6961.91</v>
      </c>
      <c r="Z1863" s="89"/>
      <c r="AA1863" s="137"/>
      <c r="AB1863" s="90"/>
      <c r="AC1863" s="90"/>
      <c r="AD1863" s="91"/>
      <c r="AE1863" s="91"/>
      <c r="AG1863" s="9"/>
      <c r="AJ1863" s="9"/>
    </row>
    <row r="1864" spans="1:36" ht="15" customHeight="1" outlineLevel="2">
      <c r="A1864" s="7">
        <v>2015</v>
      </c>
      <c r="B1864" s="148" t="s">
        <v>3498</v>
      </c>
      <c r="C1864" s="148" t="s">
        <v>306</v>
      </c>
      <c r="D1864" s="148" t="s">
        <v>306</v>
      </c>
      <c r="E1864" s="7" t="s">
        <v>13</v>
      </c>
      <c r="F1864" s="7">
        <v>1270</v>
      </c>
      <c r="G1864" s="7" t="s">
        <v>2302</v>
      </c>
      <c r="H1864" s="7" t="str">
        <f>VLOOKUP(G1864,Crosswalk!B:D,2,0)</f>
        <v>Supp Property Taxes-Prior Secured</v>
      </c>
      <c r="I1864" s="7"/>
      <c r="J1864" s="8">
        <v>0</v>
      </c>
      <c r="K1864" s="8">
        <v>0</v>
      </c>
      <c r="L1864" s="8">
        <v>0</v>
      </c>
      <c r="M1864" s="8">
        <v>0</v>
      </c>
      <c r="N1864" s="8">
        <v>0</v>
      </c>
      <c r="O1864" s="8">
        <v>0</v>
      </c>
      <c r="P1864" s="8"/>
      <c r="Q1864" s="8">
        <v>5825.67</v>
      </c>
      <c r="R1864" s="8"/>
      <c r="S1864" s="8"/>
      <c r="T1864" s="8"/>
      <c r="U1864" s="8"/>
      <c r="V1864" s="8"/>
      <c r="W1864" s="8"/>
      <c r="X1864" s="8"/>
      <c r="Y1864" s="14">
        <f t="shared" si="331"/>
        <v>5825.67</v>
      </c>
      <c r="Z1864" s="89"/>
      <c r="AA1864" s="137"/>
      <c r="AB1864" s="90"/>
      <c r="AC1864" s="90"/>
      <c r="AD1864" s="91"/>
      <c r="AE1864" s="91"/>
      <c r="AG1864" s="9"/>
      <c r="AJ1864" s="9"/>
    </row>
    <row r="1865" spans="1:36" ht="15" customHeight="1" outlineLevel="2">
      <c r="A1865" s="7">
        <v>2015</v>
      </c>
      <c r="B1865" s="148" t="s">
        <v>3498</v>
      </c>
      <c r="C1865" s="148" t="s">
        <v>306</v>
      </c>
      <c r="D1865" s="148" t="s">
        <v>306</v>
      </c>
      <c r="E1865" s="7" t="s">
        <v>13</v>
      </c>
      <c r="F1865" s="7">
        <v>1450</v>
      </c>
      <c r="G1865" s="7" t="s">
        <v>2310</v>
      </c>
      <c r="H1865" s="7" t="str">
        <f>VLOOKUP(G1865,Crosswalk!B:D,2,0)</f>
        <v>Aircraft</v>
      </c>
      <c r="I1865" s="7"/>
      <c r="J1865" s="8">
        <v>0</v>
      </c>
      <c r="K1865" s="8">
        <v>0</v>
      </c>
      <c r="L1865" s="8">
        <v>0</v>
      </c>
      <c r="M1865" s="8">
        <v>0</v>
      </c>
      <c r="N1865" s="8">
        <v>0</v>
      </c>
      <c r="O1865" s="8">
        <v>0</v>
      </c>
      <c r="P1865" s="8"/>
      <c r="Q1865" s="8">
        <v>0</v>
      </c>
      <c r="R1865" s="8"/>
      <c r="S1865" s="8"/>
      <c r="T1865" s="88"/>
      <c r="U1865" s="88"/>
      <c r="V1865" s="88"/>
      <c r="W1865" s="88"/>
      <c r="X1865" s="8"/>
      <c r="Y1865" s="14">
        <f t="shared" si="331"/>
        <v>0</v>
      </c>
      <c r="Z1865" s="89"/>
      <c r="AA1865" s="137"/>
      <c r="AB1865" s="90"/>
      <c r="AC1865" s="90"/>
      <c r="AD1865" s="91"/>
      <c r="AE1865" s="91"/>
      <c r="AG1865" s="9"/>
      <c r="AJ1865" s="9"/>
    </row>
    <row r="1866" spans="1:36" ht="15" customHeight="1" outlineLevel="2">
      <c r="A1866" s="7">
        <v>2015</v>
      </c>
      <c r="B1866" s="148" t="s">
        <v>3498</v>
      </c>
      <c r="C1866" s="148" t="s">
        <v>306</v>
      </c>
      <c r="D1866" s="148" t="s">
        <v>306</v>
      </c>
      <c r="E1866" s="7" t="s">
        <v>13</v>
      </c>
      <c r="F1866" s="7">
        <v>4010</v>
      </c>
      <c r="G1866" s="7" t="s">
        <v>2293</v>
      </c>
      <c r="H1866" s="7" t="str">
        <f>VLOOKUP(G1866,Crosswalk!B:D,2,0)</f>
        <v>Interest</v>
      </c>
      <c r="I1866" s="7"/>
      <c r="J1866" s="8">
        <v>0</v>
      </c>
      <c r="K1866" s="8">
        <v>0</v>
      </c>
      <c r="L1866" s="8">
        <v>84.28</v>
      </c>
      <c r="M1866" s="8">
        <v>0</v>
      </c>
      <c r="N1866" s="8">
        <v>205.75999999999996</v>
      </c>
      <c r="O1866" s="8">
        <v>190.34000000000003</v>
      </c>
      <c r="P1866" s="8"/>
      <c r="Q1866" s="8">
        <v>902.07</v>
      </c>
      <c r="R1866" s="8"/>
      <c r="S1866" s="8"/>
      <c r="T1866" s="8"/>
      <c r="U1866" s="8"/>
      <c r="V1866" s="8"/>
      <c r="W1866" s="8"/>
      <c r="X1866" s="8"/>
      <c r="Y1866" s="14">
        <f t="shared" si="331"/>
        <v>1382.45</v>
      </c>
      <c r="Z1866" s="89"/>
      <c r="AA1866" s="137"/>
      <c r="AB1866" s="90"/>
      <c r="AC1866" s="90"/>
      <c r="AD1866" s="91"/>
      <c r="AE1866" s="91"/>
      <c r="AG1866" s="9"/>
      <c r="AJ1866" s="9"/>
    </row>
    <row r="1867" spans="1:36" ht="15" customHeight="1" outlineLevel="2">
      <c r="A1867" s="7">
        <v>2015</v>
      </c>
      <c r="B1867" s="148" t="s">
        <v>3498</v>
      </c>
      <c r="C1867" s="148" t="s">
        <v>306</v>
      </c>
      <c r="D1867" s="148" t="s">
        <v>306</v>
      </c>
      <c r="E1867" s="7" t="s">
        <v>13</v>
      </c>
      <c r="F1867" s="7">
        <v>5380</v>
      </c>
      <c r="G1867" s="7" t="s">
        <v>2294</v>
      </c>
      <c r="H1867" s="7" t="str">
        <f>VLOOKUP(G1867,Crosswalk!B:D,2,0)</f>
        <v>St-Homeowners Prop Tax Relief</v>
      </c>
      <c r="I1867" s="7"/>
      <c r="J1867" s="8">
        <v>0</v>
      </c>
      <c r="K1867" s="8">
        <v>0</v>
      </c>
      <c r="L1867" s="8">
        <v>0</v>
      </c>
      <c r="M1867" s="8">
        <v>0</v>
      </c>
      <c r="N1867" s="8">
        <v>3451.59</v>
      </c>
      <c r="O1867" s="8">
        <v>0</v>
      </c>
      <c r="P1867" s="8"/>
      <c r="Q1867" s="8">
        <v>3451.59</v>
      </c>
      <c r="R1867" s="8"/>
      <c r="S1867" s="8"/>
      <c r="T1867" s="88"/>
      <c r="U1867" s="88"/>
      <c r="V1867" s="88"/>
      <c r="W1867" s="88"/>
      <c r="X1867" s="8"/>
      <c r="Y1867" s="14">
        <f t="shared" si="331"/>
        <v>6903.18</v>
      </c>
      <c r="Z1867" s="89"/>
      <c r="AA1867" s="137"/>
      <c r="AB1867" s="90"/>
      <c r="AC1867" s="90"/>
      <c r="AD1867" s="91"/>
      <c r="AE1867" s="91"/>
      <c r="AG1867" s="9"/>
      <c r="AJ1867" s="9"/>
    </row>
    <row r="1868" spans="1:36" ht="15" customHeight="1" outlineLevel="1">
      <c r="A1868" s="7"/>
      <c r="B1868" s="148"/>
      <c r="C1868" s="157" t="s">
        <v>3625</v>
      </c>
      <c r="D1868" s="148"/>
      <c r="E1868" s="7"/>
      <c r="F1868" s="7"/>
      <c r="G1868" s="7"/>
      <c r="H1868" s="7"/>
      <c r="I1868" s="7"/>
      <c r="J1868" s="8">
        <f>SUBTOTAL(9,J1859:J1867)</f>
        <v>0</v>
      </c>
      <c r="K1868" s="8">
        <f>SUBTOTAL(9,K1859:K1867)</f>
        <v>0</v>
      </c>
      <c r="L1868" s="8">
        <f>SUBTOTAL(9,L1859:L1867)</f>
        <v>320814.75</v>
      </c>
      <c r="M1868" s="8">
        <f>SUBTOTAL(9,M1859:M1867)</f>
        <v>0</v>
      </c>
      <c r="N1868" s="8">
        <f>SUBTOTAL(9,N1859:N1867)</f>
        <v>47577.609999999986</v>
      </c>
      <c r="O1868" s="8">
        <f>SUBTOTAL(9,O1859:O1867)</f>
        <v>184571.20999999996</v>
      </c>
      <c r="P1868" s="8">
        <f>SUBTOTAL(9,P1859:P1867)</f>
        <v>56725.78</v>
      </c>
      <c r="Q1868" s="8">
        <f>SUBTOTAL(9,Q1859:Q1867)</f>
        <v>44331.400000000169</v>
      </c>
      <c r="R1868" s="8"/>
      <c r="S1868" s="8"/>
      <c r="T1868" s="88"/>
      <c r="U1868" s="88"/>
      <c r="V1868" s="88"/>
      <c r="W1868" s="88"/>
      <c r="X1868" s="8"/>
      <c r="Y1868" s="14">
        <f>SUBTOTAL(9,Y1859:Y1867)</f>
        <v>654020.75000000012</v>
      </c>
      <c r="Z1868" s="89"/>
      <c r="AA1868" s="137"/>
      <c r="AB1868" s="90"/>
      <c r="AC1868" s="90"/>
      <c r="AD1868" s="91"/>
      <c r="AE1868" s="91"/>
      <c r="AG1868" s="9"/>
      <c r="AJ1868" s="9"/>
    </row>
    <row r="1869" spans="1:36" ht="15" customHeight="1" outlineLevel="2">
      <c r="A1869" s="7">
        <v>2015</v>
      </c>
      <c r="B1869" s="148" t="s">
        <v>3499</v>
      </c>
      <c r="C1869" s="148" t="s">
        <v>307</v>
      </c>
      <c r="D1869" s="148" t="s">
        <v>307</v>
      </c>
      <c r="E1869" s="7" t="s">
        <v>13</v>
      </c>
      <c r="F1869" s="7">
        <v>1010</v>
      </c>
      <c r="G1869" s="7" t="s">
        <v>2279</v>
      </c>
      <c r="H1869" s="7" t="str">
        <f>VLOOKUP(G1869,Crosswalk!B:D,2,0)</f>
        <v>Property Taxes-Current Secured</v>
      </c>
      <c r="I1869" s="7"/>
      <c r="J1869" s="8">
        <v>0</v>
      </c>
      <c r="K1869" s="8">
        <v>0</v>
      </c>
      <c r="L1869" s="8">
        <v>227430.71</v>
      </c>
      <c r="M1869" s="8">
        <v>0</v>
      </c>
      <c r="N1869" s="8">
        <v>32710.790000000008</v>
      </c>
      <c r="O1869" s="8">
        <v>143724.46999999997</v>
      </c>
      <c r="P1869" s="8">
        <v>43131.96</v>
      </c>
      <c r="Q1869" s="8">
        <v>4827.0999999999185</v>
      </c>
      <c r="R1869" s="8"/>
      <c r="S1869" s="8"/>
      <c r="T1869" s="8"/>
      <c r="U1869" s="8"/>
      <c r="V1869" s="8"/>
      <c r="W1869" s="8"/>
      <c r="X1869" s="8"/>
      <c r="Y1869" s="14">
        <f t="shared" si="331"/>
        <v>451825.02999999991</v>
      </c>
      <c r="Z1869" s="89"/>
      <c r="AA1869" s="137"/>
      <c r="AB1869" s="90"/>
      <c r="AC1869" s="90"/>
      <c r="AD1869" s="91"/>
      <c r="AE1869" s="91"/>
      <c r="AG1869" s="9"/>
      <c r="AJ1869" s="9"/>
    </row>
    <row r="1870" spans="1:36" ht="15" customHeight="1" outlineLevel="2">
      <c r="A1870" s="7">
        <v>2015</v>
      </c>
      <c r="B1870" s="148" t="s">
        <v>3499</v>
      </c>
      <c r="C1870" s="148" t="s">
        <v>307</v>
      </c>
      <c r="D1870" s="148" t="s">
        <v>307</v>
      </c>
      <c r="E1870" s="7" t="s">
        <v>13</v>
      </c>
      <c r="F1870" s="7">
        <v>1050</v>
      </c>
      <c r="G1870" s="7" t="s">
        <v>2281</v>
      </c>
      <c r="H1870" s="7" t="str">
        <f>VLOOKUP(G1870,Crosswalk!B:D,2,0)</f>
        <v>Property Tax-Current Unsecured</v>
      </c>
      <c r="I1870" s="7"/>
      <c r="J1870" s="8">
        <v>0</v>
      </c>
      <c r="K1870" s="8">
        <v>0</v>
      </c>
      <c r="L1870" s="8">
        <v>25188.560000000001</v>
      </c>
      <c r="M1870" s="8">
        <v>0</v>
      </c>
      <c r="N1870" s="8">
        <v>144.90000000000146</v>
      </c>
      <c r="O1870" s="8">
        <v>1279.5099999999984</v>
      </c>
      <c r="P1870" s="8">
        <v>-79.41</v>
      </c>
      <c r="Q1870" s="8">
        <v>921.43999999999869</v>
      </c>
      <c r="R1870" s="8"/>
      <c r="S1870" s="8"/>
      <c r="T1870" s="88"/>
      <c r="U1870" s="88"/>
      <c r="V1870" s="88"/>
      <c r="W1870" s="88"/>
      <c r="X1870" s="8"/>
      <c r="Y1870" s="14">
        <f t="shared" si="331"/>
        <v>27455</v>
      </c>
      <c r="Z1870" s="89"/>
      <c r="AA1870" s="137"/>
      <c r="AB1870" s="90"/>
      <c r="AC1870" s="90"/>
      <c r="AD1870" s="91"/>
      <c r="AE1870" s="91"/>
      <c r="AG1870" s="9"/>
      <c r="AJ1870" s="9"/>
    </row>
    <row r="1871" spans="1:36" ht="15" customHeight="1" outlineLevel="2">
      <c r="A1871" s="7">
        <v>2015</v>
      </c>
      <c r="B1871" s="148" t="s">
        <v>3499</v>
      </c>
      <c r="C1871" s="148" t="s">
        <v>307</v>
      </c>
      <c r="D1871" s="148" t="s">
        <v>307</v>
      </c>
      <c r="E1871" s="7" t="s">
        <v>13</v>
      </c>
      <c r="F1871" s="7">
        <v>1110</v>
      </c>
      <c r="G1871" s="7" t="s">
        <v>2283</v>
      </c>
      <c r="H1871" s="7" t="str">
        <f>VLOOKUP(G1871,Crosswalk!B:D,2,0)</f>
        <v>Property Taxes-Prior Secured</v>
      </c>
      <c r="I1871" s="7"/>
      <c r="J1871" s="8">
        <v>0</v>
      </c>
      <c r="K1871" s="8">
        <v>0</v>
      </c>
      <c r="L1871" s="8">
        <v>0</v>
      </c>
      <c r="M1871" s="8">
        <v>0</v>
      </c>
      <c r="N1871" s="8">
        <v>0</v>
      </c>
      <c r="O1871" s="8">
        <v>0</v>
      </c>
      <c r="P1871" s="8"/>
      <c r="Q1871" s="8">
        <v>13483.1</v>
      </c>
      <c r="R1871" s="8"/>
      <c r="S1871" s="8"/>
      <c r="T1871" s="8"/>
      <c r="U1871" s="8"/>
      <c r="V1871" s="8"/>
      <c r="W1871" s="8"/>
      <c r="X1871" s="8"/>
      <c r="Y1871" s="14">
        <f t="shared" si="331"/>
        <v>13483.1</v>
      </c>
      <c r="Z1871" s="89"/>
      <c r="AA1871" s="137"/>
      <c r="AB1871" s="90"/>
      <c r="AC1871" s="90"/>
      <c r="AD1871" s="91"/>
      <c r="AE1871" s="91"/>
      <c r="AG1871" s="9"/>
      <c r="AJ1871" s="9"/>
    </row>
    <row r="1872" spans="1:36" ht="15" customHeight="1" outlineLevel="2">
      <c r="A1872" s="7">
        <v>2015</v>
      </c>
      <c r="B1872" s="148" t="s">
        <v>3499</v>
      </c>
      <c r="C1872" s="148" t="s">
        <v>307</v>
      </c>
      <c r="D1872" s="148" t="s">
        <v>307</v>
      </c>
      <c r="E1872" s="7" t="s">
        <v>13</v>
      </c>
      <c r="F1872" s="7">
        <v>1150</v>
      </c>
      <c r="G1872" s="7" t="s">
        <v>2285</v>
      </c>
      <c r="H1872" s="7" t="str">
        <f>VLOOKUP(G1872,Crosswalk!B:D,2,0)</f>
        <v>Property Taxes-Prior Unsecured</v>
      </c>
      <c r="I1872" s="7"/>
      <c r="J1872" s="8">
        <v>0</v>
      </c>
      <c r="K1872" s="8">
        <v>0</v>
      </c>
      <c r="L1872" s="8">
        <v>218.9</v>
      </c>
      <c r="M1872" s="8">
        <v>0</v>
      </c>
      <c r="N1872" s="8">
        <v>33.590000000000003</v>
      </c>
      <c r="O1872" s="8">
        <v>318.19000000000005</v>
      </c>
      <c r="P1872" s="8">
        <v>34.29</v>
      </c>
      <c r="Q1872" s="8">
        <v>201.35000000000002</v>
      </c>
      <c r="R1872" s="8"/>
      <c r="S1872" s="8"/>
      <c r="T1872" s="88"/>
      <c r="U1872" s="88"/>
      <c r="V1872" s="88"/>
      <c r="W1872" s="88"/>
      <c r="X1872" s="8"/>
      <c r="Y1872" s="14">
        <f t="shared" si="331"/>
        <v>806.32</v>
      </c>
      <c r="Z1872" s="89"/>
      <c r="AA1872" s="137"/>
      <c r="AB1872" s="90"/>
      <c r="AC1872" s="90"/>
      <c r="AD1872" s="91"/>
      <c r="AE1872" s="91"/>
      <c r="AG1872" s="9"/>
      <c r="AJ1872" s="9"/>
    </row>
    <row r="1873" spans="1:36" ht="15" customHeight="1" outlineLevel="2">
      <c r="A1873" s="7">
        <v>2015</v>
      </c>
      <c r="B1873" s="148" t="s">
        <v>3499</v>
      </c>
      <c r="C1873" s="148" t="s">
        <v>307</v>
      </c>
      <c r="D1873" s="148" t="s">
        <v>307</v>
      </c>
      <c r="E1873" s="7" t="s">
        <v>13</v>
      </c>
      <c r="F1873" s="7">
        <v>1260</v>
      </c>
      <c r="G1873" s="7" t="str">
        <f>VLOOKUP(F1873,Crosswalk!A:D,2,0)</f>
        <v>4030</v>
      </c>
      <c r="H1873" s="7" t="str">
        <f>VLOOKUP(G1873,Crosswalk!B:D,2,0)</f>
        <v>Supp Prop Tax-Current Secured</v>
      </c>
      <c r="I1873" s="7"/>
      <c r="J1873" s="8"/>
      <c r="K1873" s="8"/>
      <c r="L1873" s="8"/>
      <c r="M1873" s="8"/>
      <c r="N1873" s="8"/>
      <c r="O1873" s="8"/>
      <c r="P1873" s="8"/>
      <c r="Q1873" s="8">
        <v>22928.61</v>
      </c>
      <c r="R1873" s="8"/>
      <c r="S1873" s="8"/>
      <c r="T1873" s="88"/>
      <c r="U1873" s="88"/>
      <c r="V1873" s="88"/>
      <c r="W1873" s="88"/>
      <c r="X1873" s="8"/>
      <c r="Y1873" s="14">
        <f t="shared" ref="Y1873" si="335">SUM(J1873:X1873)</f>
        <v>22928.61</v>
      </c>
      <c r="Z1873" s="89"/>
      <c r="AA1873" s="137"/>
      <c r="AB1873" s="90"/>
      <c r="AC1873" s="90"/>
      <c r="AD1873" s="91"/>
      <c r="AE1873" s="91"/>
      <c r="AG1873" s="9"/>
      <c r="AJ1873" s="9"/>
    </row>
    <row r="1874" spans="1:36" ht="15" customHeight="1" outlineLevel="2">
      <c r="A1874" s="7">
        <v>2015</v>
      </c>
      <c r="B1874" s="148" t="s">
        <v>3499</v>
      </c>
      <c r="C1874" s="148" t="s">
        <v>307</v>
      </c>
      <c r="D1874" s="148" t="s">
        <v>307</v>
      </c>
      <c r="E1874" s="7" t="s">
        <v>13</v>
      </c>
      <c r="F1874" s="7">
        <v>1270</v>
      </c>
      <c r="G1874" s="7" t="s">
        <v>2302</v>
      </c>
      <c r="H1874" s="7" t="str">
        <f>VLOOKUP(G1874,Crosswalk!B:D,2,0)</f>
        <v>Supp Property Taxes-Prior Secured</v>
      </c>
      <c r="I1874" s="7"/>
      <c r="J1874" s="8">
        <v>0</v>
      </c>
      <c r="K1874" s="8">
        <v>0</v>
      </c>
      <c r="L1874" s="8">
        <v>0</v>
      </c>
      <c r="M1874" s="8">
        <v>0</v>
      </c>
      <c r="N1874" s="8">
        <v>0</v>
      </c>
      <c r="O1874" s="8">
        <v>0</v>
      </c>
      <c r="P1874" s="8"/>
      <c r="Q1874" s="8">
        <v>7500.23</v>
      </c>
      <c r="R1874" s="8"/>
      <c r="S1874" s="8"/>
      <c r="T1874" s="8"/>
      <c r="U1874" s="8"/>
      <c r="V1874" s="8"/>
      <c r="W1874" s="8"/>
      <c r="X1874" s="8"/>
      <c r="Y1874" s="14">
        <f t="shared" si="331"/>
        <v>7500.23</v>
      </c>
      <c r="Z1874" s="89"/>
      <c r="AA1874" s="137"/>
      <c r="AB1874" s="90"/>
      <c r="AC1874" s="90"/>
      <c r="AD1874" s="91"/>
      <c r="AE1874" s="91"/>
      <c r="AG1874" s="9"/>
      <c r="AJ1874" s="9"/>
    </row>
    <row r="1875" spans="1:36" ht="15" customHeight="1" outlineLevel="2">
      <c r="A1875" s="7">
        <v>2015</v>
      </c>
      <c r="B1875" s="148" t="s">
        <v>3499</v>
      </c>
      <c r="C1875" s="148" t="s">
        <v>307</v>
      </c>
      <c r="D1875" s="148" t="s">
        <v>307</v>
      </c>
      <c r="E1875" s="7" t="s">
        <v>13</v>
      </c>
      <c r="F1875" s="7">
        <v>1450</v>
      </c>
      <c r="G1875" s="7" t="s">
        <v>2310</v>
      </c>
      <c r="H1875" s="7" t="str">
        <f>VLOOKUP(G1875,Crosswalk!B:D,2,0)</f>
        <v>Aircraft</v>
      </c>
      <c r="I1875" s="7"/>
      <c r="J1875" s="8">
        <v>0</v>
      </c>
      <c r="K1875" s="8">
        <v>0</v>
      </c>
      <c r="L1875" s="8">
        <v>0</v>
      </c>
      <c r="M1875" s="8">
        <v>0</v>
      </c>
      <c r="N1875" s="8">
        <v>0</v>
      </c>
      <c r="O1875" s="8">
        <v>0</v>
      </c>
      <c r="P1875" s="8"/>
      <c r="Q1875" s="8">
        <v>0</v>
      </c>
      <c r="R1875" s="8"/>
      <c r="S1875" s="8"/>
      <c r="T1875" s="88"/>
      <c r="U1875" s="88"/>
      <c r="V1875" s="88"/>
      <c r="W1875" s="88"/>
      <c r="X1875" s="8"/>
      <c r="Y1875" s="14">
        <f t="shared" si="331"/>
        <v>0</v>
      </c>
      <c r="Z1875" s="89"/>
      <c r="AA1875" s="137"/>
      <c r="AB1875" s="90"/>
      <c r="AC1875" s="90"/>
      <c r="AD1875" s="91"/>
      <c r="AE1875" s="91"/>
      <c r="AG1875" s="9"/>
      <c r="AJ1875" s="9"/>
    </row>
    <row r="1876" spans="1:36" ht="15" customHeight="1" outlineLevel="2">
      <c r="A1876" s="7">
        <v>2015</v>
      </c>
      <c r="B1876" s="148" t="s">
        <v>3499</v>
      </c>
      <c r="C1876" s="148" t="s">
        <v>307</v>
      </c>
      <c r="D1876" s="148" t="s">
        <v>307</v>
      </c>
      <c r="E1876" s="7" t="s">
        <v>13</v>
      </c>
      <c r="F1876" s="7">
        <v>4010</v>
      </c>
      <c r="G1876" s="7" t="s">
        <v>2293</v>
      </c>
      <c r="H1876" s="7" t="str">
        <f>VLOOKUP(G1876,Crosswalk!B:D,2,0)</f>
        <v>Interest</v>
      </c>
      <c r="I1876" s="7"/>
      <c r="J1876" s="8">
        <v>0</v>
      </c>
      <c r="K1876" s="8">
        <v>0</v>
      </c>
      <c r="L1876" s="8">
        <v>96.5</v>
      </c>
      <c r="M1876" s="8">
        <v>0</v>
      </c>
      <c r="N1876" s="8">
        <v>205.69</v>
      </c>
      <c r="O1876" s="8">
        <v>156.51</v>
      </c>
      <c r="P1876" s="8"/>
      <c r="Q1876" s="8">
        <v>706.41999999999985</v>
      </c>
      <c r="R1876" s="8"/>
      <c r="S1876" s="8"/>
      <c r="T1876" s="8"/>
      <c r="U1876" s="8"/>
      <c r="V1876" s="8"/>
      <c r="W1876" s="8"/>
      <c r="X1876" s="8"/>
      <c r="Y1876" s="14">
        <f t="shared" si="331"/>
        <v>1165.1199999999999</v>
      </c>
      <c r="Z1876" s="89"/>
      <c r="AA1876" s="137"/>
      <c r="AB1876" s="90"/>
      <c r="AC1876" s="90"/>
      <c r="AD1876" s="91"/>
      <c r="AE1876" s="91"/>
      <c r="AG1876" s="9"/>
      <c r="AJ1876" s="9"/>
    </row>
    <row r="1877" spans="1:36" ht="15" customHeight="1" outlineLevel="2">
      <c r="A1877" s="7">
        <v>2015</v>
      </c>
      <c r="B1877" s="148" t="s">
        <v>3499</v>
      </c>
      <c r="C1877" s="148" t="s">
        <v>307</v>
      </c>
      <c r="D1877" s="148" t="s">
        <v>307</v>
      </c>
      <c r="E1877" s="7" t="s">
        <v>13</v>
      </c>
      <c r="F1877" s="7">
        <v>5380</v>
      </c>
      <c r="G1877" s="7" t="s">
        <v>2294</v>
      </c>
      <c r="H1877" s="7" t="str">
        <f>VLOOKUP(G1877,Crosswalk!B:D,2,0)</f>
        <v>St-Homeowners Prop Tax Relief</v>
      </c>
      <c r="I1877" s="7"/>
      <c r="J1877" s="8">
        <v>0</v>
      </c>
      <c r="K1877" s="8">
        <v>0</v>
      </c>
      <c r="L1877" s="8">
        <v>0</v>
      </c>
      <c r="M1877" s="8">
        <v>0</v>
      </c>
      <c r="N1877" s="8">
        <v>2720.22</v>
      </c>
      <c r="O1877" s="8">
        <v>0</v>
      </c>
      <c r="P1877" s="8"/>
      <c r="Q1877" s="8">
        <v>2720.22</v>
      </c>
      <c r="R1877" s="8"/>
      <c r="S1877" s="8"/>
      <c r="T1877" s="88"/>
      <c r="U1877" s="88"/>
      <c r="V1877" s="88"/>
      <c r="W1877" s="88"/>
      <c r="X1877" s="8"/>
      <c r="Y1877" s="14">
        <f t="shared" si="331"/>
        <v>5440.44</v>
      </c>
      <c r="Z1877" s="89"/>
      <c r="AA1877" s="137"/>
      <c r="AB1877" s="90"/>
      <c r="AC1877" s="90"/>
      <c r="AD1877" s="91"/>
      <c r="AE1877" s="91"/>
      <c r="AG1877" s="9"/>
      <c r="AJ1877" s="9"/>
    </row>
    <row r="1878" spans="1:36" ht="15" customHeight="1" outlineLevel="1">
      <c r="A1878" s="7"/>
      <c r="B1878" s="148"/>
      <c r="C1878" s="157" t="s">
        <v>3626</v>
      </c>
      <c r="D1878" s="148"/>
      <c r="E1878" s="7"/>
      <c r="F1878" s="7"/>
      <c r="G1878" s="7"/>
      <c r="H1878" s="7"/>
      <c r="I1878" s="7"/>
      <c r="J1878" s="8">
        <f>SUBTOTAL(9,J1869:J1877)</f>
        <v>0</v>
      </c>
      <c r="K1878" s="8">
        <f>SUBTOTAL(9,K1869:K1877)</f>
        <v>0</v>
      </c>
      <c r="L1878" s="8">
        <f>SUBTOTAL(9,L1869:L1877)</f>
        <v>252934.66999999998</v>
      </c>
      <c r="M1878" s="8">
        <f>SUBTOTAL(9,M1869:M1877)</f>
        <v>0</v>
      </c>
      <c r="N1878" s="8">
        <f>SUBTOTAL(9,N1869:N1877)</f>
        <v>35815.19000000001</v>
      </c>
      <c r="O1878" s="8">
        <f>SUBTOTAL(9,O1869:O1877)</f>
        <v>145478.68</v>
      </c>
      <c r="P1878" s="8">
        <f>SUBTOTAL(9,P1869:P1877)</f>
        <v>43086.84</v>
      </c>
      <c r="Q1878" s="8">
        <f>SUBTOTAL(9,Q1869:Q1877)</f>
        <v>53288.469999999914</v>
      </c>
      <c r="R1878" s="8"/>
      <c r="S1878" s="8"/>
      <c r="T1878" s="88"/>
      <c r="U1878" s="88"/>
      <c r="V1878" s="88"/>
      <c r="W1878" s="88"/>
      <c r="X1878" s="8"/>
      <c r="Y1878" s="14">
        <f>SUBTOTAL(9,Y1869:Y1877)</f>
        <v>530603.84999999986</v>
      </c>
      <c r="Z1878" s="89"/>
      <c r="AA1878" s="137"/>
      <c r="AB1878" s="90"/>
      <c r="AC1878" s="90"/>
      <c r="AD1878" s="91"/>
      <c r="AE1878" s="91"/>
      <c r="AG1878" s="9"/>
      <c r="AJ1878" s="9"/>
    </row>
    <row r="1879" spans="1:36" ht="15" customHeight="1" outlineLevel="2">
      <c r="A1879" s="7">
        <v>2015</v>
      </c>
      <c r="B1879" s="149" t="s">
        <v>3460</v>
      </c>
      <c r="C1879" s="149" t="s">
        <v>272</v>
      </c>
      <c r="D1879" s="23" t="s">
        <v>272</v>
      </c>
      <c r="E1879" s="7" t="s">
        <v>13</v>
      </c>
      <c r="F1879" s="7">
        <v>1010</v>
      </c>
      <c r="G1879" s="7" t="s">
        <v>2279</v>
      </c>
      <c r="H1879" s="7" t="str">
        <f>VLOOKUP(G1879,Crosswalk!B:D,2,0)</f>
        <v>Property Taxes-Current Secured</v>
      </c>
      <c r="I1879" s="7"/>
      <c r="J1879" s="8">
        <v>0</v>
      </c>
      <c r="K1879" s="8">
        <v>0</v>
      </c>
      <c r="L1879" s="8">
        <v>509561.69</v>
      </c>
      <c r="M1879" s="8">
        <v>0</v>
      </c>
      <c r="N1879" s="8">
        <v>77552.870000000054</v>
      </c>
      <c r="O1879" s="8">
        <v>322017.74</v>
      </c>
      <c r="P1879" s="8">
        <v>100662.95</v>
      </c>
      <c r="Q1879" s="8">
        <v>10804.689999999944</v>
      </c>
      <c r="R1879" s="8"/>
      <c r="S1879" s="8"/>
      <c r="T1879" s="8"/>
      <c r="U1879" s="8"/>
      <c r="V1879" s="8"/>
      <c r="W1879" s="8"/>
      <c r="X1879" s="8"/>
      <c r="Y1879" s="14">
        <f t="shared" si="303"/>
        <v>1020599.94</v>
      </c>
      <c r="Z1879" s="89"/>
      <c r="AA1879" s="137"/>
      <c r="AB1879" s="90"/>
      <c r="AC1879" s="90"/>
      <c r="AD1879" s="91"/>
      <c r="AE1879" s="91"/>
      <c r="AG1879" s="9"/>
      <c r="AJ1879" s="9"/>
    </row>
    <row r="1880" spans="1:36" ht="15" customHeight="1" outlineLevel="2">
      <c r="A1880" s="7">
        <v>2015</v>
      </c>
      <c r="B1880" s="149" t="s">
        <v>3460</v>
      </c>
      <c r="C1880" s="149" t="s">
        <v>272</v>
      </c>
      <c r="D1880" s="23" t="s">
        <v>272</v>
      </c>
      <c r="E1880" s="7" t="s">
        <v>13</v>
      </c>
      <c r="F1880" s="7">
        <v>1050</v>
      </c>
      <c r="G1880" s="7" t="s">
        <v>2281</v>
      </c>
      <c r="H1880" s="7" t="str">
        <f>VLOOKUP(G1880,Crosswalk!B:D,2,0)</f>
        <v>Property Tax-Current Unsecured</v>
      </c>
      <c r="I1880" s="7"/>
      <c r="J1880" s="8">
        <v>0</v>
      </c>
      <c r="K1880" s="8">
        <v>0</v>
      </c>
      <c r="L1880" s="8">
        <v>56435.51</v>
      </c>
      <c r="M1880" s="8">
        <v>0</v>
      </c>
      <c r="N1880" s="8">
        <v>324.65000000000146</v>
      </c>
      <c r="O1880" s="8">
        <v>2866.7699999999968</v>
      </c>
      <c r="P1880" s="8">
        <v>-177.92</v>
      </c>
      <c r="Q1880" s="8">
        <v>2064.5199999999968</v>
      </c>
      <c r="R1880" s="8"/>
      <c r="S1880" s="8"/>
      <c r="T1880" s="88"/>
      <c r="U1880" s="88"/>
      <c r="V1880" s="88"/>
      <c r="W1880" s="88"/>
      <c r="X1880" s="8"/>
      <c r="Y1880" s="14">
        <f t="shared" si="303"/>
        <v>61513.53</v>
      </c>
      <c r="Z1880" s="89"/>
      <c r="AA1880" s="137"/>
      <c r="AB1880" s="90"/>
      <c r="AC1880" s="90"/>
      <c r="AD1880" s="91"/>
      <c r="AE1880" s="91"/>
      <c r="AG1880" s="9"/>
      <c r="AJ1880" s="9"/>
    </row>
    <row r="1881" spans="1:36" ht="15" customHeight="1" outlineLevel="2">
      <c r="A1881" s="7">
        <v>2015</v>
      </c>
      <c r="B1881" s="149" t="s">
        <v>3460</v>
      </c>
      <c r="C1881" s="149" t="s">
        <v>272</v>
      </c>
      <c r="D1881" s="23" t="s">
        <v>272</v>
      </c>
      <c r="E1881" s="7" t="s">
        <v>13</v>
      </c>
      <c r="F1881" s="7">
        <v>1110</v>
      </c>
      <c r="G1881" s="7" t="s">
        <v>2283</v>
      </c>
      <c r="H1881" s="7" t="str">
        <f>VLOOKUP(G1881,Crosswalk!B:D,2,0)</f>
        <v>Property Taxes-Prior Secured</v>
      </c>
      <c r="I1881" s="7"/>
      <c r="J1881" s="8">
        <v>0</v>
      </c>
      <c r="K1881" s="8">
        <v>0</v>
      </c>
      <c r="L1881" s="8">
        <v>0</v>
      </c>
      <c r="M1881" s="8">
        <v>0</v>
      </c>
      <c r="N1881" s="8">
        <v>0</v>
      </c>
      <c r="O1881" s="8">
        <v>0</v>
      </c>
      <c r="P1881" s="8"/>
      <c r="Q1881" s="8">
        <v>33167.730000000003</v>
      </c>
      <c r="R1881" s="8"/>
      <c r="S1881" s="8"/>
      <c r="T1881" s="8"/>
      <c r="U1881" s="8"/>
      <c r="V1881" s="8"/>
      <c r="W1881" s="8"/>
      <c r="X1881" s="8"/>
      <c r="Y1881" s="14">
        <f t="shared" si="303"/>
        <v>33167.730000000003</v>
      </c>
      <c r="Z1881" s="89"/>
      <c r="AA1881" s="137"/>
      <c r="AB1881" s="90"/>
      <c r="AC1881" s="90"/>
      <c r="AD1881" s="91"/>
      <c r="AE1881" s="91"/>
      <c r="AG1881" s="9"/>
      <c r="AJ1881" s="9"/>
    </row>
    <row r="1882" spans="1:36" ht="15" customHeight="1" outlineLevel="2">
      <c r="A1882" s="7">
        <v>2015</v>
      </c>
      <c r="B1882" s="149" t="s">
        <v>3460</v>
      </c>
      <c r="C1882" s="149" t="s">
        <v>272</v>
      </c>
      <c r="D1882" s="23" t="s">
        <v>272</v>
      </c>
      <c r="E1882" s="7" t="s">
        <v>13</v>
      </c>
      <c r="F1882" s="7">
        <v>1150</v>
      </c>
      <c r="G1882" s="7" t="s">
        <v>2285</v>
      </c>
      <c r="H1882" s="7" t="str">
        <f>VLOOKUP(G1882,Crosswalk!B:D,2,0)</f>
        <v>Property Taxes-Prior Unsecured</v>
      </c>
      <c r="I1882" s="7"/>
      <c r="J1882" s="8">
        <v>0</v>
      </c>
      <c r="K1882" s="8">
        <v>0</v>
      </c>
      <c r="L1882" s="8">
        <v>538.48</v>
      </c>
      <c r="M1882" s="8">
        <v>0</v>
      </c>
      <c r="N1882" s="8">
        <v>82.63</v>
      </c>
      <c r="O1882" s="8">
        <v>782.7399999999999</v>
      </c>
      <c r="P1882" s="8">
        <v>84.35</v>
      </c>
      <c r="Q1882" s="8">
        <v>495.31000000000017</v>
      </c>
      <c r="R1882" s="8"/>
      <c r="S1882" s="8"/>
      <c r="T1882" s="88"/>
      <c r="U1882" s="88"/>
      <c r="V1882" s="88"/>
      <c r="W1882" s="88"/>
      <c r="X1882" s="8"/>
      <c r="Y1882" s="14">
        <f t="shared" si="303"/>
        <v>1983.51</v>
      </c>
      <c r="Z1882" s="89"/>
      <c r="AA1882" s="137"/>
      <c r="AB1882" s="90"/>
      <c r="AC1882" s="90"/>
      <c r="AD1882" s="91"/>
      <c r="AE1882" s="91"/>
      <c r="AG1882" s="9"/>
      <c r="AJ1882" s="9"/>
    </row>
    <row r="1883" spans="1:36" ht="15" customHeight="1" outlineLevel="2">
      <c r="A1883" s="7">
        <v>2015</v>
      </c>
      <c r="B1883" s="149" t="s">
        <v>3460</v>
      </c>
      <c r="C1883" s="149" t="s">
        <v>272</v>
      </c>
      <c r="D1883" s="23" t="s">
        <v>272</v>
      </c>
      <c r="E1883" s="7" t="s">
        <v>13</v>
      </c>
      <c r="F1883" s="7">
        <v>1260</v>
      </c>
      <c r="G1883" s="7" t="str">
        <f>VLOOKUP(F1883,Crosswalk!A:D,2,0)</f>
        <v>4030</v>
      </c>
      <c r="H1883" s="7" t="str">
        <f>VLOOKUP(G1883,Crosswalk!B:D,2,0)</f>
        <v>Supp Prop Tax-Current Secured</v>
      </c>
      <c r="I1883" s="7"/>
      <c r="J1883" s="8"/>
      <c r="K1883" s="8"/>
      <c r="L1883" s="8"/>
      <c r="M1883" s="8"/>
      <c r="N1883" s="8"/>
      <c r="O1883" s="8"/>
      <c r="P1883" s="8"/>
      <c r="Q1883" s="8">
        <v>-30048.42</v>
      </c>
      <c r="R1883" s="8"/>
      <c r="S1883" s="8"/>
      <c r="T1883" s="88"/>
      <c r="U1883" s="88"/>
      <c r="V1883" s="88"/>
      <c r="W1883" s="88"/>
      <c r="X1883" s="8"/>
      <c r="Y1883" s="14">
        <f t="shared" ref="Y1883" si="336">SUM(J1883:X1883)</f>
        <v>-30048.42</v>
      </c>
      <c r="Z1883" s="89"/>
      <c r="AA1883" s="137"/>
      <c r="AB1883" s="90"/>
      <c r="AC1883" s="90"/>
      <c r="AD1883" s="91"/>
      <c r="AE1883" s="91"/>
      <c r="AG1883" s="9"/>
      <c r="AJ1883" s="9"/>
    </row>
    <row r="1884" spans="1:36" ht="15" customHeight="1" outlineLevel="2">
      <c r="A1884" s="7">
        <v>2015</v>
      </c>
      <c r="B1884" s="149" t="s">
        <v>3460</v>
      </c>
      <c r="C1884" s="149" t="s">
        <v>272</v>
      </c>
      <c r="D1884" s="23" t="s">
        <v>272</v>
      </c>
      <c r="E1884" s="7" t="s">
        <v>13</v>
      </c>
      <c r="F1884" s="7">
        <v>1270</v>
      </c>
      <c r="G1884" s="7" t="s">
        <v>2302</v>
      </c>
      <c r="H1884" s="7" t="str">
        <f>VLOOKUP(G1884,Crosswalk!B:D,2,0)</f>
        <v>Supp Property Taxes-Prior Secured</v>
      </c>
      <c r="I1884" s="7"/>
      <c r="J1884" s="8">
        <v>0</v>
      </c>
      <c r="K1884" s="8">
        <v>0</v>
      </c>
      <c r="L1884" s="8">
        <v>0</v>
      </c>
      <c r="M1884" s="8">
        <v>0</v>
      </c>
      <c r="N1884" s="8">
        <v>0</v>
      </c>
      <c r="O1884" s="8">
        <v>0</v>
      </c>
      <c r="P1884" s="8"/>
      <c r="Q1884" s="8">
        <v>733.35</v>
      </c>
      <c r="R1884" s="8"/>
      <c r="S1884" s="8"/>
      <c r="T1884" s="8"/>
      <c r="U1884" s="8"/>
      <c r="V1884" s="8"/>
      <c r="W1884" s="8"/>
      <c r="X1884" s="8"/>
      <c r="Y1884" s="14">
        <f t="shared" si="303"/>
        <v>733.35</v>
      </c>
      <c r="Z1884" s="89"/>
      <c r="AA1884" s="137"/>
      <c r="AB1884" s="90"/>
      <c r="AC1884" s="90"/>
      <c r="AD1884" s="91"/>
      <c r="AE1884" s="91"/>
      <c r="AG1884" s="9"/>
      <c r="AJ1884" s="9"/>
    </row>
    <row r="1885" spans="1:36" ht="15" customHeight="1" outlineLevel="2">
      <c r="A1885" s="7">
        <v>2015</v>
      </c>
      <c r="B1885" s="149" t="s">
        <v>3460</v>
      </c>
      <c r="C1885" s="149" t="s">
        <v>272</v>
      </c>
      <c r="D1885" s="23" t="s">
        <v>272</v>
      </c>
      <c r="E1885" s="7" t="s">
        <v>13</v>
      </c>
      <c r="F1885" s="7">
        <v>1450</v>
      </c>
      <c r="G1885" s="7" t="s">
        <v>2310</v>
      </c>
      <c r="H1885" s="7" t="str">
        <f>VLOOKUP(G1885,Crosswalk!B:D,2,0)</f>
        <v>Aircraft</v>
      </c>
      <c r="I1885" s="7"/>
      <c r="J1885" s="8">
        <v>0</v>
      </c>
      <c r="K1885" s="8">
        <v>0</v>
      </c>
      <c r="L1885" s="8">
        <v>0</v>
      </c>
      <c r="M1885" s="8">
        <v>0</v>
      </c>
      <c r="N1885" s="8">
        <v>0</v>
      </c>
      <c r="O1885" s="8">
        <v>0</v>
      </c>
      <c r="P1885" s="8"/>
      <c r="Q1885" s="8">
        <v>0</v>
      </c>
      <c r="R1885" s="8"/>
      <c r="S1885" s="8"/>
      <c r="T1885" s="88"/>
      <c r="U1885" s="88"/>
      <c r="V1885" s="88"/>
      <c r="W1885" s="88"/>
      <c r="X1885" s="8"/>
      <c r="Y1885" s="14">
        <f t="shared" si="303"/>
        <v>0</v>
      </c>
      <c r="Z1885" s="89"/>
      <c r="AA1885" s="137"/>
      <c r="AB1885" s="90"/>
      <c r="AC1885" s="90"/>
      <c r="AD1885" s="91"/>
      <c r="AE1885" s="91"/>
      <c r="AG1885" s="9"/>
      <c r="AJ1885" s="9"/>
    </row>
    <row r="1886" spans="1:36" ht="15" customHeight="1" outlineLevel="2">
      <c r="A1886" s="7">
        <v>2015</v>
      </c>
      <c r="B1886" s="149" t="s">
        <v>3460</v>
      </c>
      <c r="C1886" s="149" t="s">
        <v>272</v>
      </c>
      <c r="D1886" s="23" t="s">
        <v>272</v>
      </c>
      <c r="E1886" s="7" t="s">
        <v>13</v>
      </c>
      <c r="F1886" s="7">
        <v>4010</v>
      </c>
      <c r="G1886" s="7" t="s">
        <v>2293</v>
      </c>
      <c r="H1886" s="7" t="str">
        <f>VLOOKUP(G1886,Crosswalk!B:D,2,0)</f>
        <v>Interest</v>
      </c>
      <c r="I1886" s="7"/>
      <c r="J1886" s="8">
        <v>0</v>
      </c>
      <c r="K1886" s="8">
        <v>0</v>
      </c>
      <c r="L1886" s="8">
        <v>102.09</v>
      </c>
      <c r="M1886" s="8">
        <v>0</v>
      </c>
      <c r="N1886" s="8">
        <v>342.40999999999997</v>
      </c>
      <c r="O1886" s="8">
        <v>369.03</v>
      </c>
      <c r="P1886" s="8"/>
      <c r="Q1886" s="8">
        <v>1597.18</v>
      </c>
      <c r="R1886" s="8"/>
      <c r="S1886" s="8"/>
      <c r="T1886" s="8"/>
      <c r="U1886" s="8"/>
      <c r="V1886" s="8"/>
      <c r="W1886" s="8"/>
      <c r="X1886" s="8"/>
      <c r="Y1886" s="14">
        <f t="shared" si="303"/>
        <v>2410.71</v>
      </c>
      <c r="Z1886" s="89"/>
      <c r="AA1886" s="137"/>
      <c r="AB1886" s="90"/>
      <c r="AC1886" s="90"/>
      <c r="AD1886" s="91"/>
      <c r="AE1886" s="91"/>
      <c r="AG1886" s="9"/>
      <c r="AJ1886" s="9"/>
    </row>
    <row r="1887" spans="1:36" ht="15" customHeight="1" outlineLevel="2">
      <c r="A1887" s="7">
        <v>2015</v>
      </c>
      <c r="B1887" s="149" t="s">
        <v>3460</v>
      </c>
      <c r="C1887" s="149" t="s">
        <v>272</v>
      </c>
      <c r="D1887" s="23" t="s">
        <v>272</v>
      </c>
      <c r="E1887" s="7" t="s">
        <v>13</v>
      </c>
      <c r="F1887" s="7">
        <v>5380</v>
      </c>
      <c r="G1887" s="7" t="s">
        <v>2294</v>
      </c>
      <c r="H1887" s="7" t="str">
        <f>VLOOKUP(G1887,Crosswalk!B:D,2,0)</f>
        <v>St-Homeowners Prop Tax Relief</v>
      </c>
      <c r="I1887" s="7"/>
      <c r="J1887" s="8">
        <v>0</v>
      </c>
      <c r="K1887" s="8">
        <v>0</v>
      </c>
      <c r="L1887" s="8">
        <v>0</v>
      </c>
      <c r="M1887" s="8">
        <v>0</v>
      </c>
      <c r="N1887" s="8">
        <v>6096.89</v>
      </c>
      <c r="O1887" s="8">
        <v>0</v>
      </c>
      <c r="P1887" s="8"/>
      <c r="Q1887" s="8">
        <v>6096.89</v>
      </c>
      <c r="R1887" s="8"/>
      <c r="S1887" s="8"/>
      <c r="T1887" s="88"/>
      <c r="U1887" s="88"/>
      <c r="V1887" s="88"/>
      <c r="W1887" s="88"/>
      <c r="X1887" s="8"/>
      <c r="Y1887" s="14">
        <f t="shared" si="303"/>
        <v>12193.78</v>
      </c>
      <c r="Z1887" s="89"/>
      <c r="AA1887" s="137"/>
      <c r="AB1887" s="90"/>
      <c r="AC1887" s="90"/>
      <c r="AD1887" s="91"/>
      <c r="AE1887" s="91"/>
      <c r="AG1887" s="9"/>
      <c r="AJ1887" s="9"/>
    </row>
    <row r="1888" spans="1:36" ht="15" customHeight="1" outlineLevel="1">
      <c r="A1888" s="7"/>
      <c r="B1888" s="149"/>
      <c r="C1888" s="157" t="s">
        <v>3627</v>
      </c>
      <c r="D1888" s="23"/>
      <c r="E1888" s="7"/>
      <c r="F1888" s="7"/>
      <c r="G1888" s="7"/>
      <c r="H1888" s="7"/>
      <c r="I1888" s="7"/>
      <c r="J1888" s="8">
        <f>SUBTOTAL(9,J1879:J1887)</f>
        <v>0</v>
      </c>
      <c r="K1888" s="8">
        <f>SUBTOTAL(9,K1879:K1887)</f>
        <v>0</v>
      </c>
      <c r="L1888" s="8">
        <f>SUBTOTAL(9,L1879:L1887)</f>
        <v>566637.7699999999</v>
      </c>
      <c r="M1888" s="8">
        <f>SUBTOTAL(9,M1879:M1887)</f>
        <v>0</v>
      </c>
      <c r="N1888" s="8">
        <f>SUBTOTAL(9,N1879:N1887)</f>
        <v>84399.450000000055</v>
      </c>
      <c r="O1888" s="8">
        <f>SUBTOTAL(9,O1879:O1887)</f>
        <v>326036.28000000003</v>
      </c>
      <c r="P1888" s="8">
        <f>SUBTOTAL(9,P1879:P1887)</f>
        <v>100569.38</v>
      </c>
      <c r="Q1888" s="8">
        <f>SUBTOTAL(9,Q1879:Q1887)</f>
        <v>24911.249999999942</v>
      </c>
      <c r="R1888" s="8"/>
      <c r="S1888" s="8"/>
      <c r="T1888" s="88"/>
      <c r="U1888" s="88"/>
      <c r="V1888" s="88"/>
      <c r="W1888" s="88"/>
      <c r="X1888" s="8"/>
      <c r="Y1888" s="14">
        <f>SUBTOTAL(9,Y1879:Y1887)</f>
        <v>1102554.1300000001</v>
      </c>
      <c r="Z1888" s="89"/>
      <c r="AA1888" s="137"/>
      <c r="AB1888" s="90"/>
      <c r="AC1888" s="90"/>
      <c r="AD1888" s="91"/>
      <c r="AE1888" s="91"/>
      <c r="AG1888" s="9"/>
      <c r="AJ1888" s="9"/>
    </row>
    <row r="1889" spans="1:36" ht="15" customHeight="1" outlineLevel="2">
      <c r="A1889" s="7">
        <v>2015</v>
      </c>
      <c r="B1889" s="149" t="s">
        <v>3461</v>
      </c>
      <c r="C1889" s="149" t="s">
        <v>273</v>
      </c>
      <c r="D1889" s="23" t="s">
        <v>273</v>
      </c>
      <c r="E1889" s="7" t="s">
        <v>13</v>
      </c>
      <c r="F1889" s="7">
        <v>1010</v>
      </c>
      <c r="G1889" s="7" t="s">
        <v>2279</v>
      </c>
      <c r="H1889" s="7" t="str">
        <f>VLOOKUP(G1889,Crosswalk!B:D,2,0)</f>
        <v>Property Taxes-Current Secured</v>
      </c>
      <c r="I1889" s="7"/>
      <c r="J1889" s="8">
        <v>0</v>
      </c>
      <c r="K1889" s="8">
        <v>0</v>
      </c>
      <c r="L1889" s="8">
        <v>0</v>
      </c>
      <c r="M1889" s="8">
        <v>0</v>
      </c>
      <c r="N1889" s="8">
        <v>0</v>
      </c>
      <c r="O1889" s="8">
        <v>0</v>
      </c>
      <c r="P1889" s="8"/>
      <c r="Q1889" s="8">
        <v>0</v>
      </c>
      <c r="R1889" s="8"/>
      <c r="S1889" s="8"/>
      <c r="T1889" s="8"/>
      <c r="U1889" s="8"/>
      <c r="V1889" s="8"/>
      <c r="W1889" s="8"/>
      <c r="X1889" s="8"/>
      <c r="Y1889" s="14">
        <f t="shared" ref="Y1889:Y1896" si="337">SUM(J1889:X1889)</f>
        <v>0</v>
      </c>
      <c r="Z1889" s="89"/>
      <c r="AA1889" s="137"/>
      <c r="AB1889" s="90"/>
      <c r="AC1889" s="90"/>
      <c r="AD1889" s="91"/>
      <c r="AE1889" s="91"/>
      <c r="AG1889" s="9"/>
      <c r="AJ1889" s="9"/>
    </row>
    <row r="1890" spans="1:36" ht="15" customHeight="1" outlineLevel="2">
      <c r="A1890" s="7">
        <v>2015</v>
      </c>
      <c r="B1890" s="149" t="s">
        <v>3461</v>
      </c>
      <c r="C1890" s="149" t="s">
        <v>273</v>
      </c>
      <c r="D1890" s="23" t="s">
        <v>273</v>
      </c>
      <c r="E1890" s="7" t="s">
        <v>13</v>
      </c>
      <c r="F1890" s="7">
        <v>1050</v>
      </c>
      <c r="G1890" s="7" t="s">
        <v>2281</v>
      </c>
      <c r="H1890" s="7" t="str">
        <f>VLOOKUP(G1890,Crosswalk!B:D,2,0)</f>
        <v>Property Tax-Current Unsecured</v>
      </c>
      <c r="I1890" s="7"/>
      <c r="J1890" s="8">
        <v>0</v>
      </c>
      <c r="K1890" s="8">
        <v>0</v>
      </c>
      <c r="L1890" s="8">
        <v>0</v>
      </c>
      <c r="M1890" s="8">
        <v>0</v>
      </c>
      <c r="N1890" s="8">
        <v>0</v>
      </c>
      <c r="O1890" s="8">
        <v>0</v>
      </c>
      <c r="P1890" s="8"/>
      <c r="Q1890" s="8">
        <v>0</v>
      </c>
      <c r="R1890" s="8"/>
      <c r="S1890" s="8"/>
      <c r="T1890" s="8"/>
      <c r="U1890" s="8"/>
      <c r="V1890" s="8"/>
      <c r="W1890" s="8"/>
      <c r="X1890" s="8"/>
      <c r="Y1890" s="14">
        <f t="shared" si="337"/>
        <v>0</v>
      </c>
      <c r="Z1890" s="89"/>
      <c r="AA1890" s="137"/>
      <c r="AB1890" s="90"/>
      <c r="AC1890" s="90"/>
      <c r="AD1890" s="91"/>
      <c r="AE1890" s="91"/>
      <c r="AG1890" s="9"/>
      <c r="AJ1890" s="9"/>
    </row>
    <row r="1891" spans="1:36" ht="15" customHeight="1" outlineLevel="2">
      <c r="A1891" s="7">
        <v>2015</v>
      </c>
      <c r="B1891" s="149" t="s">
        <v>3461</v>
      </c>
      <c r="C1891" s="149" t="s">
        <v>273</v>
      </c>
      <c r="D1891" s="23" t="s">
        <v>273</v>
      </c>
      <c r="E1891" s="7" t="s">
        <v>13</v>
      </c>
      <c r="F1891" s="7">
        <v>1110</v>
      </c>
      <c r="G1891" s="7" t="s">
        <v>2283</v>
      </c>
      <c r="H1891" s="7" t="str">
        <f>VLOOKUP(G1891,Crosswalk!B:D,2,0)</f>
        <v>Property Taxes-Prior Secured</v>
      </c>
      <c r="I1891" s="7"/>
      <c r="J1891" s="8">
        <v>0</v>
      </c>
      <c r="K1891" s="8">
        <v>0</v>
      </c>
      <c r="L1891" s="8">
        <v>0</v>
      </c>
      <c r="M1891" s="8">
        <v>0</v>
      </c>
      <c r="N1891" s="8">
        <v>0</v>
      </c>
      <c r="O1891" s="8">
        <v>0</v>
      </c>
      <c r="P1891" s="8"/>
      <c r="Q1891" s="8">
        <v>0</v>
      </c>
      <c r="R1891" s="8"/>
      <c r="S1891" s="8"/>
      <c r="T1891" s="8"/>
      <c r="U1891" s="8"/>
      <c r="V1891" s="8"/>
      <c r="W1891" s="8"/>
      <c r="X1891" s="8"/>
      <c r="Y1891" s="14">
        <f t="shared" si="337"/>
        <v>0</v>
      </c>
      <c r="Z1891" s="89"/>
      <c r="AA1891" s="137"/>
      <c r="AB1891" s="90"/>
      <c r="AC1891" s="90"/>
      <c r="AD1891" s="91"/>
      <c r="AE1891" s="91"/>
      <c r="AG1891" s="9"/>
      <c r="AJ1891" s="9"/>
    </row>
    <row r="1892" spans="1:36" ht="15" customHeight="1" outlineLevel="2">
      <c r="A1892" s="7">
        <v>2015</v>
      </c>
      <c r="B1892" s="149" t="s">
        <v>3461</v>
      </c>
      <c r="C1892" s="149" t="s">
        <v>273</v>
      </c>
      <c r="D1892" s="23" t="s">
        <v>273</v>
      </c>
      <c r="E1892" s="7" t="s">
        <v>13</v>
      </c>
      <c r="F1892" s="7">
        <v>1150</v>
      </c>
      <c r="G1892" s="7" t="s">
        <v>2285</v>
      </c>
      <c r="H1892" s="7" t="str">
        <f>VLOOKUP(G1892,Crosswalk!B:D,2,0)</f>
        <v>Property Taxes-Prior Unsecured</v>
      </c>
      <c r="I1892" s="7"/>
      <c r="J1892" s="8">
        <v>0</v>
      </c>
      <c r="K1892" s="8">
        <v>0</v>
      </c>
      <c r="L1892" s="8">
        <v>0</v>
      </c>
      <c r="M1892" s="8">
        <v>0</v>
      </c>
      <c r="N1892" s="8">
        <v>0</v>
      </c>
      <c r="O1892" s="8">
        <v>0</v>
      </c>
      <c r="P1892" s="8"/>
      <c r="Q1892" s="8">
        <v>0</v>
      </c>
      <c r="R1892" s="8"/>
      <c r="S1892" s="8"/>
      <c r="T1892" s="8"/>
      <c r="U1892" s="8"/>
      <c r="V1892" s="8"/>
      <c r="W1892" s="8"/>
      <c r="X1892" s="8"/>
      <c r="Y1892" s="14">
        <f t="shared" si="337"/>
        <v>0</v>
      </c>
      <c r="Z1892" s="89"/>
      <c r="AA1892" s="137"/>
      <c r="AB1892" s="90"/>
      <c r="AC1892" s="90"/>
      <c r="AD1892" s="91"/>
      <c r="AE1892" s="91"/>
      <c r="AG1892" s="9"/>
      <c r="AJ1892" s="9"/>
    </row>
    <row r="1893" spans="1:36" ht="15" customHeight="1" outlineLevel="2">
      <c r="A1893" s="7">
        <v>2015</v>
      </c>
      <c r="B1893" s="149" t="s">
        <v>3461</v>
      </c>
      <c r="C1893" s="149" t="s">
        <v>273</v>
      </c>
      <c r="D1893" s="23" t="s">
        <v>273</v>
      </c>
      <c r="E1893" s="7" t="s">
        <v>13</v>
      </c>
      <c r="F1893" s="7">
        <v>1260</v>
      </c>
      <c r="G1893" s="7" t="s">
        <v>2287</v>
      </c>
      <c r="H1893" s="7" t="str">
        <f>VLOOKUP(G1893,Crosswalk!B:D,2,0)</f>
        <v>Supp Prop Tax-Current Secured</v>
      </c>
      <c r="I1893" s="7"/>
      <c r="J1893" s="8">
        <v>0</v>
      </c>
      <c r="K1893" s="8">
        <v>0</v>
      </c>
      <c r="L1893" s="8">
        <v>0</v>
      </c>
      <c r="M1893" s="8">
        <v>0</v>
      </c>
      <c r="N1893" s="8">
        <v>0</v>
      </c>
      <c r="O1893" s="8">
        <v>0</v>
      </c>
      <c r="P1893" s="8"/>
      <c r="Q1893" s="8">
        <v>67009.59</v>
      </c>
      <c r="R1893" s="8"/>
      <c r="S1893" s="8"/>
      <c r="T1893" s="8"/>
      <c r="U1893" s="8"/>
      <c r="V1893" s="8"/>
      <c r="W1893" s="8"/>
      <c r="X1893" s="8"/>
      <c r="Y1893" s="14">
        <f t="shared" si="337"/>
        <v>67009.59</v>
      </c>
      <c r="Z1893" s="89"/>
      <c r="AA1893" s="137"/>
      <c r="AB1893" s="90"/>
      <c r="AC1893" s="90"/>
      <c r="AD1893" s="91"/>
      <c r="AE1893" s="91"/>
      <c r="AG1893" s="9"/>
      <c r="AJ1893" s="9"/>
    </row>
    <row r="1894" spans="1:36" ht="15" customHeight="1" outlineLevel="2">
      <c r="A1894" s="7">
        <v>2015</v>
      </c>
      <c r="B1894" s="149" t="s">
        <v>3461</v>
      </c>
      <c r="C1894" s="149" t="s">
        <v>273</v>
      </c>
      <c r="D1894" s="23" t="s">
        <v>273</v>
      </c>
      <c r="E1894" s="7" t="s">
        <v>13</v>
      </c>
      <c r="F1894" s="7">
        <v>1270</v>
      </c>
      <c r="G1894" s="7" t="s">
        <v>2302</v>
      </c>
      <c r="H1894" s="7" t="str">
        <f>VLOOKUP(G1894,Crosswalk!B:D,2,0)</f>
        <v>Supp Property Taxes-Prior Secured</v>
      </c>
      <c r="I1894" s="7"/>
      <c r="J1894" s="8">
        <v>0</v>
      </c>
      <c r="K1894" s="8">
        <v>0</v>
      </c>
      <c r="L1894" s="8">
        <v>0</v>
      </c>
      <c r="M1894" s="8">
        <v>0</v>
      </c>
      <c r="N1894" s="8">
        <v>0</v>
      </c>
      <c r="O1894" s="8">
        <v>0</v>
      </c>
      <c r="P1894" s="8"/>
      <c r="Q1894" s="8">
        <v>3807.99</v>
      </c>
      <c r="R1894" s="8"/>
      <c r="S1894" s="8"/>
      <c r="T1894" s="8"/>
      <c r="U1894" s="8"/>
      <c r="V1894" s="8"/>
      <c r="W1894" s="8"/>
      <c r="X1894" s="8"/>
      <c r="Y1894" s="14">
        <f t="shared" si="337"/>
        <v>3807.99</v>
      </c>
      <c r="Z1894" s="89"/>
      <c r="AA1894" s="137"/>
      <c r="AB1894" s="90"/>
      <c r="AC1894" s="90"/>
      <c r="AD1894" s="91"/>
      <c r="AE1894" s="91"/>
      <c r="AG1894" s="9"/>
      <c r="AJ1894" s="9"/>
    </row>
    <row r="1895" spans="1:36" ht="15" customHeight="1" outlineLevel="2">
      <c r="A1895" s="7">
        <v>2015</v>
      </c>
      <c r="B1895" s="149" t="s">
        <v>3461</v>
      </c>
      <c r="C1895" s="149" t="s">
        <v>273</v>
      </c>
      <c r="D1895" s="23" t="s">
        <v>273</v>
      </c>
      <c r="E1895" s="7" t="s">
        <v>13</v>
      </c>
      <c r="F1895" s="7">
        <v>1450</v>
      </c>
      <c r="G1895" s="7" t="s">
        <v>2310</v>
      </c>
      <c r="H1895" s="7" t="str">
        <f>VLOOKUP(G1895,Crosswalk!B:D,2,0)</f>
        <v>Aircraft</v>
      </c>
      <c r="I1895" s="7"/>
      <c r="J1895" s="8">
        <v>0</v>
      </c>
      <c r="K1895" s="8">
        <v>0</v>
      </c>
      <c r="L1895" s="8">
        <v>0</v>
      </c>
      <c r="M1895" s="8">
        <v>0</v>
      </c>
      <c r="N1895" s="8">
        <v>0</v>
      </c>
      <c r="O1895" s="8">
        <v>0</v>
      </c>
      <c r="P1895" s="8"/>
      <c r="Q1895" s="8">
        <v>0</v>
      </c>
      <c r="R1895" s="8"/>
      <c r="S1895" s="8"/>
      <c r="T1895" s="8"/>
      <c r="U1895" s="8"/>
      <c r="V1895" s="8"/>
      <c r="W1895" s="8"/>
      <c r="X1895" s="8"/>
      <c r="Y1895" s="14">
        <f t="shared" si="337"/>
        <v>0</v>
      </c>
      <c r="Z1895" s="89"/>
      <c r="AA1895" s="137"/>
      <c r="AB1895" s="90"/>
      <c r="AC1895" s="90"/>
      <c r="AD1895" s="91"/>
      <c r="AE1895" s="91"/>
      <c r="AG1895" s="9"/>
      <c r="AJ1895" s="9"/>
    </row>
    <row r="1896" spans="1:36" ht="15" customHeight="1" outlineLevel="2">
      <c r="A1896" s="7">
        <v>2015</v>
      </c>
      <c r="B1896" s="149" t="s">
        <v>3461</v>
      </c>
      <c r="C1896" s="149" t="s">
        <v>273</v>
      </c>
      <c r="D1896" s="23" t="s">
        <v>273</v>
      </c>
      <c r="E1896" s="7" t="s">
        <v>13</v>
      </c>
      <c r="F1896" s="7">
        <v>4010</v>
      </c>
      <c r="G1896" s="7" t="s">
        <v>2293</v>
      </c>
      <c r="H1896" s="7" t="str">
        <f>VLOOKUP(G1896,Crosswalk!B:D,2,0)</f>
        <v>Interest</v>
      </c>
      <c r="I1896" s="7"/>
      <c r="J1896" s="8">
        <v>0</v>
      </c>
      <c r="K1896" s="8">
        <v>0</v>
      </c>
      <c r="L1896" s="8">
        <v>-0.01</v>
      </c>
      <c r="M1896" s="8">
        <v>0</v>
      </c>
      <c r="N1896" s="8">
        <v>0.01</v>
      </c>
      <c r="O1896" s="8">
        <v>0</v>
      </c>
      <c r="P1896" s="8"/>
      <c r="Q1896" s="8">
        <v>0</v>
      </c>
      <c r="R1896" s="8"/>
      <c r="S1896" s="8"/>
      <c r="T1896" s="8"/>
      <c r="U1896" s="8"/>
      <c r="V1896" s="8"/>
      <c r="W1896" s="8"/>
      <c r="X1896" s="8"/>
      <c r="Y1896" s="14">
        <f t="shared" si="337"/>
        <v>0</v>
      </c>
      <c r="Z1896" s="89"/>
      <c r="AA1896" s="137"/>
      <c r="AB1896" s="90"/>
      <c r="AC1896" s="90"/>
      <c r="AD1896" s="91"/>
      <c r="AE1896" s="91"/>
      <c r="AG1896" s="9"/>
      <c r="AJ1896" s="9"/>
    </row>
    <row r="1897" spans="1:36" ht="15" customHeight="1" outlineLevel="1">
      <c r="A1897" s="7"/>
      <c r="B1897" s="149"/>
      <c r="C1897" s="157" t="s">
        <v>3628</v>
      </c>
      <c r="D1897" s="23"/>
      <c r="E1897" s="7"/>
      <c r="F1897" s="7"/>
      <c r="G1897" s="7"/>
      <c r="H1897" s="7"/>
      <c r="I1897" s="7"/>
      <c r="J1897" s="8">
        <f>SUBTOTAL(9,J1889:J1896)</f>
        <v>0</v>
      </c>
      <c r="K1897" s="8">
        <f>SUBTOTAL(9,K1889:K1896)</f>
        <v>0</v>
      </c>
      <c r="L1897" s="8">
        <f>SUBTOTAL(9,L1889:L1896)</f>
        <v>-0.01</v>
      </c>
      <c r="M1897" s="8">
        <f>SUBTOTAL(9,M1889:M1896)</f>
        <v>0</v>
      </c>
      <c r="N1897" s="8">
        <f>SUBTOTAL(9,N1889:N1896)</f>
        <v>0.01</v>
      </c>
      <c r="O1897" s="8">
        <f>SUBTOTAL(9,O1889:O1896)</f>
        <v>0</v>
      </c>
      <c r="P1897" s="8">
        <f>SUBTOTAL(9,P1889:P1896)</f>
        <v>0</v>
      </c>
      <c r="Q1897" s="8">
        <f>SUBTOTAL(9,Q1889:Q1896)</f>
        <v>70817.58</v>
      </c>
      <c r="R1897" s="8"/>
      <c r="S1897" s="8"/>
      <c r="T1897" s="8"/>
      <c r="U1897" s="8"/>
      <c r="V1897" s="8"/>
      <c r="W1897" s="8"/>
      <c r="X1897" s="8"/>
      <c r="Y1897" s="14">
        <f>SUBTOTAL(9,Y1889:Y1896)</f>
        <v>70817.58</v>
      </c>
      <c r="Z1897" s="89"/>
      <c r="AA1897" s="137"/>
      <c r="AB1897" s="90"/>
      <c r="AC1897" s="90"/>
      <c r="AD1897" s="91"/>
      <c r="AE1897" s="91"/>
      <c r="AG1897" s="9"/>
      <c r="AJ1897" s="9"/>
    </row>
    <row r="1898" spans="1:36" ht="15" customHeight="1" outlineLevel="2">
      <c r="A1898" s="7">
        <v>2015</v>
      </c>
      <c r="B1898" s="149" t="s">
        <v>3462</v>
      </c>
      <c r="C1898" s="149" t="s">
        <v>274</v>
      </c>
      <c r="D1898" s="23" t="s">
        <v>274</v>
      </c>
      <c r="E1898" s="7" t="s">
        <v>13</v>
      </c>
      <c r="F1898" s="7">
        <v>1010</v>
      </c>
      <c r="G1898" s="7" t="s">
        <v>2279</v>
      </c>
      <c r="H1898" s="7" t="str">
        <f>VLOOKUP(G1898,Crosswalk!B:D,2,0)</f>
        <v>Property Taxes-Current Secured</v>
      </c>
      <c r="I1898" s="7"/>
      <c r="J1898" s="8">
        <v>0</v>
      </c>
      <c r="K1898" s="8">
        <v>0</v>
      </c>
      <c r="L1898" s="8">
        <v>1017078.26</v>
      </c>
      <c r="M1898" s="8">
        <v>0</v>
      </c>
      <c r="N1898" s="8">
        <v>0</v>
      </c>
      <c r="O1898" s="8">
        <v>556080.87999999989</v>
      </c>
      <c r="P1898" s="8">
        <v>176927.51</v>
      </c>
      <c r="Q1898" s="8">
        <v>18664.590000000084</v>
      </c>
      <c r="R1898" s="8"/>
      <c r="S1898" s="8"/>
      <c r="T1898" s="8"/>
      <c r="U1898" s="8"/>
      <c r="V1898" s="8"/>
      <c r="W1898" s="8"/>
      <c r="X1898" s="8"/>
      <c r="Y1898" s="14">
        <f t="shared" ref="Y1898:Y1916" si="338">SUM(J1898:X1898)</f>
        <v>1768751.24</v>
      </c>
      <c r="Z1898" s="89"/>
      <c r="AA1898" s="137"/>
      <c r="AB1898" s="90"/>
      <c r="AC1898" s="90"/>
      <c r="AD1898" s="91"/>
      <c r="AE1898" s="91"/>
      <c r="AG1898" s="9"/>
      <c r="AJ1898" s="9"/>
    </row>
    <row r="1899" spans="1:36" ht="15" customHeight="1" outlineLevel="2">
      <c r="A1899" s="7">
        <v>2015</v>
      </c>
      <c r="B1899" s="149" t="s">
        <v>3462</v>
      </c>
      <c r="C1899" s="149" t="s">
        <v>274</v>
      </c>
      <c r="D1899" s="23" t="s">
        <v>274</v>
      </c>
      <c r="E1899" s="7" t="s">
        <v>13</v>
      </c>
      <c r="F1899" s="7">
        <v>1050</v>
      </c>
      <c r="G1899" s="7" t="s">
        <v>2281</v>
      </c>
      <c r="H1899" s="7" t="str">
        <f>VLOOKUP(G1899,Crosswalk!B:D,2,0)</f>
        <v>Property Tax-Current Unsecured</v>
      </c>
      <c r="I1899" s="7"/>
      <c r="J1899" s="8">
        <v>0</v>
      </c>
      <c r="K1899" s="8">
        <v>0</v>
      </c>
      <c r="L1899" s="8">
        <v>97456.45</v>
      </c>
      <c r="M1899" s="8">
        <v>0</v>
      </c>
      <c r="N1899" s="8">
        <v>560.63000000000466</v>
      </c>
      <c r="O1899" s="8">
        <v>4950.5299999999988</v>
      </c>
      <c r="P1899" s="8">
        <v>-307.25</v>
      </c>
      <c r="Q1899" s="8">
        <v>3565.1499999999942</v>
      </c>
      <c r="R1899" s="8"/>
      <c r="S1899" s="8"/>
      <c r="T1899" s="8"/>
      <c r="U1899" s="8"/>
      <c r="V1899" s="8"/>
      <c r="W1899" s="8"/>
      <c r="X1899" s="8"/>
      <c r="Y1899" s="14">
        <f t="shared" si="338"/>
        <v>106225.51</v>
      </c>
      <c r="Z1899" s="89"/>
      <c r="AA1899" s="137"/>
      <c r="AB1899" s="90"/>
      <c r="AC1899" s="90"/>
      <c r="AD1899" s="91"/>
      <c r="AE1899" s="91"/>
      <c r="AG1899" s="9"/>
      <c r="AJ1899" s="9"/>
    </row>
    <row r="1900" spans="1:36" ht="15" customHeight="1" outlineLevel="2">
      <c r="A1900" s="7">
        <v>2015</v>
      </c>
      <c r="B1900" s="149" t="s">
        <v>3462</v>
      </c>
      <c r="C1900" s="149" t="s">
        <v>274</v>
      </c>
      <c r="D1900" s="23" t="s">
        <v>274</v>
      </c>
      <c r="E1900" s="7" t="s">
        <v>13</v>
      </c>
      <c r="F1900" s="7">
        <v>1110</v>
      </c>
      <c r="G1900" s="7" t="s">
        <v>2283</v>
      </c>
      <c r="H1900" s="7" t="str">
        <f>VLOOKUP(G1900,Crosswalk!B:D,2,0)</f>
        <v>Property Taxes-Prior Secured</v>
      </c>
      <c r="I1900" s="7"/>
      <c r="J1900" s="8">
        <v>0</v>
      </c>
      <c r="K1900" s="8">
        <v>0</v>
      </c>
      <c r="L1900" s="8">
        <v>0</v>
      </c>
      <c r="M1900" s="8">
        <v>0</v>
      </c>
      <c r="N1900" s="8">
        <v>0</v>
      </c>
      <c r="O1900" s="8">
        <v>0</v>
      </c>
      <c r="P1900" s="8"/>
      <c r="Q1900" s="8">
        <v>55508.91</v>
      </c>
      <c r="R1900" s="8"/>
      <c r="S1900" s="8"/>
      <c r="T1900" s="8"/>
      <c r="U1900" s="8"/>
      <c r="V1900" s="8"/>
      <c r="W1900" s="8"/>
      <c r="X1900" s="8"/>
      <c r="Y1900" s="14">
        <f t="shared" si="338"/>
        <v>55508.91</v>
      </c>
      <c r="Z1900" s="89"/>
      <c r="AA1900" s="137"/>
      <c r="AB1900" s="90"/>
      <c r="AC1900" s="90"/>
      <c r="AD1900" s="91"/>
      <c r="AE1900" s="91"/>
      <c r="AG1900" s="9"/>
      <c r="AJ1900" s="9"/>
    </row>
    <row r="1901" spans="1:36" ht="15" customHeight="1" outlineLevel="2">
      <c r="A1901" s="7">
        <v>2015</v>
      </c>
      <c r="B1901" s="149" t="s">
        <v>3462</v>
      </c>
      <c r="C1901" s="149" t="s">
        <v>274</v>
      </c>
      <c r="D1901" s="23" t="s">
        <v>274</v>
      </c>
      <c r="E1901" s="7" t="s">
        <v>13</v>
      </c>
      <c r="F1901" s="7">
        <v>1150</v>
      </c>
      <c r="G1901" s="7" t="s">
        <v>2285</v>
      </c>
      <c r="H1901" s="7" t="str">
        <f>VLOOKUP(G1901,Crosswalk!B:D,2,0)</f>
        <v>Property Taxes-Prior Unsecured</v>
      </c>
      <c r="I1901" s="7"/>
      <c r="J1901" s="8">
        <v>0</v>
      </c>
      <c r="K1901" s="8">
        <v>0</v>
      </c>
      <c r="L1901" s="8">
        <v>901.18</v>
      </c>
      <c r="M1901" s="8">
        <v>0</v>
      </c>
      <c r="N1901" s="8">
        <v>138.29000000000008</v>
      </c>
      <c r="O1901" s="8">
        <v>1309.9799999999998</v>
      </c>
      <c r="P1901" s="8">
        <v>141.16</v>
      </c>
      <c r="Q1901" s="8">
        <v>828.94999999999982</v>
      </c>
      <c r="R1901" s="8"/>
      <c r="S1901" s="8"/>
      <c r="T1901" s="8"/>
      <c r="U1901" s="8"/>
      <c r="V1901" s="8"/>
      <c r="W1901" s="8"/>
      <c r="X1901" s="8"/>
      <c r="Y1901" s="14">
        <f t="shared" si="338"/>
        <v>3319.5599999999995</v>
      </c>
      <c r="Z1901" s="89"/>
      <c r="AA1901" s="137"/>
      <c r="AB1901" s="90"/>
      <c r="AC1901" s="90"/>
      <c r="AD1901" s="91"/>
      <c r="AE1901" s="91"/>
      <c r="AG1901" s="9"/>
      <c r="AJ1901" s="9"/>
    </row>
    <row r="1902" spans="1:36" ht="15" customHeight="1" outlineLevel="2">
      <c r="A1902" s="7">
        <v>2015</v>
      </c>
      <c r="B1902" s="149" t="s">
        <v>3462</v>
      </c>
      <c r="C1902" s="149" t="s">
        <v>274</v>
      </c>
      <c r="D1902" s="23" t="s">
        <v>274</v>
      </c>
      <c r="E1902" s="7" t="s">
        <v>13</v>
      </c>
      <c r="F1902" s="7">
        <v>1260</v>
      </c>
      <c r="G1902" s="7" t="s">
        <v>2287</v>
      </c>
      <c r="H1902" s="7" t="str">
        <f>VLOOKUP(G1902,Crosswalk!B:D,2,0)</f>
        <v>Supp Prop Tax-Current Secured</v>
      </c>
      <c r="I1902" s="7"/>
      <c r="J1902" s="8">
        <v>0</v>
      </c>
      <c r="K1902" s="8">
        <v>0</v>
      </c>
      <c r="L1902" s="8">
        <v>0</v>
      </c>
      <c r="M1902" s="8">
        <v>0</v>
      </c>
      <c r="N1902" s="8">
        <v>0</v>
      </c>
      <c r="O1902" s="8">
        <v>0</v>
      </c>
      <c r="P1902" s="8"/>
      <c r="Q1902" s="8">
        <v>675.4</v>
      </c>
      <c r="R1902" s="8"/>
      <c r="S1902" s="8"/>
      <c r="T1902" s="8"/>
      <c r="U1902" s="8"/>
      <c r="V1902" s="8"/>
      <c r="W1902" s="8"/>
      <c r="X1902" s="8"/>
      <c r="Y1902" s="14">
        <f t="shared" si="338"/>
        <v>675.4</v>
      </c>
      <c r="Z1902" s="89"/>
      <c r="AA1902" s="137"/>
      <c r="AB1902" s="90"/>
      <c r="AC1902" s="90"/>
      <c r="AD1902" s="91"/>
      <c r="AE1902" s="91"/>
      <c r="AG1902" s="9"/>
      <c r="AJ1902" s="9"/>
    </row>
    <row r="1903" spans="1:36" ht="15" customHeight="1" outlineLevel="2">
      <c r="A1903" s="7">
        <v>2015</v>
      </c>
      <c r="B1903" s="149" t="s">
        <v>3462</v>
      </c>
      <c r="C1903" s="149" t="s">
        <v>274</v>
      </c>
      <c r="D1903" s="23" t="s">
        <v>274</v>
      </c>
      <c r="E1903" s="7" t="s">
        <v>13</v>
      </c>
      <c r="F1903" s="7">
        <v>1270</v>
      </c>
      <c r="G1903" s="7" t="s">
        <v>2302</v>
      </c>
      <c r="H1903" s="7" t="str">
        <f>VLOOKUP(G1903,Crosswalk!B:D,2,0)</f>
        <v>Supp Property Taxes-Prior Secured</v>
      </c>
      <c r="I1903" s="7"/>
      <c r="J1903" s="8">
        <v>0</v>
      </c>
      <c r="K1903" s="8">
        <v>0</v>
      </c>
      <c r="L1903" s="8">
        <v>0</v>
      </c>
      <c r="M1903" s="8">
        <v>0</v>
      </c>
      <c r="N1903" s="8">
        <v>0</v>
      </c>
      <c r="O1903" s="8">
        <v>0</v>
      </c>
      <c r="P1903" s="8"/>
      <c r="Q1903" s="8">
        <v>642.41999999999996</v>
      </c>
      <c r="R1903" s="8"/>
      <c r="S1903" s="8"/>
      <c r="T1903" s="8"/>
      <c r="U1903" s="8"/>
      <c r="V1903" s="8"/>
      <c r="W1903" s="8"/>
      <c r="X1903" s="8"/>
      <c r="Y1903" s="14">
        <f t="shared" si="338"/>
        <v>642.41999999999996</v>
      </c>
      <c r="Z1903" s="89"/>
      <c r="AA1903" s="137"/>
      <c r="AB1903" s="90"/>
      <c r="AC1903" s="90"/>
      <c r="AD1903" s="91"/>
      <c r="AE1903" s="91"/>
      <c r="AG1903" s="9"/>
      <c r="AJ1903" s="9"/>
    </row>
    <row r="1904" spans="1:36" ht="15" customHeight="1" outlineLevel="2">
      <c r="A1904" s="7">
        <v>2015</v>
      </c>
      <c r="B1904" s="149" t="s">
        <v>3462</v>
      </c>
      <c r="C1904" s="149" t="s">
        <v>274</v>
      </c>
      <c r="D1904" s="23" t="s">
        <v>274</v>
      </c>
      <c r="E1904" s="7" t="s">
        <v>13</v>
      </c>
      <c r="F1904" s="7">
        <v>1450</v>
      </c>
      <c r="G1904" s="7" t="s">
        <v>2310</v>
      </c>
      <c r="H1904" s="7" t="str">
        <f>VLOOKUP(G1904,Crosswalk!B:D,2,0)</f>
        <v>Aircraft</v>
      </c>
      <c r="I1904" s="7"/>
      <c r="J1904" s="8">
        <v>0</v>
      </c>
      <c r="K1904" s="8">
        <v>0</v>
      </c>
      <c r="L1904" s="8">
        <v>0</v>
      </c>
      <c r="M1904" s="8">
        <v>0</v>
      </c>
      <c r="N1904" s="8">
        <v>0</v>
      </c>
      <c r="O1904" s="8">
        <v>0</v>
      </c>
      <c r="P1904" s="8"/>
      <c r="Q1904" s="8">
        <v>0</v>
      </c>
      <c r="R1904" s="8"/>
      <c r="S1904" s="8"/>
      <c r="T1904" s="8"/>
      <c r="U1904" s="8"/>
      <c r="V1904" s="8"/>
      <c r="W1904" s="8"/>
      <c r="X1904" s="8"/>
      <c r="Y1904" s="14">
        <f t="shared" si="338"/>
        <v>0</v>
      </c>
      <c r="Z1904" s="89"/>
      <c r="AA1904" s="137"/>
      <c r="AB1904" s="90"/>
      <c r="AC1904" s="90"/>
      <c r="AD1904" s="91"/>
      <c r="AE1904" s="91"/>
      <c r="AG1904" s="9"/>
      <c r="AJ1904" s="9"/>
    </row>
    <row r="1905" spans="1:36" ht="15" customHeight="1" outlineLevel="2">
      <c r="A1905" s="7">
        <v>2015</v>
      </c>
      <c r="B1905" s="149" t="s">
        <v>3462</v>
      </c>
      <c r="C1905" s="149" t="s">
        <v>274</v>
      </c>
      <c r="D1905" s="23" t="s">
        <v>274</v>
      </c>
      <c r="E1905" s="7" t="s">
        <v>13</v>
      </c>
      <c r="F1905" s="7">
        <v>4010</v>
      </c>
      <c r="G1905" s="7" t="s">
        <v>2293</v>
      </c>
      <c r="H1905" s="7" t="str">
        <f>VLOOKUP(G1905,Crosswalk!B:D,2,0)</f>
        <v>Interest</v>
      </c>
      <c r="I1905" s="7"/>
      <c r="J1905" s="8">
        <v>0</v>
      </c>
      <c r="K1905" s="8">
        <v>0</v>
      </c>
      <c r="L1905" s="8">
        <v>216.45</v>
      </c>
      <c r="M1905" s="8">
        <v>0</v>
      </c>
      <c r="N1905" s="8">
        <v>427.00000000000006</v>
      </c>
      <c r="O1905" s="8">
        <v>472.3599999999999</v>
      </c>
      <c r="P1905" s="8"/>
      <c r="Q1905" s="8">
        <v>2765.7000000000003</v>
      </c>
      <c r="R1905" s="8"/>
      <c r="S1905" s="8"/>
      <c r="T1905" s="8"/>
      <c r="U1905" s="8"/>
      <c r="V1905" s="8"/>
      <c r="W1905" s="8"/>
      <c r="X1905" s="8"/>
      <c r="Y1905" s="14">
        <f t="shared" si="338"/>
        <v>3881.51</v>
      </c>
      <c r="Z1905" s="89"/>
      <c r="AA1905" s="137"/>
      <c r="AB1905" s="90"/>
      <c r="AC1905" s="90"/>
      <c r="AD1905" s="91"/>
      <c r="AE1905" s="91"/>
      <c r="AG1905" s="9"/>
      <c r="AJ1905" s="9"/>
    </row>
    <row r="1906" spans="1:36" ht="15" customHeight="1" outlineLevel="2">
      <c r="A1906" s="7">
        <v>2015</v>
      </c>
      <c r="B1906" s="149" t="s">
        <v>3462</v>
      </c>
      <c r="C1906" s="149" t="s">
        <v>274</v>
      </c>
      <c r="D1906" s="23" t="s">
        <v>274</v>
      </c>
      <c r="E1906" s="7" t="s">
        <v>13</v>
      </c>
      <c r="F1906" s="7">
        <v>5380</v>
      </c>
      <c r="G1906" s="7" t="s">
        <v>2294</v>
      </c>
      <c r="H1906" s="7" t="str">
        <f>VLOOKUP(G1906,Crosswalk!B:D,2,0)</f>
        <v>St-Homeowners Prop Tax Relief</v>
      </c>
      <c r="I1906" s="7"/>
      <c r="J1906" s="8">
        <v>0</v>
      </c>
      <c r="K1906" s="8">
        <v>0</v>
      </c>
      <c r="L1906" s="8">
        <v>0</v>
      </c>
      <c r="M1906" s="8">
        <v>0</v>
      </c>
      <c r="N1906" s="8">
        <v>10529.06</v>
      </c>
      <c r="O1906" s="8">
        <v>0</v>
      </c>
      <c r="P1906" s="8"/>
      <c r="Q1906" s="8">
        <v>10529.06</v>
      </c>
      <c r="R1906" s="8"/>
      <c r="S1906" s="8"/>
      <c r="T1906" s="8"/>
      <c r="U1906" s="8"/>
      <c r="V1906" s="8"/>
      <c r="W1906" s="8"/>
      <c r="X1906" s="8"/>
      <c r="Y1906" s="14">
        <f t="shared" si="338"/>
        <v>21058.12</v>
      </c>
      <c r="Z1906" s="89"/>
      <c r="AA1906" s="137"/>
      <c r="AB1906" s="90"/>
      <c r="AC1906" s="90"/>
      <c r="AD1906" s="91"/>
      <c r="AE1906" s="91"/>
      <c r="AG1906" s="9"/>
      <c r="AJ1906" s="9"/>
    </row>
    <row r="1907" spans="1:36" ht="15" customHeight="1" outlineLevel="1">
      <c r="A1907" s="7"/>
      <c r="B1907" s="149"/>
      <c r="C1907" s="157" t="s">
        <v>3629</v>
      </c>
      <c r="D1907" s="23"/>
      <c r="E1907" s="7"/>
      <c r="F1907" s="7"/>
      <c r="G1907" s="7"/>
      <c r="H1907" s="7"/>
      <c r="I1907" s="7"/>
      <c r="J1907" s="8">
        <f>SUBTOTAL(9,J1898:J1906)</f>
        <v>0</v>
      </c>
      <c r="K1907" s="8">
        <f>SUBTOTAL(9,K1898:K1906)</f>
        <v>0</v>
      </c>
      <c r="L1907" s="8">
        <f>SUBTOTAL(9,L1898:L1906)</f>
        <v>1115652.3399999999</v>
      </c>
      <c r="M1907" s="8">
        <f>SUBTOTAL(9,M1898:M1906)</f>
        <v>0</v>
      </c>
      <c r="N1907" s="8">
        <f>SUBTOTAL(9,N1898:N1906)</f>
        <v>11654.980000000005</v>
      </c>
      <c r="O1907" s="8">
        <f>SUBTOTAL(9,O1898:O1906)</f>
        <v>562813.74999999988</v>
      </c>
      <c r="P1907" s="8">
        <f>SUBTOTAL(9,P1898:P1906)</f>
        <v>176761.42</v>
      </c>
      <c r="Q1907" s="8">
        <f>SUBTOTAL(9,Q1898:Q1906)</f>
        <v>93180.180000000066</v>
      </c>
      <c r="R1907" s="8"/>
      <c r="S1907" s="8"/>
      <c r="T1907" s="8"/>
      <c r="U1907" s="8"/>
      <c r="V1907" s="8"/>
      <c r="W1907" s="8"/>
      <c r="X1907" s="8"/>
      <c r="Y1907" s="14">
        <f>SUBTOTAL(9,Y1898:Y1906)</f>
        <v>1960062.67</v>
      </c>
      <c r="Z1907" s="89"/>
      <c r="AA1907" s="137"/>
      <c r="AB1907" s="90"/>
      <c r="AC1907" s="90"/>
      <c r="AD1907" s="91"/>
      <c r="AE1907" s="91"/>
      <c r="AG1907" s="9"/>
      <c r="AJ1907" s="9"/>
    </row>
    <row r="1908" spans="1:36" ht="15" customHeight="1" outlineLevel="2">
      <c r="A1908" s="7">
        <v>2015</v>
      </c>
      <c r="B1908" s="149" t="s">
        <v>3463</v>
      </c>
      <c r="C1908" s="149" t="s">
        <v>275</v>
      </c>
      <c r="D1908" s="23" t="s">
        <v>275</v>
      </c>
      <c r="E1908" s="7" t="s">
        <v>13</v>
      </c>
      <c r="F1908" s="7">
        <v>1010</v>
      </c>
      <c r="G1908" s="7" t="s">
        <v>2279</v>
      </c>
      <c r="H1908" s="7" t="str">
        <f>VLOOKUP(G1908,Crosswalk!B:D,2,0)</f>
        <v>Property Taxes-Current Secured</v>
      </c>
      <c r="I1908" s="7"/>
      <c r="J1908" s="8">
        <v>0</v>
      </c>
      <c r="K1908" s="8">
        <v>0</v>
      </c>
      <c r="L1908" s="8">
        <v>118161.44</v>
      </c>
      <c r="M1908" s="8">
        <v>0</v>
      </c>
      <c r="N1908" s="8">
        <v>18195.510000000009</v>
      </c>
      <c r="O1908" s="8">
        <v>74672.010000000009</v>
      </c>
      <c r="P1908" s="8">
        <v>23548.11</v>
      </c>
      <c r="Q1908" s="8">
        <v>2507.1600000000035</v>
      </c>
      <c r="R1908" s="8"/>
      <c r="S1908" s="8"/>
      <c r="T1908" s="8"/>
      <c r="U1908" s="8"/>
      <c r="V1908" s="8"/>
      <c r="W1908" s="8"/>
      <c r="X1908" s="8"/>
      <c r="Y1908" s="14">
        <f t="shared" si="338"/>
        <v>237084.23</v>
      </c>
      <c r="Z1908" s="89"/>
      <c r="AA1908" s="137"/>
      <c r="AB1908" s="90"/>
      <c r="AC1908" s="90"/>
      <c r="AD1908" s="91"/>
      <c r="AE1908" s="91"/>
      <c r="AG1908" s="9"/>
      <c r="AJ1908" s="9"/>
    </row>
    <row r="1909" spans="1:36" ht="15" customHeight="1" outlineLevel="2">
      <c r="A1909" s="7">
        <v>2015</v>
      </c>
      <c r="B1909" s="149" t="s">
        <v>3463</v>
      </c>
      <c r="C1909" s="149" t="s">
        <v>275</v>
      </c>
      <c r="D1909" s="23" t="s">
        <v>275</v>
      </c>
      <c r="E1909" s="7" t="s">
        <v>13</v>
      </c>
      <c r="F1909" s="7">
        <v>1050</v>
      </c>
      <c r="G1909" s="7" t="s">
        <v>2281</v>
      </c>
      <c r="H1909" s="7" t="str">
        <f>VLOOKUP(G1909,Crosswalk!B:D,2,0)</f>
        <v>Property Tax-Current Unsecured</v>
      </c>
      <c r="I1909" s="7"/>
      <c r="J1909" s="8">
        <v>0</v>
      </c>
      <c r="K1909" s="8">
        <v>0</v>
      </c>
      <c r="L1909" s="8">
        <v>13086.71</v>
      </c>
      <c r="M1909" s="8">
        <v>0</v>
      </c>
      <c r="N1909" s="8">
        <v>75.280000000000655</v>
      </c>
      <c r="O1909" s="8">
        <v>664.77000000000044</v>
      </c>
      <c r="P1909" s="8">
        <v>-41.26</v>
      </c>
      <c r="Q1909" s="8">
        <v>478.73999999999978</v>
      </c>
      <c r="R1909" s="8"/>
      <c r="S1909" s="8"/>
      <c r="T1909" s="8"/>
      <c r="U1909" s="8"/>
      <c r="V1909" s="8"/>
      <c r="W1909" s="8"/>
      <c r="X1909" s="8"/>
      <c r="Y1909" s="14">
        <f t="shared" si="338"/>
        <v>14264.24</v>
      </c>
      <c r="Z1909" s="89"/>
      <c r="AA1909" s="137"/>
      <c r="AB1909" s="90"/>
      <c r="AC1909" s="90"/>
      <c r="AD1909" s="91"/>
      <c r="AE1909" s="91"/>
      <c r="AG1909" s="9"/>
      <c r="AJ1909" s="9"/>
    </row>
    <row r="1910" spans="1:36" ht="15" customHeight="1" outlineLevel="2">
      <c r="A1910" s="7">
        <v>2015</v>
      </c>
      <c r="B1910" s="149" t="s">
        <v>3463</v>
      </c>
      <c r="C1910" s="149" t="s">
        <v>275</v>
      </c>
      <c r="D1910" s="23" t="s">
        <v>275</v>
      </c>
      <c r="E1910" s="7" t="s">
        <v>13</v>
      </c>
      <c r="F1910" s="7">
        <v>1110</v>
      </c>
      <c r="G1910" s="7" t="s">
        <v>2283</v>
      </c>
      <c r="H1910" s="7" t="str">
        <f>VLOOKUP(G1910,Crosswalk!B:D,2,0)</f>
        <v>Property Taxes-Prior Secured</v>
      </c>
      <c r="I1910" s="7"/>
      <c r="J1910" s="8">
        <v>0</v>
      </c>
      <c r="K1910" s="8">
        <v>0</v>
      </c>
      <c r="L1910" s="8">
        <v>0</v>
      </c>
      <c r="M1910" s="8">
        <v>0</v>
      </c>
      <c r="N1910" s="8">
        <v>0</v>
      </c>
      <c r="O1910" s="8">
        <v>0</v>
      </c>
      <c r="P1910" s="8"/>
      <c r="Q1910" s="8">
        <v>7220.6</v>
      </c>
      <c r="R1910" s="8"/>
      <c r="S1910" s="8"/>
      <c r="T1910" s="8"/>
      <c r="U1910" s="8"/>
      <c r="V1910" s="8"/>
      <c r="W1910" s="8"/>
      <c r="X1910" s="8"/>
      <c r="Y1910" s="14">
        <f t="shared" si="338"/>
        <v>7220.6</v>
      </c>
      <c r="Z1910" s="89"/>
      <c r="AA1910" s="137"/>
      <c r="AB1910" s="90"/>
      <c r="AC1910" s="90"/>
      <c r="AD1910" s="91"/>
      <c r="AE1910" s="91"/>
      <c r="AG1910" s="9"/>
      <c r="AJ1910" s="9"/>
    </row>
    <row r="1911" spans="1:36" ht="15" customHeight="1" outlineLevel="2">
      <c r="A1911" s="7">
        <v>2015</v>
      </c>
      <c r="B1911" s="149" t="s">
        <v>3463</v>
      </c>
      <c r="C1911" s="149" t="s">
        <v>275</v>
      </c>
      <c r="D1911" s="23" t="s">
        <v>275</v>
      </c>
      <c r="E1911" s="7" t="s">
        <v>13</v>
      </c>
      <c r="F1911" s="7">
        <v>1150</v>
      </c>
      <c r="G1911" s="7" t="s">
        <v>2285</v>
      </c>
      <c r="H1911" s="7" t="str">
        <f>VLOOKUP(G1911,Crosswalk!B:D,2,0)</f>
        <v>Property Taxes-Prior Unsecured</v>
      </c>
      <c r="I1911" s="7"/>
      <c r="J1911" s="8">
        <v>0</v>
      </c>
      <c r="K1911" s="8">
        <v>0</v>
      </c>
      <c r="L1911" s="8">
        <v>117.23</v>
      </c>
      <c r="M1911" s="8">
        <v>0</v>
      </c>
      <c r="N1911" s="8">
        <v>17.989999999999995</v>
      </c>
      <c r="O1911" s="8">
        <v>170.4</v>
      </c>
      <c r="P1911" s="8">
        <v>18.36</v>
      </c>
      <c r="Q1911" s="8">
        <v>107.82999999999998</v>
      </c>
      <c r="R1911" s="8"/>
      <c r="S1911" s="8"/>
      <c r="T1911" s="8"/>
      <c r="U1911" s="8"/>
      <c r="V1911" s="8"/>
      <c r="W1911" s="8"/>
      <c r="X1911" s="8"/>
      <c r="Y1911" s="14">
        <f t="shared" si="338"/>
        <v>431.81</v>
      </c>
      <c r="Z1911" s="89"/>
      <c r="AA1911" s="137"/>
      <c r="AB1911" s="90"/>
      <c r="AC1911" s="90"/>
      <c r="AD1911" s="91"/>
      <c r="AE1911" s="91"/>
      <c r="AG1911" s="9"/>
      <c r="AJ1911" s="9"/>
    </row>
    <row r="1912" spans="1:36" ht="15" customHeight="1" outlineLevel="2">
      <c r="A1912" s="7">
        <v>2015</v>
      </c>
      <c r="B1912" s="149" t="s">
        <v>3463</v>
      </c>
      <c r="C1912" s="149" t="s">
        <v>275</v>
      </c>
      <c r="D1912" s="23" t="s">
        <v>275</v>
      </c>
      <c r="E1912" s="7" t="s">
        <v>13</v>
      </c>
      <c r="F1912" s="7">
        <v>1260</v>
      </c>
      <c r="G1912" s="7" t="s">
        <v>2287</v>
      </c>
      <c r="H1912" s="7" t="str">
        <f>VLOOKUP(G1912,Crosswalk!B:D,2,0)</f>
        <v>Supp Prop Tax-Current Secured</v>
      </c>
      <c r="I1912" s="7"/>
      <c r="J1912" s="8">
        <v>0</v>
      </c>
      <c r="K1912" s="8">
        <v>0</v>
      </c>
      <c r="L1912" s="8">
        <v>0</v>
      </c>
      <c r="M1912" s="8">
        <v>0</v>
      </c>
      <c r="N1912" s="8">
        <v>0</v>
      </c>
      <c r="O1912" s="8">
        <v>0</v>
      </c>
      <c r="P1912" s="8"/>
      <c r="Q1912" s="8">
        <v>1120.72</v>
      </c>
      <c r="R1912" s="8"/>
      <c r="S1912" s="8"/>
      <c r="T1912" s="8"/>
      <c r="U1912" s="8"/>
      <c r="V1912" s="8"/>
      <c r="W1912" s="8"/>
      <c r="X1912" s="8"/>
      <c r="Y1912" s="14">
        <f t="shared" si="338"/>
        <v>1120.72</v>
      </c>
      <c r="Z1912" s="89"/>
      <c r="AA1912" s="137"/>
      <c r="AB1912" s="90"/>
      <c r="AC1912" s="90"/>
      <c r="AD1912" s="91"/>
      <c r="AE1912" s="91"/>
      <c r="AG1912" s="9"/>
      <c r="AJ1912" s="9"/>
    </row>
    <row r="1913" spans="1:36" ht="15" customHeight="1" outlineLevel="2">
      <c r="A1913" s="7">
        <v>2015</v>
      </c>
      <c r="B1913" s="149" t="s">
        <v>3463</v>
      </c>
      <c r="C1913" s="149" t="s">
        <v>275</v>
      </c>
      <c r="D1913" s="23" t="s">
        <v>275</v>
      </c>
      <c r="E1913" s="7" t="s">
        <v>13</v>
      </c>
      <c r="F1913" s="7">
        <v>1270</v>
      </c>
      <c r="G1913" s="7" t="s">
        <v>2302</v>
      </c>
      <c r="H1913" s="7" t="str">
        <f>VLOOKUP(G1913,Crosswalk!B:D,2,0)</f>
        <v>Supp Property Taxes-Prior Secured</v>
      </c>
      <c r="I1913" s="7"/>
      <c r="J1913" s="8">
        <v>0</v>
      </c>
      <c r="K1913" s="8">
        <v>0</v>
      </c>
      <c r="L1913" s="8">
        <v>0</v>
      </c>
      <c r="M1913" s="8">
        <v>0</v>
      </c>
      <c r="N1913" s="8">
        <v>0</v>
      </c>
      <c r="O1913" s="8">
        <v>0</v>
      </c>
      <c r="P1913" s="8"/>
      <c r="Q1913" s="8">
        <v>0</v>
      </c>
      <c r="R1913" s="8"/>
      <c r="S1913" s="8"/>
      <c r="T1913" s="8"/>
      <c r="U1913" s="8"/>
      <c r="V1913" s="8"/>
      <c r="W1913" s="8"/>
      <c r="X1913" s="8"/>
      <c r="Y1913" s="14">
        <f t="shared" si="338"/>
        <v>0</v>
      </c>
      <c r="Z1913" s="89"/>
      <c r="AA1913" s="137"/>
      <c r="AB1913" s="90"/>
      <c r="AC1913" s="90"/>
      <c r="AD1913" s="91"/>
      <c r="AE1913" s="91"/>
      <c r="AG1913" s="9"/>
      <c r="AJ1913" s="9"/>
    </row>
    <row r="1914" spans="1:36" ht="15" customHeight="1" outlineLevel="2">
      <c r="A1914" s="7">
        <v>2015</v>
      </c>
      <c r="B1914" s="149" t="s">
        <v>3463</v>
      </c>
      <c r="C1914" s="149" t="s">
        <v>275</v>
      </c>
      <c r="D1914" s="23" t="s">
        <v>275</v>
      </c>
      <c r="E1914" s="7" t="s">
        <v>13</v>
      </c>
      <c r="F1914" s="7">
        <v>1450</v>
      </c>
      <c r="G1914" s="7" t="s">
        <v>2310</v>
      </c>
      <c r="H1914" s="7" t="str">
        <f>VLOOKUP(G1914,Crosswalk!B:D,2,0)</f>
        <v>Aircraft</v>
      </c>
      <c r="I1914" s="7"/>
      <c r="J1914" s="8">
        <v>0</v>
      </c>
      <c r="K1914" s="8">
        <v>0</v>
      </c>
      <c r="L1914" s="8">
        <v>0</v>
      </c>
      <c r="M1914" s="8">
        <v>0</v>
      </c>
      <c r="N1914" s="8">
        <v>0</v>
      </c>
      <c r="O1914" s="8">
        <v>0</v>
      </c>
      <c r="P1914" s="8"/>
      <c r="Q1914" s="8">
        <v>0</v>
      </c>
      <c r="R1914" s="8"/>
      <c r="S1914" s="8"/>
      <c r="T1914" s="8"/>
      <c r="U1914" s="8"/>
      <c r="V1914" s="8"/>
      <c r="W1914" s="8"/>
      <c r="X1914" s="8"/>
      <c r="Y1914" s="14">
        <f t="shared" si="338"/>
        <v>0</v>
      </c>
      <c r="Z1914" s="89"/>
      <c r="AA1914" s="137"/>
      <c r="AB1914" s="90"/>
      <c r="AC1914" s="90"/>
      <c r="AD1914" s="91"/>
      <c r="AE1914" s="91"/>
      <c r="AG1914" s="9"/>
      <c r="AJ1914" s="9"/>
    </row>
    <row r="1915" spans="1:36" ht="15" customHeight="1" outlineLevel="2">
      <c r="A1915" s="7">
        <v>2015</v>
      </c>
      <c r="B1915" s="149" t="s">
        <v>3463</v>
      </c>
      <c r="C1915" s="149" t="s">
        <v>275</v>
      </c>
      <c r="D1915" s="23" t="s">
        <v>275</v>
      </c>
      <c r="E1915" s="7" t="s">
        <v>13</v>
      </c>
      <c r="F1915" s="7">
        <v>4010</v>
      </c>
      <c r="G1915" s="7" t="s">
        <v>2293</v>
      </c>
      <c r="H1915" s="7" t="str">
        <f>VLOOKUP(G1915,Crosswalk!B:D,2,0)</f>
        <v>Interest</v>
      </c>
      <c r="I1915" s="7"/>
      <c r="J1915" s="8">
        <v>0</v>
      </c>
      <c r="K1915" s="8">
        <v>0</v>
      </c>
      <c r="L1915" s="8">
        <v>34.590000000000003</v>
      </c>
      <c r="M1915" s="8">
        <v>0</v>
      </c>
      <c r="N1915" s="8">
        <v>63.210000000000008</v>
      </c>
      <c r="O1915" s="8">
        <v>63.120000000000005</v>
      </c>
      <c r="P1915" s="8"/>
      <c r="Q1915" s="8">
        <v>370.34</v>
      </c>
      <c r="R1915" s="8"/>
      <c r="S1915" s="8"/>
      <c r="T1915" s="8"/>
      <c r="U1915" s="8"/>
      <c r="V1915" s="8"/>
      <c r="W1915" s="8"/>
      <c r="X1915" s="8"/>
      <c r="Y1915" s="14">
        <f t="shared" si="338"/>
        <v>531.26</v>
      </c>
      <c r="Z1915" s="89"/>
      <c r="AA1915" s="137"/>
      <c r="AB1915" s="90"/>
      <c r="AC1915" s="90"/>
      <c r="AD1915" s="91"/>
      <c r="AE1915" s="91"/>
      <c r="AG1915" s="9"/>
      <c r="AJ1915" s="9"/>
    </row>
    <row r="1916" spans="1:36" ht="15" customHeight="1" outlineLevel="2">
      <c r="A1916" s="7">
        <v>2015</v>
      </c>
      <c r="B1916" s="149" t="s">
        <v>3463</v>
      </c>
      <c r="C1916" s="149" t="s">
        <v>275</v>
      </c>
      <c r="D1916" s="23" t="s">
        <v>275</v>
      </c>
      <c r="E1916" s="7" t="s">
        <v>13</v>
      </c>
      <c r="F1916" s="7">
        <v>5380</v>
      </c>
      <c r="G1916" s="7" t="s">
        <v>2294</v>
      </c>
      <c r="H1916" s="7" t="str">
        <f>VLOOKUP(G1916,Crosswalk!B:D,2,0)</f>
        <v>St-Homeowners Prop Tax Relief</v>
      </c>
      <c r="I1916" s="7"/>
      <c r="J1916" s="8">
        <v>0</v>
      </c>
      <c r="K1916" s="8">
        <v>0</v>
      </c>
      <c r="L1916" s="8">
        <v>0</v>
      </c>
      <c r="M1916" s="8">
        <v>0</v>
      </c>
      <c r="N1916" s="8">
        <v>1413.87</v>
      </c>
      <c r="O1916" s="8">
        <v>0</v>
      </c>
      <c r="P1916" s="8"/>
      <c r="Q1916" s="8">
        <v>1413.87</v>
      </c>
      <c r="R1916" s="8"/>
      <c r="S1916" s="8"/>
      <c r="T1916" s="8"/>
      <c r="U1916" s="8"/>
      <c r="V1916" s="8"/>
      <c r="W1916" s="8"/>
      <c r="X1916" s="8"/>
      <c r="Y1916" s="14">
        <f t="shared" si="338"/>
        <v>2827.74</v>
      </c>
      <c r="Z1916" s="89"/>
      <c r="AA1916" s="137"/>
      <c r="AB1916" s="90"/>
      <c r="AC1916" s="90"/>
      <c r="AD1916" s="91"/>
      <c r="AE1916" s="91"/>
      <c r="AG1916" s="9"/>
      <c r="AJ1916" s="9"/>
    </row>
    <row r="1917" spans="1:36" ht="15" customHeight="1" outlineLevel="1">
      <c r="A1917" s="7"/>
      <c r="B1917" s="149"/>
      <c r="C1917" s="157" t="s">
        <v>3630</v>
      </c>
      <c r="D1917" s="23"/>
      <c r="E1917" s="7"/>
      <c r="F1917" s="7"/>
      <c r="G1917" s="7"/>
      <c r="H1917" s="7"/>
      <c r="I1917" s="7"/>
      <c r="J1917" s="8">
        <f>SUBTOTAL(9,J1908:J1916)</f>
        <v>0</v>
      </c>
      <c r="K1917" s="8">
        <f>SUBTOTAL(9,K1908:K1916)</f>
        <v>0</v>
      </c>
      <c r="L1917" s="8">
        <f>SUBTOTAL(9,L1908:L1916)</f>
        <v>131399.97</v>
      </c>
      <c r="M1917" s="8">
        <f>SUBTOTAL(9,M1908:M1916)</f>
        <v>0</v>
      </c>
      <c r="N1917" s="8">
        <f>SUBTOTAL(9,N1908:N1916)</f>
        <v>19765.860000000008</v>
      </c>
      <c r="O1917" s="8">
        <f>SUBTOTAL(9,O1908:O1916)</f>
        <v>75570.3</v>
      </c>
      <c r="P1917" s="8">
        <f>SUBTOTAL(9,P1908:P1916)</f>
        <v>23525.210000000003</v>
      </c>
      <c r="Q1917" s="8">
        <f>SUBTOTAL(9,Q1908:Q1916)</f>
        <v>13219.260000000002</v>
      </c>
      <c r="R1917" s="8"/>
      <c r="S1917" s="8"/>
      <c r="T1917" s="8"/>
      <c r="U1917" s="8"/>
      <c r="V1917" s="8"/>
      <c r="W1917" s="8"/>
      <c r="X1917" s="8"/>
      <c r="Y1917" s="14">
        <f>SUBTOTAL(9,Y1908:Y1916)</f>
        <v>263480.60000000003</v>
      </c>
      <c r="Z1917" s="89"/>
      <c r="AA1917" s="137"/>
      <c r="AB1917" s="90"/>
      <c r="AC1917" s="90"/>
      <c r="AD1917" s="91"/>
      <c r="AE1917" s="91"/>
      <c r="AG1917" s="9"/>
      <c r="AJ1917" s="9"/>
    </row>
    <row r="1918" spans="1:36" ht="15" customHeight="1" outlineLevel="2">
      <c r="A1918" s="7">
        <v>2015</v>
      </c>
      <c r="B1918" s="149" t="s">
        <v>3464</v>
      </c>
      <c r="C1918" s="149" t="s">
        <v>276</v>
      </c>
      <c r="D1918" s="23" t="s">
        <v>276</v>
      </c>
      <c r="E1918" s="7" t="s">
        <v>13</v>
      </c>
      <c r="F1918" s="7">
        <v>1010</v>
      </c>
      <c r="G1918" s="7" t="s">
        <v>2279</v>
      </c>
      <c r="H1918" s="7" t="str">
        <f>VLOOKUP(G1918,Crosswalk!B:D,2,0)</f>
        <v>Property Taxes-Current Secured</v>
      </c>
      <c r="I1918" s="7"/>
      <c r="J1918" s="8">
        <v>0</v>
      </c>
      <c r="K1918" s="8">
        <v>0</v>
      </c>
      <c r="L1918" s="8">
        <v>43653.49</v>
      </c>
      <c r="M1918" s="8">
        <v>0</v>
      </c>
      <c r="N1918" s="8">
        <v>7000.1399999999994</v>
      </c>
      <c r="O1918" s="8">
        <v>27586.919999999991</v>
      </c>
      <c r="P1918" s="8">
        <v>8963.7999999999993</v>
      </c>
      <c r="Q1918" s="8">
        <v>924.79000000000815</v>
      </c>
      <c r="R1918" s="8"/>
      <c r="S1918" s="8"/>
      <c r="T1918" s="8"/>
      <c r="U1918" s="8"/>
      <c r="V1918" s="8"/>
      <c r="W1918" s="8"/>
      <c r="X1918" s="8"/>
      <c r="Y1918" s="14">
        <f t="shared" ref="Y1918:Y1988" si="339">SUM(J1918:X1918)</f>
        <v>88129.14</v>
      </c>
      <c r="Z1918" s="89"/>
      <c r="AA1918" s="137"/>
      <c r="AB1918" s="90"/>
      <c r="AC1918" s="90"/>
      <c r="AD1918" s="91"/>
      <c r="AE1918" s="91"/>
      <c r="AG1918" s="9"/>
      <c r="AJ1918" s="9"/>
    </row>
    <row r="1919" spans="1:36" ht="15" customHeight="1" outlineLevel="2">
      <c r="A1919" s="7">
        <v>2015</v>
      </c>
      <c r="B1919" s="149" t="s">
        <v>3464</v>
      </c>
      <c r="C1919" s="149" t="s">
        <v>276</v>
      </c>
      <c r="D1919" s="23" t="s">
        <v>276</v>
      </c>
      <c r="E1919" s="7" t="s">
        <v>13</v>
      </c>
      <c r="F1919" s="7">
        <v>1050</v>
      </c>
      <c r="G1919" s="7" t="s">
        <v>2281</v>
      </c>
      <c r="H1919" s="7" t="str">
        <f>VLOOKUP(G1919,Crosswalk!B:D,2,0)</f>
        <v>Property Tax-Current Unsecured</v>
      </c>
      <c r="I1919" s="7"/>
      <c r="J1919" s="8">
        <v>0</v>
      </c>
      <c r="K1919" s="8">
        <v>0</v>
      </c>
      <c r="L1919" s="8">
        <v>4834.7700000000004</v>
      </c>
      <c r="M1919" s="8">
        <v>0</v>
      </c>
      <c r="N1919" s="8">
        <v>27.8100000000004</v>
      </c>
      <c r="O1919" s="8">
        <v>245.59000000000015</v>
      </c>
      <c r="P1919" s="8">
        <v>-15.24</v>
      </c>
      <c r="Q1919" s="8">
        <v>176.86999999999989</v>
      </c>
      <c r="R1919" s="8"/>
      <c r="S1919" s="8"/>
      <c r="T1919" s="8"/>
      <c r="U1919" s="8"/>
      <c r="V1919" s="8"/>
      <c r="W1919" s="8"/>
      <c r="X1919" s="8"/>
      <c r="Y1919" s="14">
        <f t="shared" si="339"/>
        <v>5269.8000000000011</v>
      </c>
      <c r="Z1919" s="89"/>
      <c r="AA1919" s="137"/>
      <c r="AB1919" s="90"/>
      <c r="AC1919" s="90"/>
      <c r="AD1919" s="91"/>
      <c r="AE1919" s="91"/>
      <c r="AG1919" s="9"/>
      <c r="AJ1919" s="9"/>
    </row>
    <row r="1920" spans="1:36" ht="15" customHeight="1" outlineLevel="2">
      <c r="A1920" s="7">
        <v>2015</v>
      </c>
      <c r="B1920" s="149" t="s">
        <v>3464</v>
      </c>
      <c r="C1920" s="149" t="s">
        <v>276</v>
      </c>
      <c r="D1920" s="23" t="s">
        <v>276</v>
      </c>
      <c r="E1920" s="7" t="s">
        <v>13</v>
      </c>
      <c r="F1920" s="7">
        <v>1110</v>
      </c>
      <c r="G1920" s="7" t="s">
        <v>2283</v>
      </c>
      <c r="H1920" s="7" t="str">
        <f>VLOOKUP(G1920,Crosswalk!B:D,2,0)</f>
        <v>Property Taxes-Prior Secured</v>
      </c>
      <c r="I1920" s="7"/>
      <c r="J1920" s="8">
        <v>0</v>
      </c>
      <c r="K1920" s="8">
        <v>0</v>
      </c>
      <c r="L1920" s="8">
        <v>0</v>
      </c>
      <c r="M1920" s="8">
        <v>0</v>
      </c>
      <c r="N1920" s="8">
        <v>0</v>
      </c>
      <c r="O1920" s="8">
        <v>0</v>
      </c>
      <c r="P1920" s="8"/>
      <c r="Q1920" s="8">
        <v>3074.63</v>
      </c>
      <c r="R1920" s="8"/>
      <c r="S1920" s="8"/>
      <c r="T1920" s="8"/>
      <c r="U1920" s="8"/>
      <c r="V1920" s="8"/>
      <c r="W1920" s="8"/>
      <c r="X1920" s="8"/>
      <c r="Y1920" s="14">
        <f t="shared" si="339"/>
        <v>3074.63</v>
      </c>
      <c r="Z1920" s="89"/>
      <c r="AA1920" s="137"/>
      <c r="AB1920" s="90"/>
      <c r="AC1920" s="90"/>
      <c r="AD1920" s="91"/>
      <c r="AE1920" s="91"/>
      <c r="AG1920" s="9"/>
      <c r="AJ1920" s="9"/>
    </row>
    <row r="1921" spans="1:36" ht="15" customHeight="1" outlineLevel="2">
      <c r="A1921" s="7">
        <v>2015</v>
      </c>
      <c r="B1921" s="149" t="s">
        <v>3464</v>
      </c>
      <c r="C1921" s="149" t="s">
        <v>276</v>
      </c>
      <c r="D1921" s="23" t="s">
        <v>276</v>
      </c>
      <c r="E1921" s="7" t="s">
        <v>13</v>
      </c>
      <c r="F1921" s="7">
        <v>1150</v>
      </c>
      <c r="G1921" s="7" t="s">
        <v>2285</v>
      </c>
      <c r="H1921" s="7" t="str">
        <f>VLOOKUP(G1921,Crosswalk!B:D,2,0)</f>
        <v>Property Taxes-Prior Unsecured</v>
      </c>
      <c r="I1921" s="7"/>
      <c r="J1921" s="8">
        <v>0</v>
      </c>
      <c r="K1921" s="8">
        <v>0</v>
      </c>
      <c r="L1921" s="8">
        <v>49.92</v>
      </c>
      <c r="M1921" s="8">
        <v>0</v>
      </c>
      <c r="N1921" s="8">
        <v>7.6599999999999966</v>
      </c>
      <c r="O1921" s="8">
        <v>72.559999999999988</v>
      </c>
      <c r="P1921" s="8">
        <v>7.82</v>
      </c>
      <c r="Q1921" s="8">
        <v>45.91</v>
      </c>
      <c r="R1921" s="8"/>
      <c r="S1921" s="8"/>
      <c r="T1921" s="8"/>
      <c r="U1921" s="8"/>
      <c r="V1921" s="8"/>
      <c r="W1921" s="8"/>
      <c r="X1921" s="8"/>
      <c r="Y1921" s="14">
        <f t="shared" si="339"/>
        <v>183.86999999999998</v>
      </c>
      <c r="Z1921" s="89"/>
      <c r="AA1921" s="137"/>
      <c r="AB1921" s="90"/>
      <c r="AC1921" s="90"/>
      <c r="AD1921" s="91"/>
      <c r="AE1921" s="91"/>
      <c r="AG1921" s="9"/>
      <c r="AJ1921" s="9"/>
    </row>
    <row r="1922" spans="1:36" ht="15" customHeight="1" outlineLevel="2">
      <c r="A1922" s="7">
        <v>2015</v>
      </c>
      <c r="B1922" s="149" t="s">
        <v>3464</v>
      </c>
      <c r="C1922" s="149" t="s">
        <v>276</v>
      </c>
      <c r="D1922" s="23" t="s">
        <v>276</v>
      </c>
      <c r="E1922" s="7" t="s">
        <v>13</v>
      </c>
      <c r="F1922" s="7">
        <v>1260</v>
      </c>
      <c r="G1922" s="7" t="s">
        <v>2287</v>
      </c>
      <c r="H1922" s="7" t="str">
        <f>VLOOKUP(G1922,Crosswalk!B:D,2,0)</f>
        <v>Supp Prop Tax-Current Secured</v>
      </c>
      <c r="I1922" s="7"/>
      <c r="J1922" s="8">
        <v>0</v>
      </c>
      <c r="K1922" s="8">
        <v>0</v>
      </c>
      <c r="L1922" s="8">
        <v>0</v>
      </c>
      <c r="M1922" s="8">
        <v>0</v>
      </c>
      <c r="N1922" s="8">
        <v>0</v>
      </c>
      <c r="O1922" s="8">
        <v>0</v>
      </c>
      <c r="P1922" s="8"/>
      <c r="Q1922" s="8">
        <v>0</v>
      </c>
      <c r="R1922" s="8"/>
      <c r="S1922" s="8"/>
      <c r="T1922" s="8"/>
      <c r="U1922" s="8"/>
      <c r="V1922" s="8"/>
      <c r="W1922" s="8"/>
      <c r="X1922" s="8"/>
      <c r="Y1922" s="14">
        <f t="shared" si="339"/>
        <v>0</v>
      </c>
      <c r="Z1922" s="89"/>
      <c r="AA1922" s="137"/>
      <c r="AB1922" s="90"/>
      <c r="AC1922" s="90"/>
      <c r="AD1922" s="91"/>
      <c r="AE1922" s="91"/>
      <c r="AG1922" s="9"/>
      <c r="AJ1922" s="9"/>
    </row>
    <row r="1923" spans="1:36" ht="15" customHeight="1" outlineLevel="2">
      <c r="A1923" s="7">
        <v>2015</v>
      </c>
      <c r="B1923" s="149" t="s">
        <v>3464</v>
      </c>
      <c r="C1923" s="149" t="s">
        <v>276</v>
      </c>
      <c r="D1923" s="23" t="s">
        <v>276</v>
      </c>
      <c r="E1923" s="7" t="s">
        <v>13</v>
      </c>
      <c r="F1923" s="7">
        <v>1270</v>
      </c>
      <c r="G1923" s="7" t="s">
        <v>2302</v>
      </c>
      <c r="H1923" s="7" t="str">
        <f>VLOOKUP(G1923,Crosswalk!B:D,2,0)</f>
        <v>Supp Property Taxes-Prior Secured</v>
      </c>
      <c r="I1923" s="7"/>
      <c r="J1923" s="8">
        <v>0</v>
      </c>
      <c r="K1923" s="8">
        <v>0</v>
      </c>
      <c r="L1923" s="8">
        <v>0</v>
      </c>
      <c r="M1923" s="8">
        <v>0</v>
      </c>
      <c r="N1923" s="8">
        <v>0</v>
      </c>
      <c r="O1923" s="8">
        <v>0</v>
      </c>
      <c r="P1923" s="8"/>
      <c r="Q1923" s="8">
        <v>0</v>
      </c>
      <c r="R1923" s="8"/>
      <c r="S1923" s="8"/>
      <c r="T1923" s="8"/>
      <c r="U1923" s="8"/>
      <c r="V1923" s="8"/>
      <c r="W1923" s="8"/>
      <c r="X1923" s="8"/>
      <c r="Y1923" s="14">
        <f t="shared" si="339"/>
        <v>0</v>
      </c>
      <c r="Z1923" s="89"/>
      <c r="AA1923" s="137"/>
      <c r="AB1923" s="90"/>
      <c r="AC1923" s="90"/>
      <c r="AD1923" s="91"/>
      <c r="AE1923" s="91"/>
      <c r="AG1923" s="9"/>
      <c r="AJ1923" s="9"/>
    </row>
    <row r="1924" spans="1:36" ht="15" customHeight="1" outlineLevel="2">
      <c r="A1924" s="7">
        <v>2015</v>
      </c>
      <c r="B1924" s="149" t="s">
        <v>3464</v>
      </c>
      <c r="C1924" s="149" t="s">
        <v>276</v>
      </c>
      <c r="D1924" s="23" t="s">
        <v>276</v>
      </c>
      <c r="E1924" s="7" t="s">
        <v>13</v>
      </c>
      <c r="F1924" s="7">
        <v>1450</v>
      </c>
      <c r="G1924" s="7" t="s">
        <v>2310</v>
      </c>
      <c r="H1924" s="7" t="str">
        <f>VLOOKUP(G1924,Crosswalk!B:D,2,0)</f>
        <v>Aircraft</v>
      </c>
      <c r="I1924" s="7"/>
      <c r="J1924" s="8">
        <v>0</v>
      </c>
      <c r="K1924" s="8">
        <v>0</v>
      </c>
      <c r="L1924" s="8">
        <v>0</v>
      </c>
      <c r="M1924" s="8">
        <v>0</v>
      </c>
      <c r="N1924" s="8">
        <v>0</v>
      </c>
      <c r="O1924" s="8">
        <v>0</v>
      </c>
      <c r="P1924" s="8"/>
      <c r="Q1924" s="8">
        <v>0</v>
      </c>
      <c r="R1924" s="8"/>
      <c r="S1924" s="8"/>
      <c r="T1924" s="8"/>
      <c r="U1924" s="8"/>
      <c r="V1924" s="8"/>
      <c r="W1924" s="8"/>
      <c r="X1924" s="8"/>
      <c r="Y1924" s="14">
        <f t="shared" si="339"/>
        <v>0</v>
      </c>
      <c r="Z1924" s="89"/>
      <c r="AA1924" s="137"/>
      <c r="AB1924" s="90"/>
      <c r="AC1924" s="90"/>
      <c r="AD1924" s="91"/>
      <c r="AE1924" s="91"/>
      <c r="AG1924" s="9"/>
      <c r="AJ1924" s="9"/>
    </row>
    <row r="1925" spans="1:36" ht="15" customHeight="1" outlineLevel="2">
      <c r="A1925" s="7">
        <v>2015</v>
      </c>
      <c r="B1925" s="149" t="s">
        <v>3464</v>
      </c>
      <c r="C1925" s="149" t="s">
        <v>276</v>
      </c>
      <c r="D1925" s="23" t="s">
        <v>276</v>
      </c>
      <c r="E1925" s="7" t="s">
        <v>13</v>
      </c>
      <c r="F1925" s="7">
        <v>4010</v>
      </c>
      <c r="G1925" s="7" t="s">
        <v>2293</v>
      </c>
      <c r="H1925" s="7" t="str">
        <f>VLOOKUP(G1925,Crosswalk!B:D,2,0)</f>
        <v>Interest</v>
      </c>
      <c r="I1925" s="7"/>
      <c r="J1925" s="8">
        <v>0</v>
      </c>
      <c r="K1925" s="8">
        <v>0</v>
      </c>
      <c r="L1925" s="8">
        <v>17.66</v>
      </c>
      <c r="M1925" s="8">
        <v>0</v>
      </c>
      <c r="N1925" s="8">
        <v>28.540000000000003</v>
      </c>
      <c r="O1925" s="8">
        <v>24.230000000000004</v>
      </c>
      <c r="P1925" s="8"/>
      <c r="Q1925" s="8">
        <v>138.18</v>
      </c>
      <c r="R1925" s="8"/>
      <c r="S1925" s="8"/>
      <c r="T1925" s="8"/>
      <c r="U1925" s="8"/>
      <c r="V1925" s="8"/>
      <c r="W1925" s="8"/>
      <c r="X1925" s="8"/>
      <c r="Y1925" s="14">
        <f t="shared" si="339"/>
        <v>208.61</v>
      </c>
      <c r="Z1925" s="89"/>
      <c r="AA1925" s="137"/>
      <c r="AB1925" s="90"/>
      <c r="AC1925" s="90"/>
      <c r="AD1925" s="91"/>
      <c r="AE1925" s="91"/>
      <c r="AG1925" s="9"/>
      <c r="AJ1925" s="9"/>
    </row>
    <row r="1926" spans="1:36" ht="15" customHeight="1" outlineLevel="2">
      <c r="A1926" s="7">
        <v>2015</v>
      </c>
      <c r="B1926" s="149" t="s">
        <v>3464</v>
      </c>
      <c r="C1926" s="149" t="s">
        <v>276</v>
      </c>
      <c r="D1926" s="23" t="s">
        <v>276</v>
      </c>
      <c r="E1926" s="7" t="s">
        <v>13</v>
      </c>
      <c r="F1926" s="7">
        <v>5380</v>
      </c>
      <c r="G1926" s="7" t="s">
        <v>2294</v>
      </c>
      <c r="H1926" s="7" t="str">
        <f>VLOOKUP(G1926,Crosswalk!B:D,2,0)</f>
        <v>St-Homeowners Prop Tax Relief</v>
      </c>
      <c r="I1926" s="7"/>
      <c r="J1926" s="8">
        <v>0</v>
      </c>
      <c r="K1926" s="8">
        <v>0</v>
      </c>
      <c r="L1926" s="8">
        <v>0</v>
      </c>
      <c r="M1926" s="8">
        <v>0</v>
      </c>
      <c r="N1926" s="8">
        <v>522.87</v>
      </c>
      <c r="O1926" s="8">
        <v>0</v>
      </c>
      <c r="P1926" s="8"/>
      <c r="Q1926" s="8">
        <v>522.87</v>
      </c>
      <c r="R1926" s="8"/>
      <c r="S1926" s="8"/>
      <c r="T1926" s="8"/>
      <c r="U1926" s="8"/>
      <c r="V1926" s="8"/>
      <c r="W1926" s="8"/>
      <c r="X1926" s="8"/>
      <c r="Y1926" s="14">
        <f t="shared" si="339"/>
        <v>1045.74</v>
      </c>
      <c r="Z1926" s="89"/>
      <c r="AA1926" s="137"/>
      <c r="AB1926" s="90"/>
      <c r="AC1926" s="90"/>
      <c r="AD1926" s="91"/>
      <c r="AE1926" s="91"/>
      <c r="AG1926" s="9"/>
      <c r="AJ1926" s="9"/>
    </row>
    <row r="1927" spans="1:36" ht="15" customHeight="1" outlineLevel="1">
      <c r="A1927" s="7"/>
      <c r="B1927" s="149"/>
      <c r="C1927" s="157" t="s">
        <v>3631</v>
      </c>
      <c r="D1927" s="23"/>
      <c r="E1927" s="7"/>
      <c r="F1927" s="7"/>
      <c r="G1927" s="7"/>
      <c r="H1927" s="7"/>
      <c r="I1927" s="7"/>
      <c r="J1927" s="8">
        <f>SUBTOTAL(9,J1918:J1926)</f>
        <v>0</v>
      </c>
      <c r="K1927" s="8">
        <f>SUBTOTAL(9,K1918:K1926)</f>
        <v>0</v>
      </c>
      <c r="L1927" s="8">
        <f>SUBTOTAL(9,L1918:L1926)</f>
        <v>48555.839999999997</v>
      </c>
      <c r="M1927" s="8">
        <f>SUBTOTAL(9,M1918:M1926)</f>
        <v>0</v>
      </c>
      <c r="N1927" s="8">
        <f>SUBTOTAL(9,N1918:N1926)</f>
        <v>7587.0199999999995</v>
      </c>
      <c r="O1927" s="8">
        <f>SUBTOTAL(9,O1918:O1926)</f>
        <v>27929.299999999992</v>
      </c>
      <c r="P1927" s="8">
        <f>SUBTOTAL(9,P1918:P1926)</f>
        <v>8956.3799999999992</v>
      </c>
      <c r="Q1927" s="8">
        <f>SUBTOTAL(9,Q1918:Q1926)</f>
        <v>4883.2500000000082</v>
      </c>
      <c r="R1927" s="8"/>
      <c r="S1927" s="8"/>
      <c r="T1927" s="8"/>
      <c r="U1927" s="8"/>
      <c r="V1927" s="8"/>
      <c r="W1927" s="8"/>
      <c r="X1927" s="8"/>
      <c r="Y1927" s="14">
        <f>SUBTOTAL(9,Y1918:Y1926)</f>
        <v>97911.790000000008</v>
      </c>
      <c r="Z1927" s="89"/>
      <c r="AA1927" s="137"/>
      <c r="AB1927" s="90"/>
      <c r="AC1927" s="90"/>
      <c r="AD1927" s="91"/>
      <c r="AE1927" s="91"/>
      <c r="AG1927" s="9"/>
      <c r="AJ1927" s="9"/>
    </row>
    <row r="1928" spans="1:36" ht="15" customHeight="1" outlineLevel="2">
      <c r="A1928" s="7">
        <v>2015</v>
      </c>
      <c r="B1928" s="149" t="s">
        <v>3465</v>
      </c>
      <c r="C1928" s="149" t="s">
        <v>277</v>
      </c>
      <c r="D1928" s="23" t="s">
        <v>277</v>
      </c>
      <c r="E1928" s="7" t="s">
        <v>13</v>
      </c>
      <c r="F1928" s="7">
        <v>1010</v>
      </c>
      <c r="G1928" s="7" t="s">
        <v>2279</v>
      </c>
      <c r="H1928" s="7" t="str">
        <f>VLOOKUP(G1928,Crosswalk!B:D,2,0)</f>
        <v>Property Taxes-Current Secured</v>
      </c>
      <c r="I1928" s="7"/>
      <c r="J1928" s="8">
        <v>0</v>
      </c>
      <c r="K1928" s="8">
        <v>0</v>
      </c>
      <c r="L1928" s="8">
        <v>184314.85</v>
      </c>
      <c r="M1928" s="8">
        <v>0</v>
      </c>
      <c r="N1928" s="8">
        <v>27970.630000000005</v>
      </c>
      <c r="O1928" s="8">
        <v>116478.12999999998</v>
      </c>
      <c r="P1928" s="8">
        <v>36332.61</v>
      </c>
      <c r="Q1928" s="8">
        <v>3905.3700000000536</v>
      </c>
      <c r="R1928" s="8"/>
      <c r="S1928" s="8"/>
      <c r="T1928" s="8"/>
      <c r="U1928" s="8"/>
      <c r="V1928" s="8"/>
      <c r="W1928" s="8"/>
      <c r="X1928" s="8"/>
      <c r="Y1928" s="14">
        <f t="shared" si="339"/>
        <v>369001.59</v>
      </c>
      <c r="Z1928" s="89"/>
      <c r="AA1928" s="137"/>
      <c r="AB1928" s="90"/>
      <c r="AC1928" s="90"/>
      <c r="AD1928" s="91"/>
      <c r="AE1928" s="91"/>
      <c r="AG1928" s="9"/>
      <c r="AJ1928" s="9"/>
    </row>
    <row r="1929" spans="1:36" ht="15" customHeight="1" outlineLevel="2">
      <c r="A1929" s="7">
        <v>2015</v>
      </c>
      <c r="B1929" s="149" t="s">
        <v>3465</v>
      </c>
      <c r="C1929" s="149" t="s">
        <v>277</v>
      </c>
      <c r="D1929" s="23" t="s">
        <v>277</v>
      </c>
      <c r="E1929" s="7" t="s">
        <v>13</v>
      </c>
      <c r="F1929" s="7">
        <v>1050</v>
      </c>
      <c r="G1929" s="7" t="s">
        <v>2281</v>
      </c>
      <c r="H1929" s="7" t="str">
        <f>VLOOKUP(G1929,Crosswalk!B:D,2,0)</f>
        <v>Property Tax-Current Unsecured</v>
      </c>
      <c r="I1929" s="7"/>
      <c r="J1929" s="8">
        <v>0</v>
      </c>
      <c r="K1929" s="8">
        <v>0</v>
      </c>
      <c r="L1929" s="8">
        <v>20413.48</v>
      </c>
      <c r="M1929" s="8">
        <v>0</v>
      </c>
      <c r="N1929" s="8">
        <v>117.43000000000029</v>
      </c>
      <c r="O1929" s="8">
        <v>1036.9500000000007</v>
      </c>
      <c r="P1929" s="8">
        <v>-64.36</v>
      </c>
      <c r="Q1929" s="8">
        <v>746.77000000000044</v>
      </c>
      <c r="R1929" s="8"/>
      <c r="S1929" s="8"/>
      <c r="T1929" s="8"/>
      <c r="U1929" s="8"/>
      <c r="V1929" s="8"/>
      <c r="W1929" s="8"/>
      <c r="X1929" s="8"/>
      <c r="Y1929" s="14">
        <f t="shared" si="339"/>
        <v>22250.27</v>
      </c>
      <c r="Z1929" s="89"/>
      <c r="AA1929" s="137"/>
      <c r="AB1929" s="90"/>
      <c r="AC1929" s="90"/>
      <c r="AD1929" s="91"/>
      <c r="AE1929" s="91"/>
      <c r="AG1929" s="9"/>
      <c r="AJ1929" s="9"/>
    </row>
    <row r="1930" spans="1:36" ht="15" customHeight="1" outlineLevel="2">
      <c r="A1930" s="7">
        <v>2015</v>
      </c>
      <c r="B1930" s="149" t="s">
        <v>3465</v>
      </c>
      <c r="C1930" s="149" t="s">
        <v>277</v>
      </c>
      <c r="D1930" s="23" t="s">
        <v>277</v>
      </c>
      <c r="E1930" s="7" t="s">
        <v>13</v>
      </c>
      <c r="F1930" s="7">
        <v>1110</v>
      </c>
      <c r="G1930" s="7" t="s">
        <v>2283</v>
      </c>
      <c r="H1930" s="7" t="str">
        <f>VLOOKUP(G1930,Crosswalk!B:D,2,0)</f>
        <v>Property Taxes-Prior Secured</v>
      </c>
      <c r="I1930" s="7"/>
      <c r="J1930" s="8">
        <v>0</v>
      </c>
      <c r="K1930" s="8">
        <v>0</v>
      </c>
      <c r="L1930" s="8">
        <v>0</v>
      </c>
      <c r="M1930" s="8">
        <v>0</v>
      </c>
      <c r="N1930" s="8">
        <v>0</v>
      </c>
      <c r="O1930" s="8">
        <v>0</v>
      </c>
      <c r="P1930" s="8"/>
      <c r="Q1930" s="8">
        <v>12786.3</v>
      </c>
      <c r="R1930" s="8"/>
      <c r="S1930" s="8"/>
      <c r="T1930" s="8"/>
      <c r="U1930" s="8"/>
      <c r="V1930" s="8"/>
      <c r="W1930" s="8"/>
      <c r="X1930" s="8"/>
      <c r="Y1930" s="14">
        <f t="shared" si="339"/>
        <v>12786.3</v>
      </c>
      <c r="Z1930" s="89"/>
      <c r="AA1930" s="137"/>
      <c r="AB1930" s="90"/>
      <c r="AC1930" s="90"/>
      <c r="AD1930" s="91"/>
      <c r="AE1930" s="91"/>
      <c r="AG1930" s="9"/>
      <c r="AJ1930" s="9"/>
    </row>
    <row r="1931" spans="1:36" ht="15" customHeight="1" outlineLevel="2">
      <c r="A1931" s="7">
        <v>2015</v>
      </c>
      <c r="B1931" s="149" t="s">
        <v>3465</v>
      </c>
      <c r="C1931" s="149" t="s">
        <v>277</v>
      </c>
      <c r="D1931" s="23" t="s">
        <v>277</v>
      </c>
      <c r="E1931" s="7" t="s">
        <v>13</v>
      </c>
      <c r="F1931" s="7">
        <v>1150</v>
      </c>
      <c r="G1931" s="7" t="s">
        <v>2285</v>
      </c>
      <c r="H1931" s="7" t="str">
        <f>VLOOKUP(G1931,Crosswalk!B:D,2,0)</f>
        <v>Property Taxes-Prior Unsecured</v>
      </c>
      <c r="I1931" s="7"/>
      <c r="J1931" s="8">
        <v>0</v>
      </c>
      <c r="K1931" s="8">
        <v>0</v>
      </c>
      <c r="L1931" s="8">
        <v>207.58</v>
      </c>
      <c r="M1931" s="8">
        <v>0</v>
      </c>
      <c r="N1931" s="8">
        <v>31.849999999999994</v>
      </c>
      <c r="O1931" s="8">
        <v>301.75000000000006</v>
      </c>
      <c r="P1931" s="8">
        <v>32.520000000000003</v>
      </c>
      <c r="Q1931" s="8">
        <v>190.94000000000005</v>
      </c>
      <c r="R1931" s="8"/>
      <c r="S1931" s="8"/>
      <c r="T1931" s="8"/>
      <c r="U1931" s="8"/>
      <c r="V1931" s="8"/>
      <c r="W1931" s="8"/>
      <c r="X1931" s="8"/>
      <c r="Y1931" s="14">
        <f t="shared" si="339"/>
        <v>764.6400000000001</v>
      </c>
      <c r="Z1931" s="89"/>
      <c r="AA1931" s="137"/>
      <c r="AB1931" s="90"/>
      <c r="AC1931" s="90"/>
      <c r="AD1931" s="91"/>
      <c r="AE1931" s="91"/>
      <c r="AG1931" s="9"/>
      <c r="AJ1931" s="9"/>
    </row>
    <row r="1932" spans="1:36" ht="15" customHeight="1" outlineLevel="2">
      <c r="A1932" s="7">
        <v>2015</v>
      </c>
      <c r="B1932" s="149" t="s">
        <v>3465</v>
      </c>
      <c r="C1932" s="149" t="s">
        <v>277</v>
      </c>
      <c r="D1932" s="23" t="s">
        <v>277</v>
      </c>
      <c r="E1932" s="7" t="s">
        <v>13</v>
      </c>
      <c r="F1932" s="7">
        <v>1260</v>
      </c>
      <c r="G1932" s="7" t="s">
        <v>2287</v>
      </c>
      <c r="H1932" s="7" t="str">
        <f>VLOOKUP(G1932,Crosswalk!B:D,2,0)</f>
        <v>Supp Prop Tax-Current Secured</v>
      </c>
      <c r="I1932" s="7"/>
      <c r="J1932" s="8">
        <v>0</v>
      </c>
      <c r="K1932" s="8">
        <v>0</v>
      </c>
      <c r="L1932" s="8">
        <v>0</v>
      </c>
      <c r="M1932" s="8">
        <v>0</v>
      </c>
      <c r="N1932" s="8">
        <v>0</v>
      </c>
      <c r="O1932" s="8">
        <v>0</v>
      </c>
      <c r="P1932" s="8"/>
      <c r="Q1932" s="8">
        <v>599.61</v>
      </c>
      <c r="R1932" s="8"/>
      <c r="S1932" s="8"/>
      <c r="T1932" s="8"/>
      <c r="U1932" s="8"/>
      <c r="V1932" s="8"/>
      <c r="W1932" s="8"/>
      <c r="X1932" s="8"/>
      <c r="Y1932" s="14">
        <f t="shared" si="339"/>
        <v>599.61</v>
      </c>
      <c r="Z1932" s="89"/>
      <c r="AA1932" s="137"/>
      <c r="AB1932" s="90"/>
      <c r="AC1932" s="90"/>
      <c r="AD1932" s="91"/>
      <c r="AE1932" s="91"/>
      <c r="AG1932" s="9"/>
      <c r="AJ1932" s="9"/>
    </row>
    <row r="1933" spans="1:36" ht="15" customHeight="1" outlineLevel="2">
      <c r="A1933" s="7">
        <v>2015</v>
      </c>
      <c r="B1933" s="149" t="s">
        <v>3465</v>
      </c>
      <c r="C1933" s="149" t="s">
        <v>277</v>
      </c>
      <c r="D1933" s="23" t="s">
        <v>277</v>
      </c>
      <c r="E1933" s="7" t="s">
        <v>13</v>
      </c>
      <c r="F1933" s="7">
        <v>1270</v>
      </c>
      <c r="G1933" s="7" t="s">
        <v>2302</v>
      </c>
      <c r="H1933" s="7" t="str">
        <f>VLOOKUP(G1933,Crosswalk!B:D,2,0)</f>
        <v>Supp Property Taxes-Prior Secured</v>
      </c>
      <c r="I1933" s="7"/>
      <c r="J1933" s="8">
        <v>0</v>
      </c>
      <c r="K1933" s="8">
        <v>0</v>
      </c>
      <c r="L1933" s="8">
        <v>0</v>
      </c>
      <c r="M1933" s="8">
        <v>0</v>
      </c>
      <c r="N1933" s="8">
        <v>0</v>
      </c>
      <c r="O1933" s="8">
        <v>0</v>
      </c>
      <c r="P1933" s="8"/>
      <c r="Q1933" s="8">
        <v>908.27</v>
      </c>
      <c r="R1933" s="8"/>
      <c r="S1933" s="8"/>
      <c r="T1933" s="8"/>
      <c r="U1933" s="8"/>
      <c r="V1933" s="8"/>
      <c r="W1933" s="8"/>
      <c r="X1933" s="8"/>
      <c r="Y1933" s="14">
        <f t="shared" si="339"/>
        <v>908.27</v>
      </c>
      <c r="Z1933" s="89"/>
      <c r="AA1933" s="137"/>
      <c r="AB1933" s="90"/>
      <c r="AC1933" s="90"/>
      <c r="AD1933" s="91"/>
      <c r="AE1933" s="91"/>
      <c r="AG1933" s="9"/>
      <c r="AJ1933" s="9"/>
    </row>
    <row r="1934" spans="1:36" ht="15" customHeight="1" outlineLevel="2">
      <c r="A1934" s="7">
        <v>2015</v>
      </c>
      <c r="B1934" s="149" t="s">
        <v>3465</v>
      </c>
      <c r="C1934" s="149" t="s">
        <v>277</v>
      </c>
      <c r="D1934" s="23" t="s">
        <v>277</v>
      </c>
      <c r="E1934" s="7" t="s">
        <v>13</v>
      </c>
      <c r="F1934" s="7">
        <v>1450</v>
      </c>
      <c r="G1934" s="7" t="s">
        <v>2310</v>
      </c>
      <c r="H1934" s="7" t="str">
        <f>VLOOKUP(G1934,Crosswalk!B:D,2,0)</f>
        <v>Aircraft</v>
      </c>
      <c r="I1934" s="7"/>
      <c r="J1934" s="8">
        <v>0</v>
      </c>
      <c r="K1934" s="8">
        <v>0</v>
      </c>
      <c r="L1934" s="8">
        <v>0</v>
      </c>
      <c r="M1934" s="8">
        <v>0</v>
      </c>
      <c r="N1934" s="8">
        <v>0</v>
      </c>
      <c r="O1934" s="8">
        <v>0</v>
      </c>
      <c r="P1934" s="8"/>
      <c r="Q1934" s="8">
        <v>0</v>
      </c>
      <c r="R1934" s="8"/>
      <c r="S1934" s="8"/>
      <c r="T1934" s="8"/>
      <c r="U1934" s="8"/>
      <c r="V1934" s="8"/>
      <c r="W1934" s="8"/>
      <c r="X1934" s="8"/>
      <c r="Y1934" s="14">
        <f t="shared" si="339"/>
        <v>0</v>
      </c>
      <c r="Z1934" s="89"/>
      <c r="AA1934" s="137"/>
      <c r="AB1934" s="90"/>
      <c r="AC1934" s="90"/>
      <c r="AD1934" s="91"/>
      <c r="AE1934" s="91"/>
      <c r="AG1934" s="9"/>
      <c r="AJ1934" s="9"/>
    </row>
    <row r="1935" spans="1:36" ht="15" customHeight="1" outlineLevel="2">
      <c r="A1935" s="7">
        <v>2015</v>
      </c>
      <c r="B1935" s="149" t="s">
        <v>3465</v>
      </c>
      <c r="C1935" s="149" t="s">
        <v>277</v>
      </c>
      <c r="D1935" s="23" t="s">
        <v>277</v>
      </c>
      <c r="E1935" s="7" t="s">
        <v>13</v>
      </c>
      <c r="F1935" s="7">
        <v>4010</v>
      </c>
      <c r="G1935" s="7" t="s">
        <v>2293</v>
      </c>
      <c r="H1935" s="7" t="str">
        <f>VLOOKUP(G1935,Crosswalk!B:D,2,0)</f>
        <v>Interest</v>
      </c>
      <c r="I1935" s="7"/>
      <c r="J1935" s="8">
        <v>0</v>
      </c>
      <c r="K1935" s="8">
        <v>0</v>
      </c>
      <c r="L1935" s="8">
        <v>48.95</v>
      </c>
      <c r="M1935" s="8">
        <v>0</v>
      </c>
      <c r="N1935" s="8">
        <v>93.27</v>
      </c>
      <c r="O1935" s="8">
        <v>97.22</v>
      </c>
      <c r="P1935" s="8"/>
      <c r="Q1935" s="8">
        <v>575.8599999999999</v>
      </c>
      <c r="R1935" s="8"/>
      <c r="S1935" s="8"/>
      <c r="T1935" s="8"/>
      <c r="U1935" s="8"/>
      <c r="V1935" s="8"/>
      <c r="W1935" s="8"/>
      <c r="X1935" s="8"/>
      <c r="Y1935" s="14">
        <f t="shared" si="339"/>
        <v>815.3</v>
      </c>
      <c r="Z1935" s="89"/>
      <c r="AA1935" s="137"/>
      <c r="AB1935" s="90"/>
      <c r="AC1935" s="90"/>
      <c r="AD1935" s="91"/>
      <c r="AE1935" s="91"/>
      <c r="AG1935" s="9"/>
      <c r="AJ1935" s="9"/>
    </row>
    <row r="1936" spans="1:36" ht="15" customHeight="1" outlineLevel="2">
      <c r="A1936" s="7">
        <v>2015</v>
      </c>
      <c r="B1936" s="149" t="s">
        <v>3465</v>
      </c>
      <c r="C1936" s="149" t="s">
        <v>277</v>
      </c>
      <c r="D1936" s="23" t="s">
        <v>277</v>
      </c>
      <c r="E1936" s="7" t="s">
        <v>13</v>
      </c>
      <c r="F1936" s="7">
        <v>5380</v>
      </c>
      <c r="G1936" s="7" t="s">
        <v>2294</v>
      </c>
      <c r="H1936" s="7" t="str">
        <f>VLOOKUP(G1936,Crosswalk!B:D,2,0)</f>
        <v>St-Homeowners Prop Tax Relief</v>
      </c>
      <c r="I1936" s="7"/>
      <c r="J1936" s="8">
        <v>0</v>
      </c>
      <c r="K1936" s="8">
        <v>0</v>
      </c>
      <c r="L1936" s="8">
        <v>0</v>
      </c>
      <c r="M1936" s="8">
        <v>0</v>
      </c>
      <c r="N1936" s="8">
        <v>2205.5</v>
      </c>
      <c r="O1936" s="8">
        <v>0</v>
      </c>
      <c r="P1936" s="8"/>
      <c r="Q1936" s="8">
        <v>2205.5</v>
      </c>
      <c r="R1936" s="8"/>
      <c r="S1936" s="8"/>
      <c r="T1936" s="8"/>
      <c r="U1936" s="8"/>
      <c r="V1936" s="8"/>
      <c r="W1936" s="8"/>
      <c r="X1936" s="8"/>
      <c r="Y1936" s="14">
        <f t="shared" si="339"/>
        <v>4411</v>
      </c>
      <c r="Z1936" s="89"/>
      <c r="AA1936" s="137"/>
      <c r="AB1936" s="90"/>
      <c r="AC1936" s="90"/>
      <c r="AD1936" s="91"/>
      <c r="AE1936" s="91"/>
      <c r="AG1936" s="9"/>
      <c r="AJ1936" s="9"/>
    </row>
    <row r="1937" spans="1:36" ht="15" customHeight="1" outlineLevel="1">
      <c r="A1937" s="7"/>
      <c r="B1937" s="149"/>
      <c r="C1937" s="157" t="s">
        <v>3632</v>
      </c>
      <c r="D1937" s="23"/>
      <c r="E1937" s="7"/>
      <c r="F1937" s="7"/>
      <c r="G1937" s="7"/>
      <c r="H1937" s="7"/>
      <c r="I1937" s="7"/>
      <c r="J1937" s="8">
        <f>SUBTOTAL(9,J1928:J1936)</f>
        <v>0</v>
      </c>
      <c r="K1937" s="8">
        <f>SUBTOTAL(9,K1928:K1936)</f>
        <v>0</v>
      </c>
      <c r="L1937" s="8">
        <f>SUBTOTAL(9,L1928:L1936)</f>
        <v>204984.86000000002</v>
      </c>
      <c r="M1937" s="8">
        <f>SUBTOTAL(9,M1928:M1936)</f>
        <v>0</v>
      </c>
      <c r="N1937" s="8">
        <f>SUBTOTAL(9,N1928:N1936)</f>
        <v>30418.680000000004</v>
      </c>
      <c r="O1937" s="8">
        <f>SUBTOTAL(9,O1928:O1936)</f>
        <v>117914.04999999997</v>
      </c>
      <c r="P1937" s="8">
        <f>SUBTOTAL(9,P1928:P1936)</f>
        <v>36300.769999999997</v>
      </c>
      <c r="Q1937" s="8">
        <f>SUBTOTAL(9,Q1928:Q1936)</f>
        <v>21918.620000000054</v>
      </c>
      <c r="R1937" s="8"/>
      <c r="S1937" s="8"/>
      <c r="T1937" s="8"/>
      <c r="U1937" s="8"/>
      <c r="V1937" s="8"/>
      <c r="W1937" s="8"/>
      <c r="X1937" s="8"/>
      <c r="Y1937" s="14">
        <f>SUBTOTAL(9,Y1928:Y1936)</f>
        <v>411536.98000000004</v>
      </c>
      <c r="Z1937" s="89"/>
      <c r="AA1937" s="137"/>
      <c r="AB1937" s="90"/>
      <c r="AC1937" s="90"/>
      <c r="AD1937" s="91"/>
      <c r="AE1937" s="91"/>
      <c r="AG1937" s="9"/>
      <c r="AJ1937" s="9"/>
    </row>
    <row r="1938" spans="1:36" ht="15" customHeight="1" outlineLevel="2">
      <c r="A1938" s="7">
        <v>2015</v>
      </c>
      <c r="B1938" s="149" t="s">
        <v>3466</v>
      </c>
      <c r="C1938" s="149" t="s">
        <v>278</v>
      </c>
      <c r="D1938" s="23" t="s">
        <v>278</v>
      </c>
      <c r="E1938" s="7" t="s">
        <v>13</v>
      </c>
      <c r="F1938" s="7">
        <v>1010</v>
      </c>
      <c r="G1938" s="7" t="s">
        <v>2279</v>
      </c>
      <c r="H1938" s="7" t="str">
        <f>VLOOKUP(G1938,Crosswalk!B:D,2,0)</f>
        <v>Property Taxes-Current Secured</v>
      </c>
      <c r="I1938" s="7"/>
      <c r="J1938" s="8">
        <v>0</v>
      </c>
      <c r="K1938" s="8">
        <v>0</v>
      </c>
      <c r="L1938" s="8">
        <v>1153184.08</v>
      </c>
      <c r="M1938" s="8">
        <v>0</v>
      </c>
      <c r="N1938" s="8">
        <v>174534.75</v>
      </c>
      <c r="O1938" s="8">
        <v>728754.58999999985</v>
      </c>
      <c r="P1938" s="8">
        <v>226866.03</v>
      </c>
      <c r="Q1938" s="8">
        <v>24458.160000000149</v>
      </c>
      <c r="R1938" s="8"/>
      <c r="S1938" s="8"/>
      <c r="T1938" s="8"/>
      <c r="U1938" s="8"/>
      <c r="V1938" s="8"/>
      <c r="W1938" s="8"/>
      <c r="X1938" s="8"/>
      <c r="Y1938" s="14">
        <f t="shared" si="339"/>
        <v>2307797.61</v>
      </c>
      <c r="Z1938" s="89"/>
      <c r="AA1938" s="137"/>
      <c r="AB1938" s="90"/>
      <c r="AC1938" s="90"/>
      <c r="AD1938" s="91"/>
      <c r="AE1938" s="91"/>
      <c r="AG1938" s="9"/>
      <c r="AJ1938" s="9"/>
    </row>
    <row r="1939" spans="1:36" ht="15" customHeight="1" outlineLevel="2">
      <c r="A1939" s="7">
        <v>2015</v>
      </c>
      <c r="B1939" s="149" t="s">
        <v>3466</v>
      </c>
      <c r="C1939" s="149" t="s">
        <v>278</v>
      </c>
      <c r="D1939" s="23" t="s">
        <v>278</v>
      </c>
      <c r="E1939" s="7" t="s">
        <v>13</v>
      </c>
      <c r="F1939" s="7">
        <v>1050</v>
      </c>
      <c r="G1939" s="7" t="s">
        <v>2281</v>
      </c>
      <c r="H1939" s="7" t="str">
        <f>VLOOKUP(G1939,Crosswalk!B:D,2,0)</f>
        <v>Property Tax-Current Unsecured</v>
      </c>
      <c r="I1939" s="7"/>
      <c r="J1939" s="8">
        <v>0</v>
      </c>
      <c r="K1939" s="8">
        <v>0</v>
      </c>
      <c r="L1939" s="8">
        <v>127718.54</v>
      </c>
      <c r="M1939" s="8">
        <v>0</v>
      </c>
      <c r="N1939" s="8">
        <v>734.72000000000116</v>
      </c>
      <c r="O1939" s="8">
        <v>6487.7599999999948</v>
      </c>
      <c r="P1939" s="8">
        <v>-402.66</v>
      </c>
      <c r="Q1939" s="8">
        <v>4672.2000000000116</v>
      </c>
      <c r="R1939" s="8"/>
      <c r="S1939" s="8"/>
      <c r="T1939" s="8"/>
      <c r="U1939" s="8"/>
      <c r="V1939" s="8"/>
      <c r="W1939" s="8"/>
      <c r="X1939" s="8"/>
      <c r="Y1939" s="14">
        <f t="shared" si="339"/>
        <v>139210.56</v>
      </c>
      <c r="Z1939" s="89"/>
      <c r="AA1939" s="137"/>
      <c r="AB1939" s="90"/>
      <c r="AC1939" s="90"/>
      <c r="AD1939" s="91"/>
      <c r="AE1939" s="91"/>
      <c r="AG1939" s="9"/>
      <c r="AJ1939" s="9"/>
    </row>
    <row r="1940" spans="1:36" ht="15" customHeight="1" outlineLevel="2">
      <c r="A1940" s="7">
        <v>2015</v>
      </c>
      <c r="B1940" s="149" t="s">
        <v>3466</v>
      </c>
      <c r="C1940" s="149" t="s">
        <v>278</v>
      </c>
      <c r="D1940" s="23" t="s">
        <v>278</v>
      </c>
      <c r="E1940" s="7" t="s">
        <v>13</v>
      </c>
      <c r="F1940" s="7">
        <v>1110</v>
      </c>
      <c r="G1940" s="7" t="s">
        <v>2283</v>
      </c>
      <c r="H1940" s="7" t="str">
        <f>VLOOKUP(G1940,Crosswalk!B:D,2,0)</f>
        <v>Property Taxes-Prior Secured</v>
      </c>
      <c r="I1940" s="7"/>
      <c r="J1940" s="8">
        <v>0</v>
      </c>
      <c r="K1940" s="8">
        <v>0</v>
      </c>
      <c r="L1940" s="8">
        <v>0</v>
      </c>
      <c r="M1940" s="8">
        <v>0</v>
      </c>
      <c r="N1940" s="8">
        <v>0</v>
      </c>
      <c r="O1940" s="8">
        <v>0</v>
      </c>
      <c r="P1940" s="8"/>
      <c r="Q1940" s="8">
        <v>73329.61</v>
      </c>
      <c r="R1940" s="8"/>
      <c r="S1940" s="8"/>
      <c r="T1940" s="8"/>
      <c r="U1940" s="8"/>
      <c r="V1940" s="8"/>
      <c r="W1940" s="8"/>
      <c r="X1940" s="8"/>
      <c r="Y1940" s="14">
        <f t="shared" si="339"/>
        <v>73329.61</v>
      </c>
      <c r="Z1940" s="89"/>
      <c r="AA1940" s="137"/>
      <c r="AB1940" s="90"/>
      <c r="AC1940" s="90"/>
      <c r="AD1940" s="91"/>
      <c r="AE1940" s="91"/>
      <c r="AG1940" s="9"/>
      <c r="AJ1940" s="9"/>
    </row>
    <row r="1941" spans="1:36" ht="15" customHeight="1" outlineLevel="2">
      <c r="A1941" s="7">
        <v>2015</v>
      </c>
      <c r="B1941" s="149" t="s">
        <v>3466</v>
      </c>
      <c r="C1941" s="149" t="s">
        <v>278</v>
      </c>
      <c r="D1941" s="23" t="s">
        <v>278</v>
      </c>
      <c r="E1941" s="7" t="s">
        <v>13</v>
      </c>
      <c r="F1941" s="7">
        <v>1150</v>
      </c>
      <c r="G1941" s="7" t="s">
        <v>2285</v>
      </c>
      <c r="H1941" s="7" t="str">
        <f>VLOOKUP(G1941,Crosswalk!B:D,2,0)</f>
        <v>Property Taxes-Prior Unsecured</v>
      </c>
      <c r="I1941" s="7"/>
      <c r="J1941" s="8">
        <v>0</v>
      </c>
      <c r="K1941" s="8">
        <v>0</v>
      </c>
      <c r="L1941" s="8">
        <v>1190.5</v>
      </c>
      <c r="M1941" s="8">
        <v>0</v>
      </c>
      <c r="N1941" s="8">
        <v>182.68000000000006</v>
      </c>
      <c r="O1941" s="8">
        <v>1730.53</v>
      </c>
      <c r="P1941" s="8">
        <v>186.48</v>
      </c>
      <c r="Q1941" s="8">
        <v>1095.0700000000002</v>
      </c>
      <c r="R1941" s="8"/>
      <c r="S1941" s="8"/>
      <c r="T1941" s="8"/>
      <c r="U1941" s="8"/>
      <c r="V1941" s="8"/>
      <c r="W1941" s="8"/>
      <c r="X1941" s="8"/>
      <c r="Y1941" s="14">
        <f t="shared" si="339"/>
        <v>4385.26</v>
      </c>
      <c r="Z1941" s="89"/>
      <c r="AA1941" s="137"/>
      <c r="AB1941" s="90"/>
      <c r="AC1941" s="90"/>
      <c r="AD1941" s="91"/>
      <c r="AE1941" s="91"/>
      <c r="AG1941" s="9"/>
      <c r="AJ1941" s="9"/>
    </row>
    <row r="1942" spans="1:36" ht="15" customHeight="1" outlineLevel="2">
      <c r="A1942" s="7">
        <v>2015</v>
      </c>
      <c r="B1942" s="149" t="s">
        <v>3466</v>
      </c>
      <c r="C1942" s="149" t="s">
        <v>278</v>
      </c>
      <c r="D1942" s="23" t="s">
        <v>278</v>
      </c>
      <c r="E1942" s="7" t="s">
        <v>13</v>
      </c>
      <c r="F1942" s="7">
        <v>1260</v>
      </c>
      <c r="G1942" s="7" t="s">
        <v>2287</v>
      </c>
      <c r="H1942" s="7" t="str">
        <f>VLOOKUP(G1942,Crosswalk!B:D,2,0)</f>
        <v>Supp Prop Tax-Current Secured</v>
      </c>
      <c r="I1942" s="7"/>
      <c r="J1942" s="8">
        <v>0</v>
      </c>
      <c r="K1942" s="8">
        <v>0</v>
      </c>
      <c r="L1942" s="8">
        <v>0</v>
      </c>
      <c r="M1942" s="8">
        <v>0</v>
      </c>
      <c r="N1942" s="8">
        <v>0</v>
      </c>
      <c r="O1942" s="8">
        <v>0</v>
      </c>
      <c r="P1942" s="8"/>
      <c r="Q1942" s="8">
        <v>20.38</v>
      </c>
      <c r="R1942" s="8"/>
      <c r="S1942" s="8"/>
      <c r="T1942" s="8"/>
      <c r="U1942" s="8"/>
      <c r="V1942" s="8"/>
      <c r="W1942" s="8"/>
      <c r="X1942" s="8"/>
      <c r="Y1942" s="14">
        <f t="shared" si="339"/>
        <v>20.38</v>
      </c>
      <c r="Z1942" s="89"/>
      <c r="AA1942" s="137"/>
      <c r="AB1942" s="90"/>
      <c r="AC1942" s="90"/>
      <c r="AD1942" s="91"/>
      <c r="AE1942" s="91"/>
      <c r="AG1942" s="9"/>
      <c r="AJ1942" s="9"/>
    </row>
    <row r="1943" spans="1:36" ht="15" customHeight="1" outlineLevel="2">
      <c r="A1943" s="7">
        <v>2015</v>
      </c>
      <c r="B1943" s="149" t="s">
        <v>3466</v>
      </c>
      <c r="C1943" s="149" t="s">
        <v>278</v>
      </c>
      <c r="D1943" s="23" t="s">
        <v>278</v>
      </c>
      <c r="E1943" s="7" t="s">
        <v>13</v>
      </c>
      <c r="F1943" s="7">
        <v>1270</v>
      </c>
      <c r="G1943" s="7" t="s">
        <v>2302</v>
      </c>
      <c r="H1943" s="7" t="str">
        <f>VLOOKUP(G1943,Crosswalk!B:D,2,0)</f>
        <v>Supp Property Taxes-Prior Secured</v>
      </c>
      <c r="I1943" s="7"/>
      <c r="J1943" s="8">
        <v>0</v>
      </c>
      <c r="K1943" s="8">
        <v>0</v>
      </c>
      <c r="L1943" s="8">
        <v>0</v>
      </c>
      <c r="M1943" s="8">
        <v>0</v>
      </c>
      <c r="N1943" s="8">
        <v>0</v>
      </c>
      <c r="O1943" s="8">
        <v>0</v>
      </c>
      <c r="P1943" s="8"/>
      <c r="Q1943" s="8">
        <v>0</v>
      </c>
      <c r="R1943" s="8"/>
      <c r="S1943" s="8"/>
      <c r="T1943" s="8"/>
      <c r="U1943" s="8"/>
      <c r="V1943" s="8"/>
      <c r="W1943" s="8"/>
      <c r="X1943" s="8"/>
      <c r="Y1943" s="14">
        <f t="shared" si="339"/>
        <v>0</v>
      </c>
      <c r="Z1943" s="89"/>
      <c r="AA1943" s="137"/>
      <c r="AB1943" s="90"/>
      <c r="AC1943" s="90"/>
      <c r="AD1943" s="91"/>
      <c r="AE1943" s="91"/>
      <c r="AG1943" s="9"/>
      <c r="AJ1943" s="9"/>
    </row>
    <row r="1944" spans="1:36" ht="15" customHeight="1" outlineLevel="2">
      <c r="A1944" s="7">
        <v>2015</v>
      </c>
      <c r="B1944" s="149" t="s">
        <v>3466</v>
      </c>
      <c r="C1944" s="149" t="s">
        <v>278</v>
      </c>
      <c r="D1944" s="23" t="s">
        <v>278</v>
      </c>
      <c r="E1944" s="7" t="s">
        <v>13</v>
      </c>
      <c r="F1944" s="7">
        <v>1450</v>
      </c>
      <c r="G1944" s="7" t="s">
        <v>2310</v>
      </c>
      <c r="H1944" s="7" t="str">
        <f>VLOOKUP(G1944,Crosswalk!B:D,2,0)</f>
        <v>Aircraft</v>
      </c>
      <c r="I1944" s="7"/>
      <c r="J1944" s="8">
        <v>0</v>
      </c>
      <c r="K1944" s="8">
        <v>0</v>
      </c>
      <c r="L1944" s="8">
        <v>0</v>
      </c>
      <c r="M1944" s="8">
        <v>0</v>
      </c>
      <c r="N1944" s="8">
        <v>0</v>
      </c>
      <c r="O1944" s="8">
        <v>0</v>
      </c>
      <c r="P1944" s="8"/>
      <c r="Q1944" s="8">
        <v>0</v>
      </c>
      <c r="R1944" s="8"/>
      <c r="S1944" s="8"/>
      <c r="T1944" s="8"/>
      <c r="U1944" s="8"/>
      <c r="V1944" s="8"/>
      <c r="W1944" s="8"/>
      <c r="X1944" s="8"/>
      <c r="Y1944" s="14">
        <f t="shared" si="339"/>
        <v>0</v>
      </c>
      <c r="Z1944" s="89"/>
      <c r="AA1944" s="137"/>
      <c r="AB1944" s="90"/>
      <c r="AC1944" s="90"/>
      <c r="AD1944" s="91"/>
      <c r="AE1944" s="91"/>
      <c r="AG1944" s="9"/>
      <c r="AJ1944" s="9"/>
    </row>
    <row r="1945" spans="1:36" ht="15" customHeight="1" outlineLevel="2">
      <c r="A1945" s="7">
        <v>2015</v>
      </c>
      <c r="B1945" s="149" t="s">
        <v>3466</v>
      </c>
      <c r="C1945" s="149" t="s">
        <v>278</v>
      </c>
      <c r="D1945" s="23" t="s">
        <v>278</v>
      </c>
      <c r="E1945" s="7" t="s">
        <v>13</v>
      </c>
      <c r="F1945" s="7">
        <v>4010</v>
      </c>
      <c r="G1945" s="7" t="s">
        <v>2293</v>
      </c>
      <c r="H1945" s="7" t="str">
        <f>VLOOKUP(G1945,Crosswalk!B:D,2,0)</f>
        <v>Interest</v>
      </c>
      <c r="I1945" s="7"/>
      <c r="J1945" s="8">
        <v>0</v>
      </c>
      <c r="K1945" s="8">
        <v>0</v>
      </c>
      <c r="L1945" s="8">
        <v>272.91000000000003</v>
      </c>
      <c r="M1945" s="8">
        <v>0</v>
      </c>
      <c r="N1945" s="8">
        <v>515.32999999999993</v>
      </c>
      <c r="O1945" s="8">
        <v>578.26</v>
      </c>
      <c r="P1945" s="8"/>
      <c r="Q1945" s="8">
        <v>3596.24</v>
      </c>
      <c r="R1945" s="8"/>
      <c r="S1945" s="8"/>
      <c r="T1945" s="8"/>
      <c r="U1945" s="8"/>
      <c r="V1945" s="8"/>
      <c r="W1945" s="8"/>
      <c r="X1945" s="8"/>
      <c r="Y1945" s="14">
        <f t="shared" si="339"/>
        <v>4962.74</v>
      </c>
      <c r="Z1945" s="89"/>
      <c r="AA1945" s="137"/>
      <c r="AB1945" s="90"/>
      <c r="AC1945" s="90"/>
      <c r="AD1945" s="91"/>
      <c r="AE1945" s="91"/>
      <c r="AG1945" s="9"/>
      <c r="AJ1945" s="9"/>
    </row>
    <row r="1946" spans="1:36" ht="15" customHeight="1" outlineLevel="2">
      <c r="A1946" s="7">
        <v>2015</v>
      </c>
      <c r="B1946" s="149" t="s">
        <v>3466</v>
      </c>
      <c r="C1946" s="149" t="s">
        <v>278</v>
      </c>
      <c r="D1946" s="23" t="s">
        <v>278</v>
      </c>
      <c r="E1946" s="7" t="s">
        <v>13</v>
      </c>
      <c r="F1946" s="7">
        <v>5380</v>
      </c>
      <c r="G1946" s="7" t="s">
        <v>2294</v>
      </c>
      <c r="H1946" s="7" t="str">
        <f>VLOOKUP(G1946,Crosswalk!B:D,2,0)</f>
        <v>St-Homeowners Prop Tax Relief</v>
      </c>
      <c r="I1946" s="7"/>
      <c r="J1946" s="8">
        <v>0</v>
      </c>
      <c r="K1946" s="8">
        <v>0</v>
      </c>
      <c r="L1946" s="8">
        <v>0</v>
      </c>
      <c r="M1946" s="8">
        <v>0</v>
      </c>
      <c r="N1946" s="8">
        <v>13798.22</v>
      </c>
      <c r="O1946" s="8">
        <v>0</v>
      </c>
      <c r="P1946" s="8"/>
      <c r="Q1946" s="8">
        <v>13798.22</v>
      </c>
      <c r="R1946" s="8"/>
      <c r="S1946" s="8"/>
      <c r="T1946" s="8"/>
      <c r="U1946" s="8"/>
      <c r="V1946" s="8"/>
      <c r="W1946" s="8"/>
      <c r="X1946" s="8"/>
      <c r="Y1946" s="14">
        <f t="shared" si="339"/>
        <v>27596.44</v>
      </c>
      <c r="Z1946" s="89"/>
      <c r="AA1946" s="137"/>
      <c r="AB1946" s="90"/>
      <c r="AC1946" s="90"/>
      <c r="AD1946" s="91"/>
      <c r="AE1946" s="91"/>
      <c r="AG1946" s="9"/>
      <c r="AJ1946" s="9"/>
    </row>
    <row r="1947" spans="1:36" ht="15" customHeight="1" outlineLevel="1">
      <c r="A1947" s="7"/>
      <c r="B1947" s="149"/>
      <c r="C1947" s="157" t="s">
        <v>3633</v>
      </c>
      <c r="D1947" s="23"/>
      <c r="E1947" s="7"/>
      <c r="F1947" s="7"/>
      <c r="G1947" s="7"/>
      <c r="H1947" s="7"/>
      <c r="I1947" s="7"/>
      <c r="J1947" s="8">
        <f>SUBTOTAL(9,J1938:J1946)</f>
        <v>0</v>
      </c>
      <c r="K1947" s="8">
        <f>SUBTOTAL(9,K1938:K1946)</f>
        <v>0</v>
      </c>
      <c r="L1947" s="8">
        <f>SUBTOTAL(9,L1938:L1946)</f>
        <v>1282366.03</v>
      </c>
      <c r="M1947" s="8">
        <f>SUBTOTAL(9,M1938:M1946)</f>
        <v>0</v>
      </c>
      <c r="N1947" s="8">
        <f>SUBTOTAL(9,N1938:N1946)</f>
        <v>189765.69999999998</v>
      </c>
      <c r="O1947" s="8">
        <f>SUBTOTAL(9,O1938:O1946)</f>
        <v>737551.1399999999</v>
      </c>
      <c r="P1947" s="8">
        <f>SUBTOTAL(9,P1938:P1946)</f>
        <v>226649.85</v>
      </c>
      <c r="Q1947" s="8">
        <f>SUBTOTAL(9,Q1938:Q1946)</f>
        <v>120969.88000000018</v>
      </c>
      <c r="R1947" s="8"/>
      <c r="S1947" s="8"/>
      <c r="T1947" s="8"/>
      <c r="U1947" s="8"/>
      <c r="V1947" s="8"/>
      <c r="W1947" s="8"/>
      <c r="X1947" s="8"/>
      <c r="Y1947" s="14">
        <f>SUBTOTAL(9,Y1938:Y1946)</f>
        <v>2557302.5999999996</v>
      </c>
      <c r="Z1947" s="89"/>
      <c r="AA1947" s="137"/>
      <c r="AB1947" s="90"/>
      <c r="AC1947" s="90"/>
      <c r="AD1947" s="91"/>
      <c r="AE1947" s="91"/>
      <c r="AG1947" s="9"/>
      <c r="AJ1947" s="9"/>
    </row>
    <row r="1948" spans="1:36" ht="15" customHeight="1" outlineLevel="2">
      <c r="A1948" s="7">
        <v>2015</v>
      </c>
      <c r="B1948" s="149" t="s">
        <v>3467</v>
      </c>
      <c r="C1948" s="149" t="s">
        <v>279</v>
      </c>
      <c r="D1948" s="23" t="s">
        <v>279</v>
      </c>
      <c r="E1948" s="7" t="s">
        <v>13</v>
      </c>
      <c r="F1948" s="7">
        <v>1010</v>
      </c>
      <c r="G1948" s="7" t="s">
        <v>2279</v>
      </c>
      <c r="H1948" s="7" t="str">
        <f>VLOOKUP(G1948,Crosswalk!B:D,2,0)</f>
        <v>Property Taxes-Current Secured</v>
      </c>
      <c r="I1948" s="7"/>
      <c r="J1948" s="8">
        <v>0</v>
      </c>
      <c r="K1948" s="8">
        <v>0</v>
      </c>
      <c r="L1948" s="8">
        <v>74374.289999999994</v>
      </c>
      <c r="M1948" s="8">
        <v>0</v>
      </c>
      <c r="N1948" s="8">
        <v>10224.899999999994</v>
      </c>
      <c r="O1948" s="8">
        <v>46999.95</v>
      </c>
      <c r="P1948" s="8">
        <v>13662.13</v>
      </c>
      <c r="Q1948" s="8">
        <v>1586.2999999999884</v>
      </c>
      <c r="R1948" s="8"/>
      <c r="S1948" s="8"/>
      <c r="T1948" s="8"/>
      <c r="U1948" s="8"/>
      <c r="V1948" s="8"/>
      <c r="W1948" s="8"/>
      <c r="X1948" s="8"/>
      <c r="Y1948" s="14">
        <f t="shared" si="339"/>
        <v>146847.56999999998</v>
      </c>
      <c r="Z1948" s="89"/>
      <c r="AA1948" s="137"/>
      <c r="AB1948" s="90"/>
      <c r="AC1948" s="90"/>
      <c r="AD1948" s="91"/>
      <c r="AE1948" s="91"/>
      <c r="AG1948" s="9"/>
      <c r="AJ1948" s="9"/>
    </row>
    <row r="1949" spans="1:36" ht="15" customHeight="1" outlineLevel="2">
      <c r="A1949" s="7">
        <v>2015</v>
      </c>
      <c r="B1949" s="149" t="s">
        <v>3467</v>
      </c>
      <c r="C1949" s="149" t="s">
        <v>279</v>
      </c>
      <c r="D1949" s="23" t="s">
        <v>279</v>
      </c>
      <c r="E1949" s="7" t="s">
        <v>13</v>
      </c>
      <c r="F1949" s="7">
        <v>1050</v>
      </c>
      <c r="G1949" s="7" t="s">
        <v>2281</v>
      </c>
      <c r="H1949" s="7" t="str">
        <f>VLOOKUP(G1949,Crosswalk!B:D,2,0)</f>
        <v>Property Tax-Current Unsecured</v>
      </c>
      <c r="I1949" s="7"/>
      <c r="J1949" s="8">
        <v>0</v>
      </c>
      <c r="K1949" s="8">
        <v>0</v>
      </c>
      <c r="L1949" s="8">
        <v>8237.02</v>
      </c>
      <c r="M1949" s="8">
        <v>0</v>
      </c>
      <c r="N1949" s="8">
        <v>47.3799999999992</v>
      </c>
      <c r="O1949" s="8">
        <v>418.42000000000007</v>
      </c>
      <c r="P1949" s="8">
        <v>-25.97</v>
      </c>
      <c r="Q1949" s="8">
        <v>301.31999999999971</v>
      </c>
      <c r="R1949" s="8"/>
      <c r="S1949" s="8"/>
      <c r="T1949" s="8"/>
      <c r="U1949" s="8"/>
      <c r="V1949" s="8"/>
      <c r="W1949" s="8"/>
      <c r="X1949" s="8"/>
      <c r="Y1949" s="14">
        <f t="shared" si="339"/>
        <v>8978.17</v>
      </c>
      <c r="Z1949" s="89"/>
      <c r="AA1949" s="137"/>
      <c r="AB1949" s="90"/>
      <c r="AC1949" s="90"/>
      <c r="AD1949" s="91"/>
      <c r="AE1949" s="91"/>
      <c r="AG1949" s="9"/>
      <c r="AJ1949" s="9"/>
    </row>
    <row r="1950" spans="1:36" ht="15" customHeight="1" outlineLevel="2">
      <c r="A1950" s="7">
        <v>2015</v>
      </c>
      <c r="B1950" s="149" t="s">
        <v>3467</v>
      </c>
      <c r="C1950" s="149" t="s">
        <v>279</v>
      </c>
      <c r="D1950" s="23" t="s">
        <v>279</v>
      </c>
      <c r="E1950" s="7" t="s">
        <v>13</v>
      </c>
      <c r="F1950" s="7">
        <v>1110</v>
      </c>
      <c r="G1950" s="7" t="s">
        <v>2283</v>
      </c>
      <c r="H1950" s="7" t="str">
        <f>VLOOKUP(G1950,Crosswalk!B:D,2,0)</f>
        <v>Property Taxes-Prior Secured</v>
      </c>
      <c r="I1950" s="7"/>
      <c r="J1950" s="8">
        <v>0</v>
      </c>
      <c r="K1950" s="8">
        <v>0</v>
      </c>
      <c r="L1950" s="8">
        <v>0</v>
      </c>
      <c r="M1950" s="8">
        <v>0</v>
      </c>
      <c r="N1950" s="8">
        <v>0</v>
      </c>
      <c r="O1950" s="8">
        <v>0</v>
      </c>
      <c r="P1950" s="8"/>
      <c r="Q1950" s="8">
        <v>2238.4699999999998</v>
      </c>
      <c r="R1950" s="8"/>
      <c r="S1950" s="8"/>
      <c r="T1950" s="8"/>
      <c r="U1950" s="8"/>
      <c r="V1950" s="8"/>
      <c r="W1950" s="8"/>
      <c r="X1950" s="8"/>
      <c r="Y1950" s="14">
        <f t="shared" si="339"/>
        <v>2238.4699999999998</v>
      </c>
      <c r="Z1950" s="89"/>
      <c r="AA1950" s="137"/>
      <c r="AB1950" s="90"/>
      <c r="AC1950" s="90"/>
      <c r="AD1950" s="91"/>
      <c r="AE1950" s="91"/>
      <c r="AG1950" s="9"/>
      <c r="AJ1950" s="9"/>
    </row>
    <row r="1951" spans="1:36" ht="15" customHeight="1" outlineLevel="2">
      <c r="A1951" s="7">
        <v>2015</v>
      </c>
      <c r="B1951" s="149" t="s">
        <v>3467</v>
      </c>
      <c r="C1951" s="149" t="s">
        <v>279</v>
      </c>
      <c r="D1951" s="23" t="s">
        <v>279</v>
      </c>
      <c r="E1951" s="7" t="s">
        <v>13</v>
      </c>
      <c r="F1951" s="7">
        <v>1150</v>
      </c>
      <c r="G1951" s="7" t="s">
        <v>2285</v>
      </c>
      <c r="H1951" s="7" t="str">
        <f>VLOOKUP(G1951,Crosswalk!B:D,2,0)</f>
        <v>Property Taxes-Prior Unsecured</v>
      </c>
      <c r="I1951" s="7"/>
      <c r="J1951" s="8">
        <v>0</v>
      </c>
      <c r="K1951" s="8">
        <v>0</v>
      </c>
      <c r="L1951" s="8">
        <v>36.340000000000003</v>
      </c>
      <c r="M1951" s="8">
        <v>0</v>
      </c>
      <c r="N1951" s="8">
        <v>5.5799999999999983</v>
      </c>
      <c r="O1951" s="8">
        <v>52.83</v>
      </c>
      <c r="P1951" s="8">
        <v>5.69</v>
      </c>
      <c r="Q1951" s="8">
        <v>33.420000000000016</v>
      </c>
      <c r="R1951" s="8"/>
      <c r="S1951" s="8"/>
      <c r="T1951" s="8"/>
      <c r="U1951" s="8"/>
      <c r="V1951" s="8"/>
      <c r="W1951" s="8"/>
      <c r="X1951" s="8"/>
      <c r="Y1951" s="14">
        <f t="shared" si="339"/>
        <v>133.86000000000001</v>
      </c>
      <c r="Z1951" s="89"/>
      <c r="AA1951" s="137"/>
      <c r="AB1951" s="90"/>
      <c r="AC1951" s="90"/>
      <c r="AD1951" s="91"/>
      <c r="AE1951" s="91"/>
      <c r="AG1951" s="9"/>
      <c r="AJ1951" s="9"/>
    </row>
    <row r="1952" spans="1:36" ht="15" customHeight="1" outlineLevel="2">
      <c r="A1952" s="7">
        <v>2015</v>
      </c>
      <c r="B1952" s="149" t="s">
        <v>3467</v>
      </c>
      <c r="C1952" s="149" t="s">
        <v>279</v>
      </c>
      <c r="D1952" s="23" t="s">
        <v>279</v>
      </c>
      <c r="E1952" s="7" t="s">
        <v>13</v>
      </c>
      <c r="F1952" s="7">
        <v>1260</v>
      </c>
      <c r="G1952" s="7" t="s">
        <v>2287</v>
      </c>
      <c r="H1952" s="7" t="str">
        <f>VLOOKUP(G1952,Crosswalk!B:D,2,0)</f>
        <v>Supp Prop Tax-Current Secured</v>
      </c>
      <c r="I1952" s="7"/>
      <c r="J1952" s="8">
        <v>0</v>
      </c>
      <c r="K1952" s="8">
        <v>0</v>
      </c>
      <c r="L1952" s="8">
        <v>0</v>
      </c>
      <c r="M1952" s="8">
        <v>0</v>
      </c>
      <c r="N1952" s="8">
        <v>0</v>
      </c>
      <c r="O1952" s="8">
        <v>0</v>
      </c>
      <c r="P1952" s="8"/>
      <c r="Q1952" s="8">
        <v>2051.2199999999998</v>
      </c>
      <c r="R1952" s="8"/>
      <c r="S1952" s="8"/>
      <c r="T1952" s="8"/>
      <c r="U1952" s="8"/>
      <c r="V1952" s="8"/>
      <c r="W1952" s="8"/>
      <c r="X1952" s="8"/>
      <c r="Y1952" s="14">
        <f t="shared" si="339"/>
        <v>2051.2199999999998</v>
      </c>
      <c r="Z1952" s="89"/>
      <c r="AA1952" s="137"/>
      <c r="AB1952" s="90"/>
      <c r="AC1952" s="90"/>
      <c r="AD1952" s="91"/>
      <c r="AE1952" s="91"/>
      <c r="AG1952" s="9"/>
      <c r="AJ1952" s="9"/>
    </row>
    <row r="1953" spans="1:36" ht="15" customHeight="1" outlineLevel="2">
      <c r="A1953" s="7">
        <v>2015</v>
      </c>
      <c r="B1953" s="149" t="s">
        <v>3467</v>
      </c>
      <c r="C1953" s="149" t="s">
        <v>279</v>
      </c>
      <c r="D1953" s="23" t="s">
        <v>279</v>
      </c>
      <c r="E1953" s="7" t="s">
        <v>13</v>
      </c>
      <c r="F1953" s="7">
        <v>1270</v>
      </c>
      <c r="G1953" s="7" t="s">
        <v>2302</v>
      </c>
      <c r="H1953" s="7" t="str">
        <f>VLOOKUP(G1953,Crosswalk!B:D,2,0)</f>
        <v>Supp Property Taxes-Prior Secured</v>
      </c>
      <c r="I1953" s="7"/>
      <c r="J1953" s="8">
        <v>0</v>
      </c>
      <c r="K1953" s="8">
        <v>0</v>
      </c>
      <c r="L1953" s="8">
        <v>0</v>
      </c>
      <c r="M1953" s="8">
        <v>0</v>
      </c>
      <c r="N1953" s="8">
        <v>0</v>
      </c>
      <c r="O1953" s="8">
        <v>0</v>
      </c>
      <c r="P1953" s="8"/>
      <c r="Q1953" s="8">
        <v>0</v>
      </c>
      <c r="R1953" s="8"/>
      <c r="S1953" s="8"/>
      <c r="T1953" s="8"/>
      <c r="U1953" s="8"/>
      <c r="V1953" s="8"/>
      <c r="W1953" s="8"/>
      <c r="X1953" s="8"/>
      <c r="Y1953" s="14">
        <f t="shared" si="339"/>
        <v>0</v>
      </c>
      <c r="Z1953" s="89"/>
      <c r="AA1953" s="137"/>
      <c r="AB1953" s="90"/>
      <c r="AC1953" s="90"/>
      <c r="AD1953" s="91"/>
      <c r="AE1953" s="91"/>
      <c r="AG1953" s="9"/>
      <c r="AJ1953" s="9"/>
    </row>
    <row r="1954" spans="1:36" ht="15" customHeight="1" outlineLevel="2">
      <c r="A1954" s="7">
        <v>2015</v>
      </c>
      <c r="B1954" s="149" t="s">
        <v>3467</v>
      </c>
      <c r="C1954" s="149" t="s">
        <v>279</v>
      </c>
      <c r="D1954" s="23" t="s">
        <v>279</v>
      </c>
      <c r="E1954" s="7" t="s">
        <v>13</v>
      </c>
      <c r="F1954" s="7">
        <v>1450</v>
      </c>
      <c r="G1954" s="7" t="s">
        <v>2310</v>
      </c>
      <c r="H1954" s="7" t="str">
        <f>VLOOKUP(G1954,Crosswalk!B:D,2,0)</f>
        <v>Aircraft</v>
      </c>
      <c r="I1954" s="7"/>
      <c r="J1954" s="8">
        <v>0</v>
      </c>
      <c r="K1954" s="8">
        <v>0</v>
      </c>
      <c r="L1954" s="8">
        <v>0</v>
      </c>
      <c r="M1954" s="8">
        <v>0</v>
      </c>
      <c r="N1954" s="8">
        <v>0</v>
      </c>
      <c r="O1954" s="8">
        <v>0</v>
      </c>
      <c r="P1954" s="8"/>
      <c r="Q1954" s="8">
        <v>0</v>
      </c>
      <c r="R1954" s="8"/>
      <c r="S1954" s="8"/>
      <c r="T1954" s="8"/>
      <c r="U1954" s="8"/>
      <c r="V1954" s="8"/>
      <c r="W1954" s="8"/>
      <c r="X1954" s="8"/>
      <c r="Y1954" s="14">
        <f t="shared" si="339"/>
        <v>0</v>
      </c>
      <c r="Z1954" s="89"/>
      <c r="AA1954" s="137"/>
      <c r="AB1954" s="90"/>
      <c r="AC1954" s="90"/>
      <c r="AD1954" s="91"/>
      <c r="AE1954" s="91"/>
      <c r="AG1954" s="9"/>
      <c r="AJ1954" s="9"/>
    </row>
    <row r="1955" spans="1:36" ht="15" customHeight="1" outlineLevel="2">
      <c r="A1955" s="7">
        <v>2015</v>
      </c>
      <c r="B1955" s="149" t="s">
        <v>3467</v>
      </c>
      <c r="C1955" s="149" t="s">
        <v>279</v>
      </c>
      <c r="D1955" s="23" t="s">
        <v>279</v>
      </c>
      <c r="E1955" s="7" t="s">
        <v>13</v>
      </c>
      <c r="F1955" s="7">
        <v>4010</v>
      </c>
      <c r="G1955" s="7" t="s">
        <v>2293</v>
      </c>
      <c r="H1955" s="7" t="str">
        <f>VLOOKUP(G1955,Crosswalk!B:D,2,0)</f>
        <v>Interest</v>
      </c>
      <c r="I1955" s="7"/>
      <c r="J1955" s="8">
        <v>0</v>
      </c>
      <c r="K1955" s="8">
        <v>0</v>
      </c>
      <c r="L1955" s="8">
        <v>16.38</v>
      </c>
      <c r="M1955" s="8">
        <v>0</v>
      </c>
      <c r="N1955" s="8">
        <v>33.989999999999995</v>
      </c>
      <c r="O1955" s="8">
        <v>36.410000000000004</v>
      </c>
      <c r="P1955" s="8"/>
      <c r="Q1955" s="8">
        <v>228.06000000000003</v>
      </c>
      <c r="R1955" s="8"/>
      <c r="S1955" s="8"/>
      <c r="T1955" s="8"/>
      <c r="U1955" s="8"/>
      <c r="V1955" s="8"/>
      <c r="W1955" s="8"/>
      <c r="X1955" s="8"/>
      <c r="Y1955" s="14">
        <f t="shared" si="339"/>
        <v>314.84000000000003</v>
      </c>
      <c r="Z1955" s="89"/>
      <c r="AA1955" s="137"/>
      <c r="AB1955" s="90"/>
      <c r="AC1955" s="90"/>
      <c r="AD1955" s="91"/>
      <c r="AE1955" s="91"/>
      <c r="AG1955" s="9"/>
      <c r="AJ1955" s="9"/>
    </row>
    <row r="1956" spans="1:36" ht="15" customHeight="1" outlineLevel="2">
      <c r="A1956" s="7">
        <v>2015</v>
      </c>
      <c r="B1956" s="149" t="s">
        <v>3467</v>
      </c>
      <c r="C1956" s="149" t="s">
        <v>279</v>
      </c>
      <c r="D1956" s="23" t="s">
        <v>279</v>
      </c>
      <c r="E1956" s="7" t="s">
        <v>13</v>
      </c>
      <c r="F1956" s="7">
        <v>5380</v>
      </c>
      <c r="G1956" s="7" t="s">
        <v>2294</v>
      </c>
      <c r="H1956" s="7" t="str">
        <f>VLOOKUP(G1956,Crosswalk!B:D,2,0)</f>
        <v>St-Homeowners Prop Tax Relief</v>
      </c>
      <c r="I1956" s="7"/>
      <c r="J1956" s="8">
        <v>0</v>
      </c>
      <c r="K1956" s="8">
        <v>0</v>
      </c>
      <c r="L1956" s="8">
        <v>0</v>
      </c>
      <c r="M1956" s="8">
        <v>0</v>
      </c>
      <c r="N1956" s="8">
        <v>889.37</v>
      </c>
      <c r="O1956" s="8">
        <v>0</v>
      </c>
      <c r="P1956" s="8"/>
      <c r="Q1956" s="8">
        <v>889.37</v>
      </c>
      <c r="R1956" s="8"/>
      <c r="S1956" s="8"/>
      <c r="T1956" s="8"/>
      <c r="U1956" s="8"/>
      <c r="V1956" s="8"/>
      <c r="W1956" s="8"/>
      <c r="X1956" s="8"/>
      <c r="Y1956" s="14">
        <f t="shared" si="339"/>
        <v>1778.74</v>
      </c>
      <c r="Z1956" s="89"/>
      <c r="AA1956" s="137"/>
      <c r="AB1956" s="90"/>
      <c r="AC1956" s="90"/>
      <c r="AD1956" s="91"/>
      <c r="AE1956" s="91"/>
      <c r="AG1956" s="9"/>
      <c r="AJ1956" s="9"/>
    </row>
    <row r="1957" spans="1:36" ht="15" customHeight="1" outlineLevel="1">
      <c r="A1957" s="7"/>
      <c r="B1957" s="149"/>
      <c r="C1957" s="157" t="s">
        <v>3634</v>
      </c>
      <c r="D1957" s="23"/>
      <c r="E1957" s="7"/>
      <c r="F1957" s="7"/>
      <c r="G1957" s="7"/>
      <c r="H1957" s="7"/>
      <c r="I1957" s="7"/>
      <c r="J1957" s="8">
        <f>SUBTOTAL(9,J1948:J1956)</f>
        <v>0</v>
      </c>
      <c r="K1957" s="8">
        <f>SUBTOTAL(9,K1948:K1956)</f>
        <v>0</v>
      </c>
      <c r="L1957" s="8">
        <f>SUBTOTAL(9,L1948:L1956)</f>
        <v>82664.03</v>
      </c>
      <c r="M1957" s="8">
        <f>SUBTOTAL(9,M1948:M1956)</f>
        <v>0</v>
      </c>
      <c r="N1957" s="8">
        <f>SUBTOTAL(9,N1948:N1956)</f>
        <v>11201.219999999994</v>
      </c>
      <c r="O1957" s="8">
        <f>SUBTOTAL(9,O1948:O1956)</f>
        <v>47507.61</v>
      </c>
      <c r="P1957" s="8">
        <f>SUBTOTAL(9,P1948:P1956)</f>
        <v>13641.85</v>
      </c>
      <c r="Q1957" s="8">
        <f>SUBTOTAL(9,Q1948:Q1956)</f>
        <v>7328.1599999999871</v>
      </c>
      <c r="R1957" s="8"/>
      <c r="S1957" s="8"/>
      <c r="T1957" s="8"/>
      <c r="U1957" s="8"/>
      <c r="V1957" s="8"/>
      <c r="W1957" s="8"/>
      <c r="X1957" s="8"/>
      <c r="Y1957" s="14">
        <f>SUBTOTAL(9,Y1948:Y1956)</f>
        <v>162342.86999999997</v>
      </c>
      <c r="Z1957" s="89"/>
      <c r="AA1957" s="137"/>
      <c r="AB1957" s="90"/>
      <c r="AC1957" s="90"/>
      <c r="AD1957" s="91"/>
      <c r="AE1957" s="91"/>
      <c r="AG1957" s="9"/>
      <c r="AJ1957" s="9"/>
    </row>
    <row r="1958" spans="1:36" ht="15" customHeight="1" outlineLevel="2">
      <c r="A1958" s="7">
        <v>2015</v>
      </c>
      <c r="B1958" s="149" t="s">
        <v>3468</v>
      </c>
      <c r="C1958" s="149" t="s">
        <v>280</v>
      </c>
      <c r="D1958" s="23" t="s">
        <v>280</v>
      </c>
      <c r="E1958" s="7" t="s">
        <v>13</v>
      </c>
      <c r="F1958" s="7">
        <v>1010</v>
      </c>
      <c r="G1958" s="7" t="s">
        <v>2279</v>
      </c>
      <c r="H1958" s="7" t="str">
        <f>VLOOKUP(G1958,Crosswalk!B:D,2,0)</f>
        <v>Property Taxes-Current Secured</v>
      </c>
      <c r="I1958" s="7"/>
      <c r="J1958" s="8">
        <v>0</v>
      </c>
      <c r="K1958" s="8">
        <v>0</v>
      </c>
      <c r="L1958" s="8">
        <v>172728.07</v>
      </c>
      <c r="M1958" s="8">
        <v>0</v>
      </c>
      <c r="N1958" s="8">
        <v>25658.03</v>
      </c>
      <c r="O1958" s="8">
        <v>109155.67000000001</v>
      </c>
      <c r="P1958" s="8">
        <v>33525.81</v>
      </c>
      <c r="Q1958" s="8">
        <v>3661.6300000000047</v>
      </c>
      <c r="R1958" s="8"/>
      <c r="S1958" s="8"/>
      <c r="T1958" s="8"/>
      <c r="U1958" s="8"/>
      <c r="V1958" s="8"/>
      <c r="W1958" s="8"/>
      <c r="X1958" s="8"/>
      <c r="Y1958" s="14">
        <f t="shared" si="339"/>
        <v>344729.21</v>
      </c>
      <c r="Z1958" s="89"/>
      <c r="AA1958" s="137"/>
      <c r="AB1958" s="90"/>
      <c r="AC1958" s="90"/>
      <c r="AD1958" s="91"/>
      <c r="AE1958" s="91"/>
      <c r="AG1958" s="9"/>
      <c r="AJ1958" s="9"/>
    </row>
    <row r="1959" spans="1:36" ht="15" customHeight="1" outlineLevel="2">
      <c r="A1959" s="7">
        <v>2015</v>
      </c>
      <c r="B1959" s="149" t="s">
        <v>3468</v>
      </c>
      <c r="C1959" s="149" t="s">
        <v>280</v>
      </c>
      <c r="D1959" s="23" t="s">
        <v>280</v>
      </c>
      <c r="E1959" s="7" t="s">
        <v>13</v>
      </c>
      <c r="F1959" s="7">
        <v>1050</v>
      </c>
      <c r="G1959" s="7" t="s">
        <v>2281</v>
      </c>
      <c r="H1959" s="7" t="str">
        <f>VLOOKUP(G1959,Crosswalk!B:D,2,0)</f>
        <v>Property Tax-Current Unsecured</v>
      </c>
      <c r="I1959" s="7"/>
      <c r="J1959" s="8">
        <v>0</v>
      </c>
      <c r="K1959" s="8">
        <v>0</v>
      </c>
      <c r="L1959" s="8">
        <v>19130.169999999998</v>
      </c>
      <c r="M1959" s="8">
        <v>0</v>
      </c>
      <c r="N1959" s="8">
        <v>110.04999999999927</v>
      </c>
      <c r="O1959" s="8">
        <v>971.7599999999984</v>
      </c>
      <c r="P1959" s="8">
        <v>-60.31</v>
      </c>
      <c r="Q1959" s="8">
        <v>699.82000000000335</v>
      </c>
      <c r="R1959" s="8"/>
      <c r="S1959" s="8"/>
      <c r="T1959" s="8"/>
      <c r="U1959" s="8"/>
      <c r="V1959" s="8"/>
      <c r="W1959" s="8"/>
      <c r="X1959" s="8"/>
      <c r="Y1959" s="14">
        <f t="shared" si="339"/>
        <v>20851.489999999998</v>
      </c>
      <c r="Z1959" s="89"/>
      <c r="AA1959" s="137"/>
      <c r="AB1959" s="90"/>
      <c r="AC1959" s="90"/>
      <c r="AD1959" s="91"/>
      <c r="AE1959" s="91"/>
      <c r="AG1959" s="9"/>
      <c r="AJ1959" s="9"/>
    </row>
    <row r="1960" spans="1:36" ht="15" customHeight="1" outlineLevel="2">
      <c r="A1960" s="7">
        <v>2015</v>
      </c>
      <c r="B1960" s="149" t="s">
        <v>3468</v>
      </c>
      <c r="C1960" s="149" t="s">
        <v>280</v>
      </c>
      <c r="D1960" s="23" t="s">
        <v>280</v>
      </c>
      <c r="E1960" s="7" t="s">
        <v>13</v>
      </c>
      <c r="F1960" s="7">
        <v>1110</v>
      </c>
      <c r="G1960" s="7" t="s">
        <v>2283</v>
      </c>
      <c r="H1960" s="7" t="str">
        <f>VLOOKUP(G1960,Crosswalk!B:D,2,0)</f>
        <v>Property Taxes-Prior Secured</v>
      </c>
      <c r="I1960" s="7"/>
      <c r="J1960" s="8">
        <v>0</v>
      </c>
      <c r="K1960" s="8">
        <v>0</v>
      </c>
      <c r="L1960" s="8">
        <v>0</v>
      </c>
      <c r="M1960" s="8">
        <v>0</v>
      </c>
      <c r="N1960" s="8">
        <v>0</v>
      </c>
      <c r="O1960" s="8">
        <v>0</v>
      </c>
      <c r="P1960" s="8"/>
      <c r="Q1960" s="8">
        <v>11488.51</v>
      </c>
      <c r="R1960" s="8"/>
      <c r="S1960" s="8"/>
      <c r="T1960" s="8"/>
      <c r="U1960" s="8"/>
      <c r="V1960" s="8"/>
      <c r="W1960" s="8"/>
      <c r="X1960" s="8"/>
      <c r="Y1960" s="14">
        <f t="shared" si="339"/>
        <v>11488.51</v>
      </c>
      <c r="Z1960" s="89"/>
      <c r="AA1960" s="137"/>
      <c r="AB1960" s="90"/>
      <c r="AC1960" s="90"/>
      <c r="AD1960" s="91"/>
      <c r="AE1960" s="91"/>
      <c r="AG1960" s="9"/>
      <c r="AJ1960" s="9"/>
    </row>
    <row r="1961" spans="1:36" ht="15" customHeight="1" outlineLevel="2">
      <c r="A1961" s="7">
        <v>2015</v>
      </c>
      <c r="B1961" s="149" t="s">
        <v>3468</v>
      </c>
      <c r="C1961" s="149" t="s">
        <v>280</v>
      </c>
      <c r="D1961" s="23" t="s">
        <v>280</v>
      </c>
      <c r="E1961" s="7" t="s">
        <v>13</v>
      </c>
      <c r="F1961" s="7">
        <v>1150</v>
      </c>
      <c r="G1961" s="7" t="s">
        <v>2285</v>
      </c>
      <c r="H1961" s="7" t="str">
        <f>VLOOKUP(G1961,Crosswalk!B:D,2,0)</f>
        <v>Property Taxes-Prior Unsecured</v>
      </c>
      <c r="I1961" s="7"/>
      <c r="J1961" s="8">
        <v>0</v>
      </c>
      <c r="K1961" s="8">
        <v>0</v>
      </c>
      <c r="L1961" s="8">
        <v>186.51</v>
      </c>
      <c r="M1961" s="8">
        <v>0</v>
      </c>
      <c r="N1961" s="8">
        <v>28.620000000000005</v>
      </c>
      <c r="O1961" s="8">
        <v>271.12</v>
      </c>
      <c r="P1961" s="8">
        <v>29.22</v>
      </c>
      <c r="Q1961" s="8">
        <v>171.56999999999994</v>
      </c>
      <c r="R1961" s="8"/>
      <c r="S1961" s="8"/>
      <c r="T1961" s="8"/>
      <c r="U1961" s="8"/>
      <c r="V1961" s="8"/>
      <c r="W1961" s="8"/>
      <c r="X1961" s="8"/>
      <c r="Y1961" s="14">
        <f t="shared" si="339"/>
        <v>687.04</v>
      </c>
      <c r="Z1961" s="89"/>
      <c r="AA1961" s="137"/>
      <c r="AB1961" s="90"/>
      <c r="AC1961" s="90"/>
      <c r="AD1961" s="91"/>
      <c r="AE1961" s="91"/>
      <c r="AG1961" s="9"/>
      <c r="AJ1961" s="9"/>
    </row>
    <row r="1962" spans="1:36" ht="15" customHeight="1" outlineLevel="2">
      <c r="A1962" s="7">
        <v>2015</v>
      </c>
      <c r="B1962" s="149" t="s">
        <v>3468</v>
      </c>
      <c r="C1962" s="149" t="s">
        <v>280</v>
      </c>
      <c r="D1962" s="23" t="s">
        <v>280</v>
      </c>
      <c r="E1962" s="7" t="s">
        <v>13</v>
      </c>
      <c r="F1962" s="7">
        <v>1260</v>
      </c>
      <c r="G1962" s="7" t="s">
        <v>2287</v>
      </c>
      <c r="H1962" s="7" t="str">
        <f>VLOOKUP(G1962,Crosswalk!B:D,2,0)</f>
        <v>Supp Prop Tax-Current Secured</v>
      </c>
      <c r="I1962" s="7"/>
      <c r="J1962" s="8">
        <v>0</v>
      </c>
      <c r="K1962" s="8">
        <v>0</v>
      </c>
      <c r="L1962" s="8">
        <v>0</v>
      </c>
      <c r="M1962" s="8">
        <v>0</v>
      </c>
      <c r="N1962" s="8">
        <v>0</v>
      </c>
      <c r="O1962" s="8">
        <v>0</v>
      </c>
      <c r="P1962" s="8"/>
      <c r="Q1962" s="8">
        <v>23173.91</v>
      </c>
      <c r="R1962" s="8"/>
      <c r="S1962" s="8"/>
      <c r="T1962" s="8"/>
      <c r="U1962" s="8"/>
      <c r="V1962" s="8"/>
      <c r="W1962" s="8"/>
      <c r="X1962" s="8"/>
      <c r="Y1962" s="14">
        <f t="shared" si="339"/>
        <v>23173.91</v>
      </c>
      <c r="Z1962" s="89"/>
      <c r="AA1962" s="137"/>
      <c r="AB1962" s="90"/>
      <c r="AC1962" s="90"/>
      <c r="AD1962" s="91"/>
      <c r="AE1962" s="91"/>
      <c r="AG1962" s="9"/>
      <c r="AJ1962" s="9"/>
    </row>
    <row r="1963" spans="1:36" ht="15" customHeight="1" outlineLevel="2">
      <c r="A1963" s="7">
        <v>2015</v>
      </c>
      <c r="B1963" s="149" t="s">
        <v>3468</v>
      </c>
      <c r="C1963" s="149" t="s">
        <v>280</v>
      </c>
      <c r="D1963" s="23" t="s">
        <v>280</v>
      </c>
      <c r="E1963" s="7" t="s">
        <v>13</v>
      </c>
      <c r="F1963" s="7">
        <v>1270</v>
      </c>
      <c r="G1963" s="7" t="s">
        <v>2302</v>
      </c>
      <c r="H1963" s="7" t="str">
        <f>VLOOKUP(G1963,Crosswalk!B:D,2,0)</f>
        <v>Supp Property Taxes-Prior Secured</v>
      </c>
      <c r="I1963" s="7"/>
      <c r="J1963" s="8">
        <v>0</v>
      </c>
      <c r="K1963" s="8">
        <v>0</v>
      </c>
      <c r="L1963" s="8">
        <v>0</v>
      </c>
      <c r="M1963" s="8">
        <v>0</v>
      </c>
      <c r="N1963" s="8">
        <v>0</v>
      </c>
      <c r="O1963" s="8">
        <v>0</v>
      </c>
      <c r="P1963" s="8"/>
      <c r="Q1963" s="8">
        <v>0</v>
      </c>
      <c r="R1963" s="8"/>
      <c r="S1963" s="8"/>
      <c r="T1963" s="8"/>
      <c r="U1963" s="8"/>
      <c r="V1963" s="8"/>
      <c r="W1963" s="8"/>
      <c r="X1963" s="8"/>
      <c r="Y1963" s="14">
        <f t="shared" si="339"/>
        <v>0</v>
      </c>
      <c r="Z1963" s="89"/>
      <c r="AA1963" s="137"/>
      <c r="AB1963" s="90"/>
      <c r="AC1963" s="90"/>
      <c r="AD1963" s="91"/>
      <c r="AE1963" s="91"/>
      <c r="AG1963" s="9"/>
      <c r="AJ1963" s="9"/>
    </row>
    <row r="1964" spans="1:36" ht="15" customHeight="1" outlineLevel="2">
      <c r="A1964" s="7">
        <v>2015</v>
      </c>
      <c r="B1964" s="149" t="s">
        <v>3468</v>
      </c>
      <c r="C1964" s="149" t="s">
        <v>280</v>
      </c>
      <c r="D1964" s="23" t="s">
        <v>280</v>
      </c>
      <c r="E1964" s="7" t="s">
        <v>13</v>
      </c>
      <c r="F1964" s="7">
        <v>1450</v>
      </c>
      <c r="G1964" s="7" t="s">
        <v>2310</v>
      </c>
      <c r="H1964" s="7" t="str">
        <f>VLOOKUP(G1964,Crosswalk!B:D,2,0)</f>
        <v>Aircraft</v>
      </c>
      <c r="I1964" s="7"/>
      <c r="J1964" s="8">
        <v>0</v>
      </c>
      <c r="K1964" s="8">
        <v>0</v>
      </c>
      <c r="L1964" s="8">
        <v>0</v>
      </c>
      <c r="M1964" s="8">
        <v>0</v>
      </c>
      <c r="N1964" s="8">
        <v>0</v>
      </c>
      <c r="O1964" s="8">
        <v>0</v>
      </c>
      <c r="P1964" s="8"/>
      <c r="Q1964" s="8">
        <v>0</v>
      </c>
      <c r="R1964" s="8"/>
      <c r="S1964" s="8"/>
      <c r="T1964" s="8"/>
      <c r="U1964" s="8"/>
      <c r="V1964" s="8"/>
      <c r="W1964" s="8"/>
      <c r="X1964" s="8"/>
      <c r="Y1964" s="14">
        <f t="shared" si="339"/>
        <v>0</v>
      </c>
      <c r="Z1964" s="89"/>
      <c r="AA1964" s="137"/>
      <c r="AB1964" s="90"/>
      <c r="AC1964" s="90"/>
      <c r="AD1964" s="91"/>
      <c r="AE1964" s="91"/>
      <c r="AG1964" s="9"/>
      <c r="AJ1964" s="9"/>
    </row>
    <row r="1965" spans="1:36" ht="15" customHeight="1" outlineLevel="2">
      <c r="A1965" s="7">
        <v>2015</v>
      </c>
      <c r="B1965" s="149" t="s">
        <v>3468</v>
      </c>
      <c r="C1965" s="149" t="s">
        <v>280</v>
      </c>
      <c r="D1965" s="23" t="s">
        <v>280</v>
      </c>
      <c r="E1965" s="7" t="s">
        <v>13</v>
      </c>
      <c r="F1965" s="7">
        <v>4010</v>
      </c>
      <c r="G1965" s="7" t="s">
        <v>2293</v>
      </c>
      <c r="H1965" s="7" t="str">
        <f>VLOOKUP(G1965,Crosswalk!B:D,2,0)</f>
        <v>Interest</v>
      </c>
      <c r="I1965" s="7"/>
      <c r="J1965" s="8">
        <v>0</v>
      </c>
      <c r="K1965" s="8">
        <v>0</v>
      </c>
      <c r="L1965" s="8">
        <v>62.37</v>
      </c>
      <c r="M1965" s="8">
        <v>0</v>
      </c>
      <c r="N1965" s="8">
        <v>99.859999999999985</v>
      </c>
      <c r="O1965" s="8">
        <v>86.15</v>
      </c>
      <c r="P1965" s="8"/>
      <c r="Q1965" s="8">
        <v>536.77</v>
      </c>
      <c r="R1965" s="8"/>
      <c r="S1965" s="8"/>
      <c r="T1965" s="8"/>
      <c r="U1965" s="8"/>
      <c r="V1965" s="8"/>
      <c r="W1965" s="8"/>
      <c r="X1965" s="8"/>
      <c r="Y1965" s="14">
        <f t="shared" si="339"/>
        <v>785.15</v>
      </c>
      <c r="Z1965" s="89"/>
      <c r="AA1965" s="137"/>
      <c r="AB1965" s="90"/>
      <c r="AC1965" s="90"/>
      <c r="AD1965" s="91"/>
      <c r="AE1965" s="91"/>
      <c r="AG1965" s="9"/>
      <c r="AJ1965" s="9"/>
    </row>
    <row r="1966" spans="1:36" ht="15" customHeight="1" outlineLevel="2">
      <c r="A1966" s="7">
        <v>2015</v>
      </c>
      <c r="B1966" s="149" t="s">
        <v>3468</v>
      </c>
      <c r="C1966" s="149" t="s">
        <v>280</v>
      </c>
      <c r="D1966" s="23" t="s">
        <v>280</v>
      </c>
      <c r="E1966" s="7" t="s">
        <v>13</v>
      </c>
      <c r="F1966" s="7">
        <v>5380</v>
      </c>
      <c r="G1966" s="7" t="s">
        <v>2294</v>
      </c>
      <c r="H1966" s="7" t="str">
        <f>VLOOKUP(G1966,Crosswalk!B:D,2,0)</f>
        <v>St-Homeowners Prop Tax Relief</v>
      </c>
      <c r="I1966" s="7"/>
      <c r="J1966" s="8">
        <v>0</v>
      </c>
      <c r="K1966" s="8">
        <v>0</v>
      </c>
      <c r="L1966" s="8">
        <v>0</v>
      </c>
      <c r="M1966" s="8">
        <v>0</v>
      </c>
      <c r="N1966" s="8">
        <v>2067.0500000000002</v>
      </c>
      <c r="O1966" s="8">
        <v>0</v>
      </c>
      <c r="P1966" s="8"/>
      <c r="Q1966" s="8">
        <v>2067.04</v>
      </c>
      <c r="R1966" s="8"/>
      <c r="S1966" s="8"/>
      <c r="T1966" s="8"/>
      <c r="U1966" s="8"/>
      <c r="V1966" s="8"/>
      <c r="W1966" s="8"/>
      <c r="X1966" s="8"/>
      <c r="Y1966" s="14">
        <f t="shared" si="339"/>
        <v>4134.09</v>
      </c>
      <c r="Z1966" s="89"/>
      <c r="AA1966" s="137"/>
      <c r="AB1966" s="90"/>
      <c r="AC1966" s="90"/>
      <c r="AD1966" s="91"/>
      <c r="AE1966" s="91"/>
      <c r="AG1966" s="9"/>
      <c r="AJ1966" s="9"/>
    </row>
    <row r="1967" spans="1:36" ht="15" customHeight="1" outlineLevel="1">
      <c r="A1967" s="7"/>
      <c r="B1967" s="149"/>
      <c r="C1967" s="157" t="s">
        <v>3635</v>
      </c>
      <c r="D1967" s="23"/>
      <c r="E1967" s="7"/>
      <c r="F1967" s="7"/>
      <c r="G1967" s="7"/>
      <c r="H1967" s="7"/>
      <c r="I1967" s="7"/>
      <c r="J1967" s="8">
        <f>SUBTOTAL(9,J1958:J1966)</f>
        <v>0</v>
      </c>
      <c r="K1967" s="8">
        <f>SUBTOTAL(9,K1958:K1966)</f>
        <v>0</v>
      </c>
      <c r="L1967" s="8">
        <f>SUBTOTAL(9,L1958:L1966)</f>
        <v>192107.12</v>
      </c>
      <c r="M1967" s="8">
        <f>SUBTOTAL(9,M1958:M1966)</f>
        <v>0</v>
      </c>
      <c r="N1967" s="8">
        <f>SUBTOTAL(9,N1958:N1966)</f>
        <v>27963.609999999997</v>
      </c>
      <c r="O1967" s="8">
        <f>SUBTOTAL(9,O1958:O1966)</f>
        <v>110484.7</v>
      </c>
      <c r="P1967" s="8">
        <f>SUBTOTAL(9,P1958:P1966)</f>
        <v>33494.720000000001</v>
      </c>
      <c r="Q1967" s="8">
        <f>SUBTOTAL(9,Q1958:Q1966)</f>
        <v>41799.250000000007</v>
      </c>
      <c r="R1967" s="8"/>
      <c r="S1967" s="8"/>
      <c r="T1967" s="8"/>
      <c r="U1967" s="8"/>
      <c r="V1967" s="8"/>
      <c r="W1967" s="8"/>
      <c r="X1967" s="8"/>
      <c r="Y1967" s="14">
        <f>SUBTOTAL(9,Y1958:Y1966)</f>
        <v>405849.4</v>
      </c>
      <c r="Z1967" s="89"/>
      <c r="AA1967" s="137"/>
      <c r="AB1967" s="90"/>
      <c r="AC1967" s="90"/>
      <c r="AD1967" s="91"/>
      <c r="AE1967" s="91"/>
      <c r="AG1967" s="9"/>
      <c r="AJ1967" s="9"/>
    </row>
    <row r="1968" spans="1:36" ht="15" customHeight="1" outlineLevel="2">
      <c r="A1968" s="7">
        <v>2015</v>
      </c>
      <c r="B1968" s="149" t="s">
        <v>3469</v>
      </c>
      <c r="C1968" s="149" t="s">
        <v>281</v>
      </c>
      <c r="D1968" s="23" t="s">
        <v>281</v>
      </c>
      <c r="E1968" s="7" t="s">
        <v>13</v>
      </c>
      <c r="F1968" s="7">
        <v>1010</v>
      </c>
      <c r="G1968" s="7" t="s">
        <v>2279</v>
      </c>
      <c r="H1968" s="7" t="str">
        <f>VLOOKUP(G1968,Crosswalk!B:D,2,0)</f>
        <v>Property Taxes-Current Secured</v>
      </c>
      <c r="I1968" s="7"/>
      <c r="J1968" s="8">
        <v>0</v>
      </c>
      <c r="K1968" s="8">
        <v>0</v>
      </c>
      <c r="L1968" s="8">
        <v>374831.29</v>
      </c>
      <c r="M1968" s="8">
        <v>0</v>
      </c>
      <c r="N1968" s="8">
        <v>55811.510000000009</v>
      </c>
      <c r="O1968" s="8">
        <v>236872.90999999997</v>
      </c>
      <c r="P1968" s="8">
        <v>72882.679999999993</v>
      </c>
      <c r="Q1968" s="8">
        <v>7966.9300000000512</v>
      </c>
      <c r="R1968" s="8"/>
      <c r="S1968" s="8"/>
      <c r="T1968" s="8"/>
      <c r="U1968" s="8"/>
      <c r="V1968" s="8"/>
      <c r="W1968" s="8"/>
      <c r="X1968" s="8"/>
      <c r="Y1968" s="14">
        <f t="shared" si="339"/>
        <v>748365.32</v>
      </c>
      <c r="Z1968" s="89"/>
      <c r="AA1968" s="137"/>
      <c r="AB1968" s="90"/>
      <c r="AC1968" s="90"/>
      <c r="AD1968" s="91"/>
      <c r="AE1968" s="91"/>
      <c r="AG1968" s="9"/>
      <c r="AJ1968" s="9"/>
    </row>
    <row r="1969" spans="1:36" ht="15" customHeight="1" outlineLevel="2">
      <c r="A1969" s="7">
        <v>2015</v>
      </c>
      <c r="B1969" s="149" t="s">
        <v>3469</v>
      </c>
      <c r="C1969" s="149" t="s">
        <v>281</v>
      </c>
      <c r="D1969" s="23" t="s">
        <v>281</v>
      </c>
      <c r="E1969" s="7" t="s">
        <v>13</v>
      </c>
      <c r="F1969" s="7">
        <v>1050</v>
      </c>
      <c r="G1969" s="7" t="s">
        <v>2281</v>
      </c>
      <c r="H1969" s="7" t="str">
        <f>VLOOKUP(G1969,Crosswalk!B:D,2,0)</f>
        <v>Property Tax-Current Unsecured</v>
      </c>
      <c r="I1969" s="7"/>
      <c r="J1969" s="8">
        <v>0</v>
      </c>
      <c r="K1969" s="8">
        <v>0</v>
      </c>
      <c r="L1969" s="8">
        <v>41513.370000000003</v>
      </c>
      <c r="M1969" s="8">
        <v>0</v>
      </c>
      <c r="N1969" s="8">
        <v>238.80999999999767</v>
      </c>
      <c r="O1969" s="8">
        <v>2108.7699999999968</v>
      </c>
      <c r="P1969" s="8">
        <v>-130.88</v>
      </c>
      <c r="Q1969" s="8">
        <v>1518.6399999999994</v>
      </c>
      <c r="R1969" s="8"/>
      <c r="S1969" s="8"/>
      <c r="T1969" s="8"/>
      <c r="U1969" s="8"/>
      <c r="V1969" s="8"/>
      <c r="W1969" s="8"/>
      <c r="X1969" s="8"/>
      <c r="Y1969" s="14">
        <f t="shared" si="339"/>
        <v>45248.71</v>
      </c>
      <c r="Z1969" s="89"/>
      <c r="AA1969" s="137"/>
      <c r="AB1969" s="90"/>
      <c r="AC1969" s="90"/>
      <c r="AD1969" s="91"/>
      <c r="AE1969" s="91"/>
      <c r="AG1969" s="9"/>
      <c r="AJ1969" s="9"/>
    </row>
    <row r="1970" spans="1:36" ht="15" customHeight="1" outlineLevel="2">
      <c r="A1970" s="7">
        <v>2015</v>
      </c>
      <c r="B1970" s="149" t="s">
        <v>3469</v>
      </c>
      <c r="C1970" s="149" t="s">
        <v>281</v>
      </c>
      <c r="D1970" s="23" t="s">
        <v>281</v>
      </c>
      <c r="E1970" s="7" t="s">
        <v>13</v>
      </c>
      <c r="F1970" s="7">
        <v>1110</v>
      </c>
      <c r="G1970" s="7" t="s">
        <v>2283</v>
      </c>
      <c r="H1970" s="7" t="str">
        <f>VLOOKUP(G1970,Crosswalk!B:D,2,0)</f>
        <v>Property Taxes-Prior Secured</v>
      </c>
      <c r="I1970" s="7"/>
      <c r="J1970" s="8">
        <v>0</v>
      </c>
      <c r="K1970" s="8">
        <v>0</v>
      </c>
      <c r="L1970" s="8">
        <v>0</v>
      </c>
      <c r="M1970" s="8">
        <v>0</v>
      </c>
      <c r="N1970" s="8">
        <v>0</v>
      </c>
      <c r="O1970" s="8">
        <v>0</v>
      </c>
      <c r="P1970" s="8"/>
      <c r="Q1970" s="8">
        <v>19057.509999999998</v>
      </c>
      <c r="R1970" s="8"/>
      <c r="S1970" s="8"/>
      <c r="T1970" s="8"/>
      <c r="U1970" s="8"/>
      <c r="V1970" s="8"/>
      <c r="W1970" s="8"/>
      <c r="X1970" s="8"/>
      <c r="Y1970" s="14">
        <f t="shared" si="339"/>
        <v>19057.509999999998</v>
      </c>
      <c r="Z1970" s="89"/>
      <c r="AA1970" s="137"/>
      <c r="AB1970" s="90"/>
      <c r="AC1970" s="90"/>
      <c r="AD1970" s="91"/>
      <c r="AE1970" s="91"/>
      <c r="AG1970" s="9"/>
      <c r="AJ1970" s="9"/>
    </row>
    <row r="1971" spans="1:36" ht="15" customHeight="1" outlineLevel="2">
      <c r="A1971" s="7">
        <v>2015</v>
      </c>
      <c r="B1971" s="149" t="s">
        <v>3469</v>
      </c>
      <c r="C1971" s="149" t="s">
        <v>281</v>
      </c>
      <c r="D1971" s="23" t="s">
        <v>281</v>
      </c>
      <c r="E1971" s="7" t="s">
        <v>13</v>
      </c>
      <c r="F1971" s="7">
        <v>1150</v>
      </c>
      <c r="G1971" s="7" t="s">
        <v>2285</v>
      </c>
      <c r="H1971" s="7" t="str">
        <f>VLOOKUP(G1971,Crosswalk!B:D,2,0)</f>
        <v>Property Taxes-Prior Unsecured</v>
      </c>
      <c r="I1971" s="7"/>
      <c r="J1971" s="8">
        <v>0</v>
      </c>
      <c r="K1971" s="8">
        <v>0</v>
      </c>
      <c r="L1971" s="8">
        <v>309.39999999999998</v>
      </c>
      <c r="M1971" s="8">
        <v>0</v>
      </c>
      <c r="N1971" s="8">
        <v>47.480000000000018</v>
      </c>
      <c r="O1971" s="8">
        <v>449.75</v>
      </c>
      <c r="P1971" s="8">
        <v>48.46</v>
      </c>
      <c r="Q1971" s="8">
        <v>284.59000000000003</v>
      </c>
      <c r="R1971" s="8"/>
      <c r="S1971" s="8"/>
      <c r="T1971" s="8"/>
      <c r="U1971" s="8"/>
      <c r="V1971" s="8"/>
      <c r="W1971" s="8"/>
      <c r="X1971" s="8"/>
      <c r="Y1971" s="14">
        <f t="shared" si="339"/>
        <v>1139.68</v>
      </c>
      <c r="Z1971" s="89"/>
      <c r="AA1971" s="137"/>
      <c r="AB1971" s="90"/>
      <c r="AC1971" s="90"/>
      <c r="AD1971" s="91"/>
      <c r="AE1971" s="91"/>
      <c r="AG1971" s="9"/>
      <c r="AJ1971" s="9"/>
    </row>
    <row r="1972" spans="1:36" ht="15" customHeight="1" outlineLevel="2">
      <c r="A1972" s="7">
        <v>2015</v>
      </c>
      <c r="B1972" s="149" t="s">
        <v>3469</v>
      </c>
      <c r="C1972" s="149" t="s">
        <v>281</v>
      </c>
      <c r="D1972" s="23" t="s">
        <v>281</v>
      </c>
      <c r="E1972" s="7" t="s">
        <v>13</v>
      </c>
      <c r="F1972" s="7">
        <v>1260</v>
      </c>
      <c r="G1972" s="7" t="s">
        <v>2287</v>
      </c>
      <c r="H1972" s="7" t="str">
        <f>VLOOKUP(G1972,Crosswalk!B:D,2,0)</f>
        <v>Supp Prop Tax-Current Secured</v>
      </c>
      <c r="I1972" s="7"/>
      <c r="J1972" s="8">
        <v>0</v>
      </c>
      <c r="K1972" s="8">
        <v>0</v>
      </c>
      <c r="L1972" s="8">
        <v>0</v>
      </c>
      <c r="M1972" s="8">
        <v>0</v>
      </c>
      <c r="N1972" s="8">
        <v>0</v>
      </c>
      <c r="O1972" s="8">
        <v>0</v>
      </c>
      <c r="P1972" s="8"/>
      <c r="Q1972" s="8">
        <v>18544.169999999998</v>
      </c>
      <c r="R1972" s="8"/>
      <c r="S1972" s="8"/>
      <c r="T1972" s="8"/>
      <c r="U1972" s="8"/>
      <c r="V1972" s="8"/>
      <c r="W1972" s="8"/>
      <c r="X1972" s="8"/>
      <c r="Y1972" s="14">
        <f t="shared" si="339"/>
        <v>18544.169999999998</v>
      </c>
      <c r="Z1972" s="89"/>
      <c r="AA1972" s="137"/>
      <c r="AB1972" s="90"/>
      <c r="AC1972" s="90"/>
      <c r="AD1972" s="91"/>
      <c r="AE1972" s="91"/>
      <c r="AG1972" s="9"/>
      <c r="AJ1972" s="9"/>
    </row>
    <row r="1973" spans="1:36" ht="15" customHeight="1" outlineLevel="2">
      <c r="A1973" s="7">
        <v>2015</v>
      </c>
      <c r="B1973" s="149" t="s">
        <v>3469</v>
      </c>
      <c r="C1973" s="149" t="s">
        <v>281</v>
      </c>
      <c r="D1973" s="23" t="s">
        <v>281</v>
      </c>
      <c r="E1973" s="7" t="s">
        <v>13</v>
      </c>
      <c r="F1973" s="7">
        <v>1270</v>
      </c>
      <c r="G1973" s="7" t="s">
        <v>2302</v>
      </c>
      <c r="H1973" s="7" t="str">
        <f>VLOOKUP(G1973,Crosswalk!B:D,2,0)</f>
        <v>Supp Property Taxes-Prior Secured</v>
      </c>
      <c r="I1973" s="7"/>
      <c r="J1973" s="8">
        <v>0</v>
      </c>
      <c r="K1973" s="8">
        <v>0</v>
      </c>
      <c r="L1973" s="8">
        <v>0</v>
      </c>
      <c r="M1973" s="8">
        <v>0</v>
      </c>
      <c r="N1973" s="8">
        <v>0</v>
      </c>
      <c r="O1973" s="8">
        <v>0</v>
      </c>
      <c r="P1973" s="8"/>
      <c r="Q1973" s="8">
        <v>2223.59</v>
      </c>
      <c r="R1973" s="8"/>
      <c r="S1973" s="8"/>
      <c r="T1973" s="8"/>
      <c r="U1973" s="8"/>
      <c r="V1973" s="8"/>
      <c r="W1973" s="8"/>
      <c r="X1973" s="8"/>
      <c r="Y1973" s="14">
        <f t="shared" si="339"/>
        <v>2223.59</v>
      </c>
      <c r="Z1973" s="89"/>
      <c r="AA1973" s="137"/>
      <c r="AB1973" s="90"/>
      <c r="AC1973" s="90"/>
      <c r="AD1973" s="91"/>
      <c r="AE1973" s="91"/>
      <c r="AG1973" s="9"/>
      <c r="AJ1973" s="9"/>
    </row>
    <row r="1974" spans="1:36" ht="15" customHeight="1" outlineLevel="2">
      <c r="A1974" s="7">
        <v>2015</v>
      </c>
      <c r="B1974" s="149" t="s">
        <v>3469</v>
      </c>
      <c r="C1974" s="149" t="s">
        <v>281</v>
      </c>
      <c r="D1974" s="23" t="s">
        <v>281</v>
      </c>
      <c r="E1974" s="7" t="s">
        <v>13</v>
      </c>
      <c r="F1974" s="7">
        <v>1450</v>
      </c>
      <c r="G1974" s="7" t="s">
        <v>2310</v>
      </c>
      <c r="H1974" s="7" t="str">
        <f>VLOOKUP(G1974,Crosswalk!B:D,2,0)</f>
        <v>Aircraft</v>
      </c>
      <c r="I1974" s="7"/>
      <c r="J1974" s="8">
        <v>0</v>
      </c>
      <c r="K1974" s="8">
        <v>0</v>
      </c>
      <c r="L1974" s="8">
        <v>0</v>
      </c>
      <c r="M1974" s="8">
        <v>0</v>
      </c>
      <c r="N1974" s="8">
        <v>0</v>
      </c>
      <c r="O1974" s="8">
        <v>0</v>
      </c>
      <c r="P1974" s="8"/>
      <c r="Q1974" s="8">
        <v>0</v>
      </c>
      <c r="R1974" s="8"/>
      <c r="S1974" s="8"/>
      <c r="T1974" s="8"/>
      <c r="U1974" s="8"/>
      <c r="V1974" s="8"/>
      <c r="W1974" s="8"/>
      <c r="X1974" s="8"/>
      <c r="Y1974" s="14">
        <f t="shared" si="339"/>
        <v>0</v>
      </c>
      <c r="Z1974" s="89"/>
      <c r="AA1974" s="137"/>
      <c r="AB1974" s="90"/>
      <c r="AC1974" s="90"/>
      <c r="AD1974" s="91"/>
      <c r="AE1974" s="91"/>
      <c r="AG1974" s="9"/>
      <c r="AJ1974" s="9"/>
    </row>
    <row r="1975" spans="1:36" ht="15" customHeight="1" outlineLevel="2">
      <c r="A1975" s="7">
        <v>2015</v>
      </c>
      <c r="B1975" s="149" t="s">
        <v>3469</v>
      </c>
      <c r="C1975" s="149" t="s">
        <v>281</v>
      </c>
      <c r="D1975" s="23" t="s">
        <v>281</v>
      </c>
      <c r="E1975" s="7" t="s">
        <v>13</v>
      </c>
      <c r="F1975" s="7">
        <v>4010</v>
      </c>
      <c r="G1975" s="7" t="s">
        <v>2293</v>
      </c>
      <c r="H1975" s="7" t="str">
        <f>VLOOKUP(G1975,Crosswalk!B:D,2,0)</f>
        <v>Interest</v>
      </c>
      <c r="I1975" s="7"/>
      <c r="J1975" s="8">
        <v>0</v>
      </c>
      <c r="K1975" s="8">
        <v>0</v>
      </c>
      <c r="L1975" s="8">
        <v>142.54</v>
      </c>
      <c r="M1975" s="8">
        <v>0</v>
      </c>
      <c r="N1975" s="8">
        <v>224.29</v>
      </c>
      <c r="O1975" s="8">
        <v>187.47999999999996</v>
      </c>
      <c r="P1975" s="8"/>
      <c r="Q1975" s="8">
        <v>1164.95</v>
      </c>
      <c r="R1975" s="8"/>
      <c r="S1975" s="8"/>
      <c r="T1975" s="8"/>
      <c r="U1975" s="8"/>
      <c r="V1975" s="8"/>
      <c r="W1975" s="8"/>
      <c r="X1975" s="8"/>
      <c r="Y1975" s="14">
        <f t="shared" si="339"/>
        <v>1719.26</v>
      </c>
      <c r="Z1975" s="89"/>
      <c r="AA1975" s="137"/>
      <c r="AB1975" s="90"/>
      <c r="AC1975" s="90"/>
      <c r="AD1975" s="91"/>
      <c r="AE1975" s="91"/>
      <c r="AG1975" s="9"/>
      <c r="AJ1975" s="9"/>
    </row>
    <row r="1976" spans="1:36" ht="15" customHeight="1" outlineLevel="2">
      <c r="A1976" s="7">
        <v>2015</v>
      </c>
      <c r="B1976" s="149" t="s">
        <v>3469</v>
      </c>
      <c r="C1976" s="149" t="s">
        <v>281</v>
      </c>
      <c r="D1976" s="23" t="s">
        <v>281</v>
      </c>
      <c r="E1976" s="7" t="s">
        <v>13</v>
      </c>
      <c r="F1976" s="7">
        <v>5380</v>
      </c>
      <c r="G1976" s="7" t="s">
        <v>2294</v>
      </c>
      <c r="H1976" s="7" t="str">
        <f>VLOOKUP(G1976,Crosswalk!B:D,2,0)</f>
        <v>St-Homeowners Prop Tax Relief</v>
      </c>
      <c r="I1976" s="7"/>
      <c r="J1976" s="8">
        <v>0</v>
      </c>
      <c r="K1976" s="8">
        <v>0</v>
      </c>
      <c r="L1976" s="8">
        <v>0</v>
      </c>
      <c r="M1976" s="8">
        <v>0</v>
      </c>
      <c r="N1976" s="8">
        <v>4482.67</v>
      </c>
      <c r="O1976" s="8">
        <v>0</v>
      </c>
      <c r="P1976" s="8"/>
      <c r="Q1976" s="8">
        <v>4482.67</v>
      </c>
      <c r="R1976" s="8"/>
      <c r="S1976" s="8"/>
      <c r="T1976" s="8"/>
      <c r="U1976" s="8"/>
      <c r="V1976" s="8"/>
      <c r="W1976" s="8"/>
      <c r="X1976" s="8"/>
      <c r="Y1976" s="14">
        <f t="shared" si="339"/>
        <v>8965.34</v>
      </c>
      <c r="Z1976" s="89"/>
      <c r="AA1976" s="137"/>
      <c r="AB1976" s="90"/>
      <c r="AC1976" s="90"/>
      <c r="AD1976" s="91"/>
      <c r="AE1976" s="91"/>
      <c r="AG1976" s="9"/>
      <c r="AJ1976" s="9"/>
    </row>
    <row r="1977" spans="1:36" ht="15" customHeight="1" outlineLevel="1">
      <c r="A1977" s="7"/>
      <c r="B1977" s="149"/>
      <c r="C1977" s="157" t="s">
        <v>3636</v>
      </c>
      <c r="D1977" s="23"/>
      <c r="E1977" s="7"/>
      <c r="F1977" s="7"/>
      <c r="G1977" s="7"/>
      <c r="H1977" s="7"/>
      <c r="I1977" s="7"/>
      <c r="J1977" s="8">
        <f>SUBTOTAL(9,J1968:J1976)</f>
        <v>0</v>
      </c>
      <c r="K1977" s="8">
        <f>SUBTOTAL(9,K1968:K1976)</f>
        <v>0</v>
      </c>
      <c r="L1977" s="8">
        <f>SUBTOTAL(9,L1968:L1976)</f>
        <v>416796.6</v>
      </c>
      <c r="M1977" s="8">
        <f>SUBTOTAL(9,M1968:M1976)</f>
        <v>0</v>
      </c>
      <c r="N1977" s="8">
        <f>SUBTOTAL(9,N1968:N1976)</f>
        <v>60804.760000000009</v>
      </c>
      <c r="O1977" s="8">
        <f>SUBTOTAL(9,O1968:O1976)</f>
        <v>239618.90999999997</v>
      </c>
      <c r="P1977" s="8">
        <f>SUBTOTAL(9,P1968:P1976)</f>
        <v>72800.259999999995</v>
      </c>
      <c r="Q1977" s="8">
        <f>SUBTOTAL(9,Q1968:Q1976)</f>
        <v>55243.050000000047</v>
      </c>
      <c r="R1977" s="8"/>
      <c r="S1977" s="8"/>
      <c r="T1977" s="8"/>
      <c r="U1977" s="8"/>
      <c r="V1977" s="8"/>
      <c r="W1977" s="8"/>
      <c r="X1977" s="8"/>
      <c r="Y1977" s="14">
        <f>SUBTOTAL(9,Y1968:Y1976)</f>
        <v>845263.58</v>
      </c>
      <c r="Z1977" s="89"/>
      <c r="AA1977" s="137"/>
      <c r="AB1977" s="90"/>
      <c r="AC1977" s="90"/>
      <c r="AD1977" s="91"/>
      <c r="AE1977" s="91"/>
      <c r="AG1977" s="9"/>
      <c r="AJ1977" s="9"/>
    </row>
    <row r="1978" spans="1:36" ht="15" customHeight="1" outlineLevel="2">
      <c r="A1978" s="7">
        <v>2015</v>
      </c>
      <c r="B1978" s="149" t="s">
        <v>3470</v>
      </c>
      <c r="C1978" s="149" t="s">
        <v>308</v>
      </c>
      <c r="D1978" s="23" t="s">
        <v>308</v>
      </c>
      <c r="E1978" s="7" t="s">
        <v>13</v>
      </c>
      <c r="F1978" s="7">
        <v>1010</v>
      </c>
      <c r="G1978" s="7" t="s">
        <v>2279</v>
      </c>
      <c r="H1978" s="7" t="str">
        <f>VLOOKUP(G1978,Crosswalk!B:D,2,0)</f>
        <v>Property Taxes-Current Secured</v>
      </c>
      <c r="I1978" s="7"/>
      <c r="J1978" s="8">
        <v>0</v>
      </c>
      <c r="K1978" s="8">
        <v>0</v>
      </c>
      <c r="L1978" s="8">
        <v>110212.05</v>
      </c>
      <c r="M1978" s="8">
        <v>0</v>
      </c>
      <c r="N1978" s="8">
        <v>17100.650000000009</v>
      </c>
      <c r="O1978" s="8">
        <v>69648.47</v>
      </c>
      <c r="P1978" s="8">
        <v>22087.68</v>
      </c>
      <c r="Q1978" s="8">
        <v>2337.7200000000012</v>
      </c>
      <c r="R1978" s="8"/>
      <c r="S1978" s="8"/>
      <c r="T1978" s="8"/>
      <c r="U1978" s="8"/>
      <c r="V1978" s="8"/>
      <c r="W1978" s="8"/>
      <c r="X1978" s="8"/>
      <c r="Y1978" s="14">
        <f t="shared" si="339"/>
        <v>221386.57</v>
      </c>
      <c r="Z1978" s="89"/>
      <c r="AA1978" s="137"/>
      <c r="AB1978" s="90"/>
      <c r="AC1978" s="90"/>
      <c r="AD1978" s="91"/>
      <c r="AE1978" s="91"/>
      <c r="AG1978" s="9"/>
      <c r="AJ1978" s="9"/>
    </row>
    <row r="1979" spans="1:36" ht="15" customHeight="1" outlineLevel="2">
      <c r="A1979" s="7">
        <v>2015</v>
      </c>
      <c r="B1979" s="149" t="s">
        <v>3470</v>
      </c>
      <c r="C1979" s="149" t="s">
        <v>308</v>
      </c>
      <c r="D1979" s="23" t="s">
        <v>308</v>
      </c>
      <c r="E1979" s="7" t="s">
        <v>13</v>
      </c>
      <c r="F1979" s="7">
        <v>1050</v>
      </c>
      <c r="G1979" s="7" t="s">
        <v>2281</v>
      </c>
      <c r="H1979" s="7" t="str">
        <f>VLOOKUP(G1979,Crosswalk!B:D,2,0)</f>
        <v>Property Tax-Current Unsecured</v>
      </c>
      <c r="I1979" s="7"/>
      <c r="J1979" s="8">
        <v>0</v>
      </c>
      <c r="K1979" s="8">
        <v>0</v>
      </c>
      <c r="L1979" s="8">
        <v>12206.3</v>
      </c>
      <c r="M1979" s="8">
        <v>0</v>
      </c>
      <c r="N1979" s="8">
        <v>70.219999999999345</v>
      </c>
      <c r="O1979" s="8">
        <v>620.04999999999927</v>
      </c>
      <c r="P1979" s="8">
        <v>-38.479999999999997</v>
      </c>
      <c r="Q1979" s="8">
        <v>446.54000000000087</v>
      </c>
      <c r="R1979" s="8"/>
      <c r="S1979" s="8"/>
      <c r="T1979" s="8"/>
      <c r="U1979" s="8"/>
      <c r="V1979" s="8"/>
      <c r="W1979" s="8"/>
      <c r="X1979" s="8"/>
      <c r="Y1979" s="14">
        <f t="shared" si="339"/>
        <v>13304.63</v>
      </c>
      <c r="Z1979" s="89"/>
      <c r="AA1979" s="137"/>
      <c r="AB1979" s="90"/>
      <c r="AC1979" s="90"/>
      <c r="AD1979" s="91"/>
      <c r="AE1979" s="91"/>
      <c r="AG1979" s="9"/>
      <c r="AJ1979" s="9"/>
    </row>
    <row r="1980" spans="1:36" ht="15" customHeight="1" outlineLevel="2">
      <c r="A1980" s="7">
        <v>2015</v>
      </c>
      <c r="B1980" s="149" t="s">
        <v>3470</v>
      </c>
      <c r="C1980" s="149" t="s">
        <v>308</v>
      </c>
      <c r="D1980" s="23" t="s">
        <v>308</v>
      </c>
      <c r="E1980" s="7" t="s">
        <v>13</v>
      </c>
      <c r="F1980" s="7">
        <v>1110</v>
      </c>
      <c r="G1980" s="7" t="s">
        <v>2283</v>
      </c>
      <c r="H1980" s="7" t="str">
        <f>VLOOKUP(G1980,Crosswalk!B:D,2,0)</f>
        <v>Property Taxes-Prior Secured</v>
      </c>
      <c r="I1980" s="7"/>
      <c r="J1980" s="8">
        <v>0</v>
      </c>
      <c r="K1980" s="8">
        <v>0</v>
      </c>
      <c r="L1980" s="8">
        <v>0</v>
      </c>
      <c r="M1980" s="8">
        <v>0</v>
      </c>
      <c r="N1980" s="8">
        <v>0</v>
      </c>
      <c r="O1980" s="8">
        <v>0</v>
      </c>
      <c r="P1980" s="8"/>
      <c r="Q1980" s="8">
        <v>6950.59</v>
      </c>
      <c r="R1980" s="8"/>
      <c r="S1980" s="8"/>
      <c r="T1980" s="8"/>
      <c r="U1980" s="8"/>
      <c r="V1980" s="8"/>
      <c r="W1980" s="8"/>
      <c r="X1980" s="8"/>
      <c r="Y1980" s="14">
        <f t="shared" si="339"/>
        <v>6950.59</v>
      </c>
      <c r="Z1980" s="89"/>
      <c r="AA1980" s="137"/>
      <c r="AB1980" s="90"/>
      <c r="AC1980" s="90"/>
      <c r="AD1980" s="91"/>
      <c r="AE1980" s="91"/>
      <c r="AG1980" s="9"/>
      <c r="AJ1980" s="9"/>
    </row>
    <row r="1981" spans="1:36" ht="15" customHeight="1" outlineLevel="2">
      <c r="A1981" s="7">
        <v>2015</v>
      </c>
      <c r="B1981" s="149" t="s">
        <v>3470</v>
      </c>
      <c r="C1981" s="149" t="s">
        <v>308</v>
      </c>
      <c r="D1981" s="23" t="s">
        <v>308</v>
      </c>
      <c r="E1981" s="7" t="s">
        <v>13</v>
      </c>
      <c r="F1981" s="7">
        <v>1150</v>
      </c>
      <c r="G1981" s="7" t="s">
        <v>2285</v>
      </c>
      <c r="H1981" s="7" t="str">
        <f>VLOOKUP(G1981,Crosswalk!B:D,2,0)</f>
        <v>Property Taxes-Prior Unsecured</v>
      </c>
      <c r="I1981" s="7"/>
      <c r="J1981" s="8">
        <v>0</v>
      </c>
      <c r="K1981" s="8">
        <v>0</v>
      </c>
      <c r="L1981" s="8">
        <v>112.84</v>
      </c>
      <c r="M1981" s="8">
        <v>0</v>
      </c>
      <c r="N1981" s="8">
        <v>17.319999999999993</v>
      </c>
      <c r="O1981" s="8">
        <v>164.03</v>
      </c>
      <c r="P1981" s="8">
        <v>17.68</v>
      </c>
      <c r="Q1981" s="8">
        <v>103.80000000000001</v>
      </c>
      <c r="R1981" s="8"/>
      <c r="S1981" s="8"/>
      <c r="T1981" s="8"/>
      <c r="U1981" s="8"/>
      <c r="V1981" s="8"/>
      <c r="W1981" s="8"/>
      <c r="X1981" s="8"/>
      <c r="Y1981" s="14">
        <f t="shared" si="339"/>
        <v>415.67</v>
      </c>
      <c r="Z1981" s="89"/>
      <c r="AA1981" s="137"/>
      <c r="AB1981" s="90"/>
      <c r="AC1981" s="90"/>
      <c r="AD1981" s="91"/>
      <c r="AE1981" s="91"/>
      <c r="AG1981" s="9"/>
      <c r="AJ1981" s="9"/>
    </row>
    <row r="1982" spans="1:36" ht="15" customHeight="1" outlineLevel="2">
      <c r="A1982" s="7">
        <v>2015</v>
      </c>
      <c r="B1982" s="149" t="s">
        <v>3470</v>
      </c>
      <c r="C1982" s="149" t="s">
        <v>308</v>
      </c>
      <c r="D1982" s="23" t="s">
        <v>308</v>
      </c>
      <c r="E1982" s="7" t="s">
        <v>13</v>
      </c>
      <c r="F1982" s="7">
        <v>1260</v>
      </c>
      <c r="G1982" s="7" t="s">
        <v>2287</v>
      </c>
      <c r="H1982" s="7" t="str">
        <f>VLOOKUP(G1982,Crosswalk!B:D,2,0)</f>
        <v>Supp Prop Tax-Current Secured</v>
      </c>
      <c r="I1982" s="7"/>
      <c r="J1982" s="8">
        <v>0</v>
      </c>
      <c r="K1982" s="8">
        <v>0</v>
      </c>
      <c r="L1982" s="8">
        <v>0</v>
      </c>
      <c r="M1982" s="8">
        <v>0</v>
      </c>
      <c r="N1982" s="8">
        <v>0</v>
      </c>
      <c r="O1982" s="8">
        <v>0</v>
      </c>
      <c r="P1982" s="8"/>
      <c r="Q1982" s="8">
        <v>-1280.51</v>
      </c>
      <c r="R1982" s="8"/>
      <c r="S1982" s="8"/>
      <c r="T1982" s="8"/>
      <c r="U1982" s="8"/>
      <c r="V1982" s="8"/>
      <c r="W1982" s="8"/>
      <c r="X1982" s="8"/>
      <c r="Y1982" s="14">
        <f t="shared" si="339"/>
        <v>-1280.51</v>
      </c>
      <c r="Z1982" s="89"/>
      <c r="AA1982" s="137"/>
      <c r="AB1982" s="90"/>
      <c r="AC1982" s="90"/>
      <c r="AD1982" s="91"/>
      <c r="AE1982" s="91"/>
      <c r="AG1982" s="9"/>
      <c r="AJ1982" s="9"/>
    </row>
    <row r="1983" spans="1:36" ht="15" customHeight="1" outlineLevel="2">
      <c r="A1983" s="7">
        <v>2015</v>
      </c>
      <c r="B1983" s="149" t="s">
        <v>3470</v>
      </c>
      <c r="C1983" s="149" t="s">
        <v>308</v>
      </c>
      <c r="D1983" s="23" t="s">
        <v>308</v>
      </c>
      <c r="E1983" s="7" t="s">
        <v>13</v>
      </c>
      <c r="F1983" s="7">
        <v>1270</v>
      </c>
      <c r="G1983" s="7" t="s">
        <v>2302</v>
      </c>
      <c r="H1983" s="7" t="str">
        <f>VLOOKUP(G1983,Crosswalk!B:D,2,0)</f>
        <v>Supp Property Taxes-Prior Secured</v>
      </c>
      <c r="I1983" s="7"/>
      <c r="J1983" s="8">
        <v>0</v>
      </c>
      <c r="K1983" s="8">
        <v>0</v>
      </c>
      <c r="L1983" s="8">
        <v>0</v>
      </c>
      <c r="M1983" s="8">
        <v>0</v>
      </c>
      <c r="N1983" s="8">
        <v>0</v>
      </c>
      <c r="O1983" s="8">
        <v>0</v>
      </c>
      <c r="P1983" s="8"/>
      <c r="Q1983" s="8">
        <v>18.32</v>
      </c>
      <c r="R1983" s="8"/>
      <c r="S1983" s="8"/>
      <c r="T1983" s="8"/>
      <c r="U1983" s="8"/>
      <c r="V1983" s="8"/>
      <c r="W1983" s="8"/>
      <c r="X1983" s="8"/>
      <c r="Y1983" s="14">
        <f t="shared" si="339"/>
        <v>18.32</v>
      </c>
      <c r="Z1983" s="89"/>
      <c r="AA1983" s="137"/>
      <c r="AB1983" s="90"/>
      <c r="AC1983" s="90"/>
      <c r="AD1983" s="91"/>
      <c r="AE1983" s="91"/>
      <c r="AG1983" s="9"/>
      <c r="AJ1983" s="9"/>
    </row>
    <row r="1984" spans="1:36" ht="15" customHeight="1" outlineLevel="2">
      <c r="A1984" s="7">
        <v>2015</v>
      </c>
      <c r="B1984" s="149" t="s">
        <v>3470</v>
      </c>
      <c r="C1984" s="149" t="s">
        <v>308</v>
      </c>
      <c r="D1984" s="23" t="s">
        <v>308</v>
      </c>
      <c r="E1984" s="7" t="s">
        <v>13</v>
      </c>
      <c r="F1984" s="7">
        <v>1450</v>
      </c>
      <c r="G1984" s="7" t="s">
        <v>2310</v>
      </c>
      <c r="H1984" s="7" t="str">
        <f>VLOOKUP(G1984,Crosswalk!B:D,2,0)</f>
        <v>Aircraft</v>
      </c>
      <c r="I1984" s="7"/>
      <c r="J1984" s="8">
        <v>0</v>
      </c>
      <c r="K1984" s="8">
        <v>0</v>
      </c>
      <c r="L1984" s="8">
        <v>0</v>
      </c>
      <c r="M1984" s="8">
        <v>0</v>
      </c>
      <c r="N1984" s="8">
        <v>0</v>
      </c>
      <c r="O1984" s="8">
        <v>0</v>
      </c>
      <c r="P1984" s="8"/>
      <c r="Q1984" s="8">
        <v>0</v>
      </c>
      <c r="R1984" s="8"/>
      <c r="S1984" s="8"/>
      <c r="T1984" s="8"/>
      <c r="U1984" s="8"/>
      <c r="V1984" s="8"/>
      <c r="W1984" s="8"/>
      <c r="X1984" s="8"/>
      <c r="Y1984" s="14">
        <f t="shared" si="339"/>
        <v>0</v>
      </c>
      <c r="Z1984" s="89"/>
      <c r="AA1984" s="137"/>
      <c r="AB1984" s="90"/>
      <c r="AC1984" s="90"/>
      <c r="AD1984" s="91"/>
      <c r="AE1984" s="91"/>
      <c r="AG1984" s="9"/>
      <c r="AJ1984" s="9"/>
    </row>
    <row r="1985" spans="1:36" ht="15" customHeight="1" outlineLevel="2">
      <c r="A1985" s="7">
        <v>2015</v>
      </c>
      <c r="B1985" s="149" t="s">
        <v>3470</v>
      </c>
      <c r="C1985" s="149" t="s">
        <v>308</v>
      </c>
      <c r="D1985" s="23" t="s">
        <v>308</v>
      </c>
      <c r="E1985" s="7" t="s">
        <v>13</v>
      </c>
      <c r="F1985" s="7">
        <v>4010</v>
      </c>
      <c r="G1985" s="7" t="s">
        <v>2293</v>
      </c>
      <c r="H1985" s="7" t="str">
        <f>VLOOKUP(G1985,Crosswalk!B:D,2,0)</f>
        <v>Interest</v>
      </c>
      <c r="I1985" s="7"/>
      <c r="J1985" s="8">
        <v>0</v>
      </c>
      <c r="K1985" s="8">
        <v>0</v>
      </c>
      <c r="L1985" s="8">
        <v>31.93</v>
      </c>
      <c r="M1985" s="8">
        <v>0</v>
      </c>
      <c r="N1985" s="8">
        <v>55.529999999999994</v>
      </c>
      <c r="O1985" s="8">
        <v>56.61</v>
      </c>
      <c r="P1985" s="8"/>
      <c r="Q1985" s="8">
        <v>342.21</v>
      </c>
      <c r="R1985" s="8"/>
      <c r="S1985" s="8"/>
      <c r="T1985" s="8"/>
      <c r="U1985" s="8"/>
      <c r="V1985" s="8"/>
      <c r="W1985" s="8"/>
      <c r="X1985" s="8"/>
      <c r="Y1985" s="14">
        <f t="shared" si="339"/>
        <v>486.28</v>
      </c>
      <c r="Z1985" s="89"/>
      <c r="AA1985" s="137"/>
      <c r="AB1985" s="90"/>
      <c r="AC1985" s="90"/>
      <c r="AD1985" s="91"/>
      <c r="AE1985" s="91"/>
      <c r="AG1985" s="9"/>
      <c r="AJ1985" s="9"/>
    </row>
    <row r="1986" spans="1:36" ht="15" customHeight="1" outlineLevel="2">
      <c r="A1986" s="7">
        <v>2015</v>
      </c>
      <c r="B1986" s="149" t="s">
        <v>3470</v>
      </c>
      <c r="C1986" s="149" t="s">
        <v>308</v>
      </c>
      <c r="D1986" s="23" t="s">
        <v>308</v>
      </c>
      <c r="E1986" s="7" t="s">
        <v>13</v>
      </c>
      <c r="F1986" s="7">
        <v>5380</v>
      </c>
      <c r="G1986" s="7" t="s">
        <v>2294</v>
      </c>
      <c r="H1986" s="7" t="str">
        <f>VLOOKUP(G1986,Crosswalk!B:D,2,0)</f>
        <v>St-Homeowners Prop Tax Relief</v>
      </c>
      <c r="I1986" s="7"/>
      <c r="J1986" s="8">
        <v>0</v>
      </c>
      <c r="K1986" s="8">
        <v>0</v>
      </c>
      <c r="L1986" s="8">
        <v>0</v>
      </c>
      <c r="M1986" s="8">
        <v>0</v>
      </c>
      <c r="N1986" s="8">
        <v>1319.39</v>
      </c>
      <c r="O1986" s="8">
        <v>0</v>
      </c>
      <c r="P1986" s="8"/>
      <c r="Q1986" s="8">
        <v>1319.39</v>
      </c>
      <c r="R1986" s="8"/>
      <c r="S1986" s="8"/>
      <c r="T1986" s="8"/>
      <c r="U1986" s="8"/>
      <c r="V1986" s="8"/>
      <c r="W1986" s="8"/>
      <c r="X1986" s="8"/>
      <c r="Y1986" s="14">
        <f t="shared" si="339"/>
        <v>2638.78</v>
      </c>
      <c r="Z1986" s="89"/>
      <c r="AA1986" s="137"/>
      <c r="AB1986" s="90"/>
      <c r="AC1986" s="90"/>
      <c r="AD1986" s="91"/>
      <c r="AE1986" s="91"/>
      <c r="AG1986" s="9"/>
      <c r="AJ1986" s="9"/>
    </row>
    <row r="1987" spans="1:36" ht="15" customHeight="1" outlineLevel="1">
      <c r="A1987" s="7"/>
      <c r="B1987" s="149"/>
      <c r="C1987" s="157" t="s">
        <v>3637</v>
      </c>
      <c r="D1987" s="23"/>
      <c r="E1987" s="7"/>
      <c r="F1987" s="7"/>
      <c r="G1987" s="7"/>
      <c r="H1987" s="7"/>
      <c r="I1987" s="7"/>
      <c r="J1987" s="8">
        <f>SUBTOTAL(9,J1978:J1986)</f>
        <v>0</v>
      </c>
      <c r="K1987" s="8">
        <f>SUBTOTAL(9,K1978:K1986)</f>
        <v>0</v>
      </c>
      <c r="L1987" s="8">
        <f>SUBTOTAL(9,L1978:L1986)</f>
        <v>122563.12</v>
      </c>
      <c r="M1987" s="8">
        <f>SUBTOTAL(9,M1978:M1986)</f>
        <v>0</v>
      </c>
      <c r="N1987" s="8">
        <f>SUBTOTAL(9,N1978:N1986)</f>
        <v>18563.110000000008</v>
      </c>
      <c r="O1987" s="8">
        <f>SUBTOTAL(9,O1978:O1986)</f>
        <v>70489.16</v>
      </c>
      <c r="P1987" s="8">
        <f>SUBTOTAL(9,P1978:P1986)</f>
        <v>22066.880000000001</v>
      </c>
      <c r="Q1987" s="8">
        <f>SUBTOTAL(9,Q1978:Q1986)</f>
        <v>10238.06</v>
      </c>
      <c r="R1987" s="8"/>
      <c r="S1987" s="8"/>
      <c r="T1987" s="8"/>
      <c r="U1987" s="8"/>
      <c r="V1987" s="8"/>
      <c r="W1987" s="8"/>
      <c r="X1987" s="8"/>
      <c r="Y1987" s="14">
        <f>SUBTOTAL(9,Y1978:Y1986)</f>
        <v>243920.33000000002</v>
      </c>
      <c r="Z1987" s="89"/>
      <c r="AA1987" s="137"/>
      <c r="AB1987" s="90"/>
      <c r="AC1987" s="90"/>
      <c r="AD1987" s="91"/>
      <c r="AE1987" s="91"/>
      <c r="AG1987" s="9"/>
      <c r="AJ1987" s="9"/>
    </row>
    <row r="1988" spans="1:36" ht="15" customHeight="1" outlineLevel="2">
      <c r="A1988" s="7">
        <v>2015</v>
      </c>
      <c r="B1988" s="149" t="s">
        <v>3471</v>
      </c>
      <c r="C1988" s="149" t="s">
        <v>282</v>
      </c>
      <c r="D1988" s="23" t="s">
        <v>282</v>
      </c>
      <c r="E1988" s="7" t="s">
        <v>13</v>
      </c>
      <c r="F1988" s="7">
        <v>1010</v>
      </c>
      <c r="G1988" s="7" t="s">
        <v>2279</v>
      </c>
      <c r="H1988" s="7" t="str">
        <f>VLOOKUP(G1988,Crosswalk!B:D,2,0)</f>
        <v>Property Taxes-Current Secured</v>
      </c>
      <c r="I1988" s="7"/>
      <c r="J1988" s="8">
        <v>0</v>
      </c>
      <c r="K1988" s="8">
        <v>0</v>
      </c>
      <c r="L1988" s="8">
        <v>1486110.31</v>
      </c>
      <c r="M1988" s="8">
        <v>0</v>
      </c>
      <c r="N1988" s="8">
        <v>225344</v>
      </c>
      <c r="O1988" s="8">
        <v>939147.46</v>
      </c>
      <c r="P1988" s="8">
        <v>292788.13</v>
      </c>
      <c r="Q1988" s="8">
        <v>31517.620000000112</v>
      </c>
      <c r="R1988" s="8"/>
      <c r="S1988" s="8"/>
      <c r="T1988" s="8"/>
      <c r="U1988" s="8"/>
      <c r="V1988" s="8"/>
      <c r="W1988" s="8"/>
      <c r="X1988" s="8"/>
      <c r="Y1988" s="14">
        <f t="shared" si="339"/>
        <v>2974907.52</v>
      </c>
      <c r="Z1988" s="89"/>
      <c r="AA1988" s="137"/>
      <c r="AB1988" s="90"/>
      <c r="AC1988" s="90"/>
      <c r="AD1988" s="91"/>
      <c r="AE1988" s="91"/>
      <c r="AG1988" s="9"/>
      <c r="AJ1988" s="9"/>
    </row>
    <row r="1989" spans="1:36" ht="15" customHeight="1" outlineLevel="2">
      <c r="A1989" s="7">
        <v>2015</v>
      </c>
      <c r="B1989" s="149" t="s">
        <v>3471</v>
      </c>
      <c r="C1989" s="149" t="s">
        <v>282</v>
      </c>
      <c r="D1989" s="23" t="s">
        <v>282</v>
      </c>
      <c r="E1989" s="7" t="s">
        <v>13</v>
      </c>
      <c r="F1989" s="7">
        <v>1050</v>
      </c>
      <c r="G1989" s="7" t="s">
        <v>2281</v>
      </c>
      <c r="H1989" s="7" t="str">
        <f>VLOOKUP(G1989,Crosswalk!B:D,2,0)</f>
        <v>Property Tax-Current Unsecured</v>
      </c>
      <c r="I1989" s="7"/>
      <c r="J1989" s="8">
        <v>0</v>
      </c>
      <c r="K1989" s="8">
        <v>0</v>
      </c>
      <c r="L1989" s="8">
        <v>164591.13</v>
      </c>
      <c r="M1989" s="8">
        <v>0</v>
      </c>
      <c r="N1989" s="8">
        <v>946.82999999998719</v>
      </c>
      <c r="O1989" s="8">
        <v>8360.7900000000081</v>
      </c>
      <c r="P1989" s="8">
        <v>-518.91</v>
      </c>
      <c r="Q1989" s="8">
        <v>6021.070000000007</v>
      </c>
      <c r="R1989" s="8"/>
      <c r="S1989" s="8"/>
      <c r="T1989" s="8"/>
      <c r="U1989" s="8"/>
      <c r="V1989" s="8"/>
      <c r="W1989" s="8"/>
      <c r="X1989" s="8"/>
      <c r="Y1989" s="14">
        <f t="shared" ref="Y1989:Y2035" si="340">SUM(J1989:X1989)</f>
        <v>179400.91</v>
      </c>
      <c r="Z1989" s="89"/>
      <c r="AA1989" s="137"/>
      <c r="AB1989" s="90"/>
      <c r="AC1989" s="90"/>
      <c r="AD1989" s="91"/>
      <c r="AE1989" s="91"/>
      <c r="AG1989" s="9"/>
      <c r="AJ1989" s="9"/>
    </row>
    <row r="1990" spans="1:36" ht="15" customHeight="1" outlineLevel="2">
      <c r="A1990" s="7">
        <v>2015</v>
      </c>
      <c r="B1990" s="149" t="s">
        <v>3471</v>
      </c>
      <c r="C1990" s="149" t="s">
        <v>282</v>
      </c>
      <c r="D1990" s="23" t="s">
        <v>282</v>
      </c>
      <c r="E1990" s="7" t="s">
        <v>13</v>
      </c>
      <c r="F1990" s="7">
        <v>1110</v>
      </c>
      <c r="G1990" s="7" t="s">
        <v>2283</v>
      </c>
      <c r="H1990" s="7" t="str">
        <f>VLOOKUP(G1990,Crosswalk!B:D,2,0)</f>
        <v>Property Taxes-Prior Secured</v>
      </c>
      <c r="I1990" s="7"/>
      <c r="J1990" s="8">
        <v>0</v>
      </c>
      <c r="K1990" s="8">
        <v>0</v>
      </c>
      <c r="L1990" s="8">
        <v>0</v>
      </c>
      <c r="M1990" s="8">
        <v>0</v>
      </c>
      <c r="N1990" s="8">
        <v>0</v>
      </c>
      <c r="O1990" s="8">
        <v>0</v>
      </c>
      <c r="P1990" s="8"/>
      <c r="Q1990" s="8">
        <v>94965.28</v>
      </c>
      <c r="R1990" s="8"/>
      <c r="S1990" s="8"/>
      <c r="T1990" s="8"/>
      <c r="U1990" s="8"/>
      <c r="V1990" s="8"/>
      <c r="W1990" s="8"/>
      <c r="X1990" s="8"/>
      <c r="Y1990" s="14">
        <f t="shared" si="340"/>
        <v>94965.28</v>
      </c>
      <c r="Z1990" s="89"/>
      <c r="AA1990" s="137"/>
      <c r="AB1990" s="90"/>
      <c r="AC1990" s="90"/>
      <c r="AD1990" s="91"/>
      <c r="AE1990" s="91"/>
      <c r="AG1990" s="9"/>
      <c r="AJ1990" s="9"/>
    </row>
    <row r="1991" spans="1:36" ht="15" customHeight="1" outlineLevel="2">
      <c r="A1991" s="7">
        <v>2015</v>
      </c>
      <c r="B1991" s="149" t="s">
        <v>3471</v>
      </c>
      <c r="C1991" s="149" t="s">
        <v>282</v>
      </c>
      <c r="D1991" s="23" t="s">
        <v>282</v>
      </c>
      <c r="E1991" s="7" t="s">
        <v>13</v>
      </c>
      <c r="F1991" s="7">
        <v>1150</v>
      </c>
      <c r="G1991" s="7" t="s">
        <v>2285</v>
      </c>
      <c r="H1991" s="7" t="str">
        <f>VLOOKUP(G1991,Crosswalk!B:D,2,0)</f>
        <v>Property Taxes-Prior Unsecured</v>
      </c>
      <c r="I1991" s="7"/>
      <c r="J1991" s="8">
        <v>0</v>
      </c>
      <c r="K1991" s="8">
        <v>0</v>
      </c>
      <c r="L1991" s="8">
        <v>1541.75</v>
      </c>
      <c r="M1991" s="8">
        <v>0</v>
      </c>
      <c r="N1991" s="8">
        <v>236.57999999999993</v>
      </c>
      <c r="O1991" s="8">
        <v>2241.12</v>
      </c>
      <c r="P1991" s="8">
        <v>241.51</v>
      </c>
      <c r="Q1991" s="8">
        <v>1418.17</v>
      </c>
      <c r="R1991" s="8"/>
      <c r="S1991" s="8"/>
      <c r="T1991" s="8"/>
      <c r="U1991" s="8"/>
      <c r="V1991" s="8"/>
      <c r="W1991" s="8"/>
      <c r="X1991" s="8"/>
      <c r="Y1991" s="14">
        <f t="shared" si="340"/>
        <v>5679.13</v>
      </c>
      <c r="Z1991" s="89"/>
      <c r="AA1991" s="137"/>
      <c r="AB1991" s="90"/>
      <c r="AC1991" s="90"/>
      <c r="AD1991" s="91"/>
      <c r="AE1991" s="91"/>
      <c r="AG1991" s="9"/>
      <c r="AJ1991" s="9"/>
    </row>
    <row r="1992" spans="1:36" ht="15" customHeight="1" outlineLevel="2">
      <c r="A1992" s="7">
        <v>2015</v>
      </c>
      <c r="B1992" s="149" t="s">
        <v>3471</v>
      </c>
      <c r="C1992" s="149" t="s">
        <v>282</v>
      </c>
      <c r="D1992" s="23" t="s">
        <v>282</v>
      </c>
      <c r="E1992" s="7" t="s">
        <v>13</v>
      </c>
      <c r="F1992" s="7">
        <v>1260</v>
      </c>
      <c r="G1992" s="7" t="s">
        <v>2287</v>
      </c>
      <c r="H1992" s="7" t="str">
        <f>VLOOKUP(G1992,Crosswalk!B:D,2,0)</f>
        <v>Supp Prop Tax-Current Secured</v>
      </c>
      <c r="I1992" s="7"/>
      <c r="J1992" s="8">
        <v>0</v>
      </c>
      <c r="K1992" s="8">
        <v>0</v>
      </c>
      <c r="L1992" s="8">
        <v>0</v>
      </c>
      <c r="M1992" s="8">
        <v>0</v>
      </c>
      <c r="N1992" s="8">
        <v>0</v>
      </c>
      <c r="O1992" s="8">
        <v>0</v>
      </c>
      <c r="P1992" s="8"/>
      <c r="Q1992" s="8">
        <v>36222.080000000002</v>
      </c>
      <c r="R1992" s="8"/>
      <c r="S1992" s="8"/>
      <c r="T1992" s="8"/>
      <c r="U1992" s="8"/>
      <c r="V1992" s="8"/>
      <c r="W1992" s="8"/>
      <c r="X1992" s="8"/>
      <c r="Y1992" s="14">
        <f t="shared" si="340"/>
        <v>36222.080000000002</v>
      </c>
      <c r="Z1992" s="89"/>
      <c r="AA1992" s="137"/>
      <c r="AB1992" s="90"/>
      <c r="AC1992" s="90"/>
      <c r="AD1992" s="91"/>
      <c r="AE1992" s="91"/>
      <c r="AG1992" s="9"/>
      <c r="AJ1992" s="9"/>
    </row>
    <row r="1993" spans="1:36" ht="15" customHeight="1" outlineLevel="2">
      <c r="A1993" s="7">
        <v>2015</v>
      </c>
      <c r="B1993" s="149" t="s">
        <v>3471</v>
      </c>
      <c r="C1993" s="149" t="s">
        <v>282</v>
      </c>
      <c r="D1993" s="23" t="s">
        <v>282</v>
      </c>
      <c r="E1993" s="7" t="s">
        <v>13</v>
      </c>
      <c r="F1993" s="7">
        <v>1270</v>
      </c>
      <c r="G1993" s="7" t="s">
        <v>2302</v>
      </c>
      <c r="H1993" s="7" t="str">
        <f>VLOOKUP(G1993,Crosswalk!B:D,2,0)</f>
        <v>Supp Property Taxes-Prior Secured</v>
      </c>
      <c r="I1993" s="7"/>
      <c r="J1993" s="8">
        <v>0</v>
      </c>
      <c r="K1993" s="8">
        <v>0</v>
      </c>
      <c r="L1993" s="8">
        <v>0</v>
      </c>
      <c r="M1993" s="8">
        <v>0</v>
      </c>
      <c r="N1993" s="8">
        <v>0</v>
      </c>
      <c r="O1993" s="8">
        <v>0</v>
      </c>
      <c r="P1993" s="8"/>
      <c r="Q1993" s="8">
        <v>24715.02</v>
      </c>
      <c r="R1993" s="8"/>
      <c r="S1993" s="8"/>
      <c r="T1993" s="8"/>
      <c r="U1993" s="8"/>
      <c r="V1993" s="8"/>
      <c r="W1993" s="8"/>
      <c r="X1993" s="8"/>
      <c r="Y1993" s="14">
        <f t="shared" si="340"/>
        <v>24715.02</v>
      </c>
      <c r="Z1993" s="89"/>
      <c r="AA1993" s="137"/>
      <c r="AB1993" s="90"/>
      <c r="AC1993" s="90"/>
      <c r="AD1993" s="91"/>
      <c r="AE1993" s="91"/>
      <c r="AG1993" s="9"/>
      <c r="AJ1993" s="9"/>
    </row>
    <row r="1994" spans="1:36" ht="15" customHeight="1" outlineLevel="2">
      <c r="A1994" s="7">
        <v>2015</v>
      </c>
      <c r="B1994" s="149" t="s">
        <v>3471</v>
      </c>
      <c r="C1994" s="149" t="s">
        <v>282</v>
      </c>
      <c r="D1994" s="23" t="s">
        <v>282</v>
      </c>
      <c r="E1994" s="7" t="s">
        <v>13</v>
      </c>
      <c r="F1994" s="7">
        <v>1450</v>
      </c>
      <c r="G1994" s="7" t="s">
        <v>2310</v>
      </c>
      <c r="H1994" s="7" t="str">
        <f>VLOOKUP(G1994,Crosswalk!B:D,2,0)</f>
        <v>Aircraft</v>
      </c>
      <c r="I1994" s="7"/>
      <c r="J1994" s="8">
        <v>0</v>
      </c>
      <c r="K1994" s="8">
        <v>0</v>
      </c>
      <c r="L1994" s="8">
        <v>0</v>
      </c>
      <c r="M1994" s="8">
        <v>0</v>
      </c>
      <c r="N1994" s="8">
        <v>0</v>
      </c>
      <c r="O1994" s="8">
        <v>0</v>
      </c>
      <c r="P1994" s="8"/>
      <c r="Q1994" s="8">
        <v>0</v>
      </c>
      <c r="R1994" s="8"/>
      <c r="S1994" s="8"/>
      <c r="T1994" s="8"/>
      <c r="U1994" s="8"/>
      <c r="V1994" s="8"/>
      <c r="W1994" s="8"/>
      <c r="X1994" s="8"/>
      <c r="Y1994" s="14">
        <f t="shared" si="340"/>
        <v>0</v>
      </c>
      <c r="Z1994" s="89"/>
      <c r="AA1994" s="137"/>
      <c r="AB1994" s="90"/>
      <c r="AC1994" s="90"/>
      <c r="AD1994" s="91"/>
      <c r="AE1994" s="91"/>
      <c r="AG1994" s="9"/>
      <c r="AJ1994" s="9"/>
    </row>
    <row r="1995" spans="1:36" ht="15" customHeight="1" outlineLevel="2">
      <c r="A1995" s="7">
        <v>2015</v>
      </c>
      <c r="B1995" s="149" t="s">
        <v>3471</v>
      </c>
      <c r="C1995" s="149" t="s">
        <v>282</v>
      </c>
      <c r="D1995" s="23" t="s">
        <v>282</v>
      </c>
      <c r="E1995" s="7" t="s">
        <v>13</v>
      </c>
      <c r="F1995" s="7">
        <v>4010</v>
      </c>
      <c r="G1995" s="7" t="s">
        <v>2293</v>
      </c>
      <c r="H1995" s="7" t="str">
        <f>VLOOKUP(G1995,Crosswalk!B:D,2,0)</f>
        <v>Interest</v>
      </c>
      <c r="I1995" s="7"/>
      <c r="J1995" s="8">
        <v>0</v>
      </c>
      <c r="K1995" s="8">
        <v>0</v>
      </c>
      <c r="L1995" s="8">
        <v>436.44</v>
      </c>
      <c r="M1995" s="8">
        <v>0</v>
      </c>
      <c r="N1995" s="8">
        <v>602.36999999999989</v>
      </c>
      <c r="O1995" s="8">
        <v>622.20000000000027</v>
      </c>
      <c r="P1995" s="8"/>
      <c r="Q1995" s="8">
        <v>4589.5200000000004</v>
      </c>
      <c r="R1995" s="8"/>
      <c r="S1995" s="8"/>
      <c r="T1995" s="8"/>
      <c r="U1995" s="8"/>
      <c r="V1995" s="8"/>
      <c r="W1995" s="8"/>
      <c r="X1995" s="8"/>
      <c r="Y1995" s="14">
        <f t="shared" si="340"/>
        <v>6250.5300000000007</v>
      </c>
      <c r="Z1995" s="89"/>
      <c r="AA1995" s="137"/>
      <c r="AB1995" s="90"/>
      <c r="AC1995" s="90"/>
      <c r="AD1995" s="91"/>
      <c r="AE1995" s="91"/>
      <c r="AG1995" s="9"/>
      <c r="AJ1995" s="9"/>
    </row>
    <row r="1996" spans="1:36" ht="15" customHeight="1" outlineLevel="2">
      <c r="A1996" s="7">
        <v>2015</v>
      </c>
      <c r="B1996" s="149" t="s">
        <v>3471</v>
      </c>
      <c r="C1996" s="149" t="s">
        <v>282</v>
      </c>
      <c r="D1996" s="23" t="s">
        <v>282</v>
      </c>
      <c r="E1996" s="7" t="s">
        <v>13</v>
      </c>
      <c r="F1996" s="7">
        <v>5380</v>
      </c>
      <c r="G1996" s="7" t="s">
        <v>2294</v>
      </c>
      <c r="H1996" s="7" t="str">
        <f>VLOOKUP(G1996,Crosswalk!B:D,2,0)</f>
        <v>St-Homeowners Prop Tax Relief</v>
      </c>
      <c r="I1996" s="7"/>
      <c r="J1996" s="8">
        <v>0</v>
      </c>
      <c r="K1996" s="8">
        <v>0</v>
      </c>
      <c r="L1996" s="8">
        <v>0</v>
      </c>
      <c r="M1996" s="8">
        <v>0</v>
      </c>
      <c r="N1996" s="8">
        <v>17780.82</v>
      </c>
      <c r="O1996" s="8">
        <v>0</v>
      </c>
      <c r="P1996" s="8"/>
      <c r="Q1996" s="8">
        <v>17780.82</v>
      </c>
      <c r="R1996" s="8"/>
      <c r="S1996" s="8"/>
      <c r="T1996" s="8"/>
      <c r="U1996" s="8"/>
      <c r="V1996" s="8"/>
      <c r="W1996" s="8"/>
      <c r="X1996" s="8"/>
      <c r="Y1996" s="14">
        <f t="shared" si="340"/>
        <v>35561.64</v>
      </c>
      <c r="Z1996" s="89"/>
      <c r="AA1996" s="137"/>
      <c r="AB1996" s="90"/>
      <c r="AC1996" s="90"/>
      <c r="AD1996" s="91"/>
      <c r="AE1996" s="91"/>
      <c r="AG1996" s="9"/>
      <c r="AJ1996" s="9"/>
    </row>
    <row r="1997" spans="1:36" ht="15" customHeight="1" outlineLevel="1">
      <c r="A1997" s="7"/>
      <c r="B1997" s="149"/>
      <c r="C1997" s="157" t="s">
        <v>3638</v>
      </c>
      <c r="D1997" s="23"/>
      <c r="E1997" s="7"/>
      <c r="F1997" s="7"/>
      <c r="G1997" s="7"/>
      <c r="H1997" s="7"/>
      <c r="I1997" s="7"/>
      <c r="J1997" s="8">
        <f>SUBTOTAL(9,J1988:J1996)</f>
        <v>0</v>
      </c>
      <c r="K1997" s="8">
        <f>SUBTOTAL(9,K1988:K1996)</f>
        <v>0</v>
      </c>
      <c r="L1997" s="8">
        <f>SUBTOTAL(9,L1988:L1996)</f>
        <v>1652679.63</v>
      </c>
      <c r="M1997" s="8">
        <f>SUBTOTAL(9,M1988:M1996)</f>
        <v>0</v>
      </c>
      <c r="N1997" s="8">
        <f>SUBTOTAL(9,N1988:N1996)</f>
        <v>244910.59999999998</v>
      </c>
      <c r="O1997" s="8">
        <f>SUBTOTAL(9,O1988:O1996)</f>
        <v>950371.57</v>
      </c>
      <c r="P1997" s="8">
        <f>SUBTOTAL(9,P1988:P1996)</f>
        <v>292510.73000000004</v>
      </c>
      <c r="Q1997" s="8">
        <f>SUBTOTAL(9,Q1988:Q1996)</f>
        <v>217229.58000000013</v>
      </c>
      <c r="R1997" s="8"/>
      <c r="S1997" s="8"/>
      <c r="T1997" s="8"/>
      <c r="U1997" s="8"/>
      <c r="V1997" s="8"/>
      <c r="W1997" s="8"/>
      <c r="X1997" s="8"/>
      <c r="Y1997" s="14">
        <f>SUBTOTAL(9,Y1988:Y1996)</f>
        <v>3357702.11</v>
      </c>
      <c r="Z1997" s="89"/>
      <c r="AA1997" s="137"/>
      <c r="AB1997" s="90"/>
      <c r="AC1997" s="90"/>
      <c r="AD1997" s="91"/>
      <c r="AE1997" s="91"/>
      <c r="AG1997" s="9"/>
      <c r="AJ1997" s="9"/>
    </row>
    <row r="1998" spans="1:36" ht="15" customHeight="1" outlineLevel="2">
      <c r="A1998" s="7">
        <v>2015</v>
      </c>
      <c r="B1998" s="149" t="s">
        <v>3472</v>
      </c>
      <c r="C1998" s="149" t="s">
        <v>283</v>
      </c>
      <c r="D1998" s="23" t="s">
        <v>283</v>
      </c>
      <c r="E1998" s="7" t="s">
        <v>13</v>
      </c>
      <c r="F1998" s="7">
        <v>1010</v>
      </c>
      <c r="G1998" s="7" t="s">
        <v>2279</v>
      </c>
      <c r="H1998" s="7" t="str">
        <f>VLOOKUP(G1998,Crosswalk!B:D,2,0)</f>
        <v>Property Taxes-Current Secured</v>
      </c>
      <c r="I1998" s="7"/>
      <c r="J1998" s="8">
        <v>0</v>
      </c>
      <c r="K1998" s="8">
        <v>0</v>
      </c>
      <c r="L1998" s="8">
        <v>773368.52</v>
      </c>
      <c r="M1998" s="8">
        <v>0</v>
      </c>
      <c r="N1998" s="8">
        <v>119599.28000000003</v>
      </c>
      <c r="O1998" s="8">
        <v>488731.32000000007</v>
      </c>
      <c r="P1998" s="8">
        <v>154594.79999999999</v>
      </c>
      <c r="Q1998" s="8">
        <v>16391.049999999814</v>
      </c>
      <c r="R1998" s="8"/>
      <c r="S1998" s="8"/>
      <c r="T1998" s="8"/>
      <c r="U1998" s="8"/>
      <c r="V1998" s="8"/>
      <c r="W1998" s="8"/>
      <c r="X1998" s="8"/>
      <c r="Y1998" s="14">
        <f t="shared" si="340"/>
        <v>1552684.97</v>
      </c>
      <c r="Z1998" s="89"/>
      <c r="AA1998" s="137"/>
      <c r="AB1998" s="90"/>
      <c r="AC1998" s="90"/>
      <c r="AD1998" s="91"/>
      <c r="AE1998" s="91"/>
      <c r="AG1998" s="9"/>
      <c r="AJ1998" s="9"/>
    </row>
    <row r="1999" spans="1:36" ht="15" customHeight="1" outlineLevel="2">
      <c r="A1999" s="7">
        <v>2015</v>
      </c>
      <c r="B1999" s="149" t="s">
        <v>3472</v>
      </c>
      <c r="C1999" s="149" t="s">
        <v>283</v>
      </c>
      <c r="D1999" s="23" t="s">
        <v>283</v>
      </c>
      <c r="E1999" s="7" t="s">
        <v>13</v>
      </c>
      <c r="F1999" s="7">
        <v>1050</v>
      </c>
      <c r="G1999" s="7" t="s">
        <v>2281</v>
      </c>
      <c r="H1999" s="7" t="str">
        <f>VLOOKUP(G1999,Crosswalk!B:D,2,0)</f>
        <v>Property Tax-Current Unsecured</v>
      </c>
      <c r="I1999" s="7"/>
      <c r="J1999" s="8">
        <v>0</v>
      </c>
      <c r="K1999" s="8">
        <v>0</v>
      </c>
      <c r="L1999" s="8">
        <v>85653.04</v>
      </c>
      <c r="M1999" s="8">
        <v>0</v>
      </c>
      <c r="N1999" s="8">
        <v>492.72999999999593</v>
      </c>
      <c r="O1999" s="8">
        <v>4350.9499999999971</v>
      </c>
      <c r="P1999" s="8">
        <v>-270.04000000000002</v>
      </c>
      <c r="Q1999" s="8">
        <v>3133.3600000000006</v>
      </c>
      <c r="R1999" s="8"/>
      <c r="S1999" s="8"/>
      <c r="T1999" s="8"/>
      <c r="U1999" s="8"/>
      <c r="V1999" s="8"/>
      <c r="W1999" s="8"/>
      <c r="X1999" s="8"/>
      <c r="Y1999" s="14">
        <f t="shared" si="340"/>
        <v>93360.04</v>
      </c>
      <c r="Z1999" s="89"/>
      <c r="AA1999" s="137"/>
      <c r="AB1999" s="90"/>
      <c r="AC1999" s="90"/>
      <c r="AD1999" s="91"/>
      <c r="AE1999" s="91"/>
      <c r="AG1999" s="9"/>
      <c r="AJ1999" s="9"/>
    </row>
    <row r="2000" spans="1:36" ht="15" customHeight="1" outlineLevel="2">
      <c r="A2000" s="7">
        <v>2015</v>
      </c>
      <c r="B2000" s="149" t="s">
        <v>3472</v>
      </c>
      <c r="C2000" s="149" t="s">
        <v>283</v>
      </c>
      <c r="D2000" s="23" t="s">
        <v>283</v>
      </c>
      <c r="E2000" s="7" t="s">
        <v>13</v>
      </c>
      <c r="F2000" s="7">
        <v>1110</v>
      </c>
      <c r="G2000" s="7" t="s">
        <v>2283</v>
      </c>
      <c r="H2000" s="7" t="str">
        <f>VLOOKUP(G2000,Crosswalk!B:D,2,0)</f>
        <v>Property Taxes-Prior Secured</v>
      </c>
      <c r="I2000" s="7"/>
      <c r="J2000" s="8">
        <v>0</v>
      </c>
      <c r="K2000" s="8">
        <v>0</v>
      </c>
      <c r="L2000" s="8">
        <v>0</v>
      </c>
      <c r="M2000" s="8">
        <v>0</v>
      </c>
      <c r="N2000" s="8">
        <v>0</v>
      </c>
      <c r="O2000" s="8">
        <v>0</v>
      </c>
      <c r="P2000" s="8"/>
      <c r="Q2000" s="8">
        <v>52408.15</v>
      </c>
      <c r="R2000" s="8"/>
      <c r="S2000" s="8"/>
      <c r="T2000" s="8"/>
      <c r="U2000" s="8"/>
      <c r="V2000" s="8"/>
      <c r="W2000" s="8"/>
      <c r="X2000" s="8"/>
      <c r="Y2000" s="14">
        <f t="shared" si="340"/>
        <v>52408.15</v>
      </c>
      <c r="Z2000" s="89"/>
      <c r="AA2000" s="137"/>
      <c r="AB2000" s="90"/>
      <c r="AC2000" s="90"/>
      <c r="AD2000" s="91"/>
      <c r="AE2000" s="91"/>
      <c r="AG2000" s="9"/>
      <c r="AJ2000" s="9"/>
    </row>
    <row r="2001" spans="1:36" ht="15" customHeight="1" outlineLevel="2">
      <c r="A2001" s="7">
        <v>2015</v>
      </c>
      <c r="B2001" s="149" t="s">
        <v>3472</v>
      </c>
      <c r="C2001" s="149" t="s">
        <v>283</v>
      </c>
      <c r="D2001" s="23" t="s">
        <v>283</v>
      </c>
      <c r="E2001" s="7" t="s">
        <v>13</v>
      </c>
      <c r="F2001" s="7">
        <v>1150</v>
      </c>
      <c r="G2001" s="7" t="s">
        <v>2285</v>
      </c>
      <c r="H2001" s="7" t="str">
        <f>VLOOKUP(G2001,Crosswalk!B:D,2,0)</f>
        <v>Property Taxes-Prior Unsecured</v>
      </c>
      <c r="I2001" s="7"/>
      <c r="J2001" s="8">
        <v>0</v>
      </c>
      <c r="K2001" s="8">
        <v>0</v>
      </c>
      <c r="L2001" s="8">
        <v>850.84</v>
      </c>
      <c r="M2001" s="8">
        <v>0</v>
      </c>
      <c r="N2001" s="8">
        <v>130.56000000000006</v>
      </c>
      <c r="O2001" s="8">
        <v>1236.7999999999997</v>
      </c>
      <c r="P2001" s="8">
        <v>133.28</v>
      </c>
      <c r="Q2001" s="8">
        <v>782.63999999999987</v>
      </c>
      <c r="R2001" s="8"/>
      <c r="S2001" s="8"/>
      <c r="T2001" s="8"/>
      <c r="U2001" s="8"/>
      <c r="V2001" s="8"/>
      <c r="W2001" s="8"/>
      <c r="X2001" s="8"/>
      <c r="Y2001" s="14">
        <f t="shared" si="340"/>
        <v>3134.12</v>
      </c>
      <c r="Z2001" s="89"/>
      <c r="AA2001" s="137"/>
      <c r="AB2001" s="90"/>
      <c r="AC2001" s="90"/>
      <c r="AD2001" s="91"/>
      <c r="AE2001" s="91"/>
      <c r="AG2001" s="9"/>
      <c r="AJ2001" s="9"/>
    </row>
    <row r="2002" spans="1:36" ht="15" customHeight="1" outlineLevel="2">
      <c r="A2002" s="7">
        <v>2015</v>
      </c>
      <c r="B2002" s="149" t="s">
        <v>3472</v>
      </c>
      <c r="C2002" s="149" t="s">
        <v>283</v>
      </c>
      <c r="D2002" s="23" t="s">
        <v>283</v>
      </c>
      <c r="E2002" s="7" t="s">
        <v>13</v>
      </c>
      <c r="F2002" s="7">
        <v>1260</v>
      </c>
      <c r="G2002" s="7" t="s">
        <v>2287</v>
      </c>
      <c r="H2002" s="7" t="str">
        <f>VLOOKUP(G2002,Crosswalk!B:D,2,0)</f>
        <v>Supp Prop Tax-Current Secured</v>
      </c>
      <c r="I2002" s="7"/>
      <c r="J2002" s="8">
        <v>0</v>
      </c>
      <c r="K2002" s="8">
        <v>0</v>
      </c>
      <c r="L2002" s="8">
        <v>0</v>
      </c>
      <c r="M2002" s="8">
        <v>0</v>
      </c>
      <c r="N2002" s="8">
        <v>0</v>
      </c>
      <c r="O2002" s="8">
        <v>0</v>
      </c>
      <c r="P2002" s="8"/>
      <c r="Q2002" s="8">
        <v>26830.92</v>
      </c>
      <c r="R2002" s="8"/>
      <c r="S2002" s="8"/>
      <c r="T2002" s="8"/>
      <c r="U2002" s="8"/>
      <c r="V2002" s="8"/>
      <c r="W2002" s="8"/>
      <c r="X2002" s="8"/>
      <c r="Y2002" s="14">
        <f t="shared" si="340"/>
        <v>26830.92</v>
      </c>
      <c r="Z2002" s="89"/>
      <c r="AA2002" s="137"/>
      <c r="AB2002" s="90"/>
      <c r="AC2002" s="90"/>
      <c r="AD2002" s="91"/>
      <c r="AE2002" s="91"/>
      <c r="AG2002" s="9"/>
      <c r="AJ2002" s="9"/>
    </row>
    <row r="2003" spans="1:36" ht="15" customHeight="1" outlineLevel="2">
      <c r="A2003" s="7">
        <v>2015</v>
      </c>
      <c r="B2003" s="149" t="s">
        <v>3472</v>
      </c>
      <c r="C2003" s="149" t="s">
        <v>283</v>
      </c>
      <c r="D2003" s="23" t="s">
        <v>283</v>
      </c>
      <c r="E2003" s="7" t="s">
        <v>13</v>
      </c>
      <c r="F2003" s="7">
        <v>1270</v>
      </c>
      <c r="G2003" s="7" t="s">
        <v>2302</v>
      </c>
      <c r="H2003" s="7" t="str">
        <f>VLOOKUP(G2003,Crosswalk!B:D,2,0)</f>
        <v>Supp Property Taxes-Prior Secured</v>
      </c>
      <c r="I2003" s="7"/>
      <c r="J2003" s="8">
        <v>0</v>
      </c>
      <c r="K2003" s="8">
        <v>0</v>
      </c>
      <c r="L2003" s="8">
        <v>0</v>
      </c>
      <c r="M2003" s="8">
        <v>0</v>
      </c>
      <c r="N2003" s="8">
        <v>0</v>
      </c>
      <c r="O2003" s="8">
        <v>0</v>
      </c>
      <c r="P2003" s="8"/>
      <c r="Q2003" s="8">
        <v>2891.21</v>
      </c>
      <c r="R2003" s="8"/>
      <c r="S2003" s="8"/>
      <c r="T2003" s="8"/>
      <c r="U2003" s="8"/>
      <c r="V2003" s="8"/>
      <c r="W2003" s="8"/>
      <c r="X2003" s="8"/>
      <c r="Y2003" s="14">
        <f t="shared" si="340"/>
        <v>2891.21</v>
      </c>
      <c r="Z2003" s="89"/>
      <c r="AA2003" s="137"/>
      <c r="AB2003" s="90"/>
      <c r="AC2003" s="90"/>
      <c r="AD2003" s="91"/>
      <c r="AE2003" s="91"/>
      <c r="AG2003" s="9"/>
      <c r="AJ2003" s="9"/>
    </row>
    <row r="2004" spans="1:36" ht="15" customHeight="1" outlineLevel="2">
      <c r="A2004" s="7">
        <v>2015</v>
      </c>
      <c r="B2004" s="149" t="s">
        <v>3472</v>
      </c>
      <c r="C2004" s="149" t="s">
        <v>283</v>
      </c>
      <c r="D2004" s="23" t="s">
        <v>283</v>
      </c>
      <c r="E2004" s="7" t="s">
        <v>13</v>
      </c>
      <c r="F2004" s="7">
        <v>1450</v>
      </c>
      <c r="G2004" s="7" t="s">
        <v>2310</v>
      </c>
      <c r="H2004" s="7" t="str">
        <f>VLOOKUP(G2004,Crosswalk!B:D,2,0)</f>
        <v>Aircraft</v>
      </c>
      <c r="I2004" s="7"/>
      <c r="J2004" s="8">
        <v>0</v>
      </c>
      <c r="K2004" s="8">
        <v>0</v>
      </c>
      <c r="L2004" s="8">
        <v>0</v>
      </c>
      <c r="M2004" s="8">
        <v>0</v>
      </c>
      <c r="N2004" s="8">
        <v>0</v>
      </c>
      <c r="O2004" s="8">
        <v>0</v>
      </c>
      <c r="P2004" s="8"/>
      <c r="Q2004" s="8">
        <v>0</v>
      </c>
      <c r="R2004" s="8"/>
      <c r="S2004" s="8"/>
      <c r="T2004" s="8"/>
      <c r="U2004" s="8"/>
      <c r="V2004" s="8"/>
      <c r="W2004" s="8"/>
      <c r="X2004" s="8"/>
      <c r="Y2004" s="14">
        <f t="shared" si="340"/>
        <v>0</v>
      </c>
      <c r="Z2004" s="89"/>
      <c r="AA2004" s="137"/>
      <c r="AB2004" s="90"/>
      <c r="AC2004" s="90"/>
      <c r="AD2004" s="91"/>
      <c r="AE2004" s="91"/>
      <c r="AG2004" s="9"/>
      <c r="AJ2004" s="9"/>
    </row>
    <row r="2005" spans="1:36" ht="15" customHeight="1" outlineLevel="2">
      <c r="A2005" s="7">
        <v>2015</v>
      </c>
      <c r="B2005" s="149" t="s">
        <v>3472</v>
      </c>
      <c r="C2005" s="149" t="s">
        <v>283</v>
      </c>
      <c r="D2005" s="23" t="s">
        <v>283</v>
      </c>
      <c r="E2005" s="7" t="s">
        <v>13</v>
      </c>
      <c r="F2005" s="7">
        <v>4010</v>
      </c>
      <c r="G2005" s="7" t="s">
        <v>2293</v>
      </c>
      <c r="H2005" s="7" t="str">
        <f>VLOOKUP(G2005,Crosswalk!B:D,2,0)</f>
        <v>Interest</v>
      </c>
      <c r="I2005" s="7"/>
      <c r="J2005" s="8">
        <v>0</v>
      </c>
      <c r="K2005" s="8">
        <v>0</v>
      </c>
      <c r="L2005" s="8">
        <v>284.41000000000003</v>
      </c>
      <c r="M2005" s="8">
        <v>0</v>
      </c>
      <c r="N2005" s="8">
        <v>399.10999999999996</v>
      </c>
      <c r="O2005" s="8">
        <v>352.86000000000013</v>
      </c>
      <c r="P2005" s="8"/>
      <c r="Q2005" s="8">
        <v>2418.13</v>
      </c>
      <c r="R2005" s="8"/>
      <c r="S2005" s="8"/>
      <c r="T2005" s="8"/>
      <c r="U2005" s="8"/>
      <c r="V2005" s="8"/>
      <c r="W2005" s="8"/>
      <c r="X2005" s="8"/>
      <c r="Y2005" s="14">
        <f t="shared" si="340"/>
        <v>3454.51</v>
      </c>
      <c r="Z2005" s="89"/>
      <c r="AA2005" s="137"/>
      <c r="AB2005" s="90"/>
      <c r="AC2005" s="90"/>
      <c r="AD2005" s="91"/>
      <c r="AE2005" s="91"/>
      <c r="AG2005" s="9"/>
      <c r="AJ2005" s="9"/>
    </row>
    <row r="2006" spans="1:36" ht="15" customHeight="1" outlineLevel="2">
      <c r="A2006" s="7">
        <v>2015</v>
      </c>
      <c r="B2006" s="149" t="s">
        <v>3472</v>
      </c>
      <c r="C2006" s="149" t="s">
        <v>283</v>
      </c>
      <c r="D2006" s="23" t="s">
        <v>283</v>
      </c>
      <c r="E2006" s="7" t="s">
        <v>13</v>
      </c>
      <c r="F2006" s="7">
        <v>5380</v>
      </c>
      <c r="G2006" s="7" t="s">
        <v>2294</v>
      </c>
      <c r="H2006" s="7" t="str">
        <f>VLOOKUP(G2006,Crosswalk!B:D,2,0)</f>
        <v>St-Homeowners Prop Tax Relief</v>
      </c>
      <c r="I2006" s="7"/>
      <c r="J2006" s="8">
        <v>0</v>
      </c>
      <c r="K2006" s="8">
        <v>0</v>
      </c>
      <c r="L2006" s="8">
        <v>0</v>
      </c>
      <c r="M2006" s="8">
        <v>0</v>
      </c>
      <c r="N2006" s="8">
        <v>9255.2800000000007</v>
      </c>
      <c r="O2006" s="8">
        <v>0</v>
      </c>
      <c r="P2006" s="8"/>
      <c r="Q2006" s="8">
        <v>9255.2800000000007</v>
      </c>
      <c r="R2006" s="8"/>
      <c r="S2006" s="8"/>
      <c r="T2006" s="8"/>
      <c r="U2006" s="8"/>
      <c r="V2006" s="8"/>
      <c r="W2006" s="8"/>
      <c r="X2006" s="8"/>
      <c r="Y2006" s="14">
        <f t="shared" si="340"/>
        <v>18510.560000000001</v>
      </c>
      <c r="Z2006" s="89"/>
      <c r="AA2006" s="137"/>
      <c r="AB2006" s="90"/>
      <c r="AC2006" s="90"/>
      <c r="AD2006" s="91"/>
      <c r="AE2006" s="91"/>
      <c r="AG2006" s="9"/>
      <c r="AJ2006" s="9"/>
    </row>
    <row r="2007" spans="1:36" ht="15" customHeight="1" outlineLevel="1">
      <c r="A2007" s="7"/>
      <c r="B2007" s="149"/>
      <c r="C2007" s="157" t="s">
        <v>3639</v>
      </c>
      <c r="D2007" s="23"/>
      <c r="E2007" s="7"/>
      <c r="F2007" s="7"/>
      <c r="G2007" s="7"/>
      <c r="H2007" s="7"/>
      <c r="I2007" s="7"/>
      <c r="J2007" s="8">
        <f>SUBTOTAL(9,J1998:J2006)</f>
        <v>0</v>
      </c>
      <c r="K2007" s="8">
        <f>SUBTOTAL(9,K1998:K2006)</f>
        <v>0</v>
      </c>
      <c r="L2007" s="8">
        <f>SUBTOTAL(9,L1998:L2006)</f>
        <v>860156.81</v>
      </c>
      <c r="M2007" s="8">
        <f>SUBTOTAL(9,M1998:M2006)</f>
        <v>0</v>
      </c>
      <c r="N2007" s="8">
        <f>SUBTOTAL(9,N1998:N2006)</f>
        <v>129876.96000000002</v>
      </c>
      <c r="O2007" s="8">
        <f>SUBTOTAL(9,O1998:O2006)</f>
        <v>494671.93000000005</v>
      </c>
      <c r="P2007" s="8">
        <f>SUBTOTAL(9,P1998:P2006)</f>
        <v>154458.03999999998</v>
      </c>
      <c r="Q2007" s="8">
        <f>SUBTOTAL(9,Q1998:Q2006)</f>
        <v>114110.73999999983</v>
      </c>
      <c r="R2007" s="8"/>
      <c r="S2007" s="8"/>
      <c r="T2007" s="8"/>
      <c r="U2007" s="8"/>
      <c r="V2007" s="8"/>
      <c r="W2007" s="8"/>
      <c r="X2007" s="8"/>
      <c r="Y2007" s="14">
        <f>SUBTOTAL(9,Y1998:Y2006)</f>
        <v>1753274.48</v>
      </c>
      <c r="Z2007" s="89"/>
      <c r="AA2007" s="137"/>
      <c r="AB2007" s="90"/>
      <c r="AC2007" s="90"/>
      <c r="AD2007" s="91"/>
      <c r="AE2007" s="91"/>
      <c r="AG2007" s="9"/>
      <c r="AJ2007" s="9"/>
    </row>
    <row r="2008" spans="1:36" ht="15" customHeight="1" outlineLevel="2">
      <c r="A2008" s="7">
        <v>2015</v>
      </c>
      <c r="B2008" s="149" t="s">
        <v>3473</v>
      </c>
      <c r="C2008" s="149" t="s">
        <v>284</v>
      </c>
      <c r="D2008" s="23" t="s">
        <v>284</v>
      </c>
      <c r="E2008" s="7" t="s">
        <v>13</v>
      </c>
      <c r="F2008" s="7">
        <v>1010</v>
      </c>
      <c r="G2008" s="7" t="s">
        <v>2279</v>
      </c>
      <c r="H2008" s="7" t="str">
        <f>VLOOKUP(G2008,Crosswalk!B:D,2,0)</f>
        <v>Property Taxes-Current Secured</v>
      </c>
      <c r="I2008" s="7"/>
      <c r="J2008" s="8">
        <v>0</v>
      </c>
      <c r="K2008" s="8">
        <v>0</v>
      </c>
      <c r="L2008" s="8">
        <v>1065199.8</v>
      </c>
      <c r="M2008" s="8">
        <v>0</v>
      </c>
      <c r="N2008" s="8">
        <v>163044.35000000009</v>
      </c>
      <c r="O2008" s="8">
        <v>673155.02</v>
      </c>
      <c r="P2008" s="8">
        <v>211301.69</v>
      </c>
      <c r="Q2008" s="8">
        <v>22571.079999999609</v>
      </c>
      <c r="R2008" s="8"/>
      <c r="S2008" s="8"/>
      <c r="T2008" s="8"/>
      <c r="U2008" s="8"/>
      <c r="V2008" s="8"/>
      <c r="W2008" s="8"/>
      <c r="X2008" s="8"/>
      <c r="Y2008" s="14">
        <f t="shared" si="340"/>
        <v>2135271.94</v>
      </c>
      <c r="Z2008" s="89"/>
      <c r="AA2008" s="137"/>
      <c r="AB2008" s="90"/>
      <c r="AC2008" s="90"/>
      <c r="AD2008" s="91"/>
      <c r="AE2008" s="91"/>
      <c r="AG2008" s="9"/>
      <c r="AJ2008" s="9"/>
    </row>
    <row r="2009" spans="1:36" ht="15" customHeight="1" outlineLevel="2">
      <c r="A2009" s="7">
        <v>2015</v>
      </c>
      <c r="B2009" s="149" t="s">
        <v>3473</v>
      </c>
      <c r="C2009" s="149" t="s">
        <v>284</v>
      </c>
      <c r="D2009" s="23" t="s">
        <v>284</v>
      </c>
      <c r="E2009" s="7" t="s">
        <v>13</v>
      </c>
      <c r="F2009" s="7">
        <v>1050</v>
      </c>
      <c r="G2009" s="7" t="s">
        <v>2281</v>
      </c>
      <c r="H2009" s="7" t="str">
        <f>VLOOKUP(G2009,Crosswalk!B:D,2,0)</f>
        <v>Property Tax-Current Unsecured</v>
      </c>
      <c r="I2009" s="7"/>
      <c r="J2009" s="8">
        <v>0</v>
      </c>
      <c r="K2009" s="8">
        <v>0</v>
      </c>
      <c r="L2009" s="8">
        <v>117974.38</v>
      </c>
      <c r="M2009" s="8">
        <v>0</v>
      </c>
      <c r="N2009" s="8">
        <v>678.65999999998894</v>
      </c>
      <c r="O2009" s="8">
        <v>5992.7900000000081</v>
      </c>
      <c r="P2009" s="8">
        <v>-371.94</v>
      </c>
      <c r="Q2009" s="8">
        <v>4315.7300000000105</v>
      </c>
      <c r="R2009" s="8"/>
      <c r="S2009" s="8"/>
      <c r="T2009" s="8"/>
      <c r="U2009" s="8"/>
      <c r="V2009" s="8"/>
      <c r="W2009" s="8"/>
      <c r="X2009" s="8"/>
      <c r="Y2009" s="14">
        <f t="shared" si="340"/>
        <v>128589.62000000001</v>
      </c>
      <c r="Z2009" s="89"/>
      <c r="AA2009" s="137"/>
      <c r="AB2009" s="90"/>
      <c r="AC2009" s="90"/>
      <c r="AD2009" s="91"/>
      <c r="AE2009" s="91"/>
      <c r="AG2009" s="9"/>
      <c r="AJ2009" s="9"/>
    </row>
    <row r="2010" spans="1:36" ht="15" customHeight="1" outlineLevel="2">
      <c r="A2010" s="7">
        <v>2015</v>
      </c>
      <c r="B2010" s="149" t="s">
        <v>3473</v>
      </c>
      <c r="C2010" s="149" t="s">
        <v>284</v>
      </c>
      <c r="D2010" s="23" t="s">
        <v>284</v>
      </c>
      <c r="E2010" s="7" t="s">
        <v>13</v>
      </c>
      <c r="F2010" s="7">
        <v>1110</v>
      </c>
      <c r="G2010" s="7" t="s">
        <v>2283</v>
      </c>
      <c r="H2010" s="7" t="str">
        <f>VLOOKUP(G2010,Crosswalk!B:D,2,0)</f>
        <v>Property Taxes-Prior Secured</v>
      </c>
      <c r="I2010" s="7"/>
      <c r="J2010" s="8">
        <v>0</v>
      </c>
      <c r="K2010" s="8">
        <v>0</v>
      </c>
      <c r="L2010" s="8">
        <v>0</v>
      </c>
      <c r="M2010" s="8">
        <v>0</v>
      </c>
      <c r="N2010" s="8">
        <v>0</v>
      </c>
      <c r="O2010" s="8">
        <v>0</v>
      </c>
      <c r="P2010" s="8"/>
      <c r="Q2010" s="8">
        <v>73625.75</v>
      </c>
      <c r="R2010" s="8"/>
      <c r="S2010" s="8"/>
      <c r="T2010" s="8"/>
      <c r="U2010" s="8"/>
      <c r="V2010" s="8"/>
      <c r="W2010" s="8"/>
      <c r="X2010" s="8"/>
      <c r="Y2010" s="14">
        <f t="shared" si="340"/>
        <v>73625.75</v>
      </c>
      <c r="Z2010" s="89"/>
      <c r="AA2010" s="137"/>
      <c r="AB2010" s="90"/>
      <c r="AC2010" s="90"/>
      <c r="AD2010" s="91"/>
      <c r="AE2010" s="91"/>
      <c r="AG2010" s="9"/>
      <c r="AJ2010" s="9"/>
    </row>
    <row r="2011" spans="1:36" ht="15" customHeight="1" outlineLevel="2">
      <c r="A2011" s="7">
        <v>2015</v>
      </c>
      <c r="B2011" s="149" t="s">
        <v>3473</v>
      </c>
      <c r="C2011" s="149" t="s">
        <v>284</v>
      </c>
      <c r="D2011" s="23" t="s">
        <v>284</v>
      </c>
      <c r="E2011" s="7" t="s">
        <v>13</v>
      </c>
      <c r="F2011" s="7">
        <v>1150</v>
      </c>
      <c r="G2011" s="7" t="s">
        <v>2285</v>
      </c>
      <c r="H2011" s="7" t="str">
        <f>VLOOKUP(G2011,Crosswalk!B:D,2,0)</f>
        <v>Property Taxes-Prior Unsecured</v>
      </c>
      <c r="I2011" s="7"/>
      <c r="J2011" s="8">
        <v>0</v>
      </c>
      <c r="K2011" s="8">
        <v>0</v>
      </c>
      <c r="L2011" s="8">
        <v>1195.31</v>
      </c>
      <c r="M2011" s="8">
        <v>0</v>
      </c>
      <c r="N2011" s="8">
        <v>183.42000000000007</v>
      </c>
      <c r="O2011" s="8">
        <v>1737.52</v>
      </c>
      <c r="P2011" s="8">
        <v>187.24</v>
      </c>
      <c r="Q2011" s="8">
        <v>1099.5</v>
      </c>
      <c r="R2011" s="8"/>
      <c r="S2011" s="8"/>
      <c r="T2011" s="8"/>
      <c r="U2011" s="8"/>
      <c r="V2011" s="8"/>
      <c r="W2011" s="8"/>
      <c r="X2011" s="8"/>
      <c r="Y2011" s="14">
        <f t="shared" si="340"/>
        <v>4402.99</v>
      </c>
      <c r="Z2011" s="89"/>
      <c r="AA2011" s="137"/>
      <c r="AB2011" s="90"/>
      <c r="AC2011" s="90"/>
      <c r="AD2011" s="91"/>
      <c r="AE2011" s="91"/>
      <c r="AG2011" s="9"/>
      <c r="AJ2011" s="9"/>
    </row>
    <row r="2012" spans="1:36" ht="15" customHeight="1" outlineLevel="2">
      <c r="A2012" s="7">
        <v>2015</v>
      </c>
      <c r="B2012" s="149" t="s">
        <v>3473</v>
      </c>
      <c r="C2012" s="149" t="s">
        <v>284</v>
      </c>
      <c r="D2012" s="23" t="s">
        <v>284</v>
      </c>
      <c r="E2012" s="7" t="s">
        <v>13</v>
      </c>
      <c r="F2012" s="7">
        <v>1260</v>
      </c>
      <c r="G2012" s="7" t="s">
        <v>2287</v>
      </c>
      <c r="H2012" s="7" t="str">
        <f>VLOOKUP(G2012,Crosswalk!B:D,2,0)</f>
        <v>Supp Prop Tax-Current Secured</v>
      </c>
      <c r="I2012" s="7"/>
      <c r="J2012" s="8">
        <v>0</v>
      </c>
      <c r="K2012" s="8">
        <v>0</v>
      </c>
      <c r="L2012" s="8">
        <v>0</v>
      </c>
      <c r="M2012" s="8">
        <v>0</v>
      </c>
      <c r="N2012" s="8">
        <v>0</v>
      </c>
      <c r="O2012" s="8">
        <v>0</v>
      </c>
      <c r="P2012" s="8"/>
      <c r="Q2012" s="8">
        <v>17950.78</v>
      </c>
      <c r="R2012" s="8"/>
      <c r="S2012" s="8"/>
      <c r="T2012" s="8"/>
      <c r="U2012" s="8"/>
      <c r="V2012" s="8"/>
      <c r="W2012" s="8"/>
      <c r="X2012" s="8"/>
      <c r="Y2012" s="14">
        <f t="shared" si="340"/>
        <v>17950.78</v>
      </c>
      <c r="Z2012" s="89"/>
      <c r="AA2012" s="137"/>
      <c r="AB2012" s="90"/>
      <c r="AC2012" s="90"/>
      <c r="AD2012" s="91"/>
      <c r="AE2012" s="91"/>
      <c r="AG2012" s="9"/>
      <c r="AJ2012" s="9"/>
    </row>
    <row r="2013" spans="1:36" ht="15" customHeight="1" outlineLevel="2">
      <c r="A2013" s="7">
        <v>2015</v>
      </c>
      <c r="B2013" s="149" t="s">
        <v>3473</v>
      </c>
      <c r="C2013" s="149" t="s">
        <v>284</v>
      </c>
      <c r="D2013" s="23" t="s">
        <v>284</v>
      </c>
      <c r="E2013" s="7" t="s">
        <v>13</v>
      </c>
      <c r="F2013" s="7">
        <v>1270</v>
      </c>
      <c r="G2013" s="7" t="s">
        <v>2302</v>
      </c>
      <c r="H2013" s="7" t="str">
        <f>VLOOKUP(G2013,Crosswalk!B:D,2,0)</f>
        <v>Supp Property Taxes-Prior Secured</v>
      </c>
      <c r="I2013" s="7"/>
      <c r="J2013" s="8"/>
      <c r="K2013" s="8"/>
      <c r="L2013" s="8"/>
      <c r="M2013" s="8"/>
      <c r="N2013" s="8"/>
      <c r="O2013" s="8"/>
      <c r="P2013" s="8"/>
      <c r="Q2013" s="8">
        <v>692.54</v>
      </c>
      <c r="R2013" s="8"/>
      <c r="S2013" s="8"/>
      <c r="T2013" s="8"/>
      <c r="U2013" s="8"/>
      <c r="V2013" s="8"/>
      <c r="W2013" s="8"/>
      <c r="X2013" s="8"/>
      <c r="Y2013" s="14">
        <f t="shared" ref="Y2013" si="341">SUM(J2013:X2013)</f>
        <v>692.54</v>
      </c>
      <c r="Z2013" s="89"/>
      <c r="AA2013" s="137"/>
      <c r="AB2013" s="90"/>
      <c r="AC2013" s="90"/>
      <c r="AD2013" s="91"/>
      <c r="AE2013" s="91"/>
      <c r="AG2013" s="9"/>
      <c r="AJ2013" s="9"/>
    </row>
    <row r="2014" spans="1:36" ht="15" customHeight="1" outlineLevel="2">
      <c r="A2014" s="7">
        <v>2015</v>
      </c>
      <c r="B2014" s="149" t="s">
        <v>3473</v>
      </c>
      <c r="C2014" s="149" t="s">
        <v>284</v>
      </c>
      <c r="D2014" s="23" t="s">
        <v>284</v>
      </c>
      <c r="E2014" s="7" t="s">
        <v>13</v>
      </c>
      <c r="F2014" s="7">
        <v>4010</v>
      </c>
      <c r="G2014" s="7" t="s">
        <v>2293</v>
      </c>
      <c r="H2014" s="7" t="str">
        <f>VLOOKUP(G2014,Crosswalk!B:D,2,0)</f>
        <v>Interest</v>
      </c>
      <c r="I2014" s="7"/>
      <c r="J2014" s="8">
        <v>0</v>
      </c>
      <c r="K2014" s="8">
        <v>0</v>
      </c>
      <c r="L2014" s="8">
        <v>275.14</v>
      </c>
      <c r="M2014" s="8">
        <v>0</v>
      </c>
      <c r="N2014" s="8">
        <v>396.12</v>
      </c>
      <c r="O2014" s="8">
        <v>451.95999999999981</v>
      </c>
      <c r="P2014" s="8"/>
      <c r="Q2014" s="8">
        <v>3302.1700000000005</v>
      </c>
      <c r="R2014" s="8"/>
      <c r="S2014" s="8"/>
      <c r="T2014" s="8"/>
      <c r="U2014" s="8"/>
      <c r="V2014" s="8"/>
      <c r="W2014" s="8"/>
      <c r="X2014" s="8"/>
      <c r="Y2014" s="14">
        <f t="shared" si="340"/>
        <v>4425.3900000000003</v>
      </c>
      <c r="Z2014" s="89"/>
      <c r="AA2014" s="137"/>
      <c r="AB2014" s="90"/>
      <c r="AC2014" s="90"/>
      <c r="AD2014" s="91"/>
      <c r="AE2014" s="91"/>
      <c r="AG2014" s="9"/>
      <c r="AJ2014" s="9"/>
    </row>
    <row r="2015" spans="1:36" ht="15" customHeight="1" outlineLevel="2">
      <c r="A2015" s="7">
        <v>2015</v>
      </c>
      <c r="B2015" s="149" t="s">
        <v>3473</v>
      </c>
      <c r="C2015" s="149" t="s">
        <v>284</v>
      </c>
      <c r="D2015" s="23" t="s">
        <v>284</v>
      </c>
      <c r="E2015" s="7" t="s">
        <v>13</v>
      </c>
      <c r="F2015" s="7">
        <v>5380</v>
      </c>
      <c r="G2015" s="7" t="s">
        <v>2294</v>
      </c>
      <c r="H2015" s="7" t="str">
        <f>VLOOKUP(G2015,Crosswalk!B:D,2,0)</f>
        <v>St-Homeowners Prop Tax Relief</v>
      </c>
      <c r="I2015" s="7"/>
      <c r="J2015" s="8">
        <v>0</v>
      </c>
      <c r="K2015" s="8">
        <v>0</v>
      </c>
      <c r="L2015" s="8">
        <v>0</v>
      </c>
      <c r="M2015" s="8">
        <v>0</v>
      </c>
      <c r="N2015" s="8">
        <v>12747.59</v>
      </c>
      <c r="O2015" s="8">
        <v>0</v>
      </c>
      <c r="P2015" s="8"/>
      <c r="Q2015" s="8">
        <v>12747.59</v>
      </c>
      <c r="R2015" s="8"/>
      <c r="S2015" s="8"/>
      <c r="T2015" s="8"/>
      <c r="U2015" s="8"/>
      <c r="V2015" s="8"/>
      <c r="W2015" s="8"/>
      <c r="X2015" s="8"/>
      <c r="Y2015" s="14">
        <f t="shared" si="340"/>
        <v>25495.18</v>
      </c>
      <c r="Z2015" s="89"/>
      <c r="AA2015" s="137"/>
      <c r="AB2015" s="90"/>
      <c r="AC2015" s="90"/>
      <c r="AD2015" s="91"/>
      <c r="AE2015" s="91"/>
      <c r="AG2015" s="9"/>
      <c r="AJ2015" s="9"/>
    </row>
    <row r="2016" spans="1:36" ht="15" customHeight="1" outlineLevel="1">
      <c r="A2016" s="7"/>
      <c r="B2016" s="149"/>
      <c r="C2016" s="157" t="s">
        <v>3640</v>
      </c>
      <c r="D2016" s="23"/>
      <c r="E2016" s="7"/>
      <c r="F2016" s="7"/>
      <c r="G2016" s="7"/>
      <c r="H2016" s="7"/>
      <c r="I2016" s="7"/>
      <c r="J2016" s="8">
        <f>SUBTOTAL(9,J2008:J2015)</f>
        <v>0</v>
      </c>
      <c r="K2016" s="8">
        <f>SUBTOTAL(9,K2008:K2015)</f>
        <v>0</v>
      </c>
      <c r="L2016" s="8">
        <f>SUBTOTAL(9,L2008:L2015)</f>
        <v>1184644.6300000001</v>
      </c>
      <c r="M2016" s="8">
        <f>SUBTOTAL(9,M2008:M2015)</f>
        <v>0</v>
      </c>
      <c r="N2016" s="8">
        <f>SUBTOTAL(9,N2008:N2015)</f>
        <v>177050.14000000007</v>
      </c>
      <c r="O2016" s="8">
        <f>SUBTOTAL(9,O2008:O2015)</f>
        <v>681337.29</v>
      </c>
      <c r="P2016" s="8">
        <f>SUBTOTAL(9,P2008:P2015)</f>
        <v>211116.99</v>
      </c>
      <c r="Q2016" s="8">
        <f>SUBTOTAL(9,Q2008:Q2015)</f>
        <v>136305.13999999961</v>
      </c>
      <c r="R2016" s="8"/>
      <c r="S2016" s="8"/>
      <c r="T2016" s="8"/>
      <c r="U2016" s="8"/>
      <c r="V2016" s="8"/>
      <c r="W2016" s="8"/>
      <c r="X2016" s="8"/>
      <c r="Y2016" s="14">
        <f>SUBTOTAL(9,Y2008:Y2015)</f>
        <v>2390454.1900000004</v>
      </c>
      <c r="Z2016" s="89"/>
      <c r="AA2016" s="137"/>
      <c r="AB2016" s="90"/>
      <c r="AC2016" s="90"/>
      <c r="AD2016" s="91"/>
      <c r="AE2016" s="91"/>
      <c r="AG2016" s="9"/>
      <c r="AJ2016" s="9"/>
    </row>
    <row r="2017" spans="1:36" ht="15" customHeight="1" outlineLevel="2">
      <c r="A2017" s="7">
        <v>2015</v>
      </c>
      <c r="B2017" s="149" t="s">
        <v>3474</v>
      </c>
      <c r="C2017" s="149" t="s">
        <v>309</v>
      </c>
      <c r="D2017" s="23" t="s">
        <v>309</v>
      </c>
      <c r="E2017" s="7" t="s">
        <v>13</v>
      </c>
      <c r="F2017" s="7">
        <v>1010</v>
      </c>
      <c r="G2017" s="7" t="s">
        <v>2279</v>
      </c>
      <c r="H2017" s="7" t="str">
        <f>VLOOKUP(G2017,Crosswalk!B:D,2,0)</f>
        <v>Property Taxes-Current Secured</v>
      </c>
      <c r="I2017" s="7"/>
      <c r="J2017" s="8">
        <v>0</v>
      </c>
      <c r="K2017" s="8">
        <v>0</v>
      </c>
      <c r="L2017" s="8">
        <v>72485.539999999994</v>
      </c>
      <c r="M2017" s="8">
        <v>0</v>
      </c>
      <c r="N2017" s="8">
        <v>12311.36</v>
      </c>
      <c r="O2017" s="8">
        <v>45807.920000000013</v>
      </c>
      <c r="P2017" s="8">
        <v>15523.71</v>
      </c>
      <c r="Q2017" s="8">
        <v>1530.4899999999616</v>
      </c>
      <c r="R2017" s="8"/>
      <c r="S2017" s="8"/>
      <c r="T2017" s="8"/>
      <c r="U2017" s="8"/>
      <c r="V2017" s="8"/>
      <c r="W2017" s="8"/>
      <c r="X2017" s="8"/>
      <c r="Y2017" s="14">
        <f t="shared" si="340"/>
        <v>147659.01999999996</v>
      </c>
      <c r="Z2017" s="89"/>
      <c r="AA2017" s="137"/>
      <c r="AB2017" s="90"/>
      <c r="AC2017" s="90"/>
      <c r="AD2017" s="91"/>
      <c r="AE2017" s="91"/>
      <c r="AG2017" s="9"/>
      <c r="AJ2017" s="9"/>
    </row>
    <row r="2018" spans="1:36" ht="15" customHeight="1" outlineLevel="2">
      <c r="A2018" s="7">
        <v>2015</v>
      </c>
      <c r="B2018" s="149" t="s">
        <v>3474</v>
      </c>
      <c r="C2018" s="149" t="s">
        <v>309</v>
      </c>
      <c r="D2018" s="23" t="s">
        <v>309</v>
      </c>
      <c r="E2018" s="7" t="s">
        <v>13</v>
      </c>
      <c r="F2018" s="7">
        <v>1050</v>
      </c>
      <c r="G2018" s="7" t="s">
        <v>2281</v>
      </c>
      <c r="H2018" s="7" t="str">
        <f>VLOOKUP(G2018,Crosswalk!B:D,2,0)</f>
        <v>Property Tax-Current Unsecured</v>
      </c>
      <c r="I2018" s="7"/>
      <c r="J2018" s="8">
        <v>0</v>
      </c>
      <c r="K2018" s="8">
        <v>0</v>
      </c>
      <c r="L2018" s="8">
        <v>8028.11</v>
      </c>
      <c r="M2018" s="8">
        <v>0</v>
      </c>
      <c r="N2018" s="8">
        <v>46.180000000000291</v>
      </c>
      <c r="O2018" s="8">
        <v>407.8100000000004</v>
      </c>
      <c r="P2018" s="8">
        <v>-25.31</v>
      </c>
      <c r="Q2018" s="8">
        <v>293.68000000000029</v>
      </c>
      <c r="R2018" s="8"/>
      <c r="S2018" s="8"/>
      <c r="T2018" s="8"/>
      <c r="U2018" s="8"/>
      <c r="V2018" s="8"/>
      <c r="W2018" s="8"/>
      <c r="X2018" s="8"/>
      <c r="Y2018" s="14">
        <f t="shared" si="340"/>
        <v>8750.4700000000012</v>
      </c>
      <c r="Z2018" s="89"/>
      <c r="AA2018" s="137"/>
      <c r="AB2018" s="90"/>
      <c r="AC2018" s="90"/>
      <c r="AD2018" s="91"/>
      <c r="AE2018" s="91"/>
      <c r="AG2018" s="9"/>
      <c r="AJ2018" s="9"/>
    </row>
    <row r="2019" spans="1:36" ht="15" customHeight="1" outlineLevel="2">
      <c r="A2019" s="7">
        <v>2015</v>
      </c>
      <c r="B2019" s="149" t="s">
        <v>3474</v>
      </c>
      <c r="C2019" s="149" t="s">
        <v>309</v>
      </c>
      <c r="D2019" s="23" t="s">
        <v>309</v>
      </c>
      <c r="E2019" s="7" t="s">
        <v>13</v>
      </c>
      <c r="F2019" s="7">
        <v>1110</v>
      </c>
      <c r="G2019" s="7" t="s">
        <v>2283</v>
      </c>
      <c r="H2019" s="7" t="str">
        <f>VLOOKUP(G2019,Crosswalk!B:D,2,0)</f>
        <v>Property Taxes-Prior Secured</v>
      </c>
      <c r="I2019" s="7"/>
      <c r="J2019" s="8">
        <v>0</v>
      </c>
      <c r="K2019" s="8">
        <v>0</v>
      </c>
      <c r="L2019" s="8">
        <v>0</v>
      </c>
      <c r="M2019" s="8">
        <v>0</v>
      </c>
      <c r="N2019" s="8">
        <v>0</v>
      </c>
      <c r="O2019" s="8">
        <v>0</v>
      </c>
      <c r="P2019" s="8"/>
      <c r="Q2019" s="8">
        <v>6541.22</v>
      </c>
      <c r="R2019" s="8"/>
      <c r="S2019" s="8"/>
      <c r="T2019" s="8"/>
      <c r="U2019" s="8"/>
      <c r="V2019" s="8"/>
      <c r="W2019" s="8"/>
      <c r="X2019" s="8"/>
      <c r="Y2019" s="14">
        <f t="shared" si="340"/>
        <v>6541.22</v>
      </c>
      <c r="Z2019" s="89"/>
      <c r="AA2019" s="137"/>
      <c r="AB2019" s="90"/>
      <c r="AC2019" s="90"/>
      <c r="AD2019" s="91"/>
      <c r="AE2019" s="91"/>
      <c r="AG2019" s="9"/>
      <c r="AJ2019" s="9"/>
    </row>
    <row r="2020" spans="1:36" ht="15" customHeight="1" outlineLevel="2">
      <c r="A2020" s="7">
        <v>2015</v>
      </c>
      <c r="B2020" s="149" t="s">
        <v>3474</v>
      </c>
      <c r="C2020" s="149" t="s">
        <v>309</v>
      </c>
      <c r="D2020" s="23" t="s">
        <v>309</v>
      </c>
      <c r="E2020" s="7" t="s">
        <v>13</v>
      </c>
      <c r="F2020" s="7">
        <v>1150</v>
      </c>
      <c r="G2020" s="7" t="s">
        <v>2285</v>
      </c>
      <c r="H2020" s="7" t="str">
        <f>VLOOKUP(G2020,Crosswalk!B:D,2,0)</f>
        <v>Property Taxes-Prior Unsecured</v>
      </c>
      <c r="I2020" s="7"/>
      <c r="J2020" s="8">
        <v>0</v>
      </c>
      <c r="K2020" s="8">
        <v>0</v>
      </c>
      <c r="L2020" s="8">
        <v>106.2</v>
      </c>
      <c r="M2020" s="8">
        <v>0</v>
      </c>
      <c r="N2020" s="8">
        <v>16.299999999999997</v>
      </c>
      <c r="O2020" s="8">
        <v>154.37</v>
      </c>
      <c r="P2020" s="8">
        <v>16.63</v>
      </c>
      <c r="Q2020" s="8">
        <v>97.68</v>
      </c>
      <c r="R2020" s="8"/>
      <c r="S2020" s="8"/>
      <c r="T2020" s="8"/>
      <c r="U2020" s="8"/>
      <c r="V2020" s="8"/>
      <c r="W2020" s="8"/>
      <c r="X2020" s="8"/>
      <c r="Y2020" s="14">
        <f t="shared" si="340"/>
        <v>391.18</v>
      </c>
      <c r="Z2020" s="89"/>
      <c r="AA2020" s="137"/>
      <c r="AB2020" s="90"/>
      <c r="AC2020" s="90"/>
      <c r="AD2020" s="91"/>
      <c r="AE2020" s="91"/>
      <c r="AG2020" s="9"/>
      <c r="AJ2020" s="9"/>
    </row>
    <row r="2021" spans="1:36" ht="15" customHeight="1" outlineLevel="2">
      <c r="A2021" s="7">
        <v>2015</v>
      </c>
      <c r="B2021" s="149" t="s">
        <v>3474</v>
      </c>
      <c r="C2021" s="149" t="s">
        <v>309</v>
      </c>
      <c r="D2021" s="23" t="s">
        <v>309</v>
      </c>
      <c r="E2021" s="7" t="s">
        <v>13</v>
      </c>
      <c r="F2021" s="7">
        <v>1260</v>
      </c>
      <c r="G2021" s="7" t="s">
        <v>2287</v>
      </c>
      <c r="H2021" s="7" t="str">
        <f>VLOOKUP(G2021,Crosswalk!B:D,2,0)</f>
        <v>Supp Prop Tax-Current Secured</v>
      </c>
      <c r="I2021" s="7"/>
      <c r="J2021" s="8">
        <v>0</v>
      </c>
      <c r="K2021" s="8">
        <v>0</v>
      </c>
      <c r="L2021" s="8">
        <v>0</v>
      </c>
      <c r="M2021" s="8">
        <v>0</v>
      </c>
      <c r="N2021" s="8">
        <v>0</v>
      </c>
      <c r="O2021" s="8">
        <v>0</v>
      </c>
      <c r="P2021" s="8"/>
      <c r="Q2021" s="8">
        <v>-9559.49</v>
      </c>
      <c r="R2021" s="8"/>
      <c r="S2021" s="8"/>
      <c r="T2021" s="8"/>
      <c r="U2021" s="8"/>
      <c r="V2021" s="8"/>
      <c r="W2021" s="8"/>
      <c r="X2021" s="8"/>
      <c r="Y2021" s="14">
        <f t="shared" si="340"/>
        <v>-9559.49</v>
      </c>
      <c r="Z2021" s="89"/>
      <c r="AA2021" s="137"/>
      <c r="AB2021" s="90"/>
      <c r="AC2021" s="90"/>
      <c r="AD2021" s="91"/>
      <c r="AE2021" s="91"/>
      <c r="AG2021" s="9"/>
      <c r="AJ2021" s="9"/>
    </row>
    <row r="2022" spans="1:36" ht="15" customHeight="1" outlineLevel="2">
      <c r="A2022" s="7">
        <v>2015</v>
      </c>
      <c r="B2022" s="149" t="s">
        <v>3474</v>
      </c>
      <c r="C2022" s="149" t="s">
        <v>309</v>
      </c>
      <c r="D2022" s="23" t="s">
        <v>309</v>
      </c>
      <c r="E2022" s="7" t="s">
        <v>13</v>
      </c>
      <c r="F2022" s="7">
        <v>1270</v>
      </c>
      <c r="G2022" s="7" t="s">
        <v>2302</v>
      </c>
      <c r="H2022" s="7" t="str">
        <f>VLOOKUP(G2022,Crosswalk!B:D,2,0)</f>
        <v>Supp Property Taxes-Prior Secured</v>
      </c>
      <c r="I2022" s="7"/>
      <c r="J2022" s="8">
        <v>0</v>
      </c>
      <c r="K2022" s="8">
        <v>0</v>
      </c>
      <c r="L2022" s="8">
        <v>0</v>
      </c>
      <c r="M2022" s="8">
        <v>0</v>
      </c>
      <c r="N2022" s="8">
        <v>0</v>
      </c>
      <c r="O2022" s="8">
        <v>0</v>
      </c>
      <c r="P2022" s="8"/>
      <c r="Q2022" s="8">
        <v>0</v>
      </c>
      <c r="R2022" s="8"/>
      <c r="S2022" s="8"/>
      <c r="T2022" s="8"/>
      <c r="U2022" s="8"/>
      <c r="V2022" s="8"/>
      <c r="W2022" s="8"/>
      <c r="X2022" s="8"/>
      <c r="Y2022" s="14">
        <f t="shared" si="340"/>
        <v>0</v>
      </c>
      <c r="Z2022" s="89"/>
      <c r="AA2022" s="137"/>
      <c r="AB2022" s="90"/>
      <c r="AC2022" s="90"/>
      <c r="AD2022" s="91"/>
      <c r="AE2022" s="91"/>
      <c r="AG2022" s="9"/>
      <c r="AJ2022" s="9"/>
    </row>
    <row r="2023" spans="1:36" ht="15" customHeight="1" outlineLevel="2">
      <c r="A2023" s="7">
        <v>2015</v>
      </c>
      <c r="B2023" s="149" t="s">
        <v>3474</v>
      </c>
      <c r="C2023" s="149" t="s">
        <v>309</v>
      </c>
      <c r="D2023" s="23" t="s">
        <v>309</v>
      </c>
      <c r="E2023" s="7" t="s">
        <v>13</v>
      </c>
      <c r="F2023" s="7">
        <v>1450</v>
      </c>
      <c r="G2023" s="7" t="s">
        <v>2310</v>
      </c>
      <c r="H2023" s="7" t="str">
        <f>VLOOKUP(G2023,Crosswalk!B:D,2,0)</f>
        <v>Aircraft</v>
      </c>
      <c r="I2023" s="7"/>
      <c r="J2023" s="8">
        <v>0</v>
      </c>
      <c r="K2023" s="8">
        <v>0</v>
      </c>
      <c r="L2023" s="8">
        <v>0</v>
      </c>
      <c r="M2023" s="8">
        <v>0</v>
      </c>
      <c r="N2023" s="8">
        <v>0</v>
      </c>
      <c r="O2023" s="8">
        <v>0</v>
      </c>
      <c r="P2023" s="8"/>
      <c r="Q2023" s="8">
        <v>0</v>
      </c>
      <c r="R2023" s="8"/>
      <c r="S2023" s="8"/>
      <c r="T2023" s="8"/>
      <c r="U2023" s="8"/>
      <c r="V2023" s="8"/>
      <c r="W2023" s="8"/>
      <c r="X2023" s="8"/>
      <c r="Y2023" s="14">
        <f t="shared" si="340"/>
        <v>0</v>
      </c>
      <c r="Z2023" s="89"/>
      <c r="AA2023" s="137"/>
      <c r="AB2023" s="90"/>
      <c r="AC2023" s="90"/>
      <c r="AD2023" s="91"/>
      <c r="AE2023" s="91"/>
      <c r="AG2023" s="9"/>
      <c r="AJ2023" s="9"/>
    </row>
    <row r="2024" spans="1:36" ht="15" customHeight="1" outlineLevel="2">
      <c r="A2024" s="7">
        <v>2015</v>
      </c>
      <c r="B2024" s="149" t="s">
        <v>3474</v>
      </c>
      <c r="C2024" s="149" t="s">
        <v>309</v>
      </c>
      <c r="D2024" s="23" t="s">
        <v>309</v>
      </c>
      <c r="E2024" s="7" t="s">
        <v>13</v>
      </c>
      <c r="F2024" s="7">
        <v>4010</v>
      </c>
      <c r="G2024" s="7" t="s">
        <v>2293</v>
      </c>
      <c r="H2024" s="7" t="str">
        <f>VLOOKUP(G2024,Crosswalk!B:D,2,0)</f>
        <v>Interest</v>
      </c>
      <c r="I2024" s="7"/>
      <c r="J2024" s="8">
        <v>0</v>
      </c>
      <c r="K2024" s="8">
        <v>0</v>
      </c>
      <c r="L2024" s="8">
        <v>25.12</v>
      </c>
      <c r="M2024" s="8">
        <v>0</v>
      </c>
      <c r="N2024" s="8">
        <v>33.5</v>
      </c>
      <c r="O2024" s="8">
        <v>33.839999999999996</v>
      </c>
      <c r="P2024" s="8"/>
      <c r="Q2024" s="8">
        <v>229.37000000000003</v>
      </c>
      <c r="R2024" s="8"/>
      <c r="S2024" s="8"/>
      <c r="T2024" s="8"/>
      <c r="U2024" s="8"/>
      <c r="V2024" s="8"/>
      <c r="W2024" s="8"/>
      <c r="X2024" s="8"/>
      <c r="Y2024" s="14">
        <f t="shared" si="340"/>
        <v>321.83000000000004</v>
      </c>
      <c r="Z2024" s="89"/>
      <c r="AA2024" s="137"/>
      <c r="AB2024" s="90"/>
      <c r="AC2024" s="90"/>
      <c r="AD2024" s="91"/>
      <c r="AE2024" s="91"/>
      <c r="AG2024" s="9"/>
      <c r="AJ2024" s="9"/>
    </row>
    <row r="2025" spans="1:36" ht="15" customHeight="1" outlineLevel="2">
      <c r="A2025" s="7">
        <v>2015</v>
      </c>
      <c r="B2025" s="149" t="s">
        <v>3474</v>
      </c>
      <c r="C2025" s="149" t="s">
        <v>309</v>
      </c>
      <c r="D2025" s="23" t="s">
        <v>309</v>
      </c>
      <c r="E2025" s="7" t="s">
        <v>13</v>
      </c>
      <c r="F2025" s="7">
        <v>5380</v>
      </c>
      <c r="G2025" s="7" t="s">
        <v>2294</v>
      </c>
      <c r="H2025" s="7" t="str">
        <f>VLOOKUP(G2025,Crosswalk!B:D,2,0)</f>
        <v>St-Homeowners Prop Tax Relief</v>
      </c>
      <c r="I2025" s="7"/>
      <c r="J2025" s="8">
        <v>0</v>
      </c>
      <c r="K2025" s="8">
        <v>0</v>
      </c>
      <c r="L2025" s="8">
        <v>0</v>
      </c>
      <c r="M2025" s="8">
        <v>0</v>
      </c>
      <c r="N2025" s="8">
        <v>868.19</v>
      </c>
      <c r="O2025" s="8">
        <v>0</v>
      </c>
      <c r="P2025" s="8"/>
      <c r="Q2025" s="8">
        <v>868.19</v>
      </c>
      <c r="R2025" s="8"/>
      <c r="S2025" s="8"/>
      <c r="T2025" s="8"/>
      <c r="U2025" s="8"/>
      <c r="V2025" s="8"/>
      <c r="W2025" s="8"/>
      <c r="X2025" s="8"/>
      <c r="Y2025" s="14">
        <f t="shared" si="340"/>
        <v>1736.38</v>
      </c>
      <c r="Z2025" s="89"/>
      <c r="AA2025" s="137"/>
      <c r="AB2025" s="90"/>
      <c r="AC2025" s="90"/>
      <c r="AD2025" s="91"/>
      <c r="AE2025" s="91"/>
      <c r="AG2025" s="9"/>
      <c r="AJ2025" s="9"/>
    </row>
    <row r="2026" spans="1:36" ht="15" customHeight="1" outlineLevel="1">
      <c r="A2026" s="7"/>
      <c r="B2026" s="149"/>
      <c r="C2026" s="157" t="s">
        <v>3641</v>
      </c>
      <c r="D2026" s="23"/>
      <c r="E2026" s="7"/>
      <c r="F2026" s="7"/>
      <c r="G2026" s="7"/>
      <c r="H2026" s="7"/>
      <c r="I2026" s="7"/>
      <c r="J2026" s="8">
        <f>SUBTOTAL(9,J2017:J2025)</f>
        <v>0</v>
      </c>
      <c r="K2026" s="8">
        <f>SUBTOTAL(9,K2017:K2025)</f>
        <v>0</v>
      </c>
      <c r="L2026" s="8">
        <f>SUBTOTAL(9,L2017:L2025)</f>
        <v>80644.969999999987</v>
      </c>
      <c r="M2026" s="8">
        <f>SUBTOTAL(9,M2017:M2025)</f>
        <v>0</v>
      </c>
      <c r="N2026" s="8">
        <f>SUBTOTAL(9,N2017:N2025)</f>
        <v>13275.53</v>
      </c>
      <c r="O2026" s="8">
        <f>SUBTOTAL(9,O2017:O2025)</f>
        <v>46403.94000000001</v>
      </c>
      <c r="P2026" s="8">
        <f>SUBTOTAL(9,P2017:P2025)</f>
        <v>15515.029999999999</v>
      </c>
      <c r="Q2026" s="8">
        <f>SUBTOTAL(9,Q2017:Q2025)</f>
        <v>1.1399999999636066</v>
      </c>
      <c r="R2026" s="8"/>
      <c r="S2026" s="8"/>
      <c r="T2026" s="8"/>
      <c r="U2026" s="8"/>
      <c r="V2026" s="8"/>
      <c r="W2026" s="8"/>
      <c r="X2026" s="8"/>
      <c r="Y2026" s="14">
        <f>SUBTOTAL(9,Y2017:Y2025)</f>
        <v>155840.60999999996</v>
      </c>
      <c r="Z2026" s="89"/>
      <c r="AA2026" s="137"/>
      <c r="AB2026" s="90"/>
      <c r="AC2026" s="90"/>
      <c r="AD2026" s="91"/>
      <c r="AE2026" s="91"/>
      <c r="AG2026" s="9"/>
      <c r="AJ2026" s="9"/>
    </row>
    <row r="2027" spans="1:36" ht="15" customHeight="1" outlineLevel="2">
      <c r="A2027" s="7">
        <v>2015</v>
      </c>
      <c r="B2027" s="149" t="s">
        <v>3475</v>
      </c>
      <c r="C2027" s="149" t="s">
        <v>310</v>
      </c>
      <c r="D2027" s="23" t="s">
        <v>310</v>
      </c>
      <c r="E2027" s="7" t="s">
        <v>13</v>
      </c>
      <c r="F2027" s="7">
        <v>1010</v>
      </c>
      <c r="G2027" s="7" t="s">
        <v>2279</v>
      </c>
      <c r="H2027" s="7" t="str">
        <f>VLOOKUP(G2027,Crosswalk!B:D,2,0)</f>
        <v>Property Taxes-Current Secured</v>
      </c>
      <c r="I2027" s="7"/>
      <c r="J2027" s="8">
        <v>0</v>
      </c>
      <c r="K2027" s="8">
        <v>0</v>
      </c>
      <c r="L2027" s="8">
        <v>352059.83</v>
      </c>
      <c r="M2027" s="8">
        <v>0</v>
      </c>
      <c r="N2027" s="8">
        <v>52576.02999999997</v>
      </c>
      <c r="O2027" s="8">
        <v>222483.44000000006</v>
      </c>
      <c r="P2027" s="8">
        <v>68598.34</v>
      </c>
      <c r="Q2027" s="8">
        <v>7547.020000000135</v>
      </c>
      <c r="R2027" s="8"/>
      <c r="S2027" s="8"/>
      <c r="T2027" s="8"/>
      <c r="U2027" s="8"/>
      <c r="V2027" s="8"/>
      <c r="W2027" s="8"/>
      <c r="X2027" s="8"/>
      <c r="Y2027" s="14">
        <f t="shared" si="340"/>
        <v>703264.66000000015</v>
      </c>
      <c r="Z2027" s="89"/>
      <c r="AA2027" s="137"/>
      <c r="AB2027" s="90"/>
      <c r="AC2027" s="90"/>
      <c r="AD2027" s="91"/>
      <c r="AE2027" s="91"/>
      <c r="AG2027" s="9"/>
      <c r="AJ2027" s="9"/>
    </row>
    <row r="2028" spans="1:36" ht="15" customHeight="1" outlineLevel="2">
      <c r="A2028" s="7">
        <v>2015</v>
      </c>
      <c r="B2028" s="149" t="s">
        <v>3475</v>
      </c>
      <c r="C2028" s="149" t="s">
        <v>310</v>
      </c>
      <c r="D2028" s="23" t="s">
        <v>310</v>
      </c>
      <c r="E2028" s="7" t="s">
        <v>13</v>
      </c>
      <c r="F2028" s="7">
        <v>1050</v>
      </c>
      <c r="G2028" s="7" t="s">
        <v>2281</v>
      </c>
      <c r="H2028" s="7" t="str">
        <f>VLOOKUP(G2028,Crosswalk!B:D,2,0)</f>
        <v>Property Tax-Current Unsecured</v>
      </c>
      <c r="I2028" s="7"/>
      <c r="J2028" s="8">
        <v>0</v>
      </c>
      <c r="K2028" s="8">
        <v>0</v>
      </c>
      <c r="L2028" s="8">
        <v>38991.53</v>
      </c>
      <c r="M2028" s="8">
        <v>0</v>
      </c>
      <c r="N2028" s="8">
        <v>224.30000000000291</v>
      </c>
      <c r="O2028" s="8">
        <v>1980.6699999999983</v>
      </c>
      <c r="P2028" s="8">
        <v>-122.93</v>
      </c>
      <c r="Q2028" s="8">
        <v>1426.3799999999974</v>
      </c>
      <c r="R2028" s="8"/>
      <c r="S2028" s="8"/>
      <c r="T2028" s="8"/>
      <c r="U2028" s="8"/>
      <c r="V2028" s="8"/>
      <c r="W2028" s="8"/>
      <c r="X2028" s="8"/>
      <c r="Y2028" s="14">
        <f t="shared" si="340"/>
        <v>42499.95</v>
      </c>
      <c r="Z2028" s="89"/>
      <c r="AA2028" s="137"/>
      <c r="AB2028" s="90"/>
      <c r="AC2028" s="90"/>
      <c r="AD2028" s="91"/>
      <c r="AE2028" s="91"/>
      <c r="AG2028" s="9"/>
      <c r="AJ2028" s="9"/>
    </row>
    <row r="2029" spans="1:36" ht="15" customHeight="1" outlineLevel="2">
      <c r="A2029" s="7">
        <v>2015</v>
      </c>
      <c r="B2029" s="149" t="s">
        <v>3475</v>
      </c>
      <c r="C2029" s="149" t="s">
        <v>310</v>
      </c>
      <c r="D2029" s="23" t="s">
        <v>310</v>
      </c>
      <c r="E2029" s="7" t="s">
        <v>13</v>
      </c>
      <c r="F2029" s="7">
        <v>1110</v>
      </c>
      <c r="G2029" s="7" t="s">
        <v>2283</v>
      </c>
      <c r="H2029" s="7" t="str">
        <f>VLOOKUP(G2029,Crosswalk!B:D,2,0)</f>
        <v>Property Taxes-Prior Secured</v>
      </c>
      <c r="I2029" s="7"/>
      <c r="J2029" s="8">
        <v>0</v>
      </c>
      <c r="K2029" s="8">
        <v>0</v>
      </c>
      <c r="L2029" s="8">
        <v>0</v>
      </c>
      <c r="M2029" s="8">
        <v>0</v>
      </c>
      <c r="N2029" s="8">
        <v>0</v>
      </c>
      <c r="O2029" s="8">
        <v>0</v>
      </c>
      <c r="P2029" s="8"/>
      <c r="Q2029" s="8">
        <v>23630.799999999999</v>
      </c>
      <c r="R2029" s="8"/>
      <c r="S2029" s="8"/>
      <c r="T2029" s="8"/>
      <c r="U2029" s="8"/>
      <c r="V2029" s="8"/>
      <c r="W2029" s="8"/>
      <c r="X2029" s="8"/>
      <c r="Y2029" s="14">
        <f t="shared" si="340"/>
        <v>23630.799999999999</v>
      </c>
      <c r="Z2029" s="89"/>
      <c r="AA2029" s="137"/>
      <c r="AB2029" s="90"/>
      <c r="AC2029" s="90"/>
      <c r="AD2029" s="91"/>
      <c r="AE2029" s="91"/>
      <c r="AG2029" s="9"/>
      <c r="AJ2029" s="9"/>
    </row>
    <row r="2030" spans="1:36" ht="15" customHeight="1" outlineLevel="2">
      <c r="A2030" s="7">
        <v>2015</v>
      </c>
      <c r="B2030" s="149" t="s">
        <v>3475</v>
      </c>
      <c r="C2030" s="149" t="s">
        <v>310</v>
      </c>
      <c r="D2030" s="23" t="s">
        <v>310</v>
      </c>
      <c r="E2030" s="7" t="s">
        <v>13</v>
      </c>
      <c r="F2030" s="7">
        <v>1150</v>
      </c>
      <c r="G2030" s="7" t="s">
        <v>2285</v>
      </c>
      <c r="H2030" s="7" t="str">
        <f>VLOOKUP(G2030,Crosswalk!B:D,2,0)</f>
        <v>Property Taxes-Prior Unsecured</v>
      </c>
      <c r="I2030" s="7"/>
      <c r="J2030" s="8">
        <v>0</v>
      </c>
      <c r="K2030" s="8">
        <v>0</v>
      </c>
      <c r="L2030" s="8">
        <v>329.05</v>
      </c>
      <c r="M2030" s="8">
        <v>0</v>
      </c>
      <c r="N2030" s="8">
        <v>50.490000000000009</v>
      </c>
      <c r="O2030" s="8">
        <v>478.32</v>
      </c>
      <c r="P2030" s="8">
        <v>51.54</v>
      </c>
      <c r="Q2030" s="8">
        <v>302.67999999999995</v>
      </c>
      <c r="R2030" s="8"/>
      <c r="S2030" s="8"/>
      <c r="T2030" s="8"/>
      <c r="U2030" s="8"/>
      <c r="V2030" s="8"/>
      <c r="W2030" s="8"/>
      <c r="X2030" s="8"/>
      <c r="Y2030" s="14">
        <f t="shared" si="340"/>
        <v>1212.08</v>
      </c>
      <c r="Z2030" s="89"/>
      <c r="AA2030" s="137"/>
      <c r="AB2030" s="90"/>
      <c r="AC2030" s="90"/>
      <c r="AD2030" s="91"/>
      <c r="AE2030" s="91"/>
      <c r="AG2030" s="9"/>
      <c r="AJ2030" s="9"/>
    </row>
    <row r="2031" spans="1:36" ht="15" customHeight="1" outlineLevel="2">
      <c r="A2031" s="7">
        <v>2015</v>
      </c>
      <c r="B2031" s="149" t="s">
        <v>3475</v>
      </c>
      <c r="C2031" s="149" t="s">
        <v>310</v>
      </c>
      <c r="D2031" s="23" t="s">
        <v>310</v>
      </c>
      <c r="E2031" s="7" t="s">
        <v>13</v>
      </c>
      <c r="F2031" s="7">
        <v>1260</v>
      </c>
      <c r="G2031" s="7" t="s">
        <v>2287</v>
      </c>
      <c r="H2031" s="7" t="str">
        <f>VLOOKUP(G2031,Crosswalk!B:D,2,0)</f>
        <v>Supp Prop Tax-Current Secured</v>
      </c>
      <c r="I2031" s="7"/>
      <c r="J2031" s="8">
        <v>0</v>
      </c>
      <c r="K2031" s="8">
        <v>0</v>
      </c>
      <c r="L2031" s="8">
        <v>0</v>
      </c>
      <c r="M2031" s="8">
        <v>0</v>
      </c>
      <c r="N2031" s="8">
        <v>0</v>
      </c>
      <c r="O2031" s="8">
        <v>0</v>
      </c>
      <c r="P2031" s="8"/>
      <c r="Q2031" s="8">
        <v>1449.79</v>
      </c>
      <c r="R2031" s="8"/>
      <c r="S2031" s="8"/>
      <c r="T2031" s="8"/>
      <c r="U2031" s="8"/>
      <c r="V2031" s="8"/>
      <c r="W2031" s="8"/>
      <c r="X2031" s="8"/>
      <c r="Y2031" s="14">
        <f t="shared" si="340"/>
        <v>1449.79</v>
      </c>
      <c r="Z2031" s="89"/>
      <c r="AA2031" s="137"/>
      <c r="AB2031" s="90"/>
      <c r="AC2031" s="90"/>
      <c r="AD2031" s="91"/>
      <c r="AE2031" s="91"/>
      <c r="AG2031" s="9"/>
      <c r="AJ2031" s="9"/>
    </row>
    <row r="2032" spans="1:36" ht="15" customHeight="1" outlineLevel="2">
      <c r="A2032" s="7">
        <v>2015</v>
      </c>
      <c r="B2032" s="149" t="s">
        <v>3475</v>
      </c>
      <c r="C2032" s="149" t="s">
        <v>310</v>
      </c>
      <c r="D2032" s="23" t="s">
        <v>310</v>
      </c>
      <c r="E2032" s="7" t="s">
        <v>13</v>
      </c>
      <c r="F2032" s="7">
        <v>1270</v>
      </c>
      <c r="G2032" s="7" t="s">
        <v>2302</v>
      </c>
      <c r="H2032" s="7" t="str">
        <f>VLOOKUP(G2032,Crosswalk!B:D,2,0)</f>
        <v>Supp Property Taxes-Prior Secured</v>
      </c>
      <c r="I2032" s="7"/>
      <c r="J2032" s="8">
        <v>0</v>
      </c>
      <c r="K2032" s="8">
        <v>0</v>
      </c>
      <c r="L2032" s="8">
        <v>0</v>
      </c>
      <c r="M2032" s="8">
        <v>0</v>
      </c>
      <c r="N2032" s="8">
        <v>0</v>
      </c>
      <c r="O2032" s="8">
        <v>0</v>
      </c>
      <c r="P2032" s="8"/>
      <c r="Q2032" s="8">
        <v>3510.79</v>
      </c>
      <c r="R2032" s="8"/>
      <c r="S2032" s="8"/>
      <c r="T2032" s="8"/>
      <c r="U2032" s="8"/>
      <c r="V2032" s="8"/>
      <c r="W2032" s="8"/>
      <c r="X2032" s="8"/>
      <c r="Y2032" s="14">
        <f t="shared" si="340"/>
        <v>3510.79</v>
      </c>
      <c r="Z2032" s="89"/>
      <c r="AA2032" s="137"/>
      <c r="AB2032" s="90"/>
      <c r="AC2032" s="90"/>
      <c r="AD2032" s="91"/>
      <c r="AE2032" s="91"/>
      <c r="AG2032" s="9"/>
      <c r="AJ2032" s="9"/>
    </row>
    <row r="2033" spans="1:36" ht="15" customHeight="1" outlineLevel="2">
      <c r="A2033" s="7">
        <v>2015</v>
      </c>
      <c r="B2033" s="149" t="s">
        <v>3475</v>
      </c>
      <c r="C2033" s="149" t="s">
        <v>310</v>
      </c>
      <c r="D2033" s="23" t="s">
        <v>310</v>
      </c>
      <c r="E2033" s="7" t="s">
        <v>13</v>
      </c>
      <c r="F2033" s="7">
        <v>1450</v>
      </c>
      <c r="G2033" s="7" t="s">
        <v>2310</v>
      </c>
      <c r="H2033" s="7" t="str">
        <f>VLOOKUP(G2033,Crosswalk!B:D,2,0)</f>
        <v>Aircraft</v>
      </c>
      <c r="I2033" s="7"/>
      <c r="J2033" s="8">
        <v>0</v>
      </c>
      <c r="K2033" s="8">
        <v>0</v>
      </c>
      <c r="L2033" s="8">
        <v>0</v>
      </c>
      <c r="M2033" s="8">
        <v>0</v>
      </c>
      <c r="N2033" s="8">
        <v>0</v>
      </c>
      <c r="O2033" s="8">
        <v>0</v>
      </c>
      <c r="P2033" s="8"/>
      <c r="Q2033" s="8">
        <v>0</v>
      </c>
      <c r="R2033" s="8"/>
      <c r="S2033" s="8"/>
      <c r="T2033" s="8"/>
      <c r="U2033" s="8"/>
      <c r="V2033" s="8"/>
      <c r="W2033" s="8"/>
      <c r="X2033" s="8"/>
      <c r="Y2033" s="14">
        <f t="shared" si="340"/>
        <v>0</v>
      </c>
      <c r="Z2033" s="89"/>
      <c r="AA2033" s="137"/>
      <c r="AB2033" s="90"/>
      <c r="AC2033" s="90"/>
      <c r="AD2033" s="91"/>
      <c r="AE2033" s="91"/>
      <c r="AG2033" s="9"/>
      <c r="AJ2033" s="9"/>
    </row>
    <row r="2034" spans="1:36" ht="15" customHeight="1" outlineLevel="2">
      <c r="A2034" s="7">
        <v>2015</v>
      </c>
      <c r="B2034" s="149" t="s">
        <v>3475</v>
      </c>
      <c r="C2034" s="149" t="s">
        <v>310</v>
      </c>
      <c r="D2034" s="23" t="s">
        <v>310</v>
      </c>
      <c r="E2034" s="7" t="s">
        <v>13</v>
      </c>
      <c r="F2034" s="7">
        <v>4010</v>
      </c>
      <c r="G2034" s="7" t="s">
        <v>2293</v>
      </c>
      <c r="H2034" s="7" t="str">
        <f>VLOOKUP(G2034,Crosswalk!B:D,2,0)</f>
        <v>Interest</v>
      </c>
      <c r="I2034" s="7"/>
      <c r="J2034" s="8">
        <v>0</v>
      </c>
      <c r="K2034" s="8">
        <v>0</v>
      </c>
      <c r="L2034" s="8">
        <v>180.39</v>
      </c>
      <c r="M2034" s="8">
        <v>0</v>
      </c>
      <c r="N2034" s="8">
        <v>232.93</v>
      </c>
      <c r="O2034" s="8">
        <v>155.57</v>
      </c>
      <c r="P2034" s="8"/>
      <c r="Q2034" s="8">
        <v>1084.4699999999998</v>
      </c>
      <c r="R2034" s="8"/>
      <c r="S2034" s="8"/>
      <c r="T2034" s="8"/>
      <c r="U2034" s="8"/>
      <c r="V2034" s="8"/>
      <c r="W2034" s="8"/>
      <c r="X2034" s="8"/>
      <c r="Y2034" s="14">
        <f t="shared" si="340"/>
        <v>1653.3599999999997</v>
      </c>
      <c r="Z2034" s="89"/>
      <c r="AA2034" s="137"/>
      <c r="AB2034" s="90"/>
      <c r="AC2034" s="90"/>
      <c r="AD2034" s="91"/>
      <c r="AE2034" s="91"/>
      <c r="AG2034" s="9"/>
      <c r="AJ2034" s="9"/>
    </row>
    <row r="2035" spans="1:36" ht="15" customHeight="1" outlineLevel="2">
      <c r="A2035" s="7">
        <v>2015</v>
      </c>
      <c r="B2035" s="149" t="s">
        <v>3475</v>
      </c>
      <c r="C2035" s="149" t="s">
        <v>310</v>
      </c>
      <c r="D2035" s="23" t="s">
        <v>310</v>
      </c>
      <c r="E2035" s="7" t="s">
        <v>13</v>
      </c>
      <c r="F2035" s="7">
        <v>5380</v>
      </c>
      <c r="G2035" s="7" t="s">
        <v>2294</v>
      </c>
      <c r="H2035" s="7" t="str">
        <f>VLOOKUP(G2035,Crosswalk!B:D,2,0)</f>
        <v>St-Homeowners Prop Tax Relief</v>
      </c>
      <c r="I2035" s="7"/>
      <c r="J2035" s="8">
        <v>0</v>
      </c>
      <c r="K2035" s="8">
        <v>0</v>
      </c>
      <c r="L2035" s="8">
        <v>0</v>
      </c>
      <c r="M2035" s="8">
        <v>0</v>
      </c>
      <c r="N2035" s="8">
        <v>4210.6499999999996</v>
      </c>
      <c r="O2035" s="8">
        <v>0</v>
      </c>
      <c r="P2035" s="8"/>
      <c r="Q2035" s="8">
        <v>4210.6499999999996</v>
      </c>
      <c r="R2035" s="8"/>
      <c r="S2035" s="8"/>
      <c r="T2035" s="8"/>
      <c r="U2035" s="8"/>
      <c r="V2035" s="8"/>
      <c r="W2035" s="8"/>
      <c r="X2035" s="8"/>
      <c r="Y2035" s="14">
        <f t="shared" si="340"/>
        <v>8421.2999999999993</v>
      </c>
      <c r="Z2035" s="89"/>
      <c r="AA2035" s="137"/>
      <c r="AB2035" s="90"/>
      <c r="AC2035" s="90"/>
      <c r="AD2035" s="91"/>
      <c r="AE2035" s="91"/>
      <c r="AG2035" s="9"/>
      <c r="AJ2035" s="9"/>
    </row>
    <row r="2036" spans="1:36" ht="15" customHeight="1" outlineLevel="1">
      <c r="A2036" s="24"/>
      <c r="B2036" s="158"/>
      <c r="C2036" s="159" t="s">
        <v>3642</v>
      </c>
      <c r="D2036" s="161"/>
      <c r="E2036" s="24"/>
      <c r="F2036" s="24"/>
      <c r="G2036" s="24"/>
      <c r="H2036" s="24"/>
      <c r="I2036" s="24"/>
      <c r="J2036" s="88">
        <f>SUBTOTAL(9,J2027:J2035)</f>
        <v>0</v>
      </c>
      <c r="K2036" s="88">
        <f>SUBTOTAL(9,K2027:K2035)</f>
        <v>0</v>
      </c>
      <c r="L2036" s="88">
        <f>SUBTOTAL(9,L2027:L2035)</f>
        <v>391560.8</v>
      </c>
      <c r="M2036" s="88">
        <f>SUBTOTAL(9,M2027:M2035)</f>
        <v>0</v>
      </c>
      <c r="N2036" s="88">
        <f>SUBTOTAL(9,N2027:N2035)</f>
        <v>57294.399999999972</v>
      </c>
      <c r="O2036" s="88">
        <f>SUBTOTAL(9,O2027:O2035)</f>
        <v>225098.00000000006</v>
      </c>
      <c r="P2036" s="88">
        <f>SUBTOTAL(9,P2027:P2035)</f>
        <v>68526.95</v>
      </c>
      <c r="Q2036" s="88">
        <f>SUBTOTAL(9,Q2027:Q2035)</f>
        <v>43162.580000000133</v>
      </c>
      <c r="R2036" s="88"/>
      <c r="S2036" s="88"/>
      <c r="T2036" s="88"/>
      <c r="U2036" s="88"/>
      <c r="V2036" s="88"/>
      <c r="W2036" s="88"/>
      <c r="X2036" s="88"/>
      <c r="Y2036" s="88">
        <f>SUBTOTAL(9,Y2027:Y2035)</f>
        <v>785642.73000000021</v>
      </c>
      <c r="Z2036" s="89"/>
      <c r="AA2036" s="137"/>
      <c r="AB2036" s="90"/>
      <c r="AC2036" s="90"/>
      <c r="AD2036" s="91"/>
      <c r="AE2036" s="91"/>
      <c r="AG2036" s="9"/>
      <c r="AJ2036" s="9"/>
    </row>
    <row r="2037" spans="1:36" ht="15" customHeight="1">
      <c r="A2037" s="24"/>
      <c r="B2037" s="158"/>
      <c r="C2037" s="159" t="s">
        <v>3643</v>
      </c>
      <c r="D2037" s="161"/>
      <c r="E2037" s="24"/>
      <c r="F2037" s="24"/>
      <c r="G2037" s="24"/>
      <c r="H2037" s="24"/>
      <c r="I2037" s="24"/>
      <c r="J2037" s="88">
        <f>SUBTOTAL(9,J6:J2035)</f>
        <v>6098742.2700000005</v>
      </c>
      <c r="K2037" s="88">
        <f>SUBTOTAL(9,K6:K2035)</f>
        <v>723267.14000000013</v>
      </c>
      <c r="L2037" s="88">
        <f>SUBTOTAL(9,L6:L2035)</f>
        <v>100103880.31000021</v>
      </c>
      <c r="M2037" s="88">
        <f>SUBTOTAL(9,M6:M2035)</f>
        <v>1508147</v>
      </c>
      <c r="N2037" s="88">
        <f>SUBTOTAL(9,N6:N2035)</f>
        <v>6341576.8300000001</v>
      </c>
      <c r="O2037" s="88">
        <f>SUBTOTAL(9,O6:O2035)</f>
        <v>85282407.039999992</v>
      </c>
      <c r="P2037" s="88">
        <f>SUBTOTAL(9,P6:P2035)</f>
        <v>9092894.4900000039</v>
      </c>
      <c r="Q2037" s="88">
        <f>SUBTOTAL(9,Q6:Q2035)</f>
        <v>17278015.880000003</v>
      </c>
      <c r="R2037" s="88"/>
      <c r="S2037" s="88"/>
      <c r="T2037" s="88"/>
      <c r="U2037" s="88"/>
      <c r="V2037" s="88"/>
      <c r="W2037" s="88"/>
      <c r="X2037" s="88"/>
      <c r="Y2037" s="88">
        <f>SUBTOTAL(9,Y6:Y2035)</f>
        <v>226428930.96000031</v>
      </c>
      <c r="Z2037" s="89"/>
      <c r="AA2037" s="137"/>
      <c r="AB2037" s="90"/>
      <c r="AC2037" s="90"/>
      <c r="AD2037" s="91"/>
      <c r="AE2037" s="91"/>
      <c r="AG2037" s="9"/>
      <c r="AJ2037" s="9"/>
    </row>
  </sheetData>
  <autoFilter ref="A5:H2037"/>
  <phoneticPr fontId="0" type="noConversion"/>
  <dataValidations disablePrompts="1" count="2">
    <dataValidation type="list" allowBlank="1" showInputMessage="1" showErrorMessage="1" sqref="AG2">
      <formula1>$AL$4:$AL$5</formula1>
    </dataValidation>
    <dataValidation type="list" allowBlank="1" showInputMessage="1" showErrorMessage="1" sqref="AG4">
      <formula1>$AK$3:$AK$5</formula1>
    </dataValidation>
  </dataValidations>
  <pageMargins left="0.17" right="0.17" top="0.38" bottom="0.35" header="0.17" footer="0.17"/>
  <pageSetup paperSize="5" scale="60" pageOrder="overThenDown" orientation="landscape" r:id="rId1"/>
  <headerFooter alignWithMargins="0">
    <oddHeader>&amp;LTULARE COUNTY AUDITOR-CONTROLLER/TREASURER-TAX COLLECTOR</oddHeader>
    <oddFooter>&amp;R&amp;P</oddFooter>
  </headerFooter>
  <rowBreaks count="137" manualBreakCount="137">
    <brk id="8" max="24" man="1"/>
    <brk id="23" max="24" man="1"/>
    <brk id="26" max="24" man="1"/>
    <brk id="28" max="24" man="1"/>
    <brk id="42" max="24" man="1"/>
    <brk id="65" max="24" man="1"/>
    <brk id="74" max="24" man="1"/>
    <brk id="96" max="24" man="1"/>
    <brk id="106" max="24" man="1"/>
    <brk id="119" max="24" man="1"/>
    <brk id="132" max="24" man="1"/>
    <brk id="152" max="24" man="1"/>
    <brk id="173" max="24" man="1"/>
    <brk id="186" max="24" man="1"/>
    <brk id="205" max="24" man="1"/>
    <brk id="230" max="24" man="1"/>
    <brk id="250" max="24" man="1"/>
    <brk id="264" max="24" man="1"/>
    <brk id="284" max="24" man="1"/>
    <brk id="304" max="24" man="1"/>
    <brk id="308" max="24" man="1"/>
    <brk id="322" max="24" man="1"/>
    <brk id="343" max="24" man="1"/>
    <brk id="397" max="24" man="1"/>
    <brk id="401" max="24" man="1"/>
    <brk id="451" max="24" man="1"/>
    <brk id="470" max="24" man="1"/>
    <brk id="518" max="24" man="1"/>
    <brk id="539" max="24" man="1"/>
    <brk id="562" max="24" man="1"/>
    <brk id="583" max="24" man="1"/>
    <brk id="605" max="24" man="1"/>
    <brk id="627" max="24" man="1"/>
    <brk id="641" max="24" man="1"/>
    <brk id="662" max="24" man="1"/>
    <brk id="679" max="24" man="1"/>
    <brk id="702" max="24" man="1"/>
    <brk id="757" max="24" man="1"/>
    <brk id="779" max="24" man="1"/>
    <brk id="793" max="24" man="1"/>
    <brk id="807" max="24" man="1"/>
    <brk id="828" max="24" man="1"/>
    <brk id="882" max="24" man="1"/>
    <brk id="896" max="24" man="1"/>
    <brk id="920" max="24" man="1"/>
    <brk id="937" max="24" man="1"/>
    <brk id="951" max="24" man="1"/>
    <brk id="967" max="24" man="1"/>
    <brk id="990" max="24" man="1"/>
    <brk id="1050" max="24" man="1"/>
    <brk id="1066" max="24" man="1"/>
    <brk id="1129" max="24" man="1"/>
    <brk id="1176" max="24" man="1"/>
    <brk id="1193" max="24" man="1"/>
    <brk id="1196" max="24" man="1"/>
    <brk id="1200" max="24" man="1"/>
    <brk id="1203" max="24" man="1"/>
    <brk id="1227" max="24" man="1"/>
    <brk id="1246" max="24" man="1"/>
    <brk id="1260" max="24" man="1"/>
    <brk id="1264" max="24" man="1"/>
    <brk id="1279" max="24" man="1"/>
    <brk id="1293" max="24" man="1"/>
    <brk id="1307" max="24" man="1"/>
    <brk id="1321" max="24" man="1"/>
    <brk id="1335" max="24" man="1"/>
    <brk id="1349" max="24" man="1"/>
    <brk id="1363" max="24" man="1"/>
    <brk id="1377" max="24" man="1"/>
    <brk id="1391" max="24" man="1"/>
    <brk id="1401" max="24" man="1"/>
    <brk id="1416" max="24" man="1"/>
    <brk id="1430" max="24" man="1"/>
    <brk id="1444" max="24" man="1"/>
    <brk id="1447" max="24" man="1"/>
    <brk id="1461" max="24" man="1"/>
    <brk id="1469" max="24" man="1"/>
    <brk id="1479" max="24" man="1"/>
    <brk id="1488" max="24" man="1"/>
    <brk id="1497" max="24" man="1"/>
    <brk id="1506" max="24" man="1"/>
    <brk id="1515" max="16383" man="1"/>
    <brk id="1524" max="16383" man="1"/>
    <brk id="1538" max="16383" man="1"/>
    <brk id="1547" max="16383" man="1"/>
    <brk id="1556" max="16383" man="1"/>
    <brk id="1565" max="16383" man="1"/>
    <brk id="1570" max="16383" man="1"/>
    <brk id="1576" max="16383" man="1"/>
    <brk id="1585" max="16383" man="1"/>
    <brk id="1594" max="16383" man="1"/>
    <brk id="1602" max="16383" man="1"/>
    <brk id="1611" max="16383" man="1"/>
    <brk id="1620" max="16383" man="1"/>
    <brk id="1628" max="16383" man="1"/>
    <brk id="1633" max="16383" man="1"/>
    <brk id="1638" max="16383" man="1"/>
    <brk id="1648" max="16383" man="1"/>
    <brk id="1658" max="16383" man="1"/>
    <brk id="1668" max="16383" man="1"/>
    <brk id="1678" max="16383" man="1"/>
    <brk id="1688" max="16383" man="1"/>
    <brk id="1698" max="16383" man="1"/>
    <brk id="1708" max="16383" man="1"/>
    <brk id="1718" max="16383" man="1"/>
    <brk id="1728" max="16383" man="1"/>
    <brk id="1738" max="16383" man="1"/>
    <brk id="1748" max="16383" man="1"/>
    <brk id="1758" max="16383" man="1"/>
    <brk id="1768" max="16383" man="1"/>
    <brk id="1778" max="16383" man="1"/>
    <brk id="1788" max="16383" man="1"/>
    <brk id="1798" max="16383" man="1"/>
    <brk id="1808" max="16383" man="1"/>
    <brk id="1818" max="16383" man="1"/>
    <brk id="1828" max="16383" man="1"/>
    <brk id="1838" max="16383" man="1"/>
    <brk id="1848" max="16383" man="1"/>
    <brk id="1858" max="16383" man="1"/>
    <brk id="1868" max="16383" man="1"/>
    <brk id="1878" max="16383" man="1"/>
    <brk id="1888" max="16383" man="1"/>
    <brk id="1897" max="16383" man="1"/>
    <brk id="1907" max="16383" man="1"/>
    <brk id="1917" max="16383" man="1"/>
    <brk id="1927" max="16383" man="1"/>
    <brk id="1937" max="16383" man="1"/>
    <brk id="1947" max="16383" man="1"/>
    <brk id="1957" max="16383" man="1"/>
    <brk id="1967" max="16383" man="1"/>
    <brk id="1977" max="16383" man="1"/>
    <brk id="1987" max="16383" man="1"/>
    <brk id="1997" max="16383" man="1"/>
    <brk id="2007" max="16383" man="1"/>
    <brk id="2016" max="16383" man="1"/>
    <brk id="2026" max="16383" man="1"/>
    <brk id="20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4"/>
  <sheetViews>
    <sheetView workbookViewId="0">
      <pane ySplit="1" topLeftCell="A369" activePane="bottomLeft" state="frozen"/>
      <selection activeCell="A7" sqref="A7"/>
      <selection pane="bottomLeft" activeCell="B391" sqref="B391"/>
    </sheetView>
  </sheetViews>
  <sheetFormatPr defaultRowHeight="12.75"/>
  <cols>
    <col min="1" max="1" width="25.5703125" bestFit="1" customWidth="1"/>
    <col min="2" max="2" width="25.5703125" customWidth="1"/>
    <col min="3" max="3" width="53.140625" bestFit="1" customWidth="1"/>
    <col min="4" max="4" width="10.28515625" bestFit="1" customWidth="1"/>
  </cols>
  <sheetData>
    <row r="1" spans="1:4" ht="13.5" thickBot="1">
      <c r="A1" s="28" t="s">
        <v>371</v>
      </c>
      <c r="B1" s="151" t="s">
        <v>373</v>
      </c>
      <c r="C1" s="29" t="s">
        <v>372</v>
      </c>
      <c r="D1" s="30" t="s">
        <v>373</v>
      </c>
    </row>
    <row r="2" spans="1:4">
      <c r="A2" s="31" t="s">
        <v>374</v>
      </c>
      <c r="B2" s="33" t="s">
        <v>374</v>
      </c>
      <c r="C2" s="32" t="s">
        <v>375</v>
      </c>
      <c r="D2" s="33" t="s">
        <v>374</v>
      </c>
    </row>
    <row r="3" spans="1:4">
      <c r="A3" s="34" t="s">
        <v>376</v>
      </c>
      <c r="B3" s="36" t="s">
        <v>376</v>
      </c>
      <c r="C3" s="35" t="s">
        <v>377</v>
      </c>
      <c r="D3" s="36" t="s">
        <v>376</v>
      </c>
    </row>
    <row r="4" spans="1:4" ht="13.5" thickBot="1">
      <c r="A4" s="37" t="s">
        <v>378</v>
      </c>
      <c r="B4" s="39" t="s">
        <v>378</v>
      </c>
      <c r="C4" s="38" t="s">
        <v>379</v>
      </c>
      <c r="D4" s="39" t="s">
        <v>378</v>
      </c>
    </row>
    <row r="5" spans="1:4">
      <c r="A5" s="40" t="s">
        <v>374</v>
      </c>
      <c r="B5" s="42" t="s">
        <v>381</v>
      </c>
      <c r="C5" s="41" t="s">
        <v>380</v>
      </c>
      <c r="D5" s="42" t="s">
        <v>381</v>
      </c>
    </row>
    <row r="6" spans="1:4">
      <c r="A6" s="43" t="s">
        <v>376</v>
      </c>
      <c r="B6" s="45" t="s">
        <v>383</v>
      </c>
      <c r="C6" s="44" t="s">
        <v>382</v>
      </c>
      <c r="D6" s="45" t="s">
        <v>383</v>
      </c>
    </row>
    <row r="7" spans="1:4">
      <c r="A7" s="40" t="s">
        <v>378</v>
      </c>
      <c r="B7" s="42" t="s">
        <v>385</v>
      </c>
      <c r="C7" s="41" t="s">
        <v>384</v>
      </c>
      <c r="D7" s="42" t="s">
        <v>385</v>
      </c>
    </row>
    <row r="8" spans="1:4">
      <c r="A8" s="43" t="s">
        <v>386</v>
      </c>
      <c r="B8" s="45" t="s">
        <v>388</v>
      </c>
      <c r="C8" s="44" t="s">
        <v>387</v>
      </c>
      <c r="D8" s="45" t="s">
        <v>388</v>
      </c>
    </row>
    <row r="9" spans="1:4">
      <c r="A9" s="40" t="s">
        <v>389</v>
      </c>
      <c r="B9" s="42" t="s">
        <v>391</v>
      </c>
      <c r="C9" s="41" t="s">
        <v>390</v>
      </c>
      <c r="D9" s="42" t="s">
        <v>391</v>
      </c>
    </row>
    <row r="10" spans="1:4">
      <c r="A10" s="43" t="s">
        <v>392</v>
      </c>
      <c r="B10" s="45" t="s">
        <v>394</v>
      </c>
      <c r="C10" s="44" t="s">
        <v>393</v>
      </c>
      <c r="D10" s="45" t="s">
        <v>394</v>
      </c>
    </row>
    <row r="11" spans="1:4">
      <c r="A11" s="40" t="s">
        <v>395</v>
      </c>
      <c r="B11" s="42" t="s">
        <v>397</v>
      </c>
      <c r="C11" s="41" t="s">
        <v>396</v>
      </c>
      <c r="D11" s="42" t="s">
        <v>397</v>
      </c>
    </row>
    <row r="12" spans="1:4" ht="13.5" thickBot="1">
      <c r="A12" s="46" t="s">
        <v>398</v>
      </c>
      <c r="B12" s="48" t="s">
        <v>400</v>
      </c>
      <c r="C12" s="47" t="s">
        <v>399</v>
      </c>
      <c r="D12" s="48" t="s">
        <v>400</v>
      </c>
    </row>
    <row r="13" spans="1:4">
      <c r="A13" s="49" t="s">
        <v>374</v>
      </c>
      <c r="B13" s="42" t="s">
        <v>402</v>
      </c>
      <c r="C13" s="50" t="s">
        <v>401</v>
      </c>
      <c r="D13" s="42" t="s">
        <v>402</v>
      </c>
    </row>
    <row r="14" spans="1:4">
      <c r="A14" s="43" t="s">
        <v>403</v>
      </c>
      <c r="B14" s="45" t="s">
        <v>405</v>
      </c>
      <c r="C14" s="44" t="s">
        <v>404</v>
      </c>
      <c r="D14" s="45" t="s">
        <v>405</v>
      </c>
    </row>
    <row r="15" spans="1:4">
      <c r="A15" s="49" t="s">
        <v>406</v>
      </c>
      <c r="B15" s="42" t="s">
        <v>408</v>
      </c>
      <c r="C15" s="50" t="s">
        <v>407</v>
      </c>
      <c r="D15" s="42" t="s">
        <v>408</v>
      </c>
    </row>
    <row r="16" spans="1:4">
      <c r="A16" s="43" t="s">
        <v>409</v>
      </c>
      <c r="B16" s="45" t="s">
        <v>411</v>
      </c>
      <c r="C16" s="44" t="s">
        <v>410</v>
      </c>
      <c r="D16" s="45" t="s">
        <v>411</v>
      </c>
    </row>
    <row r="17" spans="1:4">
      <c r="A17" s="49" t="s">
        <v>412</v>
      </c>
      <c r="B17" s="42" t="s">
        <v>414</v>
      </c>
      <c r="C17" s="50" t="s">
        <v>413</v>
      </c>
      <c r="D17" s="42" t="s">
        <v>414</v>
      </c>
    </row>
    <row r="18" spans="1:4">
      <c r="A18" s="43" t="s">
        <v>415</v>
      </c>
      <c r="B18" s="45" t="s">
        <v>417</v>
      </c>
      <c r="C18" s="44" t="s">
        <v>416</v>
      </c>
      <c r="D18" s="45" t="s">
        <v>417</v>
      </c>
    </row>
    <row r="19" spans="1:4">
      <c r="A19" s="51" t="s">
        <v>386</v>
      </c>
      <c r="B19" s="52" t="s">
        <v>419</v>
      </c>
      <c r="C19" s="50" t="s">
        <v>418</v>
      </c>
      <c r="D19" s="52" t="s">
        <v>419</v>
      </c>
    </row>
    <row r="20" spans="1:4">
      <c r="A20" s="43" t="s">
        <v>420</v>
      </c>
      <c r="B20" s="45" t="s">
        <v>422</v>
      </c>
      <c r="C20" s="44" t="s">
        <v>421</v>
      </c>
      <c r="D20" s="45" t="s">
        <v>422</v>
      </c>
    </row>
    <row r="21" spans="1:4" ht="13.5" thickBot="1">
      <c r="A21" s="53" t="s">
        <v>423</v>
      </c>
      <c r="B21" s="55" t="s">
        <v>425</v>
      </c>
      <c r="C21" s="54" t="s">
        <v>424</v>
      </c>
      <c r="D21" s="55" t="s">
        <v>425</v>
      </c>
    </row>
    <row r="22" spans="1:4">
      <c r="A22" s="43" t="s">
        <v>426</v>
      </c>
      <c r="B22" s="45" t="s">
        <v>428</v>
      </c>
      <c r="C22" s="44" t="s">
        <v>427</v>
      </c>
      <c r="D22" s="45" t="s">
        <v>428</v>
      </c>
    </row>
    <row r="23" spans="1:4">
      <c r="A23" s="40" t="s">
        <v>429</v>
      </c>
      <c r="B23" s="42" t="s">
        <v>431</v>
      </c>
      <c r="C23" s="41" t="s">
        <v>430</v>
      </c>
      <c r="D23" s="42" t="s">
        <v>431</v>
      </c>
    </row>
    <row r="24" spans="1:4">
      <c r="A24" s="43" t="s">
        <v>432</v>
      </c>
      <c r="B24" s="45" t="s">
        <v>434</v>
      </c>
      <c r="C24" s="44" t="s">
        <v>433</v>
      </c>
      <c r="D24" s="45" t="s">
        <v>434</v>
      </c>
    </row>
    <row r="25" spans="1:4">
      <c r="A25" s="40" t="s">
        <v>435</v>
      </c>
      <c r="B25" s="42" t="s">
        <v>437</v>
      </c>
      <c r="C25" s="41" t="s">
        <v>436</v>
      </c>
      <c r="D25" s="42" t="s">
        <v>437</v>
      </c>
    </row>
    <row r="26" spans="1:4">
      <c r="A26" s="43" t="s">
        <v>438</v>
      </c>
      <c r="B26" s="45" t="s">
        <v>440</v>
      </c>
      <c r="C26" s="44" t="s">
        <v>439</v>
      </c>
      <c r="D26" s="45" t="s">
        <v>440</v>
      </c>
    </row>
    <row r="27" spans="1:4">
      <c r="A27" s="40" t="s">
        <v>441</v>
      </c>
      <c r="B27" s="42" t="s">
        <v>443</v>
      </c>
      <c r="C27" s="41" t="s">
        <v>442</v>
      </c>
      <c r="D27" s="42" t="s">
        <v>443</v>
      </c>
    </row>
    <row r="28" spans="1:4">
      <c r="A28" s="43" t="s">
        <v>444</v>
      </c>
      <c r="B28" s="45" t="s">
        <v>446</v>
      </c>
      <c r="C28" s="44" t="s">
        <v>445</v>
      </c>
      <c r="D28" s="45" t="s">
        <v>446</v>
      </c>
    </row>
    <row r="29" spans="1:4" ht="13.5" thickBot="1">
      <c r="A29" s="56" t="s">
        <v>447</v>
      </c>
      <c r="B29" s="55" t="s">
        <v>449</v>
      </c>
      <c r="C29" s="57" t="s">
        <v>448</v>
      </c>
      <c r="D29" s="55" t="s">
        <v>449</v>
      </c>
    </row>
    <row r="30" spans="1:4" ht="13.5" thickBot="1">
      <c r="A30" s="28" t="s">
        <v>371</v>
      </c>
      <c r="B30" s="30" t="s">
        <v>373</v>
      </c>
      <c r="C30" s="29" t="s">
        <v>372</v>
      </c>
      <c r="D30" s="30" t="s">
        <v>373</v>
      </c>
    </row>
    <row r="31" spans="1:4" ht="13.5" thickBot="1">
      <c r="A31" s="165" t="s">
        <v>450</v>
      </c>
      <c r="B31" s="166"/>
      <c r="C31" s="166"/>
      <c r="D31" s="167"/>
    </row>
    <row r="32" spans="1:4">
      <c r="A32" s="58">
        <v>1560</v>
      </c>
      <c r="B32" s="60" t="s">
        <v>452</v>
      </c>
      <c r="C32" s="59" t="s">
        <v>451</v>
      </c>
      <c r="D32" s="60" t="s">
        <v>452</v>
      </c>
    </row>
    <row r="33" spans="1:4">
      <c r="A33" s="61">
        <v>1565</v>
      </c>
      <c r="B33" s="63" t="s">
        <v>453</v>
      </c>
      <c r="C33" s="62" t="s">
        <v>451</v>
      </c>
      <c r="D33" s="63" t="s">
        <v>453</v>
      </c>
    </row>
    <row r="34" spans="1:4">
      <c r="A34" s="58">
        <v>6717</v>
      </c>
      <c r="B34" s="60" t="s">
        <v>455</v>
      </c>
      <c r="C34" s="59" t="s">
        <v>454</v>
      </c>
      <c r="D34" s="60" t="s">
        <v>455</v>
      </c>
    </row>
    <row r="35" spans="1:4">
      <c r="A35" s="61">
        <v>6719</v>
      </c>
      <c r="B35" s="63" t="s">
        <v>457</v>
      </c>
      <c r="C35" s="62" t="s">
        <v>456</v>
      </c>
      <c r="D35" s="63" t="s">
        <v>457</v>
      </c>
    </row>
    <row r="36" spans="1:4">
      <c r="A36" s="58">
        <v>6730</v>
      </c>
      <c r="B36" s="60" t="s">
        <v>459</v>
      </c>
      <c r="C36" s="59" t="s">
        <v>458</v>
      </c>
      <c r="D36" s="60" t="s">
        <v>459</v>
      </c>
    </row>
    <row r="37" spans="1:4">
      <c r="A37" s="61">
        <v>6731</v>
      </c>
      <c r="B37" s="63" t="s">
        <v>461</v>
      </c>
      <c r="C37" s="62" t="s">
        <v>460</v>
      </c>
      <c r="D37" s="63" t="s">
        <v>461</v>
      </c>
    </row>
    <row r="38" spans="1:4">
      <c r="A38" s="58">
        <v>6733</v>
      </c>
      <c r="B38" s="60" t="s">
        <v>463</v>
      </c>
      <c r="C38" s="59" t="s">
        <v>462</v>
      </c>
      <c r="D38" s="60" t="s">
        <v>463</v>
      </c>
    </row>
    <row r="39" spans="1:4">
      <c r="A39" s="61">
        <v>6734</v>
      </c>
      <c r="B39" s="63" t="s">
        <v>465</v>
      </c>
      <c r="C39" s="62" t="s">
        <v>464</v>
      </c>
      <c r="D39" s="63" t="s">
        <v>465</v>
      </c>
    </row>
    <row r="40" spans="1:4">
      <c r="A40" s="58">
        <v>6736</v>
      </c>
      <c r="B40" s="60" t="s">
        <v>467</v>
      </c>
      <c r="C40" s="59" t="s">
        <v>466</v>
      </c>
      <c r="D40" s="60" t="s">
        <v>467</v>
      </c>
    </row>
    <row r="41" spans="1:4">
      <c r="A41" s="61">
        <v>6737</v>
      </c>
      <c r="B41" s="63" t="s">
        <v>469</v>
      </c>
      <c r="C41" s="62" t="s">
        <v>468</v>
      </c>
      <c r="D41" s="63" t="s">
        <v>469</v>
      </c>
    </row>
    <row r="42" spans="1:4">
      <c r="A42" s="58">
        <v>6740</v>
      </c>
      <c r="B42" s="60" t="s">
        <v>471</v>
      </c>
      <c r="C42" s="59" t="s">
        <v>470</v>
      </c>
      <c r="D42" s="60" t="s">
        <v>471</v>
      </c>
    </row>
    <row r="43" spans="1:4">
      <c r="A43" s="61">
        <v>6745</v>
      </c>
      <c r="B43" s="63" t="s">
        <v>473</v>
      </c>
      <c r="C43" s="62" t="s">
        <v>472</v>
      </c>
      <c r="D43" s="63" t="s">
        <v>473</v>
      </c>
    </row>
    <row r="44" spans="1:4">
      <c r="A44" s="58">
        <v>6749</v>
      </c>
      <c r="B44" s="60" t="s">
        <v>475</v>
      </c>
      <c r="C44" s="59" t="s">
        <v>474</v>
      </c>
      <c r="D44" s="60" t="s">
        <v>475</v>
      </c>
    </row>
    <row r="45" spans="1:4">
      <c r="A45" s="61">
        <v>6751</v>
      </c>
      <c r="B45" s="63" t="s">
        <v>477</v>
      </c>
      <c r="C45" s="62" t="s">
        <v>476</v>
      </c>
      <c r="D45" s="63" t="s">
        <v>477</v>
      </c>
    </row>
    <row r="46" spans="1:4">
      <c r="A46" s="58">
        <v>6753</v>
      </c>
      <c r="B46" s="60" t="s">
        <v>479</v>
      </c>
      <c r="C46" s="59" t="s">
        <v>478</v>
      </c>
      <c r="D46" s="60" t="s">
        <v>479</v>
      </c>
    </row>
    <row r="47" spans="1:4">
      <c r="A47" s="61">
        <v>6755</v>
      </c>
      <c r="B47" s="63" t="s">
        <v>481</v>
      </c>
      <c r="C47" s="62" t="s">
        <v>480</v>
      </c>
      <c r="D47" s="63" t="s">
        <v>481</v>
      </c>
    </row>
    <row r="48" spans="1:4">
      <c r="A48" s="58">
        <v>6758</v>
      </c>
      <c r="B48" s="60" t="s">
        <v>483</v>
      </c>
      <c r="C48" s="59" t="s">
        <v>482</v>
      </c>
      <c r="D48" s="60" t="s">
        <v>483</v>
      </c>
    </row>
    <row r="49" spans="1:4">
      <c r="A49" s="61">
        <v>6765</v>
      </c>
      <c r="B49" s="63" t="s">
        <v>485</v>
      </c>
      <c r="C49" s="62" t="s">
        <v>484</v>
      </c>
      <c r="D49" s="63" t="s">
        <v>485</v>
      </c>
    </row>
    <row r="50" spans="1:4">
      <c r="A50" s="58">
        <v>6770</v>
      </c>
      <c r="B50" s="60" t="s">
        <v>487</v>
      </c>
      <c r="C50" s="59" t="s">
        <v>486</v>
      </c>
      <c r="D50" s="60" t="s">
        <v>487</v>
      </c>
    </row>
    <row r="51" spans="1:4">
      <c r="A51" s="61">
        <v>6802</v>
      </c>
      <c r="B51" s="63" t="s">
        <v>489</v>
      </c>
      <c r="C51" s="62" t="s">
        <v>488</v>
      </c>
      <c r="D51" s="63" t="s">
        <v>489</v>
      </c>
    </row>
    <row r="52" spans="1:4">
      <c r="A52" s="58">
        <v>6810</v>
      </c>
      <c r="B52" s="60" t="s">
        <v>491</v>
      </c>
      <c r="C52" s="59" t="s">
        <v>490</v>
      </c>
      <c r="D52" s="60" t="s">
        <v>491</v>
      </c>
    </row>
    <row r="53" spans="1:4">
      <c r="A53" s="61">
        <v>6811</v>
      </c>
      <c r="B53" s="63" t="s">
        <v>493</v>
      </c>
      <c r="C53" s="62" t="s">
        <v>492</v>
      </c>
      <c r="D53" s="63" t="s">
        <v>493</v>
      </c>
    </row>
    <row r="54" spans="1:4">
      <c r="A54" s="58">
        <v>6812</v>
      </c>
      <c r="B54" s="60" t="s">
        <v>495</v>
      </c>
      <c r="C54" s="59" t="s">
        <v>494</v>
      </c>
      <c r="D54" s="60" t="s">
        <v>495</v>
      </c>
    </row>
    <row r="55" spans="1:4">
      <c r="A55" s="61">
        <v>6816</v>
      </c>
      <c r="B55" s="63" t="s">
        <v>497</v>
      </c>
      <c r="C55" s="62" t="s">
        <v>496</v>
      </c>
      <c r="D55" s="63" t="s">
        <v>497</v>
      </c>
    </row>
    <row r="56" spans="1:4">
      <c r="A56" s="58">
        <v>6817</v>
      </c>
      <c r="B56" s="60" t="s">
        <v>499</v>
      </c>
      <c r="C56" s="59" t="s">
        <v>498</v>
      </c>
      <c r="D56" s="60" t="s">
        <v>499</v>
      </c>
    </row>
    <row r="57" spans="1:4">
      <c r="A57" s="61">
        <v>6820</v>
      </c>
      <c r="B57" s="63" t="s">
        <v>501</v>
      </c>
      <c r="C57" s="62" t="s">
        <v>500</v>
      </c>
      <c r="D57" s="63" t="s">
        <v>501</v>
      </c>
    </row>
    <row r="58" spans="1:4">
      <c r="A58" s="58">
        <v>6825</v>
      </c>
      <c r="B58" s="60" t="s">
        <v>503</v>
      </c>
      <c r="C58" s="59" t="s">
        <v>502</v>
      </c>
      <c r="D58" s="60" t="s">
        <v>503</v>
      </c>
    </row>
    <row r="59" spans="1:4">
      <c r="A59" s="61">
        <v>6826</v>
      </c>
      <c r="B59" s="63" t="s">
        <v>505</v>
      </c>
      <c r="C59" s="62" t="s">
        <v>504</v>
      </c>
      <c r="D59" s="63" t="s">
        <v>505</v>
      </c>
    </row>
    <row r="60" spans="1:4">
      <c r="A60" s="58">
        <v>6827</v>
      </c>
      <c r="B60" s="60" t="s">
        <v>507</v>
      </c>
      <c r="C60" s="59" t="s">
        <v>506</v>
      </c>
      <c r="D60" s="60" t="s">
        <v>507</v>
      </c>
    </row>
    <row r="61" spans="1:4">
      <c r="A61" s="61">
        <v>6830</v>
      </c>
      <c r="B61" s="63" t="s">
        <v>509</v>
      </c>
      <c r="C61" s="62" t="s">
        <v>508</v>
      </c>
      <c r="D61" s="63" t="s">
        <v>509</v>
      </c>
    </row>
    <row r="62" spans="1:4">
      <c r="A62" s="58">
        <v>6832</v>
      </c>
      <c r="B62" s="60" t="s">
        <v>511</v>
      </c>
      <c r="C62" s="59" t="s">
        <v>510</v>
      </c>
      <c r="D62" s="60" t="s">
        <v>511</v>
      </c>
    </row>
    <row r="63" spans="1:4">
      <c r="A63" s="61">
        <v>6837</v>
      </c>
      <c r="B63" s="63" t="s">
        <v>513</v>
      </c>
      <c r="C63" s="62" t="s">
        <v>512</v>
      </c>
      <c r="D63" s="63" t="s">
        <v>513</v>
      </c>
    </row>
    <row r="64" spans="1:4">
      <c r="A64" s="58">
        <v>6840</v>
      </c>
      <c r="B64" s="60" t="s">
        <v>515</v>
      </c>
      <c r="C64" s="59" t="s">
        <v>514</v>
      </c>
      <c r="D64" s="60" t="s">
        <v>515</v>
      </c>
    </row>
    <row r="65" spans="1:4">
      <c r="A65" s="61">
        <v>6841</v>
      </c>
      <c r="B65" s="63" t="s">
        <v>517</v>
      </c>
      <c r="C65" s="62" t="s">
        <v>516</v>
      </c>
      <c r="D65" s="63" t="s">
        <v>517</v>
      </c>
    </row>
    <row r="66" spans="1:4">
      <c r="A66" s="58">
        <v>6842</v>
      </c>
      <c r="B66" s="60" t="s">
        <v>519</v>
      </c>
      <c r="C66" s="59" t="s">
        <v>518</v>
      </c>
      <c r="D66" s="60" t="s">
        <v>519</v>
      </c>
    </row>
    <row r="67" spans="1:4">
      <c r="A67" s="61">
        <v>6843</v>
      </c>
      <c r="B67" s="63" t="s">
        <v>521</v>
      </c>
      <c r="C67" s="62" t="s">
        <v>520</v>
      </c>
      <c r="D67" s="63" t="s">
        <v>521</v>
      </c>
    </row>
    <row r="68" spans="1:4">
      <c r="A68" s="58">
        <v>6849</v>
      </c>
      <c r="B68" s="60" t="s">
        <v>523</v>
      </c>
      <c r="C68" s="59" t="s">
        <v>522</v>
      </c>
      <c r="D68" s="60" t="s">
        <v>523</v>
      </c>
    </row>
    <row r="69" spans="1:4">
      <c r="A69" s="61">
        <v>6853</v>
      </c>
      <c r="B69" s="63" t="s">
        <v>525</v>
      </c>
      <c r="C69" s="62" t="s">
        <v>524</v>
      </c>
      <c r="D69" s="63" t="s">
        <v>525</v>
      </c>
    </row>
    <row r="70" spans="1:4">
      <c r="A70" s="58">
        <v>6855</v>
      </c>
      <c r="B70" s="60" t="s">
        <v>527</v>
      </c>
      <c r="C70" s="59" t="s">
        <v>526</v>
      </c>
      <c r="D70" s="60" t="s">
        <v>527</v>
      </c>
    </row>
    <row r="71" spans="1:4">
      <c r="A71" s="61">
        <v>6858</v>
      </c>
      <c r="B71" s="63" t="s">
        <v>529</v>
      </c>
      <c r="C71" s="62" t="s">
        <v>528</v>
      </c>
      <c r="D71" s="63" t="s">
        <v>529</v>
      </c>
    </row>
    <row r="72" spans="1:4">
      <c r="A72" s="58">
        <v>6860</v>
      </c>
      <c r="B72" s="60" t="s">
        <v>531</v>
      </c>
      <c r="C72" s="59" t="s">
        <v>530</v>
      </c>
      <c r="D72" s="60" t="s">
        <v>531</v>
      </c>
    </row>
    <row r="73" spans="1:4">
      <c r="A73" s="61">
        <v>6865</v>
      </c>
      <c r="B73" s="63" t="s">
        <v>533</v>
      </c>
      <c r="C73" s="62" t="s">
        <v>532</v>
      </c>
      <c r="D73" s="63" t="s">
        <v>533</v>
      </c>
    </row>
    <row r="74" spans="1:4">
      <c r="A74" s="58">
        <v>6870</v>
      </c>
      <c r="B74" s="60" t="s">
        <v>535</v>
      </c>
      <c r="C74" s="59" t="s">
        <v>534</v>
      </c>
      <c r="D74" s="60" t="s">
        <v>535</v>
      </c>
    </row>
    <row r="75" spans="1:4">
      <c r="A75" s="61">
        <v>8340</v>
      </c>
      <c r="B75" s="63" t="s">
        <v>537</v>
      </c>
      <c r="C75" s="62" t="s">
        <v>536</v>
      </c>
      <c r="D75" s="63" t="s">
        <v>537</v>
      </c>
    </row>
    <row r="76" spans="1:4">
      <c r="A76" s="58">
        <v>9905</v>
      </c>
      <c r="B76" s="60" t="s">
        <v>539</v>
      </c>
      <c r="C76" s="59" t="s">
        <v>538</v>
      </c>
      <c r="D76" s="60" t="s">
        <v>539</v>
      </c>
    </row>
    <row r="77" spans="1:4">
      <c r="A77" s="61">
        <v>9910</v>
      </c>
      <c r="B77" s="63" t="s">
        <v>540</v>
      </c>
      <c r="C77" s="62" t="s">
        <v>538</v>
      </c>
      <c r="D77" s="63" t="s">
        <v>540</v>
      </c>
    </row>
    <row r="78" spans="1:4">
      <c r="A78" s="58">
        <v>9915</v>
      </c>
      <c r="B78" s="60" t="s">
        <v>541</v>
      </c>
      <c r="C78" s="59" t="s">
        <v>538</v>
      </c>
      <c r="D78" s="60" t="s">
        <v>541</v>
      </c>
    </row>
    <row r="79" spans="1:4">
      <c r="A79" s="61">
        <v>9920</v>
      </c>
      <c r="B79" s="63" t="s">
        <v>542</v>
      </c>
      <c r="C79" s="62" t="s">
        <v>538</v>
      </c>
      <c r="D79" s="63" t="s">
        <v>542</v>
      </c>
    </row>
    <row r="80" spans="1:4">
      <c r="A80" s="58">
        <v>9930</v>
      </c>
      <c r="B80" s="60" t="s">
        <v>543</v>
      </c>
      <c r="C80" s="59" t="s">
        <v>538</v>
      </c>
      <c r="D80" s="60" t="s">
        <v>543</v>
      </c>
    </row>
    <row r="81" spans="1:4">
      <c r="A81" s="61">
        <v>9931</v>
      </c>
      <c r="B81" s="63" t="s">
        <v>544</v>
      </c>
      <c r="C81" s="62" t="s">
        <v>538</v>
      </c>
      <c r="D81" s="63" t="s">
        <v>544</v>
      </c>
    </row>
    <row r="82" spans="1:4">
      <c r="A82" s="58">
        <v>9935</v>
      </c>
      <c r="B82" s="60" t="s">
        <v>545</v>
      </c>
      <c r="C82" s="59" t="s">
        <v>538</v>
      </c>
      <c r="D82" s="60" t="s">
        <v>545</v>
      </c>
    </row>
    <row r="83" spans="1:4">
      <c r="A83" s="61">
        <v>9940</v>
      </c>
      <c r="B83" s="63" t="s">
        <v>546</v>
      </c>
      <c r="C83" s="62" t="s">
        <v>538</v>
      </c>
      <c r="D83" s="63" t="s">
        <v>546</v>
      </c>
    </row>
    <row r="84" spans="1:4">
      <c r="A84" s="58">
        <v>9941</v>
      </c>
      <c r="B84" s="60" t="s">
        <v>547</v>
      </c>
      <c r="C84" s="59" t="s">
        <v>538</v>
      </c>
      <c r="D84" s="60" t="s">
        <v>547</v>
      </c>
    </row>
    <row r="85" spans="1:4">
      <c r="A85" s="61">
        <v>9950</v>
      </c>
      <c r="B85" s="63" t="s">
        <v>549</v>
      </c>
      <c r="C85" s="62" t="s">
        <v>548</v>
      </c>
      <c r="D85" s="63" t="s">
        <v>549</v>
      </c>
    </row>
    <row r="86" spans="1:4">
      <c r="A86" s="58">
        <v>9953</v>
      </c>
      <c r="B86" s="60" t="s">
        <v>550</v>
      </c>
      <c r="C86" s="59" t="s">
        <v>538</v>
      </c>
      <c r="D86" s="60" t="s">
        <v>550</v>
      </c>
    </row>
    <row r="87" spans="1:4">
      <c r="A87" s="61">
        <v>9956</v>
      </c>
      <c r="B87" s="63" t="s">
        <v>551</v>
      </c>
      <c r="C87" s="62" t="s">
        <v>538</v>
      </c>
      <c r="D87" s="63" t="s">
        <v>551</v>
      </c>
    </row>
    <row r="88" spans="1:4">
      <c r="A88" s="58">
        <v>9960</v>
      </c>
      <c r="B88" s="60" t="s">
        <v>552</v>
      </c>
      <c r="C88" s="59" t="s">
        <v>538</v>
      </c>
      <c r="D88" s="60" t="s">
        <v>552</v>
      </c>
    </row>
    <row r="89" spans="1:4">
      <c r="A89" s="61">
        <v>9965</v>
      </c>
      <c r="B89" s="63" t="s">
        <v>553</v>
      </c>
      <c r="C89" s="62" t="s">
        <v>536</v>
      </c>
      <c r="D89" s="63" t="s">
        <v>553</v>
      </c>
    </row>
    <row r="90" spans="1:4">
      <c r="A90" s="64">
        <v>5062</v>
      </c>
      <c r="B90" s="60" t="s">
        <v>555</v>
      </c>
      <c r="C90" s="59" t="s">
        <v>554</v>
      </c>
      <c r="D90" s="60" t="s">
        <v>555</v>
      </c>
    </row>
    <row r="91" spans="1:4">
      <c r="A91" s="61">
        <v>2460</v>
      </c>
      <c r="B91" s="63" t="s">
        <v>557</v>
      </c>
      <c r="C91" s="62" t="s">
        <v>556</v>
      </c>
      <c r="D91" s="63" t="s">
        <v>557</v>
      </c>
    </row>
    <row r="92" spans="1:4">
      <c r="A92" s="58">
        <v>5075</v>
      </c>
      <c r="B92" s="60" t="s">
        <v>559</v>
      </c>
      <c r="C92" s="59" t="s">
        <v>558</v>
      </c>
      <c r="D92" s="60" t="s">
        <v>559</v>
      </c>
    </row>
    <row r="93" spans="1:4" ht="13.5" thickBot="1">
      <c r="A93" s="65">
        <v>3530</v>
      </c>
      <c r="B93" s="67" t="s">
        <v>561</v>
      </c>
      <c r="C93" s="66" t="s">
        <v>560</v>
      </c>
      <c r="D93" s="67" t="s">
        <v>561</v>
      </c>
    </row>
    <row r="94" spans="1:4" ht="13.5" thickBot="1">
      <c r="A94" s="165" t="s">
        <v>562</v>
      </c>
      <c r="B94" s="166"/>
      <c r="C94" s="166"/>
      <c r="D94" s="167"/>
    </row>
    <row r="95" spans="1:4">
      <c r="A95" s="68">
        <v>2396</v>
      </c>
      <c r="B95" s="60" t="s">
        <v>564</v>
      </c>
      <c r="C95" s="59" t="s">
        <v>563</v>
      </c>
      <c r="D95" s="60" t="s">
        <v>564</v>
      </c>
    </row>
    <row r="96" spans="1:4">
      <c r="A96" s="69">
        <v>3210</v>
      </c>
      <c r="B96" s="63" t="s">
        <v>565</v>
      </c>
      <c r="C96" s="62" t="s">
        <v>563</v>
      </c>
      <c r="D96" s="63" t="s">
        <v>565</v>
      </c>
    </row>
    <row r="97" spans="1:4">
      <c r="A97" s="68">
        <v>3300</v>
      </c>
      <c r="B97" s="60" t="s">
        <v>567</v>
      </c>
      <c r="C97" s="59" t="s">
        <v>566</v>
      </c>
      <c r="D97" s="60" t="s">
        <v>567</v>
      </c>
    </row>
    <row r="98" spans="1:4">
      <c r="A98" s="69">
        <v>3311</v>
      </c>
      <c r="B98" s="63" t="s">
        <v>569</v>
      </c>
      <c r="C98" s="62" t="s">
        <v>568</v>
      </c>
      <c r="D98" s="63" t="s">
        <v>569</v>
      </c>
    </row>
    <row r="99" spans="1:4">
      <c r="A99" s="68">
        <v>3314</v>
      </c>
      <c r="B99" s="60" t="s">
        <v>571</v>
      </c>
      <c r="C99" s="59" t="s">
        <v>570</v>
      </c>
      <c r="D99" s="60" t="s">
        <v>571</v>
      </c>
    </row>
    <row r="100" spans="1:4">
      <c r="A100" s="69">
        <v>3317</v>
      </c>
      <c r="B100" s="63" t="s">
        <v>573</v>
      </c>
      <c r="C100" s="62" t="s">
        <v>572</v>
      </c>
      <c r="D100" s="63" t="s">
        <v>573</v>
      </c>
    </row>
    <row r="101" spans="1:4">
      <c r="A101" s="68">
        <v>3319</v>
      </c>
      <c r="B101" s="60" t="s">
        <v>575</v>
      </c>
      <c r="C101" s="59" t="s">
        <v>574</v>
      </c>
      <c r="D101" s="60" t="s">
        <v>575</v>
      </c>
    </row>
    <row r="102" spans="1:4">
      <c r="A102" s="69">
        <v>3325</v>
      </c>
      <c r="B102" s="63" t="s">
        <v>577</v>
      </c>
      <c r="C102" s="62" t="s">
        <v>576</v>
      </c>
      <c r="D102" s="63" t="s">
        <v>577</v>
      </c>
    </row>
    <row r="103" spans="1:4">
      <c r="A103" s="68">
        <v>3333</v>
      </c>
      <c r="B103" s="60" t="s">
        <v>579</v>
      </c>
      <c r="C103" s="59" t="s">
        <v>578</v>
      </c>
      <c r="D103" s="60" t="s">
        <v>579</v>
      </c>
    </row>
    <row r="104" spans="1:4">
      <c r="A104" s="69">
        <v>3334</v>
      </c>
      <c r="B104" s="63" t="s">
        <v>581</v>
      </c>
      <c r="C104" s="62" t="s">
        <v>580</v>
      </c>
      <c r="D104" s="63" t="s">
        <v>581</v>
      </c>
    </row>
    <row r="105" spans="1:4">
      <c r="A105" s="68">
        <v>3337</v>
      </c>
      <c r="B105" s="60" t="s">
        <v>583</v>
      </c>
      <c r="C105" s="59" t="s">
        <v>582</v>
      </c>
      <c r="D105" s="60" t="s">
        <v>583</v>
      </c>
    </row>
    <row r="106" spans="1:4">
      <c r="A106" s="69">
        <v>3338</v>
      </c>
      <c r="B106" s="63" t="s">
        <v>585</v>
      </c>
      <c r="C106" s="62" t="s">
        <v>584</v>
      </c>
      <c r="D106" s="63" t="s">
        <v>585</v>
      </c>
    </row>
    <row r="107" spans="1:4">
      <c r="A107" s="68">
        <v>3345</v>
      </c>
      <c r="B107" s="60" t="s">
        <v>587</v>
      </c>
      <c r="C107" s="59" t="s">
        <v>586</v>
      </c>
      <c r="D107" s="60" t="s">
        <v>587</v>
      </c>
    </row>
    <row r="108" spans="1:4">
      <c r="A108" s="69">
        <v>3350</v>
      </c>
      <c r="B108" s="63" t="s">
        <v>589</v>
      </c>
      <c r="C108" s="62" t="s">
        <v>588</v>
      </c>
      <c r="D108" s="63" t="s">
        <v>589</v>
      </c>
    </row>
    <row r="109" spans="1:4">
      <c r="A109" s="68">
        <v>3351</v>
      </c>
      <c r="B109" s="60" t="s">
        <v>591</v>
      </c>
      <c r="C109" s="59" t="s">
        <v>590</v>
      </c>
      <c r="D109" s="60" t="s">
        <v>591</v>
      </c>
    </row>
    <row r="110" spans="1:4">
      <c r="A110" s="69">
        <v>3355</v>
      </c>
      <c r="B110" s="63" t="s">
        <v>593</v>
      </c>
      <c r="C110" s="62" t="s">
        <v>592</v>
      </c>
      <c r="D110" s="63" t="s">
        <v>593</v>
      </c>
    </row>
    <row r="111" spans="1:4">
      <c r="A111" s="68">
        <v>3365</v>
      </c>
      <c r="B111" s="60" t="s">
        <v>595</v>
      </c>
      <c r="C111" s="59" t="s">
        <v>594</v>
      </c>
      <c r="D111" s="60" t="s">
        <v>595</v>
      </c>
    </row>
    <row r="112" spans="1:4">
      <c r="A112" s="69">
        <v>3399</v>
      </c>
      <c r="B112" s="63" t="s">
        <v>597</v>
      </c>
      <c r="C112" s="62" t="s">
        <v>596</v>
      </c>
      <c r="D112" s="63" t="s">
        <v>597</v>
      </c>
    </row>
    <row r="113" spans="1:4">
      <c r="A113" s="68">
        <v>3480</v>
      </c>
      <c r="B113" s="60" t="s">
        <v>599</v>
      </c>
      <c r="C113" s="59" t="s">
        <v>598</v>
      </c>
      <c r="D113" s="60" t="s">
        <v>599</v>
      </c>
    </row>
    <row r="114" spans="1:4">
      <c r="A114" s="69">
        <v>3500</v>
      </c>
      <c r="B114" s="63" t="s">
        <v>601</v>
      </c>
      <c r="C114" s="62" t="s">
        <v>600</v>
      </c>
      <c r="D114" s="63" t="s">
        <v>601</v>
      </c>
    </row>
    <row r="115" spans="1:4">
      <c r="A115" s="68">
        <v>3510</v>
      </c>
      <c r="B115" s="60" t="s">
        <v>603</v>
      </c>
      <c r="C115" s="59" t="s">
        <v>602</v>
      </c>
      <c r="D115" s="60" t="s">
        <v>603</v>
      </c>
    </row>
    <row r="116" spans="1:4">
      <c r="A116" s="69">
        <v>3511</v>
      </c>
      <c r="B116" s="63" t="s">
        <v>604</v>
      </c>
      <c r="C116" s="62" t="s">
        <v>568</v>
      </c>
      <c r="D116" s="63" t="s">
        <v>604</v>
      </c>
    </row>
    <row r="117" spans="1:4">
      <c r="A117" s="68">
        <v>3512</v>
      </c>
      <c r="B117" s="60" t="s">
        <v>606</v>
      </c>
      <c r="C117" s="59" t="s">
        <v>605</v>
      </c>
      <c r="D117" s="60" t="s">
        <v>606</v>
      </c>
    </row>
    <row r="118" spans="1:4">
      <c r="A118" s="69">
        <v>3513</v>
      </c>
      <c r="B118" s="63" t="s">
        <v>608</v>
      </c>
      <c r="C118" s="62" t="s">
        <v>607</v>
      </c>
      <c r="D118" s="63" t="s">
        <v>608</v>
      </c>
    </row>
    <row r="119" spans="1:4">
      <c r="A119" s="68">
        <v>3514</v>
      </c>
      <c r="B119" s="60" t="s">
        <v>610</v>
      </c>
      <c r="C119" s="59" t="s">
        <v>609</v>
      </c>
      <c r="D119" s="60" t="s">
        <v>610</v>
      </c>
    </row>
    <row r="120" spans="1:4">
      <c r="A120" s="69">
        <v>3516</v>
      </c>
      <c r="B120" s="63" t="s">
        <v>612</v>
      </c>
      <c r="C120" s="62" t="s">
        <v>611</v>
      </c>
      <c r="D120" s="63" t="s">
        <v>612</v>
      </c>
    </row>
    <row r="121" spans="1:4">
      <c r="A121" s="68">
        <v>3517</v>
      </c>
      <c r="B121" s="60" t="s">
        <v>613</v>
      </c>
      <c r="C121" s="59" t="s">
        <v>572</v>
      </c>
      <c r="D121" s="60" t="s">
        <v>613</v>
      </c>
    </row>
    <row r="122" spans="1:4">
      <c r="A122" s="69">
        <v>3520</v>
      </c>
      <c r="B122" s="63" t="s">
        <v>615</v>
      </c>
      <c r="C122" s="62" t="s">
        <v>614</v>
      </c>
      <c r="D122" s="63" t="s">
        <v>615</v>
      </c>
    </row>
    <row r="123" spans="1:4">
      <c r="A123" s="68">
        <v>3525</v>
      </c>
      <c r="B123" s="60" t="s">
        <v>616</v>
      </c>
      <c r="C123" s="59" t="s">
        <v>576</v>
      </c>
      <c r="D123" s="60" t="s">
        <v>616</v>
      </c>
    </row>
    <row r="124" spans="1:4">
      <c r="A124" s="69">
        <v>3526</v>
      </c>
      <c r="B124" s="63" t="s">
        <v>618</v>
      </c>
      <c r="C124" s="62" t="s">
        <v>617</v>
      </c>
      <c r="D124" s="63" t="s">
        <v>618</v>
      </c>
    </row>
    <row r="125" spans="1:4">
      <c r="A125" s="68">
        <v>3527</v>
      </c>
      <c r="B125" s="60" t="s">
        <v>620</v>
      </c>
      <c r="C125" s="59" t="s">
        <v>619</v>
      </c>
      <c r="D125" s="60" t="s">
        <v>620</v>
      </c>
    </row>
    <row r="126" spans="1:4">
      <c r="A126" s="69">
        <v>3528</v>
      </c>
      <c r="B126" s="63" t="s">
        <v>622</v>
      </c>
      <c r="C126" s="62" t="s">
        <v>621</v>
      </c>
      <c r="D126" s="63" t="s">
        <v>622</v>
      </c>
    </row>
    <row r="127" spans="1:4">
      <c r="A127" s="68">
        <v>3532</v>
      </c>
      <c r="B127" s="60" t="s">
        <v>624</v>
      </c>
      <c r="C127" s="59" t="s">
        <v>623</v>
      </c>
      <c r="D127" s="60" t="s">
        <v>624</v>
      </c>
    </row>
    <row r="128" spans="1:4">
      <c r="A128" s="69">
        <v>3535</v>
      </c>
      <c r="B128" s="63" t="s">
        <v>626</v>
      </c>
      <c r="C128" s="62" t="s">
        <v>625</v>
      </c>
      <c r="D128" s="63" t="s">
        <v>626</v>
      </c>
    </row>
    <row r="129" spans="1:4">
      <c r="A129" s="68">
        <v>3537</v>
      </c>
      <c r="B129" s="60" t="s">
        <v>627</v>
      </c>
      <c r="C129" s="59" t="s">
        <v>582</v>
      </c>
      <c r="D129" s="60" t="s">
        <v>627</v>
      </c>
    </row>
    <row r="130" spans="1:4">
      <c r="A130" s="69">
        <v>3538</v>
      </c>
      <c r="B130" s="63" t="s">
        <v>629</v>
      </c>
      <c r="C130" s="62" t="s">
        <v>628</v>
      </c>
      <c r="D130" s="63" t="s">
        <v>629</v>
      </c>
    </row>
    <row r="131" spans="1:4">
      <c r="A131" s="68">
        <v>3541</v>
      </c>
      <c r="B131" s="60" t="s">
        <v>631</v>
      </c>
      <c r="C131" s="59" t="s">
        <v>630</v>
      </c>
      <c r="D131" s="60" t="s">
        <v>631</v>
      </c>
    </row>
    <row r="132" spans="1:4">
      <c r="A132" s="69">
        <v>3542</v>
      </c>
      <c r="B132" s="63" t="s">
        <v>633</v>
      </c>
      <c r="C132" s="62" t="s">
        <v>632</v>
      </c>
      <c r="D132" s="63" t="s">
        <v>633</v>
      </c>
    </row>
    <row r="133" spans="1:4">
      <c r="A133" s="68">
        <v>3543</v>
      </c>
      <c r="B133" s="60" t="s">
        <v>635</v>
      </c>
      <c r="C133" s="59" t="s">
        <v>634</v>
      </c>
      <c r="D133" s="60" t="s">
        <v>635</v>
      </c>
    </row>
    <row r="134" spans="1:4">
      <c r="A134" s="69">
        <v>3545</v>
      </c>
      <c r="B134" s="63" t="s">
        <v>637</v>
      </c>
      <c r="C134" s="62" t="s">
        <v>636</v>
      </c>
      <c r="D134" s="63" t="s">
        <v>637</v>
      </c>
    </row>
    <row r="135" spans="1:4">
      <c r="A135" s="68">
        <v>3555</v>
      </c>
      <c r="B135" s="60" t="s">
        <v>639</v>
      </c>
      <c r="C135" s="59" t="s">
        <v>638</v>
      </c>
      <c r="D135" s="60" t="s">
        <v>639</v>
      </c>
    </row>
    <row r="136" spans="1:4">
      <c r="A136" s="69">
        <v>3565</v>
      </c>
      <c r="B136" s="63" t="s">
        <v>640</v>
      </c>
      <c r="C136" s="62" t="s">
        <v>594</v>
      </c>
      <c r="D136" s="63" t="s">
        <v>640</v>
      </c>
    </row>
    <row r="137" spans="1:4">
      <c r="A137" s="68">
        <v>3600</v>
      </c>
      <c r="B137" s="60" t="s">
        <v>642</v>
      </c>
      <c r="C137" s="59" t="s">
        <v>641</v>
      </c>
      <c r="D137" s="60" t="s">
        <v>642</v>
      </c>
    </row>
    <row r="138" spans="1:4">
      <c r="A138" s="69">
        <v>3612</v>
      </c>
      <c r="B138" s="63" t="s">
        <v>644</v>
      </c>
      <c r="C138" s="62" t="s">
        <v>643</v>
      </c>
      <c r="D138" s="63" t="s">
        <v>644</v>
      </c>
    </row>
    <row r="139" spans="1:4">
      <c r="A139" s="68">
        <v>3613</v>
      </c>
      <c r="B139" s="60" t="s">
        <v>646</v>
      </c>
      <c r="C139" s="59" t="s">
        <v>645</v>
      </c>
      <c r="D139" s="60" t="s">
        <v>646</v>
      </c>
    </row>
    <row r="140" spans="1:4">
      <c r="A140" s="69">
        <v>3614</v>
      </c>
      <c r="B140" s="63" t="s">
        <v>648</v>
      </c>
      <c r="C140" s="62" t="s">
        <v>647</v>
      </c>
      <c r="D140" s="63" t="s">
        <v>648</v>
      </c>
    </row>
    <row r="141" spans="1:4">
      <c r="A141" s="68">
        <v>3621</v>
      </c>
      <c r="B141" s="60" t="s">
        <v>650</v>
      </c>
      <c r="C141" s="59" t="s">
        <v>649</v>
      </c>
      <c r="D141" s="60" t="s">
        <v>650</v>
      </c>
    </row>
    <row r="142" spans="1:4">
      <c r="A142" s="69">
        <v>3633</v>
      </c>
      <c r="B142" s="63" t="s">
        <v>652</v>
      </c>
      <c r="C142" s="62" t="s">
        <v>651</v>
      </c>
      <c r="D142" s="63" t="s">
        <v>652</v>
      </c>
    </row>
    <row r="143" spans="1:4">
      <c r="A143" s="68">
        <v>3634</v>
      </c>
      <c r="B143" s="60" t="s">
        <v>653</v>
      </c>
      <c r="C143" s="59" t="s">
        <v>563</v>
      </c>
      <c r="D143" s="60" t="s">
        <v>653</v>
      </c>
    </row>
    <row r="144" spans="1:4">
      <c r="A144" s="69">
        <v>3637</v>
      </c>
      <c r="B144" s="63" t="s">
        <v>655</v>
      </c>
      <c r="C144" s="62" t="s">
        <v>654</v>
      </c>
      <c r="D144" s="63" t="s">
        <v>655</v>
      </c>
    </row>
    <row r="145" spans="1:4">
      <c r="A145" s="68">
        <v>3638</v>
      </c>
      <c r="B145" s="60" t="s">
        <v>656</v>
      </c>
      <c r="C145" s="59" t="s">
        <v>482</v>
      </c>
      <c r="D145" s="60" t="s">
        <v>656</v>
      </c>
    </row>
    <row r="146" spans="1:4">
      <c r="A146" s="69">
        <v>3640</v>
      </c>
      <c r="B146" s="63" t="s">
        <v>658</v>
      </c>
      <c r="C146" s="62" t="s">
        <v>657</v>
      </c>
      <c r="D146" s="63" t="s">
        <v>658</v>
      </c>
    </row>
    <row r="147" spans="1:4">
      <c r="A147" s="68">
        <v>3643</v>
      </c>
      <c r="B147" s="60" t="s">
        <v>660</v>
      </c>
      <c r="C147" s="59" t="s">
        <v>659</v>
      </c>
      <c r="D147" s="60" t="s">
        <v>660</v>
      </c>
    </row>
    <row r="148" spans="1:4">
      <c r="A148" s="69">
        <v>3645</v>
      </c>
      <c r="B148" s="63" t="s">
        <v>662</v>
      </c>
      <c r="C148" s="62" t="s">
        <v>661</v>
      </c>
      <c r="D148" s="63" t="s">
        <v>662</v>
      </c>
    </row>
    <row r="149" spans="1:4">
      <c r="A149" s="68">
        <v>3650</v>
      </c>
      <c r="B149" s="60" t="s">
        <v>664</v>
      </c>
      <c r="C149" s="59" t="s">
        <v>663</v>
      </c>
      <c r="D149" s="60" t="s">
        <v>664</v>
      </c>
    </row>
    <row r="150" spans="1:4">
      <c r="A150" s="69">
        <v>3655</v>
      </c>
      <c r="B150" s="63" t="s">
        <v>666</v>
      </c>
      <c r="C150" s="62" t="s">
        <v>665</v>
      </c>
      <c r="D150" s="63" t="s">
        <v>666</v>
      </c>
    </row>
    <row r="151" spans="1:4">
      <c r="A151" s="68">
        <v>3900</v>
      </c>
      <c r="B151" s="60" t="s">
        <v>668</v>
      </c>
      <c r="C151" s="59" t="s">
        <v>667</v>
      </c>
      <c r="D151" s="60" t="s">
        <v>668</v>
      </c>
    </row>
    <row r="152" spans="1:4">
      <c r="A152" s="69">
        <v>3912</v>
      </c>
      <c r="B152" s="63" t="s">
        <v>670</v>
      </c>
      <c r="C152" s="62" t="s">
        <v>669</v>
      </c>
      <c r="D152" s="63" t="s">
        <v>670</v>
      </c>
    </row>
    <row r="153" spans="1:4">
      <c r="A153" s="68">
        <v>3913</v>
      </c>
      <c r="B153" s="60" t="s">
        <v>672</v>
      </c>
      <c r="C153" s="59" t="s">
        <v>671</v>
      </c>
      <c r="D153" s="60" t="s">
        <v>672</v>
      </c>
    </row>
    <row r="154" spans="1:4">
      <c r="A154" s="69">
        <v>3914</v>
      </c>
      <c r="B154" s="63" t="s">
        <v>674</v>
      </c>
      <c r="C154" s="62" t="s">
        <v>673</v>
      </c>
      <c r="D154" s="63" t="s">
        <v>674</v>
      </c>
    </row>
    <row r="155" spans="1:4">
      <c r="A155" s="68">
        <v>3921</v>
      </c>
      <c r="B155" s="60" t="s">
        <v>676</v>
      </c>
      <c r="C155" s="59" t="s">
        <v>675</v>
      </c>
      <c r="D155" s="60" t="s">
        <v>676</v>
      </c>
    </row>
    <row r="156" spans="1:4">
      <c r="A156" s="69">
        <v>3933</v>
      </c>
      <c r="B156" s="63" t="s">
        <v>678</v>
      </c>
      <c r="C156" s="62" t="s">
        <v>677</v>
      </c>
      <c r="D156" s="63" t="s">
        <v>678</v>
      </c>
    </row>
    <row r="157" spans="1:4">
      <c r="A157" s="68">
        <v>3937</v>
      </c>
      <c r="B157" s="60" t="s">
        <v>680</v>
      </c>
      <c r="C157" s="59" t="s">
        <v>679</v>
      </c>
      <c r="D157" s="60" t="s">
        <v>680</v>
      </c>
    </row>
    <row r="158" spans="1:4">
      <c r="A158" s="69">
        <v>3938</v>
      </c>
      <c r="B158" s="63" t="s">
        <v>682</v>
      </c>
      <c r="C158" s="62" t="s">
        <v>681</v>
      </c>
      <c r="D158" s="63" t="s">
        <v>682</v>
      </c>
    </row>
    <row r="159" spans="1:4">
      <c r="A159" s="68">
        <v>3940</v>
      </c>
      <c r="B159" s="60" t="s">
        <v>684</v>
      </c>
      <c r="C159" s="59" t="s">
        <v>683</v>
      </c>
      <c r="D159" s="60" t="s">
        <v>684</v>
      </c>
    </row>
    <row r="160" spans="1:4">
      <c r="A160" s="69">
        <v>3943</v>
      </c>
      <c r="B160" s="63" t="s">
        <v>686</v>
      </c>
      <c r="C160" s="62" t="s">
        <v>685</v>
      </c>
      <c r="D160" s="63" t="s">
        <v>686</v>
      </c>
    </row>
    <row r="161" spans="1:4">
      <c r="A161" s="68">
        <v>3950</v>
      </c>
      <c r="B161" s="60" t="s">
        <v>688</v>
      </c>
      <c r="C161" s="59" t="s">
        <v>687</v>
      </c>
      <c r="D161" s="60" t="s">
        <v>688</v>
      </c>
    </row>
    <row r="162" spans="1:4">
      <c r="A162" s="69">
        <v>3955</v>
      </c>
      <c r="B162" s="63" t="s">
        <v>690</v>
      </c>
      <c r="C162" s="62" t="s">
        <v>689</v>
      </c>
      <c r="D162" s="63" t="s">
        <v>690</v>
      </c>
    </row>
    <row r="163" spans="1:4">
      <c r="A163" s="68">
        <v>6000</v>
      </c>
      <c r="B163" s="60" t="s">
        <v>691</v>
      </c>
      <c r="C163" s="59" t="s">
        <v>554</v>
      </c>
      <c r="D163" s="60" t="s">
        <v>691</v>
      </c>
    </row>
    <row r="164" spans="1:4">
      <c r="A164" s="69">
        <v>6003</v>
      </c>
      <c r="B164" s="63" t="s">
        <v>692</v>
      </c>
      <c r="C164" s="62" t="s">
        <v>554</v>
      </c>
      <c r="D164" s="63" t="s">
        <v>692</v>
      </c>
    </row>
    <row r="165" spans="1:4">
      <c r="A165" s="68">
        <v>6005</v>
      </c>
      <c r="B165" s="60" t="s">
        <v>693</v>
      </c>
      <c r="C165" s="59" t="s">
        <v>554</v>
      </c>
      <c r="D165" s="60" t="s">
        <v>693</v>
      </c>
    </row>
    <row r="166" spans="1:4">
      <c r="A166" s="69">
        <v>6007</v>
      </c>
      <c r="B166" s="63" t="s">
        <v>694</v>
      </c>
      <c r="C166" s="62" t="s">
        <v>554</v>
      </c>
      <c r="D166" s="63" t="s">
        <v>694</v>
      </c>
    </row>
    <row r="167" spans="1:4">
      <c r="A167" s="68">
        <v>6009</v>
      </c>
      <c r="B167" s="60" t="s">
        <v>695</v>
      </c>
      <c r="C167" s="59" t="s">
        <v>554</v>
      </c>
      <c r="D167" s="60" t="s">
        <v>695</v>
      </c>
    </row>
    <row r="168" spans="1:4">
      <c r="A168" s="69">
        <v>6011</v>
      </c>
      <c r="B168" s="63" t="s">
        <v>696</v>
      </c>
      <c r="C168" s="62" t="s">
        <v>554</v>
      </c>
      <c r="D168" s="63" t="s">
        <v>696</v>
      </c>
    </row>
    <row r="169" spans="1:4">
      <c r="A169" s="68">
        <v>6013</v>
      </c>
      <c r="B169" s="60" t="s">
        <v>697</v>
      </c>
      <c r="C169" s="59" t="s">
        <v>554</v>
      </c>
      <c r="D169" s="60" t="s">
        <v>697</v>
      </c>
    </row>
    <row r="170" spans="1:4">
      <c r="A170" s="69">
        <v>6015</v>
      </c>
      <c r="B170" s="63" t="s">
        <v>698</v>
      </c>
      <c r="C170" s="62" t="s">
        <v>554</v>
      </c>
      <c r="D170" s="63" t="s">
        <v>698</v>
      </c>
    </row>
    <row r="171" spans="1:4">
      <c r="A171" s="68">
        <v>6017</v>
      </c>
      <c r="B171" s="60" t="s">
        <v>699</v>
      </c>
      <c r="C171" s="59" t="s">
        <v>554</v>
      </c>
      <c r="D171" s="60" t="s">
        <v>699</v>
      </c>
    </row>
    <row r="172" spans="1:4">
      <c r="A172" s="69">
        <v>6019</v>
      </c>
      <c r="B172" s="63" t="s">
        <v>700</v>
      </c>
      <c r="C172" s="62" t="s">
        <v>554</v>
      </c>
      <c r="D172" s="63" t="s">
        <v>700</v>
      </c>
    </row>
    <row r="173" spans="1:4">
      <c r="A173" s="68">
        <v>6021</v>
      </c>
      <c r="B173" s="60" t="s">
        <v>701</v>
      </c>
      <c r="C173" s="59" t="s">
        <v>554</v>
      </c>
      <c r="D173" s="60" t="s">
        <v>701</v>
      </c>
    </row>
    <row r="174" spans="1:4">
      <c r="A174" s="69">
        <v>6023</v>
      </c>
      <c r="B174" s="63" t="s">
        <v>702</v>
      </c>
      <c r="C174" s="62" t="s">
        <v>554</v>
      </c>
      <c r="D174" s="63" t="s">
        <v>702</v>
      </c>
    </row>
    <row r="175" spans="1:4">
      <c r="A175" s="68">
        <v>6025</v>
      </c>
      <c r="B175" s="60" t="s">
        <v>703</v>
      </c>
      <c r="C175" s="59" t="s">
        <v>554</v>
      </c>
      <c r="D175" s="60" t="s">
        <v>703</v>
      </c>
    </row>
    <row r="176" spans="1:4">
      <c r="A176" s="69">
        <v>6027</v>
      </c>
      <c r="B176" s="63" t="s">
        <v>704</v>
      </c>
      <c r="C176" s="62" t="s">
        <v>554</v>
      </c>
      <c r="D176" s="63" t="s">
        <v>704</v>
      </c>
    </row>
    <row r="177" spans="1:4">
      <c r="A177" s="68">
        <v>6029</v>
      </c>
      <c r="B177" s="60" t="s">
        <v>705</v>
      </c>
      <c r="C177" s="59" t="s">
        <v>554</v>
      </c>
      <c r="D177" s="60" t="s">
        <v>705</v>
      </c>
    </row>
    <row r="178" spans="1:4">
      <c r="A178" s="69">
        <v>6031</v>
      </c>
      <c r="B178" s="63" t="s">
        <v>706</v>
      </c>
      <c r="C178" s="62" t="s">
        <v>554</v>
      </c>
      <c r="D178" s="63" t="s">
        <v>706</v>
      </c>
    </row>
    <row r="179" spans="1:4">
      <c r="A179" s="68">
        <v>6033</v>
      </c>
      <c r="B179" s="60" t="s">
        <v>707</v>
      </c>
      <c r="C179" s="59" t="s">
        <v>554</v>
      </c>
      <c r="D179" s="60" t="s">
        <v>707</v>
      </c>
    </row>
    <row r="180" spans="1:4">
      <c r="A180" s="69">
        <v>6035</v>
      </c>
      <c r="B180" s="63" t="s">
        <v>708</v>
      </c>
      <c r="C180" s="62" t="s">
        <v>554</v>
      </c>
      <c r="D180" s="63" t="s">
        <v>708</v>
      </c>
    </row>
    <row r="181" spans="1:4">
      <c r="A181" s="68">
        <v>6037</v>
      </c>
      <c r="B181" s="60" t="s">
        <v>709</v>
      </c>
      <c r="C181" s="59" t="s">
        <v>554</v>
      </c>
      <c r="D181" s="60" t="s">
        <v>709</v>
      </c>
    </row>
    <row r="182" spans="1:4">
      <c r="A182" s="69">
        <v>6039</v>
      </c>
      <c r="B182" s="63" t="s">
        <v>710</v>
      </c>
      <c r="C182" s="62" t="s">
        <v>554</v>
      </c>
      <c r="D182" s="63" t="s">
        <v>710</v>
      </c>
    </row>
    <row r="183" spans="1:4">
      <c r="A183" s="68">
        <v>6041</v>
      </c>
      <c r="B183" s="60" t="s">
        <v>711</v>
      </c>
      <c r="C183" s="59" t="s">
        <v>554</v>
      </c>
      <c r="D183" s="60" t="s">
        <v>711</v>
      </c>
    </row>
    <row r="184" spans="1:4">
      <c r="A184" s="69">
        <v>6043</v>
      </c>
      <c r="B184" s="63" t="s">
        <v>712</v>
      </c>
      <c r="C184" s="62" t="s">
        <v>554</v>
      </c>
      <c r="D184" s="63" t="s">
        <v>712</v>
      </c>
    </row>
    <row r="185" spans="1:4">
      <c r="A185" s="68">
        <v>6045</v>
      </c>
      <c r="B185" s="60" t="s">
        <v>713</v>
      </c>
      <c r="C185" s="59" t="s">
        <v>554</v>
      </c>
      <c r="D185" s="60" t="s">
        <v>713</v>
      </c>
    </row>
    <row r="186" spans="1:4">
      <c r="A186" s="69">
        <v>6047</v>
      </c>
      <c r="B186" s="63" t="s">
        <v>714</v>
      </c>
      <c r="C186" s="62" t="s">
        <v>554</v>
      </c>
      <c r="D186" s="63" t="s">
        <v>714</v>
      </c>
    </row>
    <row r="187" spans="1:4">
      <c r="A187" s="68">
        <v>6049</v>
      </c>
      <c r="B187" s="60" t="s">
        <v>715</v>
      </c>
      <c r="C187" s="59" t="s">
        <v>554</v>
      </c>
      <c r="D187" s="60" t="s">
        <v>715</v>
      </c>
    </row>
    <row r="188" spans="1:4">
      <c r="A188" s="69">
        <v>6051</v>
      </c>
      <c r="B188" s="63" t="s">
        <v>716</v>
      </c>
      <c r="C188" s="62" t="s">
        <v>554</v>
      </c>
      <c r="D188" s="63" t="s">
        <v>716</v>
      </c>
    </row>
    <row r="189" spans="1:4">
      <c r="A189" s="68">
        <v>6053</v>
      </c>
      <c r="B189" s="60" t="s">
        <v>717</v>
      </c>
      <c r="C189" s="59" t="s">
        <v>554</v>
      </c>
      <c r="D189" s="60" t="s">
        <v>717</v>
      </c>
    </row>
    <row r="190" spans="1:4">
      <c r="A190" s="69">
        <v>6055</v>
      </c>
      <c r="B190" s="63" t="s">
        <v>718</v>
      </c>
      <c r="C190" s="62" t="s">
        <v>554</v>
      </c>
      <c r="D190" s="63" t="s">
        <v>718</v>
      </c>
    </row>
    <row r="191" spans="1:4">
      <c r="A191" s="68">
        <v>6057</v>
      </c>
      <c r="B191" s="60" t="s">
        <v>719</v>
      </c>
      <c r="C191" s="59" t="s">
        <v>554</v>
      </c>
      <c r="D191" s="60" t="s">
        <v>719</v>
      </c>
    </row>
    <row r="192" spans="1:4">
      <c r="A192" s="69">
        <v>6059</v>
      </c>
      <c r="B192" s="63" t="s">
        <v>720</v>
      </c>
      <c r="C192" s="62" t="s">
        <v>554</v>
      </c>
      <c r="D192" s="63" t="s">
        <v>720</v>
      </c>
    </row>
    <row r="193" spans="1:4">
      <c r="A193" s="68">
        <v>6061</v>
      </c>
      <c r="B193" s="60" t="s">
        <v>721</v>
      </c>
      <c r="C193" s="59" t="s">
        <v>554</v>
      </c>
      <c r="D193" s="60" t="s">
        <v>721</v>
      </c>
    </row>
    <row r="194" spans="1:4">
      <c r="A194" s="69">
        <v>6063</v>
      </c>
      <c r="B194" s="63" t="s">
        <v>722</v>
      </c>
      <c r="C194" s="62" t="s">
        <v>554</v>
      </c>
      <c r="D194" s="63" t="s">
        <v>722</v>
      </c>
    </row>
    <row r="195" spans="1:4">
      <c r="A195" s="68">
        <v>6065</v>
      </c>
      <c r="B195" s="60" t="s">
        <v>723</v>
      </c>
      <c r="C195" s="59" t="s">
        <v>554</v>
      </c>
      <c r="D195" s="60" t="s">
        <v>723</v>
      </c>
    </row>
    <row r="196" spans="1:4">
      <c r="A196" s="69">
        <v>6067</v>
      </c>
      <c r="B196" s="63" t="s">
        <v>724</v>
      </c>
      <c r="C196" s="62" t="s">
        <v>554</v>
      </c>
      <c r="D196" s="63" t="s">
        <v>724</v>
      </c>
    </row>
    <row r="197" spans="1:4">
      <c r="A197" s="68">
        <v>6069</v>
      </c>
      <c r="B197" s="60" t="s">
        <v>725</v>
      </c>
      <c r="C197" s="59" t="s">
        <v>554</v>
      </c>
      <c r="D197" s="60" t="s">
        <v>725</v>
      </c>
    </row>
    <row r="198" spans="1:4">
      <c r="A198" s="69">
        <v>6071</v>
      </c>
      <c r="B198" s="63" t="s">
        <v>726</v>
      </c>
      <c r="C198" s="62" t="s">
        <v>554</v>
      </c>
      <c r="D198" s="63" t="s">
        <v>726</v>
      </c>
    </row>
    <row r="199" spans="1:4">
      <c r="A199" s="68">
        <v>6073</v>
      </c>
      <c r="B199" s="60" t="s">
        <v>727</v>
      </c>
      <c r="C199" s="59" t="s">
        <v>554</v>
      </c>
      <c r="D199" s="60" t="s">
        <v>727</v>
      </c>
    </row>
    <row r="200" spans="1:4">
      <c r="A200" s="69">
        <v>6075</v>
      </c>
      <c r="B200" s="63" t="s">
        <v>728</v>
      </c>
      <c r="C200" s="62" t="s">
        <v>554</v>
      </c>
      <c r="D200" s="63" t="s">
        <v>728</v>
      </c>
    </row>
    <row r="201" spans="1:4">
      <c r="A201" s="68">
        <v>6077</v>
      </c>
      <c r="B201" s="60" t="s">
        <v>729</v>
      </c>
      <c r="C201" s="59" t="s">
        <v>554</v>
      </c>
      <c r="D201" s="60" t="s">
        <v>729</v>
      </c>
    </row>
    <row r="202" spans="1:4">
      <c r="A202" s="69">
        <v>6087</v>
      </c>
      <c r="B202" s="63" t="s">
        <v>730</v>
      </c>
      <c r="C202" s="62" t="s">
        <v>554</v>
      </c>
      <c r="D202" s="63" t="s">
        <v>730</v>
      </c>
    </row>
    <row r="203" spans="1:4">
      <c r="A203" s="68">
        <v>6089</v>
      </c>
      <c r="B203" s="60" t="s">
        <v>731</v>
      </c>
      <c r="C203" s="59" t="s">
        <v>554</v>
      </c>
      <c r="D203" s="60" t="s">
        <v>731</v>
      </c>
    </row>
    <row r="204" spans="1:4">
      <c r="A204" s="69">
        <v>6091</v>
      </c>
      <c r="B204" s="63" t="s">
        <v>732</v>
      </c>
      <c r="C204" s="62" t="s">
        <v>554</v>
      </c>
      <c r="D204" s="63" t="s">
        <v>732</v>
      </c>
    </row>
    <row r="205" spans="1:4">
      <c r="A205" s="68">
        <v>6093</v>
      </c>
      <c r="B205" s="60" t="s">
        <v>733</v>
      </c>
      <c r="C205" s="59" t="s">
        <v>554</v>
      </c>
      <c r="D205" s="60" t="s">
        <v>733</v>
      </c>
    </row>
    <row r="206" spans="1:4">
      <c r="A206" s="69">
        <v>6095</v>
      </c>
      <c r="B206" s="63" t="s">
        <v>734</v>
      </c>
      <c r="C206" s="62" t="s">
        <v>554</v>
      </c>
      <c r="D206" s="63" t="s">
        <v>734</v>
      </c>
    </row>
    <row r="207" spans="1:4">
      <c r="A207" s="68">
        <v>6097</v>
      </c>
      <c r="B207" s="60" t="s">
        <v>735</v>
      </c>
      <c r="C207" s="59" t="s">
        <v>554</v>
      </c>
      <c r="D207" s="60" t="s">
        <v>735</v>
      </c>
    </row>
    <row r="208" spans="1:4">
      <c r="A208" s="69">
        <v>6099</v>
      </c>
      <c r="B208" s="63" t="s">
        <v>736</v>
      </c>
      <c r="C208" s="62" t="s">
        <v>554</v>
      </c>
      <c r="D208" s="63" t="s">
        <v>736</v>
      </c>
    </row>
    <row r="209" spans="1:4">
      <c r="A209" s="68">
        <v>6101</v>
      </c>
      <c r="B209" s="60" t="s">
        <v>737</v>
      </c>
      <c r="C209" s="59" t="s">
        <v>554</v>
      </c>
      <c r="D209" s="60" t="s">
        <v>737</v>
      </c>
    </row>
    <row r="210" spans="1:4">
      <c r="A210" s="69">
        <v>6103</v>
      </c>
      <c r="B210" s="63" t="s">
        <v>738</v>
      </c>
      <c r="C210" s="62" t="s">
        <v>554</v>
      </c>
      <c r="D210" s="63" t="s">
        <v>738</v>
      </c>
    </row>
    <row r="211" spans="1:4">
      <c r="A211" s="68">
        <v>6105</v>
      </c>
      <c r="B211" s="60" t="s">
        <v>739</v>
      </c>
      <c r="C211" s="59" t="s">
        <v>554</v>
      </c>
      <c r="D211" s="60" t="s">
        <v>739</v>
      </c>
    </row>
    <row r="212" spans="1:4">
      <c r="A212" s="69">
        <v>2224</v>
      </c>
      <c r="B212" s="63" t="s">
        <v>741</v>
      </c>
      <c r="C212" s="62" t="s">
        <v>740</v>
      </c>
      <c r="D212" s="63" t="s">
        <v>741</v>
      </c>
    </row>
    <row r="213" spans="1:4">
      <c r="A213" s="68">
        <v>5001</v>
      </c>
      <c r="B213" s="60" t="s">
        <v>743</v>
      </c>
      <c r="C213" s="59" t="s">
        <v>742</v>
      </c>
      <c r="D213" s="60" t="s">
        <v>743</v>
      </c>
    </row>
    <row r="214" spans="1:4">
      <c r="A214" s="69">
        <v>5002</v>
      </c>
      <c r="B214" s="63" t="s">
        <v>745</v>
      </c>
      <c r="C214" s="62" t="s">
        <v>744</v>
      </c>
      <c r="D214" s="63" t="s">
        <v>745</v>
      </c>
    </row>
    <row r="215" spans="1:4">
      <c r="A215" s="68">
        <v>5003</v>
      </c>
      <c r="B215" s="60" t="s">
        <v>747</v>
      </c>
      <c r="C215" s="59" t="s">
        <v>746</v>
      </c>
      <c r="D215" s="60" t="s">
        <v>747</v>
      </c>
    </row>
    <row r="216" spans="1:4">
      <c r="A216" s="69">
        <v>5004</v>
      </c>
      <c r="B216" s="63" t="s">
        <v>749</v>
      </c>
      <c r="C216" s="62" t="s">
        <v>748</v>
      </c>
      <c r="D216" s="63" t="s">
        <v>749</v>
      </c>
    </row>
    <row r="217" spans="1:4">
      <c r="A217" s="68">
        <v>5005</v>
      </c>
      <c r="B217" s="60" t="s">
        <v>751</v>
      </c>
      <c r="C217" s="59" t="s">
        <v>750</v>
      </c>
      <c r="D217" s="60" t="s">
        <v>751</v>
      </c>
    </row>
    <row r="218" spans="1:4">
      <c r="A218" s="69">
        <v>5006</v>
      </c>
      <c r="B218" s="63" t="s">
        <v>753</v>
      </c>
      <c r="C218" s="62" t="s">
        <v>752</v>
      </c>
      <c r="D218" s="63" t="s">
        <v>753</v>
      </c>
    </row>
    <row r="219" spans="1:4">
      <c r="A219" s="68">
        <v>5007</v>
      </c>
      <c r="B219" s="60" t="s">
        <v>755</v>
      </c>
      <c r="C219" s="59" t="s">
        <v>754</v>
      </c>
      <c r="D219" s="60" t="s">
        <v>755</v>
      </c>
    </row>
    <row r="220" spans="1:4">
      <c r="A220" s="69">
        <v>5008</v>
      </c>
      <c r="B220" s="63" t="s">
        <v>757</v>
      </c>
      <c r="C220" s="62" t="s">
        <v>756</v>
      </c>
      <c r="D220" s="63" t="s">
        <v>757</v>
      </c>
    </row>
    <row r="221" spans="1:4">
      <c r="A221" s="68">
        <v>5009</v>
      </c>
      <c r="B221" s="60" t="s">
        <v>759</v>
      </c>
      <c r="C221" s="59" t="s">
        <v>758</v>
      </c>
      <c r="D221" s="60" t="s">
        <v>759</v>
      </c>
    </row>
    <row r="222" spans="1:4">
      <c r="A222" s="69">
        <v>5010</v>
      </c>
      <c r="B222" s="63" t="s">
        <v>761</v>
      </c>
      <c r="C222" s="62" t="s">
        <v>760</v>
      </c>
      <c r="D222" s="63" t="s">
        <v>761</v>
      </c>
    </row>
    <row r="223" spans="1:4">
      <c r="A223" s="68">
        <v>5100</v>
      </c>
      <c r="B223" s="60" t="s">
        <v>763</v>
      </c>
      <c r="C223" s="59" t="s">
        <v>762</v>
      </c>
      <c r="D223" s="60" t="s">
        <v>763</v>
      </c>
    </row>
    <row r="224" spans="1:4">
      <c r="A224" s="69">
        <v>5120</v>
      </c>
      <c r="B224" s="63" t="s">
        <v>765</v>
      </c>
      <c r="C224" s="62" t="s">
        <v>764</v>
      </c>
      <c r="D224" s="63" t="s">
        <v>765</v>
      </c>
    </row>
    <row r="225" spans="1:4">
      <c r="A225" s="68">
        <v>5121</v>
      </c>
      <c r="B225" s="60" t="s">
        <v>767</v>
      </c>
      <c r="C225" s="59" t="s">
        <v>766</v>
      </c>
      <c r="D225" s="60" t="s">
        <v>767</v>
      </c>
    </row>
    <row r="226" spans="1:4">
      <c r="A226" s="69">
        <v>5123</v>
      </c>
      <c r="B226" s="63" t="s">
        <v>769</v>
      </c>
      <c r="C226" s="62" t="s">
        <v>768</v>
      </c>
      <c r="D226" s="63" t="s">
        <v>769</v>
      </c>
    </row>
    <row r="227" spans="1:4">
      <c r="A227" s="68">
        <v>5124</v>
      </c>
      <c r="B227" s="60" t="s">
        <v>771</v>
      </c>
      <c r="C227" s="59" t="s">
        <v>770</v>
      </c>
      <c r="D227" s="60" t="s">
        <v>771</v>
      </c>
    </row>
    <row r="228" spans="1:4">
      <c r="A228" s="69">
        <v>5125</v>
      </c>
      <c r="B228" s="63" t="s">
        <v>773</v>
      </c>
      <c r="C228" s="62" t="s">
        <v>772</v>
      </c>
      <c r="D228" s="63" t="s">
        <v>773</v>
      </c>
    </row>
    <row r="229" spans="1:4">
      <c r="A229" s="68">
        <v>5126</v>
      </c>
      <c r="B229" s="60" t="s">
        <v>775</v>
      </c>
      <c r="C229" s="59" t="s">
        <v>774</v>
      </c>
      <c r="D229" s="60" t="s">
        <v>775</v>
      </c>
    </row>
    <row r="230" spans="1:4">
      <c r="A230" s="69">
        <v>5128</v>
      </c>
      <c r="B230" s="63" t="s">
        <v>777</v>
      </c>
      <c r="C230" s="62" t="s">
        <v>776</v>
      </c>
      <c r="D230" s="63" t="s">
        <v>777</v>
      </c>
    </row>
    <row r="231" spans="1:4">
      <c r="A231" s="68">
        <v>5133</v>
      </c>
      <c r="B231" s="60" t="s">
        <v>779</v>
      </c>
      <c r="C231" s="59" t="s">
        <v>778</v>
      </c>
      <c r="D231" s="60" t="s">
        <v>779</v>
      </c>
    </row>
    <row r="232" spans="1:4">
      <c r="A232" s="69">
        <v>5134</v>
      </c>
      <c r="B232" s="63" t="s">
        <v>781</v>
      </c>
      <c r="C232" s="62" t="s">
        <v>780</v>
      </c>
      <c r="D232" s="63" t="s">
        <v>781</v>
      </c>
    </row>
    <row r="233" spans="1:4">
      <c r="A233" s="68">
        <v>5135</v>
      </c>
      <c r="B233" s="60" t="s">
        <v>783</v>
      </c>
      <c r="C233" s="59" t="s">
        <v>782</v>
      </c>
      <c r="D233" s="60" t="s">
        <v>783</v>
      </c>
    </row>
    <row r="234" spans="1:4">
      <c r="A234" s="69">
        <v>5137</v>
      </c>
      <c r="B234" s="63" t="s">
        <v>785</v>
      </c>
      <c r="C234" s="62" t="s">
        <v>784</v>
      </c>
      <c r="D234" s="63" t="s">
        <v>785</v>
      </c>
    </row>
    <row r="235" spans="1:4">
      <c r="A235" s="68">
        <v>5138</v>
      </c>
      <c r="B235" s="60" t="s">
        <v>787</v>
      </c>
      <c r="C235" s="59" t="s">
        <v>786</v>
      </c>
      <c r="D235" s="60" t="s">
        <v>787</v>
      </c>
    </row>
    <row r="236" spans="1:4">
      <c r="A236" s="69">
        <v>5143</v>
      </c>
      <c r="B236" s="63" t="s">
        <v>789</v>
      </c>
      <c r="C236" s="62" t="s">
        <v>788</v>
      </c>
      <c r="D236" s="63" t="s">
        <v>789</v>
      </c>
    </row>
    <row r="237" spans="1:4">
      <c r="A237" s="68">
        <v>5144</v>
      </c>
      <c r="B237" s="60" t="s">
        <v>791</v>
      </c>
      <c r="C237" s="59" t="s">
        <v>790</v>
      </c>
      <c r="D237" s="60" t="s">
        <v>791</v>
      </c>
    </row>
    <row r="238" spans="1:4">
      <c r="A238" s="69">
        <v>5145</v>
      </c>
      <c r="B238" s="63" t="s">
        <v>793</v>
      </c>
      <c r="C238" s="62" t="s">
        <v>792</v>
      </c>
      <c r="D238" s="63" t="s">
        <v>793</v>
      </c>
    </row>
    <row r="239" spans="1:4">
      <c r="A239" s="68">
        <v>5146</v>
      </c>
      <c r="B239" s="60" t="s">
        <v>795</v>
      </c>
      <c r="C239" s="59" t="s">
        <v>794</v>
      </c>
      <c r="D239" s="60" t="s">
        <v>795</v>
      </c>
    </row>
    <row r="240" spans="1:4">
      <c r="A240" s="69">
        <v>5149</v>
      </c>
      <c r="B240" s="63" t="s">
        <v>797</v>
      </c>
      <c r="C240" s="62" t="s">
        <v>796</v>
      </c>
      <c r="D240" s="63" t="s">
        <v>797</v>
      </c>
    </row>
    <row r="241" spans="1:4">
      <c r="A241" s="68">
        <v>5151</v>
      </c>
      <c r="B241" s="60" t="s">
        <v>799</v>
      </c>
      <c r="C241" s="59" t="s">
        <v>798</v>
      </c>
      <c r="D241" s="60" t="s">
        <v>799</v>
      </c>
    </row>
    <row r="242" spans="1:4">
      <c r="A242" s="69">
        <v>5152</v>
      </c>
      <c r="B242" s="63" t="s">
        <v>801</v>
      </c>
      <c r="C242" s="62" t="s">
        <v>800</v>
      </c>
      <c r="D242" s="63" t="s">
        <v>801</v>
      </c>
    </row>
    <row r="243" spans="1:4">
      <c r="A243" s="68">
        <v>5153</v>
      </c>
      <c r="B243" s="60" t="s">
        <v>803</v>
      </c>
      <c r="C243" s="59" t="s">
        <v>802</v>
      </c>
      <c r="D243" s="60" t="s">
        <v>803</v>
      </c>
    </row>
    <row r="244" spans="1:4">
      <c r="A244" s="69">
        <v>5154</v>
      </c>
      <c r="B244" s="63" t="s">
        <v>805</v>
      </c>
      <c r="C244" s="62" t="s">
        <v>804</v>
      </c>
      <c r="D244" s="63" t="s">
        <v>805</v>
      </c>
    </row>
    <row r="245" spans="1:4">
      <c r="A245" s="68">
        <v>5158</v>
      </c>
      <c r="B245" s="60" t="s">
        <v>807</v>
      </c>
      <c r="C245" s="59" t="s">
        <v>806</v>
      </c>
      <c r="D245" s="60" t="s">
        <v>807</v>
      </c>
    </row>
    <row r="246" spans="1:4">
      <c r="A246" s="69">
        <v>5161</v>
      </c>
      <c r="B246" s="63" t="s">
        <v>809</v>
      </c>
      <c r="C246" s="62" t="s">
        <v>808</v>
      </c>
      <c r="D246" s="63" t="s">
        <v>809</v>
      </c>
    </row>
    <row r="247" spans="1:4">
      <c r="A247" s="68">
        <v>5162</v>
      </c>
      <c r="B247" s="60" t="s">
        <v>811</v>
      </c>
      <c r="C247" s="59" t="s">
        <v>810</v>
      </c>
      <c r="D247" s="60" t="s">
        <v>811</v>
      </c>
    </row>
    <row r="248" spans="1:4">
      <c r="A248" s="69">
        <v>5164</v>
      </c>
      <c r="B248" s="63" t="s">
        <v>813</v>
      </c>
      <c r="C248" s="62" t="s">
        <v>812</v>
      </c>
      <c r="D248" s="63" t="s">
        <v>813</v>
      </c>
    </row>
    <row r="249" spans="1:4">
      <c r="A249" s="68">
        <v>5165</v>
      </c>
      <c r="B249" s="60" t="s">
        <v>815</v>
      </c>
      <c r="C249" s="59" t="s">
        <v>814</v>
      </c>
      <c r="D249" s="60" t="s">
        <v>815</v>
      </c>
    </row>
    <row r="250" spans="1:4">
      <c r="A250" s="69">
        <v>5166</v>
      </c>
      <c r="B250" s="63" t="s">
        <v>817</v>
      </c>
      <c r="C250" s="62" t="s">
        <v>816</v>
      </c>
      <c r="D250" s="63" t="s">
        <v>817</v>
      </c>
    </row>
    <row r="251" spans="1:4">
      <c r="A251" s="68">
        <v>5167</v>
      </c>
      <c r="B251" s="60" t="s">
        <v>819</v>
      </c>
      <c r="C251" s="59" t="s">
        <v>818</v>
      </c>
      <c r="D251" s="60" t="s">
        <v>819</v>
      </c>
    </row>
    <row r="252" spans="1:4">
      <c r="A252" s="69">
        <v>5168</v>
      </c>
      <c r="B252" s="63" t="s">
        <v>821</v>
      </c>
      <c r="C252" s="62" t="s">
        <v>820</v>
      </c>
      <c r="D252" s="63" t="s">
        <v>821</v>
      </c>
    </row>
    <row r="253" spans="1:4">
      <c r="A253" s="68">
        <v>5169</v>
      </c>
      <c r="B253" s="60" t="s">
        <v>823</v>
      </c>
      <c r="C253" s="59" t="s">
        <v>822</v>
      </c>
      <c r="D253" s="60" t="s">
        <v>823</v>
      </c>
    </row>
    <row r="254" spans="1:4">
      <c r="A254" s="69">
        <v>5171</v>
      </c>
      <c r="B254" s="63" t="s">
        <v>825</v>
      </c>
      <c r="C254" s="62" t="s">
        <v>824</v>
      </c>
      <c r="D254" s="63" t="s">
        <v>825</v>
      </c>
    </row>
    <row r="255" spans="1:4">
      <c r="A255" s="68">
        <v>5172</v>
      </c>
      <c r="B255" s="60" t="s">
        <v>827</v>
      </c>
      <c r="C255" s="59" t="s">
        <v>826</v>
      </c>
      <c r="D255" s="60" t="s">
        <v>827</v>
      </c>
    </row>
    <row r="256" spans="1:4">
      <c r="A256" s="69">
        <v>5173</v>
      </c>
      <c r="B256" s="63" t="s">
        <v>829</v>
      </c>
      <c r="C256" s="62" t="s">
        <v>828</v>
      </c>
      <c r="D256" s="63" t="s">
        <v>829</v>
      </c>
    </row>
    <row r="257" spans="1:4">
      <c r="A257" s="68">
        <v>5174</v>
      </c>
      <c r="B257" s="60" t="s">
        <v>831</v>
      </c>
      <c r="C257" s="59" t="s">
        <v>830</v>
      </c>
      <c r="D257" s="60" t="s">
        <v>831</v>
      </c>
    </row>
    <row r="258" spans="1:4">
      <c r="A258" s="69">
        <v>5175</v>
      </c>
      <c r="B258" s="63" t="s">
        <v>833</v>
      </c>
      <c r="C258" s="62" t="s">
        <v>832</v>
      </c>
      <c r="D258" s="63" t="s">
        <v>833</v>
      </c>
    </row>
    <row r="259" spans="1:4">
      <c r="A259" s="68">
        <v>5177</v>
      </c>
      <c r="B259" s="60" t="s">
        <v>835</v>
      </c>
      <c r="C259" s="59" t="s">
        <v>834</v>
      </c>
      <c r="D259" s="60" t="s">
        <v>835</v>
      </c>
    </row>
    <row r="260" spans="1:4">
      <c r="A260" s="69">
        <v>5178</v>
      </c>
      <c r="B260" s="63" t="s">
        <v>837</v>
      </c>
      <c r="C260" s="62" t="s">
        <v>836</v>
      </c>
      <c r="D260" s="63" t="s">
        <v>837</v>
      </c>
    </row>
    <row r="261" spans="1:4">
      <c r="A261" s="68">
        <v>5190</v>
      </c>
      <c r="B261" s="60" t="s">
        <v>839</v>
      </c>
      <c r="C261" s="59" t="s">
        <v>838</v>
      </c>
      <c r="D261" s="60" t="s">
        <v>839</v>
      </c>
    </row>
    <row r="262" spans="1:4">
      <c r="A262" s="69">
        <v>5194</v>
      </c>
      <c r="B262" s="63" t="s">
        <v>841</v>
      </c>
      <c r="C262" s="62" t="s">
        <v>840</v>
      </c>
      <c r="D262" s="63" t="s">
        <v>841</v>
      </c>
    </row>
    <row r="263" spans="1:4">
      <c r="A263" s="68">
        <v>5195</v>
      </c>
      <c r="B263" s="60" t="s">
        <v>843</v>
      </c>
      <c r="C263" s="59" t="s">
        <v>842</v>
      </c>
      <c r="D263" s="60" t="s">
        <v>843</v>
      </c>
    </row>
    <row r="264" spans="1:4">
      <c r="A264" s="69">
        <v>5196</v>
      </c>
      <c r="B264" s="63" t="s">
        <v>845</v>
      </c>
      <c r="C264" s="62" t="s">
        <v>844</v>
      </c>
      <c r="D264" s="63" t="s">
        <v>845</v>
      </c>
    </row>
    <row r="265" spans="1:4">
      <c r="A265" s="68">
        <v>5197</v>
      </c>
      <c r="B265" s="60" t="s">
        <v>847</v>
      </c>
      <c r="C265" s="59" t="s">
        <v>846</v>
      </c>
      <c r="D265" s="60" t="s">
        <v>847</v>
      </c>
    </row>
    <row r="266" spans="1:4">
      <c r="A266" s="69">
        <v>5198</v>
      </c>
      <c r="B266" s="63" t="s">
        <v>849</v>
      </c>
      <c r="C266" s="62" t="s">
        <v>848</v>
      </c>
      <c r="D266" s="63" t="s">
        <v>849</v>
      </c>
    </row>
    <row r="267" spans="1:4">
      <c r="A267" s="68">
        <v>5199</v>
      </c>
      <c r="B267" s="60" t="s">
        <v>851</v>
      </c>
      <c r="C267" s="59" t="s">
        <v>850</v>
      </c>
      <c r="D267" s="60" t="s">
        <v>851</v>
      </c>
    </row>
    <row r="268" spans="1:4">
      <c r="A268" s="69">
        <v>5200</v>
      </c>
      <c r="B268" s="63" t="s">
        <v>853</v>
      </c>
      <c r="C268" s="62" t="s">
        <v>852</v>
      </c>
      <c r="D268" s="63" t="s">
        <v>853</v>
      </c>
    </row>
    <row r="269" spans="1:4">
      <c r="A269" s="68">
        <v>5201</v>
      </c>
      <c r="B269" s="60" t="s">
        <v>855</v>
      </c>
      <c r="C269" s="59" t="s">
        <v>854</v>
      </c>
      <c r="D269" s="60" t="s">
        <v>855</v>
      </c>
    </row>
    <row r="270" spans="1:4">
      <c r="A270" s="69">
        <v>5209</v>
      </c>
      <c r="B270" s="63" t="s">
        <v>857</v>
      </c>
      <c r="C270" s="62" t="s">
        <v>856</v>
      </c>
      <c r="D270" s="63" t="s">
        <v>857</v>
      </c>
    </row>
    <row r="271" spans="1:4">
      <c r="A271" s="68">
        <v>5310</v>
      </c>
      <c r="B271" s="60" t="s">
        <v>859</v>
      </c>
      <c r="C271" s="59" t="s">
        <v>858</v>
      </c>
      <c r="D271" s="60" t="s">
        <v>859</v>
      </c>
    </row>
    <row r="272" spans="1:4">
      <c r="A272" s="69">
        <v>5311</v>
      </c>
      <c r="B272" s="63" t="s">
        <v>861</v>
      </c>
      <c r="C272" s="62" t="s">
        <v>860</v>
      </c>
      <c r="D272" s="63" t="s">
        <v>861</v>
      </c>
    </row>
    <row r="273" spans="1:4">
      <c r="A273" s="68">
        <v>5328</v>
      </c>
      <c r="B273" s="60" t="s">
        <v>863</v>
      </c>
      <c r="C273" s="59" t="s">
        <v>862</v>
      </c>
      <c r="D273" s="60" t="s">
        <v>863</v>
      </c>
    </row>
    <row r="274" spans="1:4" ht="13.5" thickBot="1">
      <c r="A274" s="70">
        <v>5335</v>
      </c>
      <c r="B274" s="67" t="s">
        <v>865</v>
      </c>
      <c r="C274" s="66" t="s">
        <v>864</v>
      </c>
      <c r="D274" s="67" t="s">
        <v>865</v>
      </c>
    </row>
    <row r="275" spans="1:4" ht="13.5" thickBot="1">
      <c r="A275" s="165" t="s">
        <v>380</v>
      </c>
      <c r="B275" s="166"/>
      <c r="C275" s="166"/>
      <c r="D275" s="167"/>
    </row>
    <row r="276" spans="1:4">
      <c r="A276" s="58">
        <v>1000</v>
      </c>
      <c r="B276" s="60" t="s">
        <v>2476</v>
      </c>
      <c r="C276" s="59" t="s">
        <v>380</v>
      </c>
      <c r="D276" s="60" t="s">
        <v>2476</v>
      </c>
    </row>
    <row r="277" spans="1:4">
      <c r="A277" s="61">
        <v>1010</v>
      </c>
      <c r="B277" s="63" t="s">
        <v>2279</v>
      </c>
      <c r="C277" s="62" t="s">
        <v>319</v>
      </c>
      <c r="D277" s="63" t="s">
        <v>2279</v>
      </c>
    </row>
    <row r="278" spans="1:4">
      <c r="A278" s="58">
        <v>1011</v>
      </c>
      <c r="B278" s="60" t="s">
        <v>2477</v>
      </c>
      <c r="C278" s="59" t="s">
        <v>866</v>
      </c>
      <c r="D278" s="60" t="s">
        <v>2477</v>
      </c>
    </row>
    <row r="279" spans="1:4">
      <c r="A279" s="61">
        <v>1015</v>
      </c>
      <c r="B279" s="63" t="s">
        <v>2478</v>
      </c>
      <c r="C279" s="62" t="s">
        <v>867</v>
      </c>
      <c r="D279" s="63" t="s">
        <v>2478</v>
      </c>
    </row>
    <row r="280" spans="1:4">
      <c r="A280" s="58">
        <v>1020</v>
      </c>
      <c r="B280" s="60" t="s">
        <v>2300</v>
      </c>
      <c r="C280" s="59" t="s">
        <v>2271</v>
      </c>
      <c r="D280" s="60" t="s">
        <v>2300</v>
      </c>
    </row>
    <row r="281" spans="1:4">
      <c r="A281" s="61">
        <v>1030</v>
      </c>
      <c r="B281" s="63" t="s">
        <v>2479</v>
      </c>
      <c r="C281" s="62" t="s">
        <v>868</v>
      </c>
      <c r="D281" s="63" t="s">
        <v>2479</v>
      </c>
    </row>
    <row r="282" spans="1:4">
      <c r="A282" s="58">
        <v>1050</v>
      </c>
      <c r="B282" s="60" t="s">
        <v>2281</v>
      </c>
      <c r="C282" s="59" t="s">
        <v>320</v>
      </c>
      <c r="D282" s="60" t="s">
        <v>2281</v>
      </c>
    </row>
    <row r="283" spans="1:4">
      <c r="A283" s="61">
        <v>1051</v>
      </c>
      <c r="B283" s="63" t="s">
        <v>2480</v>
      </c>
      <c r="C283" s="62" t="s">
        <v>869</v>
      </c>
      <c r="D283" s="63" t="s">
        <v>2480</v>
      </c>
    </row>
    <row r="284" spans="1:4">
      <c r="A284" s="58">
        <v>1110</v>
      </c>
      <c r="B284" s="60" t="s">
        <v>2283</v>
      </c>
      <c r="C284" s="59" t="s">
        <v>321</v>
      </c>
      <c r="D284" s="60" t="s">
        <v>2283</v>
      </c>
    </row>
    <row r="285" spans="1:4">
      <c r="A285" s="61">
        <v>1150</v>
      </c>
      <c r="B285" s="63" t="s">
        <v>2285</v>
      </c>
      <c r="C285" s="62" t="s">
        <v>322</v>
      </c>
      <c r="D285" s="63" t="s">
        <v>2285</v>
      </c>
    </row>
    <row r="286" spans="1:4">
      <c r="A286" s="58">
        <v>1160</v>
      </c>
      <c r="B286" s="60" t="s">
        <v>16</v>
      </c>
      <c r="C286" s="59" t="s">
        <v>327</v>
      </c>
      <c r="D286" s="60" t="s">
        <v>16</v>
      </c>
    </row>
    <row r="287" spans="1:4">
      <c r="A287" s="61">
        <v>1165</v>
      </c>
      <c r="B287" s="63" t="s">
        <v>2298</v>
      </c>
      <c r="C287" s="62" t="s">
        <v>326</v>
      </c>
      <c r="D287" s="63" t="s">
        <v>2298</v>
      </c>
    </row>
    <row r="288" spans="1:4">
      <c r="A288" s="58">
        <v>1169</v>
      </c>
      <c r="B288" s="60" t="s">
        <v>2481</v>
      </c>
      <c r="C288" s="59" t="s">
        <v>870</v>
      </c>
      <c r="D288" s="60" t="s">
        <v>2481</v>
      </c>
    </row>
    <row r="289" spans="1:4">
      <c r="A289" s="61">
        <v>1170</v>
      </c>
      <c r="B289" s="63" t="s">
        <v>2482</v>
      </c>
      <c r="C289" s="62" t="s">
        <v>871</v>
      </c>
      <c r="D289" s="63" t="s">
        <v>2482</v>
      </c>
    </row>
    <row r="290" spans="1:4">
      <c r="A290" s="58">
        <v>1175</v>
      </c>
      <c r="B290" s="60" t="s">
        <v>2483</v>
      </c>
      <c r="C290" s="59" t="s">
        <v>317</v>
      </c>
      <c r="D290" s="60" t="s">
        <v>2483</v>
      </c>
    </row>
    <row r="291" spans="1:4">
      <c r="A291" s="61">
        <v>1180</v>
      </c>
      <c r="B291" s="63" t="s">
        <v>2484</v>
      </c>
      <c r="C291" s="62" t="s">
        <v>872</v>
      </c>
      <c r="D291" s="63" t="s">
        <v>2484</v>
      </c>
    </row>
    <row r="292" spans="1:4">
      <c r="A292" s="58">
        <v>1181</v>
      </c>
      <c r="B292" s="60" t="s">
        <v>2485</v>
      </c>
      <c r="C292" s="59" t="s">
        <v>873</v>
      </c>
      <c r="D292" s="60" t="s">
        <v>2485</v>
      </c>
    </row>
    <row r="293" spans="1:4">
      <c r="A293" s="61">
        <v>1182</v>
      </c>
      <c r="B293" s="63" t="s">
        <v>2486</v>
      </c>
      <c r="C293" s="62" t="s">
        <v>874</v>
      </c>
      <c r="D293" s="63" t="s">
        <v>2486</v>
      </c>
    </row>
    <row r="294" spans="1:4">
      <c r="A294" s="58">
        <v>1183</v>
      </c>
      <c r="B294" s="60" t="s">
        <v>2487</v>
      </c>
      <c r="C294" s="59" t="s">
        <v>875</v>
      </c>
      <c r="D294" s="60" t="s">
        <v>2487</v>
      </c>
    </row>
    <row r="295" spans="1:4">
      <c r="A295" s="61">
        <v>1184</v>
      </c>
      <c r="B295" s="63" t="s">
        <v>2488</v>
      </c>
      <c r="C295" s="62" t="s">
        <v>876</v>
      </c>
      <c r="D295" s="63" t="s">
        <v>2488</v>
      </c>
    </row>
    <row r="296" spans="1:4">
      <c r="A296" s="58">
        <v>1185</v>
      </c>
      <c r="B296" s="60" t="s">
        <v>2489</v>
      </c>
      <c r="C296" s="59" t="s">
        <v>877</v>
      </c>
      <c r="D296" s="60" t="s">
        <v>2489</v>
      </c>
    </row>
    <row r="297" spans="1:4">
      <c r="A297" s="61">
        <v>1186</v>
      </c>
      <c r="B297" s="63" t="s">
        <v>2490</v>
      </c>
      <c r="C297" s="62" t="s">
        <v>878</v>
      </c>
      <c r="D297" s="63" t="s">
        <v>2490</v>
      </c>
    </row>
    <row r="298" spans="1:4">
      <c r="A298" s="58">
        <v>1187</v>
      </c>
      <c r="B298" s="60" t="s">
        <v>2491</v>
      </c>
      <c r="C298" s="59" t="s">
        <v>879</v>
      </c>
      <c r="D298" s="60" t="s">
        <v>2491</v>
      </c>
    </row>
    <row r="299" spans="1:4">
      <c r="A299" s="61">
        <v>1188</v>
      </c>
      <c r="B299" s="63" t="s">
        <v>2492</v>
      </c>
      <c r="C299" s="62" t="s">
        <v>880</v>
      </c>
      <c r="D299" s="63" t="s">
        <v>2492</v>
      </c>
    </row>
    <row r="300" spans="1:4">
      <c r="A300" s="58">
        <v>1189</v>
      </c>
      <c r="B300" s="60" t="s">
        <v>2493</v>
      </c>
      <c r="C300" s="59" t="s">
        <v>881</v>
      </c>
      <c r="D300" s="60" t="s">
        <v>2493</v>
      </c>
    </row>
    <row r="301" spans="1:4">
      <c r="A301" s="61">
        <v>1190</v>
      </c>
      <c r="B301" s="63" t="s">
        <v>2494</v>
      </c>
      <c r="C301" s="62" t="s">
        <v>882</v>
      </c>
      <c r="D301" s="63" t="s">
        <v>2494</v>
      </c>
    </row>
    <row r="302" spans="1:4">
      <c r="A302" s="58">
        <v>1191</v>
      </c>
      <c r="B302" s="60" t="s">
        <v>2495</v>
      </c>
      <c r="C302" s="59" t="s">
        <v>883</v>
      </c>
      <c r="D302" s="60" t="s">
        <v>2495</v>
      </c>
    </row>
    <row r="303" spans="1:4">
      <c r="A303" s="61">
        <v>1195</v>
      </c>
      <c r="B303" s="63" t="s">
        <v>2496</v>
      </c>
      <c r="C303" s="62" t="s">
        <v>884</v>
      </c>
      <c r="D303" s="63" t="s">
        <v>2496</v>
      </c>
    </row>
    <row r="304" spans="1:4">
      <c r="A304" s="58">
        <v>1250</v>
      </c>
      <c r="B304" s="60" t="s">
        <v>2497</v>
      </c>
      <c r="C304" s="59" t="s">
        <v>885</v>
      </c>
      <c r="D304" s="60" t="s">
        <v>2497</v>
      </c>
    </row>
    <row r="305" spans="1:4">
      <c r="A305" s="61">
        <v>1255</v>
      </c>
      <c r="B305" s="63" t="s">
        <v>2498</v>
      </c>
      <c r="C305" s="62" t="s">
        <v>886</v>
      </c>
      <c r="D305" s="63" t="s">
        <v>2498</v>
      </c>
    </row>
    <row r="306" spans="1:4">
      <c r="A306" s="58">
        <v>1260</v>
      </c>
      <c r="B306" s="60" t="s">
        <v>2287</v>
      </c>
      <c r="C306" s="59" t="s">
        <v>2274</v>
      </c>
      <c r="D306" s="60" t="s">
        <v>2287</v>
      </c>
    </row>
    <row r="307" spans="1:4">
      <c r="A307" s="61">
        <v>1261</v>
      </c>
      <c r="B307" s="63" t="s">
        <v>2499</v>
      </c>
      <c r="C307" s="62" t="s">
        <v>887</v>
      </c>
      <c r="D307" s="63" t="s">
        <v>2499</v>
      </c>
    </row>
    <row r="308" spans="1:4">
      <c r="A308" s="58">
        <v>1265</v>
      </c>
      <c r="B308" s="60" t="s">
        <v>2500</v>
      </c>
      <c r="C308" s="59" t="s">
        <v>2273</v>
      </c>
      <c r="D308" s="60" t="s">
        <v>2500</v>
      </c>
    </row>
    <row r="309" spans="1:4">
      <c r="A309" s="61">
        <v>1270</v>
      </c>
      <c r="B309" s="63" t="s">
        <v>2302</v>
      </c>
      <c r="C309" s="62" t="s">
        <v>2272</v>
      </c>
      <c r="D309" s="63" t="s">
        <v>2302</v>
      </c>
    </row>
    <row r="310" spans="1:4">
      <c r="A310" s="58">
        <v>1290</v>
      </c>
      <c r="B310" s="60" t="s">
        <v>2501</v>
      </c>
      <c r="C310" s="59" t="s">
        <v>888</v>
      </c>
      <c r="D310" s="60" t="s">
        <v>2501</v>
      </c>
    </row>
    <row r="311" spans="1:4">
      <c r="A311" s="61">
        <v>1309</v>
      </c>
      <c r="B311" s="63" t="s">
        <v>2502</v>
      </c>
      <c r="C311" s="62" t="s">
        <v>889</v>
      </c>
      <c r="D311" s="63" t="s">
        <v>2502</v>
      </c>
    </row>
    <row r="312" spans="1:4">
      <c r="A312" s="58">
        <v>1310</v>
      </c>
      <c r="B312" s="60" t="s">
        <v>2393</v>
      </c>
      <c r="C312" s="59" t="s">
        <v>369</v>
      </c>
      <c r="D312" s="60" t="s">
        <v>2393</v>
      </c>
    </row>
    <row r="313" spans="1:4">
      <c r="A313" s="61">
        <v>1311</v>
      </c>
      <c r="B313" s="63" t="s">
        <v>2503</v>
      </c>
      <c r="C313" s="62" t="s">
        <v>890</v>
      </c>
      <c r="D313" s="63" t="s">
        <v>2503</v>
      </c>
    </row>
    <row r="314" spans="1:4">
      <c r="A314" s="58">
        <v>1312</v>
      </c>
      <c r="B314" s="60" t="s">
        <v>2296</v>
      </c>
      <c r="C314" s="59" t="s">
        <v>325</v>
      </c>
      <c r="D314" s="60" t="s">
        <v>2296</v>
      </c>
    </row>
    <row r="315" spans="1:4">
      <c r="A315" s="61">
        <v>1315</v>
      </c>
      <c r="B315" s="63" t="s">
        <v>2504</v>
      </c>
      <c r="C315" s="62" t="s">
        <v>891</v>
      </c>
      <c r="D315" s="63" t="s">
        <v>2504</v>
      </c>
    </row>
    <row r="316" spans="1:4">
      <c r="A316" s="58">
        <v>1316</v>
      </c>
      <c r="B316" s="60" t="s">
        <v>2505</v>
      </c>
      <c r="C316" s="59" t="s">
        <v>892</v>
      </c>
      <c r="D316" s="60" t="s">
        <v>2505</v>
      </c>
    </row>
    <row r="317" spans="1:4">
      <c r="A317" s="61">
        <v>1317</v>
      </c>
      <c r="B317" s="63" t="s">
        <v>2506</v>
      </c>
      <c r="C317" s="62" t="s">
        <v>893</v>
      </c>
      <c r="D317" s="63" t="s">
        <v>2506</v>
      </c>
    </row>
    <row r="318" spans="1:4">
      <c r="A318" s="58">
        <v>1319</v>
      </c>
      <c r="B318" s="60" t="s">
        <v>2507</v>
      </c>
      <c r="C318" s="59" t="s">
        <v>894</v>
      </c>
      <c r="D318" s="60" t="s">
        <v>2507</v>
      </c>
    </row>
    <row r="319" spans="1:4">
      <c r="A319" s="61">
        <v>1320</v>
      </c>
      <c r="B319" s="63" t="s">
        <v>2508</v>
      </c>
      <c r="C319" s="62" t="s">
        <v>895</v>
      </c>
      <c r="D319" s="63" t="s">
        <v>2508</v>
      </c>
    </row>
    <row r="320" spans="1:4">
      <c r="A320" s="58">
        <v>1321</v>
      </c>
      <c r="B320" s="60" t="s">
        <v>2334</v>
      </c>
      <c r="C320" s="59" t="s">
        <v>338</v>
      </c>
      <c r="D320" s="60" t="s">
        <v>2334</v>
      </c>
    </row>
    <row r="321" spans="1:4">
      <c r="A321" s="61">
        <v>1322</v>
      </c>
      <c r="B321" s="63" t="s">
        <v>2509</v>
      </c>
      <c r="C321" s="62" t="s">
        <v>896</v>
      </c>
      <c r="D321" s="63" t="s">
        <v>2509</v>
      </c>
    </row>
    <row r="322" spans="1:4">
      <c r="A322" s="58">
        <v>1323</v>
      </c>
      <c r="B322" s="60" t="s">
        <v>2474</v>
      </c>
      <c r="C322" s="59" t="s">
        <v>897</v>
      </c>
      <c r="D322" s="60" t="s">
        <v>2474</v>
      </c>
    </row>
    <row r="323" spans="1:4">
      <c r="A323" s="61">
        <v>1324</v>
      </c>
      <c r="B323" s="63" t="s">
        <v>2336</v>
      </c>
      <c r="C323" s="62" t="s">
        <v>339</v>
      </c>
      <c r="D323" s="63" t="s">
        <v>2336</v>
      </c>
    </row>
    <row r="324" spans="1:4">
      <c r="A324" s="58">
        <v>1325</v>
      </c>
      <c r="B324" s="60" t="s">
        <v>2338</v>
      </c>
      <c r="C324" s="59" t="s">
        <v>340</v>
      </c>
      <c r="D324" s="60" t="s">
        <v>2338</v>
      </c>
    </row>
    <row r="325" spans="1:4">
      <c r="A325" s="61">
        <v>1326</v>
      </c>
      <c r="B325" s="63" t="s">
        <v>2340</v>
      </c>
      <c r="C325" s="62" t="s">
        <v>341</v>
      </c>
      <c r="D325" s="63" t="s">
        <v>2340</v>
      </c>
    </row>
    <row r="326" spans="1:4">
      <c r="A326" s="58">
        <v>1327</v>
      </c>
      <c r="B326" s="60" t="s">
        <v>2390</v>
      </c>
      <c r="C326" s="59" t="s">
        <v>255</v>
      </c>
      <c r="D326" s="60" t="s">
        <v>2390</v>
      </c>
    </row>
    <row r="327" spans="1:4">
      <c r="A327" s="61">
        <v>1328</v>
      </c>
      <c r="B327" s="63" t="s">
        <v>2342</v>
      </c>
      <c r="C327" s="62" t="s">
        <v>342</v>
      </c>
      <c r="D327" s="63" t="s">
        <v>2342</v>
      </c>
    </row>
    <row r="328" spans="1:4">
      <c r="A328" s="58">
        <v>1410</v>
      </c>
      <c r="B328" s="60" t="s">
        <v>2306</v>
      </c>
      <c r="C328" s="59" t="s">
        <v>27</v>
      </c>
      <c r="D328" s="60" t="s">
        <v>2306</v>
      </c>
    </row>
    <row r="329" spans="1:4">
      <c r="A329" s="61">
        <v>1420</v>
      </c>
      <c r="B329" s="63" t="s">
        <v>2395</v>
      </c>
      <c r="C329" s="62" t="s">
        <v>370</v>
      </c>
      <c r="D329" s="63" t="s">
        <v>2395</v>
      </c>
    </row>
    <row r="330" spans="1:4">
      <c r="A330" s="58">
        <v>1430</v>
      </c>
      <c r="B330" s="60" t="s">
        <v>2344</v>
      </c>
      <c r="C330" s="59" t="s">
        <v>343</v>
      </c>
      <c r="D330" s="60" t="s">
        <v>2344</v>
      </c>
    </row>
    <row r="331" spans="1:4">
      <c r="A331" s="61">
        <v>1440</v>
      </c>
      <c r="B331" s="63" t="s">
        <v>2308</v>
      </c>
      <c r="C331" s="62" t="s">
        <v>31</v>
      </c>
      <c r="D331" s="63" t="s">
        <v>2308</v>
      </c>
    </row>
    <row r="332" spans="1:4">
      <c r="A332" s="58">
        <v>1450</v>
      </c>
      <c r="B332" s="60" t="s">
        <v>2310</v>
      </c>
      <c r="C332" s="59" t="s">
        <v>38</v>
      </c>
      <c r="D332" s="60" t="s">
        <v>2310</v>
      </c>
    </row>
    <row r="333" spans="1:4">
      <c r="A333" s="61">
        <v>1460</v>
      </c>
      <c r="B333" s="63" t="s">
        <v>2385</v>
      </c>
      <c r="C333" s="62" t="s">
        <v>363</v>
      </c>
      <c r="D333" s="63" t="s">
        <v>2385</v>
      </c>
    </row>
    <row r="334" spans="1:4">
      <c r="A334" s="58">
        <v>1461</v>
      </c>
      <c r="B334" s="60" t="s">
        <v>2316</v>
      </c>
      <c r="C334" s="59" t="s">
        <v>2278</v>
      </c>
      <c r="D334" s="60" t="s">
        <v>2316</v>
      </c>
    </row>
    <row r="335" spans="1:4">
      <c r="A335" s="61">
        <v>1500</v>
      </c>
      <c r="B335" s="63" t="s">
        <v>2510</v>
      </c>
      <c r="C335" s="62" t="s">
        <v>898</v>
      </c>
      <c r="D335" s="63" t="s">
        <v>2510</v>
      </c>
    </row>
    <row r="336" spans="1:4">
      <c r="A336" s="71">
        <v>1070</v>
      </c>
      <c r="B336" s="72" t="s">
        <v>2289</v>
      </c>
      <c r="C336" s="87" t="s">
        <v>259</v>
      </c>
      <c r="D336" s="72" t="s">
        <v>2289</v>
      </c>
    </row>
    <row r="337" spans="1:4">
      <c r="A337" s="73">
        <v>1078</v>
      </c>
      <c r="B337" s="74" t="s">
        <v>2511</v>
      </c>
      <c r="C337" s="44" t="s">
        <v>899</v>
      </c>
      <c r="D337" s="74" t="s">
        <v>2511</v>
      </c>
    </row>
    <row r="338" spans="1:4">
      <c r="A338" s="71">
        <v>1079</v>
      </c>
      <c r="B338" s="72" t="s">
        <v>2512</v>
      </c>
      <c r="C338" s="41" t="s">
        <v>900</v>
      </c>
      <c r="D338" s="72" t="s">
        <v>2512</v>
      </c>
    </row>
    <row r="339" spans="1:4">
      <c r="A339" s="73">
        <v>1099</v>
      </c>
      <c r="B339" s="74" t="s">
        <v>2513</v>
      </c>
      <c r="C339" s="44" t="s">
        <v>901</v>
      </c>
      <c r="D339" s="74" t="s">
        <v>2513</v>
      </c>
    </row>
    <row r="340" spans="1:4">
      <c r="A340" s="71">
        <v>1415</v>
      </c>
      <c r="B340" s="72" t="s">
        <v>2514</v>
      </c>
      <c r="C340" s="41" t="s">
        <v>902</v>
      </c>
      <c r="D340" s="72" t="s">
        <v>2514</v>
      </c>
    </row>
    <row r="341" spans="1:4">
      <c r="A341" s="73">
        <v>1470</v>
      </c>
      <c r="B341" s="74" t="s">
        <v>2515</v>
      </c>
      <c r="C341" s="44" t="s">
        <v>902</v>
      </c>
      <c r="D341" s="74" t="s">
        <v>2515</v>
      </c>
    </row>
    <row r="342" spans="1:4">
      <c r="A342" s="71">
        <v>1510</v>
      </c>
      <c r="B342" s="72" t="s">
        <v>2516</v>
      </c>
      <c r="C342" s="41" t="s">
        <v>903</v>
      </c>
      <c r="D342" s="72" t="s">
        <v>2516</v>
      </c>
    </row>
    <row r="343" spans="1:4">
      <c r="A343" s="73">
        <v>5910</v>
      </c>
      <c r="B343" s="74" t="s">
        <v>2324</v>
      </c>
      <c r="C343" s="44" t="s">
        <v>336</v>
      </c>
      <c r="D343" s="74" t="s">
        <v>2324</v>
      </c>
    </row>
    <row r="344" spans="1:4">
      <c r="A344" s="71">
        <v>5915</v>
      </c>
      <c r="B344" s="72" t="s">
        <v>2291</v>
      </c>
      <c r="C344" s="41" t="s">
        <v>324</v>
      </c>
      <c r="D344" s="72" t="s">
        <v>2291</v>
      </c>
    </row>
    <row r="345" spans="1:4">
      <c r="A345" s="73">
        <v>6005</v>
      </c>
      <c r="B345" s="74" t="s">
        <v>2517</v>
      </c>
      <c r="C345" s="44" t="s">
        <v>904</v>
      </c>
      <c r="D345" s="74" t="s">
        <v>2517</v>
      </c>
    </row>
    <row r="346" spans="1:4">
      <c r="A346" s="75">
        <v>1055</v>
      </c>
      <c r="B346" s="72" t="s">
        <v>2518</v>
      </c>
      <c r="C346" s="50" t="s">
        <v>905</v>
      </c>
      <c r="D346" s="72" t="s">
        <v>2518</v>
      </c>
    </row>
    <row r="347" spans="1:4">
      <c r="A347" s="76">
        <v>1060</v>
      </c>
      <c r="B347" s="74" t="s">
        <v>2519</v>
      </c>
      <c r="C347" s="44" t="s">
        <v>906</v>
      </c>
      <c r="D347" s="74" t="s">
        <v>2519</v>
      </c>
    </row>
    <row r="348" spans="1:4">
      <c r="A348" s="75">
        <v>1065</v>
      </c>
      <c r="B348" s="72" t="s">
        <v>2520</v>
      </c>
      <c r="C348" s="50" t="s">
        <v>367</v>
      </c>
      <c r="D348" s="72" t="s">
        <v>2520</v>
      </c>
    </row>
    <row r="349" spans="1:4">
      <c r="A349" s="76">
        <v>1080</v>
      </c>
      <c r="B349" s="74" t="s">
        <v>2521</v>
      </c>
      <c r="C349" s="44" t="s">
        <v>907</v>
      </c>
      <c r="D349" s="74" t="s">
        <v>2521</v>
      </c>
    </row>
    <row r="350" spans="1:4">
      <c r="A350" s="75">
        <v>1081</v>
      </c>
      <c r="B350" s="72" t="s">
        <v>2466</v>
      </c>
      <c r="C350" s="50" t="s">
        <v>2276</v>
      </c>
      <c r="D350" s="72" t="s">
        <v>2466</v>
      </c>
    </row>
    <row r="351" spans="1:4">
      <c r="A351" s="76">
        <v>1082</v>
      </c>
      <c r="B351" s="74" t="s">
        <v>2460</v>
      </c>
      <c r="C351" s="44" t="s">
        <v>2277</v>
      </c>
      <c r="D351" s="74" t="s">
        <v>2460</v>
      </c>
    </row>
    <row r="352" spans="1:4">
      <c r="A352" s="75">
        <v>1083</v>
      </c>
      <c r="B352" s="72" t="s">
        <v>2398</v>
      </c>
      <c r="C352" s="50" t="s">
        <v>2399</v>
      </c>
      <c r="D352" s="72" t="s">
        <v>2398</v>
      </c>
    </row>
    <row r="353" spans="1:4" ht="13.5" thickBot="1">
      <c r="A353" s="76">
        <v>6018</v>
      </c>
      <c r="B353" s="74" t="s">
        <v>909</v>
      </c>
      <c r="C353" s="44" t="s">
        <v>908</v>
      </c>
      <c r="D353" s="74" t="s">
        <v>909</v>
      </c>
    </row>
    <row r="354" spans="1:4" ht="13.5" thickBot="1">
      <c r="A354" s="165" t="s">
        <v>382</v>
      </c>
      <c r="B354" s="166"/>
      <c r="C354" s="166"/>
      <c r="D354" s="167"/>
    </row>
    <row r="355" spans="1:4">
      <c r="A355" s="61">
        <v>2000</v>
      </c>
      <c r="B355" s="63" t="s">
        <v>2522</v>
      </c>
      <c r="C355" s="62" t="s">
        <v>910</v>
      </c>
      <c r="D355" s="63" t="s">
        <v>2522</v>
      </c>
    </row>
    <row r="356" spans="1:4">
      <c r="A356" s="58">
        <v>2010</v>
      </c>
      <c r="B356" s="60" t="s">
        <v>2523</v>
      </c>
      <c r="C356" s="59" t="s">
        <v>911</v>
      </c>
      <c r="D356" s="60" t="s">
        <v>2523</v>
      </c>
    </row>
    <row r="357" spans="1:4">
      <c r="A357" s="61">
        <v>2030</v>
      </c>
      <c r="B357" s="63" t="s">
        <v>2524</v>
      </c>
      <c r="C357" s="62" t="s">
        <v>912</v>
      </c>
      <c r="D357" s="63" t="s">
        <v>2524</v>
      </c>
    </row>
    <row r="358" spans="1:4">
      <c r="A358" s="58">
        <v>2050</v>
      </c>
      <c r="B358" s="60" t="s">
        <v>2525</v>
      </c>
      <c r="C358" s="59" t="s">
        <v>913</v>
      </c>
      <c r="D358" s="60" t="s">
        <v>2525</v>
      </c>
    </row>
    <row r="359" spans="1:4">
      <c r="A359" s="61">
        <v>2110</v>
      </c>
      <c r="B359" s="63" t="s">
        <v>2322</v>
      </c>
      <c r="C359" s="62" t="s">
        <v>332</v>
      </c>
      <c r="D359" s="63" t="s">
        <v>2322</v>
      </c>
    </row>
    <row r="360" spans="1:4">
      <c r="A360" s="58">
        <v>2150</v>
      </c>
      <c r="B360" s="60" t="s">
        <v>2526</v>
      </c>
      <c r="C360" s="59" t="s">
        <v>914</v>
      </c>
      <c r="D360" s="60" t="s">
        <v>2526</v>
      </c>
    </row>
    <row r="361" spans="1:4">
      <c r="A361" s="61">
        <v>2175</v>
      </c>
      <c r="B361" s="63" t="s">
        <v>2527</v>
      </c>
      <c r="C361" s="62" t="s">
        <v>915</v>
      </c>
      <c r="D361" s="63" t="s">
        <v>2527</v>
      </c>
    </row>
    <row r="362" spans="1:4">
      <c r="A362" s="58">
        <v>2176</v>
      </c>
      <c r="B362" s="60" t="s">
        <v>2528</v>
      </c>
      <c r="C362" s="59" t="s">
        <v>916</v>
      </c>
      <c r="D362" s="60" t="s">
        <v>2528</v>
      </c>
    </row>
    <row r="363" spans="1:4">
      <c r="A363" s="61">
        <v>2185</v>
      </c>
      <c r="B363" s="63" t="s">
        <v>2529</v>
      </c>
      <c r="C363" s="62" t="s">
        <v>917</v>
      </c>
      <c r="D363" s="63" t="s">
        <v>2529</v>
      </c>
    </row>
    <row r="364" spans="1:4">
      <c r="A364" s="58">
        <v>2210</v>
      </c>
      <c r="B364" s="60" t="s">
        <v>2530</v>
      </c>
      <c r="C364" s="59" t="s">
        <v>918</v>
      </c>
      <c r="D364" s="60" t="s">
        <v>2530</v>
      </c>
    </row>
    <row r="365" spans="1:4">
      <c r="A365" s="61">
        <v>2220</v>
      </c>
      <c r="B365" s="63" t="s">
        <v>2531</v>
      </c>
      <c r="C365" s="62" t="s">
        <v>919</v>
      </c>
      <c r="D365" s="63" t="s">
        <v>2531</v>
      </c>
    </row>
    <row r="366" spans="1:4">
      <c r="A366" s="58">
        <v>2300</v>
      </c>
      <c r="B366" s="60" t="s">
        <v>2532</v>
      </c>
      <c r="C366" s="59" t="s">
        <v>920</v>
      </c>
      <c r="D366" s="60" t="s">
        <v>2532</v>
      </c>
    </row>
    <row r="367" spans="1:4">
      <c r="A367" s="61">
        <v>2400</v>
      </c>
      <c r="B367" s="63" t="s">
        <v>2533</v>
      </c>
      <c r="C367" s="62" t="s">
        <v>921</v>
      </c>
      <c r="D367" s="63" t="s">
        <v>2533</v>
      </c>
    </row>
    <row r="368" spans="1:4">
      <c r="A368" s="58">
        <v>2401</v>
      </c>
      <c r="B368" s="60" t="s">
        <v>2534</v>
      </c>
      <c r="C368" s="59" t="s">
        <v>922</v>
      </c>
      <c r="D368" s="60" t="s">
        <v>2534</v>
      </c>
    </row>
    <row r="369" spans="1:4">
      <c r="A369" s="61">
        <v>2405</v>
      </c>
      <c r="B369" s="63" t="s">
        <v>2535</v>
      </c>
      <c r="C369" s="62" t="s">
        <v>923</v>
      </c>
      <c r="D369" s="63" t="s">
        <v>2535</v>
      </c>
    </row>
    <row r="370" spans="1:4">
      <c r="A370" s="58">
        <v>2410</v>
      </c>
      <c r="B370" s="60" t="s">
        <v>2536</v>
      </c>
      <c r="C370" s="59" t="s">
        <v>924</v>
      </c>
      <c r="D370" s="60" t="s">
        <v>2536</v>
      </c>
    </row>
    <row r="371" spans="1:4">
      <c r="A371" s="61">
        <v>2461</v>
      </c>
      <c r="B371" s="63" t="s">
        <v>2537</v>
      </c>
      <c r="C371" s="62" t="s">
        <v>925</v>
      </c>
      <c r="D371" s="63" t="s">
        <v>2537</v>
      </c>
    </row>
    <row r="372" spans="1:4">
      <c r="A372" s="58">
        <v>2462</v>
      </c>
      <c r="B372" s="60" t="s">
        <v>2538</v>
      </c>
      <c r="C372" s="59" t="s">
        <v>926</v>
      </c>
      <c r="D372" s="60" t="s">
        <v>2538</v>
      </c>
    </row>
    <row r="373" spans="1:4">
      <c r="A373" s="61">
        <v>2470</v>
      </c>
      <c r="B373" s="63" t="s">
        <v>2539</v>
      </c>
      <c r="C373" s="62" t="s">
        <v>927</v>
      </c>
      <c r="D373" s="63" t="s">
        <v>2539</v>
      </c>
    </row>
    <row r="374" spans="1:4">
      <c r="A374" s="58">
        <v>2471</v>
      </c>
      <c r="B374" s="60" t="s">
        <v>2540</v>
      </c>
      <c r="C374" s="59" t="s">
        <v>928</v>
      </c>
      <c r="D374" s="60" t="s">
        <v>2540</v>
      </c>
    </row>
    <row r="375" spans="1:4">
      <c r="A375" s="61">
        <v>2472</v>
      </c>
      <c r="B375" s="63" t="s">
        <v>2541</v>
      </c>
      <c r="C375" s="62" t="s">
        <v>929</v>
      </c>
      <c r="D375" s="63" t="s">
        <v>2541</v>
      </c>
    </row>
    <row r="376" spans="1:4">
      <c r="A376" s="58">
        <v>2473</v>
      </c>
      <c r="B376" s="60" t="s">
        <v>2542</v>
      </c>
      <c r="C376" s="59" t="s">
        <v>930</v>
      </c>
      <c r="D376" s="60" t="s">
        <v>2542</v>
      </c>
    </row>
    <row r="377" spans="1:4">
      <c r="A377" s="61">
        <v>2474</v>
      </c>
      <c r="B377" s="63" t="s">
        <v>2543</v>
      </c>
      <c r="C377" s="62" t="s">
        <v>931</v>
      </c>
      <c r="D377" s="63" t="s">
        <v>2543</v>
      </c>
    </row>
    <row r="378" spans="1:4" ht="13.5" thickBot="1">
      <c r="A378" s="77">
        <v>2475</v>
      </c>
      <c r="B378" s="79" t="s">
        <v>2544</v>
      </c>
      <c r="C378" s="78" t="s">
        <v>932</v>
      </c>
      <c r="D378" s="79" t="s">
        <v>2544</v>
      </c>
    </row>
    <row r="379" spans="1:4" ht="13.5" thickBot="1">
      <c r="A379" s="165" t="s">
        <v>384</v>
      </c>
      <c r="B379" s="166"/>
      <c r="C379" s="166"/>
      <c r="D379" s="167"/>
    </row>
    <row r="380" spans="1:4">
      <c r="A380" s="61">
        <v>3000</v>
      </c>
      <c r="B380" s="63" t="s">
        <v>2545</v>
      </c>
      <c r="C380" s="62" t="s">
        <v>933</v>
      </c>
      <c r="D380" s="63" t="s">
        <v>2545</v>
      </c>
    </row>
    <row r="381" spans="1:4">
      <c r="A381" s="58">
        <v>3005</v>
      </c>
      <c r="B381" s="60" t="s">
        <v>2546</v>
      </c>
      <c r="C381" s="59" t="s">
        <v>934</v>
      </c>
      <c r="D381" s="60" t="s">
        <v>2546</v>
      </c>
    </row>
    <row r="382" spans="1:4">
      <c r="A382" s="61">
        <v>3010</v>
      </c>
      <c r="B382" s="63" t="s">
        <v>2346</v>
      </c>
      <c r="C382" s="62" t="s">
        <v>344</v>
      </c>
      <c r="D382" s="63" t="s">
        <v>2346</v>
      </c>
    </row>
    <row r="383" spans="1:4">
      <c r="A383" s="58">
        <v>3011</v>
      </c>
      <c r="B383" s="60" t="s">
        <v>2348</v>
      </c>
      <c r="C383" s="59" t="s">
        <v>345</v>
      </c>
      <c r="D383" s="60" t="s">
        <v>2348</v>
      </c>
    </row>
    <row r="384" spans="1:4">
      <c r="A384" s="61">
        <v>3012</v>
      </c>
      <c r="B384" s="63" t="s">
        <v>2547</v>
      </c>
      <c r="C384" s="62" t="s">
        <v>935</v>
      </c>
      <c r="D384" s="63" t="s">
        <v>2547</v>
      </c>
    </row>
    <row r="385" spans="1:4">
      <c r="A385" s="58">
        <v>3013</v>
      </c>
      <c r="B385" s="60" t="s">
        <v>2548</v>
      </c>
      <c r="C385" s="59" t="s">
        <v>936</v>
      </c>
      <c r="D385" s="60" t="s">
        <v>2548</v>
      </c>
    </row>
    <row r="386" spans="1:4">
      <c r="A386" s="61">
        <v>3020</v>
      </c>
      <c r="B386" s="63" t="s">
        <v>2320</v>
      </c>
      <c r="C386" s="62" t="s">
        <v>331</v>
      </c>
      <c r="D386" s="63" t="s">
        <v>2320</v>
      </c>
    </row>
    <row r="387" spans="1:4">
      <c r="A387" s="58">
        <v>3030</v>
      </c>
      <c r="B387" s="60" t="s">
        <v>2549</v>
      </c>
      <c r="C387" s="59" t="s">
        <v>937</v>
      </c>
      <c r="D387" s="60" t="s">
        <v>2549</v>
      </c>
    </row>
    <row r="388" spans="1:4">
      <c r="A388" s="61">
        <v>3035</v>
      </c>
      <c r="B388" s="63" t="s">
        <v>2550</v>
      </c>
      <c r="C388" s="62" t="s">
        <v>938</v>
      </c>
      <c r="D388" s="63" t="s">
        <v>2550</v>
      </c>
    </row>
    <row r="389" spans="1:4">
      <c r="A389" s="58">
        <v>3040</v>
      </c>
      <c r="B389" s="60" t="s">
        <v>2551</v>
      </c>
      <c r="C389" s="59" t="s">
        <v>939</v>
      </c>
      <c r="D389" s="60" t="s">
        <v>2551</v>
      </c>
    </row>
    <row r="390" spans="1:4">
      <c r="A390" s="61">
        <v>3041</v>
      </c>
      <c r="B390" s="63" t="s">
        <v>2552</v>
      </c>
      <c r="C390" s="62" t="s">
        <v>940</v>
      </c>
      <c r="D390" s="63" t="s">
        <v>2552</v>
      </c>
    </row>
    <row r="391" spans="1:4">
      <c r="A391" s="58">
        <v>3045</v>
      </c>
      <c r="B391" s="60" t="s">
        <v>2388</v>
      </c>
      <c r="C391" s="59" t="s">
        <v>365</v>
      </c>
      <c r="D391" s="60" t="s">
        <v>2388</v>
      </c>
    </row>
    <row r="392" spans="1:4">
      <c r="A392" s="61">
        <v>3049</v>
      </c>
      <c r="B392" s="63" t="s">
        <v>2553</v>
      </c>
      <c r="C392" s="62" t="s">
        <v>941</v>
      </c>
      <c r="D392" s="63" t="s">
        <v>2553</v>
      </c>
    </row>
    <row r="393" spans="1:4">
      <c r="A393" s="58">
        <v>3050</v>
      </c>
      <c r="B393" s="60" t="s">
        <v>2350</v>
      </c>
      <c r="C393" s="59" t="s">
        <v>346</v>
      </c>
      <c r="D393" s="60" t="s">
        <v>2350</v>
      </c>
    </row>
    <row r="394" spans="1:4">
      <c r="A394" s="61">
        <v>3051</v>
      </c>
      <c r="B394" s="63" t="s">
        <v>2352</v>
      </c>
      <c r="C394" s="62" t="s">
        <v>347</v>
      </c>
      <c r="D394" s="63" t="s">
        <v>2352</v>
      </c>
    </row>
    <row r="395" spans="1:4">
      <c r="A395" s="58">
        <v>3052</v>
      </c>
      <c r="B395" s="60" t="s">
        <v>2554</v>
      </c>
      <c r="C395" s="59" t="s">
        <v>942</v>
      </c>
      <c r="D395" s="60" t="s">
        <v>2554</v>
      </c>
    </row>
    <row r="396" spans="1:4">
      <c r="A396" s="61">
        <v>3053</v>
      </c>
      <c r="B396" s="63" t="s">
        <v>2555</v>
      </c>
      <c r="C396" s="62" t="s">
        <v>943</v>
      </c>
      <c r="D396" s="63" t="s">
        <v>2555</v>
      </c>
    </row>
    <row r="397" spans="1:4">
      <c r="A397" s="58">
        <v>3054</v>
      </c>
      <c r="B397" s="60" t="s">
        <v>2354</v>
      </c>
      <c r="C397" s="59" t="s">
        <v>348</v>
      </c>
      <c r="D397" s="60" t="s">
        <v>2354</v>
      </c>
    </row>
    <row r="398" spans="1:4">
      <c r="A398" s="61">
        <v>3055</v>
      </c>
      <c r="B398" s="63" t="s">
        <v>2556</v>
      </c>
      <c r="C398" s="62" t="s">
        <v>944</v>
      </c>
      <c r="D398" s="63" t="s">
        <v>2556</v>
      </c>
    </row>
    <row r="399" spans="1:4">
      <c r="A399" s="58">
        <v>3056</v>
      </c>
      <c r="B399" s="60" t="s">
        <v>2557</v>
      </c>
      <c r="C399" s="59" t="s">
        <v>945</v>
      </c>
      <c r="D399" s="60" t="s">
        <v>2557</v>
      </c>
    </row>
    <row r="400" spans="1:4">
      <c r="A400" s="61">
        <v>3057</v>
      </c>
      <c r="B400" s="63" t="s">
        <v>2383</v>
      </c>
      <c r="C400" s="62" t="s">
        <v>362</v>
      </c>
      <c r="D400" s="63" t="s">
        <v>2383</v>
      </c>
    </row>
    <row r="401" spans="1:4">
      <c r="A401" s="58">
        <v>3058</v>
      </c>
      <c r="B401" s="60" t="s">
        <v>2558</v>
      </c>
      <c r="C401" s="59" t="s">
        <v>946</v>
      </c>
      <c r="D401" s="60" t="s">
        <v>2558</v>
      </c>
    </row>
    <row r="402" spans="1:4">
      <c r="A402" s="61">
        <v>3059</v>
      </c>
      <c r="B402" s="63" t="s">
        <v>2559</v>
      </c>
      <c r="C402" s="62" t="s">
        <v>947</v>
      </c>
      <c r="D402" s="63" t="s">
        <v>2559</v>
      </c>
    </row>
    <row r="403" spans="1:4">
      <c r="A403" s="58">
        <v>3060</v>
      </c>
      <c r="B403" s="60" t="s">
        <v>2356</v>
      </c>
      <c r="C403" s="59" t="s">
        <v>349</v>
      </c>
      <c r="D403" s="60" t="s">
        <v>2356</v>
      </c>
    </row>
    <row r="404" spans="1:4">
      <c r="A404" s="61">
        <v>3061</v>
      </c>
      <c r="B404" s="63" t="s">
        <v>2560</v>
      </c>
      <c r="C404" s="62" t="s">
        <v>948</v>
      </c>
      <c r="D404" s="63" t="s">
        <v>2560</v>
      </c>
    </row>
    <row r="405" spans="1:4">
      <c r="A405" s="58">
        <v>3062</v>
      </c>
      <c r="B405" s="60" t="s">
        <v>2561</v>
      </c>
      <c r="C405" s="59" t="s">
        <v>949</v>
      </c>
      <c r="D405" s="60" t="s">
        <v>2561</v>
      </c>
    </row>
    <row r="406" spans="1:4">
      <c r="A406" s="61">
        <v>3063</v>
      </c>
      <c r="B406" s="63" t="s">
        <v>2562</v>
      </c>
      <c r="C406" s="62" t="s">
        <v>950</v>
      </c>
      <c r="D406" s="63" t="s">
        <v>2562</v>
      </c>
    </row>
    <row r="407" spans="1:4">
      <c r="A407" s="58">
        <v>3064</v>
      </c>
      <c r="B407" s="60" t="s">
        <v>2563</v>
      </c>
      <c r="C407" s="59" t="s">
        <v>951</v>
      </c>
      <c r="D407" s="60" t="s">
        <v>2563</v>
      </c>
    </row>
    <row r="408" spans="1:4">
      <c r="A408" s="61">
        <v>3065</v>
      </c>
      <c r="B408" s="63" t="s">
        <v>2564</v>
      </c>
      <c r="C408" s="62" t="s">
        <v>952</v>
      </c>
      <c r="D408" s="63" t="s">
        <v>2564</v>
      </c>
    </row>
    <row r="409" spans="1:4">
      <c r="A409" s="58">
        <v>3066</v>
      </c>
      <c r="B409" s="60" t="s">
        <v>2358</v>
      </c>
      <c r="C409" s="59" t="s">
        <v>350</v>
      </c>
      <c r="D409" s="60" t="s">
        <v>2358</v>
      </c>
    </row>
    <row r="410" spans="1:4">
      <c r="A410" s="61">
        <v>3067</v>
      </c>
      <c r="B410" s="63" t="s">
        <v>2360</v>
      </c>
      <c r="C410" s="62" t="s">
        <v>351</v>
      </c>
      <c r="D410" s="63" t="s">
        <v>2360</v>
      </c>
    </row>
    <row r="411" spans="1:4">
      <c r="A411" s="58">
        <v>3068</v>
      </c>
      <c r="B411" s="60" t="s">
        <v>2565</v>
      </c>
      <c r="C411" s="59" t="s">
        <v>953</v>
      </c>
      <c r="D411" s="60" t="s">
        <v>2565</v>
      </c>
    </row>
    <row r="412" spans="1:4">
      <c r="A412" s="61">
        <v>3069</v>
      </c>
      <c r="B412" s="63" t="s">
        <v>2566</v>
      </c>
      <c r="C412" s="62" t="s">
        <v>954</v>
      </c>
      <c r="D412" s="63" t="s">
        <v>2566</v>
      </c>
    </row>
    <row r="413" spans="1:4">
      <c r="A413" s="58">
        <v>3070</v>
      </c>
      <c r="B413" s="60" t="s">
        <v>2567</v>
      </c>
      <c r="C413" s="59" t="s">
        <v>955</v>
      </c>
      <c r="D413" s="60" t="s">
        <v>2567</v>
      </c>
    </row>
    <row r="414" spans="1:4">
      <c r="A414" s="61">
        <v>3071</v>
      </c>
      <c r="B414" s="63" t="s">
        <v>2362</v>
      </c>
      <c r="C414" s="62" t="s">
        <v>352</v>
      </c>
      <c r="D414" s="63" t="s">
        <v>2362</v>
      </c>
    </row>
    <row r="415" spans="1:4">
      <c r="A415" s="58">
        <v>3072</v>
      </c>
      <c r="B415" s="60" t="s">
        <v>2568</v>
      </c>
      <c r="C415" s="59" t="s">
        <v>956</v>
      </c>
      <c r="D415" s="60" t="s">
        <v>2568</v>
      </c>
    </row>
    <row r="416" spans="1:4">
      <c r="A416" s="61">
        <v>3073</v>
      </c>
      <c r="B416" s="63" t="s">
        <v>2569</v>
      </c>
      <c r="C416" s="62" t="s">
        <v>957</v>
      </c>
      <c r="D416" s="63" t="s">
        <v>2569</v>
      </c>
    </row>
    <row r="417" spans="1:4">
      <c r="A417" s="58">
        <v>3074</v>
      </c>
      <c r="B417" s="60" t="s">
        <v>2570</v>
      </c>
      <c r="C417" s="59" t="s">
        <v>958</v>
      </c>
      <c r="D417" s="60" t="s">
        <v>2570</v>
      </c>
    </row>
    <row r="418" spans="1:4">
      <c r="A418" s="61">
        <v>3075</v>
      </c>
      <c r="B418" s="63" t="s">
        <v>2571</v>
      </c>
      <c r="C418" s="62" t="s">
        <v>959</v>
      </c>
      <c r="D418" s="63" t="s">
        <v>2571</v>
      </c>
    </row>
    <row r="419" spans="1:4">
      <c r="A419" s="58">
        <v>3076</v>
      </c>
      <c r="B419" s="60" t="s">
        <v>2572</v>
      </c>
      <c r="C419" s="59" t="s">
        <v>960</v>
      </c>
      <c r="D419" s="60" t="s">
        <v>2572</v>
      </c>
    </row>
    <row r="420" spans="1:4">
      <c r="A420" s="61">
        <v>3077</v>
      </c>
      <c r="B420" s="63" t="s">
        <v>2573</v>
      </c>
      <c r="C420" s="62" t="s">
        <v>961</v>
      </c>
      <c r="D420" s="63" t="s">
        <v>2573</v>
      </c>
    </row>
    <row r="421" spans="1:4">
      <c r="A421" s="58">
        <v>3078</v>
      </c>
      <c r="B421" s="60" t="s">
        <v>2574</v>
      </c>
      <c r="C421" s="59" t="s">
        <v>962</v>
      </c>
      <c r="D421" s="60" t="s">
        <v>2574</v>
      </c>
    </row>
    <row r="422" spans="1:4">
      <c r="A422" s="61">
        <v>3079</v>
      </c>
      <c r="B422" s="63" t="s">
        <v>2364</v>
      </c>
      <c r="C422" s="62" t="s">
        <v>121</v>
      </c>
      <c r="D422" s="63" t="s">
        <v>2364</v>
      </c>
    </row>
    <row r="423" spans="1:4">
      <c r="A423" s="58">
        <v>3080</v>
      </c>
      <c r="B423" s="60" t="s">
        <v>2575</v>
      </c>
      <c r="C423" s="59" t="s">
        <v>963</v>
      </c>
      <c r="D423" s="60" t="s">
        <v>2575</v>
      </c>
    </row>
    <row r="424" spans="1:4">
      <c r="A424" s="61">
        <v>3081</v>
      </c>
      <c r="B424" s="63" t="s">
        <v>2576</v>
      </c>
      <c r="C424" s="62" t="s">
        <v>964</v>
      </c>
      <c r="D424" s="63" t="s">
        <v>2576</v>
      </c>
    </row>
    <row r="425" spans="1:4">
      <c r="A425" s="58">
        <v>3082</v>
      </c>
      <c r="B425" s="60" t="s">
        <v>2577</v>
      </c>
      <c r="C425" s="59" t="s">
        <v>965</v>
      </c>
      <c r="D425" s="60" t="s">
        <v>2577</v>
      </c>
    </row>
    <row r="426" spans="1:4">
      <c r="A426" s="61">
        <v>3083</v>
      </c>
      <c r="B426" s="63" t="s">
        <v>2578</v>
      </c>
      <c r="C426" s="62" t="s">
        <v>966</v>
      </c>
      <c r="D426" s="63" t="s">
        <v>2578</v>
      </c>
    </row>
    <row r="427" spans="1:4">
      <c r="A427" s="58">
        <v>3084</v>
      </c>
      <c r="B427" s="60" t="s">
        <v>2579</v>
      </c>
      <c r="C427" s="59" t="s">
        <v>967</v>
      </c>
      <c r="D427" s="60" t="s">
        <v>2579</v>
      </c>
    </row>
    <row r="428" spans="1:4">
      <c r="A428" s="61">
        <v>3085</v>
      </c>
      <c r="B428" s="63" t="s">
        <v>2580</v>
      </c>
      <c r="C428" s="62" t="s">
        <v>968</v>
      </c>
      <c r="D428" s="63" t="s">
        <v>2580</v>
      </c>
    </row>
    <row r="429" spans="1:4">
      <c r="A429" s="58">
        <v>3086</v>
      </c>
      <c r="B429" s="60" t="s">
        <v>2581</v>
      </c>
      <c r="C429" s="59" t="s">
        <v>969</v>
      </c>
      <c r="D429" s="60" t="s">
        <v>2581</v>
      </c>
    </row>
    <row r="430" spans="1:4">
      <c r="A430" s="61">
        <v>3087</v>
      </c>
      <c r="B430" s="63" t="s">
        <v>2582</v>
      </c>
      <c r="C430" s="62" t="s">
        <v>970</v>
      </c>
      <c r="D430" s="63" t="s">
        <v>2582</v>
      </c>
    </row>
    <row r="431" spans="1:4">
      <c r="A431" s="58">
        <v>3088</v>
      </c>
      <c r="B431" s="60" t="s">
        <v>2583</v>
      </c>
      <c r="C431" s="59" t="s">
        <v>971</v>
      </c>
      <c r="D431" s="60" t="s">
        <v>2583</v>
      </c>
    </row>
    <row r="432" spans="1:4">
      <c r="A432" s="61">
        <v>3089</v>
      </c>
      <c r="B432" s="63" t="s">
        <v>2584</v>
      </c>
      <c r="C432" s="62" t="s">
        <v>972</v>
      </c>
      <c r="D432" s="63" t="s">
        <v>2584</v>
      </c>
    </row>
    <row r="433" spans="1:4">
      <c r="A433" s="58">
        <v>3090</v>
      </c>
      <c r="B433" s="60" t="s">
        <v>2585</v>
      </c>
      <c r="C433" s="59" t="s">
        <v>973</v>
      </c>
      <c r="D433" s="60" t="s">
        <v>2585</v>
      </c>
    </row>
    <row r="434" spans="1:4">
      <c r="A434" s="61">
        <v>3091</v>
      </c>
      <c r="B434" s="63" t="s">
        <v>2586</v>
      </c>
      <c r="C434" s="62" t="s">
        <v>974</v>
      </c>
      <c r="D434" s="63" t="s">
        <v>2586</v>
      </c>
    </row>
    <row r="435" spans="1:4">
      <c r="A435" s="58">
        <v>3092</v>
      </c>
      <c r="B435" s="60" t="s">
        <v>2587</v>
      </c>
      <c r="C435" s="59" t="s">
        <v>975</v>
      </c>
      <c r="D435" s="60" t="s">
        <v>2587</v>
      </c>
    </row>
    <row r="436" spans="1:4">
      <c r="A436" s="61">
        <v>3093</v>
      </c>
      <c r="B436" s="63" t="s">
        <v>2588</v>
      </c>
      <c r="C436" s="62" t="s">
        <v>976</v>
      </c>
      <c r="D436" s="63" t="s">
        <v>2588</v>
      </c>
    </row>
    <row r="437" spans="1:4">
      <c r="A437" s="58">
        <v>3094</v>
      </c>
      <c r="B437" s="60" t="s">
        <v>2589</v>
      </c>
      <c r="C437" s="59" t="s">
        <v>977</v>
      </c>
      <c r="D437" s="60" t="s">
        <v>2589</v>
      </c>
    </row>
    <row r="438" spans="1:4">
      <c r="A438" s="61">
        <v>3095</v>
      </c>
      <c r="B438" s="63" t="s">
        <v>2590</v>
      </c>
      <c r="C438" s="62" t="s">
        <v>978</v>
      </c>
      <c r="D438" s="63" t="s">
        <v>2590</v>
      </c>
    </row>
    <row r="439" spans="1:4">
      <c r="A439" s="58">
        <v>3096</v>
      </c>
      <c r="B439" s="60" t="s">
        <v>2591</v>
      </c>
      <c r="C439" s="59" t="s">
        <v>979</v>
      </c>
      <c r="D439" s="60" t="s">
        <v>2591</v>
      </c>
    </row>
    <row r="440" spans="1:4">
      <c r="A440" s="61">
        <v>3097</v>
      </c>
      <c r="B440" s="63" t="s">
        <v>2592</v>
      </c>
      <c r="C440" s="62" t="s">
        <v>980</v>
      </c>
      <c r="D440" s="63" t="s">
        <v>2592</v>
      </c>
    </row>
    <row r="441" spans="1:4">
      <c r="A441" s="58">
        <v>3098</v>
      </c>
      <c r="B441" s="60" t="s">
        <v>2593</v>
      </c>
      <c r="C441" s="59" t="s">
        <v>981</v>
      </c>
      <c r="D441" s="60" t="s">
        <v>2593</v>
      </c>
    </row>
    <row r="442" spans="1:4">
      <c r="A442" s="61">
        <v>3099</v>
      </c>
      <c r="B442" s="63" t="s">
        <v>2594</v>
      </c>
      <c r="C442" s="62" t="s">
        <v>982</v>
      </c>
      <c r="D442" s="63" t="s">
        <v>2594</v>
      </c>
    </row>
    <row r="443" spans="1:4">
      <c r="A443" s="58">
        <v>3110</v>
      </c>
      <c r="B443" s="60" t="s">
        <v>2595</v>
      </c>
      <c r="C443" s="59" t="s">
        <v>983</v>
      </c>
      <c r="D443" s="60" t="s">
        <v>2595</v>
      </c>
    </row>
    <row r="444" spans="1:4">
      <c r="A444" s="61">
        <v>3111</v>
      </c>
      <c r="B444" s="63" t="s">
        <v>2596</v>
      </c>
      <c r="C444" s="62" t="s">
        <v>984</v>
      </c>
      <c r="D444" s="63" t="s">
        <v>2596</v>
      </c>
    </row>
    <row r="445" spans="1:4">
      <c r="A445" s="58">
        <v>3120</v>
      </c>
      <c r="B445" s="60" t="s">
        <v>2379</v>
      </c>
      <c r="C445" s="59" t="s">
        <v>360</v>
      </c>
      <c r="D445" s="60" t="s">
        <v>2379</v>
      </c>
    </row>
    <row r="446" spans="1:4">
      <c r="A446" s="61">
        <v>3130</v>
      </c>
      <c r="B446" s="63" t="s">
        <v>2597</v>
      </c>
      <c r="C446" s="62" t="s">
        <v>985</v>
      </c>
      <c r="D446" s="63" t="s">
        <v>2597</v>
      </c>
    </row>
    <row r="447" spans="1:4">
      <c r="A447" s="58">
        <v>3150</v>
      </c>
      <c r="B447" s="60" t="s">
        <v>2598</v>
      </c>
      <c r="C447" s="59" t="s">
        <v>986</v>
      </c>
      <c r="D447" s="60" t="s">
        <v>2598</v>
      </c>
    </row>
    <row r="448" spans="1:4">
      <c r="A448" s="61">
        <v>3380</v>
      </c>
      <c r="B448" s="63" t="s">
        <v>2599</v>
      </c>
      <c r="C448" s="62" t="s">
        <v>987</v>
      </c>
      <c r="D448" s="63" t="s">
        <v>2599</v>
      </c>
    </row>
    <row r="449" spans="1:4">
      <c r="A449" s="58">
        <v>3385</v>
      </c>
      <c r="B449" s="60" t="s">
        <v>2600</v>
      </c>
      <c r="C449" s="59" t="s">
        <v>988</v>
      </c>
      <c r="D449" s="60" t="s">
        <v>2600</v>
      </c>
    </row>
    <row r="450" spans="1:4">
      <c r="A450" s="61">
        <v>3386</v>
      </c>
      <c r="B450" s="63" t="s">
        <v>2365</v>
      </c>
      <c r="C450" s="62" t="s">
        <v>353</v>
      </c>
      <c r="D450" s="63" t="s">
        <v>2365</v>
      </c>
    </row>
    <row r="451" spans="1:4">
      <c r="A451" s="58">
        <v>3420</v>
      </c>
      <c r="B451" s="60" t="s">
        <v>2601</v>
      </c>
      <c r="C451" s="59" t="s">
        <v>989</v>
      </c>
      <c r="D451" s="60" t="s">
        <v>2601</v>
      </c>
    </row>
    <row r="452" spans="1:4">
      <c r="A452" s="61">
        <v>3421</v>
      </c>
      <c r="B452" s="63" t="s">
        <v>2602</v>
      </c>
      <c r="C452" s="62" t="s">
        <v>990</v>
      </c>
      <c r="D452" s="63" t="s">
        <v>2602</v>
      </c>
    </row>
    <row r="453" spans="1:4">
      <c r="A453" s="58">
        <v>3425</v>
      </c>
      <c r="B453" s="60" t="s">
        <v>2603</v>
      </c>
      <c r="C453" s="59" t="s">
        <v>991</v>
      </c>
      <c r="D453" s="60" t="s">
        <v>2603</v>
      </c>
    </row>
    <row r="454" spans="1:4">
      <c r="A454" s="61">
        <v>3426</v>
      </c>
      <c r="B454" s="63" t="s">
        <v>2604</v>
      </c>
      <c r="C454" s="62" t="s">
        <v>992</v>
      </c>
      <c r="D454" s="63" t="s">
        <v>2604</v>
      </c>
    </row>
    <row r="455" spans="1:4">
      <c r="A455" s="58">
        <v>3427</v>
      </c>
      <c r="B455" s="60" t="s">
        <v>2605</v>
      </c>
      <c r="C455" s="59" t="s">
        <v>993</v>
      </c>
      <c r="D455" s="60" t="s">
        <v>2605</v>
      </c>
    </row>
    <row r="456" spans="1:4">
      <c r="A456" s="61">
        <v>3428</v>
      </c>
      <c r="B456" s="63" t="s">
        <v>2606</v>
      </c>
      <c r="C456" s="62" t="s">
        <v>994</v>
      </c>
      <c r="D456" s="63" t="s">
        <v>2606</v>
      </c>
    </row>
    <row r="457" spans="1:4">
      <c r="A457" s="58">
        <v>3429</v>
      </c>
      <c r="B457" s="60" t="s">
        <v>2607</v>
      </c>
      <c r="C457" s="59" t="s">
        <v>995</v>
      </c>
      <c r="D457" s="60" t="s">
        <v>2607</v>
      </c>
    </row>
    <row r="458" spans="1:4">
      <c r="A458" s="61">
        <v>3430</v>
      </c>
      <c r="B458" s="63" t="s">
        <v>2608</v>
      </c>
      <c r="C458" s="62" t="s">
        <v>996</v>
      </c>
      <c r="D458" s="63" t="s">
        <v>2608</v>
      </c>
    </row>
    <row r="459" spans="1:4">
      <c r="A459" s="58">
        <v>3431</v>
      </c>
      <c r="B459" s="60" t="s">
        <v>2609</v>
      </c>
      <c r="C459" s="59" t="s">
        <v>997</v>
      </c>
      <c r="D459" s="60" t="s">
        <v>2609</v>
      </c>
    </row>
    <row r="460" spans="1:4">
      <c r="A460" s="61">
        <v>3432</v>
      </c>
      <c r="B460" s="63" t="s">
        <v>2610</v>
      </c>
      <c r="C460" s="62" t="s">
        <v>998</v>
      </c>
      <c r="D460" s="63" t="s">
        <v>2610</v>
      </c>
    </row>
    <row r="461" spans="1:4">
      <c r="A461" s="58">
        <v>3433</v>
      </c>
      <c r="B461" s="60" t="s">
        <v>2611</v>
      </c>
      <c r="C461" s="59" t="s">
        <v>999</v>
      </c>
      <c r="D461" s="60" t="s">
        <v>2611</v>
      </c>
    </row>
    <row r="462" spans="1:4">
      <c r="A462" s="61">
        <v>3434</v>
      </c>
      <c r="B462" s="63" t="s">
        <v>2612</v>
      </c>
      <c r="C462" s="62" t="s">
        <v>1000</v>
      </c>
      <c r="D462" s="63" t="s">
        <v>2612</v>
      </c>
    </row>
    <row r="463" spans="1:4">
      <c r="A463" s="58">
        <v>3435</v>
      </c>
      <c r="B463" s="60" t="s">
        <v>2613</v>
      </c>
      <c r="C463" s="59" t="s">
        <v>1001</v>
      </c>
      <c r="D463" s="60" t="s">
        <v>2613</v>
      </c>
    </row>
    <row r="464" spans="1:4">
      <c r="A464" s="61">
        <v>3436</v>
      </c>
      <c r="B464" s="63" t="s">
        <v>2614</v>
      </c>
      <c r="C464" s="62" t="s">
        <v>1002</v>
      </c>
      <c r="D464" s="63" t="s">
        <v>2614</v>
      </c>
    </row>
    <row r="465" spans="1:4">
      <c r="A465" s="58">
        <v>3437</v>
      </c>
      <c r="B465" s="60" t="s">
        <v>2615</v>
      </c>
      <c r="C465" s="59" t="s">
        <v>1003</v>
      </c>
      <c r="D465" s="60" t="s">
        <v>2615</v>
      </c>
    </row>
    <row r="466" spans="1:4">
      <c r="A466" s="61">
        <v>3440</v>
      </c>
      <c r="B466" s="63" t="s">
        <v>2616</v>
      </c>
      <c r="C466" s="62" t="s">
        <v>1004</v>
      </c>
      <c r="D466" s="63" t="s">
        <v>2616</v>
      </c>
    </row>
    <row r="467" spans="1:4">
      <c r="A467" s="58">
        <v>3443</v>
      </c>
      <c r="B467" s="60" t="s">
        <v>2617</v>
      </c>
      <c r="C467" s="59" t="s">
        <v>1005</v>
      </c>
      <c r="D467" s="60" t="s">
        <v>2617</v>
      </c>
    </row>
    <row r="468" spans="1:4">
      <c r="A468" s="61">
        <v>3445</v>
      </c>
      <c r="B468" s="63" t="s">
        <v>2618</v>
      </c>
      <c r="C468" s="62" t="s">
        <v>1006</v>
      </c>
      <c r="D468" s="63" t="s">
        <v>2618</v>
      </c>
    </row>
    <row r="469" spans="1:4">
      <c r="A469" s="58">
        <v>3446</v>
      </c>
      <c r="B469" s="60" t="s">
        <v>2619</v>
      </c>
      <c r="C469" s="59" t="s">
        <v>1007</v>
      </c>
      <c r="D469" s="60" t="s">
        <v>2619</v>
      </c>
    </row>
    <row r="470" spans="1:4">
      <c r="A470" s="61">
        <v>3450</v>
      </c>
      <c r="B470" s="63" t="s">
        <v>2620</v>
      </c>
      <c r="C470" s="62" t="s">
        <v>1008</v>
      </c>
      <c r="D470" s="63" t="s">
        <v>2620</v>
      </c>
    </row>
    <row r="471" spans="1:4">
      <c r="A471" s="58">
        <v>3453</v>
      </c>
      <c r="B471" s="60" t="s">
        <v>2621</v>
      </c>
      <c r="C471" s="59" t="s">
        <v>1009</v>
      </c>
      <c r="D471" s="60" t="s">
        <v>2621</v>
      </c>
    </row>
    <row r="472" spans="1:4">
      <c r="A472" s="61">
        <v>3454</v>
      </c>
      <c r="B472" s="63" t="s">
        <v>2622</v>
      </c>
      <c r="C472" s="62" t="s">
        <v>1010</v>
      </c>
      <c r="D472" s="63" t="s">
        <v>2622</v>
      </c>
    </row>
    <row r="473" spans="1:4">
      <c r="A473" s="58">
        <v>3455</v>
      </c>
      <c r="B473" s="60" t="s">
        <v>2623</v>
      </c>
      <c r="C473" s="59" t="s">
        <v>1011</v>
      </c>
      <c r="D473" s="60" t="s">
        <v>2623</v>
      </c>
    </row>
    <row r="474" spans="1:4">
      <c r="A474" s="61">
        <v>3457</v>
      </c>
      <c r="B474" s="63" t="s">
        <v>2624</v>
      </c>
      <c r="C474" s="62" t="s">
        <v>1012</v>
      </c>
      <c r="D474" s="63" t="s">
        <v>2624</v>
      </c>
    </row>
    <row r="475" spans="1:4">
      <c r="A475" s="58">
        <v>3475</v>
      </c>
      <c r="B475" s="60" t="s">
        <v>2625</v>
      </c>
      <c r="C475" s="59" t="s">
        <v>1013</v>
      </c>
      <c r="D475" s="60" t="s">
        <v>2625</v>
      </c>
    </row>
    <row r="476" spans="1:4">
      <c r="A476" s="61">
        <v>3490</v>
      </c>
      <c r="B476" s="63" t="s">
        <v>2626</v>
      </c>
      <c r="C476" s="62" t="s">
        <v>1014</v>
      </c>
      <c r="D476" s="63" t="s">
        <v>2626</v>
      </c>
    </row>
    <row r="477" spans="1:4">
      <c r="A477" s="58">
        <v>3491</v>
      </c>
      <c r="B477" s="60" t="s">
        <v>2627</v>
      </c>
      <c r="C477" s="59" t="s">
        <v>1015</v>
      </c>
      <c r="D477" s="60" t="s">
        <v>2627</v>
      </c>
    </row>
    <row r="478" spans="1:4">
      <c r="A478" s="61">
        <v>3495</v>
      </c>
      <c r="B478" s="63" t="s">
        <v>2628</v>
      </c>
      <c r="C478" s="62" t="s">
        <v>1016</v>
      </c>
      <c r="D478" s="63" t="s">
        <v>2628</v>
      </c>
    </row>
    <row r="479" spans="1:4">
      <c r="A479" s="58">
        <v>3510</v>
      </c>
      <c r="B479" s="60" t="s">
        <v>2629</v>
      </c>
      <c r="C479" s="59" t="s">
        <v>1017</v>
      </c>
      <c r="D479" s="60" t="s">
        <v>2629</v>
      </c>
    </row>
    <row r="480" spans="1:4">
      <c r="A480" s="61">
        <v>3511</v>
      </c>
      <c r="B480" s="63" t="s">
        <v>2630</v>
      </c>
      <c r="C480" s="62" t="s">
        <v>1018</v>
      </c>
      <c r="D480" s="63" t="s">
        <v>2630</v>
      </c>
    </row>
    <row r="481" spans="1:4">
      <c r="A481" s="58">
        <v>3512</v>
      </c>
      <c r="B481" s="60" t="s">
        <v>2631</v>
      </c>
      <c r="C481" s="59" t="s">
        <v>1019</v>
      </c>
      <c r="D481" s="60" t="s">
        <v>2631</v>
      </c>
    </row>
    <row r="482" spans="1:4">
      <c r="A482" s="61">
        <v>3514</v>
      </c>
      <c r="B482" s="63" t="s">
        <v>2632</v>
      </c>
      <c r="C482" s="62" t="s">
        <v>1020</v>
      </c>
      <c r="D482" s="63" t="s">
        <v>2632</v>
      </c>
    </row>
    <row r="483" spans="1:4">
      <c r="A483" s="58">
        <v>3515</v>
      </c>
      <c r="B483" s="60" t="s">
        <v>2633</v>
      </c>
      <c r="C483" s="59" t="s">
        <v>1021</v>
      </c>
      <c r="D483" s="60" t="s">
        <v>2633</v>
      </c>
    </row>
    <row r="484" spans="1:4">
      <c r="A484" s="61">
        <v>3517</v>
      </c>
      <c r="B484" s="63" t="s">
        <v>2634</v>
      </c>
      <c r="C484" s="62" t="s">
        <v>1022</v>
      </c>
      <c r="D484" s="63" t="s">
        <v>2634</v>
      </c>
    </row>
    <row r="485" spans="1:4">
      <c r="A485" s="58">
        <v>3518</v>
      </c>
      <c r="B485" s="60" t="s">
        <v>2635</v>
      </c>
      <c r="C485" s="59" t="s">
        <v>1021</v>
      </c>
      <c r="D485" s="60" t="s">
        <v>2635</v>
      </c>
    </row>
    <row r="486" spans="1:4">
      <c r="A486" s="61">
        <v>3519</v>
      </c>
      <c r="B486" s="63" t="s">
        <v>2636</v>
      </c>
      <c r="C486" s="62" t="s">
        <v>1023</v>
      </c>
      <c r="D486" s="63" t="s">
        <v>2636</v>
      </c>
    </row>
    <row r="487" spans="1:4">
      <c r="A487" s="58">
        <v>3520</v>
      </c>
      <c r="B487" s="60" t="s">
        <v>2637</v>
      </c>
      <c r="C487" s="59" t="s">
        <v>1024</v>
      </c>
      <c r="D487" s="60" t="s">
        <v>2637</v>
      </c>
    </row>
    <row r="488" spans="1:4">
      <c r="A488" s="61">
        <v>3521</v>
      </c>
      <c r="B488" s="63" t="s">
        <v>2638</v>
      </c>
      <c r="C488" s="62" t="s">
        <v>1025</v>
      </c>
      <c r="D488" s="63" t="s">
        <v>2638</v>
      </c>
    </row>
    <row r="489" spans="1:4">
      <c r="A489" s="58">
        <v>3523</v>
      </c>
      <c r="B489" s="60" t="s">
        <v>2639</v>
      </c>
      <c r="C489" s="59" t="s">
        <v>1026</v>
      </c>
      <c r="D489" s="60" t="s">
        <v>2639</v>
      </c>
    </row>
    <row r="490" spans="1:4">
      <c r="A490" s="61">
        <v>3525</v>
      </c>
      <c r="B490" s="63" t="s">
        <v>2640</v>
      </c>
      <c r="C490" s="62" t="s">
        <v>1027</v>
      </c>
      <c r="D490" s="63" t="s">
        <v>2640</v>
      </c>
    </row>
    <row r="491" spans="1:4">
      <c r="A491" s="58">
        <v>3527</v>
      </c>
      <c r="B491" s="60" t="s">
        <v>2641</v>
      </c>
      <c r="C491" s="59" t="s">
        <v>1028</v>
      </c>
      <c r="D491" s="60" t="s">
        <v>2641</v>
      </c>
    </row>
    <row r="492" spans="1:4">
      <c r="A492" s="61">
        <v>3540</v>
      </c>
      <c r="B492" s="63" t="s">
        <v>2642</v>
      </c>
      <c r="C492" s="62" t="s">
        <v>560</v>
      </c>
      <c r="D492" s="63" t="s">
        <v>2642</v>
      </c>
    </row>
    <row r="493" spans="1:4">
      <c r="A493" s="58">
        <v>3590</v>
      </c>
      <c r="B493" s="60" t="s">
        <v>2643</v>
      </c>
      <c r="C493" s="59" t="s">
        <v>1029</v>
      </c>
      <c r="D493" s="60" t="s">
        <v>2643</v>
      </c>
    </row>
    <row r="494" spans="1:4">
      <c r="A494" s="61">
        <v>3591</v>
      </c>
      <c r="B494" s="63" t="s">
        <v>2644</v>
      </c>
      <c r="C494" s="62" t="s">
        <v>1030</v>
      </c>
      <c r="D494" s="63" t="s">
        <v>2644</v>
      </c>
    </row>
    <row r="495" spans="1:4">
      <c r="A495" s="58">
        <v>3592</v>
      </c>
      <c r="B495" s="60" t="s">
        <v>2645</v>
      </c>
      <c r="C495" s="59" t="s">
        <v>1031</v>
      </c>
      <c r="D495" s="60" t="s">
        <v>2645</v>
      </c>
    </row>
    <row r="496" spans="1:4">
      <c r="A496" s="61">
        <v>3593</v>
      </c>
      <c r="B496" s="63" t="s">
        <v>2646</v>
      </c>
      <c r="C496" s="62" t="s">
        <v>1032</v>
      </c>
      <c r="D496" s="63" t="s">
        <v>2646</v>
      </c>
    </row>
    <row r="497" spans="1:4">
      <c r="A497" s="58">
        <v>3594</v>
      </c>
      <c r="B497" s="60" t="s">
        <v>2647</v>
      </c>
      <c r="C497" s="59" t="s">
        <v>1033</v>
      </c>
      <c r="D497" s="60" t="s">
        <v>2647</v>
      </c>
    </row>
    <row r="498" spans="1:4">
      <c r="A498" s="61">
        <v>3595</v>
      </c>
      <c r="B498" s="63" t="s">
        <v>2648</v>
      </c>
      <c r="C498" s="62" t="s">
        <v>1034</v>
      </c>
      <c r="D498" s="63" t="s">
        <v>2648</v>
      </c>
    </row>
    <row r="499" spans="1:4">
      <c r="A499" s="58">
        <v>3596</v>
      </c>
      <c r="B499" s="60" t="s">
        <v>2649</v>
      </c>
      <c r="C499" s="59" t="s">
        <v>1035</v>
      </c>
      <c r="D499" s="60" t="s">
        <v>2649</v>
      </c>
    </row>
    <row r="500" spans="1:4">
      <c r="A500" s="61">
        <v>3597</v>
      </c>
      <c r="B500" s="63" t="s">
        <v>2650</v>
      </c>
      <c r="C500" s="62" t="s">
        <v>1036</v>
      </c>
      <c r="D500" s="63" t="s">
        <v>2650</v>
      </c>
    </row>
    <row r="501" spans="1:4">
      <c r="A501" s="58">
        <v>3600</v>
      </c>
      <c r="B501" s="60" t="s">
        <v>2651</v>
      </c>
      <c r="C501" s="59" t="s">
        <v>1037</v>
      </c>
      <c r="D501" s="60" t="s">
        <v>2651</v>
      </c>
    </row>
    <row r="502" spans="1:4">
      <c r="A502" s="61">
        <v>3605</v>
      </c>
      <c r="B502" s="63" t="s">
        <v>2652</v>
      </c>
      <c r="C502" s="62" t="s">
        <v>1038</v>
      </c>
      <c r="D502" s="63" t="s">
        <v>2652</v>
      </c>
    </row>
    <row r="503" spans="1:4">
      <c r="A503" s="58">
        <v>3804</v>
      </c>
      <c r="B503" s="60" t="s">
        <v>2653</v>
      </c>
      <c r="C503" s="59" t="s">
        <v>1039</v>
      </c>
      <c r="D503" s="60" t="s">
        <v>2653</v>
      </c>
    </row>
    <row r="504" spans="1:4">
      <c r="A504" s="61">
        <v>3805</v>
      </c>
      <c r="B504" s="63" t="s">
        <v>2654</v>
      </c>
      <c r="C504" s="62" t="s">
        <v>1040</v>
      </c>
      <c r="D504" s="63" t="s">
        <v>2654</v>
      </c>
    </row>
    <row r="505" spans="1:4" ht="13.5" thickBot="1">
      <c r="A505" s="77">
        <v>3806</v>
      </c>
      <c r="B505" s="79" t="s">
        <v>2655</v>
      </c>
      <c r="C505" s="78" t="s">
        <v>1041</v>
      </c>
      <c r="D505" s="79" t="s">
        <v>2655</v>
      </c>
    </row>
    <row r="506" spans="1:4" ht="13.5" thickBot="1">
      <c r="A506" s="165" t="s">
        <v>387</v>
      </c>
      <c r="B506" s="166"/>
      <c r="C506" s="166"/>
      <c r="D506" s="167"/>
    </row>
    <row r="507" spans="1:4">
      <c r="A507" s="61">
        <v>4000</v>
      </c>
      <c r="B507" s="63" t="s">
        <v>2656</v>
      </c>
      <c r="C507" s="62" t="s">
        <v>1042</v>
      </c>
      <c r="D507" s="63" t="s">
        <v>2656</v>
      </c>
    </row>
    <row r="508" spans="1:4">
      <c r="A508" s="58">
        <v>4010</v>
      </c>
      <c r="B508" s="60" t="s">
        <v>2293</v>
      </c>
      <c r="C508" s="59" t="s">
        <v>17</v>
      </c>
      <c r="D508" s="60" t="s">
        <v>2293</v>
      </c>
    </row>
    <row r="509" spans="1:4">
      <c r="A509" s="61">
        <v>4011</v>
      </c>
      <c r="B509" s="63" t="s">
        <v>2657</v>
      </c>
      <c r="C509" s="62" t="s">
        <v>1043</v>
      </c>
      <c r="D509" s="63" t="s">
        <v>2657</v>
      </c>
    </row>
    <row r="510" spans="1:4">
      <c r="A510" s="58">
        <v>4012</v>
      </c>
      <c r="B510" s="60" t="s">
        <v>2658</v>
      </c>
      <c r="C510" s="59" t="s">
        <v>1044</v>
      </c>
      <c r="D510" s="60" t="s">
        <v>2658</v>
      </c>
    </row>
    <row r="511" spans="1:4">
      <c r="A511" s="61">
        <v>4013</v>
      </c>
      <c r="B511" s="63" t="s">
        <v>2659</v>
      </c>
      <c r="C511" s="62" t="s">
        <v>1045</v>
      </c>
      <c r="D511" s="63" t="s">
        <v>2659</v>
      </c>
    </row>
    <row r="512" spans="1:4">
      <c r="A512" s="58">
        <v>4015</v>
      </c>
      <c r="B512" s="60" t="s">
        <v>2660</v>
      </c>
      <c r="C512" s="59" t="s">
        <v>1046</v>
      </c>
      <c r="D512" s="60" t="s">
        <v>2660</v>
      </c>
    </row>
    <row r="513" spans="1:4">
      <c r="A513" s="61">
        <v>4020</v>
      </c>
      <c r="B513" s="63" t="s">
        <v>2661</v>
      </c>
      <c r="C513" s="62" t="s">
        <v>1047</v>
      </c>
      <c r="D513" s="63" t="s">
        <v>2661</v>
      </c>
    </row>
    <row r="514" spans="1:4">
      <c r="A514" s="58">
        <v>4050</v>
      </c>
      <c r="B514" s="60" t="s">
        <v>2662</v>
      </c>
      <c r="C514" s="59" t="s">
        <v>1048</v>
      </c>
      <c r="D514" s="60" t="s">
        <v>2662</v>
      </c>
    </row>
    <row r="515" spans="1:4">
      <c r="A515" s="61">
        <v>4055</v>
      </c>
      <c r="B515" s="63" t="s">
        <v>2663</v>
      </c>
      <c r="C515" s="62" t="s">
        <v>1049</v>
      </c>
      <c r="D515" s="63" t="s">
        <v>2663</v>
      </c>
    </row>
    <row r="516" spans="1:4">
      <c r="A516" s="58">
        <v>4060</v>
      </c>
      <c r="B516" s="60" t="s">
        <v>2664</v>
      </c>
      <c r="C516" s="59" t="s">
        <v>1050</v>
      </c>
      <c r="D516" s="60" t="s">
        <v>2664</v>
      </c>
    </row>
    <row r="517" spans="1:4">
      <c r="A517" s="61">
        <v>4070</v>
      </c>
      <c r="B517" s="63" t="s">
        <v>2665</v>
      </c>
      <c r="C517" s="62" t="s">
        <v>1051</v>
      </c>
      <c r="D517" s="63" t="s">
        <v>2665</v>
      </c>
    </row>
    <row r="518" spans="1:4">
      <c r="A518" s="58">
        <v>4100</v>
      </c>
      <c r="B518" s="60" t="s">
        <v>2666</v>
      </c>
      <c r="C518" s="59" t="s">
        <v>1052</v>
      </c>
      <c r="D518" s="60" t="s">
        <v>2666</v>
      </c>
    </row>
    <row r="519" spans="1:4">
      <c r="A519" s="61">
        <v>4323</v>
      </c>
      <c r="B519" s="63" t="s">
        <v>2667</v>
      </c>
      <c r="C519" s="62" t="s">
        <v>1053</v>
      </c>
      <c r="D519" s="63" t="s">
        <v>2667</v>
      </c>
    </row>
    <row r="520" spans="1:4">
      <c r="A520" s="58">
        <v>6775</v>
      </c>
      <c r="B520" s="60" t="s">
        <v>2668</v>
      </c>
      <c r="C520" s="59" t="s">
        <v>1054</v>
      </c>
      <c r="D520" s="60" t="s">
        <v>2668</v>
      </c>
    </row>
    <row r="521" spans="1:4">
      <c r="A521" s="61">
        <v>6781</v>
      </c>
      <c r="B521" s="63" t="s">
        <v>2669</v>
      </c>
      <c r="C521" s="62" t="s">
        <v>1055</v>
      </c>
      <c r="D521" s="63" t="s">
        <v>2669</v>
      </c>
    </row>
    <row r="522" spans="1:4">
      <c r="A522" s="58">
        <v>6782</v>
      </c>
      <c r="B522" s="60" t="s">
        <v>2670</v>
      </c>
      <c r="C522" s="59" t="s">
        <v>1056</v>
      </c>
      <c r="D522" s="60" t="s">
        <v>2670</v>
      </c>
    </row>
    <row r="523" spans="1:4">
      <c r="A523" s="61">
        <v>6783</v>
      </c>
      <c r="B523" s="63" t="s">
        <v>2671</v>
      </c>
      <c r="C523" s="62" t="s">
        <v>1057</v>
      </c>
      <c r="D523" s="63" t="s">
        <v>2671</v>
      </c>
    </row>
    <row r="524" spans="1:4">
      <c r="A524" s="58">
        <v>6784</v>
      </c>
      <c r="B524" s="60" t="s">
        <v>2672</v>
      </c>
      <c r="C524" s="59" t="s">
        <v>1058</v>
      </c>
      <c r="D524" s="60" t="s">
        <v>2672</v>
      </c>
    </row>
    <row r="525" spans="1:4">
      <c r="A525" s="61">
        <v>6785</v>
      </c>
      <c r="B525" s="63" t="s">
        <v>2673</v>
      </c>
      <c r="C525" s="62" t="s">
        <v>1059</v>
      </c>
      <c r="D525" s="63" t="s">
        <v>2673</v>
      </c>
    </row>
    <row r="526" spans="1:4">
      <c r="A526" s="58">
        <v>6786</v>
      </c>
      <c r="B526" s="60" t="s">
        <v>2674</v>
      </c>
      <c r="C526" s="59" t="s">
        <v>1060</v>
      </c>
      <c r="D526" s="60" t="s">
        <v>2674</v>
      </c>
    </row>
    <row r="527" spans="1:4">
      <c r="A527" s="61">
        <v>6787</v>
      </c>
      <c r="B527" s="63" t="s">
        <v>2675</v>
      </c>
      <c r="C527" s="62" t="s">
        <v>1061</v>
      </c>
      <c r="D527" s="63" t="s">
        <v>2675</v>
      </c>
    </row>
    <row r="528" spans="1:4">
      <c r="A528" s="58">
        <v>6790</v>
      </c>
      <c r="B528" s="60" t="s">
        <v>2676</v>
      </c>
      <c r="C528" s="59" t="s">
        <v>1062</v>
      </c>
      <c r="D528" s="60" t="s">
        <v>2676</v>
      </c>
    </row>
    <row r="529" spans="1:4">
      <c r="A529" s="61">
        <v>6794</v>
      </c>
      <c r="B529" s="63" t="s">
        <v>2677</v>
      </c>
      <c r="C529" s="62" t="s">
        <v>1063</v>
      </c>
      <c r="D529" s="63" t="s">
        <v>2677</v>
      </c>
    </row>
    <row r="530" spans="1:4">
      <c r="A530" s="58">
        <v>6795</v>
      </c>
      <c r="B530" s="60" t="s">
        <v>2678</v>
      </c>
      <c r="C530" s="59" t="s">
        <v>1064</v>
      </c>
      <c r="D530" s="60" t="s">
        <v>2678</v>
      </c>
    </row>
    <row r="531" spans="1:4">
      <c r="A531" s="61">
        <v>6797</v>
      </c>
      <c r="B531" s="63" t="s">
        <v>2679</v>
      </c>
      <c r="C531" s="62" t="s">
        <v>1065</v>
      </c>
      <c r="D531" s="63" t="s">
        <v>2679</v>
      </c>
    </row>
    <row r="532" spans="1:4" ht="13.5" thickBot="1">
      <c r="A532" s="77">
        <v>100</v>
      </c>
      <c r="B532" s="79" t="s">
        <v>2680</v>
      </c>
      <c r="C532" s="78" t="s">
        <v>1066</v>
      </c>
      <c r="D532" s="79" t="s">
        <v>2680</v>
      </c>
    </row>
    <row r="533" spans="1:4" ht="13.5" thickBot="1">
      <c r="A533" s="165" t="s">
        <v>390</v>
      </c>
      <c r="B533" s="166"/>
      <c r="C533" s="166"/>
      <c r="D533" s="167"/>
    </row>
    <row r="534" spans="1:4">
      <c r="A534" s="58">
        <v>5000</v>
      </c>
      <c r="B534" s="60" t="s">
        <v>2681</v>
      </c>
      <c r="C534" s="59" t="s">
        <v>1067</v>
      </c>
      <c r="D534" s="60" t="s">
        <v>2681</v>
      </c>
    </row>
    <row r="535" spans="1:4">
      <c r="A535" s="61">
        <v>5020</v>
      </c>
      <c r="B535" s="63" t="s">
        <v>2682</v>
      </c>
      <c r="C535" s="62" t="s">
        <v>1068</v>
      </c>
      <c r="D535" s="63" t="s">
        <v>2682</v>
      </c>
    </row>
    <row r="536" spans="1:4">
      <c r="A536" s="58">
        <v>5030</v>
      </c>
      <c r="B536" s="60" t="s">
        <v>2683</v>
      </c>
      <c r="C536" s="59" t="s">
        <v>1069</v>
      </c>
      <c r="D536" s="60" t="s">
        <v>2683</v>
      </c>
    </row>
    <row r="537" spans="1:4">
      <c r="A537" s="61">
        <v>5031</v>
      </c>
      <c r="B537" s="63" t="s">
        <v>2684</v>
      </c>
      <c r="C537" s="62" t="s">
        <v>1070</v>
      </c>
      <c r="D537" s="63" t="s">
        <v>2684</v>
      </c>
    </row>
    <row r="538" spans="1:4">
      <c r="A538" s="58">
        <v>5032</v>
      </c>
      <c r="B538" s="60" t="s">
        <v>2685</v>
      </c>
      <c r="C538" s="59" t="s">
        <v>1071</v>
      </c>
      <c r="D538" s="60" t="s">
        <v>2685</v>
      </c>
    </row>
    <row r="539" spans="1:4">
      <c r="A539" s="61">
        <v>5033</v>
      </c>
      <c r="B539" s="63" t="s">
        <v>2686</v>
      </c>
      <c r="C539" s="62" t="s">
        <v>1072</v>
      </c>
      <c r="D539" s="63" t="s">
        <v>2686</v>
      </c>
    </row>
    <row r="540" spans="1:4">
      <c r="A540" s="58">
        <v>5034</v>
      </c>
      <c r="B540" s="60" t="s">
        <v>2687</v>
      </c>
      <c r="C540" s="59" t="s">
        <v>1073</v>
      </c>
      <c r="D540" s="60" t="s">
        <v>2687</v>
      </c>
    </row>
    <row r="541" spans="1:4">
      <c r="A541" s="61">
        <v>5035</v>
      </c>
      <c r="B541" s="63" t="s">
        <v>2688</v>
      </c>
      <c r="C541" s="62" t="s">
        <v>1074</v>
      </c>
      <c r="D541" s="63" t="s">
        <v>2688</v>
      </c>
    </row>
    <row r="542" spans="1:4">
      <c r="A542" s="58">
        <v>5036</v>
      </c>
      <c r="B542" s="60" t="s">
        <v>2689</v>
      </c>
      <c r="C542" s="59" t="s">
        <v>1075</v>
      </c>
      <c r="D542" s="60" t="s">
        <v>2689</v>
      </c>
    </row>
    <row r="543" spans="1:4">
      <c r="A543" s="61">
        <v>5045</v>
      </c>
      <c r="B543" s="63" t="s">
        <v>2690</v>
      </c>
      <c r="C543" s="62" t="s">
        <v>1076</v>
      </c>
      <c r="D543" s="63" t="s">
        <v>2690</v>
      </c>
    </row>
    <row r="544" spans="1:4">
      <c r="A544" s="58">
        <v>5050</v>
      </c>
      <c r="B544" s="60" t="s">
        <v>2691</v>
      </c>
      <c r="C544" s="59" t="s">
        <v>1077</v>
      </c>
      <c r="D544" s="60" t="s">
        <v>2691</v>
      </c>
    </row>
    <row r="545" spans="1:4">
      <c r="A545" s="61">
        <v>5051</v>
      </c>
      <c r="B545" s="63" t="s">
        <v>2692</v>
      </c>
      <c r="C545" s="62" t="s">
        <v>1078</v>
      </c>
      <c r="D545" s="63" t="s">
        <v>2692</v>
      </c>
    </row>
    <row r="546" spans="1:4">
      <c r="A546" s="58">
        <v>5060</v>
      </c>
      <c r="B546" s="60" t="s">
        <v>2693</v>
      </c>
      <c r="C546" s="59" t="s">
        <v>1079</v>
      </c>
      <c r="D546" s="60" t="s">
        <v>2693</v>
      </c>
    </row>
    <row r="547" spans="1:4">
      <c r="A547" s="61">
        <v>5064</v>
      </c>
      <c r="B547" s="63" t="s">
        <v>2694</v>
      </c>
      <c r="C547" s="62" t="s">
        <v>1080</v>
      </c>
      <c r="D547" s="63" t="s">
        <v>2694</v>
      </c>
    </row>
    <row r="548" spans="1:4">
      <c r="A548" s="58">
        <v>5070</v>
      </c>
      <c r="B548" s="60" t="s">
        <v>2695</v>
      </c>
      <c r="C548" s="59" t="s">
        <v>1081</v>
      </c>
      <c r="D548" s="60" t="s">
        <v>2695</v>
      </c>
    </row>
    <row r="549" spans="1:4">
      <c r="A549" s="61">
        <v>5080</v>
      </c>
      <c r="B549" s="63" t="s">
        <v>2311</v>
      </c>
      <c r="C549" s="62" t="s">
        <v>328</v>
      </c>
      <c r="D549" s="63" t="s">
        <v>2311</v>
      </c>
    </row>
    <row r="550" spans="1:4">
      <c r="A550" s="58">
        <v>5090</v>
      </c>
      <c r="B550" s="60" t="s">
        <v>2326</v>
      </c>
      <c r="C550" s="59" t="s">
        <v>333</v>
      </c>
      <c r="D550" s="60" t="s">
        <v>2326</v>
      </c>
    </row>
    <row r="551" spans="1:4">
      <c r="A551" s="61">
        <v>5110</v>
      </c>
      <c r="B551" s="63" t="s">
        <v>2696</v>
      </c>
      <c r="C551" s="62" t="s">
        <v>1082</v>
      </c>
      <c r="D551" s="63" t="s">
        <v>2696</v>
      </c>
    </row>
    <row r="552" spans="1:4">
      <c r="A552" s="58">
        <v>5120</v>
      </c>
      <c r="B552" s="60" t="s">
        <v>2697</v>
      </c>
      <c r="C552" s="59" t="s">
        <v>1083</v>
      </c>
      <c r="D552" s="60" t="s">
        <v>2697</v>
      </c>
    </row>
    <row r="553" spans="1:4">
      <c r="A553" s="61">
        <v>5130</v>
      </c>
      <c r="B553" s="63" t="s">
        <v>2698</v>
      </c>
      <c r="C553" s="62" t="s">
        <v>1084</v>
      </c>
      <c r="D553" s="63" t="s">
        <v>2698</v>
      </c>
    </row>
    <row r="554" spans="1:4">
      <c r="A554" s="58">
        <v>5140</v>
      </c>
      <c r="B554" s="60" t="s">
        <v>2699</v>
      </c>
      <c r="C554" s="59" t="s">
        <v>1085</v>
      </c>
      <c r="D554" s="60" t="s">
        <v>2699</v>
      </c>
    </row>
    <row r="555" spans="1:4">
      <c r="A555" s="61">
        <v>5150</v>
      </c>
      <c r="B555" s="63" t="s">
        <v>2700</v>
      </c>
      <c r="C555" s="62" t="s">
        <v>1086</v>
      </c>
      <c r="D555" s="63" t="s">
        <v>2700</v>
      </c>
    </row>
    <row r="556" spans="1:4">
      <c r="A556" s="58">
        <v>5170</v>
      </c>
      <c r="B556" s="60" t="s">
        <v>2701</v>
      </c>
      <c r="C556" s="59" t="s">
        <v>1087</v>
      </c>
      <c r="D556" s="60" t="s">
        <v>2701</v>
      </c>
    </row>
    <row r="557" spans="1:4">
      <c r="A557" s="61">
        <v>5180</v>
      </c>
      <c r="B557" s="63" t="s">
        <v>2702</v>
      </c>
      <c r="C557" s="62" t="s">
        <v>1088</v>
      </c>
      <c r="D557" s="63" t="s">
        <v>2702</v>
      </c>
    </row>
    <row r="558" spans="1:4">
      <c r="A558" s="58">
        <v>5210</v>
      </c>
      <c r="B558" s="60" t="s">
        <v>2703</v>
      </c>
      <c r="C558" s="59" t="s">
        <v>1089</v>
      </c>
      <c r="D558" s="60" t="s">
        <v>2703</v>
      </c>
    </row>
    <row r="559" spans="1:4">
      <c r="A559" s="61">
        <v>5215</v>
      </c>
      <c r="B559" s="63" t="s">
        <v>2704</v>
      </c>
      <c r="C559" s="62" t="s">
        <v>1090</v>
      </c>
      <c r="D559" s="63" t="s">
        <v>2704</v>
      </c>
    </row>
    <row r="560" spans="1:4">
      <c r="A560" s="58">
        <v>5220</v>
      </c>
      <c r="B560" s="60" t="s">
        <v>2705</v>
      </c>
      <c r="C560" s="59" t="s">
        <v>1091</v>
      </c>
      <c r="D560" s="60" t="s">
        <v>2705</v>
      </c>
    </row>
    <row r="561" spans="1:4">
      <c r="A561" s="61">
        <v>5230</v>
      </c>
      <c r="B561" s="63" t="s">
        <v>2706</v>
      </c>
      <c r="C561" s="62" t="s">
        <v>1092</v>
      </c>
      <c r="D561" s="63" t="s">
        <v>2706</v>
      </c>
    </row>
    <row r="562" spans="1:4">
      <c r="A562" s="58">
        <v>5240</v>
      </c>
      <c r="B562" s="60" t="s">
        <v>2707</v>
      </c>
      <c r="C562" s="59" t="s">
        <v>1093</v>
      </c>
      <c r="D562" s="60" t="s">
        <v>2707</v>
      </c>
    </row>
    <row r="563" spans="1:4">
      <c r="A563" s="61">
        <v>5242</v>
      </c>
      <c r="B563" s="63" t="s">
        <v>2708</v>
      </c>
      <c r="C563" s="62" t="s">
        <v>1094</v>
      </c>
      <c r="D563" s="63" t="s">
        <v>2708</v>
      </c>
    </row>
    <row r="564" spans="1:4">
      <c r="A564" s="58">
        <v>5245</v>
      </c>
      <c r="B564" s="60" t="s">
        <v>2709</v>
      </c>
      <c r="C564" s="59" t="s">
        <v>1095</v>
      </c>
      <c r="D564" s="60" t="s">
        <v>2709</v>
      </c>
    </row>
    <row r="565" spans="1:4">
      <c r="A565" s="61">
        <v>5250</v>
      </c>
      <c r="B565" s="63" t="s">
        <v>2710</v>
      </c>
      <c r="C565" s="62" t="s">
        <v>1096</v>
      </c>
      <c r="D565" s="63" t="s">
        <v>2710</v>
      </c>
    </row>
    <row r="566" spans="1:4">
      <c r="A566" s="58">
        <v>5255</v>
      </c>
      <c r="B566" s="60" t="s">
        <v>2711</v>
      </c>
      <c r="C566" s="59" t="s">
        <v>1097</v>
      </c>
      <c r="D566" s="60" t="s">
        <v>2711</v>
      </c>
    </row>
    <row r="567" spans="1:4">
      <c r="A567" s="61">
        <v>5260</v>
      </c>
      <c r="B567" s="63" t="s">
        <v>2712</v>
      </c>
      <c r="C567" s="62" t="s">
        <v>1098</v>
      </c>
      <c r="D567" s="63" t="s">
        <v>2712</v>
      </c>
    </row>
    <row r="568" spans="1:4">
      <c r="A568" s="58">
        <v>5265</v>
      </c>
      <c r="B568" s="60" t="s">
        <v>2713</v>
      </c>
      <c r="C568" s="59" t="s">
        <v>1099</v>
      </c>
      <c r="D568" s="60" t="s">
        <v>2713</v>
      </c>
    </row>
    <row r="569" spans="1:4">
      <c r="A569" s="61">
        <v>5270</v>
      </c>
      <c r="B569" s="63" t="s">
        <v>2714</v>
      </c>
      <c r="C569" s="62" t="s">
        <v>1100</v>
      </c>
      <c r="D569" s="63" t="s">
        <v>2714</v>
      </c>
    </row>
    <row r="570" spans="1:4">
      <c r="A570" s="58">
        <v>5280</v>
      </c>
      <c r="B570" s="60" t="s">
        <v>2715</v>
      </c>
      <c r="C570" s="59" t="s">
        <v>1101</v>
      </c>
      <c r="D570" s="60" t="s">
        <v>2715</v>
      </c>
    </row>
    <row r="571" spans="1:4">
      <c r="A571" s="61">
        <v>5290</v>
      </c>
      <c r="B571" s="63" t="s">
        <v>2716</v>
      </c>
      <c r="C571" s="62" t="s">
        <v>1102</v>
      </c>
      <c r="D571" s="63" t="s">
        <v>2716</v>
      </c>
    </row>
    <row r="572" spans="1:4">
      <c r="A572" s="58">
        <v>5300</v>
      </c>
      <c r="B572" s="60" t="s">
        <v>2717</v>
      </c>
      <c r="C572" s="59" t="s">
        <v>1103</v>
      </c>
      <c r="D572" s="60" t="s">
        <v>2717</v>
      </c>
    </row>
    <row r="573" spans="1:4">
      <c r="A573" s="61">
        <v>5310</v>
      </c>
      <c r="B573" s="63" t="s">
        <v>2718</v>
      </c>
      <c r="C573" s="62" t="s">
        <v>1104</v>
      </c>
      <c r="D573" s="63" t="s">
        <v>2718</v>
      </c>
    </row>
    <row r="574" spans="1:4">
      <c r="A574" s="58">
        <v>5320</v>
      </c>
      <c r="B574" s="60" t="s">
        <v>2719</v>
      </c>
      <c r="C574" s="59" t="s">
        <v>1105</v>
      </c>
      <c r="D574" s="60" t="s">
        <v>2719</v>
      </c>
    </row>
    <row r="575" spans="1:4">
      <c r="A575" s="61">
        <v>5322</v>
      </c>
      <c r="B575" s="63" t="s">
        <v>2720</v>
      </c>
      <c r="C575" s="62" t="s">
        <v>1106</v>
      </c>
      <c r="D575" s="63" t="s">
        <v>2720</v>
      </c>
    </row>
    <row r="576" spans="1:4">
      <c r="A576" s="58">
        <v>5330</v>
      </c>
      <c r="B576" s="60" t="s">
        <v>2721</v>
      </c>
      <c r="C576" s="59" t="s">
        <v>1107</v>
      </c>
      <c r="D576" s="60" t="s">
        <v>2721</v>
      </c>
    </row>
    <row r="577" spans="1:4">
      <c r="A577" s="61">
        <v>5340</v>
      </c>
      <c r="B577" s="63" t="s">
        <v>2722</v>
      </c>
      <c r="C577" s="62" t="s">
        <v>1108</v>
      </c>
      <c r="D577" s="63" t="s">
        <v>2722</v>
      </c>
    </row>
    <row r="578" spans="1:4">
      <c r="A578" s="58">
        <v>5341</v>
      </c>
      <c r="B578" s="60" t="s">
        <v>2723</v>
      </c>
      <c r="C578" s="59" t="s">
        <v>1109</v>
      </c>
      <c r="D578" s="60" t="s">
        <v>2723</v>
      </c>
    </row>
    <row r="579" spans="1:4">
      <c r="A579" s="61">
        <v>5358</v>
      </c>
      <c r="B579" s="63" t="s">
        <v>2724</v>
      </c>
      <c r="C579" s="62" t="s">
        <v>1110</v>
      </c>
      <c r="D579" s="63" t="s">
        <v>2724</v>
      </c>
    </row>
    <row r="580" spans="1:4">
      <c r="A580" s="58">
        <v>5360</v>
      </c>
      <c r="B580" s="60" t="s">
        <v>2725</v>
      </c>
      <c r="C580" s="59" t="s">
        <v>1111</v>
      </c>
      <c r="D580" s="60" t="s">
        <v>2725</v>
      </c>
    </row>
    <row r="581" spans="1:4">
      <c r="A581" s="61">
        <v>5370</v>
      </c>
      <c r="B581" s="63" t="s">
        <v>2726</v>
      </c>
      <c r="C581" s="62" t="s">
        <v>1112</v>
      </c>
      <c r="D581" s="63" t="s">
        <v>2726</v>
      </c>
    </row>
    <row r="582" spans="1:4">
      <c r="A582" s="58">
        <v>5380</v>
      </c>
      <c r="B582" s="60" t="s">
        <v>2294</v>
      </c>
      <c r="C582" s="59" t="s">
        <v>323</v>
      </c>
      <c r="D582" s="60" t="s">
        <v>2294</v>
      </c>
    </row>
    <row r="583" spans="1:4">
      <c r="A583" s="61">
        <v>5385</v>
      </c>
      <c r="B583" s="63" t="s">
        <v>2727</v>
      </c>
      <c r="C583" s="62" t="s">
        <v>1113</v>
      </c>
      <c r="D583" s="63" t="s">
        <v>2727</v>
      </c>
    </row>
    <row r="584" spans="1:4">
      <c r="A584" s="58">
        <v>5390</v>
      </c>
      <c r="B584" s="60" t="s">
        <v>2728</v>
      </c>
      <c r="C584" s="59" t="s">
        <v>1114</v>
      </c>
      <c r="D584" s="60" t="s">
        <v>2728</v>
      </c>
    </row>
    <row r="585" spans="1:4">
      <c r="A585" s="61">
        <v>5395</v>
      </c>
      <c r="B585" s="63" t="s">
        <v>2729</v>
      </c>
      <c r="C585" s="62" t="s">
        <v>1115</v>
      </c>
      <c r="D585" s="63" t="s">
        <v>2729</v>
      </c>
    </row>
    <row r="586" spans="1:4">
      <c r="A586" s="58">
        <v>5400</v>
      </c>
      <c r="B586" s="60" t="s">
        <v>2314</v>
      </c>
      <c r="C586" s="59" t="s">
        <v>329</v>
      </c>
      <c r="D586" s="60" t="s">
        <v>2314</v>
      </c>
    </row>
    <row r="587" spans="1:4">
      <c r="A587" s="61">
        <v>5401</v>
      </c>
      <c r="B587" s="63" t="s">
        <v>2730</v>
      </c>
      <c r="C587" s="62" t="s">
        <v>1116</v>
      </c>
      <c r="D587" s="63" t="s">
        <v>2730</v>
      </c>
    </row>
    <row r="588" spans="1:4">
      <c r="A588" s="58">
        <v>5402</v>
      </c>
      <c r="B588" s="60" t="s">
        <v>2731</v>
      </c>
      <c r="C588" s="59" t="s">
        <v>1117</v>
      </c>
      <c r="D588" s="60" t="s">
        <v>2731</v>
      </c>
    </row>
    <row r="589" spans="1:4">
      <c r="A589" s="61">
        <v>5405</v>
      </c>
      <c r="B589" s="63" t="s">
        <v>2732</v>
      </c>
      <c r="C589" s="62" t="s">
        <v>1118</v>
      </c>
      <c r="D589" s="63" t="s">
        <v>2732</v>
      </c>
    </row>
    <row r="590" spans="1:4">
      <c r="A590" s="58">
        <v>5406</v>
      </c>
      <c r="B590" s="60" t="s">
        <v>2733</v>
      </c>
      <c r="C590" s="59" t="s">
        <v>1119</v>
      </c>
      <c r="D590" s="60" t="s">
        <v>2733</v>
      </c>
    </row>
    <row r="591" spans="1:4">
      <c r="A591" s="61">
        <v>5408</v>
      </c>
      <c r="B591" s="63" t="s">
        <v>2734</v>
      </c>
      <c r="C591" s="62" t="s">
        <v>1120</v>
      </c>
      <c r="D591" s="63" t="s">
        <v>2734</v>
      </c>
    </row>
    <row r="592" spans="1:4">
      <c r="A592" s="58">
        <v>5409</v>
      </c>
      <c r="B592" s="60" t="s">
        <v>2735</v>
      </c>
      <c r="C592" s="59" t="s">
        <v>1121</v>
      </c>
      <c r="D592" s="60" t="s">
        <v>2735</v>
      </c>
    </row>
    <row r="593" spans="1:4">
      <c r="A593" s="61">
        <v>5410</v>
      </c>
      <c r="B593" s="63" t="s">
        <v>2736</v>
      </c>
      <c r="C593" s="62" t="s">
        <v>1122</v>
      </c>
      <c r="D593" s="63" t="s">
        <v>2736</v>
      </c>
    </row>
    <row r="594" spans="1:4">
      <c r="A594" s="58">
        <v>5411</v>
      </c>
      <c r="B594" s="60" t="s">
        <v>2737</v>
      </c>
      <c r="C594" s="59" t="s">
        <v>1123</v>
      </c>
      <c r="D594" s="60" t="s">
        <v>2737</v>
      </c>
    </row>
    <row r="595" spans="1:4">
      <c r="A595" s="61">
        <v>5412</v>
      </c>
      <c r="B595" s="63" t="s">
        <v>2738</v>
      </c>
      <c r="C595" s="62" t="s">
        <v>1124</v>
      </c>
      <c r="D595" s="63" t="s">
        <v>2738</v>
      </c>
    </row>
    <row r="596" spans="1:4">
      <c r="A596" s="58">
        <v>5413</v>
      </c>
      <c r="B596" s="60" t="s">
        <v>2739</v>
      </c>
      <c r="C596" s="59" t="s">
        <v>1125</v>
      </c>
      <c r="D596" s="60" t="s">
        <v>2739</v>
      </c>
    </row>
    <row r="597" spans="1:4">
      <c r="A597" s="61">
        <v>5414</v>
      </c>
      <c r="B597" s="63" t="s">
        <v>2740</v>
      </c>
      <c r="C597" s="62" t="s">
        <v>1126</v>
      </c>
      <c r="D597" s="63" t="s">
        <v>2740</v>
      </c>
    </row>
    <row r="598" spans="1:4">
      <c r="A598" s="58">
        <v>5415</v>
      </c>
      <c r="B598" s="60" t="s">
        <v>2741</v>
      </c>
      <c r="C598" s="59" t="s">
        <v>1127</v>
      </c>
      <c r="D598" s="60" t="s">
        <v>2741</v>
      </c>
    </row>
    <row r="599" spans="1:4">
      <c r="A599" s="61">
        <v>5416</v>
      </c>
      <c r="B599" s="63" t="s">
        <v>2742</v>
      </c>
      <c r="C599" s="62" t="s">
        <v>1128</v>
      </c>
      <c r="D599" s="63" t="s">
        <v>2742</v>
      </c>
    </row>
    <row r="600" spans="1:4">
      <c r="A600" s="58">
        <v>5418</v>
      </c>
      <c r="B600" s="60" t="s">
        <v>2743</v>
      </c>
      <c r="C600" s="59" t="s">
        <v>1129</v>
      </c>
      <c r="D600" s="60" t="s">
        <v>2743</v>
      </c>
    </row>
    <row r="601" spans="1:4">
      <c r="A601" s="61">
        <v>5420</v>
      </c>
      <c r="B601" s="63" t="s">
        <v>2744</v>
      </c>
      <c r="C601" s="62" t="s">
        <v>1130</v>
      </c>
      <c r="D601" s="63" t="s">
        <v>2744</v>
      </c>
    </row>
    <row r="602" spans="1:4">
      <c r="A602" s="58">
        <v>5430</v>
      </c>
      <c r="B602" s="60" t="s">
        <v>2745</v>
      </c>
      <c r="C602" s="59" t="s">
        <v>1131</v>
      </c>
      <c r="D602" s="60" t="s">
        <v>2745</v>
      </c>
    </row>
    <row r="603" spans="1:4">
      <c r="A603" s="61">
        <v>5450</v>
      </c>
      <c r="B603" s="63" t="s">
        <v>2746</v>
      </c>
      <c r="C603" s="62" t="s">
        <v>1132</v>
      </c>
      <c r="D603" s="63" t="s">
        <v>2746</v>
      </c>
    </row>
    <row r="604" spans="1:4">
      <c r="A604" s="58">
        <v>5451</v>
      </c>
      <c r="B604" s="60" t="s">
        <v>2747</v>
      </c>
      <c r="C604" s="59" t="s">
        <v>1133</v>
      </c>
      <c r="D604" s="60" t="s">
        <v>2747</v>
      </c>
    </row>
    <row r="605" spans="1:4">
      <c r="A605" s="61">
        <v>5455</v>
      </c>
      <c r="B605" s="63" t="s">
        <v>2748</v>
      </c>
      <c r="C605" s="62" t="s">
        <v>1134</v>
      </c>
      <c r="D605" s="63" t="s">
        <v>2748</v>
      </c>
    </row>
    <row r="606" spans="1:4">
      <c r="A606" s="58">
        <v>5460</v>
      </c>
      <c r="B606" s="60" t="s">
        <v>2749</v>
      </c>
      <c r="C606" s="59" t="s">
        <v>1135</v>
      </c>
      <c r="D606" s="60" t="s">
        <v>2749</v>
      </c>
    </row>
    <row r="607" spans="1:4">
      <c r="A607" s="61">
        <v>5465</v>
      </c>
      <c r="B607" s="63" t="s">
        <v>2750</v>
      </c>
      <c r="C607" s="62" t="s">
        <v>1136</v>
      </c>
      <c r="D607" s="63" t="s">
        <v>2750</v>
      </c>
    </row>
    <row r="608" spans="1:4">
      <c r="A608" s="58">
        <v>5480</v>
      </c>
      <c r="B608" s="60" t="s">
        <v>2751</v>
      </c>
      <c r="C608" s="59" t="s">
        <v>1137</v>
      </c>
      <c r="D608" s="60" t="s">
        <v>2751</v>
      </c>
    </row>
    <row r="609" spans="1:4">
      <c r="A609" s="61">
        <v>5500</v>
      </c>
      <c r="B609" s="63" t="s">
        <v>2752</v>
      </c>
      <c r="C609" s="62" t="s">
        <v>1138</v>
      </c>
      <c r="D609" s="63" t="s">
        <v>2752</v>
      </c>
    </row>
    <row r="610" spans="1:4">
      <c r="A610" s="58">
        <v>5510</v>
      </c>
      <c r="B610" s="60" t="s">
        <v>2753</v>
      </c>
      <c r="C610" s="59" t="s">
        <v>1139</v>
      </c>
      <c r="D610" s="60" t="s">
        <v>2753</v>
      </c>
    </row>
    <row r="611" spans="1:4">
      <c r="A611" s="61">
        <v>5511</v>
      </c>
      <c r="B611" s="63" t="s">
        <v>2754</v>
      </c>
      <c r="C611" s="62" t="s">
        <v>1140</v>
      </c>
      <c r="D611" s="63" t="s">
        <v>2754</v>
      </c>
    </row>
    <row r="612" spans="1:4">
      <c r="A612" s="58">
        <v>5512</v>
      </c>
      <c r="B612" s="60" t="s">
        <v>2755</v>
      </c>
      <c r="C612" s="59" t="s">
        <v>1141</v>
      </c>
      <c r="D612" s="60" t="s">
        <v>2755</v>
      </c>
    </row>
    <row r="613" spans="1:4">
      <c r="A613" s="61">
        <v>5513</v>
      </c>
      <c r="B613" s="63" t="s">
        <v>2756</v>
      </c>
      <c r="C613" s="62" t="s">
        <v>1142</v>
      </c>
      <c r="D613" s="63" t="s">
        <v>2756</v>
      </c>
    </row>
    <row r="614" spans="1:4">
      <c r="A614" s="58">
        <v>5514</v>
      </c>
      <c r="B614" s="60" t="s">
        <v>2757</v>
      </c>
      <c r="C614" s="59" t="s">
        <v>1143</v>
      </c>
      <c r="D614" s="60" t="s">
        <v>2757</v>
      </c>
    </row>
    <row r="615" spans="1:4">
      <c r="A615" s="61">
        <v>5515</v>
      </c>
      <c r="B615" s="63" t="s">
        <v>2758</v>
      </c>
      <c r="C615" s="62" t="s">
        <v>1144</v>
      </c>
      <c r="D615" s="63" t="s">
        <v>2758</v>
      </c>
    </row>
    <row r="616" spans="1:4">
      <c r="A616" s="58">
        <v>5520</v>
      </c>
      <c r="B616" s="60" t="s">
        <v>2367</v>
      </c>
      <c r="C616" s="59" t="s">
        <v>354</v>
      </c>
      <c r="D616" s="60" t="s">
        <v>2367</v>
      </c>
    </row>
    <row r="617" spans="1:4">
      <c r="A617" s="61">
        <v>5530</v>
      </c>
      <c r="B617" s="63" t="s">
        <v>2759</v>
      </c>
      <c r="C617" s="62" t="s">
        <v>892</v>
      </c>
      <c r="D617" s="63" t="s">
        <v>2759</v>
      </c>
    </row>
    <row r="618" spans="1:4">
      <c r="A618" s="58">
        <v>5550</v>
      </c>
      <c r="B618" s="60" t="s">
        <v>2760</v>
      </c>
      <c r="C618" s="59" t="s">
        <v>1145</v>
      </c>
      <c r="D618" s="60" t="s">
        <v>2760</v>
      </c>
    </row>
    <row r="619" spans="1:4">
      <c r="A619" s="61">
        <v>5555</v>
      </c>
      <c r="B619" s="63" t="s">
        <v>2761</v>
      </c>
      <c r="C619" s="62" t="s">
        <v>1146</v>
      </c>
      <c r="D619" s="63" t="s">
        <v>2761</v>
      </c>
    </row>
    <row r="620" spans="1:4">
      <c r="A620" s="58">
        <v>5570</v>
      </c>
      <c r="B620" s="60" t="s">
        <v>2762</v>
      </c>
      <c r="C620" s="59" t="s">
        <v>1147</v>
      </c>
      <c r="D620" s="60" t="s">
        <v>2762</v>
      </c>
    </row>
    <row r="621" spans="1:4">
      <c r="A621" s="61">
        <v>5571</v>
      </c>
      <c r="B621" s="63" t="s">
        <v>2763</v>
      </c>
      <c r="C621" s="62" t="s">
        <v>1148</v>
      </c>
      <c r="D621" s="63" t="s">
        <v>2763</v>
      </c>
    </row>
    <row r="622" spans="1:4" ht="13.5" thickBot="1">
      <c r="A622" s="77">
        <v>5407</v>
      </c>
      <c r="B622" s="80">
        <v>5090</v>
      </c>
      <c r="C622" s="54" t="s">
        <v>1149</v>
      </c>
      <c r="D622" s="80">
        <v>5090</v>
      </c>
    </row>
    <row r="623" spans="1:4" ht="13.5" thickBot="1">
      <c r="A623" s="165" t="s">
        <v>393</v>
      </c>
      <c r="B623" s="166"/>
      <c r="C623" s="166"/>
      <c r="D623" s="167"/>
    </row>
    <row r="624" spans="1:4">
      <c r="A624" s="61">
        <v>5605</v>
      </c>
      <c r="B624" s="63" t="s">
        <v>2764</v>
      </c>
      <c r="C624" s="62" t="s">
        <v>1150</v>
      </c>
      <c r="D624" s="63" t="s">
        <v>2764</v>
      </c>
    </row>
    <row r="625" spans="1:4">
      <c r="A625" s="58">
        <v>5610</v>
      </c>
      <c r="B625" s="60" t="s">
        <v>2765</v>
      </c>
      <c r="C625" s="59" t="s">
        <v>1151</v>
      </c>
      <c r="D625" s="60" t="s">
        <v>2765</v>
      </c>
    </row>
    <row r="626" spans="1:4">
      <c r="A626" s="61">
        <v>5615</v>
      </c>
      <c r="B626" s="63" t="s">
        <v>2766</v>
      </c>
      <c r="C626" s="62" t="s">
        <v>1152</v>
      </c>
      <c r="D626" s="63" t="s">
        <v>2766</v>
      </c>
    </row>
    <row r="627" spans="1:4">
      <c r="A627" s="58">
        <v>5620</v>
      </c>
      <c r="B627" s="60" t="s">
        <v>2767</v>
      </c>
      <c r="C627" s="59" t="s">
        <v>1153</v>
      </c>
      <c r="D627" s="60" t="s">
        <v>2767</v>
      </c>
    </row>
    <row r="628" spans="1:4">
      <c r="A628" s="61">
        <v>5623</v>
      </c>
      <c r="B628" s="63" t="s">
        <v>2768</v>
      </c>
      <c r="C628" s="62" t="s">
        <v>251</v>
      </c>
      <c r="D628" s="63" t="s">
        <v>2768</v>
      </c>
    </row>
    <row r="629" spans="1:4">
      <c r="A629" s="58">
        <v>5625</v>
      </c>
      <c r="B629" s="60" t="s">
        <v>2769</v>
      </c>
      <c r="C629" s="59" t="s">
        <v>1154</v>
      </c>
      <c r="D629" s="60" t="s">
        <v>2769</v>
      </c>
    </row>
    <row r="630" spans="1:4">
      <c r="A630" s="61">
        <v>5630</v>
      </c>
      <c r="B630" s="63" t="s">
        <v>2770</v>
      </c>
      <c r="C630" s="62" t="s">
        <v>1155</v>
      </c>
      <c r="D630" s="63" t="s">
        <v>2770</v>
      </c>
    </row>
    <row r="631" spans="1:4">
      <c r="A631" s="58">
        <v>5635</v>
      </c>
      <c r="B631" s="60" t="s">
        <v>2771</v>
      </c>
      <c r="C631" s="59" t="s">
        <v>1156</v>
      </c>
      <c r="D631" s="60" t="s">
        <v>2771</v>
      </c>
    </row>
    <row r="632" spans="1:4">
      <c r="A632" s="61">
        <v>5640</v>
      </c>
      <c r="B632" s="63" t="s">
        <v>2772</v>
      </c>
      <c r="C632" s="62" t="s">
        <v>1157</v>
      </c>
      <c r="D632" s="63" t="s">
        <v>2772</v>
      </c>
    </row>
    <row r="633" spans="1:4">
      <c r="A633" s="58">
        <v>5645</v>
      </c>
      <c r="B633" s="60" t="s">
        <v>2773</v>
      </c>
      <c r="C633" s="59" t="s">
        <v>1158</v>
      </c>
      <c r="D633" s="60" t="s">
        <v>2773</v>
      </c>
    </row>
    <row r="634" spans="1:4">
      <c r="A634" s="61">
        <v>5650</v>
      </c>
      <c r="B634" s="63" t="s">
        <v>2774</v>
      </c>
      <c r="C634" s="62" t="s">
        <v>1159</v>
      </c>
      <c r="D634" s="63" t="s">
        <v>2774</v>
      </c>
    </row>
    <row r="635" spans="1:4">
      <c r="A635" s="58">
        <v>5655</v>
      </c>
      <c r="B635" s="60" t="s">
        <v>2775</v>
      </c>
      <c r="C635" s="59" t="s">
        <v>1160</v>
      </c>
      <c r="D635" s="60" t="s">
        <v>2775</v>
      </c>
    </row>
    <row r="636" spans="1:4">
      <c r="A636" s="61">
        <v>5660</v>
      </c>
      <c r="B636" s="63" t="s">
        <v>2776</v>
      </c>
      <c r="C636" s="62" t="s">
        <v>1161</v>
      </c>
      <c r="D636" s="63" t="s">
        <v>2776</v>
      </c>
    </row>
    <row r="637" spans="1:4">
      <c r="A637" s="58">
        <v>5665</v>
      </c>
      <c r="B637" s="60" t="s">
        <v>2777</v>
      </c>
      <c r="C637" s="59" t="s">
        <v>1162</v>
      </c>
      <c r="D637" s="60" t="s">
        <v>2777</v>
      </c>
    </row>
    <row r="638" spans="1:4">
      <c r="A638" s="61">
        <v>5670</v>
      </c>
      <c r="B638" s="63" t="s">
        <v>2778</v>
      </c>
      <c r="C638" s="62" t="s">
        <v>1163</v>
      </c>
      <c r="D638" s="63" t="s">
        <v>2778</v>
      </c>
    </row>
    <row r="639" spans="1:4">
      <c r="A639" s="58">
        <v>5675</v>
      </c>
      <c r="B639" s="60" t="s">
        <v>2328</v>
      </c>
      <c r="C639" s="59" t="s">
        <v>334</v>
      </c>
      <c r="D639" s="60" t="s">
        <v>2328</v>
      </c>
    </row>
    <row r="640" spans="1:4">
      <c r="A640" s="61">
        <v>5680</v>
      </c>
      <c r="B640" s="63" t="s">
        <v>2779</v>
      </c>
      <c r="C640" s="62" t="s">
        <v>1164</v>
      </c>
      <c r="D640" s="63" t="s">
        <v>2779</v>
      </c>
    </row>
    <row r="641" spans="1:4">
      <c r="A641" s="58">
        <v>5685</v>
      </c>
      <c r="B641" s="60" t="s">
        <v>2780</v>
      </c>
      <c r="C641" s="59" t="s">
        <v>1165</v>
      </c>
      <c r="D641" s="60" t="s">
        <v>2780</v>
      </c>
    </row>
    <row r="642" spans="1:4">
      <c r="A642" s="61">
        <v>5690</v>
      </c>
      <c r="B642" s="63" t="s">
        <v>2330</v>
      </c>
      <c r="C642" s="62" t="s">
        <v>335</v>
      </c>
      <c r="D642" s="63" t="s">
        <v>2330</v>
      </c>
    </row>
    <row r="643" spans="1:4">
      <c r="A643" s="58">
        <v>5695</v>
      </c>
      <c r="B643" s="60" t="s">
        <v>2781</v>
      </c>
      <c r="C643" s="59" t="s">
        <v>1166</v>
      </c>
      <c r="D643" s="60" t="s">
        <v>2781</v>
      </c>
    </row>
    <row r="644" spans="1:4">
      <c r="A644" s="61">
        <v>5700</v>
      </c>
      <c r="B644" s="63" t="s">
        <v>2313</v>
      </c>
      <c r="C644" s="62" t="s">
        <v>39</v>
      </c>
      <c r="D644" s="63" t="s">
        <v>2313</v>
      </c>
    </row>
    <row r="645" spans="1:4">
      <c r="A645" s="58">
        <v>5705</v>
      </c>
      <c r="B645" s="60" t="s">
        <v>2782</v>
      </c>
      <c r="C645" s="59" t="s">
        <v>1167</v>
      </c>
      <c r="D645" s="60" t="s">
        <v>2782</v>
      </c>
    </row>
    <row r="646" spans="1:4">
      <c r="A646" s="61">
        <v>5710</v>
      </c>
      <c r="B646" s="63" t="s">
        <v>2783</v>
      </c>
      <c r="C646" s="62" t="s">
        <v>1168</v>
      </c>
      <c r="D646" s="63" t="s">
        <v>2783</v>
      </c>
    </row>
    <row r="647" spans="1:4">
      <c r="A647" s="58">
        <v>5713</v>
      </c>
      <c r="B647" s="60" t="s">
        <v>2784</v>
      </c>
      <c r="C647" s="59" t="s">
        <v>1169</v>
      </c>
      <c r="D647" s="60" t="s">
        <v>2784</v>
      </c>
    </row>
    <row r="648" spans="1:4">
      <c r="A648" s="61">
        <v>5714</v>
      </c>
      <c r="B648" s="63" t="s">
        <v>2785</v>
      </c>
      <c r="C648" s="62" t="s">
        <v>1170</v>
      </c>
      <c r="D648" s="63" t="s">
        <v>2785</v>
      </c>
    </row>
    <row r="649" spans="1:4">
      <c r="A649" s="58">
        <v>5715</v>
      </c>
      <c r="B649" s="60" t="s">
        <v>2786</v>
      </c>
      <c r="C649" s="59" t="s">
        <v>1171</v>
      </c>
      <c r="D649" s="60" t="s">
        <v>2786</v>
      </c>
    </row>
    <row r="650" spans="1:4">
      <c r="A650" s="61">
        <v>5716</v>
      </c>
      <c r="B650" s="63" t="s">
        <v>2787</v>
      </c>
      <c r="C650" s="62" t="s">
        <v>1172</v>
      </c>
      <c r="D650" s="63" t="s">
        <v>2787</v>
      </c>
    </row>
    <row r="651" spans="1:4">
      <c r="A651" s="58">
        <v>5720</v>
      </c>
      <c r="B651" s="60" t="s">
        <v>2788</v>
      </c>
      <c r="C651" s="59" t="s">
        <v>1173</v>
      </c>
      <c r="D651" s="60" t="s">
        <v>2788</v>
      </c>
    </row>
    <row r="652" spans="1:4">
      <c r="A652" s="61">
        <v>5725</v>
      </c>
      <c r="B652" s="63" t="s">
        <v>2789</v>
      </c>
      <c r="C652" s="62" t="s">
        <v>1174</v>
      </c>
      <c r="D652" s="63" t="s">
        <v>2789</v>
      </c>
    </row>
    <row r="653" spans="1:4">
      <c r="A653" s="58">
        <v>5730</v>
      </c>
      <c r="B653" s="60" t="s">
        <v>2790</v>
      </c>
      <c r="C653" s="59" t="s">
        <v>1175</v>
      </c>
      <c r="D653" s="60" t="s">
        <v>2790</v>
      </c>
    </row>
    <row r="654" spans="1:4">
      <c r="A654" s="61">
        <v>5735</v>
      </c>
      <c r="B654" s="63" t="s">
        <v>2791</v>
      </c>
      <c r="C654" s="62" t="s">
        <v>1176</v>
      </c>
      <c r="D654" s="63" t="s">
        <v>2791</v>
      </c>
    </row>
    <row r="655" spans="1:4">
      <c r="A655" s="58">
        <v>5740</v>
      </c>
      <c r="B655" s="60" t="s">
        <v>2792</v>
      </c>
      <c r="C655" s="59" t="s">
        <v>1177</v>
      </c>
      <c r="D655" s="60" t="s">
        <v>2792</v>
      </c>
    </row>
    <row r="656" spans="1:4">
      <c r="A656" s="61">
        <v>5745</v>
      </c>
      <c r="B656" s="63" t="s">
        <v>2793</v>
      </c>
      <c r="C656" s="62" t="s">
        <v>1178</v>
      </c>
      <c r="D656" s="63" t="s">
        <v>2793</v>
      </c>
    </row>
    <row r="657" spans="1:4">
      <c r="A657" s="58">
        <v>5750</v>
      </c>
      <c r="B657" s="60" t="s">
        <v>2794</v>
      </c>
      <c r="C657" s="59" t="s">
        <v>1179</v>
      </c>
      <c r="D657" s="60" t="s">
        <v>2794</v>
      </c>
    </row>
    <row r="658" spans="1:4">
      <c r="A658" s="61">
        <v>5753</v>
      </c>
      <c r="B658" s="63" t="s">
        <v>2795</v>
      </c>
      <c r="C658" s="62" t="s">
        <v>1180</v>
      </c>
      <c r="D658" s="63" t="s">
        <v>2795</v>
      </c>
    </row>
    <row r="659" spans="1:4">
      <c r="A659" s="58">
        <v>5754</v>
      </c>
      <c r="B659" s="60" t="s">
        <v>2796</v>
      </c>
      <c r="C659" s="59" t="s">
        <v>1181</v>
      </c>
      <c r="D659" s="60" t="s">
        <v>2796</v>
      </c>
    </row>
    <row r="660" spans="1:4">
      <c r="A660" s="61">
        <v>5755</v>
      </c>
      <c r="B660" s="63" t="s">
        <v>2797</v>
      </c>
      <c r="C660" s="62" t="s">
        <v>1182</v>
      </c>
      <c r="D660" s="63" t="s">
        <v>2797</v>
      </c>
    </row>
    <row r="661" spans="1:4">
      <c r="A661" s="58">
        <v>5756</v>
      </c>
      <c r="B661" s="60" t="s">
        <v>2798</v>
      </c>
      <c r="C661" s="59" t="s">
        <v>1183</v>
      </c>
      <c r="D661" s="60" t="s">
        <v>2798</v>
      </c>
    </row>
    <row r="662" spans="1:4">
      <c r="A662" s="61">
        <v>5757</v>
      </c>
      <c r="B662" s="63" t="s">
        <v>2799</v>
      </c>
      <c r="C662" s="62" t="s">
        <v>1184</v>
      </c>
      <c r="D662" s="63" t="s">
        <v>2799</v>
      </c>
    </row>
    <row r="663" spans="1:4">
      <c r="A663" s="58">
        <v>5760</v>
      </c>
      <c r="B663" s="60" t="s">
        <v>2800</v>
      </c>
      <c r="C663" s="59" t="s">
        <v>1185</v>
      </c>
      <c r="D663" s="60" t="s">
        <v>2800</v>
      </c>
    </row>
    <row r="664" spans="1:4">
      <c r="A664" s="61">
        <v>5770</v>
      </c>
      <c r="B664" s="63" t="s">
        <v>2801</v>
      </c>
      <c r="C664" s="62" t="s">
        <v>1186</v>
      </c>
      <c r="D664" s="63" t="s">
        <v>2801</v>
      </c>
    </row>
    <row r="665" spans="1:4">
      <c r="A665" s="58">
        <v>5780</v>
      </c>
      <c r="B665" s="60" t="s">
        <v>2802</v>
      </c>
      <c r="C665" s="59" t="s">
        <v>1187</v>
      </c>
      <c r="D665" s="60" t="s">
        <v>2802</v>
      </c>
    </row>
    <row r="666" spans="1:4" ht="13.5" thickBot="1">
      <c r="A666" s="65">
        <v>5790</v>
      </c>
      <c r="B666" s="67" t="s">
        <v>2803</v>
      </c>
      <c r="C666" s="66" t="s">
        <v>1188</v>
      </c>
      <c r="D666" s="67" t="s">
        <v>2803</v>
      </c>
    </row>
    <row r="667" spans="1:4" ht="13.5" thickBot="1">
      <c r="A667" s="165" t="s">
        <v>396</v>
      </c>
      <c r="B667" s="166"/>
      <c r="C667" s="166"/>
      <c r="D667" s="167"/>
    </row>
    <row r="668" spans="1:4">
      <c r="A668" s="58">
        <v>6000</v>
      </c>
      <c r="B668" s="60" t="s">
        <v>42</v>
      </c>
      <c r="C668" s="59" t="s">
        <v>368</v>
      </c>
      <c r="D668" s="60" t="s">
        <v>42</v>
      </c>
    </row>
    <row r="669" spans="1:4">
      <c r="A669" s="61">
        <v>6010</v>
      </c>
      <c r="B669" s="63" t="s">
        <v>2381</v>
      </c>
      <c r="C669" s="62" t="s">
        <v>361</v>
      </c>
      <c r="D669" s="63" t="s">
        <v>2381</v>
      </c>
    </row>
    <row r="670" spans="1:4">
      <c r="A670" s="58">
        <v>6011</v>
      </c>
      <c r="B670" s="60" t="s">
        <v>2804</v>
      </c>
      <c r="C670" s="59" t="s">
        <v>1189</v>
      </c>
      <c r="D670" s="60" t="s">
        <v>2804</v>
      </c>
    </row>
    <row r="671" spans="1:4">
      <c r="A671" s="61">
        <v>6013</v>
      </c>
      <c r="B671" s="63" t="s">
        <v>2805</v>
      </c>
      <c r="C671" s="62" t="s">
        <v>1190</v>
      </c>
      <c r="D671" s="63" t="s">
        <v>2805</v>
      </c>
    </row>
    <row r="672" spans="1:4">
      <c r="A672" s="58">
        <v>6015</v>
      </c>
      <c r="B672" s="60" t="s">
        <v>2806</v>
      </c>
      <c r="C672" s="59" t="s">
        <v>1191</v>
      </c>
      <c r="D672" s="60" t="s">
        <v>2806</v>
      </c>
    </row>
    <row r="673" spans="1:4">
      <c r="A673" s="61">
        <v>6016</v>
      </c>
      <c r="B673" s="63" t="s">
        <v>2807</v>
      </c>
      <c r="C673" s="62" t="s">
        <v>1192</v>
      </c>
      <c r="D673" s="63" t="s">
        <v>2807</v>
      </c>
    </row>
    <row r="674" spans="1:4">
      <c r="A674" s="58">
        <v>6017</v>
      </c>
      <c r="B674" s="60" t="s">
        <v>2808</v>
      </c>
      <c r="C674" s="59" t="s">
        <v>1193</v>
      </c>
      <c r="D674" s="60" t="s">
        <v>2808</v>
      </c>
    </row>
    <row r="675" spans="1:4">
      <c r="A675" s="61">
        <v>6020</v>
      </c>
      <c r="B675" s="63" t="s">
        <v>2809</v>
      </c>
      <c r="C675" s="62" t="s">
        <v>1194</v>
      </c>
      <c r="D675" s="63" t="s">
        <v>2809</v>
      </c>
    </row>
    <row r="676" spans="1:4">
      <c r="A676" s="58">
        <v>6021</v>
      </c>
      <c r="B676" s="60" t="s">
        <v>2810</v>
      </c>
      <c r="C676" s="59" t="s">
        <v>1195</v>
      </c>
      <c r="D676" s="60" t="s">
        <v>2810</v>
      </c>
    </row>
    <row r="677" spans="1:4">
      <c r="A677" s="61">
        <v>6025</v>
      </c>
      <c r="B677" s="63" t="s">
        <v>2811</v>
      </c>
      <c r="C677" s="62" t="s">
        <v>1196</v>
      </c>
      <c r="D677" s="63" t="s">
        <v>2811</v>
      </c>
    </row>
    <row r="678" spans="1:4">
      <c r="A678" s="58">
        <v>6030</v>
      </c>
      <c r="B678" s="60" t="s">
        <v>2812</v>
      </c>
      <c r="C678" s="59" t="s">
        <v>1197</v>
      </c>
      <c r="D678" s="60" t="s">
        <v>2812</v>
      </c>
    </row>
    <row r="679" spans="1:4">
      <c r="A679" s="61">
        <v>6035</v>
      </c>
      <c r="B679" s="63" t="s">
        <v>2813</v>
      </c>
      <c r="C679" s="62" t="s">
        <v>1198</v>
      </c>
      <c r="D679" s="63" t="s">
        <v>2813</v>
      </c>
    </row>
    <row r="680" spans="1:4">
      <c r="A680" s="58">
        <v>6040</v>
      </c>
      <c r="B680" s="60" t="s">
        <v>2814</v>
      </c>
      <c r="C680" s="59" t="s">
        <v>1199</v>
      </c>
      <c r="D680" s="60" t="s">
        <v>2814</v>
      </c>
    </row>
    <row r="681" spans="1:4">
      <c r="A681" s="61">
        <v>6050</v>
      </c>
      <c r="B681" s="63" t="s">
        <v>2815</v>
      </c>
      <c r="C681" s="62" t="s">
        <v>1200</v>
      </c>
      <c r="D681" s="63" t="s">
        <v>2815</v>
      </c>
    </row>
    <row r="682" spans="1:4">
      <c r="A682" s="58">
        <v>6055</v>
      </c>
      <c r="B682" s="60" t="s">
        <v>2816</v>
      </c>
      <c r="C682" s="59" t="s">
        <v>1201</v>
      </c>
      <c r="D682" s="60" t="s">
        <v>2816</v>
      </c>
    </row>
    <row r="683" spans="1:4">
      <c r="A683" s="61">
        <v>6060</v>
      </c>
      <c r="B683" s="63" t="s">
        <v>2817</v>
      </c>
      <c r="C683" s="62" t="s">
        <v>1202</v>
      </c>
      <c r="D683" s="63" t="s">
        <v>2817</v>
      </c>
    </row>
    <row r="684" spans="1:4">
      <c r="A684" s="58">
        <v>6061</v>
      </c>
      <c r="B684" s="60" t="s">
        <v>2818</v>
      </c>
      <c r="C684" s="59" t="s">
        <v>1203</v>
      </c>
      <c r="D684" s="60" t="s">
        <v>2818</v>
      </c>
    </row>
    <row r="685" spans="1:4">
      <c r="A685" s="61">
        <v>6062</v>
      </c>
      <c r="B685" s="63" t="s">
        <v>2819</v>
      </c>
      <c r="C685" s="62" t="s">
        <v>1204</v>
      </c>
      <c r="D685" s="63" t="s">
        <v>2819</v>
      </c>
    </row>
    <row r="686" spans="1:4">
      <c r="A686" s="58">
        <v>6070</v>
      </c>
      <c r="B686" s="60" t="s">
        <v>2820</v>
      </c>
      <c r="C686" s="59" t="s">
        <v>1205</v>
      </c>
      <c r="D686" s="60" t="s">
        <v>2820</v>
      </c>
    </row>
    <row r="687" spans="1:4">
      <c r="A687" s="61">
        <v>6110</v>
      </c>
      <c r="B687" s="63" t="s">
        <v>2821</v>
      </c>
      <c r="C687" s="62" t="s">
        <v>1206</v>
      </c>
      <c r="D687" s="63" t="s">
        <v>2821</v>
      </c>
    </row>
    <row r="688" spans="1:4">
      <c r="A688" s="58">
        <v>6115</v>
      </c>
      <c r="B688" s="60" t="s">
        <v>2822</v>
      </c>
      <c r="C688" s="59" t="s">
        <v>1207</v>
      </c>
      <c r="D688" s="60" t="s">
        <v>2822</v>
      </c>
    </row>
    <row r="689" spans="1:4">
      <c r="A689" s="61">
        <v>6120</v>
      </c>
      <c r="B689" s="63" t="s">
        <v>2823</v>
      </c>
      <c r="C689" s="62" t="s">
        <v>1208</v>
      </c>
      <c r="D689" s="63" t="s">
        <v>2823</v>
      </c>
    </row>
    <row r="690" spans="1:4">
      <c r="A690" s="58">
        <v>6121</v>
      </c>
      <c r="B690" s="60" t="s">
        <v>2824</v>
      </c>
      <c r="C690" s="59" t="s">
        <v>1209</v>
      </c>
      <c r="D690" s="60" t="s">
        <v>2824</v>
      </c>
    </row>
    <row r="691" spans="1:4">
      <c r="A691" s="61">
        <v>6123</v>
      </c>
      <c r="B691" s="63" t="s">
        <v>2825</v>
      </c>
      <c r="C691" s="62" t="s">
        <v>1210</v>
      </c>
      <c r="D691" s="63" t="s">
        <v>2825</v>
      </c>
    </row>
    <row r="692" spans="1:4">
      <c r="A692" s="58">
        <v>6125</v>
      </c>
      <c r="B692" s="60" t="s">
        <v>2826</v>
      </c>
      <c r="C692" s="59" t="s">
        <v>1211</v>
      </c>
      <c r="D692" s="60" t="s">
        <v>2826</v>
      </c>
    </row>
    <row r="693" spans="1:4">
      <c r="A693" s="61">
        <v>6130</v>
      </c>
      <c r="B693" s="63" t="s">
        <v>2827</v>
      </c>
      <c r="C693" s="62" t="s">
        <v>1212</v>
      </c>
      <c r="D693" s="63" t="s">
        <v>2827</v>
      </c>
    </row>
    <row r="694" spans="1:4">
      <c r="A694" s="58">
        <v>6132</v>
      </c>
      <c r="B694" s="60" t="s">
        <v>2828</v>
      </c>
      <c r="C694" s="59" t="s">
        <v>1213</v>
      </c>
      <c r="D694" s="60" t="s">
        <v>2828</v>
      </c>
    </row>
    <row r="695" spans="1:4">
      <c r="A695" s="61">
        <v>6136</v>
      </c>
      <c r="B695" s="63" t="s">
        <v>2829</v>
      </c>
      <c r="C695" s="62" t="s">
        <v>1214</v>
      </c>
      <c r="D695" s="63" t="s">
        <v>2829</v>
      </c>
    </row>
    <row r="696" spans="1:4">
      <c r="A696" s="58">
        <v>6137</v>
      </c>
      <c r="B696" s="60" t="s">
        <v>2830</v>
      </c>
      <c r="C696" s="59" t="s">
        <v>1215</v>
      </c>
      <c r="D696" s="60" t="s">
        <v>2830</v>
      </c>
    </row>
    <row r="697" spans="1:4">
      <c r="A697" s="61">
        <v>6138</v>
      </c>
      <c r="B697" s="63" t="s">
        <v>2831</v>
      </c>
      <c r="C697" s="62" t="s">
        <v>1216</v>
      </c>
      <c r="D697" s="63" t="s">
        <v>2831</v>
      </c>
    </row>
    <row r="698" spans="1:4">
      <c r="A698" s="58">
        <v>6139</v>
      </c>
      <c r="B698" s="60" t="s">
        <v>2832</v>
      </c>
      <c r="C698" s="59" t="s">
        <v>1217</v>
      </c>
      <c r="D698" s="60" t="s">
        <v>2832</v>
      </c>
    </row>
    <row r="699" spans="1:4">
      <c r="A699" s="61">
        <v>6140</v>
      </c>
      <c r="B699" s="63" t="s">
        <v>2833</v>
      </c>
      <c r="C699" s="62" t="s">
        <v>1218</v>
      </c>
      <c r="D699" s="63" t="s">
        <v>2833</v>
      </c>
    </row>
    <row r="700" spans="1:4">
      <c r="A700" s="58">
        <v>6141</v>
      </c>
      <c r="B700" s="60" t="s">
        <v>2834</v>
      </c>
      <c r="C700" s="59" t="s">
        <v>1219</v>
      </c>
      <c r="D700" s="60" t="s">
        <v>2834</v>
      </c>
    </row>
    <row r="701" spans="1:4">
      <c r="A701" s="61">
        <v>6142</v>
      </c>
      <c r="B701" s="63" t="s">
        <v>2835</v>
      </c>
      <c r="C701" s="62" t="s">
        <v>1220</v>
      </c>
      <c r="D701" s="63" t="s">
        <v>2835</v>
      </c>
    </row>
    <row r="702" spans="1:4">
      <c r="A702" s="58">
        <v>6143</v>
      </c>
      <c r="B702" s="60" t="s">
        <v>2836</v>
      </c>
      <c r="C702" s="59" t="s">
        <v>1221</v>
      </c>
      <c r="D702" s="60" t="s">
        <v>2836</v>
      </c>
    </row>
    <row r="703" spans="1:4">
      <c r="A703" s="61">
        <v>6144</v>
      </c>
      <c r="B703" s="63" t="s">
        <v>2837</v>
      </c>
      <c r="C703" s="62" t="s">
        <v>1222</v>
      </c>
      <c r="D703" s="63" t="s">
        <v>2837</v>
      </c>
    </row>
    <row r="704" spans="1:4">
      <c r="A704" s="58">
        <v>6145</v>
      </c>
      <c r="B704" s="60" t="s">
        <v>2838</v>
      </c>
      <c r="C704" s="59" t="s">
        <v>1223</v>
      </c>
      <c r="D704" s="60" t="s">
        <v>2838</v>
      </c>
    </row>
    <row r="705" spans="1:4">
      <c r="A705" s="61">
        <v>6146</v>
      </c>
      <c r="B705" s="63" t="s">
        <v>2839</v>
      </c>
      <c r="C705" s="62" t="s">
        <v>1224</v>
      </c>
      <c r="D705" s="63" t="s">
        <v>2839</v>
      </c>
    </row>
    <row r="706" spans="1:4">
      <c r="A706" s="58">
        <v>6147</v>
      </c>
      <c r="B706" s="60" t="s">
        <v>2840</v>
      </c>
      <c r="C706" s="59" t="s">
        <v>1225</v>
      </c>
      <c r="D706" s="60" t="s">
        <v>2840</v>
      </c>
    </row>
    <row r="707" spans="1:4">
      <c r="A707" s="61">
        <v>6148</v>
      </c>
      <c r="B707" s="63" t="s">
        <v>2841</v>
      </c>
      <c r="C707" s="62" t="s">
        <v>1226</v>
      </c>
      <c r="D707" s="63" t="s">
        <v>2841</v>
      </c>
    </row>
    <row r="708" spans="1:4">
      <c r="A708" s="58">
        <v>6149</v>
      </c>
      <c r="B708" s="60" t="s">
        <v>2842</v>
      </c>
      <c r="C708" s="59" t="s">
        <v>1227</v>
      </c>
      <c r="D708" s="60" t="s">
        <v>2842</v>
      </c>
    </row>
    <row r="709" spans="1:4">
      <c r="A709" s="61">
        <v>6150</v>
      </c>
      <c r="B709" s="63" t="s">
        <v>2843</v>
      </c>
      <c r="C709" s="62" t="s">
        <v>1228</v>
      </c>
      <c r="D709" s="63" t="s">
        <v>2843</v>
      </c>
    </row>
    <row r="710" spans="1:4">
      <c r="A710" s="58">
        <v>6151</v>
      </c>
      <c r="B710" s="60" t="s">
        <v>2844</v>
      </c>
      <c r="C710" s="59" t="s">
        <v>1229</v>
      </c>
      <c r="D710" s="60" t="s">
        <v>2844</v>
      </c>
    </row>
    <row r="711" spans="1:4">
      <c r="A711" s="61">
        <v>6152</v>
      </c>
      <c r="B711" s="63" t="s">
        <v>2845</v>
      </c>
      <c r="C711" s="62" t="s">
        <v>1230</v>
      </c>
      <c r="D711" s="63" t="s">
        <v>2845</v>
      </c>
    </row>
    <row r="712" spans="1:4">
      <c r="A712" s="58">
        <v>6153</v>
      </c>
      <c r="B712" s="60" t="s">
        <v>2846</v>
      </c>
      <c r="C712" s="59" t="s">
        <v>1231</v>
      </c>
      <c r="D712" s="60" t="s">
        <v>2846</v>
      </c>
    </row>
    <row r="713" spans="1:4">
      <c r="A713" s="61">
        <v>6154</v>
      </c>
      <c r="B713" s="63" t="s">
        <v>2847</v>
      </c>
      <c r="C713" s="62" t="s">
        <v>1232</v>
      </c>
      <c r="D713" s="63" t="s">
        <v>2847</v>
      </c>
    </row>
    <row r="714" spans="1:4">
      <c r="A714" s="58">
        <v>6155</v>
      </c>
      <c r="B714" s="60" t="s">
        <v>2848</v>
      </c>
      <c r="C714" s="59" t="s">
        <v>1233</v>
      </c>
      <c r="D714" s="60" t="s">
        <v>2848</v>
      </c>
    </row>
    <row r="715" spans="1:4">
      <c r="A715" s="61">
        <v>6156</v>
      </c>
      <c r="B715" s="63" t="s">
        <v>2849</v>
      </c>
      <c r="C715" s="62" t="s">
        <v>1234</v>
      </c>
      <c r="D715" s="63" t="s">
        <v>2849</v>
      </c>
    </row>
    <row r="716" spans="1:4">
      <c r="A716" s="58">
        <v>6157</v>
      </c>
      <c r="B716" s="60" t="s">
        <v>2850</v>
      </c>
      <c r="C716" s="59" t="s">
        <v>1235</v>
      </c>
      <c r="D716" s="60" t="s">
        <v>2850</v>
      </c>
    </row>
    <row r="717" spans="1:4">
      <c r="A717" s="61">
        <v>6158</v>
      </c>
      <c r="B717" s="63" t="s">
        <v>2851</v>
      </c>
      <c r="C717" s="62" t="s">
        <v>1236</v>
      </c>
      <c r="D717" s="63" t="s">
        <v>2851</v>
      </c>
    </row>
    <row r="718" spans="1:4">
      <c r="A718" s="58">
        <v>6159</v>
      </c>
      <c r="B718" s="60" t="s">
        <v>2852</v>
      </c>
      <c r="C718" s="59" t="s">
        <v>1237</v>
      </c>
      <c r="D718" s="60" t="s">
        <v>2852</v>
      </c>
    </row>
    <row r="719" spans="1:4">
      <c r="A719" s="61">
        <v>6160</v>
      </c>
      <c r="B719" s="63" t="s">
        <v>2853</v>
      </c>
      <c r="C719" s="62" t="s">
        <v>1238</v>
      </c>
      <c r="D719" s="63" t="s">
        <v>2853</v>
      </c>
    </row>
    <row r="720" spans="1:4">
      <c r="A720" s="58">
        <v>6161</v>
      </c>
      <c r="B720" s="60" t="s">
        <v>2854</v>
      </c>
      <c r="C720" s="59" t="s">
        <v>1239</v>
      </c>
      <c r="D720" s="60" t="s">
        <v>2854</v>
      </c>
    </row>
    <row r="721" spans="1:4">
      <c r="A721" s="61">
        <v>6163</v>
      </c>
      <c r="B721" s="63" t="s">
        <v>2855</v>
      </c>
      <c r="C721" s="62" t="s">
        <v>1240</v>
      </c>
      <c r="D721" s="63" t="s">
        <v>2855</v>
      </c>
    </row>
    <row r="722" spans="1:4">
      <c r="A722" s="58">
        <v>6164</v>
      </c>
      <c r="B722" s="60" t="s">
        <v>2856</v>
      </c>
      <c r="C722" s="59" t="s">
        <v>1241</v>
      </c>
      <c r="D722" s="60" t="s">
        <v>2856</v>
      </c>
    </row>
    <row r="723" spans="1:4">
      <c r="A723" s="61">
        <v>6165</v>
      </c>
      <c r="B723" s="63" t="s">
        <v>2857</v>
      </c>
      <c r="C723" s="62" t="s">
        <v>1242</v>
      </c>
      <c r="D723" s="63" t="s">
        <v>2857</v>
      </c>
    </row>
    <row r="724" spans="1:4">
      <c r="A724" s="58">
        <v>6166</v>
      </c>
      <c r="B724" s="60" t="s">
        <v>2858</v>
      </c>
      <c r="C724" s="59" t="s">
        <v>1243</v>
      </c>
      <c r="D724" s="60" t="s">
        <v>2858</v>
      </c>
    </row>
    <row r="725" spans="1:4">
      <c r="A725" s="61">
        <v>6167</v>
      </c>
      <c r="B725" s="63" t="s">
        <v>2859</v>
      </c>
      <c r="C725" s="62" t="s">
        <v>1244</v>
      </c>
      <c r="D725" s="63" t="s">
        <v>2859</v>
      </c>
    </row>
    <row r="726" spans="1:4">
      <c r="A726" s="58">
        <v>6168</v>
      </c>
      <c r="B726" s="60" t="s">
        <v>2860</v>
      </c>
      <c r="C726" s="59" t="s">
        <v>1245</v>
      </c>
      <c r="D726" s="60" t="s">
        <v>2860</v>
      </c>
    </row>
    <row r="727" spans="1:4">
      <c r="A727" s="61">
        <v>6170</v>
      </c>
      <c r="B727" s="63" t="s">
        <v>2332</v>
      </c>
      <c r="C727" s="62" t="s">
        <v>337</v>
      </c>
      <c r="D727" s="63" t="s">
        <v>2332</v>
      </c>
    </row>
    <row r="728" spans="1:4">
      <c r="A728" s="58">
        <v>6171</v>
      </c>
      <c r="B728" s="60" t="s">
        <v>2861</v>
      </c>
      <c r="C728" s="59" t="s">
        <v>1246</v>
      </c>
      <c r="D728" s="60" t="s">
        <v>2861</v>
      </c>
    </row>
    <row r="729" spans="1:4">
      <c r="A729" s="61">
        <v>6172</v>
      </c>
      <c r="B729" s="63" t="s">
        <v>2369</v>
      </c>
      <c r="C729" s="62" t="s">
        <v>355</v>
      </c>
      <c r="D729" s="63" t="s">
        <v>2369</v>
      </c>
    </row>
    <row r="730" spans="1:4">
      <c r="A730" s="58">
        <v>6175</v>
      </c>
      <c r="B730" s="60" t="s">
        <v>2862</v>
      </c>
      <c r="C730" s="59" t="s">
        <v>1247</v>
      </c>
      <c r="D730" s="60" t="s">
        <v>2862</v>
      </c>
    </row>
    <row r="731" spans="1:4">
      <c r="A731" s="61">
        <v>6176</v>
      </c>
      <c r="B731" s="63" t="s">
        <v>2863</v>
      </c>
      <c r="C731" s="62" t="s">
        <v>1248</v>
      </c>
      <c r="D731" s="63" t="s">
        <v>2863</v>
      </c>
    </row>
    <row r="732" spans="1:4">
      <c r="A732" s="58">
        <v>6200</v>
      </c>
      <c r="B732" s="60" t="s">
        <v>2864</v>
      </c>
      <c r="C732" s="59" t="s">
        <v>1249</v>
      </c>
      <c r="D732" s="60" t="s">
        <v>2864</v>
      </c>
    </row>
    <row r="733" spans="1:4">
      <c r="A733" s="61">
        <v>6250</v>
      </c>
      <c r="B733" s="63" t="s">
        <v>2865</v>
      </c>
      <c r="C733" s="62" t="s">
        <v>1250</v>
      </c>
      <c r="D733" s="63" t="s">
        <v>2865</v>
      </c>
    </row>
    <row r="734" spans="1:4">
      <c r="A734" s="58">
        <v>6260</v>
      </c>
      <c r="B734" s="60" t="s">
        <v>2866</v>
      </c>
      <c r="C734" s="59" t="s">
        <v>1251</v>
      </c>
      <c r="D734" s="60" t="s">
        <v>2866</v>
      </c>
    </row>
    <row r="735" spans="1:4">
      <c r="A735" s="61">
        <v>6270</v>
      </c>
      <c r="B735" s="63" t="s">
        <v>2371</v>
      </c>
      <c r="C735" s="62" t="s">
        <v>356</v>
      </c>
      <c r="D735" s="63" t="s">
        <v>2371</v>
      </c>
    </row>
    <row r="736" spans="1:4">
      <c r="A736" s="58">
        <v>6273</v>
      </c>
      <c r="B736" s="60" t="s">
        <v>2867</v>
      </c>
      <c r="C736" s="59" t="s">
        <v>1252</v>
      </c>
      <c r="D736" s="60" t="s">
        <v>2867</v>
      </c>
    </row>
    <row r="737" spans="1:4">
      <c r="A737" s="61">
        <v>6275</v>
      </c>
      <c r="B737" s="63" t="s">
        <v>2868</v>
      </c>
      <c r="C737" s="62" t="s">
        <v>1253</v>
      </c>
      <c r="D737" s="63" t="s">
        <v>2868</v>
      </c>
    </row>
    <row r="738" spans="1:4">
      <c r="A738" s="58">
        <v>6276</v>
      </c>
      <c r="B738" s="60" t="s">
        <v>2869</v>
      </c>
      <c r="C738" s="59" t="s">
        <v>1254</v>
      </c>
      <c r="D738" s="60" t="s">
        <v>2869</v>
      </c>
    </row>
    <row r="739" spans="1:4">
      <c r="A739" s="61">
        <v>6278</v>
      </c>
      <c r="B739" s="63" t="s">
        <v>2870</v>
      </c>
      <c r="C739" s="62" t="s">
        <v>1255</v>
      </c>
      <c r="D739" s="63" t="s">
        <v>2870</v>
      </c>
    </row>
    <row r="740" spans="1:4">
      <c r="A740" s="58">
        <v>6280</v>
      </c>
      <c r="B740" s="60" t="s">
        <v>2871</v>
      </c>
      <c r="C740" s="59" t="s">
        <v>1256</v>
      </c>
      <c r="D740" s="60" t="s">
        <v>2871</v>
      </c>
    </row>
    <row r="741" spans="1:4">
      <c r="A741" s="61">
        <v>6281</v>
      </c>
      <c r="B741" s="63" t="s">
        <v>2872</v>
      </c>
      <c r="C741" s="62" t="s">
        <v>1257</v>
      </c>
      <c r="D741" s="63" t="s">
        <v>2872</v>
      </c>
    </row>
    <row r="742" spans="1:4">
      <c r="A742" s="58">
        <v>6282</v>
      </c>
      <c r="B742" s="60" t="s">
        <v>2373</v>
      </c>
      <c r="C742" s="59" t="s">
        <v>357</v>
      </c>
      <c r="D742" s="60" t="s">
        <v>2373</v>
      </c>
    </row>
    <row r="743" spans="1:4">
      <c r="A743" s="61">
        <v>6283</v>
      </c>
      <c r="B743" s="63" t="s">
        <v>2873</v>
      </c>
      <c r="C743" s="62" t="s">
        <v>1258</v>
      </c>
      <c r="D743" s="63" t="s">
        <v>2873</v>
      </c>
    </row>
    <row r="744" spans="1:4">
      <c r="A744" s="58">
        <v>6285</v>
      </c>
      <c r="B744" s="60" t="s">
        <v>2874</v>
      </c>
      <c r="C744" s="59" t="s">
        <v>1259</v>
      </c>
      <c r="D744" s="60" t="s">
        <v>2874</v>
      </c>
    </row>
    <row r="745" spans="1:4">
      <c r="A745" s="61">
        <v>6286</v>
      </c>
      <c r="B745" s="63" t="s">
        <v>2875</v>
      </c>
      <c r="C745" s="62" t="s">
        <v>1260</v>
      </c>
      <c r="D745" s="63" t="s">
        <v>2875</v>
      </c>
    </row>
    <row r="746" spans="1:4">
      <c r="A746" s="58">
        <v>6287</v>
      </c>
      <c r="B746" s="60" t="s">
        <v>2876</v>
      </c>
      <c r="C746" s="59" t="s">
        <v>1261</v>
      </c>
      <c r="D746" s="60" t="s">
        <v>2876</v>
      </c>
    </row>
    <row r="747" spans="1:4">
      <c r="A747" s="61">
        <v>6288</v>
      </c>
      <c r="B747" s="63" t="s">
        <v>2877</v>
      </c>
      <c r="C747" s="62" t="s">
        <v>1262</v>
      </c>
      <c r="D747" s="63" t="s">
        <v>2877</v>
      </c>
    </row>
    <row r="748" spans="1:4">
      <c r="A748" s="58">
        <v>6289</v>
      </c>
      <c r="B748" s="60" t="s">
        <v>2878</v>
      </c>
      <c r="C748" s="59" t="s">
        <v>1263</v>
      </c>
      <c r="D748" s="60" t="s">
        <v>2878</v>
      </c>
    </row>
    <row r="749" spans="1:4">
      <c r="A749" s="61">
        <v>6290</v>
      </c>
      <c r="B749" s="63" t="s">
        <v>2879</v>
      </c>
      <c r="C749" s="62" t="s">
        <v>1264</v>
      </c>
      <c r="D749" s="63" t="s">
        <v>2879</v>
      </c>
    </row>
    <row r="750" spans="1:4">
      <c r="A750" s="58">
        <v>6291</v>
      </c>
      <c r="B750" s="60" t="s">
        <v>2880</v>
      </c>
      <c r="C750" s="59" t="s">
        <v>1265</v>
      </c>
      <c r="D750" s="60" t="s">
        <v>2880</v>
      </c>
    </row>
    <row r="751" spans="1:4">
      <c r="A751" s="61">
        <v>6292</v>
      </c>
      <c r="B751" s="63" t="s">
        <v>2881</v>
      </c>
      <c r="C751" s="62" t="s">
        <v>1266</v>
      </c>
      <c r="D751" s="63" t="s">
        <v>2881</v>
      </c>
    </row>
    <row r="752" spans="1:4">
      <c r="A752" s="58">
        <v>6293</v>
      </c>
      <c r="B752" s="60" t="s">
        <v>2882</v>
      </c>
      <c r="C752" s="59" t="s">
        <v>1267</v>
      </c>
      <c r="D752" s="60" t="s">
        <v>2882</v>
      </c>
    </row>
    <row r="753" spans="1:4">
      <c r="A753" s="61">
        <v>6294</v>
      </c>
      <c r="B753" s="63" t="s">
        <v>2883</v>
      </c>
      <c r="C753" s="62" t="s">
        <v>1268</v>
      </c>
      <c r="D753" s="63" t="s">
        <v>2883</v>
      </c>
    </row>
    <row r="754" spans="1:4">
      <c r="A754" s="58">
        <v>6295</v>
      </c>
      <c r="B754" s="60" t="s">
        <v>2884</v>
      </c>
      <c r="C754" s="59" t="s">
        <v>1269</v>
      </c>
      <c r="D754" s="60" t="s">
        <v>2884</v>
      </c>
    </row>
    <row r="755" spans="1:4">
      <c r="A755" s="61">
        <v>6296</v>
      </c>
      <c r="B755" s="63" t="s">
        <v>2885</v>
      </c>
      <c r="C755" s="62" t="s">
        <v>1270</v>
      </c>
      <c r="D755" s="63" t="s">
        <v>2885</v>
      </c>
    </row>
    <row r="756" spans="1:4">
      <c r="A756" s="58">
        <v>6300</v>
      </c>
      <c r="B756" s="60" t="s">
        <v>2886</v>
      </c>
      <c r="C756" s="59" t="s">
        <v>1271</v>
      </c>
      <c r="D756" s="60" t="s">
        <v>2886</v>
      </c>
    </row>
    <row r="757" spans="1:4">
      <c r="A757" s="61">
        <v>6301</v>
      </c>
      <c r="B757" s="63" t="s">
        <v>2887</v>
      </c>
      <c r="C757" s="62" t="s">
        <v>1272</v>
      </c>
      <c r="D757" s="63" t="s">
        <v>2887</v>
      </c>
    </row>
    <row r="758" spans="1:4">
      <c r="A758" s="58">
        <v>6304</v>
      </c>
      <c r="B758" s="60" t="s">
        <v>2888</v>
      </c>
      <c r="C758" s="59" t="s">
        <v>1273</v>
      </c>
      <c r="D758" s="60" t="s">
        <v>2888</v>
      </c>
    </row>
    <row r="759" spans="1:4">
      <c r="A759" s="61">
        <v>6305</v>
      </c>
      <c r="B759" s="63" t="s">
        <v>2889</v>
      </c>
      <c r="C759" s="62" t="s">
        <v>1274</v>
      </c>
      <c r="D759" s="63" t="s">
        <v>2889</v>
      </c>
    </row>
    <row r="760" spans="1:4">
      <c r="A760" s="58">
        <v>6306</v>
      </c>
      <c r="B760" s="60" t="s">
        <v>2890</v>
      </c>
      <c r="C760" s="59" t="s">
        <v>1275</v>
      </c>
      <c r="D760" s="60" t="s">
        <v>2890</v>
      </c>
    </row>
    <row r="761" spans="1:4">
      <c r="A761" s="61">
        <v>6307</v>
      </c>
      <c r="B761" s="63" t="s">
        <v>2891</v>
      </c>
      <c r="C761" s="62" t="s">
        <v>1276</v>
      </c>
      <c r="D761" s="63" t="s">
        <v>2891</v>
      </c>
    </row>
    <row r="762" spans="1:4">
      <c r="A762" s="58">
        <v>6308</v>
      </c>
      <c r="B762" s="60" t="s">
        <v>2892</v>
      </c>
      <c r="C762" s="59" t="s">
        <v>1277</v>
      </c>
      <c r="D762" s="60" t="s">
        <v>2892</v>
      </c>
    </row>
    <row r="763" spans="1:4">
      <c r="A763" s="61">
        <v>6309</v>
      </c>
      <c r="B763" s="63" t="s">
        <v>2893</v>
      </c>
      <c r="C763" s="62" t="s">
        <v>1278</v>
      </c>
      <c r="D763" s="63" t="s">
        <v>2893</v>
      </c>
    </row>
    <row r="764" spans="1:4">
      <c r="A764" s="58">
        <v>6310</v>
      </c>
      <c r="B764" s="60" t="s">
        <v>2894</v>
      </c>
      <c r="C764" s="59" t="s">
        <v>1279</v>
      </c>
      <c r="D764" s="60" t="s">
        <v>2894</v>
      </c>
    </row>
    <row r="765" spans="1:4">
      <c r="A765" s="61">
        <v>6315</v>
      </c>
      <c r="B765" s="63" t="s">
        <v>2895</v>
      </c>
      <c r="C765" s="62" t="s">
        <v>1280</v>
      </c>
      <c r="D765" s="63" t="s">
        <v>2895</v>
      </c>
    </row>
    <row r="766" spans="1:4">
      <c r="A766" s="58">
        <v>6316</v>
      </c>
      <c r="B766" s="60" t="s">
        <v>2896</v>
      </c>
      <c r="C766" s="59" t="s">
        <v>1281</v>
      </c>
      <c r="D766" s="60" t="s">
        <v>2896</v>
      </c>
    </row>
    <row r="767" spans="1:4">
      <c r="A767" s="61">
        <v>6330</v>
      </c>
      <c r="B767" s="63" t="s">
        <v>2897</v>
      </c>
      <c r="C767" s="62" t="s">
        <v>1282</v>
      </c>
      <c r="D767" s="63" t="s">
        <v>2897</v>
      </c>
    </row>
    <row r="768" spans="1:4">
      <c r="A768" s="58">
        <v>6345</v>
      </c>
      <c r="B768" s="60" t="s">
        <v>2375</v>
      </c>
      <c r="C768" s="59" t="s">
        <v>358</v>
      </c>
      <c r="D768" s="60" t="s">
        <v>2375</v>
      </c>
    </row>
    <row r="769" spans="1:4">
      <c r="A769" s="61">
        <v>6350</v>
      </c>
      <c r="B769" s="63" t="s">
        <v>2898</v>
      </c>
      <c r="C769" s="62" t="s">
        <v>1283</v>
      </c>
      <c r="D769" s="63" t="s">
        <v>2898</v>
      </c>
    </row>
    <row r="770" spans="1:4">
      <c r="A770" s="58">
        <v>6400</v>
      </c>
      <c r="B770" s="60" t="s">
        <v>2899</v>
      </c>
      <c r="C770" s="59" t="s">
        <v>1284</v>
      </c>
      <c r="D770" s="60" t="s">
        <v>2899</v>
      </c>
    </row>
    <row r="771" spans="1:4">
      <c r="A771" s="61">
        <v>6405</v>
      </c>
      <c r="B771" s="63" t="s">
        <v>2900</v>
      </c>
      <c r="C771" s="62" t="s">
        <v>1285</v>
      </c>
      <c r="D771" s="63" t="s">
        <v>2900</v>
      </c>
    </row>
    <row r="772" spans="1:4">
      <c r="A772" s="58">
        <v>6410</v>
      </c>
      <c r="B772" s="60" t="s">
        <v>2901</v>
      </c>
      <c r="C772" s="59" t="s">
        <v>1286</v>
      </c>
      <c r="D772" s="60" t="s">
        <v>2901</v>
      </c>
    </row>
    <row r="773" spans="1:4">
      <c r="A773" s="61">
        <v>6411</v>
      </c>
      <c r="B773" s="63" t="s">
        <v>2902</v>
      </c>
      <c r="C773" s="62" t="s">
        <v>1287</v>
      </c>
      <c r="D773" s="63" t="s">
        <v>2902</v>
      </c>
    </row>
    <row r="774" spans="1:4">
      <c r="A774" s="58">
        <v>6412</v>
      </c>
      <c r="B774" s="60" t="s">
        <v>2903</v>
      </c>
      <c r="C774" s="59" t="s">
        <v>1288</v>
      </c>
      <c r="D774" s="60" t="s">
        <v>2903</v>
      </c>
    </row>
    <row r="775" spans="1:4">
      <c r="A775" s="61">
        <v>6413</v>
      </c>
      <c r="B775" s="63" t="s">
        <v>2904</v>
      </c>
      <c r="C775" s="62" t="s">
        <v>1289</v>
      </c>
      <c r="D775" s="63" t="s">
        <v>2904</v>
      </c>
    </row>
    <row r="776" spans="1:4">
      <c r="A776" s="58">
        <v>6414</v>
      </c>
      <c r="B776" s="60" t="s">
        <v>2905</v>
      </c>
      <c r="C776" s="59" t="s">
        <v>1290</v>
      </c>
      <c r="D776" s="60" t="s">
        <v>2905</v>
      </c>
    </row>
    <row r="777" spans="1:4">
      <c r="A777" s="61">
        <v>6415</v>
      </c>
      <c r="B777" s="63" t="s">
        <v>2906</v>
      </c>
      <c r="C777" s="62" t="s">
        <v>1291</v>
      </c>
      <c r="D777" s="63" t="s">
        <v>2906</v>
      </c>
    </row>
    <row r="778" spans="1:4">
      <c r="A778" s="58">
        <v>6416</v>
      </c>
      <c r="B778" s="60" t="s">
        <v>2907</v>
      </c>
      <c r="C778" s="59" t="s">
        <v>1292</v>
      </c>
      <c r="D778" s="60" t="s">
        <v>2907</v>
      </c>
    </row>
    <row r="779" spans="1:4">
      <c r="A779" s="61">
        <v>6417</v>
      </c>
      <c r="B779" s="63" t="s">
        <v>2908</v>
      </c>
      <c r="C779" s="62" t="s">
        <v>1293</v>
      </c>
      <c r="D779" s="63" t="s">
        <v>2908</v>
      </c>
    </row>
    <row r="780" spans="1:4">
      <c r="A780" s="58">
        <v>6418</v>
      </c>
      <c r="B780" s="60" t="s">
        <v>2909</v>
      </c>
      <c r="C780" s="59" t="s">
        <v>1294</v>
      </c>
      <c r="D780" s="60" t="s">
        <v>2909</v>
      </c>
    </row>
    <row r="781" spans="1:4">
      <c r="A781" s="61">
        <v>6420</v>
      </c>
      <c r="B781" s="63" t="s">
        <v>2910</v>
      </c>
      <c r="C781" s="62" t="s">
        <v>1295</v>
      </c>
      <c r="D781" s="63" t="s">
        <v>2910</v>
      </c>
    </row>
    <row r="782" spans="1:4">
      <c r="A782" s="58">
        <v>6430</v>
      </c>
      <c r="B782" s="60" t="s">
        <v>2911</v>
      </c>
      <c r="C782" s="59" t="s">
        <v>1296</v>
      </c>
      <c r="D782" s="60" t="s">
        <v>2911</v>
      </c>
    </row>
    <row r="783" spans="1:4">
      <c r="A783" s="61">
        <v>6440</v>
      </c>
      <c r="B783" s="63" t="s">
        <v>2912</v>
      </c>
      <c r="C783" s="62" t="s">
        <v>1297</v>
      </c>
      <c r="D783" s="63" t="s">
        <v>2912</v>
      </c>
    </row>
    <row r="784" spans="1:4">
      <c r="A784" s="58">
        <v>6450</v>
      </c>
      <c r="B784" s="60" t="s">
        <v>2913</v>
      </c>
      <c r="C784" s="59" t="s">
        <v>1298</v>
      </c>
      <c r="D784" s="60" t="s">
        <v>2913</v>
      </c>
    </row>
    <row r="785" spans="1:4">
      <c r="A785" s="61">
        <v>6460</v>
      </c>
      <c r="B785" s="63" t="s">
        <v>2914</v>
      </c>
      <c r="C785" s="62" t="s">
        <v>1299</v>
      </c>
      <c r="D785" s="63" t="s">
        <v>2914</v>
      </c>
    </row>
    <row r="786" spans="1:4">
      <c r="A786" s="58">
        <v>6485</v>
      </c>
      <c r="B786" s="60" t="s">
        <v>2915</v>
      </c>
      <c r="C786" s="59" t="s">
        <v>1300</v>
      </c>
      <c r="D786" s="60" t="s">
        <v>2915</v>
      </c>
    </row>
    <row r="787" spans="1:4">
      <c r="A787" s="61">
        <v>6486</v>
      </c>
      <c r="B787" s="63" t="s">
        <v>2916</v>
      </c>
      <c r="C787" s="62" t="s">
        <v>1301</v>
      </c>
      <c r="D787" s="63" t="s">
        <v>2916</v>
      </c>
    </row>
    <row r="788" spans="1:4">
      <c r="A788" s="58">
        <v>6487</v>
      </c>
      <c r="B788" s="60" t="s">
        <v>2917</v>
      </c>
      <c r="C788" s="59" t="s">
        <v>1302</v>
      </c>
      <c r="D788" s="60" t="s">
        <v>2917</v>
      </c>
    </row>
    <row r="789" spans="1:4">
      <c r="A789" s="61">
        <v>6490</v>
      </c>
      <c r="B789" s="63" t="s">
        <v>2918</v>
      </c>
      <c r="C789" s="62" t="s">
        <v>1303</v>
      </c>
      <c r="D789" s="63" t="s">
        <v>2918</v>
      </c>
    </row>
    <row r="790" spans="1:4">
      <c r="A790" s="58">
        <v>6493</v>
      </c>
      <c r="B790" s="60" t="s">
        <v>2919</v>
      </c>
      <c r="C790" s="59" t="s">
        <v>1304</v>
      </c>
      <c r="D790" s="60" t="s">
        <v>2919</v>
      </c>
    </row>
    <row r="791" spans="1:4">
      <c r="A791" s="61">
        <v>6500</v>
      </c>
      <c r="B791" s="63" t="s">
        <v>2920</v>
      </c>
      <c r="C791" s="62" t="s">
        <v>1305</v>
      </c>
      <c r="D791" s="63" t="s">
        <v>2920</v>
      </c>
    </row>
    <row r="792" spans="1:4">
      <c r="A792" s="58">
        <v>6510</v>
      </c>
      <c r="B792" s="60" t="s">
        <v>2921</v>
      </c>
      <c r="C792" s="59" t="s">
        <v>1306</v>
      </c>
      <c r="D792" s="60" t="s">
        <v>2921</v>
      </c>
    </row>
    <row r="793" spans="1:4">
      <c r="A793" s="61">
        <v>6520</v>
      </c>
      <c r="B793" s="63" t="s">
        <v>2922</v>
      </c>
      <c r="C793" s="62" t="s">
        <v>1307</v>
      </c>
      <c r="D793" s="63" t="s">
        <v>2922</v>
      </c>
    </row>
    <row r="794" spans="1:4">
      <c r="A794" s="58">
        <v>6530</v>
      </c>
      <c r="B794" s="60" t="s">
        <v>2923</v>
      </c>
      <c r="C794" s="59" t="s">
        <v>1308</v>
      </c>
      <c r="D794" s="60" t="s">
        <v>2923</v>
      </c>
    </row>
    <row r="795" spans="1:4">
      <c r="A795" s="61">
        <v>6570</v>
      </c>
      <c r="B795" s="63" t="s">
        <v>2924</v>
      </c>
      <c r="C795" s="62" t="s">
        <v>1309</v>
      </c>
      <c r="D795" s="63" t="s">
        <v>2924</v>
      </c>
    </row>
    <row r="796" spans="1:4">
      <c r="A796" s="58">
        <v>6620</v>
      </c>
      <c r="B796" s="60" t="s">
        <v>2925</v>
      </c>
      <c r="C796" s="59" t="s">
        <v>1310</v>
      </c>
      <c r="D796" s="60" t="s">
        <v>2925</v>
      </c>
    </row>
    <row r="797" spans="1:4">
      <c r="A797" s="61">
        <v>6630</v>
      </c>
      <c r="B797" s="63" t="s">
        <v>2926</v>
      </c>
      <c r="C797" s="62" t="s">
        <v>1311</v>
      </c>
      <c r="D797" s="63" t="s">
        <v>2926</v>
      </c>
    </row>
    <row r="798" spans="1:4">
      <c r="A798" s="58">
        <v>6650</v>
      </c>
      <c r="B798" s="60" t="s">
        <v>2927</v>
      </c>
      <c r="C798" s="59" t="s">
        <v>1312</v>
      </c>
      <c r="D798" s="60" t="s">
        <v>2927</v>
      </c>
    </row>
    <row r="799" spans="1:4">
      <c r="A799" s="61">
        <v>6660</v>
      </c>
      <c r="B799" s="63" t="s">
        <v>2928</v>
      </c>
      <c r="C799" s="62" t="s">
        <v>1313</v>
      </c>
      <c r="D799" s="63" t="s">
        <v>2928</v>
      </c>
    </row>
    <row r="800" spans="1:4">
      <c r="A800" s="58">
        <v>6661</v>
      </c>
      <c r="B800" s="60" t="s">
        <v>2929</v>
      </c>
      <c r="C800" s="59" t="s">
        <v>1314</v>
      </c>
      <c r="D800" s="60" t="s">
        <v>2929</v>
      </c>
    </row>
    <row r="801" spans="1:4">
      <c r="A801" s="61">
        <v>6665</v>
      </c>
      <c r="B801" s="63" t="s">
        <v>2930</v>
      </c>
      <c r="C801" s="62" t="s">
        <v>1315</v>
      </c>
      <c r="D801" s="63" t="s">
        <v>2930</v>
      </c>
    </row>
    <row r="802" spans="1:4">
      <c r="A802" s="58">
        <v>6670</v>
      </c>
      <c r="B802" s="60" t="s">
        <v>2931</v>
      </c>
      <c r="C802" s="59" t="s">
        <v>1316</v>
      </c>
      <c r="D802" s="60" t="s">
        <v>2931</v>
      </c>
    </row>
    <row r="803" spans="1:4">
      <c r="A803" s="61">
        <v>6675</v>
      </c>
      <c r="B803" s="63" t="s">
        <v>2932</v>
      </c>
      <c r="C803" s="62" t="s">
        <v>1317</v>
      </c>
      <c r="D803" s="63" t="s">
        <v>2932</v>
      </c>
    </row>
    <row r="804" spans="1:4">
      <c r="A804" s="58">
        <v>6680</v>
      </c>
      <c r="B804" s="60" t="s">
        <v>2933</v>
      </c>
      <c r="C804" s="59" t="s">
        <v>1318</v>
      </c>
      <c r="D804" s="60" t="s">
        <v>2933</v>
      </c>
    </row>
    <row r="805" spans="1:4">
      <c r="A805" s="61">
        <v>6700</v>
      </c>
      <c r="B805" s="63" t="s">
        <v>2304</v>
      </c>
      <c r="C805" s="62" t="s">
        <v>318</v>
      </c>
      <c r="D805" s="63" t="s">
        <v>2304</v>
      </c>
    </row>
    <row r="806" spans="1:4">
      <c r="A806" s="58">
        <v>6701</v>
      </c>
      <c r="B806" s="60" t="s">
        <v>2934</v>
      </c>
      <c r="C806" s="59" t="s">
        <v>1319</v>
      </c>
      <c r="D806" s="60" t="s">
        <v>2934</v>
      </c>
    </row>
    <row r="807" spans="1:4">
      <c r="A807" s="61">
        <v>6702</v>
      </c>
      <c r="B807" s="63" t="s">
        <v>2935</v>
      </c>
      <c r="C807" s="62" t="s">
        <v>1320</v>
      </c>
      <c r="D807" s="63" t="s">
        <v>2935</v>
      </c>
    </row>
    <row r="808" spans="1:4">
      <c r="A808" s="58">
        <v>6720</v>
      </c>
      <c r="B808" s="60" t="s">
        <v>2936</v>
      </c>
      <c r="C808" s="59" t="s">
        <v>1321</v>
      </c>
      <c r="D808" s="60" t="s">
        <v>2936</v>
      </c>
    </row>
    <row r="809" spans="1:4">
      <c r="A809" s="61">
        <v>6721</v>
      </c>
      <c r="B809" s="63" t="s">
        <v>2937</v>
      </c>
      <c r="C809" s="62" t="s">
        <v>1322</v>
      </c>
      <c r="D809" s="63" t="s">
        <v>2937</v>
      </c>
    </row>
    <row r="810" spans="1:4" ht="13.5" thickBot="1">
      <c r="A810" s="77">
        <v>6725</v>
      </c>
      <c r="B810" s="79" t="s">
        <v>2938</v>
      </c>
      <c r="C810" s="78" t="s">
        <v>1323</v>
      </c>
      <c r="D810" s="79" t="s">
        <v>2938</v>
      </c>
    </row>
    <row r="811" spans="1:4" ht="13.5" thickBot="1">
      <c r="A811" s="165" t="s">
        <v>399</v>
      </c>
      <c r="B811" s="166"/>
      <c r="C811" s="166"/>
      <c r="D811" s="167"/>
    </row>
    <row r="812" spans="1:4">
      <c r="A812" s="61">
        <v>5800</v>
      </c>
      <c r="B812" s="63" t="s">
        <v>156</v>
      </c>
      <c r="C812" s="62" t="s">
        <v>364</v>
      </c>
      <c r="D812" s="63" t="s">
        <v>156</v>
      </c>
    </row>
    <row r="813" spans="1:4">
      <c r="A813" s="58">
        <v>5900</v>
      </c>
      <c r="B813" s="60" t="s">
        <v>2309</v>
      </c>
      <c r="C813" s="59" t="s">
        <v>256</v>
      </c>
      <c r="D813" s="60" t="s">
        <v>2309</v>
      </c>
    </row>
    <row r="814" spans="1:4">
      <c r="A814" s="61">
        <v>5905</v>
      </c>
      <c r="B814" s="63" t="s">
        <v>2939</v>
      </c>
      <c r="C814" s="62" t="s">
        <v>1324</v>
      </c>
      <c r="D814" s="63" t="s">
        <v>2939</v>
      </c>
    </row>
    <row r="815" spans="1:4">
      <c r="A815" s="58">
        <v>5925</v>
      </c>
      <c r="B815" s="60" t="s">
        <v>2940</v>
      </c>
      <c r="C815" s="59" t="s">
        <v>1325</v>
      </c>
      <c r="D815" s="60" t="s">
        <v>2940</v>
      </c>
    </row>
    <row r="816" spans="1:4">
      <c r="A816" s="61">
        <v>5950</v>
      </c>
      <c r="B816" s="63" t="s">
        <v>2941</v>
      </c>
      <c r="C816" s="62" t="s">
        <v>1326</v>
      </c>
      <c r="D816" s="63" t="s">
        <v>2941</v>
      </c>
    </row>
    <row r="817" spans="1:4">
      <c r="A817" s="58">
        <v>7000</v>
      </c>
      <c r="B817" s="60" t="s">
        <v>2942</v>
      </c>
      <c r="C817" s="59" t="s">
        <v>1327</v>
      </c>
      <c r="D817" s="60" t="s">
        <v>2942</v>
      </c>
    </row>
    <row r="818" spans="1:4">
      <c r="A818" s="61">
        <v>7010</v>
      </c>
      <c r="B818" s="63" t="s">
        <v>2943</v>
      </c>
      <c r="C818" s="62" t="s">
        <v>1328</v>
      </c>
      <c r="D818" s="63" t="s">
        <v>2943</v>
      </c>
    </row>
    <row r="819" spans="1:4">
      <c r="A819" s="58">
        <v>7015</v>
      </c>
      <c r="B819" s="60" t="s">
        <v>2944</v>
      </c>
      <c r="C819" s="59" t="s">
        <v>1329</v>
      </c>
      <c r="D819" s="60" t="s">
        <v>2944</v>
      </c>
    </row>
    <row r="820" spans="1:4">
      <c r="A820" s="61">
        <v>7020</v>
      </c>
      <c r="B820" s="63" t="s">
        <v>2945</v>
      </c>
      <c r="C820" s="62" t="s">
        <v>1330</v>
      </c>
      <c r="D820" s="63" t="s">
        <v>2945</v>
      </c>
    </row>
    <row r="821" spans="1:4">
      <c r="A821" s="58">
        <v>7030</v>
      </c>
      <c r="B821" s="60" t="s">
        <v>2946</v>
      </c>
      <c r="C821" s="59" t="s">
        <v>1331</v>
      </c>
      <c r="D821" s="60" t="s">
        <v>2946</v>
      </c>
    </row>
    <row r="822" spans="1:4">
      <c r="A822" s="61">
        <v>7035</v>
      </c>
      <c r="B822" s="63" t="s">
        <v>2947</v>
      </c>
      <c r="C822" s="62" t="s">
        <v>1332</v>
      </c>
      <c r="D822" s="63" t="s">
        <v>2947</v>
      </c>
    </row>
    <row r="823" spans="1:4">
      <c r="A823" s="58">
        <v>7040</v>
      </c>
      <c r="B823" s="60" t="s">
        <v>2948</v>
      </c>
      <c r="C823" s="59" t="s">
        <v>1333</v>
      </c>
      <c r="D823" s="60" t="s">
        <v>2948</v>
      </c>
    </row>
    <row r="824" spans="1:4">
      <c r="A824" s="61">
        <v>7041</v>
      </c>
      <c r="B824" s="63" t="s">
        <v>2949</v>
      </c>
      <c r="C824" s="62" t="s">
        <v>1334</v>
      </c>
      <c r="D824" s="63" t="s">
        <v>2949</v>
      </c>
    </row>
    <row r="825" spans="1:4">
      <c r="A825" s="58">
        <v>7045</v>
      </c>
      <c r="B825" s="60" t="s">
        <v>2950</v>
      </c>
      <c r="C825" s="59" t="s">
        <v>1335</v>
      </c>
      <c r="D825" s="60" t="s">
        <v>2950</v>
      </c>
    </row>
    <row r="826" spans="1:4">
      <c r="A826" s="61">
        <v>7050</v>
      </c>
      <c r="B826" s="63" t="s">
        <v>2951</v>
      </c>
      <c r="C826" s="62" t="s">
        <v>1336</v>
      </c>
      <c r="D826" s="63" t="s">
        <v>2951</v>
      </c>
    </row>
    <row r="827" spans="1:4">
      <c r="A827" s="58">
        <v>7055</v>
      </c>
      <c r="B827" s="60" t="s">
        <v>2952</v>
      </c>
      <c r="C827" s="59" t="s">
        <v>1337</v>
      </c>
      <c r="D827" s="60" t="s">
        <v>2952</v>
      </c>
    </row>
    <row r="828" spans="1:4">
      <c r="A828" s="61">
        <v>7110</v>
      </c>
      <c r="B828" s="63" t="s">
        <v>2953</v>
      </c>
      <c r="C828" s="62" t="s">
        <v>1338</v>
      </c>
      <c r="D828" s="63" t="s">
        <v>2953</v>
      </c>
    </row>
    <row r="829" spans="1:4">
      <c r="A829" s="58">
        <v>7111</v>
      </c>
      <c r="B829" s="60" t="s">
        <v>2954</v>
      </c>
      <c r="C829" s="59" t="s">
        <v>1339</v>
      </c>
      <c r="D829" s="60" t="s">
        <v>2954</v>
      </c>
    </row>
    <row r="830" spans="1:4">
      <c r="A830" s="61">
        <v>7112</v>
      </c>
      <c r="B830" s="63" t="s">
        <v>2955</v>
      </c>
      <c r="C830" s="62" t="s">
        <v>1340</v>
      </c>
      <c r="D830" s="63" t="s">
        <v>2955</v>
      </c>
    </row>
    <row r="831" spans="1:4">
      <c r="A831" s="58">
        <v>7113</v>
      </c>
      <c r="B831" s="60" t="s">
        <v>2956</v>
      </c>
      <c r="C831" s="59" t="s">
        <v>1341</v>
      </c>
      <c r="D831" s="60" t="s">
        <v>2956</v>
      </c>
    </row>
    <row r="832" spans="1:4">
      <c r="A832" s="61">
        <v>7114</v>
      </c>
      <c r="B832" s="63" t="s">
        <v>2957</v>
      </c>
      <c r="C832" s="62" t="s">
        <v>1342</v>
      </c>
      <c r="D832" s="63" t="s">
        <v>2957</v>
      </c>
    </row>
    <row r="833" spans="1:4">
      <c r="A833" s="58">
        <v>7115</v>
      </c>
      <c r="B833" s="60" t="s">
        <v>2958</v>
      </c>
      <c r="C833" s="59" t="s">
        <v>1343</v>
      </c>
      <c r="D833" s="60" t="s">
        <v>2958</v>
      </c>
    </row>
    <row r="834" spans="1:4">
      <c r="A834" s="61">
        <v>7120</v>
      </c>
      <c r="B834" s="63" t="s">
        <v>2959</v>
      </c>
      <c r="C834" s="62" t="s">
        <v>1344</v>
      </c>
      <c r="D834" s="63" t="s">
        <v>2959</v>
      </c>
    </row>
    <row r="835" spans="1:4">
      <c r="A835" s="58">
        <v>7130</v>
      </c>
      <c r="B835" s="60" t="s">
        <v>2960</v>
      </c>
      <c r="C835" s="59" t="s">
        <v>1345</v>
      </c>
      <c r="D835" s="60" t="s">
        <v>2960</v>
      </c>
    </row>
    <row r="836" spans="1:4">
      <c r="A836" s="61">
        <v>7200</v>
      </c>
      <c r="B836" s="63" t="s">
        <v>2961</v>
      </c>
      <c r="C836" s="62" t="s">
        <v>1346</v>
      </c>
      <c r="D836" s="63" t="s">
        <v>2961</v>
      </c>
    </row>
    <row r="837" spans="1:4">
      <c r="A837" s="58">
        <v>7210</v>
      </c>
      <c r="B837" s="60" t="s">
        <v>2962</v>
      </c>
      <c r="C837" s="59" t="s">
        <v>1347</v>
      </c>
      <c r="D837" s="60" t="s">
        <v>2962</v>
      </c>
    </row>
    <row r="838" spans="1:4">
      <c r="A838" s="61">
        <v>7300</v>
      </c>
      <c r="B838" s="63" t="s">
        <v>2963</v>
      </c>
      <c r="C838" s="62" t="s">
        <v>1348</v>
      </c>
      <c r="D838" s="63" t="s">
        <v>2963</v>
      </c>
    </row>
    <row r="839" spans="1:4">
      <c r="A839" s="58">
        <v>7310</v>
      </c>
      <c r="B839" s="60" t="s">
        <v>2318</v>
      </c>
      <c r="C839" s="59" t="s">
        <v>330</v>
      </c>
      <c r="D839" s="60" t="s">
        <v>2318</v>
      </c>
    </row>
    <row r="840" spans="1:4">
      <c r="A840" s="61">
        <v>7311</v>
      </c>
      <c r="B840" s="63" t="s">
        <v>2964</v>
      </c>
      <c r="C840" s="62" t="s">
        <v>1349</v>
      </c>
      <c r="D840" s="63" t="s">
        <v>2964</v>
      </c>
    </row>
    <row r="841" spans="1:4">
      <c r="A841" s="58">
        <v>7312</v>
      </c>
      <c r="B841" s="60" t="s">
        <v>2965</v>
      </c>
      <c r="C841" s="59" t="s">
        <v>1350</v>
      </c>
      <c r="D841" s="60" t="s">
        <v>2965</v>
      </c>
    </row>
    <row r="842" spans="1:4">
      <c r="A842" s="61">
        <v>7313</v>
      </c>
      <c r="B842" s="63" t="s">
        <v>2966</v>
      </c>
      <c r="C842" s="62" t="s">
        <v>1351</v>
      </c>
      <c r="D842" s="63" t="s">
        <v>2966</v>
      </c>
    </row>
    <row r="843" spans="1:4">
      <c r="A843" s="58">
        <v>7314</v>
      </c>
      <c r="B843" s="60" t="s">
        <v>2967</v>
      </c>
      <c r="C843" s="59" t="s">
        <v>1352</v>
      </c>
      <c r="D843" s="60" t="s">
        <v>2967</v>
      </c>
    </row>
    <row r="844" spans="1:4">
      <c r="A844" s="61">
        <v>7315</v>
      </c>
      <c r="B844" s="63" t="s">
        <v>2968</v>
      </c>
      <c r="C844" s="62" t="s">
        <v>1353</v>
      </c>
      <c r="D844" s="63" t="s">
        <v>2968</v>
      </c>
    </row>
    <row r="845" spans="1:4">
      <c r="A845" s="58">
        <v>7316</v>
      </c>
      <c r="B845" s="60" t="s">
        <v>2969</v>
      </c>
      <c r="C845" s="59" t="s">
        <v>1354</v>
      </c>
      <c r="D845" s="60" t="s">
        <v>2969</v>
      </c>
    </row>
    <row r="846" spans="1:4">
      <c r="A846" s="61">
        <v>7319</v>
      </c>
      <c r="B846" s="63" t="s">
        <v>2970</v>
      </c>
      <c r="C846" s="62" t="s">
        <v>1355</v>
      </c>
      <c r="D846" s="63" t="s">
        <v>2970</v>
      </c>
    </row>
    <row r="847" spans="1:4">
      <c r="A847" s="58">
        <v>7320</v>
      </c>
      <c r="B847" s="60" t="s">
        <v>2377</v>
      </c>
      <c r="C847" s="59" t="s">
        <v>359</v>
      </c>
      <c r="D847" s="60" t="s">
        <v>2377</v>
      </c>
    </row>
    <row r="848" spans="1:4">
      <c r="A848" s="61">
        <v>7321</v>
      </c>
      <c r="B848" s="63" t="s">
        <v>2971</v>
      </c>
      <c r="C848" s="62" t="s">
        <v>1356</v>
      </c>
      <c r="D848" s="63" t="s">
        <v>2971</v>
      </c>
    </row>
    <row r="849" spans="1:4">
      <c r="A849" s="58">
        <v>7322</v>
      </c>
      <c r="B849" s="60" t="s">
        <v>2972</v>
      </c>
      <c r="C849" s="59" t="s">
        <v>1357</v>
      </c>
      <c r="D849" s="60" t="s">
        <v>2972</v>
      </c>
    </row>
    <row r="850" spans="1:4">
      <c r="A850" s="61">
        <v>7323</v>
      </c>
      <c r="B850" s="63" t="s">
        <v>2973</v>
      </c>
      <c r="C850" s="62" t="s">
        <v>1358</v>
      </c>
      <c r="D850" s="63" t="s">
        <v>2973</v>
      </c>
    </row>
    <row r="851" spans="1:4">
      <c r="A851" s="58">
        <v>7324</v>
      </c>
      <c r="B851" s="60" t="s">
        <v>2974</v>
      </c>
      <c r="C851" s="59" t="s">
        <v>1359</v>
      </c>
      <c r="D851" s="60" t="s">
        <v>2974</v>
      </c>
    </row>
    <row r="852" spans="1:4">
      <c r="A852" s="61">
        <v>7325</v>
      </c>
      <c r="B852" s="63" t="s">
        <v>2975</v>
      </c>
      <c r="C852" s="62" t="s">
        <v>1360</v>
      </c>
      <c r="D852" s="63" t="s">
        <v>2975</v>
      </c>
    </row>
    <row r="853" spans="1:4">
      <c r="A853" s="58">
        <v>7326</v>
      </c>
      <c r="B853" s="60" t="s">
        <v>2976</v>
      </c>
      <c r="C853" s="59" t="s">
        <v>1361</v>
      </c>
      <c r="D853" s="60" t="s">
        <v>2976</v>
      </c>
    </row>
    <row r="854" spans="1:4">
      <c r="A854" s="61">
        <v>7327</v>
      </c>
      <c r="B854" s="63" t="s">
        <v>2977</v>
      </c>
      <c r="C854" s="62" t="s">
        <v>1362</v>
      </c>
      <c r="D854" s="63" t="s">
        <v>2977</v>
      </c>
    </row>
    <row r="855" spans="1:4">
      <c r="A855" s="58">
        <v>7328</v>
      </c>
      <c r="B855" s="60" t="s">
        <v>2978</v>
      </c>
      <c r="C855" s="59" t="s">
        <v>1363</v>
      </c>
      <c r="D855" s="60" t="s">
        <v>2978</v>
      </c>
    </row>
    <row r="856" spans="1:4">
      <c r="A856" s="61">
        <v>7329</v>
      </c>
      <c r="B856" s="63" t="s">
        <v>2979</v>
      </c>
      <c r="C856" s="62" t="s">
        <v>1364</v>
      </c>
      <c r="D856" s="63" t="s">
        <v>2979</v>
      </c>
    </row>
    <row r="857" spans="1:4">
      <c r="A857" s="58">
        <v>7330</v>
      </c>
      <c r="B857" s="60" t="s">
        <v>2980</v>
      </c>
      <c r="C857" s="59" t="s">
        <v>1365</v>
      </c>
      <c r="D857" s="60" t="s">
        <v>2980</v>
      </c>
    </row>
    <row r="858" spans="1:4">
      <c r="A858" s="61">
        <v>7331</v>
      </c>
      <c r="B858" s="63" t="s">
        <v>2981</v>
      </c>
      <c r="C858" s="62" t="s">
        <v>1366</v>
      </c>
      <c r="D858" s="63" t="s">
        <v>2981</v>
      </c>
    </row>
    <row r="859" spans="1:4">
      <c r="A859" s="58">
        <v>7332</v>
      </c>
      <c r="B859" s="60" t="s">
        <v>2982</v>
      </c>
      <c r="C859" s="59" t="s">
        <v>1367</v>
      </c>
      <c r="D859" s="60" t="s">
        <v>2982</v>
      </c>
    </row>
    <row r="860" spans="1:4">
      <c r="A860" s="61">
        <v>7335</v>
      </c>
      <c r="B860" s="63" t="s">
        <v>2983</v>
      </c>
      <c r="C860" s="62" t="s">
        <v>1368</v>
      </c>
      <c r="D860" s="63" t="s">
        <v>2983</v>
      </c>
    </row>
    <row r="861" spans="1:4">
      <c r="A861" s="58">
        <v>7340</v>
      </c>
      <c r="B861" s="60" t="s">
        <v>2984</v>
      </c>
      <c r="C861" s="59" t="s">
        <v>1369</v>
      </c>
      <c r="D861" s="60" t="s">
        <v>2984</v>
      </c>
    </row>
    <row r="862" spans="1:4">
      <c r="A862" s="61">
        <v>7350</v>
      </c>
      <c r="B862" s="63" t="s">
        <v>2985</v>
      </c>
      <c r="C862" s="62" t="s">
        <v>1370</v>
      </c>
      <c r="D862" s="63" t="s">
        <v>2985</v>
      </c>
    </row>
    <row r="863" spans="1:4">
      <c r="A863" s="58">
        <v>7360</v>
      </c>
      <c r="B863" s="60" t="s">
        <v>2986</v>
      </c>
      <c r="C863" s="59" t="s">
        <v>1371</v>
      </c>
      <c r="D863" s="60" t="s">
        <v>2986</v>
      </c>
    </row>
    <row r="864" spans="1:4">
      <c r="A864" s="61">
        <v>7410</v>
      </c>
      <c r="B864" s="63" t="s">
        <v>2987</v>
      </c>
      <c r="C864" s="62" t="s">
        <v>1372</v>
      </c>
      <c r="D864" s="63" t="s">
        <v>2987</v>
      </c>
    </row>
    <row r="865" spans="1:4">
      <c r="A865" s="58">
        <v>7420</v>
      </c>
      <c r="B865" s="60" t="s">
        <v>2988</v>
      </c>
      <c r="C865" s="59" t="s">
        <v>1373</v>
      </c>
      <c r="D865" s="60" t="s">
        <v>2988</v>
      </c>
    </row>
    <row r="866" spans="1:4">
      <c r="A866" s="61">
        <v>7520</v>
      </c>
      <c r="B866" s="63" t="s">
        <v>2989</v>
      </c>
      <c r="C866" s="62" t="s">
        <v>1374</v>
      </c>
      <c r="D866" s="63" t="s">
        <v>2989</v>
      </c>
    </row>
    <row r="867" spans="1:4">
      <c r="A867" s="58">
        <v>7530</v>
      </c>
      <c r="B867" s="60" t="s">
        <v>2990</v>
      </c>
      <c r="C867" s="59" t="s">
        <v>1375</v>
      </c>
      <c r="D867" s="60" t="s">
        <v>2990</v>
      </c>
    </row>
    <row r="868" spans="1:4">
      <c r="A868" s="61">
        <v>7700</v>
      </c>
      <c r="B868" s="63" t="s">
        <v>2991</v>
      </c>
      <c r="C868" s="62" t="s">
        <v>1376</v>
      </c>
      <c r="D868" s="63" t="s">
        <v>2991</v>
      </c>
    </row>
    <row r="869" spans="1:4">
      <c r="A869" s="58">
        <v>7750</v>
      </c>
      <c r="B869" s="60" t="s">
        <v>2992</v>
      </c>
      <c r="C869" s="59" t="s">
        <v>1377</v>
      </c>
      <c r="D869" s="60" t="s">
        <v>2992</v>
      </c>
    </row>
    <row r="870" spans="1:4">
      <c r="A870" s="61">
        <v>7751</v>
      </c>
      <c r="B870" s="63" t="s">
        <v>2993</v>
      </c>
      <c r="C870" s="62" t="s">
        <v>1378</v>
      </c>
      <c r="D870" s="63" t="s">
        <v>2993</v>
      </c>
    </row>
    <row r="871" spans="1:4">
      <c r="A871" s="58">
        <v>8000</v>
      </c>
      <c r="B871" s="60" t="s">
        <v>2994</v>
      </c>
      <c r="C871" s="59" t="s">
        <v>1379</v>
      </c>
      <c r="D871" s="60" t="s">
        <v>2994</v>
      </c>
    </row>
    <row r="872" spans="1:4">
      <c r="A872" s="61">
        <v>8005</v>
      </c>
      <c r="B872" s="63" t="s">
        <v>2995</v>
      </c>
      <c r="C872" s="62" t="s">
        <v>1380</v>
      </c>
      <c r="D872" s="63" t="s">
        <v>2995</v>
      </c>
    </row>
    <row r="873" spans="1:4">
      <c r="A873" s="58">
        <v>8006</v>
      </c>
      <c r="B873" s="60" t="s">
        <v>2996</v>
      </c>
      <c r="C873" s="59" t="s">
        <v>1381</v>
      </c>
      <c r="D873" s="60" t="s">
        <v>2996</v>
      </c>
    </row>
    <row r="874" spans="1:4">
      <c r="A874" s="61">
        <v>8010</v>
      </c>
      <c r="B874" s="63" t="s">
        <v>2997</v>
      </c>
      <c r="C874" s="62" t="s">
        <v>1382</v>
      </c>
      <c r="D874" s="63" t="s">
        <v>2997</v>
      </c>
    </row>
    <row r="875" spans="1:4">
      <c r="A875" s="58">
        <v>8020</v>
      </c>
      <c r="B875" s="60" t="s">
        <v>2998</v>
      </c>
      <c r="C875" s="59" t="s">
        <v>1383</v>
      </c>
      <c r="D875" s="60" t="s">
        <v>2998</v>
      </c>
    </row>
    <row r="876" spans="1:4">
      <c r="A876" s="61">
        <v>8030</v>
      </c>
      <c r="B876" s="63" t="s">
        <v>2999</v>
      </c>
      <c r="C876" s="62" t="s">
        <v>1384</v>
      </c>
      <c r="D876" s="63" t="s">
        <v>2999</v>
      </c>
    </row>
    <row r="877" spans="1:4">
      <c r="A877" s="58">
        <v>8310</v>
      </c>
      <c r="B877" s="60" t="s">
        <v>3000</v>
      </c>
      <c r="C877" s="59" t="s">
        <v>1385</v>
      </c>
      <c r="D877" s="60" t="s">
        <v>3000</v>
      </c>
    </row>
    <row r="878" spans="1:4">
      <c r="A878" s="61">
        <v>8350</v>
      </c>
      <c r="B878" s="63" t="s">
        <v>3001</v>
      </c>
      <c r="C878" s="62" t="s">
        <v>1386</v>
      </c>
      <c r="D878" s="63" t="s">
        <v>3001</v>
      </c>
    </row>
    <row r="879" spans="1:4">
      <c r="A879" s="58">
        <v>8360</v>
      </c>
      <c r="B879" s="60" t="s">
        <v>3002</v>
      </c>
      <c r="C879" s="59" t="s">
        <v>1387</v>
      </c>
      <c r="D879" s="60" t="s">
        <v>3002</v>
      </c>
    </row>
    <row r="880" spans="1:4">
      <c r="A880" s="61">
        <v>8390</v>
      </c>
      <c r="B880" s="63" t="s">
        <v>3003</v>
      </c>
      <c r="C880" s="62" t="s">
        <v>1388</v>
      </c>
      <c r="D880" s="63" t="s">
        <v>3003</v>
      </c>
    </row>
    <row r="881" spans="1:4">
      <c r="A881" s="58">
        <v>8391</v>
      </c>
      <c r="B881" s="60" t="s">
        <v>3004</v>
      </c>
      <c r="C881" s="59" t="s">
        <v>1389</v>
      </c>
      <c r="D881" s="60" t="s">
        <v>3004</v>
      </c>
    </row>
    <row r="882" spans="1:4">
      <c r="A882" s="61">
        <v>8400</v>
      </c>
      <c r="B882" s="63" t="s">
        <v>3005</v>
      </c>
      <c r="C882" s="62" t="s">
        <v>1390</v>
      </c>
      <c r="D882" s="63" t="s">
        <v>3005</v>
      </c>
    </row>
    <row r="883" spans="1:4">
      <c r="A883" s="58">
        <v>8500</v>
      </c>
      <c r="B883" s="60" t="s">
        <v>3006</v>
      </c>
      <c r="C883" s="59" t="s">
        <v>1391</v>
      </c>
      <c r="D883" s="60" t="s">
        <v>3006</v>
      </c>
    </row>
    <row r="884" spans="1:4">
      <c r="A884" s="61">
        <v>9900</v>
      </c>
      <c r="B884" s="63" t="s">
        <v>1393</v>
      </c>
      <c r="C884" s="62" t="s">
        <v>1392</v>
      </c>
      <c r="D884" s="63" t="s">
        <v>1393</v>
      </c>
    </row>
    <row r="885" spans="1:4">
      <c r="A885" s="58">
        <v>9980</v>
      </c>
      <c r="B885" s="60" t="s">
        <v>3007</v>
      </c>
      <c r="C885" s="59" t="s">
        <v>1394</v>
      </c>
      <c r="D885" s="60" t="s">
        <v>3007</v>
      </c>
    </row>
    <row r="886" spans="1:4">
      <c r="A886" s="61">
        <v>9981</v>
      </c>
      <c r="B886" s="63" t="s">
        <v>3008</v>
      </c>
      <c r="C886" s="62" t="s">
        <v>1395</v>
      </c>
      <c r="D886" s="63" t="s">
        <v>3008</v>
      </c>
    </row>
    <row r="887" spans="1:4">
      <c r="A887" s="58">
        <v>9982</v>
      </c>
      <c r="B887" s="60" t="s">
        <v>3009</v>
      </c>
      <c r="C887" s="59" t="s">
        <v>1396</v>
      </c>
      <c r="D887" s="60" t="s">
        <v>3009</v>
      </c>
    </row>
    <row r="888" spans="1:4">
      <c r="A888" s="61">
        <v>9983</v>
      </c>
      <c r="B888" s="63" t="s">
        <v>3010</v>
      </c>
      <c r="C888" s="62" t="s">
        <v>1397</v>
      </c>
      <c r="D888" s="63" t="s">
        <v>3010</v>
      </c>
    </row>
    <row r="889" spans="1:4">
      <c r="A889" s="58">
        <v>9984</v>
      </c>
      <c r="B889" s="60" t="s">
        <v>3011</v>
      </c>
      <c r="C889" s="59" t="s">
        <v>1398</v>
      </c>
      <c r="D889" s="60" t="s">
        <v>3011</v>
      </c>
    </row>
    <row r="890" spans="1:4">
      <c r="A890" s="61">
        <v>9985</v>
      </c>
      <c r="B890" s="63" t="s">
        <v>2391</v>
      </c>
      <c r="C890" s="62" t="s">
        <v>366</v>
      </c>
      <c r="D890" s="63" t="s">
        <v>2391</v>
      </c>
    </row>
    <row r="891" spans="1:4">
      <c r="A891" s="58">
        <v>9986</v>
      </c>
      <c r="B891" s="60" t="s">
        <v>3012</v>
      </c>
      <c r="C891" s="59" t="s">
        <v>1399</v>
      </c>
      <c r="D891" s="60" t="s">
        <v>3012</v>
      </c>
    </row>
    <row r="892" spans="1:4">
      <c r="A892" s="61">
        <v>9987</v>
      </c>
      <c r="B892" s="63" t="s">
        <v>3013</v>
      </c>
      <c r="C892" s="62" t="s">
        <v>1400</v>
      </c>
      <c r="D892" s="63" t="s">
        <v>3013</v>
      </c>
    </row>
    <row r="893" spans="1:4">
      <c r="A893" s="58">
        <v>9988</v>
      </c>
      <c r="B893" s="60" t="s">
        <v>3014</v>
      </c>
      <c r="C893" s="59" t="s">
        <v>1401</v>
      </c>
      <c r="D893" s="60" t="s">
        <v>3014</v>
      </c>
    </row>
    <row r="894" spans="1:4">
      <c r="A894" s="61">
        <v>9989</v>
      </c>
      <c r="B894" s="63" t="s">
        <v>3015</v>
      </c>
      <c r="C894" s="62" t="s">
        <v>1402</v>
      </c>
      <c r="D894" s="63" t="s">
        <v>3015</v>
      </c>
    </row>
    <row r="895" spans="1:4">
      <c r="A895" s="58">
        <v>9990</v>
      </c>
      <c r="B895" s="60" t="s">
        <v>3016</v>
      </c>
      <c r="C895" s="59" t="s">
        <v>1403</v>
      </c>
      <c r="D895" s="60" t="s">
        <v>3016</v>
      </c>
    </row>
    <row r="896" spans="1:4">
      <c r="A896" s="61">
        <v>9991</v>
      </c>
      <c r="B896" s="63" t="s">
        <v>3017</v>
      </c>
      <c r="C896" s="62" t="s">
        <v>1404</v>
      </c>
      <c r="D896" s="63" t="s">
        <v>3017</v>
      </c>
    </row>
    <row r="897" spans="1:4">
      <c r="A897" s="58">
        <v>9992</v>
      </c>
      <c r="B897" s="60" t="s">
        <v>3018</v>
      </c>
      <c r="C897" s="59" t="s">
        <v>1405</v>
      </c>
      <c r="D897" s="60" t="s">
        <v>3018</v>
      </c>
    </row>
    <row r="898" spans="1:4">
      <c r="A898" s="73">
        <v>4500</v>
      </c>
      <c r="B898" s="74" t="s">
        <v>32</v>
      </c>
      <c r="C898" s="44" t="s">
        <v>1406</v>
      </c>
      <c r="D898" s="74" t="s">
        <v>32</v>
      </c>
    </row>
    <row r="899" spans="1:4" ht="13.5" thickBot="1">
      <c r="A899" s="77">
        <v>9999</v>
      </c>
      <c r="B899" s="79" t="s">
        <v>3019</v>
      </c>
      <c r="C899" s="78" t="s">
        <v>1407</v>
      </c>
      <c r="D899" s="79" t="s">
        <v>3019</v>
      </c>
    </row>
    <row r="900" spans="1:4" ht="13.5" thickBot="1">
      <c r="A900" s="165" t="s">
        <v>401</v>
      </c>
      <c r="B900" s="166"/>
      <c r="C900" s="166"/>
      <c r="D900" s="167"/>
    </row>
    <row r="901" spans="1:4">
      <c r="A901" s="69">
        <v>1000</v>
      </c>
      <c r="B901" s="63" t="s">
        <v>3020</v>
      </c>
      <c r="C901" s="62" t="s">
        <v>401</v>
      </c>
      <c r="D901" s="63" t="s">
        <v>3020</v>
      </c>
    </row>
    <row r="902" spans="1:4">
      <c r="A902" s="68">
        <v>1011</v>
      </c>
      <c r="B902" s="60" t="s">
        <v>3021</v>
      </c>
      <c r="C902" s="59" t="s">
        <v>1408</v>
      </c>
      <c r="D902" s="60" t="s">
        <v>3021</v>
      </c>
    </row>
    <row r="903" spans="1:4">
      <c r="A903" s="69">
        <v>1012</v>
      </c>
      <c r="B903" s="63" t="s">
        <v>3022</v>
      </c>
      <c r="C903" s="62" t="s">
        <v>1409</v>
      </c>
      <c r="D903" s="63" t="s">
        <v>3022</v>
      </c>
    </row>
    <row r="904" spans="1:4">
      <c r="A904" s="68">
        <v>1013</v>
      </c>
      <c r="B904" s="60" t="s">
        <v>3023</v>
      </c>
      <c r="C904" s="59" t="s">
        <v>1410</v>
      </c>
      <c r="D904" s="60" t="s">
        <v>3023</v>
      </c>
    </row>
    <row r="905" spans="1:4">
      <c r="A905" s="69">
        <v>1014</v>
      </c>
      <c r="B905" s="63" t="s">
        <v>3024</v>
      </c>
      <c r="C905" s="62" t="s">
        <v>1411</v>
      </c>
      <c r="D905" s="63" t="s">
        <v>3024</v>
      </c>
    </row>
    <row r="906" spans="1:4">
      <c r="A906" s="68">
        <v>1015</v>
      </c>
      <c r="B906" s="60" t="s">
        <v>3025</v>
      </c>
      <c r="C906" s="59" t="s">
        <v>1412</v>
      </c>
      <c r="D906" s="60" t="s">
        <v>3025</v>
      </c>
    </row>
    <row r="907" spans="1:4">
      <c r="A907" s="69">
        <v>1016</v>
      </c>
      <c r="B907" s="63" t="s">
        <v>3026</v>
      </c>
      <c r="C907" s="62" t="s">
        <v>1413</v>
      </c>
      <c r="D907" s="63" t="s">
        <v>3026</v>
      </c>
    </row>
    <row r="908" spans="1:4">
      <c r="A908" s="68">
        <v>1017</v>
      </c>
      <c r="B908" s="60" t="s">
        <v>3027</v>
      </c>
      <c r="C908" s="59" t="s">
        <v>1414</v>
      </c>
      <c r="D908" s="60" t="s">
        <v>3027</v>
      </c>
    </row>
    <row r="909" spans="1:4">
      <c r="A909" s="69">
        <v>1018</v>
      </c>
      <c r="B909" s="63" t="s">
        <v>3028</v>
      </c>
      <c r="C909" s="62" t="s">
        <v>1415</v>
      </c>
      <c r="D909" s="63" t="s">
        <v>3028</v>
      </c>
    </row>
    <row r="910" spans="1:4">
      <c r="A910" s="68">
        <v>1019</v>
      </c>
      <c r="B910" s="60" t="s">
        <v>3029</v>
      </c>
      <c r="C910" s="59" t="s">
        <v>1416</v>
      </c>
      <c r="D910" s="60" t="s">
        <v>3029</v>
      </c>
    </row>
    <row r="911" spans="1:4">
      <c r="A911" s="69">
        <v>1020</v>
      </c>
      <c r="B911" s="63" t="s">
        <v>3030</v>
      </c>
      <c r="C911" s="62" t="s">
        <v>1417</v>
      </c>
      <c r="D911" s="63" t="s">
        <v>3030</v>
      </c>
    </row>
    <row r="912" spans="1:4">
      <c r="A912" s="68">
        <v>1021</v>
      </c>
      <c r="B912" s="60" t="s">
        <v>3031</v>
      </c>
      <c r="C912" s="59" t="s">
        <v>1418</v>
      </c>
      <c r="D912" s="60" t="s">
        <v>3031</v>
      </c>
    </row>
    <row r="913" spans="1:4">
      <c r="A913" s="69">
        <v>1022</v>
      </c>
      <c r="B913" s="63" t="s">
        <v>3032</v>
      </c>
      <c r="C913" s="62" t="s">
        <v>1419</v>
      </c>
      <c r="D913" s="63" t="s">
        <v>3032</v>
      </c>
    </row>
    <row r="914" spans="1:4">
      <c r="A914" s="68">
        <v>1023</v>
      </c>
      <c r="B914" s="60" t="s">
        <v>3033</v>
      </c>
      <c r="C914" s="59" t="s">
        <v>1420</v>
      </c>
      <c r="D914" s="60" t="s">
        <v>3033</v>
      </c>
    </row>
    <row r="915" spans="1:4">
      <c r="A915" s="69">
        <v>1024</v>
      </c>
      <c r="B915" s="63" t="s">
        <v>3034</v>
      </c>
      <c r="C915" s="62" t="s">
        <v>1421</v>
      </c>
      <c r="D915" s="63" t="s">
        <v>3034</v>
      </c>
    </row>
    <row r="916" spans="1:4">
      <c r="A916" s="68">
        <v>1025</v>
      </c>
      <c r="B916" s="63" t="s">
        <v>3035</v>
      </c>
      <c r="C916" s="59" t="s">
        <v>1422</v>
      </c>
      <c r="D916" s="63" t="s">
        <v>3035</v>
      </c>
    </row>
    <row r="917" spans="1:4">
      <c r="A917" s="69">
        <v>1080</v>
      </c>
      <c r="B917" s="63" t="s">
        <v>3036</v>
      </c>
      <c r="C917" s="62" t="s">
        <v>1423</v>
      </c>
      <c r="D917" s="63" t="s">
        <v>3036</v>
      </c>
    </row>
    <row r="918" spans="1:4">
      <c r="A918" s="68">
        <v>1081</v>
      </c>
      <c r="B918" s="60" t="s">
        <v>3037</v>
      </c>
      <c r="C918" s="59" t="s">
        <v>1423</v>
      </c>
      <c r="D918" s="60" t="s">
        <v>3037</v>
      </c>
    </row>
    <row r="919" spans="1:4">
      <c r="A919" s="69">
        <v>1083</v>
      </c>
      <c r="B919" s="63" t="s">
        <v>3038</v>
      </c>
      <c r="C919" s="62" t="s">
        <v>1423</v>
      </c>
      <c r="D919" s="63" t="s">
        <v>3038</v>
      </c>
    </row>
    <row r="920" spans="1:4">
      <c r="A920" s="68">
        <v>1090</v>
      </c>
      <c r="B920" s="60" t="s">
        <v>3039</v>
      </c>
      <c r="C920" s="59" t="s">
        <v>1424</v>
      </c>
      <c r="D920" s="60" t="s">
        <v>3039</v>
      </c>
    </row>
    <row r="921" spans="1:4">
      <c r="A921" s="69">
        <v>1091</v>
      </c>
      <c r="B921" s="63" t="s">
        <v>3040</v>
      </c>
      <c r="C921" s="62" t="s">
        <v>1424</v>
      </c>
      <c r="D921" s="63" t="s">
        <v>3040</v>
      </c>
    </row>
    <row r="922" spans="1:4">
      <c r="A922" s="68">
        <v>1092</v>
      </c>
      <c r="B922" s="60" t="s">
        <v>3041</v>
      </c>
      <c r="C922" s="59" t="s">
        <v>1425</v>
      </c>
      <c r="D922" s="60" t="s">
        <v>3041</v>
      </c>
    </row>
    <row r="923" spans="1:4">
      <c r="A923" s="69">
        <v>1093</v>
      </c>
      <c r="B923" s="63" t="s">
        <v>3042</v>
      </c>
      <c r="C923" s="62" t="s">
        <v>1424</v>
      </c>
      <c r="D923" s="63" t="s">
        <v>3042</v>
      </c>
    </row>
    <row r="924" spans="1:4">
      <c r="A924" s="68">
        <v>1094</v>
      </c>
      <c r="B924" s="60" t="s">
        <v>3043</v>
      </c>
      <c r="C924" s="59" t="s">
        <v>1426</v>
      </c>
      <c r="D924" s="60" t="s">
        <v>3043</v>
      </c>
    </row>
    <row r="925" spans="1:4">
      <c r="A925" s="69">
        <v>1095</v>
      </c>
      <c r="B925" s="63" t="s">
        <v>3044</v>
      </c>
      <c r="C925" s="62" t="s">
        <v>1427</v>
      </c>
      <c r="D925" s="63" t="s">
        <v>3044</v>
      </c>
    </row>
    <row r="926" spans="1:4">
      <c r="A926" s="68">
        <v>1096</v>
      </c>
      <c r="B926" s="60" t="s">
        <v>3045</v>
      </c>
      <c r="C926" s="59" t="s">
        <v>1428</v>
      </c>
      <c r="D926" s="60" t="s">
        <v>3045</v>
      </c>
    </row>
    <row r="927" spans="1:4" ht="13.5" thickBot="1">
      <c r="A927" s="70">
        <v>1097</v>
      </c>
      <c r="B927" s="67" t="s">
        <v>3046</v>
      </c>
      <c r="C927" s="66" t="s">
        <v>1429</v>
      </c>
      <c r="D927" s="67" t="s">
        <v>3046</v>
      </c>
    </row>
    <row r="928" spans="1:4" ht="13.5" thickBot="1">
      <c r="A928" s="165" t="s">
        <v>404</v>
      </c>
      <c r="B928" s="166"/>
      <c r="C928" s="166"/>
      <c r="D928" s="167"/>
    </row>
    <row r="929" spans="1:4">
      <c r="A929" s="68">
        <v>2000</v>
      </c>
      <c r="B929" s="60" t="s">
        <v>3047</v>
      </c>
      <c r="C929" s="59" t="s">
        <v>404</v>
      </c>
      <c r="D929" s="60" t="s">
        <v>3047</v>
      </c>
    </row>
    <row r="930" spans="1:4">
      <c r="A930" s="69">
        <v>2010</v>
      </c>
      <c r="B930" s="63" t="s">
        <v>3048</v>
      </c>
      <c r="C930" s="62" t="s">
        <v>1430</v>
      </c>
      <c r="D930" s="63" t="s">
        <v>3048</v>
      </c>
    </row>
    <row r="931" spans="1:4">
      <c r="A931" s="68">
        <v>2013</v>
      </c>
      <c r="B931" s="60" t="s">
        <v>3049</v>
      </c>
      <c r="C931" s="59" t="s">
        <v>1431</v>
      </c>
      <c r="D931" s="60" t="s">
        <v>3049</v>
      </c>
    </row>
    <row r="932" spans="1:4">
      <c r="A932" s="69">
        <v>2015</v>
      </c>
      <c r="B932" s="63" t="s">
        <v>3050</v>
      </c>
      <c r="C932" s="62" t="s">
        <v>2275</v>
      </c>
      <c r="D932" s="63" t="s">
        <v>3050</v>
      </c>
    </row>
    <row r="933" spans="1:4">
      <c r="A933" s="68">
        <v>2020</v>
      </c>
      <c r="B933" s="60" t="s">
        <v>3051</v>
      </c>
      <c r="C933" s="59" t="s">
        <v>1432</v>
      </c>
      <c r="D933" s="60" t="s">
        <v>3051</v>
      </c>
    </row>
    <row r="934" spans="1:4">
      <c r="A934" s="69">
        <v>2030</v>
      </c>
      <c r="B934" s="63" t="s">
        <v>3052</v>
      </c>
      <c r="C934" s="62" t="s">
        <v>1433</v>
      </c>
      <c r="D934" s="63" t="s">
        <v>3052</v>
      </c>
    </row>
    <row r="935" spans="1:4">
      <c r="A935" s="68">
        <v>2040</v>
      </c>
      <c r="B935" s="60" t="s">
        <v>3053</v>
      </c>
      <c r="C935" s="59" t="s">
        <v>1434</v>
      </c>
      <c r="D935" s="60" t="s">
        <v>3053</v>
      </c>
    </row>
    <row r="936" spans="1:4">
      <c r="A936" s="69">
        <v>2050</v>
      </c>
      <c r="B936" s="63" t="s">
        <v>3054</v>
      </c>
      <c r="C936" s="62" t="s">
        <v>1435</v>
      </c>
      <c r="D936" s="63" t="s">
        <v>3054</v>
      </c>
    </row>
    <row r="937" spans="1:4">
      <c r="A937" s="68">
        <v>2055</v>
      </c>
      <c r="B937" s="60" t="s">
        <v>3055</v>
      </c>
      <c r="C937" s="59" t="s">
        <v>1436</v>
      </c>
      <c r="D937" s="60" t="s">
        <v>3055</v>
      </c>
    </row>
    <row r="938" spans="1:4">
      <c r="A938" s="69">
        <v>2060</v>
      </c>
      <c r="B938" s="63" t="s">
        <v>3056</v>
      </c>
      <c r="C938" s="62" t="s">
        <v>1437</v>
      </c>
      <c r="D938" s="63" t="s">
        <v>3056</v>
      </c>
    </row>
    <row r="939" spans="1:4">
      <c r="A939" s="68">
        <v>2070</v>
      </c>
      <c r="B939" s="60" t="s">
        <v>3057</v>
      </c>
      <c r="C939" s="59" t="s">
        <v>645</v>
      </c>
      <c r="D939" s="60" t="s">
        <v>3057</v>
      </c>
    </row>
    <row r="940" spans="1:4">
      <c r="A940" s="69">
        <v>2072</v>
      </c>
      <c r="B940" s="63" t="s">
        <v>3058</v>
      </c>
      <c r="C940" s="62" t="s">
        <v>1438</v>
      </c>
      <c r="D940" s="63" t="s">
        <v>3058</v>
      </c>
    </row>
    <row r="941" spans="1:4">
      <c r="A941" s="68">
        <v>2078</v>
      </c>
      <c r="B941" s="60" t="s">
        <v>3059</v>
      </c>
      <c r="C941" s="59" t="s">
        <v>1439</v>
      </c>
      <c r="D941" s="60" t="s">
        <v>3059</v>
      </c>
    </row>
    <row r="942" spans="1:4">
      <c r="A942" s="69">
        <v>2079</v>
      </c>
      <c r="B942" s="63" t="s">
        <v>3060</v>
      </c>
      <c r="C942" s="62" t="s">
        <v>1440</v>
      </c>
      <c r="D942" s="63" t="s">
        <v>3060</v>
      </c>
    </row>
    <row r="943" spans="1:4">
      <c r="A943" s="68">
        <v>2080</v>
      </c>
      <c r="B943" s="60" t="s">
        <v>3061</v>
      </c>
      <c r="C943" s="59" t="s">
        <v>1441</v>
      </c>
      <c r="D943" s="60" t="s">
        <v>3061</v>
      </c>
    </row>
    <row r="944" spans="1:4">
      <c r="A944" s="69">
        <v>2081</v>
      </c>
      <c r="B944" s="63" t="s">
        <v>3062</v>
      </c>
      <c r="C944" s="62" t="s">
        <v>1442</v>
      </c>
      <c r="D944" s="63" t="s">
        <v>3062</v>
      </c>
    </row>
    <row r="945" spans="1:4">
      <c r="A945" s="68">
        <v>2082</v>
      </c>
      <c r="B945" s="60" t="s">
        <v>3063</v>
      </c>
      <c r="C945" s="59" t="s">
        <v>1443</v>
      </c>
      <c r="D945" s="60" t="s">
        <v>3063</v>
      </c>
    </row>
    <row r="946" spans="1:4">
      <c r="A946" s="69">
        <v>2083</v>
      </c>
      <c r="B946" s="63" t="s">
        <v>3064</v>
      </c>
      <c r="C946" s="62" t="s">
        <v>1444</v>
      </c>
      <c r="D946" s="63" t="s">
        <v>3064</v>
      </c>
    </row>
    <row r="947" spans="1:4">
      <c r="A947" s="68">
        <v>2084</v>
      </c>
      <c r="B947" s="60" t="s">
        <v>3065</v>
      </c>
      <c r="C947" s="59" t="s">
        <v>1445</v>
      </c>
      <c r="D947" s="60" t="s">
        <v>3065</v>
      </c>
    </row>
    <row r="948" spans="1:4">
      <c r="A948" s="69">
        <v>2085</v>
      </c>
      <c r="B948" s="63" t="s">
        <v>3066</v>
      </c>
      <c r="C948" s="62" t="s">
        <v>1446</v>
      </c>
      <c r="D948" s="63" t="s">
        <v>3066</v>
      </c>
    </row>
    <row r="949" spans="1:4">
      <c r="A949" s="68">
        <v>2087</v>
      </c>
      <c r="B949" s="60" t="s">
        <v>3067</v>
      </c>
      <c r="C949" s="59" t="s">
        <v>1447</v>
      </c>
      <c r="D949" s="60" t="s">
        <v>3067</v>
      </c>
    </row>
    <row r="950" spans="1:4">
      <c r="A950" s="69">
        <v>2090</v>
      </c>
      <c r="B950" s="63" t="s">
        <v>3068</v>
      </c>
      <c r="C950" s="62" t="s">
        <v>1448</v>
      </c>
      <c r="D950" s="63" t="s">
        <v>3068</v>
      </c>
    </row>
    <row r="951" spans="1:4">
      <c r="A951" s="68">
        <v>2091</v>
      </c>
      <c r="B951" s="60" t="s">
        <v>3069</v>
      </c>
      <c r="C951" s="59" t="s">
        <v>1449</v>
      </c>
      <c r="D951" s="60" t="s">
        <v>3069</v>
      </c>
    </row>
    <row r="952" spans="1:4">
      <c r="A952" s="69">
        <v>2092</v>
      </c>
      <c r="B952" s="63" t="s">
        <v>3070</v>
      </c>
      <c r="C952" s="62" t="s">
        <v>1450</v>
      </c>
      <c r="D952" s="63" t="s">
        <v>3070</v>
      </c>
    </row>
    <row r="953" spans="1:4">
      <c r="A953" s="68">
        <v>2100</v>
      </c>
      <c r="B953" s="60" t="s">
        <v>3071</v>
      </c>
      <c r="C953" s="59" t="s">
        <v>1451</v>
      </c>
      <c r="D953" s="60" t="s">
        <v>3071</v>
      </c>
    </row>
    <row r="954" spans="1:4">
      <c r="A954" s="69">
        <v>2110</v>
      </c>
      <c r="B954" s="63" t="s">
        <v>3072</v>
      </c>
      <c r="C954" s="62" t="s">
        <v>1452</v>
      </c>
      <c r="D954" s="63" t="s">
        <v>3072</v>
      </c>
    </row>
    <row r="955" spans="1:4">
      <c r="A955" s="68">
        <v>2111</v>
      </c>
      <c r="B955" s="60" t="s">
        <v>3073</v>
      </c>
      <c r="C955" s="59" t="s">
        <v>1453</v>
      </c>
      <c r="D955" s="60" t="s">
        <v>3073</v>
      </c>
    </row>
    <row r="956" spans="1:4">
      <c r="A956" s="69">
        <v>2120</v>
      </c>
      <c r="B956" s="63" t="s">
        <v>3074</v>
      </c>
      <c r="C956" s="62" t="s">
        <v>1454</v>
      </c>
      <c r="D956" s="63" t="s">
        <v>3074</v>
      </c>
    </row>
    <row r="957" spans="1:4">
      <c r="A957" s="68">
        <v>2125</v>
      </c>
      <c r="B957" s="60" t="s">
        <v>3075</v>
      </c>
      <c r="C957" s="59" t="s">
        <v>1455</v>
      </c>
      <c r="D957" s="60" t="s">
        <v>3075</v>
      </c>
    </row>
    <row r="958" spans="1:4">
      <c r="A958" s="69">
        <v>2130</v>
      </c>
      <c r="B958" s="63" t="s">
        <v>3076</v>
      </c>
      <c r="C958" s="62" t="s">
        <v>1456</v>
      </c>
      <c r="D958" s="63" t="s">
        <v>3076</v>
      </c>
    </row>
    <row r="959" spans="1:4">
      <c r="A959" s="68">
        <v>2131</v>
      </c>
      <c r="B959" s="60" t="s">
        <v>3077</v>
      </c>
      <c r="C959" s="59" t="s">
        <v>1457</v>
      </c>
      <c r="D959" s="60" t="s">
        <v>3077</v>
      </c>
    </row>
    <row r="960" spans="1:4">
      <c r="A960" s="69">
        <v>2132</v>
      </c>
      <c r="B960" s="63" t="s">
        <v>3078</v>
      </c>
      <c r="C960" s="62" t="s">
        <v>1458</v>
      </c>
      <c r="D960" s="63" t="s">
        <v>3078</v>
      </c>
    </row>
    <row r="961" spans="1:4">
      <c r="A961" s="68">
        <v>2135</v>
      </c>
      <c r="B961" s="60" t="s">
        <v>3079</v>
      </c>
      <c r="C961" s="59" t="s">
        <v>1459</v>
      </c>
      <c r="D961" s="60" t="s">
        <v>3079</v>
      </c>
    </row>
    <row r="962" spans="1:4">
      <c r="A962" s="69">
        <v>2136</v>
      </c>
      <c r="B962" s="63" t="s">
        <v>3080</v>
      </c>
      <c r="C962" s="62" t="s">
        <v>1460</v>
      </c>
      <c r="D962" s="63" t="s">
        <v>3080</v>
      </c>
    </row>
    <row r="963" spans="1:4">
      <c r="A963" s="68">
        <v>2137</v>
      </c>
      <c r="B963" s="60" t="s">
        <v>3081</v>
      </c>
      <c r="C963" s="59" t="s">
        <v>1461</v>
      </c>
      <c r="D963" s="60" t="s">
        <v>3081</v>
      </c>
    </row>
    <row r="964" spans="1:4">
      <c r="A964" s="69">
        <v>2138</v>
      </c>
      <c r="B964" s="63" t="s">
        <v>3082</v>
      </c>
      <c r="C964" s="62" t="s">
        <v>1462</v>
      </c>
      <c r="D964" s="63" t="s">
        <v>3082</v>
      </c>
    </row>
    <row r="965" spans="1:4">
      <c r="A965" s="68">
        <v>2140</v>
      </c>
      <c r="B965" s="60" t="s">
        <v>3083</v>
      </c>
      <c r="C965" s="59" t="s">
        <v>1463</v>
      </c>
      <c r="D965" s="60" t="s">
        <v>3083</v>
      </c>
    </row>
    <row r="966" spans="1:4">
      <c r="A966" s="69">
        <v>2141</v>
      </c>
      <c r="B966" s="63" t="s">
        <v>3084</v>
      </c>
      <c r="C966" s="62" t="s">
        <v>1464</v>
      </c>
      <c r="D966" s="63" t="s">
        <v>3084</v>
      </c>
    </row>
    <row r="967" spans="1:4">
      <c r="A967" s="68">
        <v>2142</v>
      </c>
      <c r="B967" s="60" t="s">
        <v>3085</v>
      </c>
      <c r="C967" s="59" t="s">
        <v>1465</v>
      </c>
      <c r="D967" s="60" t="s">
        <v>3085</v>
      </c>
    </row>
    <row r="968" spans="1:4">
      <c r="A968" s="69">
        <v>2143</v>
      </c>
      <c r="B968" s="63" t="s">
        <v>3086</v>
      </c>
      <c r="C968" s="62" t="s">
        <v>1466</v>
      </c>
      <c r="D968" s="63" t="s">
        <v>3086</v>
      </c>
    </row>
    <row r="969" spans="1:4">
      <c r="A969" s="68">
        <v>2145</v>
      </c>
      <c r="B969" s="60" t="s">
        <v>3087</v>
      </c>
      <c r="C969" s="59" t="s">
        <v>1467</v>
      </c>
      <c r="D969" s="60" t="s">
        <v>3087</v>
      </c>
    </row>
    <row r="970" spans="1:4">
      <c r="A970" s="69">
        <v>2148</v>
      </c>
      <c r="B970" s="63" t="s">
        <v>3088</v>
      </c>
      <c r="C970" s="62" t="s">
        <v>1468</v>
      </c>
      <c r="D970" s="63" t="s">
        <v>3088</v>
      </c>
    </row>
    <row r="971" spans="1:4">
      <c r="A971" s="68">
        <v>2149</v>
      </c>
      <c r="B971" s="60" t="s">
        <v>3089</v>
      </c>
      <c r="C971" s="59" t="s">
        <v>1469</v>
      </c>
      <c r="D971" s="60" t="s">
        <v>3089</v>
      </c>
    </row>
    <row r="972" spans="1:4">
      <c r="A972" s="69">
        <v>2150</v>
      </c>
      <c r="B972" s="63" t="s">
        <v>3090</v>
      </c>
      <c r="C972" s="62" t="s">
        <v>1470</v>
      </c>
      <c r="D972" s="63" t="s">
        <v>3090</v>
      </c>
    </row>
    <row r="973" spans="1:4">
      <c r="A973" s="68">
        <v>2151</v>
      </c>
      <c r="B973" s="60" t="s">
        <v>3091</v>
      </c>
      <c r="C973" s="59" t="s">
        <v>1471</v>
      </c>
      <c r="D973" s="60" t="s">
        <v>3091</v>
      </c>
    </row>
    <row r="974" spans="1:4">
      <c r="A974" s="69">
        <v>2152</v>
      </c>
      <c r="B974" s="63" t="s">
        <v>3092</v>
      </c>
      <c r="C974" s="62" t="s">
        <v>1472</v>
      </c>
      <c r="D974" s="63" t="s">
        <v>3092</v>
      </c>
    </row>
    <row r="975" spans="1:4">
      <c r="A975" s="68">
        <v>2153</v>
      </c>
      <c r="B975" s="60" t="s">
        <v>3093</v>
      </c>
      <c r="C975" s="59" t="s">
        <v>1473</v>
      </c>
      <c r="D975" s="60" t="s">
        <v>3093</v>
      </c>
    </row>
    <row r="976" spans="1:4">
      <c r="A976" s="69">
        <v>2154</v>
      </c>
      <c r="B976" s="63" t="s">
        <v>3094</v>
      </c>
      <c r="C976" s="62" t="s">
        <v>1474</v>
      </c>
      <c r="D976" s="63" t="s">
        <v>3094</v>
      </c>
    </row>
    <row r="977" spans="1:4">
      <c r="A977" s="68">
        <v>2155</v>
      </c>
      <c r="B977" s="60" t="s">
        <v>3095</v>
      </c>
      <c r="C977" s="59" t="s">
        <v>1475</v>
      </c>
      <c r="D977" s="60" t="s">
        <v>3095</v>
      </c>
    </row>
    <row r="978" spans="1:4">
      <c r="A978" s="69">
        <v>2156</v>
      </c>
      <c r="B978" s="63" t="s">
        <v>3096</v>
      </c>
      <c r="C978" s="62" t="s">
        <v>1476</v>
      </c>
      <c r="D978" s="63" t="s">
        <v>3096</v>
      </c>
    </row>
    <row r="979" spans="1:4">
      <c r="A979" s="68">
        <v>2157</v>
      </c>
      <c r="B979" s="60" t="s">
        <v>3097</v>
      </c>
      <c r="C979" s="59" t="s">
        <v>1477</v>
      </c>
      <c r="D979" s="60" t="s">
        <v>3097</v>
      </c>
    </row>
    <row r="980" spans="1:4">
      <c r="A980" s="69">
        <v>2158</v>
      </c>
      <c r="B980" s="63" t="s">
        <v>3098</v>
      </c>
      <c r="C980" s="62" t="s">
        <v>1478</v>
      </c>
      <c r="D980" s="63" t="s">
        <v>3098</v>
      </c>
    </row>
    <row r="981" spans="1:4">
      <c r="A981" s="68">
        <v>2159</v>
      </c>
      <c r="B981" s="60" t="s">
        <v>3099</v>
      </c>
      <c r="C981" s="59" t="s">
        <v>1479</v>
      </c>
      <c r="D981" s="60" t="s">
        <v>3099</v>
      </c>
    </row>
    <row r="982" spans="1:4">
      <c r="A982" s="69">
        <v>2160</v>
      </c>
      <c r="B982" s="63" t="s">
        <v>3100</v>
      </c>
      <c r="C982" s="62" t="s">
        <v>1480</v>
      </c>
      <c r="D982" s="63" t="s">
        <v>3100</v>
      </c>
    </row>
    <row r="983" spans="1:4">
      <c r="A983" s="68">
        <v>2161</v>
      </c>
      <c r="B983" s="60" t="s">
        <v>3101</v>
      </c>
      <c r="C983" s="59" t="s">
        <v>1481</v>
      </c>
      <c r="D983" s="60" t="s">
        <v>3101</v>
      </c>
    </row>
    <row r="984" spans="1:4">
      <c r="A984" s="69">
        <v>2162</v>
      </c>
      <c r="B984" s="63" t="s">
        <v>3102</v>
      </c>
      <c r="C984" s="62" t="s">
        <v>1482</v>
      </c>
      <c r="D984" s="63" t="s">
        <v>3102</v>
      </c>
    </row>
    <row r="985" spans="1:4">
      <c r="A985" s="68">
        <v>2163</v>
      </c>
      <c r="B985" s="60" t="s">
        <v>3103</v>
      </c>
      <c r="C985" s="59" t="s">
        <v>1483</v>
      </c>
      <c r="D985" s="60" t="s">
        <v>3103</v>
      </c>
    </row>
    <row r="986" spans="1:4">
      <c r="A986" s="69">
        <v>2164</v>
      </c>
      <c r="B986" s="63" t="s">
        <v>3104</v>
      </c>
      <c r="C986" s="62" t="s">
        <v>1484</v>
      </c>
      <c r="D986" s="63" t="s">
        <v>3104</v>
      </c>
    </row>
    <row r="987" spans="1:4">
      <c r="A987" s="68">
        <v>2165</v>
      </c>
      <c r="B987" s="60" t="s">
        <v>3105</v>
      </c>
      <c r="C987" s="59" t="s">
        <v>1485</v>
      </c>
      <c r="D987" s="60" t="s">
        <v>3105</v>
      </c>
    </row>
    <row r="988" spans="1:4">
      <c r="A988" s="69">
        <v>2170</v>
      </c>
      <c r="B988" s="63" t="s">
        <v>3106</v>
      </c>
      <c r="C988" s="62" t="s">
        <v>1486</v>
      </c>
      <c r="D988" s="63" t="s">
        <v>3106</v>
      </c>
    </row>
    <row r="989" spans="1:4">
      <c r="A989" s="68">
        <v>2171</v>
      </c>
      <c r="B989" s="60" t="s">
        <v>3107</v>
      </c>
      <c r="C989" s="59" t="s">
        <v>1487</v>
      </c>
      <c r="D989" s="60" t="s">
        <v>3107</v>
      </c>
    </row>
    <row r="990" spans="1:4">
      <c r="A990" s="69">
        <v>2175</v>
      </c>
      <c r="B990" s="63" t="s">
        <v>3108</v>
      </c>
      <c r="C990" s="62" t="s">
        <v>657</v>
      </c>
      <c r="D990" s="63" t="s">
        <v>3108</v>
      </c>
    </row>
    <row r="991" spans="1:4">
      <c r="A991" s="68">
        <v>2180</v>
      </c>
      <c r="B991" s="60" t="s">
        <v>3109</v>
      </c>
      <c r="C991" s="59" t="s">
        <v>1488</v>
      </c>
      <c r="D991" s="60" t="s">
        <v>3109</v>
      </c>
    </row>
    <row r="992" spans="1:4">
      <c r="A992" s="69">
        <v>2185</v>
      </c>
      <c r="B992" s="63" t="s">
        <v>3110</v>
      </c>
      <c r="C992" s="62" t="s">
        <v>1489</v>
      </c>
      <c r="D992" s="63" t="s">
        <v>3110</v>
      </c>
    </row>
    <row r="993" spans="1:4">
      <c r="A993" s="68">
        <v>2189</v>
      </c>
      <c r="B993" s="60" t="s">
        <v>3111</v>
      </c>
      <c r="C993" s="59" t="s">
        <v>881</v>
      </c>
      <c r="D993" s="60" t="s">
        <v>3111</v>
      </c>
    </row>
    <row r="994" spans="1:4">
      <c r="A994" s="69">
        <v>2190</v>
      </c>
      <c r="B994" s="63" t="s">
        <v>3112</v>
      </c>
      <c r="C994" s="62" t="s">
        <v>1490</v>
      </c>
      <c r="D994" s="63" t="s">
        <v>3112</v>
      </c>
    </row>
    <row r="995" spans="1:4">
      <c r="A995" s="68">
        <v>2200</v>
      </c>
      <c r="B995" s="60" t="s">
        <v>3113</v>
      </c>
      <c r="C995" s="59" t="s">
        <v>1491</v>
      </c>
      <c r="D995" s="60" t="s">
        <v>3113</v>
      </c>
    </row>
    <row r="996" spans="1:4">
      <c r="A996" s="69">
        <v>2201</v>
      </c>
      <c r="B996" s="63" t="s">
        <v>3114</v>
      </c>
      <c r="C996" s="62" t="s">
        <v>1492</v>
      </c>
      <c r="D996" s="63" t="s">
        <v>3114</v>
      </c>
    </row>
    <row r="997" spans="1:4">
      <c r="A997" s="68">
        <v>2202</v>
      </c>
      <c r="B997" s="60" t="s">
        <v>3115</v>
      </c>
      <c r="C997" s="59" t="s">
        <v>1493</v>
      </c>
      <c r="D997" s="60" t="s">
        <v>3115</v>
      </c>
    </row>
    <row r="998" spans="1:4">
      <c r="A998" s="69">
        <v>2203</v>
      </c>
      <c r="B998" s="63" t="s">
        <v>3116</v>
      </c>
      <c r="C998" s="62" t="s">
        <v>1494</v>
      </c>
      <c r="D998" s="63" t="s">
        <v>3116</v>
      </c>
    </row>
    <row r="999" spans="1:4">
      <c r="A999" s="68">
        <v>2204</v>
      </c>
      <c r="B999" s="60" t="s">
        <v>3117</v>
      </c>
      <c r="C999" s="59" t="s">
        <v>1495</v>
      </c>
      <c r="D999" s="60" t="s">
        <v>3117</v>
      </c>
    </row>
    <row r="1000" spans="1:4">
      <c r="A1000" s="69">
        <v>2205</v>
      </c>
      <c r="B1000" s="63" t="s">
        <v>3118</v>
      </c>
      <c r="C1000" s="62" t="s">
        <v>1496</v>
      </c>
      <c r="D1000" s="63" t="s">
        <v>3118</v>
      </c>
    </row>
    <row r="1001" spans="1:4">
      <c r="A1001" s="68">
        <v>2206</v>
      </c>
      <c r="B1001" s="60" t="s">
        <v>3119</v>
      </c>
      <c r="C1001" s="59" t="s">
        <v>1497</v>
      </c>
      <c r="D1001" s="60" t="s">
        <v>3119</v>
      </c>
    </row>
    <row r="1002" spans="1:4">
      <c r="A1002" s="69">
        <v>2210</v>
      </c>
      <c r="B1002" s="63" t="s">
        <v>3120</v>
      </c>
      <c r="C1002" s="62" t="s">
        <v>1498</v>
      </c>
      <c r="D1002" s="63" t="s">
        <v>3120</v>
      </c>
    </row>
    <row r="1003" spans="1:4">
      <c r="A1003" s="68">
        <v>2220</v>
      </c>
      <c r="B1003" s="60" t="s">
        <v>3121</v>
      </c>
      <c r="C1003" s="59" t="s">
        <v>1499</v>
      </c>
      <c r="D1003" s="60" t="s">
        <v>3121</v>
      </c>
    </row>
    <row r="1004" spans="1:4">
      <c r="A1004" s="69">
        <v>2221</v>
      </c>
      <c r="B1004" s="63" t="s">
        <v>3122</v>
      </c>
      <c r="C1004" s="62" t="s">
        <v>1500</v>
      </c>
      <c r="D1004" s="63" t="s">
        <v>3122</v>
      </c>
    </row>
    <row r="1005" spans="1:4">
      <c r="A1005" s="68">
        <v>2225</v>
      </c>
      <c r="B1005" s="60" t="s">
        <v>3123</v>
      </c>
      <c r="C1005" s="59" t="s">
        <v>1501</v>
      </c>
      <c r="D1005" s="60" t="s">
        <v>3123</v>
      </c>
    </row>
    <row r="1006" spans="1:4">
      <c r="A1006" s="69">
        <v>2226</v>
      </c>
      <c r="B1006" s="63" t="s">
        <v>3124</v>
      </c>
      <c r="C1006" s="62" t="s">
        <v>1502</v>
      </c>
      <c r="D1006" s="63" t="s">
        <v>3124</v>
      </c>
    </row>
    <row r="1007" spans="1:4">
      <c r="A1007" s="68">
        <v>2229</v>
      </c>
      <c r="B1007" s="60" t="s">
        <v>3125</v>
      </c>
      <c r="C1007" s="59" t="s">
        <v>1503</v>
      </c>
      <c r="D1007" s="60" t="s">
        <v>3125</v>
      </c>
    </row>
    <row r="1008" spans="1:4">
      <c r="A1008" s="69">
        <v>2230</v>
      </c>
      <c r="B1008" s="63" t="s">
        <v>3126</v>
      </c>
      <c r="C1008" s="62" t="s">
        <v>1504</v>
      </c>
      <c r="D1008" s="63" t="s">
        <v>3126</v>
      </c>
    </row>
    <row r="1009" spans="1:4">
      <c r="A1009" s="68">
        <v>2240</v>
      </c>
      <c r="B1009" s="60" t="s">
        <v>3127</v>
      </c>
      <c r="C1009" s="59" t="s">
        <v>1505</v>
      </c>
      <c r="D1009" s="60" t="s">
        <v>3127</v>
      </c>
    </row>
    <row r="1010" spans="1:4">
      <c r="A1010" s="69">
        <v>2241</v>
      </c>
      <c r="B1010" s="63" t="s">
        <v>3128</v>
      </c>
      <c r="C1010" s="62" t="s">
        <v>1506</v>
      </c>
      <c r="D1010" s="63" t="s">
        <v>3128</v>
      </c>
    </row>
    <row r="1011" spans="1:4">
      <c r="A1011" s="68">
        <v>2242</v>
      </c>
      <c r="B1011" s="60" t="s">
        <v>3129</v>
      </c>
      <c r="C1011" s="59" t="s">
        <v>1507</v>
      </c>
      <c r="D1011" s="60" t="s">
        <v>3129</v>
      </c>
    </row>
    <row r="1012" spans="1:4">
      <c r="A1012" s="69">
        <v>2300</v>
      </c>
      <c r="B1012" s="63" t="s">
        <v>3130</v>
      </c>
      <c r="C1012" s="62" t="s">
        <v>1508</v>
      </c>
      <c r="D1012" s="63" t="s">
        <v>3130</v>
      </c>
    </row>
    <row r="1013" spans="1:4">
      <c r="A1013" s="68">
        <v>2301</v>
      </c>
      <c r="B1013" s="60" t="s">
        <v>3131</v>
      </c>
      <c r="C1013" s="59" t="s">
        <v>1509</v>
      </c>
      <c r="D1013" s="60" t="s">
        <v>3131</v>
      </c>
    </row>
    <row r="1014" spans="1:4">
      <c r="A1014" s="69">
        <v>2302</v>
      </c>
      <c r="B1014" s="63" t="s">
        <v>3132</v>
      </c>
      <c r="C1014" s="62" t="s">
        <v>1510</v>
      </c>
      <c r="D1014" s="63" t="s">
        <v>3132</v>
      </c>
    </row>
    <row r="1015" spans="1:4">
      <c r="A1015" s="68">
        <v>2303</v>
      </c>
      <c r="B1015" s="60" t="s">
        <v>3133</v>
      </c>
      <c r="C1015" s="59" t="s">
        <v>1511</v>
      </c>
      <c r="D1015" s="60" t="s">
        <v>3133</v>
      </c>
    </row>
    <row r="1016" spans="1:4">
      <c r="A1016" s="69">
        <v>2304</v>
      </c>
      <c r="B1016" s="63" t="s">
        <v>3134</v>
      </c>
      <c r="C1016" s="62" t="s">
        <v>1512</v>
      </c>
      <c r="D1016" s="63" t="s">
        <v>3134</v>
      </c>
    </row>
    <row r="1017" spans="1:4">
      <c r="A1017" s="68">
        <v>2305</v>
      </c>
      <c r="B1017" s="60" t="s">
        <v>3135</v>
      </c>
      <c r="C1017" s="59" t="s">
        <v>1513</v>
      </c>
      <c r="D1017" s="60" t="s">
        <v>3135</v>
      </c>
    </row>
    <row r="1018" spans="1:4">
      <c r="A1018" s="69">
        <v>2306</v>
      </c>
      <c r="B1018" s="63" t="s">
        <v>3136</v>
      </c>
      <c r="C1018" s="62" t="s">
        <v>1514</v>
      </c>
      <c r="D1018" s="63" t="s">
        <v>3136</v>
      </c>
    </row>
    <row r="1019" spans="1:4">
      <c r="A1019" s="68">
        <v>2307</v>
      </c>
      <c r="B1019" s="60" t="s">
        <v>3137</v>
      </c>
      <c r="C1019" s="59" t="s">
        <v>1515</v>
      </c>
      <c r="D1019" s="60" t="s">
        <v>3137</v>
      </c>
    </row>
    <row r="1020" spans="1:4">
      <c r="A1020" s="69">
        <v>3092</v>
      </c>
      <c r="B1020" s="63" t="s">
        <v>3138</v>
      </c>
      <c r="C1020" s="62" t="s">
        <v>1516</v>
      </c>
      <c r="D1020" s="63" t="s">
        <v>3138</v>
      </c>
    </row>
    <row r="1021" spans="1:4">
      <c r="A1021" s="68">
        <v>3401</v>
      </c>
      <c r="B1021" s="60" t="s">
        <v>3139</v>
      </c>
      <c r="C1021" s="59" t="s">
        <v>1517</v>
      </c>
      <c r="D1021" s="60" t="s">
        <v>3139</v>
      </c>
    </row>
    <row r="1022" spans="1:4">
      <c r="A1022" s="69">
        <v>3402</v>
      </c>
      <c r="B1022" s="63" t="s">
        <v>3140</v>
      </c>
      <c r="C1022" s="62" t="s">
        <v>1518</v>
      </c>
      <c r="D1022" s="63" t="s">
        <v>3140</v>
      </c>
    </row>
    <row r="1023" spans="1:4">
      <c r="A1023" s="68">
        <v>3403</v>
      </c>
      <c r="B1023" s="60" t="s">
        <v>3141</v>
      </c>
      <c r="C1023" s="59" t="s">
        <v>1519</v>
      </c>
      <c r="D1023" s="60" t="s">
        <v>3141</v>
      </c>
    </row>
    <row r="1024" spans="1:4">
      <c r="A1024" s="69">
        <v>3404</v>
      </c>
      <c r="B1024" s="63" t="s">
        <v>3142</v>
      </c>
      <c r="C1024" s="62" t="s">
        <v>1063</v>
      </c>
      <c r="D1024" s="63" t="s">
        <v>3142</v>
      </c>
    </row>
    <row r="1025" spans="1:4">
      <c r="A1025" s="68">
        <v>3405</v>
      </c>
      <c r="B1025" s="60" t="s">
        <v>3143</v>
      </c>
      <c r="C1025" s="59" t="s">
        <v>1064</v>
      </c>
      <c r="D1025" s="60" t="s">
        <v>3143</v>
      </c>
    </row>
    <row r="1026" spans="1:4">
      <c r="A1026" s="69">
        <v>3406</v>
      </c>
      <c r="B1026" s="63" t="s">
        <v>3144</v>
      </c>
      <c r="C1026" s="62" t="s">
        <v>1520</v>
      </c>
      <c r="D1026" s="63" t="s">
        <v>3144</v>
      </c>
    </row>
    <row r="1027" spans="1:4">
      <c r="A1027" s="68">
        <v>3407</v>
      </c>
      <c r="B1027" s="60" t="s">
        <v>3145</v>
      </c>
      <c r="C1027" s="59" t="s">
        <v>1521</v>
      </c>
      <c r="D1027" s="60" t="s">
        <v>3145</v>
      </c>
    </row>
    <row r="1028" spans="1:4">
      <c r="A1028" s="69">
        <v>3409</v>
      </c>
      <c r="B1028" s="63" t="s">
        <v>3146</v>
      </c>
      <c r="C1028" s="62" t="s">
        <v>1522</v>
      </c>
      <c r="D1028" s="63" t="s">
        <v>3146</v>
      </c>
    </row>
    <row r="1029" spans="1:4">
      <c r="A1029" s="68">
        <v>3412</v>
      </c>
      <c r="B1029" s="60" t="s">
        <v>3147</v>
      </c>
      <c r="C1029" s="59" t="s">
        <v>1523</v>
      </c>
      <c r="D1029" s="60" t="s">
        <v>3147</v>
      </c>
    </row>
    <row r="1030" spans="1:4">
      <c r="A1030" s="69">
        <v>3413</v>
      </c>
      <c r="B1030" s="63" t="s">
        <v>3148</v>
      </c>
      <c r="C1030" s="62" t="s">
        <v>1524</v>
      </c>
      <c r="D1030" s="63" t="s">
        <v>3148</v>
      </c>
    </row>
    <row r="1031" spans="1:4">
      <c r="A1031" s="68">
        <v>3415</v>
      </c>
      <c r="B1031" s="60" t="s">
        <v>3149</v>
      </c>
      <c r="C1031" s="59" t="s">
        <v>1525</v>
      </c>
      <c r="D1031" s="60" t="s">
        <v>3149</v>
      </c>
    </row>
    <row r="1032" spans="1:4">
      <c r="A1032" s="69">
        <v>3417</v>
      </c>
      <c r="B1032" s="63" t="s">
        <v>3150</v>
      </c>
      <c r="C1032" s="62" t="s">
        <v>1526</v>
      </c>
      <c r="D1032" s="63" t="s">
        <v>3150</v>
      </c>
    </row>
    <row r="1033" spans="1:4">
      <c r="A1033" s="68">
        <v>3418</v>
      </c>
      <c r="B1033" s="60" t="s">
        <v>3151</v>
      </c>
      <c r="C1033" s="59" t="s">
        <v>1527</v>
      </c>
      <c r="D1033" s="60" t="s">
        <v>3151</v>
      </c>
    </row>
    <row r="1034" spans="1:4">
      <c r="A1034" s="69">
        <v>3421</v>
      </c>
      <c r="B1034" s="63" t="s">
        <v>3152</v>
      </c>
      <c r="C1034" s="62" t="s">
        <v>1528</v>
      </c>
      <c r="D1034" s="63" t="s">
        <v>3152</v>
      </c>
    </row>
    <row r="1035" spans="1:4">
      <c r="A1035" s="68">
        <v>3424</v>
      </c>
      <c r="B1035" s="60" t="s">
        <v>3153</v>
      </c>
      <c r="C1035" s="59" t="s">
        <v>1529</v>
      </c>
      <c r="D1035" s="60" t="s">
        <v>3153</v>
      </c>
    </row>
    <row r="1036" spans="1:4">
      <c r="A1036" s="69">
        <v>3425</v>
      </c>
      <c r="B1036" s="63" t="s">
        <v>3154</v>
      </c>
      <c r="C1036" s="62" t="s">
        <v>1530</v>
      </c>
      <c r="D1036" s="63" t="s">
        <v>3154</v>
      </c>
    </row>
    <row r="1037" spans="1:4">
      <c r="A1037" s="68">
        <v>3430</v>
      </c>
      <c r="B1037" s="60" t="s">
        <v>3155</v>
      </c>
      <c r="C1037" s="59" t="s">
        <v>1531</v>
      </c>
      <c r="D1037" s="60" t="s">
        <v>3155</v>
      </c>
    </row>
    <row r="1038" spans="1:4">
      <c r="A1038" s="69">
        <v>3433</v>
      </c>
      <c r="B1038" s="63" t="s">
        <v>3156</v>
      </c>
      <c r="C1038" s="62" t="s">
        <v>1532</v>
      </c>
      <c r="D1038" s="63" t="s">
        <v>3156</v>
      </c>
    </row>
    <row r="1039" spans="1:4">
      <c r="A1039" s="68">
        <v>3434</v>
      </c>
      <c r="B1039" s="60" t="s">
        <v>3157</v>
      </c>
      <c r="C1039" s="59" t="s">
        <v>1533</v>
      </c>
      <c r="D1039" s="60" t="s">
        <v>3157</v>
      </c>
    </row>
    <row r="1040" spans="1:4">
      <c r="A1040" s="69">
        <v>3439</v>
      </c>
      <c r="B1040" s="63" t="s">
        <v>3158</v>
      </c>
      <c r="C1040" s="62" t="s">
        <v>1534</v>
      </c>
      <c r="D1040" s="63" t="s">
        <v>3158</v>
      </c>
    </row>
    <row r="1041" spans="1:4">
      <c r="A1041" s="68">
        <v>3442</v>
      </c>
      <c r="B1041" s="60" t="s">
        <v>3159</v>
      </c>
      <c r="C1041" s="59" t="s">
        <v>1535</v>
      </c>
      <c r="D1041" s="60" t="s">
        <v>3159</v>
      </c>
    </row>
    <row r="1042" spans="1:4">
      <c r="A1042" s="69">
        <v>3445</v>
      </c>
      <c r="B1042" s="63" t="s">
        <v>3160</v>
      </c>
      <c r="C1042" s="62" t="s">
        <v>1536</v>
      </c>
      <c r="D1042" s="63" t="s">
        <v>3160</v>
      </c>
    </row>
    <row r="1043" spans="1:4">
      <c r="A1043" s="68">
        <v>3450</v>
      </c>
      <c r="B1043" s="60" t="s">
        <v>3161</v>
      </c>
      <c r="C1043" s="59" t="s">
        <v>1537</v>
      </c>
      <c r="D1043" s="60" t="s">
        <v>3161</v>
      </c>
    </row>
    <row r="1044" spans="1:4">
      <c r="A1044" s="69">
        <v>3451</v>
      </c>
      <c r="B1044" s="63" t="s">
        <v>3162</v>
      </c>
      <c r="C1044" s="62" t="s">
        <v>1538</v>
      </c>
      <c r="D1044" s="63" t="s">
        <v>3162</v>
      </c>
    </row>
    <row r="1045" spans="1:4">
      <c r="A1045" s="68">
        <v>3452</v>
      </c>
      <c r="B1045" s="60" t="s">
        <v>3163</v>
      </c>
      <c r="C1045" s="59" t="s">
        <v>1539</v>
      </c>
      <c r="D1045" s="60" t="s">
        <v>3163</v>
      </c>
    </row>
    <row r="1046" spans="1:4">
      <c r="A1046" s="69">
        <v>3454</v>
      </c>
      <c r="B1046" s="63" t="s">
        <v>3164</v>
      </c>
      <c r="C1046" s="62" t="s">
        <v>1540</v>
      </c>
      <c r="D1046" s="63" t="s">
        <v>3164</v>
      </c>
    </row>
    <row r="1047" spans="1:4">
      <c r="A1047" s="68">
        <v>3457</v>
      </c>
      <c r="B1047" s="60" t="s">
        <v>3165</v>
      </c>
      <c r="C1047" s="59" t="s">
        <v>1541</v>
      </c>
      <c r="D1047" s="60" t="s">
        <v>3165</v>
      </c>
    </row>
    <row r="1048" spans="1:4">
      <c r="A1048" s="69">
        <v>3460</v>
      </c>
      <c r="B1048" s="63" t="s">
        <v>3166</v>
      </c>
      <c r="C1048" s="62" t="s">
        <v>1542</v>
      </c>
      <c r="D1048" s="63" t="s">
        <v>3166</v>
      </c>
    </row>
    <row r="1049" spans="1:4">
      <c r="A1049" s="68">
        <v>3463</v>
      </c>
      <c r="B1049" s="60" t="s">
        <v>3167</v>
      </c>
      <c r="C1049" s="59" t="s">
        <v>1543</v>
      </c>
      <c r="D1049" s="60" t="s">
        <v>3167</v>
      </c>
    </row>
    <row r="1050" spans="1:4">
      <c r="A1050" s="69">
        <v>3466</v>
      </c>
      <c r="B1050" s="63" t="s">
        <v>3168</v>
      </c>
      <c r="C1050" s="62" t="s">
        <v>1544</v>
      </c>
      <c r="D1050" s="63" t="s">
        <v>3168</v>
      </c>
    </row>
    <row r="1051" spans="1:4">
      <c r="A1051" s="68">
        <v>3469</v>
      </c>
      <c r="B1051" s="60" t="s">
        <v>3169</v>
      </c>
      <c r="C1051" s="59" t="s">
        <v>1545</v>
      </c>
      <c r="D1051" s="60" t="s">
        <v>3169</v>
      </c>
    </row>
    <row r="1052" spans="1:4">
      <c r="A1052" s="69">
        <v>3472</v>
      </c>
      <c r="B1052" s="63" t="s">
        <v>3170</v>
      </c>
      <c r="C1052" s="62" t="s">
        <v>1546</v>
      </c>
      <c r="D1052" s="63" t="s">
        <v>3170</v>
      </c>
    </row>
    <row r="1053" spans="1:4">
      <c r="A1053" s="68">
        <v>3475</v>
      </c>
      <c r="B1053" s="60" t="s">
        <v>3171</v>
      </c>
      <c r="C1053" s="59" t="s">
        <v>1547</v>
      </c>
      <c r="D1053" s="60" t="s">
        <v>3171</v>
      </c>
    </row>
    <row r="1054" spans="1:4">
      <c r="A1054" s="69">
        <v>3478</v>
      </c>
      <c r="B1054" s="63" t="s">
        <v>3172</v>
      </c>
      <c r="C1054" s="62" t="s">
        <v>1548</v>
      </c>
      <c r="D1054" s="63" t="s">
        <v>3172</v>
      </c>
    </row>
    <row r="1055" spans="1:4">
      <c r="A1055" s="68">
        <v>3479</v>
      </c>
      <c r="B1055" s="60" t="s">
        <v>3173</v>
      </c>
      <c r="C1055" s="59" t="s">
        <v>1549</v>
      </c>
      <c r="D1055" s="60" t="s">
        <v>3173</v>
      </c>
    </row>
    <row r="1056" spans="1:4">
      <c r="A1056" s="69">
        <v>3487</v>
      </c>
      <c r="B1056" s="63" t="s">
        <v>3174</v>
      </c>
      <c r="C1056" s="62" t="s">
        <v>1550</v>
      </c>
      <c r="D1056" s="63" t="s">
        <v>3174</v>
      </c>
    </row>
    <row r="1057" spans="1:4">
      <c r="A1057" s="81">
        <v>2183</v>
      </c>
      <c r="B1057" s="72" t="s">
        <v>3175</v>
      </c>
      <c r="C1057" s="82" t="s">
        <v>1551</v>
      </c>
      <c r="D1057" s="72" t="s">
        <v>3175</v>
      </c>
    </row>
    <row r="1058" spans="1:4">
      <c r="A1058" s="73">
        <v>2207</v>
      </c>
      <c r="B1058" s="74" t="s">
        <v>3176</v>
      </c>
      <c r="C1058" s="44" t="s">
        <v>1552</v>
      </c>
      <c r="D1058" s="74" t="s">
        <v>3176</v>
      </c>
    </row>
    <row r="1059" spans="1:4">
      <c r="A1059" s="71">
        <v>2250</v>
      </c>
      <c r="B1059" s="72" t="s">
        <v>3177</v>
      </c>
      <c r="C1059" s="41" t="s">
        <v>1553</v>
      </c>
      <c r="D1059" s="72" t="s">
        <v>3177</v>
      </c>
    </row>
    <row r="1060" spans="1:4">
      <c r="A1060" s="73">
        <v>2401</v>
      </c>
      <c r="B1060" s="74" t="s">
        <v>3178</v>
      </c>
      <c r="C1060" s="44" t="s">
        <v>1554</v>
      </c>
      <c r="D1060" s="74" t="s">
        <v>3178</v>
      </c>
    </row>
    <row r="1061" spans="1:4">
      <c r="A1061" s="71">
        <v>2410</v>
      </c>
      <c r="B1061" s="72" t="s">
        <v>3179</v>
      </c>
      <c r="C1061" s="41" t="s">
        <v>1555</v>
      </c>
      <c r="D1061" s="72" t="s">
        <v>3179</v>
      </c>
    </row>
    <row r="1062" spans="1:4">
      <c r="A1062" s="73">
        <v>2411</v>
      </c>
      <c r="B1062" s="74" t="s">
        <v>3180</v>
      </c>
      <c r="C1062" s="44" t="s">
        <v>1556</v>
      </c>
      <c r="D1062" s="74" t="s">
        <v>3180</v>
      </c>
    </row>
    <row r="1063" spans="1:4">
      <c r="A1063" s="71">
        <v>2412</v>
      </c>
      <c r="B1063" s="72" t="s">
        <v>3181</v>
      </c>
      <c r="C1063" s="41" t="s">
        <v>1557</v>
      </c>
      <c r="D1063" s="72" t="s">
        <v>3181</v>
      </c>
    </row>
    <row r="1064" spans="1:4" ht="13.5" thickBot="1">
      <c r="A1064" s="83">
        <v>2415</v>
      </c>
      <c r="B1064" s="84" t="s">
        <v>3182</v>
      </c>
      <c r="C1064" s="47" t="s">
        <v>1558</v>
      </c>
      <c r="D1064" s="84" t="s">
        <v>3182</v>
      </c>
    </row>
    <row r="1065" spans="1:4" ht="13.5" thickBot="1">
      <c r="A1065" s="165" t="s">
        <v>407</v>
      </c>
      <c r="B1065" s="166"/>
      <c r="C1065" s="166"/>
      <c r="D1065" s="167"/>
    </row>
    <row r="1066" spans="1:4">
      <c r="A1066" s="68">
        <v>3000</v>
      </c>
      <c r="B1066" s="60" t="s">
        <v>3183</v>
      </c>
      <c r="C1066" s="59" t="s">
        <v>407</v>
      </c>
      <c r="D1066" s="60" t="s">
        <v>3183</v>
      </c>
    </row>
    <row r="1067" spans="1:4">
      <c r="A1067" s="69">
        <v>3009</v>
      </c>
      <c r="B1067" s="63" t="s">
        <v>3184</v>
      </c>
      <c r="C1067" s="85" t="s">
        <v>1559</v>
      </c>
      <c r="D1067" s="63" t="s">
        <v>3184</v>
      </c>
    </row>
    <row r="1068" spans="1:4">
      <c r="A1068" s="68">
        <v>3010</v>
      </c>
      <c r="B1068" s="60" t="s">
        <v>3185</v>
      </c>
      <c r="C1068" s="59" t="s">
        <v>1560</v>
      </c>
      <c r="D1068" s="60" t="s">
        <v>3185</v>
      </c>
    </row>
    <row r="1069" spans="1:4">
      <c r="A1069" s="61">
        <v>3011</v>
      </c>
      <c r="B1069" s="63" t="s">
        <v>3186</v>
      </c>
      <c r="C1069" s="62" t="s">
        <v>1561</v>
      </c>
      <c r="D1069" s="63" t="s">
        <v>3186</v>
      </c>
    </row>
    <row r="1070" spans="1:4">
      <c r="A1070" s="58">
        <v>3015</v>
      </c>
      <c r="B1070" s="60" t="s">
        <v>3187</v>
      </c>
      <c r="C1070" s="59" t="s">
        <v>1562</v>
      </c>
      <c r="D1070" s="60" t="s">
        <v>3187</v>
      </c>
    </row>
    <row r="1071" spans="1:4">
      <c r="A1071" s="61">
        <v>3017</v>
      </c>
      <c r="B1071" s="63" t="s">
        <v>3188</v>
      </c>
      <c r="C1071" s="62" t="s">
        <v>1563</v>
      </c>
      <c r="D1071" s="63" t="s">
        <v>3188</v>
      </c>
    </row>
    <row r="1072" spans="1:4">
      <c r="A1072" s="58">
        <v>3019</v>
      </c>
      <c r="B1072" s="60" t="s">
        <v>3189</v>
      </c>
      <c r="C1072" s="59" t="s">
        <v>1564</v>
      </c>
      <c r="D1072" s="60" t="s">
        <v>3189</v>
      </c>
    </row>
    <row r="1073" spans="1:4">
      <c r="A1073" s="61">
        <v>3020</v>
      </c>
      <c r="B1073" s="63" t="s">
        <v>3190</v>
      </c>
      <c r="C1073" s="62" t="s">
        <v>1565</v>
      </c>
      <c r="D1073" s="63" t="s">
        <v>3190</v>
      </c>
    </row>
    <row r="1074" spans="1:4">
      <c r="A1074" s="58">
        <v>3025</v>
      </c>
      <c r="B1074" s="60" t="s">
        <v>3191</v>
      </c>
      <c r="C1074" s="59" t="s">
        <v>1566</v>
      </c>
      <c r="D1074" s="60" t="s">
        <v>3191</v>
      </c>
    </row>
    <row r="1075" spans="1:4">
      <c r="A1075" s="61">
        <v>3026</v>
      </c>
      <c r="B1075" s="63" t="s">
        <v>3192</v>
      </c>
      <c r="C1075" s="62" t="s">
        <v>1567</v>
      </c>
      <c r="D1075" s="63" t="s">
        <v>3192</v>
      </c>
    </row>
    <row r="1076" spans="1:4">
      <c r="A1076" s="58">
        <v>3027</v>
      </c>
      <c r="B1076" s="60" t="s">
        <v>3193</v>
      </c>
      <c r="C1076" s="59" t="s">
        <v>1568</v>
      </c>
      <c r="D1076" s="60" t="s">
        <v>3193</v>
      </c>
    </row>
    <row r="1077" spans="1:4">
      <c r="A1077" s="61">
        <v>3028</v>
      </c>
      <c r="B1077" s="63" t="s">
        <v>3194</v>
      </c>
      <c r="C1077" s="62" t="s">
        <v>1569</v>
      </c>
      <c r="D1077" s="63" t="s">
        <v>3194</v>
      </c>
    </row>
    <row r="1078" spans="1:4">
      <c r="A1078" s="58">
        <v>3029</v>
      </c>
      <c r="B1078" s="60" t="s">
        <v>3195</v>
      </c>
      <c r="C1078" s="59" t="s">
        <v>1570</v>
      </c>
      <c r="D1078" s="60" t="s">
        <v>3195</v>
      </c>
    </row>
    <row r="1079" spans="1:4">
      <c r="A1079" s="61">
        <v>3030</v>
      </c>
      <c r="B1079" s="63" t="s">
        <v>3196</v>
      </c>
      <c r="C1079" s="62" t="s">
        <v>1571</v>
      </c>
      <c r="D1079" s="63" t="s">
        <v>3196</v>
      </c>
    </row>
    <row r="1080" spans="1:4">
      <c r="A1080" s="58">
        <v>3031</v>
      </c>
      <c r="B1080" s="60" t="s">
        <v>3197</v>
      </c>
      <c r="C1080" s="59" t="s">
        <v>1572</v>
      </c>
      <c r="D1080" s="60" t="s">
        <v>3197</v>
      </c>
    </row>
    <row r="1081" spans="1:4">
      <c r="A1081" s="61">
        <v>3033</v>
      </c>
      <c r="B1081" s="63" t="s">
        <v>3198</v>
      </c>
      <c r="C1081" s="62" t="s">
        <v>1573</v>
      </c>
      <c r="D1081" s="63" t="s">
        <v>3198</v>
      </c>
    </row>
    <row r="1082" spans="1:4">
      <c r="A1082" s="58">
        <v>3034</v>
      </c>
      <c r="B1082" s="60" t="s">
        <v>3199</v>
      </c>
      <c r="C1082" s="59" t="s">
        <v>1047</v>
      </c>
      <c r="D1082" s="60" t="s">
        <v>3199</v>
      </c>
    </row>
    <row r="1083" spans="1:4">
      <c r="A1083" s="61">
        <v>3035</v>
      </c>
      <c r="B1083" s="63" t="s">
        <v>3200</v>
      </c>
      <c r="C1083" s="62" t="s">
        <v>1574</v>
      </c>
      <c r="D1083" s="63" t="s">
        <v>3200</v>
      </c>
    </row>
    <row r="1084" spans="1:4">
      <c r="A1084" s="71">
        <v>3045</v>
      </c>
      <c r="B1084" s="72" t="s">
        <v>3201</v>
      </c>
      <c r="C1084" s="41" t="s">
        <v>1575</v>
      </c>
      <c r="D1084" s="72" t="s">
        <v>3201</v>
      </c>
    </row>
    <row r="1085" spans="1:4">
      <c r="A1085" s="73">
        <v>3050</v>
      </c>
      <c r="B1085" s="74" t="s">
        <v>3202</v>
      </c>
      <c r="C1085" s="44" t="s">
        <v>1576</v>
      </c>
      <c r="D1085" s="74" t="s">
        <v>3202</v>
      </c>
    </row>
    <row r="1086" spans="1:4">
      <c r="A1086" s="71">
        <v>3052</v>
      </c>
      <c r="B1086" s="72" t="s">
        <v>3203</v>
      </c>
      <c r="C1086" s="41" t="s">
        <v>1577</v>
      </c>
      <c r="D1086" s="72" t="s">
        <v>3203</v>
      </c>
    </row>
    <row r="1087" spans="1:4">
      <c r="A1087" s="73">
        <v>3055</v>
      </c>
      <c r="B1087" s="74" t="s">
        <v>3204</v>
      </c>
      <c r="C1087" s="44" t="s">
        <v>1578</v>
      </c>
      <c r="D1087" s="74" t="s">
        <v>3204</v>
      </c>
    </row>
    <row r="1088" spans="1:4">
      <c r="A1088" s="71">
        <v>3060</v>
      </c>
      <c r="B1088" s="72" t="s">
        <v>3205</v>
      </c>
      <c r="C1088" s="41" t="s">
        <v>1579</v>
      </c>
      <c r="D1088" s="72" t="s">
        <v>3205</v>
      </c>
    </row>
    <row r="1089" spans="1:4">
      <c r="A1089" s="73">
        <v>3070</v>
      </c>
      <c r="B1089" s="74" t="s">
        <v>3206</v>
      </c>
      <c r="C1089" s="44" t="s">
        <v>1580</v>
      </c>
      <c r="D1089" s="74" t="s">
        <v>3206</v>
      </c>
    </row>
    <row r="1090" spans="1:4">
      <c r="A1090" s="71">
        <v>3075</v>
      </c>
      <c r="B1090" s="72" t="s">
        <v>3207</v>
      </c>
      <c r="C1090" s="41" t="s">
        <v>1581</v>
      </c>
      <c r="D1090" s="72" t="s">
        <v>3207</v>
      </c>
    </row>
    <row r="1091" spans="1:4">
      <c r="A1091" s="73">
        <v>3080</v>
      </c>
      <c r="B1091" s="74" t="s">
        <v>3208</v>
      </c>
      <c r="C1091" s="44" t="s">
        <v>1582</v>
      </c>
      <c r="D1091" s="74" t="s">
        <v>3208</v>
      </c>
    </row>
    <row r="1092" spans="1:4">
      <c r="A1092" s="71">
        <v>3083</v>
      </c>
      <c r="B1092" s="72" t="s">
        <v>3209</v>
      </c>
      <c r="C1092" s="41" t="s">
        <v>1583</v>
      </c>
      <c r="D1092" s="72" t="s">
        <v>3209</v>
      </c>
    </row>
    <row r="1093" spans="1:4">
      <c r="A1093" s="73">
        <v>3085</v>
      </c>
      <c r="B1093" s="74" t="s">
        <v>3210</v>
      </c>
      <c r="C1093" s="44" t="s">
        <v>1584</v>
      </c>
      <c r="D1093" s="74" t="s">
        <v>3210</v>
      </c>
    </row>
    <row r="1094" spans="1:4">
      <c r="A1094" s="75">
        <v>3090</v>
      </c>
      <c r="B1094" s="72" t="s">
        <v>3211</v>
      </c>
      <c r="C1094" s="50" t="s">
        <v>407</v>
      </c>
      <c r="D1094" s="72" t="s">
        <v>3211</v>
      </c>
    </row>
    <row r="1095" spans="1:4">
      <c r="A1095" s="76">
        <v>3095</v>
      </c>
      <c r="B1095" s="74" t="s">
        <v>3212</v>
      </c>
      <c r="C1095" s="44" t="s">
        <v>1585</v>
      </c>
      <c r="D1095" s="74" t="s">
        <v>3212</v>
      </c>
    </row>
    <row r="1096" spans="1:4">
      <c r="A1096" s="75">
        <v>8250</v>
      </c>
      <c r="B1096" s="72" t="s">
        <v>3213</v>
      </c>
      <c r="C1096" s="50" t="s">
        <v>1586</v>
      </c>
      <c r="D1096" s="72" t="s">
        <v>3213</v>
      </c>
    </row>
    <row r="1097" spans="1:4">
      <c r="A1097" s="76">
        <v>8390</v>
      </c>
      <c r="B1097" s="74" t="s">
        <v>3214</v>
      </c>
      <c r="C1097" s="44" t="s">
        <v>1587</v>
      </c>
      <c r="D1097" s="74" t="s">
        <v>3214</v>
      </c>
    </row>
    <row r="1098" spans="1:4">
      <c r="A1098" s="75">
        <v>8508</v>
      </c>
      <c r="B1098" s="72" t="s">
        <v>3215</v>
      </c>
      <c r="C1098" s="50" t="s">
        <v>1588</v>
      </c>
      <c r="D1098" s="72" t="s">
        <v>3215</v>
      </c>
    </row>
    <row r="1099" spans="1:4">
      <c r="A1099" s="76">
        <v>9100</v>
      </c>
      <c r="B1099" s="74" t="s">
        <v>3216</v>
      </c>
      <c r="C1099" s="44" t="s">
        <v>1589</v>
      </c>
      <c r="D1099" s="74" t="s">
        <v>3216</v>
      </c>
    </row>
    <row r="1100" spans="1:4">
      <c r="A1100" s="75">
        <v>9270</v>
      </c>
      <c r="B1100" s="72" t="s">
        <v>3217</v>
      </c>
      <c r="C1100" s="50" t="s">
        <v>1590</v>
      </c>
      <c r="D1100" s="72" t="s">
        <v>3217</v>
      </c>
    </row>
    <row r="1101" spans="1:4">
      <c r="A1101" s="61">
        <v>9550</v>
      </c>
      <c r="B1101" s="63" t="s">
        <v>3218</v>
      </c>
      <c r="C1101" s="62" t="s">
        <v>1591</v>
      </c>
      <c r="D1101" s="63" t="s">
        <v>3218</v>
      </c>
    </row>
    <row r="1102" spans="1:4">
      <c r="A1102" s="58">
        <v>9551</v>
      </c>
      <c r="B1102" s="60" t="s">
        <v>3219</v>
      </c>
      <c r="C1102" s="59" t="s">
        <v>1592</v>
      </c>
      <c r="D1102" s="60" t="s">
        <v>3219</v>
      </c>
    </row>
    <row r="1103" spans="1:4">
      <c r="A1103" s="61">
        <v>9552</v>
      </c>
      <c r="B1103" s="63" t="s">
        <v>3220</v>
      </c>
      <c r="C1103" s="62" t="s">
        <v>1593</v>
      </c>
      <c r="D1103" s="63" t="s">
        <v>3220</v>
      </c>
    </row>
    <row r="1104" spans="1:4">
      <c r="A1104" s="58">
        <v>9553</v>
      </c>
      <c r="B1104" s="60" t="s">
        <v>3221</v>
      </c>
      <c r="C1104" s="59" t="s">
        <v>1594</v>
      </c>
      <c r="D1104" s="60" t="s">
        <v>3221</v>
      </c>
    </row>
    <row r="1105" spans="1:4">
      <c r="A1105" s="61">
        <v>9554</v>
      </c>
      <c r="B1105" s="63" t="s">
        <v>3222</v>
      </c>
      <c r="C1105" s="62" t="s">
        <v>1595</v>
      </c>
      <c r="D1105" s="63" t="s">
        <v>3222</v>
      </c>
    </row>
    <row r="1106" spans="1:4">
      <c r="A1106" s="58">
        <v>9555</v>
      </c>
      <c r="B1106" s="60" t="s">
        <v>3223</v>
      </c>
      <c r="C1106" s="59" t="s">
        <v>1596</v>
      </c>
      <c r="D1106" s="60" t="s">
        <v>3223</v>
      </c>
    </row>
    <row r="1107" spans="1:4">
      <c r="A1107" s="61">
        <v>9556</v>
      </c>
      <c r="B1107" s="63" t="s">
        <v>3224</v>
      </c>
      <c r="C1107" s="62" t="s">
        <v>1597</v>
      </c>
      <c r="D1107" s="63" t="s">
        <v>3224</v>
      </c>
    </row>
    <row r="1108" spans="1:4">
      <c r="A1108" s="58">
        <v>9557</v>
      </c>
      <c r="B1108" s="60" t="s">
        <v>3225</v>
      </c>
      <c r="C1108" s="59" t="s">
        <v>1598</v>
      </c>
      <c r="D1108" s="60" t="s">
        <v>3225</v>
      </c>
    </row>
    <row r="1109" spans="1:4" ht="13.5" thickBot="1">
      <c r="A1109" s="65">
        <v>8200</v>
      </c>
      <c r="B1109" s="67" t="s">
        <v>3226</v>
      </c>
      <c r="C1109" s="66" t="s">
        <v>1599</v>
      </c>
      <c r="D1109" s="67" t="s">
        <v>3226</v>
      </c>
    </row>
    <row r="1110" spans="1:4" ht="13.5" thickBot="1">
      <c r="A1110" s="165" t="s">
        <v>410</v>
      </c>
      <c r="B1110" s="166"/>
      <c r="C1110" s="166"/>
      <c r="D1110" s="167"/>
    </row>
    <row r="1111" spans="1:4">
      <c r="A1111" s="58">
        <v>3110</v>
      </c>
      <c r="B1111" s="60" t="s">
        <v>3227</v>
      </c>
      <c r="C1111" s="59" t="s">
        <v>1600</v>
      </c>
      <c r="D1111" s="60" t="s">
        <v>3227</v>
      </c>
    </row>
    <row r="1112" spans="1:4">
      <c r="A1112" s="61">
        <v>3111</v>
      </c>
      <c r="B1112" s="63" t="s">
        <v>3228</v>
      </c>
      <c r="C1112" s="62" t="s">
        <v>1601</v>
      </c>
      <c r="D1112" s="63" t="s">
        <v>3228</v>
      </c>
    </row>
    <row r="1113" spans="1:4">
      <c r="A1113" s="58">
        <v>3120</v>
      </c>
      <c r="B1113" s="60" t="s">
        <v>3229</v>
      </c>
      <c r="C1113" s="59" t="s">
        <v>1602</v>
      </c>
      <c r="D1113" s="60" t="s">
        <v>3229</v>
      </c>
    </row>
    <row r="1114" spans="1:4">
      <c r="A1114" s="61">
        <v>3130</v>
      </c>
      <c r="B1114" s="63" t="s">
        <v>3230</v>
      </c>
      <c r="C1114" s="62" t="s">
        <v>1603</v>
      </c>
      <c r="D1114" s="63" t="s">
        <v>3230</v>
      </c>
    </row>
    <row r="1115" spans="1:4">
      <c r="A1115" s="58">
        <v>3140</v>
      </c>
      <c r="B1115" s="60" t="s">
        <v>3231</v>
      </c>
      <c r="C1115" s="59" t="s">
        <v>1604</v>
      </c>
      <c r="D1115" s="60" t="s">
        <v>3231</v>
      </c>
    </row>
    <row r="1116" spans="1:4">
      <c r="A1116" s="61">
        <v>3211</v>
      </c>
      <c r="B1116" s="63" t="s">
        <v>3232</v>
      </c>
      <c r="C1116" s="62" t="s">
        <v>1605</v>
      </c>
      <c r="D1116" s="63" t="s">
        <v>3232</v>
      </c>
    </row>
    <row r="1117" spans="1:4">
      <c r="A1117" s="58">
        <v>3212</v>
      </c>
      <c r="B1117" s="60" t="s">
        <v>3233</v>
      </c>
      <c r="C1117" s="59" t="s">
        <v>1606</v>
      </c>
      <c r="D1117" s="60" t="s">
        <v>3233</v>
      </c>
    </row>
    <row r="1118" spans="1:4">
      <c r="A1118" s="61">
        <v>3214</v>
      </c>
      <c r="B1118" s="63" t="s">
        <v>3234</v>
      </c>
      <c r="C1118" s="62" t="s">
        <v>1607</v>
      </c>
      <c r="D1118" s="63" t="s">
        <v>3234</v>
      </c>
    </row>
    <row r="1119" spans="1:4">
      <c r="A1119" s="58">
        <v>3215</v>
      </c>
      <c r="B1119" s="60" t="s">
        <v>3235</v>
      </c>
      <c r="C1119" s="59" t="s">
        <v>1608</v>
      </c>
      <c r="D1119" s="60" t="s">
        <v>3235</v>
      </c>
    </row>
    <row r="1120" spans="1:4">
      <c r="A1120" s="61">
        <v>3216</v>
      </c>
      <c r="B1120" s="63" t="s">
        <v>3236</v>
      </c>
      <c r="C1120" s="62" t="s">
        <v>1609</v>
      </c>
      <c r="D1120" s="63" t="s">
        <v>3236</v>
      </c>
    </row>
    <row r="1121" spans="1:4">
      <c r="A1121" s="58">
        <v>3217</v>
      </c>
      <c r="B1121" s="60" t="s">
        <v>3237</v>
      </c>
      <c r="C1121" s="59" t="s">
        <v>1610</v>
      </c>
      <c r="D1121" s="60" t="s">
        <v>3237</v>
      </c>
    </row>
    <row r="1122" spans="1:4">
      <c r="A1122" s="61">
        <v>3220</v>
      </c>
      <c r="B1122" s="63" t="s">
        <v>3238</v>
      </c>
      <c r="C1122" s="62" t="s">
        <v>1611</v>
      </c>
      <c r="D1122" s="63" t="s">
        <v>3238</v>
      </c>
    </row>
    <row r="1123" spans="1:4">
      <c r="A1123" s="58">
        <v>3221</v>
      </c>
      <c r="B1123" s="60" t="s">
        <v>3239</v>
      </c>
      <c r="C1123" s="59" t="s">
        <v>1612</v>
      </c>
      <c r="D1123" s="60" t="s">
        <v>3239</v>
      </c>
    </row>
    <row r="1124" spans="1:4">
      <c r="A1124" s="61">
        <v>3222</v>
      </c>
      <c r="B1124" s="63" t="s">
        <v>3240</v>
      </c>
      <c r="C1124" s="62" t="s">
        <v>1613</v>
      </c>
      <c r="D1124" s="63" t="s">
        <v>3240</v>
      </c>
    </row>
    <row r="1125" spans="1:4">
      <c r="A1125" s="58">
        <v>3225</v>
      </c>
      <c r="B1125" s="60" t="s">
        <v>3241</v>
      </c>
      <c r="C1125" s="59" t="s">
        <v>1614</v>
      </c>
      <c r="D1125" s="60" t="s">
        <v>3241</v>
      </c>
    </row>
    <row r="1126" spans="1:4">
      <c r="A1126" s="61">
        <v>3226</v>
      </c>
      <c r="B1126" s="63" t="s">
        <v>3242</v>
      </c>
      <c r="C1126" s="62" t="s">
        <v>1501</v>
      </c>
      <c r="D1126" s="63" t="s">
        <v>3242</v>
      </c>
    </row>
    <row r="1127" spans="1:4">
      <c r="A1127" s="58">
        <v>3227</v>
      </c>
      <c r="B1127" s="60" t="s">
        <v>3243</v>
      </c>
      <c r="C1127" s="59" t="s">
        <v>1615</v>
      </c>
      <c r="D1127" s="60" t="s">
        <v>3243</v>
      </c>
    </row>
    <row r="1128" spans="1:4">
      <c r="A1128" s="61">
        <v>3230</v>
      </c>
      <c r="B1128" s="63" t="s">
        <v>3244</v>
      </c>
      <c r="C1128" s="62" t="s">
        <v>1616</v>
      </c>
      <c r="D1128" s="63" t="s">
        <v>3244</v>
      </c>
    </row>
    <row r="1129" spans="1:4">
      <c r="A1129" s="58">
        <v>3231</v>
      </c>
      <c r="B1129" s="60" t="s">
        <v>3245</v>
      </c>
      <c r="C1129" s="59" t="s">
        <v>1617</v>
      </c>
      <c r="D1129" s="60" t="s">
        <v>3245</v>
      </c>
    </row>
    <row r="1130" spans="1:4">
      <c r="A1130" s="61">
        <v>3232</v>
      </c>
      <c r="B1130" s="63" t="s">
        <v>3246</v>
      </c>
      <c r="C1130" s="62" t="s">
        <v>1618</v>
      </c>
      <c r="D1130" s="63" t="s">
        <v>3246</v>
      </c>
    </row>
    <row r="1131" spans="1:4">
      <c r="A1131" s="58">
        <v>3235</v>
      </c>
      <c r="B1131" s="60" t="s">
        <v>3247</v>
      </c>
      <c r="C1131" s="59" t="s">
        <v>1619</v>
      </c>
      <c r="D1131" s="60" t="s">
        <v>3247</v>
      </c>
    </row>
    <row r="1132" spans="1:4">
      <c r="A1132" s="61">
        <v>3236</v>
      </c>
      <c r="B1132" s="63" t="s">
        <v>3248</v>
      </c>
      <c r="C1132" s="62" t="s">
        <v>1620</v>
      </c>
      <c r="D1132" s="63" t="s">
        <v>3248</v>
      </c>
    </row>
    <row r="1133" spans="1:4">
      <c r="A1133" s="58">
        <v>3237</v>
      </c>
      <c r="B1133" s="60" t="s">
        <v>3249</v>
      </c>
      <c r="C1133" s="59" t="s">
        <v>1621</v>
      </c>
      <c r="D1133" s="60" t="s">
        <v>3249</v>
      </c>
    </row>
    <row r="1134" spans="1:4">
      <c r="A1134" s="61">
        <v>3238</v>
      </c>
      <c r="B1134" s="63" t="s">
        <v>3250</v>
      </c>
      <c r="C1134" s="62" t="s">
        <v>1622</v>
      </c>
      <c r="D1134" s="63" t="s">
        <v>3250</v>
      </c>
    </row>
    <row r="1135" spans="1:4">
      <c r="A1135" s="58">
        <v>3239</v>
      </c>
      <c r="B1135" s="60" t="s">
        <v>3251</v>
      </c>
      <c r="C1135" s="59" t="s">
        <v>1623</v>
      </c>
      <c r="D1135" s="60" t="s">
        <v>3251</v>
      </c>
    </row>
    <row r="1136" spans="1:4">
      <c r="A1136" s="61">
        <v>3240</v>
      </c>
      <c r="B1136" s="63" t="s">
        <v>3252</v>
      </c>
      <c r="C1136" s="62" t="s">
        <v>1624</v>
      </c>
      <c r="D1136" s="63" t="s">
        <v>3252</v>
      </c>
    </row>
    <row r="1137" spans="1:4">
      <c r="A1137" s="58">
        <v>3241</v>
      </c>
      <c r="B1137" s="60" t="s">
        <v>3253</v>
      </c>
      <c r="C1137" s="59" t="s">
        <v>1625</v>
      </c>
      <c r="D1137" s="60" t="s">
        <v>3253</v>
      </c>
    </row>
    <row r="1138" spans="1:4">
      <c r="A1138" s="61">
        <v>3243</v>
      </c>
      <c r="B1138" s="63" t="s">
        <v>3254</v>
      </c>
      <c r="C1138" s="62" t="s">
        <v>1626</v>
      </c>
      <c r="D1138" s="63" t="s">
        <v>3254</v>
      </c>
    </row>
    <row r="1139" spans="1:4">
      <c r="A1139" s="58">
        <v>3244</v>
      </c>
      <c r="B1139" s="60" t="s">
        <v>3255</v>
      </c>
      <c r="C1139" s="59" t="s">
        <v>1627</v>
      </c>
      <c r="D1139" s="60" t="s">
        <v>3255</v>
      </c>
    </row>
    <row r="1140" spans="1:4">
      <c r="A1140" s="61">
        <v>3247</v>
      </c>
      <c r="B1140" s="63" t="s">
        <v>3256</v>
      </c>
      <c r="C1140" s="62" t="s">
        <v>1628</v>
      </c>
      <c r="D1140" s="63" t="s">
        <v>3256</v>
      </c>
    </row>
    <row r="1141" spans="1:4">
      <c r="A1141" s="58">
        <v>3250</v>
      </c>
      <c r="B1141" s="60" t="s">
        <v>3257</v>
      </c>
      <c r="C1141" s="59" t="s">
        <v>1629</v>
      </c>
      <c r="D1141" s="60" t="s">
        <v>3257</v>
      </c>
    </row>
    <row r="1142" spans="1:4">
      <c r="A1142" s="61">
        <v>3251</v>
      </c>
      <c r="B1142" s="63" t="s">
        <v>3258</v>
      </c>
      <c r="C1142" s="62" t="s">
        <v>1630</v>
      </c>
      <c r="D1142" s="63" t="s">
        <v>3258</v>
      </c>
    </row>
    <row r="1143" spans="1:4">
      <c r="A1143" s="58">
        <v>3252</v>
      </c>
      <c r="B1143" s="60" t="s">
        <v>3259</v>
      </c>
      <c r="C1143" s="59" t="s">
        <v>1631</v>
      </c>
      <c r="D1143" s="60" t="s">
        <v>3259</v>
      </c>
    </row>
    <row r="1144" spans="1:4">
      <c r="A1144" s="61">
        <v>3253</v>
      </c>
      <c r="B1144" s="63" t="s">
        <v>3260</v>
      </c>
      <c r="C1144" s="62" t="s">
        <v>1632</v>
      </c>
      <c r="D1144" s="63" t="s">
        <v>3260</v>
      </c>
    </row>
    <row r="1145" spans="1:4">
      <c r="A1145" s="58">
        <v>3254</v>
      </c>
      <c r="B1145" s="60" t="s">
        <v>3261</v>
      </c>
      <c r="C1145" s="59" t="s">
        <v>1633</v>
      </c>
      <c r="D1145" s="60" t="s">
        <v>3261</v>
      </c>
    </row>
    <row r="1146" spans="1:4">
      <c r="A1146" s="61">
        <v>3255</v>
      </c>
      <c r="B1146" s="63" t="s">
        <v>3262</v>
      </c>
      <c r="C1146" s="62" t="s">
        <v>1634</v>
      </c>
      <c r="D1146" s="63" t="s">
        <v>3262</v>
      </c>
    </row>
    <row r="1147" spans="1:4">
      <c r="A1147" s="58">
        <v>3257</v>
      </c>
      <c r="B1147" s="60" t="s">
        <v>3263</v>
      </c>
      <c r="C1147" s="59" t="s">
        <v>1635</v>
      </c>
      <c r="D1147" s="60" t="s">
        <v>3263</v>
      </c>
    </row>
    <row r="1148" spans="1:4">
      <c r="A1148" s="61">
        <v>3268</v>
      </c>
      <c r="B1148" s="63" t="s">
        <v>3264</v>
      </c>
      <c r="C1148" s="62" t="s">
        <v>1504</v>
      </c>
      <c r="D1148" s="63" t="s">
        <v>3264</v>
      </c>
    </row>
    <row r="1149" spans="1:4">
      <c r="A1149" s="58">
        <v>3269</v>
      </c>
      <c r="B1149" s="60" t="s">
        <v>3265</v>
      </c>
      <c r="C1149" s="59" t="s">
        <v>1636</v>
      </c>
      <c r="D1149" s="60" t="s">
        <v>3265</v>
      </c>
    </row>
    <row r="1150" spans="1:4">
      <c r="A1150" s="61">
        <v>3280</v>
      </c>
      <c r="B1150" s="63" t="s">
        <v>3266</v>
      </c>
      <c r="C1150" s="62" t="s">
        <v>1615</v>
      </c>
      <c r="D1150" s="63" t="s">
        <v>3266</v>
      </c>
    </row>
    <row r="1151" spans="1:4">
      <c r="A1151" s="58">
        <v>3294</v>
      </c>
      <c r="B1151" s="60" t="s">
        <v>3267</v>
      </c>
      <c r="C1151" s="59" t="s">
        <v>1637</v>
      </c>
      <c r="D1151" s="60" t="s">
        <v>3267</v>
      </c>
    </row>
    <row r="1152" spans="1:4">
      <c r="A1152" s="61">
        <v>3295</v>
      </c>
      <c r="B1152" s="63" t="s">
        <v>3268</v>
      </c>
      <c r="C1152" s="62" t="s">
        <v>1638</v>
      </c>
      <c r="D1152" s="63" t="s">
        <v>3268</v>
      </c>
    </row>
    <row r="1153" spans="1:4">
      <c r="A1153" s="58">
        <v>3296</v>
      </c>
      <c r="B1153" s="60" t="s">
        <v>3269</v>
      </c>
      <c r="C1153" s="59" t="s">
        <v>1639</v>
      </c>
      <c r="D1153" s="60" t="s">
        <v>3269</v>
      </c>
    </row>
    <row r="1154" spans="1:4">
      <c r="A1154" s="61">
        <v>3297</v>
      </c>
      <c r="B1154" s="63" t="s">
        <v>3270</v>
      </c>
      <c r="C1154" s="62" t="s">
        <v>1640</v>
      </c>
      <c r="D1154" s="63" t="s">
        <v>3270</v>
      </c>
    </row>
    <row r="1155" spans="1:4">
      <c r="A1155" s="58">
        <v>3298</v>
      </c>
      <c r="B1155" s="60" t="s">
        <v>3271</v>
      </c>
      <c r="C1155" s="59" t="s">
        <v>1641</v>
      </c>
      <c r="D1155" s="60" t="s">
        <v>3271</v>
      </c>
    </row>
    <row r="1156" spans="1:4" ht="13.5" thickBot="1">
      <c r="A1156" s="65">
        <v>3299</v>
      </c>
      <c r="B1156" s="67" t="s">
        <v>3272</v>
      </c>
      <c r="C1156" s="66" t="s">
        <v>1642</v>
      </c>
      <c r="D1156" s="67" t="s">
        <v>3272</v>
      </c>
    </row>
    <row r="1157" spans="1:4" ht="13.5" thickBot="1">
      <c r="A1157" s="165" t="s">
        <v>413</v>
      </c>
      <c r="B1157" s="166"/>
      <c r="C1157" s="166"/>
      <c r="D1157" s="167"/>
    </row>
    <row r="1158" spans="1:4">
      <c r="A1158" s="58">
        <v>3800</v>
      </c>
      <c r="B1158" s="60" t="s">
        <v>3273</v>
      </c>
      <c r="C1158" s="59" t="s">
        <v>1643</v>
      </c>
      <c r="D1158" s="60" t="s">
        <v>3273</v>
      </c>
    </row>
    <row r="1159" spans="1:4">
      <c r="A1159" s="61">
        <v>3813</v>
      </c>
      <c r="B1159" s="63" t="s">
        <v>3274</v>
      </c>
      <c r="C1159" s="62" t="s">
        <v>1644</v>
      </c>
      <c r="D1159" s="63" t="s">
        <v>3274</v>
      </c>
    </row>
    <row r="1160" spans="1:4">
      <c r="A1160" s="58">
        <v>3815</v>
      </c>
      <c r="B1160" s="60">
        <v>7602</v>
      </c>
      <c r="C1160" s="59" t="s">
        <v>1645</v>
      </c>
      <c r="D1160" s="60">
        <v>7602</v>
      </c>
    </row>
    <row r="1161" spans="1:4">
      <c r="A1161" s="61">
        <v>3820</v>
      </c>
      <c r="B1161" s="63" t="s">
        <v>3275</v>
      </c>
      <c r="C1161" s="62" t="s">
        <v>1645</v>
      </c>
      <c r="D1161" s="63" t="s">
        <v>3275</v>
      </c>
    </row>
    <row r="1162" spans="1:4">
      <c r="A1162" s="58">
        <v>3821</v>
      </c>
      <c r="B1162" s="60" t="s">
        <v>3276</v>
      </c>
      <c r="C1162" s="59" t="s">
        <v>1646</v>
      </c>
      <c r="D1162" s="60" t="s">
        <v>3276</v>
      </c>
    </row>
    <row r="1163" spans="1:4">
      <c r="A1163" s="61">
        <v>3823</v>
      </c>
      <c r="B1163" s="63" t="s">
        <v>3277</v>
      </c>
      <c r="C1163" s="62" t="s">
        <v>1647</v>
      </c>
      <c r="D1163" s="63" t="s">
        <v>3277</v>
      </c>
    </row>
    <row r="1164" spans="1:4">
      <c r="A1164" s="58">
        <v>3826</v>
      </c>
      <c r="B1164" s="60" t="s">
        <v>3278</v>
      </c>
      <c r="C1164" s="59" t="s">
        <v>1648</v>
      </c>
      <c r="D1164" s="60" t="s">
        <v>3278</v>
      </c>
    </row>
    <row r="1165" spans="1:4">
      <c r="A1165" s="61">
        <v>3827</v>
      </c>
      <c r="B1165" s="63" t="s">
        <v>3279</v>
      </c>
      <c r="C1165" s="62" t="s">
        <v>1649</v>
      </c>
      <c r="D1165" s="63" t="s">
        <v>3279</v>
      </c>
    </row>
    <row r="1166" spans="1:4">
      <c r="A1166" s="58">
        <v>3828</v>
      </c>
      <c r="B1166" s="60" t="s">
        <v>3280</v>
      </c>
      <c r="C1166" s="59" t="s">
        <v>1650</v>
      </c>
      <c r="D1166" s="60" t="s">
        <v>3280</v>
      </c>
    </row>
    <row r="1167" spans="1:4">
      <c r="A1167" s="61">
        <v>3829</v>
      </c>
      <c r="B1167" s="63" t="s">
        <v>3281</v>
      </c>
      <c r="C1167" s="62" t="s">
        <v>1651</v>
      </c>
      <c r="D1167" s="63" t="s">
        <v>3281</v>
      </c>
    </row>
    <row r="1168" spans="1:4">
      <c r="A1168" s="58">
        <v>3830</v>
      </c>
      <c r="B1168" s="60" t="s">
        <v>3282</v>
      </c>
      <c r="C1168" s="59" t="s">
        <v>1652</v>
      </c>
      <c r="D1168" s="60" t="s">
        <v>3282</v>
      </c>
    </row>
    <row r="1169" spans="1:4">
      <c r="A1169" s="61">
        <v>3831</v>
      </c>
      <c r="B1169" s="63" t="s">
        <v>3283</v>
      </c>
      <c r="C1169" s="62" t="s">
        <v>1653</v>
      </c>
      <c r="D1169" s="63" t="s">
        <v>3283</v>
      </c>
    </row>
    <row r="1170" spans="1:4">
      <c r="A1170" s="58">
        <v>3832</v>
      </c>
      <c r="B1170" s="60" t="s">
        <v>3284</v>
      </c>
      <c r="C1170" s="59" t="s">
        <v>1654</v>
      </c>
      <c r="D1170" s="60" t="s">
        <v>3284</v>
      </c>
    </row>
    <row r="1171" spans="1:4">
      <c r="A1171" s="61">
        <v>3833</v>
      </c>
      <c r="B1171" s="63" t="s">
        <v>3285</v>
      </c>
      <c r="C1171" s="62" t="s">
        <v>1655</v>
      </c>
      <c r="D1171" s="63" t="s">
        <v>3285</v>
      </c>
    </row>
    <row r="1172" spans="1:4">
      <c r="A1172" s="58">
        <v>3834</v>
      </c>
      <c r="B1172" s="60" t="s">
        <v>3286</v>
      </c>
      <c r="C1172" s="59" t="s">
        <v>1656</v>
      </c>
      <c r="D1172" s="60" t="s">
        <v>3286</v>
      </c>
    </row>
    <row r="1173" spans="1:4">
      <c r="A1173" s="61">
        <v>3835</v>
      </c>
      <c r="B1173" s="63" t="s">
        <v>3287</v>
      </c>
      <c r="C1173" s="62" t="s">
        <v>1657</v>
      </c>
      <c r="D1173" s="63" t="s">
        <v>3287</v>
      </c>
    </row>
    <row r="1174" spans="1:4">
      <c r="A1174" s="58">
        <v>3836</v>
      </c>
      <c r="B1174" s="60" t="s">
        <v>3288</v>
      </c>
      <c r="C1174" s="59" t="s">
        <v>1658</v>
      </c>
      <c r="D1174" s="60" t="s">
        <v>3288</v>
      </c>
    </row>
    <row r="1175" spans="1:4">
      <c r="A1175" s="61">
        <v>3837</v>
      </c>
      <c r="B1175" s="63" t="s">
        <v>3289</v>
      </c>
      <c r="C1175" s="62" t="s">
        <v>1659</v>
      </c>
      <c r="D1175" s="63" t="s">
        <v>3289</v>
      </c>
    </row>
    <row r="1176" spans="1:4">
      <c r="A1176" s="58">
        <v>3838</v>
      </c>
      <c r="B1176" s="60" t="s">
        <v>3290</v>
      </c>
      <c r="C1176" s="59" t="s">
        <v>1660</v>
      </c>
      <c r="D1176" s="60" t="s">
        <v>3290</v>
      </c>
    </row>
    <row r="1177" spans="1:4" ht="13.5" thickBot="1">
      <c r="A1177" s="65">
        <v>3880</v>
      </c>
      <c r="B1177" s="67" t="s">
        <v>3291</v>
      </c>
      <c r="C1177" s="66" t="s">
        <v>1588</v>
      </c>
      <c r="D1177" s="67" t="s">
        <v>3291</v>
      </c>
    </row>
    <row r="1178" spans="1:4" ht="13.5" thickBot="1">
      <c r="A1178" s="165" t="s">
        <v>416</v>
      </c>
      <c r="B1178" s="166"/>
      <c r="C1178" s="166"/>
      <c r="D1178" s="167"/>
    </row>
    <row r="1179" spans="1:4">
      <c r="A1179" s="58">
        <v>2402</v>
      </c>
      <c r="B1179" s="60" t="s">
        <v>3292</v>
      </c>
      <c r="C1179" s="59" t="s">
        <v>1554</v>
      </c>
      <c r="D1179" s="60" t="s">
        <v>3292</v>
      </c>
    </row>
    <row r="1180" spans="1:4">
      <c r="A1180" s="61">
        <v>2403</v>
      </c>
      <c r="B1180" s="63" t="s">
        <v>3293</v>
      </c>
      <c r="C1180" s="62" t="s">
        <v>1661</v>
      </c>
      <c r="D1180" s="63" t="s">
        <v>3293</v>
      </c>
    </row>
    <row r="1181" spans="1:4">
      <c r="A1181" s="58">
        <v>2404</v>
      </c>
      <c r="B1181" s="60" t="s">
        <v>3294</v>
      </c>
      <c r="C1181" s="59" t="s">
        <v>1662</v>
      </c>
      <c r="D1181" s="60" t="s">
        <v>3294</v>
      </c>
    </row>
    <row r="1182" spans="1:4">
      <c r="A1182" s="61">
        <v>2405</v>
      </c>
      <c r="B1182" s="63" t="s">
        <v>3295</v>
      </c>
      <c r="C1182" s="62" t="s">
        <v>1663</v>
      </c>
      <c r="D1182" s="63" t="s">
        <v>3295</v>
      </c>
    </row>
    <row r="1183" spans="1:4">
      <c r="A1183" s="58">
        <v>2406</v>
      </c>
      <c r="B1183" s="60" t="s">
        <v>3296</v>
      </c>
      <c r="C1183" s="59" t="s">
        <v>1664</v>
      </c>
      <c r="D1183" s="60" t="s">
        <v>3296</v>
      </c>
    </row>
    <row r="1184" spans="1:4">
      <c r="A1184" s="61">
        <v>2407</v>
      </c>
      <c r="B1184" s="63" t="s">
        <v>3297</v>
      </c>
      <c r="C1184" s="62" t="s">
        <v>1665</v>
      </c>
      <c r="D1184" s="63" t="s">
        <v>3297</v>
      </c>
    </row>
    <row r="1185" spans="1:4">
      <c r="A1185" s="58">
        <v>2408</v>
      </c>
      <c r="B1185" s="60" t="s">
        <v>3298</v>
      </c>
      <c r="C1185" s="59" t="s">
        <v>1666</v>
      </c>
      <c r="D1185" s="60" t="s">
        <v>3298</v>
      </c>
    </row>
    <row r="1186" spans="1:4">
      <c r="A1186" s="61">
        <v>2409</v>
      </c>
      <c r="B1186" s="63" t="s">
        <v>3299</v>
      </c>
      <c r="C1186" s="62" t="s">
        <v>1667</v>
      </c>
      <c r="D1186" s="63" t="s">
        <v>3299</v>
      </c>
    </row>
    <row r="1187" spans="1:4">
      <c r="A1187" s="58">
        <v>2416</v>
      </c>
      <c r="B1187" s="60" t="s">
        <v>3300</v>
      </c>
      <c r="C1187" s="59" t="s">
        <v>1668</v>
      </c>
      <c r="D1187" s="60" t="s">
        <v>3300</v>
      </c>
    </row>
    <row r="1188" spans="1:4">
      <c r="A1188" s="61">
        <v>2417</v>
      </c>
      <c r="B1188" s="63" t="s">
        <v>3301</v>
      </c>
      <c r="C1188" s="62" t="s">
        <v>1555</v>
      </c>
      <c r="D1188" s="63" t="s">
        <v>3301</v>
      </c>
    </row>
    <row r="1189" spans="1:4">
      <c r="A1189" s="58">
        <v>2418</v>
      </c>
      <c r="B1189" s="60" t="s">
        <v>3302</v>
      </c>
      <c r="C1189" s="59" t="s">
        <v>1669</v>
      </c>
      <c r="D1189" s="60" t="s">
        <v>3302</v>
      </c>
    </row>
    <row r="1190" spans="1:4">
      <c r="A1190" s="61">
        <v>2419</v>
      </c>
      <c r="B1190" s="63" t="s">
        <v>3303</v>
      </c>
      <c r="C1190" s="62" t="s">
        <v>1670</v>
      </c>
      <c r="D1190" s="63" t="s">
        <v>3303</v>
      </c>
    </row>
    <row r="1191" spans="1:4">
      <c r="A1191" s="58">
        <v>2420</v>
      </c>
      <c r="B1191" s="60" t="s">
        <v>3304</v>
      </c>
      <c r="C1191" s="59" t="s">
        <v>1671</v>
      </c>
      <c r="D1191" s="60" t="s">
        <v>3304</v>
      </c>
    </row>
    <row r="1192" spans="1:4">
      <c r="A1192" s="61">
        <v>2425</v>
      </c>
      <c r="B1192" s="63" t="s">
        <v>3305</v>
      </c>
      <c r="C1192" s="62" t="s">
        <v>1672</v>
      </c>
      <c r="D1192" s="63" t="s">
        <v>3305</v>
      </c>
    </row>
    <row r="1193" spans="1:4">
      <c r="A1193" s="58">
        <v>2426</v>
      </c>
      <c r="B1193" s="60" t="s">
        <v>3306</v>
      </c>
      <c r="C1193" s="59" t="s">
        <v>1673</v>
      </c>
      <c r="D1193" s="60" t="s">
        <v>3306</v>
      </c>
    </row>
    <row r="1194" spans="1:4">
      <c r="A1194" s="61">
        <v>2427</v>
      </c>
      <c r="B1194" s="63" t="s">
        <v>3307</v>
      </c>
      <c r="C1194" s="62" t="s">
        <v>1674</v>
      </c>
      <c r="D1194" s="63" t="s">
        <v>3307</v>
      </c>
    </row>
    <row r="1195" spans="1:4">
      <c r="A1195" s="58">
        <v>2428</v>
      </c>
      <c r="B1195" s="60" t="s">
        <v>3308</v>
      </c>
      <c r="C1195" s="59" t="s">
        <v>1675</v>
      </c>
      <c r="D1195" s="60" t="s">
        <v>3308</v>
      </c>
    </row>
    <row r="1196" spans="1:4">
      <c r="A1196" s="61">
        <v>2429</v>
      </c>
      <c r="B1196" s="63" t="s">
        <v>3309</v>
      </c>
      <c r="C1196" s="62" t="s">
        <v>1676</v>
      </c>
      <c r="D1196" s="63" t="s">
        <v>3309</v>
      </c>
    </row>
    <row r="1197" spans="1:4">
      <c r="A1197" s="58">
        <v>2430</v>
      </c>
      <c r="B1197" s="60" t="s">
        <v>3310</v>
      </c>
      <c r="C1197" s="59" t="s">
        <v>1677</v>
      </c>
      <c r="D1197" s="60" t="s">
        <v>3310</v>
      </c>
    </row>
    <row r="1198" spans="1:4">
      <c r="A1198" s="61">
        <v>2440</v>
      </c>
      <c r="B1198" s="63" t="s">
        <v>3311</v>
      </c>
      <c r="C1198" s="62" t="s">
        <v>1678</v>
      </c>
      <c r="D1198" s="63" t="s">
        <v>3311</v>
      </c>
    </row>
    <row r="1199" spans="1:4">
      <c r="A1199" s="58">
        <v>2441</v>
      </c>
      <c r="B1199" s="60" t="s">
        <v>3312</v>
      </c>
      <c r="C1199" s="59" t="s">
        <v>1679</v>
      </c>
      <c r="D1199" s="60" t="s">
        <v>3312</v>
      </c>
    </row>
    <row r="1200" spans="1:4">
      <c r="A1200" s="61">
        <v>2442</v>
      </c>
      <c r="B1200" s="63" t="s">
        <v>3313</v>
      </c>
      <c r="C1200" s="62" t="s">
        <v>1680</v>
      </c>
      <c r="D1200" s="63" t="s">
        <v>3313</v>
      </c>
    </row>
    <row r="1201" spans="1:4">
      <c r="A1201" s="58">
        <v>2443</v>
      </c>
      <c r="B1201" s="60" t="s">
        <v>3314</v>
      </c>
      <c r="C1201" s="59" t="s">
        <v>1681</v>
      </c>
      <c r="D1201" s="60" t="s">
        <v>3314</v>
      </c>
    </row>
    <row r="1202" spans="1:4" ht="13.5" thickBot="1">
      <c r="A1202" s="65">
        <v>2444</v>
      </c>
      <c r="B1202" s="67" t="s">
        <v>3315</v>
      </c>
      <c r="C1202" s="66" t="s">
        <v>1682</v>
      </c>
      <c r="D1202" s="67" t="s">
        <v>3315</v>
      </c>
    </row>
    <row r="1203" spans="1:4" ht="13.5" thickBot="1">
      <c r="A1203" s="165" t="s">
        <v>418</v>
      </c>
      <c r="B1203" s="166"/>
      <c r="C1203" s="166"/>
      <c r="D1203" s="167"/>
    </row>
    <row r="1204" spans="1:4">
      <c r="A1204" s="58">
        <v>4000</v>
      </c>
      <c r="B1204" s="60" t="s">
        <v>3316</v>
      </c>
      <c r="C1204" s="59" t="s">
        <v>1683</v>
      </c>
      <c r="D1204" s="60" t="s">
        <v>3316</v>
      </c>
    </row>
    <row r="1205" spans="1:4">
      <c r="A1205" s="61">
        <v>4005</v>
      </c>
      <c r="B1205" s="63" t="s">
        <v>3317</v>
      </c>
      <c r="C1205" s="62" t="s">
        <v>1684</v>
      </c>
      <c r="D1205" s="63" t="s">
        <v>3317</v>
      </c>
    </row>
    <row r="1206" spans="1:4">
      <c r="A1206" s="58">
        <v>4302</v>
      </c>
      <c r="B1206" s="60" t="s">
        <v>3318</v>
      </c>
      <c r="C1206" s="59" t="s">
        <v>1685</v>
      </c>
      <c r="D1206" s="60" t="s">
        <v>3318</v>
      </c>
    </row>
    <row r="1207" spans="1:4">
      <c r="A1207" s="61">
        <v>4304</v>
      </c>
      <c r="B1207" s="63" t="s">
        <v>3319</v>
      </c>
      <c r="C1207" s="62" t="s">
        <v>1686</v>
      </c>
      <c r="D1207" s="63" t="s">
        <v>3319</v>
      </c>
    </row>
    <row r="1208" spans="1:4">
      <c r="A1208" s="58">
        <v>4306</v>
      </c>
      <c r="B1208" s="60" t="s">
        <v>3320</v>
      </c>
      <c r="C1208" s="59" t="s">
        <v>1687</v>
      </c>
      <c r="D1208" s="60" t="s">
        <v>3320</v>
      </c>
    </row>
    <row r="1209" spans="1:4">
      <c r="A1209" s="61">
        <v>4311</v>
      </c>
      <c r="B1209" s="63" t="s">
        <v>3321</v>
      </c>
      <c r="C1209" s="62" t="s">
        <v>1688</v>
      </c>
      <c r="D1209" s="63" t="s">
        <v>3321</v>
      </c>
    </row>
    <row r="1210" spans="1:4">
      <c r="A1210" s="58">
        <v>4315</v>
      </c>
      <c r="B1210" s="60" t="s">
        <v>3322</v>
      </c>
      <c r="C1210" s="59" t="s">
        <v>1689</v>
      </c>
      <c r="D1210" s="60" t="s">
        <v>3322</v>
      </c>
    </row>
    <row r="1211" spans="1:4">
      <c r="A1211" s="61">
        <v>4316</v>
      </c>
      <c r="B1211" s="63" t="s">
        <v>3323</v>
      </c>
      <c r="C1211" s="62" t="s">
        <v>1690</v>
      </c>
      <c r="D1211" s="63" t="s">
        <v>3323</v>
      </c>
    </row>
    <row r="1212" spans="1:4">
      <c r="A1212" s="58">
        <v>4317</v>
      </c>
      <c r="B1212" s="60" t="s">
        <v>3324</v>
      </c>
      <c r="C1212" s="59" t="s">
        <v>1691</v>
      </c>
      <c r="D1212" s="60" t="s">
        <v>3324</v>
      </c>
    </row>
    <row r="1213" spans="1:4">
      <c r="A1213" s="61">
        <v>4318</v>
      </c>
      <c r="B1213" s="63" t="s">
        <v>3325</v>
      </c>
      <c r="C1213" s="62" t="s">
        <v>1692</v>
      </c>
      <c r="D1213" s="63" t="s">
        <v>3325</v>
      </c>
    </row>
    <row r="1214" spans="1:4">
      <c r="A1214" s="58">
        <v>4321</v>
      </c>
      <c r="B1214" s="60" t="s">
        <v>3326</v>
      </c>
      <c r="C1214" s="59" t="s">
        <v>1693</v>
      </c>
      <c r="D1214" s="60" t="s">
        <v>3326</v>
      </c>
    </row>
    <row r="1215" spans="1:4">
      <c r="A1215" s="61">
        <v>4322</v>
      </c>
      <c r="B1215" s="63" t="s">
        <v>3327</v>
      </c>
      <c r="C1215" s="62" t="s">
        <v>1694</v>
      </c>
      <c r="D1215" s="63" t="s">
        <v>3327</v>
      </c>
    </row>
    <row r="1216" spans="1:4">
      <c r="A1216" s="58">
        <v>4323</v>
      </c>
      <c r="B1216" s="60" t="s">
        <v>3328</v>
      </c>
      <c r="C1216" s="59" t="s">
        <v>1695</v>
      </c>
      <c r="D1216" s="60" t="s">
        <v>3328</v>
      </c>
    </row>
    <row r="1217" spans="1:4" ht="13.5" thickBot="1">
      <c r="A1217" s="65">
        <v>4324</v>
      </c>
      <c r="B1217" s="67" t="s">
        <v>3329</v>
      </c>
      <c r="C1217" s="66" t="s">
        <v>1696</v>
      </c>
      <c r="D1217" s="67" t="s">
        <v>3329</v>
      </c>
    </row>
    <row r="1218" spans="1:4" ht="13.5" thickBot="1">
      <c r="A1218" s="165" t="s">
        <v>421</v>
      </c>
      <c r="B1218" s="166"/>
      <c r="C1218" s="166"/>
      <c r="D1218" s="167"/>
    </row>
    <row r="1219" spans="1:4">
      <c r="A1219" s="58">
        <v>5000</v>
      </c>
      <c r="B1219" s="60" t="s">
        <v>1698</v>
      </c>
      <c r="C1219" s="59" t="s">
        <v>1697</v>
      </c>
      <c r="D1219" s="60" t="s">
        <v>1698</v>
      </c>
    </row>
    <row r="1220" spans="1:4">
      <c r="A1220" s="61">
        <v>5101</v>
      </c>
      <c r="B1220" s="63" t="s">
        <v>1700</v>
      </c>
      <c r="C1220" s="62" t="s">
        <v>1699</v>
      </c>
      <c r="D1220" s="63" t="s">
        <v>1700</v>
      </c>
    </row>
    <row r="1221" spans="1:4">
      <c r="A1221" s="58">
        <v>5102</v>
      </c>
      <c r="B1221" s="60" t="s">
        <v>1702</v>
      </c>
      <c r="C1221" s="59" t="s">
        <v>1701</v>
      </c>
      <c r="D1221" s="60" t="s">
        <v>1702</v>
      </c>
    </row>
    <row r="1222" spans="1:4">
      <c r="A1222" s="61">
        <v>5103</v>
      </c>
      <c r="B1222" s="63" t="s">
        <v>1704</v>
      </c>
      <c r="C1222" s="62" t="s">
        <v>1703</v>
      </c>
      <c r="D1222" s="63" t="s">
        <v>1704</v>
      </c>
    </row>
    <row r="1223" spans="1:4">
      <c r="A1223" s="58">
        <v>5104</v>
      </c>
      <c r="B1223" s="60" t="s">
        <v>1706</v>
      </c>
      <c r="C1223" s="59" t="s">
        <v>1705</v>
      </c>
      <c r="D1223" s="60" t="s">
        <v>1706</v>
      </c>
    </row>
    <row r="1224" spans="1:4">
      <c r="A1224" s="61">
        <v>5122</v>
      </c>
      <c r="B1224" s="63" t="s">
        <v>1708</v>
      </c>
      <c r="C1224" s="62" t="s">
        <v>1707</v>
      </c>
      <c r="D1224" s="63" t="s">
        <v>1708</v>
      </c>
    </row>
    <row r="1225" spans="1:4">
      <c r="A1225" s="58">
        <v>5127</v>
      </c>
      <c r="B1225" s="60" t="s">
        <v>1710</v>
      </c>
      <c r="C1225" s="59" t="s">
        <v>1709</v>
      </c>
      <c r="D1225" s="60" t="s">
        <v>1710</v>
      </c>
    </row>
    <row r="1226" spans="1:4">
      <c r="A1226" s="61">
        <v>5129</v>
      </c>
      <c r="B1226" s="63" t="s">
        <v>1712</v>
      </c>
      <c r="C1226" s="62" t="s">
        <v>1711</v>
      </c>
      <c r="D1226" s="63" t="s">
        <v>1712</v>
      </c>
    </row>
    <row r="1227" spans="1:4">
      <c r="A1227" s="58">
        <v>5147</v>
      </c>
      <c r="B1227" s="60" t="s">
        <v>1714</v>
      </c>
      <c r="C1227" s="59" t="s">
        <v>1713</v>
      </c>
      <c r="D1227" s="60" t="s">
        <v>1714</v>
      </c>
    </row>
    <row r="1228" spans="1:4">
      <c r="A1228" s="61">
        <v>5160</v>
      </c>
      <c r="B1228" s="63" t="s">
        <v>1716</v>
      </c>
      <c r="C1228" s="62" t="s">
        <v>1715</v>
      </c>
      <c r="D1228" s="63" t="s">
        <v>1716</v>
      </c>
    </row>
    <row r="1229" spans="1:4">
      <c r="A1229" s="58">
        <v>5163</v>
      </c>
      <c r="B1229" s="60" t="s">
        <v>1718</v>
      </c>
      <c r="C1229" s="59" t="s">
        <v>1717</v>
      </c>
      <c r="D1229" s="60" t="s">
        <v>1718</v>
      </c>
    </row>
    <row r="1230" spans="1:4">
      <c r="A1230" s="61">
        <v>5170</v>
      </c>
      <c r="B1230" s="63" t="s">
        <v>1720</v>
      </c>
      <c r="C1230" s="62" t="s">
        <v>1719</v>
      </c>
      <c r="D1230" s="63" t="s">
        <v>1720</v>
      </c>
    </row>
    <row r="1231" spans="1:4">
      <c r="A1231" s="58">
        <v>5176</v>
      </c>
      <c r="B1231" s="60" t="s">
        <v>1722</v>
      </c>
      <c r="C1231" s="59" t="s">
        <v>1721</v>
      </c>
      <c r="D1231" s="60" t="s">
        <v>1722</v>
      </c>
    </row>
    <row r="1232" spans="1:4">
      <c r="A1232" s="61">
        <v>5179</v>
      </c>
      <c r="B1232" s="63" t="s">
        <v>1724</v>
      </c>
      <c r="C1232" s="62" t="s">
        <v>1723</v>
      </c>
      <c r="D1232" s="63" t="s">
        <v>1724</v>
      </c>
    </row>
    <row r="1233" spans="1:4">
      <c r="A1233" s="58">
        <v>5180</v>
      </c>
      <c r="B1233" s="60" t="s">
        <v>1726</v>
      </c>
      <c r="C1233" s="59" t="s">
        <v>1725</v>
      </c>
      <c r="D1233" s="60" t="s">
        <v>1726</v>
      </c>
    </row>
    <row r="1234" spans="1:4">
      <c r="A1234" s="61">
        <v>5181</v>
      </c>
      <c r="B1234" s="63" t="s">
        <v>1728</v>
      </c>
      <c r="C1234" s="62" t="s">
        <v>1727</v>
      </c>
      <c r="D1234" s="63" t="s">
        <v>1728</v>
      </c>
    </row>
    <row r="1235" spans="1:4">
      <c r="A1235" s="58">
        <v>5182</v>
      </c>
      <c r="B1235" s="60" t="s">
        <v>1730</v>
      </c>
      <c r="C1235" s="59" t="s">
        <v>1729</v>
      </c>
      <c r="D1235" s="60" t="s">
        <v>1730</v>
      </c>
    </row>
    <row r="1236" spans="1:4">
      <c r="A1236" s="61">
        <v>5183</v>
      </c>
      <c r="B1236" s="63" t="s">
        <v>1732</v>
      </c>
      <c r="C1236" s="62" t="s">
        <v>1731</v>
      </c>
      <c r="D1236" s="63" t="s">
        <v>1732</v>
      </c>
    </row>
    <row r="1237" spans="1:4">
      <c r="A1237" s="58">
        <v>5184</v>
      </c>
      <c r="B1237" s="60" t="s">
        <v>1734</v>
      </c>
      <c r="C1237" s="59" t="s">
        <v>1733</v>
      </c>
      <c r="D1237" s="60" t="s">
        <v>1734</v>
      </c>
    </row>
    <row r="1238" spans="1:4">
      <c r="A1238" s="61">
        <v>5185</v>
      </c>
      <c r="B1238" s="63" t="s">
        <v>1736</v>
      </c>
      <c r="C1238" s="62" t="s">
        <v>1735</v>
      </c>
      <c r="D1238" s="63" t="s">
        <v>1736</v>
      </c>
    </row>
    <row r="1239" spans="1:4">
      <c r="A1239" s="58">
        <v>5186</v>
      </c>
      <c r="B1239" s="60" t="s">
        <v>1738</v>
      </c>
      <c r="C1239" s="59" t="s">
        <v>1737</v>
      </c>
      <c r="D1239" s="60" t="s">
        <v>1738</v>
      </c>
    </row>
    <row r="1240" spans="1:4">
      <c r="A1240" s="61">
        <v>5187</v>
      </c>
      <c r="B1240" s="63" t="s">
        <v>1740</v>
      </c>
      <c r="C1240" s="62" t="s">
        <v>1739</v>
      </c>
      <c r="D1240" s="63" t="s">
        <v>1740</v>
      </c>
    </row>
    <row r="1241" spans="1:4">
      <c r="A1241" s="58">
        <v>5188</v>
      </c>
      <c r="B1241" s="60" t="s">
        <v>1742</v>
      </c>
      <c r="C1241" s="59" t="s">
        <v>1741</v>
      </c>
      <c r="D1241" s="60" t="s">
        <v>1742</v>
      </c>
    </row>
    <row r="1242" spans="1:4">
      <c r="A1242" s="61">
        <v>5189</v>
      </c>
      <c r="B1242" s="63" t="s">
        <v>1744</v>
      </c>
      <c r="C1242" s="62" t="s">
        <v>1743</v>
      </c>
      <c r="D1242" s="63" t="s">
        <v>1744</v>
      </c>
    </row>
    <row r="1243" spans="1:4">
      <c r="A1243" s="58">
        <v>5191</v>
      </c>
      <c r="B1243" s="60" t="s">
        <v>1746</v>
      </c>
      <c r="C1243" s="59" t="s">
        <v>1745</v>
      </c>
      <c r="D1243" s="60" t="s">
        <v>1746</v>
      </c>
    </row>
    <row r="1244" spans="1:4">
      <c r="A1244" s="61">
        <v>5192</v>
      </c>
      <c r="B1244" s="63" t="s">
        <v>1748</v>
      </c>
      <c r="C1244" s="62" t="s">
        <v>1747</v>
      </c>
      <c r="D1244" s="63" t="s">
        <v>1748</v>
      </c>
    </row>
    <row r="1245" spans="1:4">
      <c r="A1245" s="58">
        <v>5193</v>
      </c>
      <c r="B1245" s="60" t="s">
        <v>1750</v>
      </c>
      <c r="C1245" s="59" t="s">
        <v>1749</v>
      </c>
      <c r="D1245" s="60" t="s">
        <v>1750</v>
      </c>
    </row>
    <row r="1246" spans="1:4">
      <c r="A1246" s="61">
        <v>5202</v>
      </c>
      <c r="B1246" s="63" t="s">
        <v>1752</v>
      </c>
      <c r="C1246" s="62" t="s">
        <v>1751</v>
      </c>
      <c r="D1246" s="63" t="s">
        <v>1752</v>
      </c>
    </row>
    <row r="1247" spans="1:4">
      <c r="A1247" s="58">
        <v>5203</v>
      </c>
      <c r="B1247" s="60" t="s">
        <v>1754</v>
      </c>
      <c r="C1247" s="59" t="s">
        <v>1753</v>
      </c>
      <c r="D1247" s="60" t="s">
        <v>1754</v>
      </c>
    </row>
    <row r="1248" spans="1:4">
      <c r="A1248" s="61">
        <v>5204</v>
      </c>
      <c r="B1248" s="63" t="s">
        <v>1756</v>
      </c>
      <c r="C1248" s="62" t="s">
        <v>1755</v>
      </c>
      <c r="D1248" s="63" t="s">
        <v>1756</v>
      </c>
    </row>
    <row r="1249" spans="1:4">
      <c r="A1249" s="58">
        <v>5205</v>
      </c>
      <c r="B1249" s="60" t="s">
        <v>1758</v>
      </c>
      <c r="C1249" s="59" t="s">
        <v>1757</v>
      </c>
      <c r="D1249" s="60" t="s">
        <v>1758</v>
      </c>
    </row>
    <row r="1250" spans="1:4">
      <c r="A1250" s="61">
        <v>5206</v>
      </c>
      <c r="B1250" s="63" t="s">
        <v>1760</v>
      </c>
      <c r="C1250" s="62" t="s">
        <v>1759</v>
      </c>
      <c r="D1250" s="63" t="s">
        <v>1760</v>
      </c>
    </row>
    <row r="1251" spans="1:4">
      <c r="A1251" s="58">
        <v>5207</v>
      </c>
      <c r="B1251" s="60" t="s">
        <v>1762</v>
      </c>
      <c r="C1251" s="59" t="s">
        <v>1761</v>
      </c>
      <c r="D1251" s="60" t="s">
        <v>1762</v>
      </c>
    </row>
    <row r="1252" spans="1:4">
      <c r="A1252" s="61">
        <v>5208</v>
      </c>
      <c r="B1252" s="63" t="s">
        <v>1764</v>
      </c>
      <c r="C1252" s="62" t="s">
        <v>1763</v>
      </c>
      <c r="D1252" s="63" t="s">
        <v>1764</v>
      </c>
    </row>
    <row r="1253" spans="1:4">
      <c r="A1253" s="58">
        <v>5210</v>
      </c>
      <c r="B1253" s="60" t="s">
        <v>1766</v>
      </c>
      <c r="C1253" s="59" t="s">
        <v>1765</v>
      </c>
      <c r="D1253" s="60" t="s">
        <v>1766</v>
      </c>
    </row>
    <row r="1254" spans="1:4">
      <c r="A1254" s="61">
        <v>5211</v>
      </c>
      <c r="B1254" s="63" t="s">
        <v>1768</v>
      </c>
      <c r="C1254" s="62" t="s">
        <v>1767</v>
      </c>
      <c r="D1254" s="63" t="s">
        <v>1768</v>
      </c>
    </row>
    <row r="1255" spans="1:4">
      <c r="A1255" s="58">
        <v>5212</v>
      </c>
      <c r="B1255" s="60" t="s">
        <v>1770</v>
      </c>
      <c r="C1255" s="59" t="s">
        <v>1769</v>
      </c>
      <c r="D1255" s="60" t="s">
        <v>1770</v>
      </c>
    </row>
    <row r="1256" spans="1:4">
      <c r="A1256" s="61">
        <v>5220</v>
      </c>
      <c r="B1256" s="63" t="s">
        <v>1772</v>
      </c>
      <c r="C1256" s="62" t="s">
        <v>1771</v>
      </c>
      <c r="D1256" s="63" t="s">
        <v>1772</v>
      </c>
    </row>
    <row r="1257" spans="1:4">
      <c r="A1257" s="58">
        <v>5324</v>
      </c>
      <c r="B1257" s="60" t="s">
        <v>1774</v>
      </c>
      <c r="C1257" s="59" t="s">
        <v>1773</v>
      </c>
      <c r="D1257" s="60" t="s">
        <v>1774</v>
      </c>
    </row>
    <row r="1258" spans="1:4">
      <c r="A1258" s="61">
        <v>5327</v>
      </c>
      <c r="B1258" s="63" t="s">
        <v>1776</v>
      </c>
      <c r="C1258" s="62" t="s">
        <v>1775</v>
      </c>
      <c r="D1258" s="63" t="s">
        <v>1776</v>
      </c>
    </row>
    <row r="1259" spans="1:4">
      <c r="A1259" s="58">
        <v>5329</v>
      </c>
      <c r="B1259" s="60" t="s">
        <v>1778</v>
      </c>
      <c r="C1259" s="59" t="s">
        <v>1777</v>
      </c>
      <c r="D1259" s="60" t="s">
        <v>1778</v>
      </c>
    </row>
    <row r="1260" spans="1:4">
      <c r="A1260" s="61">
        <v>5330</v>
      </c>
      <c r="B1260" s="63" t="s">
        <v>1780</v>
      </c>
      <c r="C1260" s="62" t="s">
        <v>1779</v>
      </c>
      <c r="D1260" s="63" t="s">
        <v>1780</v>
      </c>
    </row>
    <row r="1261" spans="1:4">
      <c r="A1261" s="58">
        <v>5331</v>
      </c>
      <c r="B1261" s="60" t="s">
        <v>1782</v>
      </c>
      <c r="C1261" s="59" t="s">
        <v>1781</v>
      </c>
      <c r="D1261" s="60" t="s">
        <v>1782</v>
      </c>
    </row>
    <row r="1262" spans="1:4">
      <c r="A1262" s="61">
        <v>5332</v>
      </c>
      <c r="B1262" s="63" t="s">
        <v>1784</v>
      </c>
      <c r="C1262" s="62" t="s">
        <v>1783</v>
      </c>
      <c r="D1262" s="63" t="s">
        <v>1784</v>
      </c>
    </row>
    <row r="1263" spans="1:4">
      <c r="A1263" s="58">
        <v>5336</v>
      </c>
      <c r="B1263" s="60" t="s">
        <v>1786</v>
      </c>
      <c r="C1263" s="59" t="s">
        <v>1785</v>
      </c>
      <c r="D1263" s="60" t="s">
        <v>1786</v>
      </c>
    </row>
    <row r="1264" spans="1:4">
      <c r="A1264" s="61">
        <v>5400</v>
      </c>
      <c r="B1264" s="63" t="s">
        <v>1788</v>
      </c>
      <c r="C1264" s="62" t="s">
        <v>1787</v>
      </c>
      <c r="D1264" s="63" t="s">
        <v>1788</v>
      </c>
    </row>
    <row r="1265" spans="1:4">
      <c r="A1265" s="58">
        <v>5500</v>
      </c>
      <c r="B1265" s="60" t="s">
        <v>1790</v>
      </c>
      <c r="C1265" s="59" t="s">
        <v>1789</v>
      </c>
      <c r="D1265" s="60" t="s">
        <v>1790</v>
      </c>
    </row>
    <row r="1266" spans="1:4">
      <c r="A1266" s="61">
        <v>5225</v>
      </c>
      <c r="B1266" s="63" t="s">
        <v>1792</v>
      </c>
      <c r="C1266" s="62" t="s">
        <v>1791</v>
      </c>
      <c r="D1266" s="63" t="s">
        <v>1792</v>
      </c>
    </row>
    <row r="1267" spans="1:4">
      <c r="A1267" s="58">
        <v>5105</v>
      </c>
      <c r="B1267" s="60" t="s">
        <v>1794</v>
      </c>
      <c r="C1267" s="59" t="s">
        <v>1793</v>
      </c>
      <c r="D1267" s="60" t="s">
        <v>1794</v>
      </c>
    </row>
    <row r="1268" spans="1:4">
      <c r="A1268" s="61">
        <v>5221</v>
      </c>
      <c r="B1268" s="63" t="s">
        <v>1796</v>
      </c>
      <c r="C1268" s="62" t="s">
        <v>1795</v>
      </c>
      <c r="D1268" s="63" t="s">
        <v>1796</v>
      </c>
    </row>
    <row r="1269" spans="1:4">
      <c r="A1269" s="58">
        <v>5222</v>
      </c>
      <c r="B1269" s="60" t="s">
        <v>1798</v>
      </c>
      <c r="C1269" s="59" t="s">
        <v>1797</v>
      </c>
      <c r="D1269" s="60" t="s">
        <v>1798</v>
      </c>
    </row>
    <row r="1270" spans="1:4">
      <c r="A1270" s="61">
        <v>5223</v>
      </c>
      <c r="B1270" s="63" t="s">
        <v>1800</v>
      </c>
      <c r="C1270" s="62" t="s">
        <v>1799</v>
      </c>
      <c r="D1270" s="63" t="s">
        <v>1800</v>
      </c>
    </row>
    <row r="1271" spans="1:4" ht="13.5" thickBot="1">
      <c r="A1271" s="77">
        <v>5224</v>
      </c>
      <c r="B1271" s="79" t="s">
        <v>1802</v>
      </c>
      <c r="C1271" s="78" t="s">
        <v>1801</v>
      </c>
      <c r="D1271" s="79" t="s">
        <v>1802</v>
      </c>
    </row>
    <row r="1272" spans="1:4" ht="13.5" thickBot="1">
      <c r="A1272" s="165" t="s">
        <v>1803</v>
      </c>
      <c r="B1272" s="166"/>
      <c r="C1272" s="166"/>
      <c r="D1272" s="167"/>
    </row>
    <row r="1273" spans="1:4">
      <c r="A1273" s="61">
        <v>7000</v>
      </c>
      <c r="B1273" s="63" t="s">
        <v>1805</v>
      </c>
      <c r="C1273" s="62" t="s">
        <v>1804</v>
      </c>
      <c r="D1273" s="63" t="s">
        <v>1805</v>
      </c>
    </row>
    <row r="1274" spans="1:4">
      <c r="A1274" s="58">
        <v>7003</v>
      </c>
      <c r="B1274" s="60" t="s">
        <v>1807</v>
      </c>
      <c r="C1274" s="59" t="s">
        <v>1806</v>
      </c>
      <c r="D1274" s="60" t="s">
        <v>1807</v>
      </c>
    </row>
    <row r="1275" spans="1:4">
      <c r="A1275" s="61">
        <v>7005</v>
      </c>
      <c r="B1275" s="63" t="s">
        <v>1809</v>
      </c>
      <c r="C1275" s="62" t="s">
        <v>1808</v>
      </c>
      <c r="D1275" s="63" t="s">
        <v>1809</v>
      </c>
    </row>
    <row r="1276" spans="1:4">
      <c r="A1276" s="58">
        <v>7007</v>
      </c>
      <c r="B1276" s="60" t="s">
        <v>1811</v>
      </c>
      <c r="C1276" s="59" t="s">
        <v>1810</v>
      </c>
      <c r="D1276" s="60" t="s">
        <v>1811</v>
      </c>
    </row>
    <row r="1277" spans="1:4">
      <c r="A1277" s="61">
        <v>7009</v>
      </c>
      <c r="B1277" s="63" t="s">
        <v>1813</v>
      </c>
      <c r="C1277" s="62" t="s">
        <v>1812</v>
      </c>
      <c r="D1277" s="63" t="s">
        <v>1813</v>
      </c>
    </row>
    <row r="1278" spans="1:4">
      <c r="A1278" s="58">
        <v>7011</v>
      </c>
      <c r="B1278" s="60" t="s">
        <v>1815</v>
      </c>
      <c r="C1278" s="59" t="s">
        <v>1814</v>
      </c>
      <c r="D1278" s="60" t="s">
        <v>1815</v>
      </c>
    </row>
    <row r="1279" spans="1:4">
      <c r="A1279" s="61">
        <v>7013</v>
      </c>
      <c r="B1279" s="63" t="s">
        <v>1817</v>
      </c>
      <c r="C1279" s="62" t="s">
        <v>1816</v>
      </c>
      <c r="D1279" s="63" t="s">
        <v>1817</v>
      </c>
    </row>
    <row r="1280" spans="1:4">
      <c r="A1280" s="58">
        <v>7015</v>
      </c>
      <c r="B1280" s="60" t="s">
        <v>1819</v>
      </c>
      <c r="C1280" s="59" t="s">
        <v>1818</v>
      </c>
      <c r="D1280" s="60" t="s">
        <v>1819</v>
      </c>
    </row>
    <row r="1281" spans="1:4">
      <c r="A1281" s="61">
        <v>7017</v>
      </c>
      <c r="B1281" s="63" t="s">
        <v>1821</v>
      </c>
      <c r="C1281" s="62" t="s">
        <v>1820</v>
      </c>
      <c r="D1281" s="63" t="s">
        <v>1821</v>
      </c>
    </row>
    <row r="1282" spans="1:4">
      <c r="A1282" s="58">
        <v>7019</v>
      </c>
      <c r="B1282" s="60" t="s">
        <v>1823</v>
      </c>
      <c r="C1282" s="59" t="s">
        <v>1822</v>
      </c>
      <c r="D1282" s="60" t="s">
        <v>1823</v>
      </c>
    </row>
    <row r="1283" spans="1:4">
      <c r="A1283" s="58">
        <v>7021</v>
      </c>
      <c r="B1283" s="60" t="s">
        <v>1825</v>
      </c>
      <c r="C1283" s="59" t="s">
        <v>1824</v>
      </c>
      <c r="D1283" s="60" t="s">
        <v>1825</v>
      </c>
    </row>
    <row r="1284" spans="1:4">
      <c r="A1284" s="61">
        <v>7023</v>
      </c>
      <c r="B1284" s="63" t="s">
        <v>1827</v>
      </c>
      <c r="C1284" s="62" t="s">
        <v>1826</v>
      </c>
      <c r="D1284" s="63" t="s">
        <v>1827</v>
      </c>
    </row>
    <row r="1285" spans="1:4">
      <c r="A1285" s="58">
        <v>7025</v>
      </c>
      <c r="B1285" s="60" t="s">
        <v>1829</v>
      </c>
      <c r="C1285" s="59" t="s">
        <v>1828</v>
      </c>
      <c r="D1285" s="60" t="s">
        <v>1829</v>
      </c>
    </row>
    <row r="1286" spans="1:4">
      <c r="A1286" s="61">
        <v>7027</v>
      </c>
      <c r="B1286" s="63" t="s">
        <v>1831</v>
      </c>
      <c r="C1286" s="62" t="s">
        <v>1830</v>
      </c>
      <c r="D1286" s="63" t="s">
        <v>1831</v>
      </c>
    </row>
    <row r="1287" spans="1:4">
      <c r="A1287" s="58">
        <v>7029</v>
      </c>
      <c r="B1287" s="60" t="s">
        <v>1833</v>
      </c>
      <c r="C1287" s="59" t="s">
        <v>1832</v>
      </c>
      <c r="D1287" s="60" t="s">
        <v>1833</v>
      </c>
    </row>
    <row r="1288" spans="1:4">
      <c r="A1288" s="61">
        <v>7031</v>
      </c>
      <c r="B1288" s="63" t="s">
        <v>1835</v>
      </c>
      <c r="C1288" s="62" t="s">
        <v>1834</v>
      </c>
      <c r="D1288" s="63" t="s">
        <v>1835</v>
      </c>
    </row>
    <row r="1289" spans="1:4">
      <c r="A1289" s="58">
        <v>7033</v>
      </c>
      <c r="B1289" s="60" t="s">
        <v>1837</v>
      </c>
      <c r="C1289" s="59" t="s">
        <v>1836</v>
      </c>
      <c r="D1289" s="60" t="s">
        <v>1837</v>
      </c>
    </row>
    <row r="1290" spans="1:4">
      <c r="A1290" s="61">
        <v>7035</v>
      </c>
      <c r="B1290" s="63" t="s">
        <v>1839</v>
      </c>
      <c r="C1290" s="62" t="s">
        <v>1838</v>
      </c>
      <c r="D1290" s="63" t="s">
        <v>1839</v>
      </c>
    </row>
    <row r="1291" spans="1:4">
      <c r="A1291" s="58">
        <v>7037</v>
      </c>
      <c r="B1291" s="60" t="s">
        <v>1841</v>
      </c>
      <c r="C1291" s="59" t="s">
        <v>1840</v>
      </c>
      <c r="D1291" s="60" t="s">
        <v>1841</v>
      </c>
    </row>
    <row r="1292" spans="1:4">
      <c r="A1292" s="61">
        <v>7039</v>
      </c>
      <c r="B1292" s="63" t="s">
        <v>1843</v>
      </c>
      <c r="C1292" s="62" t="s">
        <v>1842</v>
      </c>
      <c r="D1292" s="63" t="s">
        <v>1843</v>
      </c>
    </row>
    <row r="1293" spans="1:4">
      <c r="A1293" s="58">
        <v>7041</v>
      </c>
      <c r="B1293" s="60" t="s">
        <v>1845</v>
      </c>
      <c r="C1293" s="59" t="s">
        <v>1844</v>
      </c>
      <c r="D1293" s="60" t="s">
        <v>1845</v>
      </c>
    </row>
    <row r="1294" spans="1:4">
      <c r="A1294" s="61">
        <v>7042</v>
      </c>
      <c r="B1294" s="63" t="s">
        <v>1847</v>
      </c>
      <c r="C1294" s="62" t="s">
        <v>1846</v>
      </c>
      <c r="D1294" s="63" t="s">
        <v>1847</v>
      </c>
    </row>
    <row r="1295" spans="1:4">
      <c r="A1295" s="58">
        <v>7043</v>
      </c>
      <c r="B1295" s="60" t="s">
        <v>1849</v>
      </c>
      <c r="C1295" s="59" t="s">
        <v>1848</v>
      </c>
      <c r="D1295" s="60" t="s">
        <v>1849</v>
      </c>
    </row>
    <row r="1296" spans="1:4">
      <c r="A1296" s="61">
        <v>7045</v>
      </c>
      <c r="B1296" s="63" t="s">
        <v>1851</v>
      </c>
      <c r="C1296" s="62" t="s">
        <v>1850</v>
      </c>
      <c r="D1296" s="63" t="s">
        <v>1851</v>
      </c>
    </row>
    <row r="1297" spans="1:4">
      <c r="A1297" s="58">
        <v>7047</v>
      </c>
      <c r="B1297" s="60" t="s">
        <v>1853</v>
      </c>
      <c r="C1297" s="59" t="s">
        <v>1852</v>
      </c>
      <c r="D1297" s="60" t="s">
        <v>1853</v>
      </c>
    </row>
    <row r="1298" spans="1:4">
      <c r="A1298" s="61">
        <v>7049</v>
      </c>
      <c r="B1298" s="63" t="s">
        <v>1855</v>
      </c>
      <c r="C1298" s="62" t="s">
        <v>1854</v>
      </c>
      <c r="D1298" s="63" t="s">
        <v>1855</v>
      </c>
    </row>
    <row r="1299" spans="1:4">
      <c r="A1299" s="58">
        <v>7051</v>
      </c>
      <c r="B1299" s="60" t="s">
        <v>1857</v>
      </c>
      <c r="C1299" s="59" t="s">
        <v>1856</v>
      </c>
      <c r="D1299" s="60" t="s">
        <v>1857</v>
      </c>
    </row>
    <row r="1300" spans="1:4">
      <c r="A1300" s="61">
        <v>7053</v>
      </c>
      <c r="B1300" s="63" t="s">
        <v>1859</v>
      </c>
      <c r="C1300" s="62" t="s">
        <v>1858</v>
      </c>
      <c r="D1300" s="63" t="s">
        <v>1859</v>
      </c>
    </row>
    <row r="1301" spans="1:4">
      <c r="A1301" s="58">
        <v>7055</v>
      </c>
      <c r="B1301" s="60" t="s">
        <v>1861</v>
      </c>
      <c r="C1301" s="59" t="s">
        <v>1860</v>
      </c>
      <c r="D1301" s="60" t="s">
        <v>1861</v>
      </c>
    </row>
    <row r="1302" spans="1:4">
      <c r="A1302" s="61">
        <v>7057</v>
      </c>
      <c r="B1302" s="63" t="s">
        <v>1863</v>
      </c>
      <c r="C1302" s="62" t="s">
        <v>1862</v>
      </c>
      <c r="D1302" s="63" t="s">
        <v>1863</v>
      </c>
    </row>
    <row r="1303" spans="1:4">
      <c r="A1303" s="58">
        <v>7059</v>
      </c>
      <c r="B1303" s="60" t="s">
        <v>1865</v>
      </c>
      <c r="C1303" s="59" t="s">
        <v>1864</v>
      </c>
      <c r="D1303" s="60" t="s">
        <v>1865</v>
      </c>
    </row>
    <row r="1304" spans="1:4">
      <c r="A1304" s="61">
        <v>7061</v>
      </c>
      <c r="B1304" s="63" t="s">
        <v>1867</v>
      </c>
      <c r="C1304" s="62" t="s">
        <v>1866</v>
      </c>
      <c r="D1304" s="63" t="s">
        <v>1867</v>
      </c>
    </row>
    <row r="1305" spans="1:4">
      <c r="A1305" s="58">
        <v>7063</v>
      </c>
      <c r="B1305" s="60" t="s">
        <v>1869</v>
      </c>
      <c r="C1305" s="59" t="s">
        <v>1868</v>
      </c>
      <c r="D1305" s="60" t="s">
        <v>1869</v>
      </c>
    </row>
    <row r="1306" spans="1:4">
      <c r="A1306" s="61">
        <v>7065</v>
      </c>
      <c r="B1306" s="63" t="s">
        <v>1871</v>
      </c>
      <c r="C1306" s="62" t="s">
        <v>1870</v>
      </c>
      <c r="D1306" s="63" t="s">
        <v>1871</v>
      </c>
    </row>
    <row r="1307" spans="1:4">
      <c r="A1307" s="58">
        <v>7067</v>
      </c>
      <c r="B1307" s="60" t="s">
        <v>1873</v>
      </c>
      <c r="C1307" s="59" t="s">
        <v>1872</v>
      </c>
      <c r="D1307" s="60" t="s">
        <v>1873</v>
      </c>
    </row>
    <row r="1308" spans="1:4">
      <c r="A1308" s="61">
        <v>7069</v>
      </c>
      <c r="B1308" s="63" t="s">
        <v>1875</v>
      </c>
      <c r="C1308" s="62" t="s">
        <v>1874</v>
      </c>
      <c r="D1308" s="63" t="s">
        <v>1875</v>
      </c>
    </row>
    <row r="1309" spans="1:4">
      <c r="A1309" s="58">
        <v>7071</v>
      </c>
      <c r="B1309" s="60" t="s">
        <v>1877</v>
      </c>
      <c r="C1309" s="59" t="s">
        <v>1876</v>
      </c>
      <c r="D1309" s="60" t="s">
        <v>1877</v>
      </c>
    </row>
    <row r="1310" spans="1:4">
      <c r="A1310" s="61">
        <v>7073</v>
      </c>
      <c r="B1310" s="63" t="s">
        <v>1879</v>
      </c>
      <c r="C1310" s="62" t="s">
        <v>1878</v>
      </c>
      <c r="D1310" s="63" t="s">
        <v>1879</v>
      </c>
    </row>
    <row r="1311" spans="1:4">
      <c r="A1311" s="58">
        <v>7075</v>
      </c>
      <c r="B1311" s="60" t="s">
        <v>1881</v>
      </c>
      <c r="C1311" s="59" t="s">
        <v>1880</v>
      </c>
      <c r="D1311" s="60" t="s">
        <v>1881</v>
      </c>
    </row>
    <row r="1312" spans="1:4">
      <c r="A1312" s="61">
        <v>7077</v>
      </c>
      <c r="B1312" s="63" t="s">
        <v>1883</v>
      </c>
      <c r="C1312" s="62" t="s">
        <v>1882</v>
      </c>
      <c r="D1312" s="63" t="s">
        <v>1883</v>
      </c>
    </row>
    <row r="1313" spans="1:4">
      <c r="A1313" s="58">
        <v>7085</v>
      </c>
      <c r="B1313" s="60" t="s">
        <v>1885</v>
      </c>
      <c r="C1313" s="59" t="s">
        <v>1884</v>
      </c>
      <c r="D1313" s="60" t="s">
        <v>1885</v>
      </c>
    </row>
    <row r="1314" spans="1:4">
      <c r="A1314" s="61">
        <v>7087</v>
      </c>
      <c r="B1314" s="63" t="s">
        <v>1887</v>
      </c>
      <c r="C1314" s="62" t="s">
        <v>1886</v>
      </c>
      <c r="D1314" s="63" t="s">
        <v>1887</v>
      </c>
    </row>
    <row r="1315" spans="1:4">
      <c r="A1315" s="58">
        <v>7089</v>
      </c>
      <c r="B1315" s="60" t="s">
        <v>1889</v>
      </c>
      <c r="C1315" s="59" t="s">
        <v>1888</v>
      </c>
      <c r="D1315" s="60" t="s">
        <v>1889</v>
      </c>
    </row>
    <row r="1316" spans="1:4">
      <c r="A1316" s="61">
        <v>7091</v>
      </c>
      <c r="B1316" s="63" t="s">
        <v>1891</v>
      </c>
      <c r="C1316" s="62" t="s">
        <v>1890</v>
      </c>
      <c r="D1316" s="63" t="s">
        <v>1891</v>
      </c>
    </row>
    <row r="1317" spans="1:4">
      <c r="A1317" s="58">
        <v>7093</v>
      </c>
      <c r="B1317" s="60" t="s">
        <v>1893</v>
      </c>
      <c r="C1317" s="59" t="s">
        <v>1892</v>
      </c>
      <c r="D1317" s="60" t="s">
        <v>1893</v>
      </c>
    </row>
    <row r="1318" spans="1:4">
      <c r="A1318" s="61">
        <v>7095</v>
      </c>
      <c r="B1318" s="63" t="s">
        <v>1895</v>
      </c>
      <c r="C1318" s="62" t="s">
        <v>1894</v>
      </c>
      <c r="D1318" s="63" t="s">
        <v>1895</v>
      </c>
    </row>
    <row r="1319" spans="1:4">
      <c r="A1319" s="58">
        <v>7097</v>
      </c>
      <c r="B1319" s="60" t="s">
        <v>1897</v>
      </c>
      <c r="C1319" s="59" t="s">
        <v>1896</v>
      </c>
      <c r="D1319" s="60" t="s">
        <v>1897</v>
      </c>
    </row>
    <row r="1320" spans="1:4">
      <c r="A1320" s="61">
        <v>7099</v>
      </c>
      <c r="B1320" s="63" t="s">
        <v>1899</v>
      </c>
      <c r="C1320" s="62" t="s">
        <v>1898</v>
      </c>
      <c r="D1320" s="63" t="s">
        <v>1899</v>
      </c>
    </row>
    <row r="1321" spans="1:4">
      <c r="A1321" s="58">
        <v>7101</v>
      </c>
      <c r="B1321" s="60" t="s">
        <v>1901</v>
      </c>
      <c r="C1321" s="59" t="s">
        <v>1900</v>
      </c>
      <c r="D1321" s="60" t="s">
        <v>1901</v>
      </c>
    </row>
    <row r="1322" spans="1:4">
      <c r="A1322" s="61">
        <v>7103</v>
      </c>
      <c r="B1322" s="63" t="s">
        <v>1903</v>
      </c>
      <c r="C1322" s="62" t="s">
        <v>1902</v>
      </c>
      <c r="D1322" s="63" t="s">
        <v>1903</v>
      </c>
    </row>
    <row r="1323" spans="1:4">
      <c r="A1323" s="58">
        <v>7105</v>
      </c>
      <c r="B1323" s="60" t="s">
        <v>1905</v>
      </c>
      <c r="C1323" s="59" t="s">
        <v>1904</v>
      </c>
      <c r="D1323" s="60" t="s">
        <v>1905</v>
      </c>
    </row>
    <row r="1324" spans="1:4">
      <c r="A1324" s="61">
        <v>7107</v>
      </c>
      <c r="B1324" s="63" t="s">
        <v>1906</v>
      </c>
      <c r="C1324" s="62" t="s">
        <v>38</v>
      </c>
      <c r="D1324" s="63" t="s">
        <v>1906</v>
      </c>
    </row>
    <row r="1325" spans="1:4">
      <c r="A1325" s="58">
        <v>7109</v>
      </c>
      <c r="B1325" s="60" t="s">
        <v>1908</v>
      </c>
      <c r="C1325" s="59" t="s">
        <v>1907</v>
      </c>
      <c r="D1325" s="60" t="s">
        <v>1908</v>
      </c>
    </row>
    <row r="1326" spans="1:4">
      <c r="A1326" s="61">
        <v>7200</v>
      </c>
      <c r="B1326" s="63" t="s">
        <v>1910</v>
      </c>
      <c r="C1326" s="62" t="s">
        <v>1909</v>
      </c>
      <c r="D1326" s="63" t="s">
        <v>1910</v>
      </c>
    </row>
    <row r="1327" spans="1:4">
      <c r="A1327" s="58">
        <v>7210</v>
      </c>
      <c r="B1327" s="60" t="s">
        <v>1912</v>
      </c>
      <c r="C1327" s="59" t="s">
        <v>1911</v>
      </c>
      <c r="D1327" s="60" t="s">
        <v>1912</v>
      </c>
    </row>
    <row r="1328" spans="1:4">
      <c r="A1328" s="61">
        <v>7220</v>
      </c>
      <c r="B1328" s="63" t="s">
        <v>1914</v>
      </c>
      <c r="C1328" s="62" t="s">
        <v>1913</v>
      </c>
      <c r="D1328" s="63" t="s">
        <v>1914</v>
      </c>
    </row>
    <row r="1329" spans="1:4">
      <c r="A1329" s="58">
        <v>7230</v>
      </c>
      <c r="B1329" s="60" t="s">
        <v>1916</v>
      </c>
      <c r="C1329" s="59" t="s">
        <v>1915</v>
      </c>
      <c r="D1329" s="60" t="s">
        <v>1916</v>
      </c>
    </row>
    <row r="1330" spans="1:4">
      <c r="A1330" s="61">
        <v>7240</v>
      </c>
      <c r="B1330" s="63" t="s">
        <v>1918</v>
      </c>
      <c r="C1330" s="62" t="s">
        <v>1917</v>
      </c>
      <c r="D1330" s="63" t="s">
        <v>1918</v>
      </c>
    </row>
    <row r="1331" spans="1:4">
      <c r="A1331" s="58">
        <v>7250</v>
      </c>
      <c r="B1331" s="60" t="s">
        <v>1920</v>
      </c>
      <c r="C1331" s="59" t="s">
        <v>1919</v>
      </c>
      <c r="D1331" s="60" t="s">
        <v>1920</v>
      </c>
    </row>
    <row r="1332" spans="1:4">
      <c r="A1332" s="61">
        <v>7260</v>
      </c>
      <c r="B1332" s="63" t="s">
        <v>1922</v>
      </c>
      <c r="C1332" s="62" t="s">
        <v>1921</v>
      </c>
      <c r="D1332" s="63" t="s">
        <v>1922</v>
      </c>
    </row>
    <row r="1333" spans="1:4">
      <c r="A1333" s="58">
        <v>7400</v>
      </c>
      <c r="B1333" s="60" t="s">
        <v>1924</v>
      </c>
      <c r="C1333" s="59" t="s">
        <v>1923</v>
      </c>
      <c r="D1333" s="60" t="s">
        <v>1924</v>
      </c>
    </row>
    <row r="1334" spans="1:4">
      <c r="A1334" s="61">
        <v>7999</v>
      </c>
      <c r="B1334" s="63" t="s">
        <v>1926</v>
      </c>
      <c r="C1334" s="62" t="s">
        <v>1925</v>
      </c>
      <c r="D1334" s="63" t="s">
        <v>1926</v>
      </c>
    </row>
    <row r="1335" spans="1:4">
      <c r="A1335" s="58">
        <v>8000</v>
      </c>
      <c r="B1335" s="60" t="s">
        <v>1928</v>
      </c>
      <c r="C1335" s="59" t="s">
        <v>1927</v>
      </c>
      <c r="D1335" s="60" t="s">
        <v>1928</v>
      </c>
    </row>
    <row r="1336" spans="1:4" ht="13.5" thickBot="1">
      <c r="A1336" s="65">
        <v>8010</v>
      </c>
      <c r="B1336" s="67" t="s">
        <v>1930</v>
      </c>
      <c r="C1336" s="66" t="s">
        <v>1929</v>
      </c>
      <c r="D1336" s="67" t="s">
        <v>1930</v>
      </c>
    </row>
    <row r="1337" spans="1:4" ht="13.5" thickBot="1">
      <c r="A1337" s="165" t="s">
        <v>1931</v>
      </c>
      <c r="B1337" s="166"/>
      <c r="C1337" s="166"/>
      <c r="D1337" s="167"/>
    </row>
    <row r="1338" spans="1:4">
      <c r="A1338" s="61">
        <v>8100</v>
      </c>
      <c r="B1338" s="63" t="s">
        <v>3330</v>
      </c>
      <c r="C1338" s="62" t="s">
        <v>1932</v>
      </c>
      <c r="D1338" s="63" t="s">
        <v>3330</v>
      </c>
    </row>
    <row r="1339" spans="1:4">
      <c r="A1339" s="58">
        <v>8101</v>
      </c>
      <c r="B1339" s="60" t="s">
        <v>3331</v>
      </c>
      <c r="C1339" s="59" t="s">
        <v>1933</v>
      </c>
      <c r="D1339" s="60" t="s">
        <v>3331</v>
      </c>
    </row>
    <row r="1340" spans="1:4">
      <c r="A1340" s="61">
        <v>8102</v>
      </c>
      <c r="B1340" s="63" t="s">
        <v>3332</v>
      </c>
      <c r="C1340" s="62" t="s">
        <v>1934</v>
      </c>
      <c r="D1340" s="63" t="s">
        <v>3332</v>
      </c>
    </row>
    <row r="1341" spans="1:4">
      <c r="A1341" s="58">
        <v>8103</v>
      </c>
      <c r="B1341" s="60" t="s">
        <v>3333</v>
      </c>
      <c r="C1341" s="59" t="s">
        <v>1935</v>
      </c>
      <c r="D1341" s="60" t="s">
        <v>3333</v>
      </c>
    </row>
    <row r="1342" spans="1:4">
      <c r="A1342" s="61">
        <v>8104</v>
      </c>
      <c r="B1342" s="63" t="s">
        <v>3334</v>
      </c>
      <c r="C1342" s="62" t="s">
        <v>1936</v>
      </c>
      <c r="D1342" s="63" t="s">
        <v>3334</v>
      </c>
    </row>
    <row r="1343" spans="1:4">
      <c r="A1343" s="58">
        <v>8105</v>
      </c>
      <c r="B1343" s="60">
        <v>9105</v>
      </c>
      <c r="C1343" s="59" t="s">
        <v>1937</v>
      </c>
      <c r="D1343" s="60">
        <v>9105</v>
      </c>
    </row>
    <row r="1344" spans="1:4">
      <c r="A1344" s="61">
        <v>8106</v>
      </c>
      <c r="B1344" s="63" t="s">
        <v>3335</v>
      </c>
      <c r="C1344" s="62" t="s">
        <v>1938</v>
      </c>
      <c r="D1344" s="63" t="s">
        <v>3335</v>
      </c>
    </row>
    <row r="1345" spans="1:4">
      <c r="A1345" s="58">
        <v>8107</v>
      </c>
      <c r="B1345" s="60" t="s">
        <v>3336</v>
      </c>
      <c r="C1345" s="59" t="s">
        <v>1939</v>
      </c>
      <c r="D1345" s="60" t="s">
        <v>3336</v>
      </c>
    </row>
    <row r="1346" spans="1:4">
      <c r="A1346" s="61">
        <v>8108</v>
      </c>
      <c r="B1346" s="63" t="s">
        <v>3337</v>
      </c>
      <c r="C1346" s="62" t="s">
        <v>1940</v>
      </c>
      <c r="D1346" s="63" t="s">
        <v>3337</v>
      </c>
    </row>
    <row r="1347" spans="1:4">
      <c r="A1347" s="58">
        <v>8109</v>
      </c>
      <c r="B1347" s="60" t="s">
        <v>3338</v>
      </c>
      <c r="C1347" s="59" t="s">
        <v>1941</v>
      </c>
      <c r="D1347" s="60" t="s">
        <v>3338</v>
      </c>
    </row>
    <row r="1348" spans="1:4">
      <c r="A1348" s="61">
        <v>8110</v>
      </c>
      <c r="B1348" s="63" t="s">
        <v>3339</v>
      </c>
      <c r="C1348" s="62" t="s">
        <v>1942</v>
      </c>
      <c r="D1348" s="63" t="s">
        <v>3339</v>
      </c>
    </row>
    <row r="1349" spans="1:4">
      <c r="A1349" s="58">
        <v>8111</v>
      </c>
      <c r="B1349" s="60" t="s">
        <v>3340</v>
      </c>
      <c r="C1349" s="59" t="s">
        <v>1943</v>
      </c>
      <c r="D1349" s="60" t="s">
        <v>3340</v>
      </c>
    </row>
    <row r="1350" spans="1:4">
      <c r="A1350" s="61">
        <v>8112</v>
      </c>
      <c r="B1350" s="63" t="s">
        <v>3341</v>
      </c>
      <c r="C1350" s="62" t="s">
        <v>1944</v>
      </c>
      <c r="D1350" s="63" t="s">
        <v>3341</v>
      </c>
    </row>
    <row r="1351" spans="1:4">
      <c r="A1351" s="58">
        <v>8113</v>
      </c>
      <c r="B1351" s="60" t="s">
        <v>3342</v>
      </c>
      <c r="C1351" s="59" t="s">
        <v>1945</v>
      </c>
      <c r="D1351" s="60" t="s">
        <v>3342</v>
      </c>
    </row>
    <row r="1352" spans="1:4">
      <c r="A1352" s="61">
        <v>8114</v>
      </c>
      <c r="B1352" s="63" t="s">
        <v>3343</v>
      </c>
      <c r="C1352" s="62" t="s">
        <v>1946</v>
      </c>
      <c r="D1352" s="63" t="s">
        <v>3343</v>
      </c>
    </row>
    <row r="1353" spans="1:4">
      <c r="A1353" s="58">
        <v>8115</v>
      </c>
      <c r="B1353" s="60" t="s">
        <v>3344</v>
      </c>
      <c r="C1353" s="59" t="s">
        <v>1947</v>
      </c>
      <c r="D1353" s="60" t="s">
        <v>3344</v>
      </c>
    </row>
    <row r="1354" spans="1:4">
      <c r="A1354" s="61">
        <v>8117</v>
      </c>
      <c r="B1354" s="63" t="s">
        <v>3345</v>
      </c>
      <c r="C1354" s="62" t="s">
        <v>1948</v>
      </c>
      <c r="D1354" s="63" t="s">
        <v>3345</v>
      </c>
    </row>
    <row r="1355" spans="1:4">
      <c r="A1355" s="58">
        <v>8120</v>
      </c>
      <c r="B1355" s="60" t="s">
        <v>3346</v>
      </c>
      <c r="C1355" s="59" t="s">
        <v>1949</v>
      </c>
      <c r="D1355" s="60" t="s">
        <v>3346</v>
      </c>
    </row>
    <row r="1356" spans="1:4">
      <c r="A1356" s="61">
        <v>8121</v>
      </c>
      <c r="B1356" s="63" t="s">
        <v>3347</v>
      </c>
      <c r="C1356" s="62" t="s">
        <v>1950</v>
      </c>
      <c r="D1356" s="63" t="s">
        <v>3347</v>
      </c>
    </row>
    <row r="1357" spans="1:4">
      <c r="A1357" s="58">
        <v>8122</v>
      </c>
      <c r="B1357" s="60" t="s">
        <v>3348</v>
      </c>
      <c r="C1357" s="59" t="s">
        <v>1951</v>
      </c>
      <c r="D1357" s="60" t="s">
        <v>3348</v>
      </c>
    </row>
    <row r="1358" spans="1:4">
      <c r="A1358" s="61">
        <v>8123</v>
      </c>
      <c r="B1358" s="63" t="s">
        <v>3349</v>
      </c>
      <c r="C1358" s="62" t="s">
        <v>1952</v>
      </c>
      <c r="D1358" s="63" t="s">
        <v>3349</v>
      </c>
    </row>
    <row r="1359" spans="1:4">
      <c r="A1359" s="58">
        <v>8125</v>
      </c>
      <c r="B1359" s="60">
        <v>9125</v>
      </c>
      <c r="C1359" s="59" t="s">
        <v>1953</v>
      </c>
      <c r="D1359" s="60">
        <v>9125</v>
      </c>
    </row>
    <row r="1360" spans="1:4">
      <c r="A1360" s="61">
        <v>8126</v>
      </c>
      <c r="B1360" s="63" t="s">
        <v>3350</v>
      </c>
      <c r="C1360" s="62" t="s">
        <v>1954</v>
      </c>
      <c r="D1360" s="63" t="s">
        <v>3350</v>
      </c>
    </row>
    <row r="1361" spans="1:4">
      <c r="A1361" s="58">
        <v>8130</v>
      </c>
      <c r="B1361" s="60" t="s">
        <v>3351</v>
      </c>
      <c r="C1361" s="59" t="s">
        <v>1955</v>
      </c>
      <c r="D1361" s="60" t="s">
        <v>3351</v>
      </c>
    </row>
    <row r="1362" spans="1:4">
      <c r="A1362" s="61">
        <v>8132</v>
      </c>
      <c r="B1362" s="63" t="s">
        <v>3352</v>
      </c>
      <c r="C1362" s="62" t="s">
        <v>1956</v>
      </c>
      <c r="D1362" s="63" t="s">
        <v>3352</v>
      </c>
    </row>
    <row r="1363" spans="1:4">
      <c r="A1363" s="58">
        <v>8134</v>
      </c>
      <c r="B1363" s="60" t="s">
        <v>3353</v>
      </c>
      <c r="C1363" s="59" t="s">
        <v>1957</v>
      </c>
      <c r="D1363" s="60" t="s">
        <v>3353</v>
      </c>
    </row>
    <row r="1364" spans="1:4">
      <c r="A1364" s="61">
        <v>8136</v>
      </c>
      <c r="B1364" s="63" t="s">
        <v>3354</v>
      </c>
      <c r="C1364" s="62" t="s">
        <v>1958</v>
      </c>
      <c r="D1364" s="63" t="s">
        <v>3354</v>
      </c>
    </row>
    <row r="1365" spans="1:4">
      <c r="A1365" s="58">
        <v>8140</v>
      </c>
      <c r="B1365" s="60">
        <v>9140</v>
      </c>
      <c r="C1365" s="59" t="s">
        <v>1959</v>
      </c>
      <c r="D1365" s="60">
        <v>9140</v>
      </c>
    </row>
    <row r="1366" spans="1:4">
      <c r="A1366" s="61">
        <v>8143</v>
      </c>
      <c r="B1366" s="63" t="s">
        <v>3355</v>
      </c>
      <c r="C1366" s="62" t="s">
        <v>1960</v>
      </c>
      <c r="D1366" s="63" t="s">
        <v>3355</v>
      </c>
    </row>
    <row r="1367" spans="1:4">
      <c r="A1367" s="58">
        <v>8145</v>
      </c>
      <c r="B1367" s="60" t="s">
        <v>3356</v>
      </c>
      <c r="C1367" s="59" t="s">
        <v>1961</v>
      </c>
      <c r="D1367" s="60" t="s">
        <v>3356</v>
      </c>
    </row>
    <row r="1368" spans="1:4">
      <c r="A1368" s="61">
        <v>8146</v>
      </c>
      <c r="B1368" s="63" t="s">
        <v>3357</v>
      </c>
      <c r="C1368" s="62" t="s">
        <v>1962</v>
      </c>
      <c r="D1368" s="63" t="s">
        <v>3357</v>
      </c>
    </row>
    <row r="1369" spans="1:4">
      <c r="A1369" s="58">
        <v>8147</v>
      </c>
      <c r="B1369" s="60" t="s">
        <v>3358</v>
      </c>
      <c r="C1369" s="59" t="s">
        <v>1963</v>
      </c>
      <c r="D1369" s="60" t="s">
        <v>3358</v>
      </c>
    </row>
    <row r="1370" spans="1:4">
      <c r="A1370" s="61">
        <v>8148</v>
      </c>
      <c r="B1370" s="63" t="s">
        <v>3359</v>
      </c>
      <c r="C1370" s="62" t="s">
        <v>1964</v>
      </c>
      <c r="D1370" s="63" t="s">
        <v>3359</v>
      </c>
    </row>
    <row r="1371" spans="1:4">
      <c r="A1371" s="58">
        <v>8161</v>
      </c>
      <c r="B1371" s="60" t="s">
        <v>3360</v>
      </c>
      <c r="C1371" s="59" t="s">
        <v>1965</v>
      </c>
      <c r="D1371" s="60" t="s">
        <v>3360</v>
      </c>
    </row>
    <row r="1372" spans="1:4">
      <c r="A1372" s="61">
        <v>8162</v>
      </c>
      <c r="B1372" s="63" t="s">
        <v>3361</v>
      </c>
      <c r="C1372" s="62" t="s">
        <v>1966</v>
      </c>
      <c r="D1372" s="63" t="s">
        <v>3361</v>
      </c>
    </row>
    <row r="1373" spans="1:4">
      <c r="A1373" s="58">
        <v>8163</v>
      </c>
      <c r="B1373" s="60" t="s">
        <v>3362</v>
      </c>
      <c r="C1373" s="59" t="s">
        <v>1967</v>
      </c>
      <c r="D1373" s="60" t="s">
        <v>3362</v>
      </c>
    </row>
    <row r="1374" spans="1:4">
      <c r="A1374" s="61">
        <v>8165</v>
      </c>
      <c r="B1374" s="63" t="s">
        <v>3363</v>
      </c>
      <c r="C1374" s="62" t="s">
        <v>1968</v>
      </c>
      <c r="D1374" s="63" t="s">
        <v>3363</v>
      </c>
    </row>
    <row r="1375" spans="1:4">
      <c r="A1375" s="58">
        <v>8167</v>
      </c>
      <c r="B1375" s="60" t="s">
        <v>3364</v>
      </c>
      <c r="C1375" s="59" t="s">
        <v>1969</v>
      </c>
      <c r="D1375" s="60" t="s">
        <v>3364</v>
      </c>
    </row>
    <row r="1376" spans="1:4">
      <c r="A1376" s="61">
        <v>8171</v>
      </c>
      <c r="B1376" s="63" t="s">
        <v>3365</v>
      </c>
      <c r="C1376" s="62" t="s">
        <v>1970</v>
      </c>
      <c r="D1376" s="63" t="s">
        <v>3365</v>
      </c>
    </row>
    <row r="1377" spans="1:4">
      <c r="A1377" s="58">
        <v>8172</v>
      </c>
      <c r="B1377" s="60" t="s">
        <v>3366</v>
      </c>
      <c r="C1377" s="59" t="s">
        <v>1971</v>
      </c>
      <c r="D1377" s="60" t="s">
        <v>3366</v>
      </c>
    </row>
    <row r="1378" spans="1:4">
      <c r="A1378" s="61">
        <v>8173</v>
      </c>
      <c r="B1378" s="63" t="s">
        <v>3367</v>
      </c>
      <c r="C1378" s="62" t="s">
        <v>1972</v>
      </c>
      <c r="D1378" s="63" t="s">
        <v>3367</v>
      </c>
    </row>
    <row r="1379" spans="1:4">
      <c r="A1379" s="58">
        <v>8176</v>
      </c>
      <c r="B1379" s="60" t="s">
        <v>3368</v>
      </c>
      <c r="C1379" s="59" t="s">
        <v>1973</v>
      </c>
      <c r="D1379" s="60" t="s">
        <v>3368</v>
      </c>
    </row>
    <row r="1380" spans="1:4">
      <c r="A1380" s="61">
        <v>8180</v>
      </c>
      <c r="B1380" s="63" t="s">
        <v>3369</v>
      </c>
      <c r="C1380" s="62" t="s">
        <v>1974</v>
      </c>
      <c r="D1380" s="63" t="s">
        <v>3369</v>
      </c>
    </row>
    <row r="1381" spans="1:4">
      <c r="A1381" s="58">
        <v>8181</v>
      </c>
      <c r="B1381" s="60" t="s">
        <v>3370</v>
      </c>
      <c r="C1381" s="59" t="s">
        <v>1975</v>
      </c>
      <c r="D1381" s="60" t="s">
        <v>3370</v>
      </c>
    </row>
    <row r="1382" spans="1:4">
      <c r="A1382" s="61">
        <v>8182</v>
      </c>
      <c r="B1382" s="63" t="s">
        <v>1977</v>
      </c>
      <c r="C1382" s="62" t="s">
        <v>1976</v>
      </c>
      <c r="D1382" s="63" t="s">
        <v>1977</v>
      </c>
    </row>
    <row r="1383" spans="1:4">
      <c r="A1383" s="58">
        <v>8185</v>
      </c>
      <c r="B1383" s="60" t="s">
        <v>3371</v>
      </c>
      <c r="C1383" s="59" t="s">
        <v>1978</v>
      </c>
      <c r="D1383" s="60" t="s">
        <v>3371</v>
      </c>
    </row>
    <row r="1384" spans="1:4">
      <c r="A1384" s="61">
        <v>8189</v>
      </c>
      <c r="B1384" s="63" t="s">
        <v>3372</v>
      </c>
      <c r="C1384" s="62" t="s">
        <v>1979</v>
      </c>
      <c r="D1384" s="63" t="s">
        <v>3372</v>
      </c>
    </row>
    <row r="1385" spans="1:4">
      <c r="A1385" s="58">
        <v>8196</v>
      </c>
      <c r="B1385" s="60" t="s">
        <v>3373</v>
      </c>
      <c r="C1385" s="59" t="s">
        <v>1980</v>
      </c>
      <c r="D1385" s="60" t="s">
        <v>3373</v>
      </c>
    </row>
    <row r="1386" spans="1:4">
      <c r="A1386" s="61">
        <v>8197</v>
      </c>
      <c r="B1386" s="63" t="s">
        <v>3374</v>
      </c>
      <c r="C1386" s="62" t="s">
        <v>1981</v>
      </c>
      <c r="D1386" s="63" t="s">
        <v>3374</v>
      </c>
    </row>
    <row r="1387" spans="1:4">
      <c r="A1387" s="58">
        <v>8198</v>
      </c>
      <c r="B1387" s="60" t="s">
        <v>3375</v>
      </c>
      <c r="C1387" s="59" t="s">
        <v>1982</v>
      </c>
      <c r="D1387" s="60" t="s">
        <v>3375</v>
      </c>
    </row>
    <row r="1388" spans="1:4" ht="13.5" thickBot="1">
      <c r="A1388" s="65">
        <v>8199</v>
      </c>
      <c r="B1388" s="67" t="s">
        <v>3376</v>
      </c>
      <c r="C1388" s="66" t="s">
        <v>1983</v>
      </c>
      <c r="D1388" s="67" t="s">
        <v>3376</v>
      </c>
    </row>
    <row r="1389" spans="1:4" ht="13.5" thickBot="1">
      <c r="A1389" s="165" t="s">
        <v>1984</v>
      </c>
      <c r="B1389" s="166"/>
      <c r="C1389" s="166"/>
      <c r="D1389" s="167"/>
    </row>
    <row r="1390" spans="1:4">
      <c r="A1390" s="58">
        <v>8200</v>
      </c>
      <c r="B1390" s="60" t="s">
        <v>1986</v>
      </c>
      <c r="C1390" s="59" t="s">
        <v>1985</v>
      </c>
      <c r="D1390" s="60" t="s">
        <v>1986</v>
      </c>
    </row>
    <row r="1391" spans="1:4">
      <c r="A1391" s="61">
        <v>8201</v>
      </c>
      <c r="B1391" s="63" t="s">
        <v>1988</v>
      </c>
      <c r="C1391" s="62" t="s">
        <v>1987</v>
      </c>
      <c r="D1391" s="63" t="s">
        <v>1988</v>
      </c>
    </row>
    <row r="1392" spans="1:4">
      <c r="A1392" s="58">
        <v>8202</v>
      </c>
      <c r="B1392" s="60" t="s">
        <v>1990</v>
      </c>
      <c r="C1392" s="59" t="s">
        <v>1989</v>
      </c>
      <c r="D1392" s="60" t="s">
        <v>1990</v>
      </c>
    </row>
    <row r="1393" spans="1:4">
      <c r="A1393" s="61">
        <v>8203</v>
      </c>
      <c r="B1393" s="63" t="s">
        <v>1992</v>
      </c>
      <c r="C1393" s="62" t="s">
        <v>1991</v>
      </c>
      <c r="D1393" s="63" t="s">
        <v>1992</v>
      </c>
    </row>
    <row r="1394" spans="1:4">
      <c r="A1394" s="58">
        <v>8204</v>
      </c>
      <c r="B1394" s="60" t="s">
        <v>1994</v>
      </c>
      <c r="C1394" s="59" t="s">
        <v>1993</v>
      </c>
      <c r="D1394" s="60" t="s">
        <v>1994</v>
      </c>
    </row>
    <row r="1395" spans="1:4">
      <c r="A1395" s="61">
        <v>8205</v>
      </c>
      <c r="B1395" s="63" t="s">
        <v>1996</v>
      </c>
      <c r="C1395" s="62" t="s">
        <v>1995</v>
      </c>
      <c r="D1395" s="63" t="s">
        <v>1996</v>
      </c>
    </row>
    <row r="1396" spans="1:4">
      <c r="A1396" s="58">
        <v>8206</v>
      </c>
      <c r="B1396" s="60" t="s">
        <v>1998</v>
      </c>
      <c r="C1396" s="59" t="s">
        <v>1997</v>
      </c>
      <c r="D1396" s="60" t="s">
        <v>1998</v>
      </c>
    </row>
    <row r="1397" spans="1:4">
      <c r="A1397" s="61">
        <v>8207</v>
      </c>
      <c r="B1397" s="63" t="s">
        <v>1999</v>
      </c>
      <c r="C1397" s="62" t="s">
        <v>1939</v>
      </c>
      <c r="D1397" s="63" t="s">
        <v>1999</v>
      </c>
    </row>
    <row r="1398" spans="1:4">
      <c r="A1398" s="58">
        <v>8208</v>
      </c>
      <c r="B1398" s="60" t="s">
        <v>2000</v>
      </c>
      <c r="C1398" s="59" t="s">
        <v>1940</v>
      </c>
      <c r="D1398" s="60" t="s">
        <v>2000</v>
      </c>
    </row>
    <row r="1399" spans="1:4">
      <c r="A1399" s="61">
        <v>8209</v>
      </c>
      <c r="B1399" s="63" t="s">
        <v>2001</v>
      </c>
      <c r="C1399" s="62" t="s">
        <v>1941</v>
      </c>
      <c r="D1399" s="63" t="s">
        <v>2001</v>
      </c>
    </row>
    <row r="1400" spans="1:4">
      <c r="A1400" s="58">
        <v>8210</v>
      </c>
      <c r="B1400" s="60" t="s">
        <v>2003</v>
      </c>
      <c r="C1400" s="59" t="s">
        <v>2002</v>
      </c>
      <c r="D1400" s="60" t="s">
        <v>2003</v>
      </c>
    </row>
    <row r="1401" spans="1:4">
      <c r="A1401" s="61">
        <v>8211</v>
      </c>
      <c r="B1401" s="63" t="s">
        <v>2005</v>
      </c>
      <c r="C1401" s="62" t="s">
        <v>2004</v>
      </c>
      <c r="D1401" s="63" t="s">
        <v>2005</v>
      </c>
    </row>
    <row r="1402" spans="1:4">
      <c r="A1402" s="58">
        <v>8212</v>
      </c>
      <c r="B1402" s="60" t="s">
        <v>2007</v>
      </c>
      <c r="C1402" s="59" t="s">
        <v>2006</v>
      </c>
      <c r="D1402" s="60" t="s">
        <v>2007</v>
      </c>
    </row>
    <row r="1403" spans="1:4">
      <c r="A1403" s="61">
        <v>8213</v>
      </c>
      <c r="B1403" s="63" t="s">
        <v>2009</v>
      </c>
      <c r="C1403" s="62" t="s">
        <v>2008</v>
      </c>
      <c r="D1403" s="63" t="s">
        <v>2009</v>
      </c>
    </row>
    <row r="1404" spans="1:4">
      <c r="A1404" s="58">
        <v>8214</v>
      </c>
      <c r="B1404" s="60" t="s">
        <v>2011</v>
      </c>
      <c r="C1404" s="59" t="s">
        <v>2010</v>
      </c>
      <c r="D1404" s="60" t="s">
        <v>2011</v>
      </c>
    </row>
    <row r="1405" spans="1:4">
      <c r="A1405" s="61">
        <v>8215</v>
      </c>
      <c r="B1405" s="63" t="s">
        <v>2013</v>
      </c>
      <c r="C1405" s="62" t="s">
        <v>2012</v>
      </c>
      <c r="D1405" s="63" t="s">
        <v>2013</v>
      </c>
    </row>
    <row r="1406" spans="1:4">
      <c r="A1406" s="58">
        <v>8217</v>
      </c>
      <c r="B1406" s="60" t="s">
        <v>2015</v>
      </c>
      <c r="C1406" s="59" t="s">
        <v>2014</v>
      </c>
      <c r="D1406" s="60" t="s">
        <v>2015</v>
      </c>
    </row>
    <row r="1407" spans="1:4">
      <c r="A1407" s="61">
        <v>8220</v>
      </c>
      <c r="B1407" s="63" t="s">
        <v>2017</v>
      </c>
      <c r="C1407" s="62" t="s">
        <v>2016</v>
      </c>
      <c r="D1407" s="63" t="s">
        <v>2017</v>
      </c>
    </row>
    <row r="1408" spans="1:4">
      <c r="A1408" s="58">
        <v>8221</v>
      </c>
      <c r="B1408" s="60" t="s">
        <v>2019</v>
      </c>
      <c r="C1408" s="59" t="s">
        <v>2018</v>
      </c>
      <c r="D1408" s="60" t="s">
        <v>2019</v>
      </c>
    </row>
    <row r="1409" spans="1:4">
      <c r="A1409" s="61">
        <v>8222</v>
      </c>
      <c r="B1409" s="63" t="s">
        <v>2021</v>
      </c>
      <c r="C1409" s="62" t="s">
        <v>2020</v>
      </c>
      <c r="D1409" s="63" t="s">
        <v>2021</v>
      </c>
    </row>
    <row r="1410" spans="1:4">
      <c r="A1410" s="58">
        <v>8223</v>
      </c>
      <c r="B1410" s="60" t="s">
        <v>2023</v>
      </c>
      <c r="C1410" s="59" t="s">
        <v>2022</v>
      </c>
      <c r="D1410" s="60" t="s">
        <v>2023</v>
      </c>
    </row>
    <row r="1411" spans="1:4">
      <c r="A1411" s="61">
        <v>8225</v>
      </c>
      <c r="B1411" s="63" t="s">
        <v>2025</v>
      </c>
      <c r="C1411" s="62" t="s">
        <v>2024</v>
      </c>
      <c r="D1411" s="63" t="s">
        <v>2025</v>
      </c>
    </row>
    <row r="1412" spans="1:4">
      <c r="A1412" s="58">
        <v>8226</v>
      </c>
      <c r="B1412" s="60" t="s">
        <v>2027</v>
      </c>
      <c r="C1412" s="59" t="s">
        <v>2026</v>
      </c>
      <c r="D1412" s="60" t="s">
        <v>2027</v>
      </c>
    </row>
    <row r="1413" spans="1:4">
      <c r="A1413" s="61">
        <v>8230</v>
      </c>
      <c r="B1413" s="63" t="s">
        <v>2029</v>
      </c>
      <c r="C1413" s="62" t="s">
        <v>2028</v>
      </c>
      <c r="D1413" s="63" t="s">
        <v>2029</v>
      </c>
    </row>
    <row r="1414" spans="1:4">
      <c r="A1414" s="58">
        <v>8232</v>
      </c>
      <c r="B1414" s="60" t="s">
        <v>2031</v>
      </c>
      <c r="C1414" s="59" t="s">
        <v>2030</v>
      </c>
      <c r="D1414" s="60" t="s">
        <v>2031</v>
      </c>
    </row>
    <row r="1415" spans="1:4">
      <c r="A1415" s="61">
        <v>8234</v>
      </c>
      <c r="B1415" s="63" t="s">
        <v>2033</v>
      </c>
      <c r="C1415" s="62" t="s">
        <v>2032</v>
      </c>
      <c r="D1415" s="63" t="s">
        <v>2033</v>
      </c>
    </row>
    <row r="1416" spans="1:4">
      <c r="A1416" s="58">
        <v>8236</v>
      </c>
      <c r="B1416" s="60" t="s">
        <v>2035</v>
      </c>
      <c r="C1416" s="59" t="s">
        <v>2034</v>
      </c>
      <c r="D1416" s="60" t="s">
        <v>2035</v>
      </c>
    </row>
    <row r="1417" spans="1:4">
      <c r="A1417" s="61">
        <v>8240</v>
      </c>
      <c r="B1417" s="63" t="s">
        <v>2037</v>
      </c>
      <c r="C1417" s="62" t="s">
        <v>2036</v>
      </c>
      <c r="D1417" s="63" t="s">
        <v>2037</v>
      </c>
    </row>
    <row r="1418" spans="1:4">
      <c r="A1418" s="58">
        <v>8243</v>
      </c>
      <c r="B1418" s="60" t="s">
        <v>2039</v>
      </c>
      <c r="C1418" s="59" t="s">
        <v>2038</v>
      </c>
      <c r="D1418" s="60" t="s">
        <v>2039</v>
      </c>
    </row>
    <row r="1419" spans="1:4">
      <c r="A1419" s="61">
        <v>8245</v>
      </c>
      <c r="B1419" s="63" t="s">
        <v>2041</v>
      </c>
      <c r="C1419" s="62" t="s">
        <v>2040</v>
      </c>
      <c r="D1419" s="63" t="s">
        <v>2041</v>
      </c>
    </row>
    <row r="1420" spans="1:4">
      <c r="A1420" s="58">
        <v>8246</v>
      </c>
      <c r="B1420" s="60" t="s">
        <v>2043</v>
      </c>
      <c r="C1420" s="59" t="s">
        <v>2042</v>
      </c>
      <c r="D1420" s="60" t="s">
        <v>2043</v>
      </c>
    </row>
    <row r="1421" spans="1:4">
      <c r="A1421" s="61">
        <v>8247</v>
      </c>
      <c r="B1421" s="63" t="s">
        <v>2045</v>
      </c>
      <c r="C1421" s="62" t="s">
        <v>2044</v>
      </c>
      <c r="D1421" s="63" t="s">
        <v>2045</v>
      </c>
    </row>
    <row r="1422" spans="1:4">
      <c r="A1422" s="58">
        <v>8248</v>
      </c>
      <c r="B1422" s="60" t="s">
        <v>2047</v>
      </c>
      <c r="C1422" s="59" t="s">
        <v>2046</v>
      </c>
      <c r="D1422" s="60" t="s">
        <v>2047</v>
      </c>
    </row>
    <row r="1423" spans="1:4">
      <c r="A1423" s="61">
        <v>8249</v>
      </c>
      <c r="B1423" s="63" t="s">
        <v>2049</v>
      </c>
      <c r="C1423" s="62" t="s">
        <v>2048</v>
      </c>
      <c r="D1423" s="63" t="s">
        <v>2049</v>
      </c>
    </row>
    <row r="1424" spans="1:4">
      <c r="A1424" s="58">
        <v>8250</v>
      </c>
      <c r="B1424" s="60" t="s">
        <v>2051</v>
      </c>
      <c r="C1424" s="59" t="s">
        <v>2050</v>
      </c>
      <c r="D1424" s="60" t="s">
        <v>2051</v>
      </c>
    </row>
    <row r="1425" spans="1:4">
      <c r="A1425" s="61">
        <v>8251</v>
      </c>
      <c r="B1425" s="63" t="s">
        <v>3377</v>
      </c>
      <c r="C1425" s="62" t="s">
        <v>2052</v>
      </c>
      <c r="D1425" s="63" t="s">
        <v>3377</v>
      </c>
    </row>
    <row r="1426" spans="1:4">
      <c r="A1426" s="58">
        <v>8261</v>
      </c>
      <c r="B1426" s="60" t="s">
        <v>2054</v>
      </c>
      <c r="C1426" s="59" t="s">
        <v>2053</v>
      </c>
      <c r="D1426" s="60" t="s">
        <v>2054</v>
      </c>
    </row>
    <row r="1427" spans="1:4">
      <c r="A1427" s="61">
        <v>8262</v>
      </c>
      <c r="B1427" s="63" t="s">
        <v>2056</v>
      </c>
      <c r="C1427" s="62" t="s">
        <v>2055</v>
      </c>
      <c r="D1427" s="63" t="s">
        <v>2056</v>
      </c>
    </row>
    <row r="1428" spans="1:4">
      <c r="A1428" s="58">
        <v>8263</v>
      </c>
      <c r="B1428" s="60" t="s">
        <v>2058</v>
      </c>
      <c r="C1428" s="59" t="s">
        <v>2057</v>
      </c>
      <c r="D1428" s="60" t="s">
        <v>2058</v>
      </c>
    </row>
    <row r="1429" spans="1:4">
      <c r="A1429" s="61">
        <v>8265</v>
      </c>
      <c r="B1429" s="63" t="s">
        <v>2060</v>
      </c>
      <c r="C1429" s="62" t="s">
        <v>2059</v>
      </c>
      <c r="D1429" s="63" t="s">
        <v>2060</v>
      </c>
    </row>
    <row r="1430" spans="1:4">
      <c r="A1430" s="58">
        <v>8271</v>
      </c>
      <c r="B1430" s="60" t="s">
        <v>2062</v>
      </c>
      <c r="C1430" s="59" t="s">
        <v>2061</v>
      </c>
      <c r="D1430" s="60" t="s">
        <v>2062</v>
      </c>
    </row>
    <row r="1431" spans="1:4">
      <c r="A1431" s="61">
        <v>8272</v>
      </c>
      <c r="B1431" s="63" t="s">
        <v>2064</v>
      </c>
      <c r="C1431" s="62" t="s">
        <v>2063</v>
      </c>
      <c r="D1431" s="63" t="s">
        <v>2064</v>
      </c>
    </row>
    <row r="1432" spans="1:4">
      <c r="A1432" s="58">
        <v>8273</v>
      </c>
      <c r="B1432" s="60" t="s">
        <v>2066</v>
      </c>
      <c r="C1432" s="59" t="s">
        <v>2065</v>
      </c>
      <c r="D1432" s="60" t="s">
        <v>2066</v>
      </c>
    </row>
    <row r="1433" spans="1:4">
      <c r="A1433" s="61">
        <v>8276</v>
      </c>
      <c r="B1433" s="63" t="s">
        <v>2068</v>
      </c>
      <c r="C1433" s="62" t="s">
        <v>2067</v>
      </c>
      <c r="D1433" s="63" t="s">
        <v>2068</v>
      </c>
    </row>
    <row r="1434" spans="1:4">
      <c r="A1434" s="58">
        <v>8280</v>
      </c>
      <c r="B1434" s="60" t="s">
        <v>2070</v>
      </c>
      <c r="C1434" s="59" t="s">
        <v>2069</v>
      </c>
      <c r="D1434" s="60" t="s">
        <v>2070</v>
      </c>
    </row>
    <row r="1435" spans="1:4">
      <c r="A1435" s="61">
        <v>8281</v>
      </c>
      <c r="B1435" s="63" t="s">
        <v>2072</v>
      </c>
      <c r="C1435" s="62" t="s">
        <v>2071</v>
      </c>
      <c r="D1435" s="63" t="s">
        <v>2072</v>
      </c>
    </row>
    <row r="1436" spans="1:4">
      <c r="A1436" s="58">
        <v>8282</v>
      </c>
      <c r="B1436" s="60" t="s">
        <v>2074</v>
      </c>
      <c r="C1436" s="59" t="s">
        <v>2073</v>
      </c>
      <c r="D1436" s="60" t="s">
        <v>2074</v>
      </c>
    </row>
    <row r="1437" spans="1:4">
      <c r="A1437" s="61">
        <v>8285</v>
      </c>
      <c r="B1437" s="63" t="s">
        <v>2076</v>
      </c>
      <c r="C1437" s="62" t="s">
        <v>2075</v>
      </c>
      <c r="D1437" s="63" t="s">
        <v>2076</v>
      </c>
    </row>
    <row r="1438" spans="1:4">
      <c r="A1438" s="58">
        <v>8289</v>
      </c>
      <c r="B1438" s="60" t="s">
        <v>2078</v>
      </c>
      <c r="C1438" s="59" t="s">
        <v>2077</v>
      </c>
      <c r="D1438" s="60" t="s">
        <v>2078</v>
      </c>
    </row>
    <row r="1439" spans="1:4">
      <c r="A1439" s="61">
        <v>8296</v>
      </c>
      <c r="B1439" s="63" t="s">
        <v>2080</v>
      </c>
      <c r="C1439" s="62" t="s">
        <v>2079</v>
      </c>
      <c r="D1439" s="63" t="s">
        <v>2080</v>
      </c>
    </row>
    <row r="1440" spans="1:4">
      <c r="A1440" s="58">
        <v>8297</v>
      </c>
      <c r="B1440" s="60" t="s">
        <v>2082</v>
      </c>
      <c r="C1440" s="59" t="s">
        <v>2081</v>
      </c>
      <c r="D1440" s="60" t="s">
        <v>2082</v>
      </c>
    </row>
    <row r="1441" spans="1:4">
      <c r="A1441" s="61">
        <v>8298</v>
      </c>
      <c r="B1441" s="63" t="s">
        <v>2084</v>
      </c>
      <c r="C1441" s="62" t="s">
        <v>2083</v>
      </c>
      <c r="D1441" s="63" t="s">
        <v>2084</v>
      </c>
    </row>
    <row r="1442" spans="1:4" ht="13.5" thickBot="1">
      <c r="A1442" s="77">
        <v>8299</v>
      </c>
      <c r="B1442" s="79" t="s">
        <v>2086</v>
      </c>
      <c r="C1442" s="78" t="s">
        <v>2085</v>
      </c>
      <c r="D1442" s="79" t="s">
        <v>2086</v>
      </c>
    </row>
    <row r="1443" spans="1:4" ht="13.5" thickBot="1">
      <c r="A1443" s="165" t="s">
        <v>2087</v>
      </c>
      <c r="B1443" s="166"/>
      <c r="C1443" s="166"/>
      <c r="D1443" s="167"/>
    </row>
    <row r="1444" spans="1:4">
      <c r="A1444" s="61">
        <v>3309</v>
      </c>
      <c r="B1444" s="63" t="s">
        <v>3378</v>
      </c>
      <c r="C1444" s="62" t="s">
        <v>2088</v>
      </c>
      <c r="D1444" s="63" t="s">
        <v>3378</v>
      </c>
    </row>
    <row r="1445" spans="1:4">
      <c r="A1445" s="58">
        <v>3310</v>
      </c>
      <c r="B1445" s="60" t="s">
        <v>3379</v>
      </c>
      <c r="C1445" s="59" t="s">
        <v>602</v>
      </c>
      <c r="D1445" s="60" t="s">
        <v>3379</v>
      </c>
    </row>
    <row r="1446" spans="1:4">
      <c r="A1446" s="61">
        <v>3312</v>
      </c>
      <c r="B1446" s="63" t="s">
        <v>3380</v>
      </c>
      <c r="C1446" s="62" t="s">
        <v>605</v>
      </c>
      <c r="D1446" s="63" t="s">
        <v>3380</v>
      </c>
    </row>
    <row r="1447" spans="1:4">
      <c r="A1447" s="58">
        <v>3313</v>
      </c>
      <c r="B1447" s="60" t="s">
        <v>3381</v>
      </c>
      <c r="C1447" s="59" t="s">
        <v>607</v>
      </c>
      <c r="D1447" s="60" t="s">
        <v>3381</v>
      </c>
    </row>
    <row r="1448" spans="1:4">
      <c r="A1448" s="61">
        <v>3315</v>
      </c>
      <c r="B1448" s="63">
        <v>9304</v>
      </c>
      <c r="C1448" s="62" t="s">
        <v>2089</v>
      </c>
      <c r="D1448" s="63">
        <v>9304</v>
      </c>
    </row>
    <row r="1449" spans="1:4">
      <c r="A1449" s="58">
        <v>3316</v>
      </c>
      <c r="B1449" s="60" t="s">
        <v>3382</v>
      </c>
      <c r="C1449" s="59" t="s">
        <v>611</v>
      </c>
      <c r="D1449" s="60" t="s">
        <v>3382</v>
      </c>
    </row>
    <row r="1450" spans="1:4">
      <c r="A1450" s="61">
        <v>3318</v>
      </c>
      <c r="B1450" s="63" t="s">
        <v>3383</v>
      </c>
      <c r="C1450" s="62" t="s">
        <v>2090</v>
      </c>
      <c r="D1450" s="63" t="s">
        <v>3383</v>
      </c>
    </row>
    <row r="1451" spans="1:4">
      <c r="A1451" s="58">
        <v>3320</v>
      </c>
      <c r="B1451" s="60" t="s">
        <v>3384</v>
      </c>
      <c r="C1451" s="59" t="s">
        <v>614</v>
      </c>
      <c r="D1451" s="60" t="s">
        <v>3384</v>
      </c>
    </row>
    <row r="1452" spans="1:4">
      <c r="A1452" s="61">
        <v>3321</v>
      </c>
      <c r="B1452" s="63" t="s">
        <v>3385</v>
      </c>
      <c r="C1452" s="62" t="s">
        <v>2091</v>
      </c>
      <c r="D1452" s="63" t="s">
        <v>3385</v>
      </c>
    </row>
    <row r="1453" spans="1:4">
      <c r="A1453" s="58">
        <v>3322</v>
      </c>
      <c r="B1453" s="60" t="s">
        <v>3386</v>
      </c>
      <c r="C1453" s="59" t="s">
        <v>2092</v>
      </c>
      <c r="D1453" s="60" t="s">
        <v>3386</v>
      </c>
    </row>
    <row r="1454" spans="1:4">
      <c r="A1454" s="61">
        <v>3323</v>
      </c>
      <c r="B1454" s="63" t="s">
        <v>3387</v>
      </c>
      <c r="C1454" s="62" t="s">
        <v>2093</v>
      </c>
      <c r="D1454" s="63" t="s">
        <v>3387</v>
      </c>
    </row>
    <row r="1455" spans="1:4">
      <c r="A1455" s="58">
        <v>3324</v>
      </c>
      <c r="B1455" s="60">
        <v>9311</v>
      </c>
      <c r="C1455" s="59" t="s">
        <v>2094</v>
      </c>
      <c r="D1455" s="60">
        <v>9311</v>
      </c>
    </row>
    <row r="1456" spans="1:4">
      <c r="A1456" s="61">
        <v>3326</v>
      </c>
      <c r="B1456" s="63">
        <v>9312</v>
      </c>
      <c r="C1456" s="62" t="s">
        <v>617</v>
      </c>
      <c r="D1456" s="63">
        <v>9312</v>
      </c>
    </row>
    <row r="1457" spans="1:4">
      <c r="A1457" s="58">
        <v>3327</v>
      </c>
      <c r="B1457" s="60" t="s">
        <v>3388</v>
      </c>
      <c r="C1457" s="59" t="s">
        <v>619</v>
      </c>
      <c r="D1457" s="60" t="s">
        <v>3388</v>
      </c>
    </row>
    <row r="1458" spans="1:4">
      <c r="A1458" s="61">
        <v>3328</v>
      </c>
      <c r="B1458" s="63" t="s">
        <v>3389</v>
      </c>
      <c r="C1458" s="62" t="s">
        <v>621</v>
      </c>
      <c r="D1458" s="63" t="s">
        <v>3389</v>
      </c>
    </row>
    <row r="1459" spans="1:4">
      <c r="A1459" s="58">
        <v>3329</v>
      </c>
      <c r="B1459" s="60" t="s">
        <v>3390</v>
      </c>
      <c r="C1459" s="59" t="s">
        <v>2095</v>
      </c>
      <c r="D1459" s="60" t="s">
        <v>3390</v>
      </c>
    </row>
    <row r="1460" spans="1:4">
      <c r="A1460" s="61">
        <v>3330</v>
      </c>
      <c r="B1460" s="63" t="s">
        <v>3391</v>
      </c>
      <c r="C1460" s="62" t="s">
        <v>2096</v>
      </c>
      <c r="D1460" s="63" t="s">
        <v>3391</v>
      </c>
    </row>
    <row r="1461" spans="1:4">
      <c r="A1461" s="58">
        <v>3331</v>
      </c>
      <c r="B1461" s="60" t="s">
        <v>3392</v>
      </c>
      <c r="C1461" s="59" t="s">
        <v>2097</v>
      </c>
      <c r="D1461" s="60" t="s">
        <v>3392</v>
      </c>
    </row>
    <row r="1462" spans="1:4">
      <c r="A1462" s="61">
        <v>3332</v>
      </c>
      <c r="B1462" s="63" t="s">
        <v>3393</v>
      </c>
      <c r="C1462" s="62" t="s">
        <v>623</v>
      </c>
      <c r="D1462" s="63" t="s">
        <v>3393</v>
      </c>
    </row>
    <row r="1463" spans="1:4">
      <c r="A1463" s="58">
        <v>3335</v>
      </c>
      <c r="B1463" s="60" t="s">
        <v>3394</v>
      </c>
      <c r="C1463" s="59" t="s">
        <v>625</v>
      </c>
      <c r="D1463" s="60" t="s">
        <v>3394</v>
      </c>
    </row>
    <row r="1464" spans="1:4">
      <c r="A1464" s="61">
        <v>3339</v>
      </c>
      <c r="B1464" s="63" t="s">
        <v>3395</v>
      </c>
      <c r="C1464" s="62" t="s">
        <v>2098</v>
      </c>
      <c r="D1464" s="63" t="s">
        <v>3395</v>
      </c>
    </row>
    <row r="1465" spans="1:4">
      <c r="A1465" s="58">
        <v>3341</v>
      </c>
      <c r="B1465" s="60" t="s">
        <v>3396</v>
      </c>
      <c r="C1465" s="59" t="s">
        <v>2099</v>
      </c>
      <c r="D1465" s="60" t="s">
        <v>3396</v>
      </c>
    </row>
    <row r="1466" spans="1:4">
      <c r="A1466" s="61">
        <v>3342</v>
      </c>
      <c r="B1466" s="63" t="s">
        <v>3397</v>
      </c>
      <c r="C1466" s="62" t="s">
        <v>2100</v>
      </c>
      <c r="D1466" s="63" t="s">
        <v>3397</v>
      </c>
    </row>
    <row r="1467" spans="1:4">
      <c r="A1467" s="58">
        <v>3343</v>
      </c>
      <c r="B1467" s="60" t="s">
        <v>3398</v>
      </c>
      <c r="C1467" s="59" t="s">
        <v>2101</v>
      </c>
      <c r="D1467" s="60" t="s">
        <v>3398</v>
      </c>
    </row>
    <row r="1468" spans="1:4">
      <c r="A1468" s="61">
        <v>3344</v>
      </c>
      <c r="B1468" s="63" t="s">
        <v>3399</v>
      </c>
      <c r="C1468" s="62" t="s">
        <v>2102</v>
      </c>
      <c r="D1468" s="63" t="s">
        <v>3399</v>
      </c>
    </row>
    <row r="1469" spans="1:4">
      <c r="A1469" s="58">
        <v>3346</v>
      </c>
      <c r="B1469" s="60" t="s">
        <v>3400</v>
      </c>
      <c r="C1469" s="59" t="s">
        <v>2103</v>
      </c>
      <c r="D1469" s="60" t="s">
        <v>3400</v>
      </c>
    </row>
    <row r="1470" spans="1:4">
      <c r="A1470" s="61">
        <v>3348</v>
      </c>
      <c r="B1470" s="63" t="s">
        <v>3401</v>
      </c>
      <c r="C1470" s="62" t="s">
        <v>2104</v>
      </c>
      <c r="D1470" s="63" t="s">
        <v>3401</v>
      </c>
    </row>
    <row r="1471" spans="1:4">
      <c r="A1471" s="58">
        <v>3354</v>
      </c>
      <c r="B1471" s="60" t="s">
        <v>3402</v>
      </c>
      <c r="C1471" s="59" t="s">
        <v>2105</v>
      </c>
      <c r="D1471" s="60" t="s">
        <v>3402</v>
      </c>
    </row>
    <row r="1472" spans="1:4">
      <c r="A1472" s="61">
        <v>3515</v>
      </c>
      <c r="B1472" s="63" t="s">
        <v>3403</v>
      </c>
      <c r="C1472" s="62" t="s">
        <v>2089</v>
      </c>
      <c r="D1472" s="63" t="s">
        <v>3403</v>
      </c>
    </row>
    <row r="1473" spans="1:4">
      <c r="A1473" s="58">
        <v>3518</v>
      </c>
      <c r="B1473" s="60" t="s">
        <v>2107</v>
      </c>
      <c r="C1473" s="59" t="s">
        <v>2106</v>
      </c>
      <c r="D1473" s="60" t="s">
        <v>2107</v>
      </c>
    </row>
    <row r="1474" spans="1:4">
      <c r="A1474" s="61">
        <v>3522</v>
      </c>
      <c r="B1474" s="63" t="s">
        <v>3404</v>
      </c>
      <c r="C1474" s="62" t="s">
        <v>2108</v>
      </c>
      <c r="D1474" s="63" t="s">
        <v>3404</v>
      </c>
    </row>
    <row r="1475" spans="1:4">
      <c r="A1475" s="58">
        <v>3523</v>
      </c>
      <c r="B1475" s="60" t="s">
        <v>3405</v>
      </c>
      <c r="C1475" s="59" t="s">
        <v>2093</v>
      </c>
      <c r="D1475" s="60" t="s">
        <v>3405</v>
      </c>
    </row>
    <row r="1476" spans="1:4">
      <c r="A1476" s="61">
        <v>3529</v>
      </c>
      <c r="B1476" s="63" t="s">
        <v>3406</v>
      </c>
      <c r="C1476" s="62" t="s">
        <v>2095</v>
      </c>
      <c r="D1476" s="63" t="s">
        <v>3406</v>
      </c>
    </row>
    <row r="1477" spans="1:4">
      <c r="A1477" s="58">
        <v>3530</v>
      </c>
      <c r="B1477" s="60" t="s">
        <v>3407</v>
      </c>
      <c r="C1477" s="59" t="s">
        <v>2096</v>
      </c>
      <c r="D1477" s="60" t="s">
        <v>3407</v>
      </c>
    </row>
    <row r="1478" spans="1:4">
      <c r="A1478" s="61">
        <v>3531</v>
      </c>
      <c r="B1478" s="63" t="s">
        <v>3408</v>
      </c>
      <c r="C1478" s="62" t="s">
        <v>2097</v>
      </c>
      <c r="D1478" s="63" t="s">
        <v>3408</v>
      </c>
    </row>
    <row r="1479" spans="1:4">
      <c r="A1479" s="58">
        <v>3544</v>
      </c>
      <c r="B1479" s="60" t="s">
        <v>3409</v>
      </c>
      <c r="C1479" s="59" t="s">
        <v>2109</v>
      </c>
      <c r="D1479" s="60" t="s">
        <v>3409</v>
      </c>
    </row>
    <row r="1480" spans="1:4">
      <c r="A1480" s="61">
        <v>3546</v>
      </c>
      <c r="B1480" s="63" t="s">
        <v>3410</v>
      </c>
      <c r="C1480" s="62" t="s">
        <v>2103</v>
      </c>
      <c r="D1480" s="63" t="s">
        <v>3410</v>
      </c>
    </row>
    <row r="1481" spans="1:4">
      <c r="A1481" s="58">
        <v>3548</v>
      </c>
      <c r="B1481" s="60" t="s">
        <v>3411</v>
      </c>
      <c r="C1481" s="59" t="s">
        <v>2110</v>
      </c>
      <c r="D1481" s="60" t="s">
        <v>3411</v>
      </c>
    </row>
    <row r="1482" spans="1:4">
      <c r="A1482" s="61">
        <v>3550</v>
      </c>
      <c r="B1482" s="63" t="s">
        <v>3412</v>
      </c>
      <c r="C1482" s="62" t="s">
        <v>588</v>
      </c>
      <c r="D1482" s="63" t="s">
        <v>3412</v>
      </c>
    </row>
    <row r="1483" spans="1:4">
      <c r="A1483" s="58">
        <v>3552</v>
      </c>
      <c r="B1483" s="60" t="s">
        <v>3413</v>
      </c>
      <c r="C1483" s="59" t="s">
        <v>2111</v>
      </c>
      <c r="D1483" s="60" t="s">
        <v>3413</v>
      </c>
    </row>
    <row r="1484" spans="1:4">
      <c r="A1484" s="61">
        <v>3554</v>
      </c>
      <c r="B1484" s="63" t="s">
        <v>3414</v>
      </c>
      <c r="C1484" s="62" t="s">
        <v>2112</v>
      </c>
      <c r="D1484" s="63" t="s">
        <v>3414</v>
      </c>
    </row>
    <row r="1485" spans="1:4">
      <c r="A1485" s="58">
        <v>3596</v>
      </c>
      <c r="B1485" s="60" t="s">
        <v>3415</v>
      </c>
      <c r="C1485" s="59" t="s">
        <v>2113</v>
      </c>
      <c r="D1485" s="60" t="s">
        <v>3415</v>
      </c>
    </row>
    <row r="1486" spans="1:4" ht="13.5" thickBot="1">
      <c r="A1486" s="65">
        <v>3533</v>
      </c>
      <c r="B1486" s="67" t="s">
        <v>3416</v>
      </c>
      <c r="C1486" s="66" t="s">
        <v>2114</v>
      </c>
      <c r="D1486" s="67" t="s">
        <v>3416</v>
      </c>
    </row>
    <row r="1487" spans="1:4" ht="13.5" thickBot="1">
      <c r="A1487" s="165" t="s">
        <v>2115</v>
      </c>
      <c r="B1487" s="166"/>
      <c r="C1487" s="166"/>
      <c r="D1487" s="167"/>
    </row>
    <row r="1488" spans="1:4">
      <c r="A1488" s="58">
        <v>6709</v>
      </c>
      <c r="B1488" s="60" t="s">
        <v>2117</v>
      </c>
      <c r="C1488" s="59" t="s">
        <v>2116</v>
      </c>
      <c r="D1488" s="60" t="s">
        <v>2117</v>
      </c>
    </row>
    <row r="1489" spans="1:4">
      <c r="A1489" s="61">
        <v>6710</v>
      </c>
      <c r="B1489" s="63" t="s">
        <v>2119</v>
      </c>
      <c r="C1489" s="62" t="s">
        <v>2118</v>
      </c>
      <c r="D1489" s="63" t="s">
        <v>2119</v>
      </c>
    </row>
    <row r="1490" spans="1:4">
      <c r="A1490" s="58">
        <v>6712</v>
      </c>
      <c r="B1490" s="60" t="s">
        <v>2120</v>
      </c>
      <c r="C1490" s="59" t="s">
        <v>643</v>
      </c>
      <c r="D1490" s="60" t="s">
        <v>2120</v>
      </c>
    </row>
    <row r="1491" spans="1:4">
      <c r="A1491" s="61">
        <v>6713</v>
      </c>
      <c r="B1491" s="63" t="s">
        <v>2122</v>
      </c>
      <c r="C1491" s="62" t="s">
        <v>2121</v>
      </c>
      <c r="D1491" s="63" t="s">
        <v>2122</v>
      </c>
    </row>
    <row r="1492" spans="1:4">
      <c r="A1492" s="58">
        <v>6715</v>
      </c>
      <c r="B1492" s="60" t="s">
        <v>2124</v>
      </c>
      <c r="C1492" s="59" t="s">
        <v>2123</v>
      </c>
      <c r="D1492" s="60" t="s">
        <v>2124</v>
      </c>
    </row>
    <row r="1493" spans="1:4">
      <c r="A1493" s="61">
        <v>6716</v>
      </c>
      <c r="B1493" s="63" t="s">
        <v>2126</v>
      </c>
      <c r="C1493" s="62" t="s">
        <v>2125</v>
      </c>
      <c r="D1493" s="63" t="s">
        <v>2126</v>
      </c>
    </row>
    <row r="1494" spans="1:4">
      <c r="A1494" s="58">
        <v>6718</v>
      </c>
      <c r="B1494" s="60" t="s">
        <v>2128</v>
      </c>
      <c r="C1494" s="59" t="s">
        <v>2127</v>
      </c>
      <c r="D1494" s="60" t="s">
        <v>2128</v>
      </c>
    </row>
    <row r="1495" spans="1:4">
      <c r="A1495" s="61">
        <v>6760</v>
      </c>
      <c r="B1495" s="63" t="s">
        <v>2130</v>
      </c>
      <c r="C1495" s="62" t="s">
        <v>2129</v>
      </c>
      <c r="D1495" s="63" t="s">
        <v>2130</v>
      </c>
    </row>
    <row r="1496" spans="1:4">
      <c r="A1496" s="58">
        <v>6761</v>
      </c>
      <c r="B1496" s="60" t="s">
        <v>2132</v>
      </c>
      <c r="C1496" s="59" t="s">
        <v>2131</v>
      </c>
      <c r="D1496" s="60" t="s">
        <v>2132</v>
      </c>
    </row>
    <row r="1497" spans="1:4">
      <c r="A1497" s="61">
        <v>6722</v>
      </c>
      <c r="B1497" s="63" t="s">
        <v>2134</v>
      </c>
      <c r="C1497" s="62" t="s">
        <v>2133</v>
      </c>
      <c r="D1497" s="63" t="s">
        <v>2134</v>
      </c>
    </row>
    <row r="1498" spans="1:4">
      <c r="A1498" s="58">
        <v>6723</v>
      </c>
      <c r="B1498" s="60" t="s">
        <v>2136</v>
      </c>
      <c r="C1498" s="59" t="s">
        <v>2135</v>
      </c>
      <c r="D1498" s="60" t="s">
        <v>2136</v>
      </c>
    </row>
    <row r="1499" spans="1:4">
      <c r="A1499" s="61">
        <v>6724</v>
      </c>
      <c r="B1499" s="63" t="s">
        <v>2138</v>
      </c>
      <c r="C1499" s="62" t="s">
        <v>2137</v>
      </c>
      <c r="D1499" s="63" t="s">
        <v>2138</v>
      </c>
    </row>
    <row r="1500" spans="1:4">
      <c r="A1500" s="58">
        <v>6726</v>
      </c>
      <c r="B1500" s="60" t="s">
        <v>2139</v>
      </c>
      <c r="C1500" s="59" t="s">
        <v>1505</v>
      </c>
      <c r="D1500" s="60" t="s">
        <v>2139</v>
      </c>
    </row>
    <row r="1501" spans="1:4">
      <c r="A1501" s="61">
        <v>6727</v>
      </c>
      <c r="B1501" s="63" t="s">
        <v>2141</v>
      </c>
      <c r="C1501" s="62" t="s">
        <v>2140</v>
      </c>
      <c r="D1501" s="63" t="s">
        <v>2141</v>
      </c>
    </row>
    <row r="1502" spans="1:4">
      <c r="A1502" s="58">
        <v>6728</v>
      </c>
      <c r="B1502" s="60" t="s">
        <v>2143</v>
      </c>
      <c r="C1502" s="59" t="s">
        <v>2142</v>
      </c>
      <c r="D1502" s="60" t="s">
        <v>2143</v>
      </c>
    </row>
    <row r="1503" spans="1:4">
      <c r="A1503" s="61">
        <v>6729</v>
      </c>
      <c r="B1503" s="63" t="s">
        <v>2145</v>
      </c>
      <c r="C1503" s="62" t="s">
        <v>2144</v>
      </c>
      <c r="D1503" s="63" t="s">
        <v>2145</v>
      </c>
    </row>
    <row r="1504" spans="1:4">
      <c r="A1504" s="58">
        <v>6738</v>
      </c>
      <c r="B1504" s="60" t="s">
        <v>2147</v>
      </c>
      <c r="C1504" s="59" t="s">
        <v>2146</v>
      </c>
      <c r="D1504" s="60" t="s">
        <v>2147</v>
      </c>
    </row>
    <row r="1505" spans="1:4">
      <c r="A1505" s="61">
        <v>6750</v>
      </c>
      <c r="B1505" s="63" t="s">
        <v>2149</v>
      </c>
      <c r="C1505" s="62" t="s">
        <v>2148</v>
      </c>
      <c r="D1505" s="63" t="s">
        <v>2149</v>
      </c>
    </row>
    <row r="1506" spans="1:4">
      <c r="A1506" s="58">
        <v>6732</v>
      </c>
      <c r="B1506" s="60" t="s">
        <v>2151</v>
      </c>
      <c r="C1506" s="59" t="s">
        <v>2150</v>
      </c>
      <c r="D1506" s="60" t="s">
        <v>2151</v>
      </c>
    </row>
    <row r="1507" spans="1:4">
      <c r="A1507" s="61">
        <v>6735</v>
      </c>
      <c r="B1507" s="63" t="s">
        <v>2153</v>
      </c>
      <c r="C1507" s="62" t="s">
        <v>2152</v>
      </c>
      <c r="D1507" s="63" t="s">
        <v>2153</v>
      </c>
    </row>
    <row r="1508" spans="1:4">
      <c r="A1508" s="58">
        <v>6739</v>
      </c>
      <c r="B1508" s="60" t="s">
        <v>2155</v>
      </c>
      <c r="C1508" s="59" t="s">
        <v>2154</v>
      </c>
      <c r="D1508" s="60" t="s">
        <v>2155</v>
      </c>
    </row>
    <row r="1509" spans="1:4">
      <c r="A1509" s="61">
        <v>6741</v>
      </c>
      <c r="B1509" s="63" t="s">
        <v>2157</v>
      </c>
      <c r="C1509" s="62" t="s">
        <v>2156</v>
      </c>
      <c r="D1509" s="63" t="s">
        <v>2157</v>
      </c>
    </row>
    <row r="1510" spans="1:4">
      <c r="A1510" s="58">
        <v>6742</v>
      </c>
      <c r="B1510" s="60" t="s">
        <v>2159</v>
      </c>
      <c r="C1510" s="59" t="s">
        <v>2158</v>
      </c>
      <c r="D1510" s="60" t="s">
        <v>2159</v>
      </c>
    </row>
    <row r="1511" spans="1:4">
      <c r="A1511" s="61">
        <v>6743</v>
      </c>
      <c r="B1511" s="63" t="s">
        <v>2160</v>
      </c>
      <c r="C1511" s="62" t="s">
        <v>659</v>
      </c>
      <c r="D1511" s="63" t="s">
        <v>2160</v>
      </c>
    </row>
    <row r="1512" spans="1:4">
      <c r="A1512" s="58">
        <v>6744</v>
      </c>
      <c r="B1512" s="60" t="s">
        <v>2162</v>
      </c>
      <c r="C1512" s="59" t="s">
        <v>2161</v>
      </c>
      <c r="D1512" s="60" t="s">
        <v>2162</v>
      </c>
    </row>
    <row r="1513" spans="1:4">
      <c r="A1513" s="61">
        <v>6746</v>
      </c>
      <c r="B1513" s="63" t="s">
        <v>2164</v>
      </c>
      <c r="C1513" s="62" t="s">
        <v>2163</v>
      </c>
      <c r="D1513" s="63" t="s">
        <v>2164</v>
      </c>
    </row>
    <row r="1514" spans="1:4">
      <c r="A1514" s="58">
        <v>6748</v>
      </c>
      <c r="B1514" s="60" t="s">
        <v>2166</v>
      </c>
      <c r="C1514" s="59" t="s">
        <v>2165</v>
      </c>
      <c r="D1514" s="60" t="s">
        <v>2166</v>
      </c>
    </row>
    <row r="1515" spans="1:4">
      <c r="A1515" s="61">
        <v>6754</v>
      </c>
      <c r="B1515" s="63" t="s">
        <v>2168</v>
      </c>
      <c r="C1515" s="62" t="s">
        <v>2167</v>
      </c>
      <c r="D1515" s="63" t="s">
        <v>2168</v>
      </c>
    </row>
    <row r="1516" spans="1:4">
      <c r="A1516" s="58">
        <v>6815</v>
      </c>
      <c r="B1516" s="60" t="s">
        <v>2170</v>
      </c>
      <c r="C1516" s="59" t="s">
        <v>2169</v>
      </c>
      <c r="D1516" s="60" t="s">
        <v>2170</v>
      </c>
    </row>
    <row r="1517" spans="1:4">
      <c r="A1517" s="61">
        <v>6818</v>
      </c>
      <c r="B1517" s="63" t="s">
        <v>2172</v>
      </c>
      <c r="C1517" s="62" t="s">
        <v>2171</v>
      </c>
      <c r="D1517" s="63" t="s">
        <v>2172</v>
      </c>
    </row>
    <row r="1518" spans="1:4">
      <c r="A1518" s="58">
        <v>6822</v>
      </c>
      <c r="B1518" s="60" t="s">
        <v>2174</v>
      </c>
      <c r="C1518" s="59" t="s">
        <v>2173</v>
      </c>
      <c r="D1518" s="60" t="s">
        <v>2174</v>
      </c>
    </row>
    <row r="1519" spans="1:4">
      <c r="A1519" s="61">
        <v>6823</v>
      </c>
      <c r="B1519" s="63" t="s">
        <v>2176</v>
      </c>
      <c r="C1519" s="62" t="s">
        <v>2175</v>
      </c>
      <c r="D1519" s="63" t="s">
        <v>2176</v>
      </c>
    </row>
    <row r="1520" spans="1:4">
      <c r="A1520" s="58">
        <v>6829</v>
      </c>
      <c r="B1520" s="60" t="s">
        <v>2178</v>
      </c>
      <c r="C1520" s="59" t="s">
        <v>2177</v>
      </c>
      <c r="D1520" s="60" t="s">
        <v>2178</v>
      </c>
    </row>
    <row r="1521" spans="1:4">
      <c r="A1521" s="61">
        <v>6850</v>
      </c>
      <c r="B1521" s="63" t="s">
        <v>2180</v>
      </c>
      <c r="C1521" s="62" t="s">
        <v>2179</v>
      </c>
      <c r="D1521" s="63" t="s">
        <v>2180</v>
      </c>
    </row>
    <row r="1522" spans="1:4">
      <c r="A1522" s="58">
        <v>6851</v>
      </c>
      <c r="B1522" s="60" t="s">
        <v>2182</v>
      </c>
      <c r="C1522" s="59" t="s">
        <v>2181</v>
      </c>
      <c r="D1522" s="60" t="s">
        <v>2182</v>
      </c>
    </row>
    <row r="1523" spans="1:4">
      <c r="A1523" s="61">
        <v>6844</v>
      </c>
      <c r="B1523" s="63" t="s">
        <v>2184</v>
      </c>
      <c r="C1523" s="62" t="s">
        <v>2183</v>
      </c>
      <c r="D1523" s="63" t="s">
        <v>2184</v>
      </c>
    </row>
    <row r="1524" spans="1:4">
      <c r="A1524" s="58">
        <v>6846</v>
      </c>
      <c r="B1524" s="60" t="s">
        <v>2186</v>
      </c>
      <c r="C1524" s="59" t="s">
        <v>2185</v>
      </c>
      <c r="D1524" s="60" t="s">
        <v>2186</v>
      </c>
    </row>
    <row r="1525" spans="1:4">
      <c r="A1525" s="61">
        <v>6848</v>
      </c>
      <c r="B1525" s="63" t="s">
        <v>2188</v>
      </c>
      <c r="C1525" s="62" t="s">
        <v>2187</v>
      </c>
      <c r="D1525" s="63" t="s">
        <v>2188</v>
      </c>
    </row>
    <row r="1526" spans="1:4">
      <c r="A1526" s="58">
        <v>6805</v>
      </c>
      <c r="B1526" s="60" t="s">
        <v>2190</v>
      </c>
      <c r="C1526" s="59" t="s">
        <v>2189</v>
      </c>
      <c r="D1526" s="60" t="s">
        <v>2190</v>
      </c>
    </row>
    <row r="1527" spans="1:4">
      <c r="A1527" s="61">
        <v>6852</v>
      </c>
      <c r="B1527" s="63" t="s">
        <v>2192</v>
      </c>
      <c r="C1527" s="62" t="s">
        <v>2191</v>
      </c>
      <c r="D1527" s="63" t="s">
        <v>2192</v>
      </c>
    </row>
    <row r="1528" spans="1:4">
      <c r="A1528" s="58">
        <v>6854</v>
      </c>
      <c r="B1528" s="60" t="s">
        <v>2194</v>
      </c>
      <c r="C1528" s="59" t="s">
        <v>2193</v>
      </c>
      <c r="D1528" s="60" t="s">
        <v>2194</v>
      </c>
    </row>
    <row r="1529" spans="1:4">
      <c r="A1529" s="61">
        <v>6896</v>
      </c>
      <c r="B1529" s="63" t="s">
        <v>2196</v>
      </c>
      <c r="C1529" s="62" t="s">
        <v>2195</v>
      </c>
      <c r="D1529" s="63" t="s">
        <v>2196</v>
      </c>
    </row>
    <row r="1530" spans="1:4" ht="13.5" thickBot="1">
      <c r="A1530" s="77">
        <v>6833</v>
      </c>
      <c r="B1530" s="79" t="s">
        <v>2198</v>
      </c>
      <c r="C1530" s="78" t="s">
        <v>2197</v>
      </c>
      <c r="D1530" s="79" t="s">
        <v>2198</v>
      </c>
    </row>
    <row r="1531" spans="1:4" ht="13.5" thickBot="1">
      <c r="A1531" s="165" t="s">
        <v>2199</v>
      </c>
      <c r="B1531" s="166"/>
      <c r="C1531" s="166"/>
      <c r="D1531" s="167"/>
    </row>
    <row r="1532" spans="1:4">
      <c r="A1532" s="61">
        <v>3615</v>
      </c>
      <c r="B1532" s="63" t="s">
        <v>3417</v>
      </c>
      <c r="C1532" s="62" t="s">
        <v>2200</v>
      </c>
      <c r="D1532" s="63" t="s">
        <v>3417</v>
      </c>
    </row>
    <row r="1533" spans="1:4">
      <c r="A1533" s="58">
        <v>3616</v>
      </c>
      <c r="B1533" s="60" t="s">
        <v>3418</v>
      </c>
      <c r="C1533" s="59" t="s">
        <v>2125</v>
      </c>
      <c r="D1533" s="60" t="s">
        <v>3418</v>
      </c>
    </row>
    <row r="1534" spans="1:4">
      <c r="A1534" s="61">
        <v>3620</v>
      </c>
      <c r="B1534" s="63" t="s">
        <v>3419</v>
      </c>
      <c r="C1534" s="62" t="s">
        <v>2201</v>
      </c>
      <c r="D1534" s="63" t="s">
        <v>3419</v>
      </c>
    </row>
    <row r="1535" spans="1:4">
      <c r="A1535" s="58">
        <v>3623</v>
      </c>
      <c r="B1535" s="60" t="s">
        <v>3420</v>
      </c>
      <c r="C1535" s="59" t="s">
        <v>2202</v>
      </c>
      <c r="D1535" s="60" t="s">
        <v>3420</v>
      </c>
    </row>
    <row r="1536" spans="1:4">
      <c r="A1536" s="61">
        <v>3625</v>
      </c>
      <c r="B1536" s="63" t="s">
        <v>3421</v>
      </c>
      <c r="C1536" s="62" t="s">
        <v>2203</v>
      </c>
      <c r="D1536" s="63" t="s">
        <v>3421</v>
      </c>
    </row>
    <row r="1537" spans="1:4">
      <c r="A1537" s="58">
        <v>3626</v>
      </c>
      <c r="B1537" s="60" t="s">
        <v>3422</v>
      </c>
      <c r="C1537" s="59" t="s">
        <v>1505</v>
      </c>
      <c r="D1537" s="60" t="s">
        <v>3422</v>
      </c>
    </row>
    <row r="1538" spans="1:4">
      <c r="A1538" s="61">
        <v>3627</v>
      </c>
      <c r="B1538" s="63" t="s">
        <v>3423</v>
      </c>
      <c r="C1538" s="62" t="s">
        <v>2140</v>
      </c>
      <c r="D1538" s="63" t="s">
        <v>3423</v>
      </c>
    </row>
    <row r="1539" spans="1:4">
      <c r="A1539" s="58">
        <v>3628</v>
      </c>
      <c r="B1539" s="60" t="s">
        <v>3424</v>
      </c>
      <c r="C1539" s="59" t="s">
        <v>2142</v>
      </c>
      <c r="D1539" s="60" t="s">
        <v>3424</v>
      </c>
    </row>
    <row r="1540" spans="1:4">
      <c r="A1540" s="61">
        <v>3629</v>
      </c>
      <c r="B1540" s="63" t="s">
        <v>3425</v>
      </c>
      <c r="C1540" s="62" t="s">
        <v>2144</v>
      </c>
      <c r="D1540" s="63" t="s">
        <v>3425</v>
      </c>
    </row>
    <row r="1541" spans="1:4">
      <c r="A1541" s="58">
        <v>3630</v>
      </c>
      <c r="B1541" s="60" t="s">
        <v>3426</v>
      </c>
      <c r="C1541" s="59" t="s">
        <v>2204</v>
      </c>
      <c r="D1541" s="60" t="s">
        <v>3426</v>
      </c>
    </row>
    <row r="1542" spans="1:4">
      <c r="A1542" s="61">
        <v>3631</v>
      </c>
      <c r="B1542" s="63" t="s">
        <v>3427</v>
      </c>
      <c r="C1542" s="62" t="s">
        <v>2205</v>
      </c>
      <c r="D1542" s="63" t="s">
        <v>3427</v>
      </c>
    </row>
    <row r="1543" spans="1:4">
      <c r="A1543" s="58">
        <v>3632</v>
      </c>
      <c r="B1543" s="60" t="s">
        <v>3428</v>
      </c>
      <c r="C1543" s="59" t="s">
        <v>2206</v>
      </c>
      <c r="D1543" s="60" t="s">
        <v>3428</v>
      </c>
    </row>
    <row r="1544" spans="1:4">
      <c r="A1544" s="61">
        <v>3635</v>
      </c>
      <c r="B1544" s="63" t="s">
        <v>3429</v>
      </c>
      <c r="C1544" s="62" t="s">
        <v>460</v>
      </c>
      <c r="D1544" s="63" t="s">
        <v>3429</v>
      </c>
    </row>
    <row r="1545" spans="1:4">
      <c r="A1545" s="58">
        <v>3641</v>
      </c>
      <c r="B1545" s="60" t="s">
        <v>3430</v>
      </c>
      <c r="C1545" s="59" t="s">
        <v>2207</v>
      </c>
      <c r="D1545" s="60" t="s">
        <v>3430</v>
      </c>
    </row>
    <row r="1546" spans="1:4">
      <c r="A1546" s="61">
        <v>3642</v>
      </c>
      <c r="B1546" s="63" t="s">
        <v>3431</v>
      </c>
      <c r="C1546" s="62" t="s">
        <v>2158</v>
      </c>
      <c r="D1546" s="63" t="s">
        <v>3431</v>
      </c>
    </row>
    <row r="1547" spans="1:4">
      <c r="A1547" s="58">
        <v>3644</v>
      </c>
      <c r="B1547" s="60" t="s">
        <v>3432</v>
      </c>
      <c r="C1547" s="59" t="s">
        <v>2161</v>
      </c>
      <c r="D1547" s="60" t="s">
        <v>3432</v>
      </c>
    </row>
    <row r="1548" spans="1:4">
      <c r="A1548" s="61">
        <v>3646</v>
      </c>
      <c r="B1548" s="63" t="s">
        <v>3433</v>
      </c>
      <c r="C1548" s="62" t="s">
        <v>2163</v>
      </c>
      <c r="D1548" s="63" t="s">
        <v>3433</v>
      </c>
    </row>
    <row r="1549" spans="1:4">
      <c r="A1549" s="58">
        <v>3648</v>
      </c>
      <c r="B1549" s="60" t="s">
        <v>3434</v>
      </c>
      <c r="C1549" s="59" t="s">
        <v>2165</v>
      </c>
      <c r="D1549" s="60" t="s">
        <v>3434</v>
      </c>
    </row>
    <row r="1550" spans="1:4">
      <c r="A1550" s="61">
        <v>3670</v>
      </c>
      <c r="B1550" s="63" t="s">
        <v>3435</v>
      </c>
      <c r="C1550" s="62" t="s">
        <v>2208</v>
      </c>
      <c r="D1550" s="63" t="s">
        <v>3435</v>
      </c>
    </row>
    <row r="1551" spans="1:4" ht="13.5" thickBot="1">
      <c r="A1551" s="58">
        <v>3610</v>
      </c>
      <c r="B1551" s="60" t="s">
        <v>2210</v>
      </c>
      <c r="C1551" s="59" t="s">
        <v>2209</v>
      </c>
      <c r="D1551" s="60" t="s">
        <v>2210</v>
      </c>
    </row>
    <row r="1552" spans="1:4" ht="13.5" thickBot="1">
      <c r="A1552" s="165" t="s">
        <v>2211</v>
      </c>
      <c r="B1552" s="166"/>
      <c r="C1552" s="166"/>
      <c r="D1552" s="167"/>
    </row>
    <row r="1553" spans="1:4">
      <c r="A1553" s="58">
        <v>3915</v>
      </c>
      <c r="B1553" s="60" t="s">
        <v>2213</v>
      </c>
      <c r="C1553" s="59" t="s">
        <v>2212</v>
      </c>
      <c r="D1553" s="60" t="s">
        <v>2213</v>
      </c>
    </row>
    <row r="1554" spans="1:4">
      <c r="A1554" s="61">
        <v>3916</v>
      </c>
      <c r="B1554" s="63" t="s">
        <v>2215</v>
      </c>
      <c r="C1554" s="62" t="s">
        <v>2214</v>
      </c>
      <c r="D1554" s="63" t="s">
        <v>2215</v>
      </c>
    </row>
    <row r="1555" spans="1:4">
      <c r="A1555" s="58">
        <v>3920</v>
      </c>
      <c r="B1555" s="60" t="s">
        <v>2217</v>
      </c>
      <c r="C1555" s="59" t="s">
        <v>2216</v>
      </c>
      <c r="D1555" s="60" t="s">
        <v>2217</v>
      </c>
    </row>
    <row r="1556" spans="1:4">
      <c r="A1556" s="61">
        <v>3923</v>
      </c>
      <c r="B1556" s="63" t="s">
        <v>2219</v>
      </c>
      <c r="C1556" s="62" t="s">
        <v>2218</v>
      </c>
      <c r="D1556" s="63" t="s">
        <v>2219</v>
      </c>
    </row>
    <row r="1557" spans="1:4">
      <c r="A1557" s="58">
        <v>3925</v>
      </c>
      <c r="B1557" s="60" t="s">
        <v>2221</v>
      </c>
      <c r="C1557" s="59" t="s">
        <v>2220</v>
      </c>
      <c r="D1557" s="60" t="s">
        <v>2221</v>
      </c>
    </row>
    <row r="1558" spans="1:4">
      <c r="A1558" s="61">
        <v>3926</v>
      </c>
      <c r="B1558" s="63" t="s">
        <v>2223</v>
      </c>
      <c r="C1558" s="62" t="s">
        <v>2222</v>
      </c>
      <c r="D1558" s="63" t="s">
        <v>2223</v>
      </c>
    </row>
    <row r="1559" spans="1:4">
      <c r="A1559" s="58">
        <v>3927</v>
      </c>
      <c r="B1559" s="60" t="s">
        <v>2225</v>
      </c>
      <c r="C1559" s="59" t="s">
        <v>2224</v>
      </c>
      <c r="D1559" s="60" t="s">
        <v>2225</v>
      </c>
    </row>
    <row r="1560" spans="1:4">
      <c r="A1560" s="61">
        <v>3928</v>
      </c>
      <c r="B1560" s="63" t="s">
        <v>2227</v>
      </c>
      <c r="C1560" s="62" t="s">
        <v>2226</v>
      </c>
      <c r="D1560" s="63" t="s">
        <v>2227</v>
      </c>
    </row>
    <row r="1561" spans="1:4">
      <c r="A1561" s="58">
        <v>3929</v>
      </c>
      <c r="B1561" s="60" t="s">
        <v>2229</v>
      </c>
      <c r="C1561" s="59" t="s">
        <v>2228</v>
      </c>
      <c r="D1561" s="60" t="s">
        <v>2229</v>
      </c>
    </row>
    <row r="1562" spans="1:4">
      <c r="A1562" s="61">
        <v>3930</v>
      </c>
      <c r="B1562" s="63" t="s">
        <v>2231</v>
      </c>
      <c r="C1562" s="62" t="s">
        <v>2230</v>
      </c>
      <c r="D1562" s="63" t="s">
        <v>2231</v>
      </c>
    </row>
    <row r="1563" spans="1:4">
      <c r="A1563" s="58">
        <v>3931</v>
      </c>
      <c r="B1563" s="60" t="s">
        <v>2233</v>
      </c>
      <c r="C1563" s="59" t="s">
        <v>2232</v>
      </c>
      <c r="D1563" s="60" t="s">
        <v>2233</v>
      </c>
    </row>
    <row r="1564" spans="1:4">
      <c r="A1564" s="61">
        <v>3932</v>
      </c>
      <c r="B1564" s="63" t="s">
        <v>2235</v>
      </c>
      <c r="C1564" s="62" t="s">
        <v>2234</v>
      </c>
      <c r="D1564" s="63" t="s">
        <v>2235</v>
      </c>
    </row>
    <row r="1565" spans="1:4">
      <c r="A1565" s="58">
        <v>3935</v>
      </c>
      <c r="B1565" s="60" t="s">
        <v>2237</v>
      </c>
      <c r="C1565" s="59" t="s">
        <v>2236</v>
      </c>
      <c r="D1565" s="60" t="s">
        <v>2237</v>
      </c>
    </row>
    <row r="1566" spans="1:4">
      <c r="A1566" s="61">
        <v>3941</v>
      </c>
      <c r="B1566" s="63" t="s">
        <v>2239</v>
      </c>
      <c r="C1566" s="62" t="s">
        <v>2238</v>
      </c>
      <c r="D1566" s="63" t="s">
        <v>2239</v>
      </c>
    </row>
    <row r="1567" spans="1:4">
      <c r="A1567" s="58">
        <v>3942</v>
      </c>
      <c r="B1567" s="60" t="s">
        <v>2241</v>
      </c>
      <c r="C1567" s="59" t="s">
        <v>2240</v>
      </c>
      <c r="D1567" s="60" t="s">
        <v>2241</v>
      </c>
    </row>
    <row r="1568" spans="1:4">
      <c r="A1568" s="61">
        <v>3944</v>
      </c>
      <c r="B1568" s="63" t="s">
        <v>2243</v>
      </c>
      <c r="C1568" s="62" t="s">
        <v>2242</v>
      </c>
      <c r="D1568" s="63" t="s">
        <v>2243</v>
      </c>
    </row>
    <row r="1569" spans="1:4">
      <c r="A1569" s="58">
        <v>3946</v>
      </c>
      <c r="B1569" s="60" t="s">
        <v>2245</v>
      </c>
      <c r="C1569" s="59" t="s">
        <v>2244</v>
      </c>
      <c r="D1569" s="60" t="s">
        <v>2245</v>
      </c>
    </row>
    <row r="1570" spans="1:4">
      <c r="A1570" s="61">
        <v>3948</v>
      </c>
      <c r="B1570" s="63" t="s">
        <v>2247</v>
      </c>
      <c r="C1570" s="62" t="s">
        <v>2246</v>
      </c>
      <c r="D1570" s="63" t="s">
        <v>2247</v>
      </c>
    </row>
    <row r="1571" spans="1:4">
      <c r="A1571" s="58">
        <v>3970</v>
      </c>
      <c r="B1571" s="60" t="s">
        <v>2249</v>
      </c>
      <c r="C1571" s="59" t="s">
        <v>2248</v>
      </c>
      <c r="D1571" s="60" t="s">
        <v>2249</v>
      </c>
    </row>
    <row r="1572" spans="1:4" ht="13.5" thickBot="1">
      <c r="A1572" s="61">
        <v>3910</v>
      </c>
      <c r="B1572" s="63" t="s">
        <v>2250</v>
      </c>
      <c r="C1572" s="62" t="s">
        <v>2209</v>
      </c>
      <c r="D1572" s="63" t="s">
        <v>2250</v>
      </c>
    </row>
    <row r="1573" spans="1:4" ht="13.5" thickBot="1">
      <c r="A1573" s="165" t="s">
        <v>2251</v>
      </c>
      <c r="B1573" s="166"/>
      <c r="C1573" s="166"/>
      <c r="D1573" s="167"/>
    </row>
    <row r="1574" spans="1:4">
      <c r="A1574" s="61">
        <v>3795</v>
      </c>
      <c r="B1574" s="63" t="s">
        <v>3436</v>
      </c>
      <c r="C1574" s="62" t="s">
        <v>2252</v>
      </c>
      <c r="D1574" s="63" t="s">
        <v>3436</v>
      </c>
    </row>
    <row r="1575" spans="1:4" ht="13.5" thickBot="1">
      <c r="A1575" s="77">
        <v>3099</v>
      </c>
      <c r="B1575" s="79" t="s">
        <v>3437</v>
      </c>
      <c r="C1575" s="78" t="s">
        <v>2253</v>
      </c>
      <c r="D1575" s="79" t="s">
        <v>3437</v>
      </c>
    </row>
    <row r="1576" spans="1:4" ht="13.5" thickBot="1">
      <c r="A1576" s="165" t="s">
        <v>2254</v>
      </c>
      <c r="B1576" s="166"/>
      <c r="C1576" s="166"/>
      <c r="D1576" s="167"/>
    </row>
    <row r="1577" spans="1:4">
      <c r="A1577" s="61">
        <v>3995</v>
      </c>
      <c r="B1577" s="63" t="s">
        <v>2256</v>
      </c>
      <c r="C1577" s="62" t="s">
        <v>2255</v>
      </c>
      <c r="D1577" s="63" t="s">
        <v>2256</v>
      </c>
    </row>
    <row r="1578" spans="1:4" ht="13.5" thickBot="1">
      <c r="A1578" s="77">
        <v>3999</v>
      </c>
      <c r="B1578" s="79" t="s">
        <v>3438</v>
      </c>
      <c r="C1578" s="78" t="s">
        <v>2257</v>
      </c>
      <c r="D1578" s="79" t="s">
        <v>3438</v>
      </c>
    </row>
    <row r="1579" spans="1:4" ht="13.5" thickBot="1">
      <c r="A1579" s="165" t="s">
        <v>2258</v>
      </c>
      <c r="B1579" s="166"/>
      <c r="C1579" s="166"/>
      <c r="D1579" s="167"/>
    </row>
    <row r="1580" spans="1:4">
      <c r="A1580" s="61">
        <v>9000</v>
      </c>
      <c r="B1580" s="63" t="s">
        <v>2260</v>
      </c>
      <c r="C1580" s="62" t="s">
        <v>2259</v>
      </c>
      <c r="D1580" s="63" t="s">
        <v>2260</v>
      </c>
    </row>
    <row r="1581" spans="1:4">
      <c r="A1581" s="58">
        <v>9200</v>
      </c>
      <c r="B1581" s="60" t="s">
        <v>2262</v>
      </c>
      <c r="C1581" s="59" t="s">
        <v>2261</v>
      </c>
      <c r="D1581" s="60" t="s">
        <v>2262</v>
      </c>
    </row>
    <row r="1582" spans="1:4">
      <c r="A1582" s="61" t="s">
        <v>2263</v>
      </c>
      <c r="B1582" s="63" t="s">
        <v>2265</v>
      </c>
      <c r="C1582" s="62" t="s">
        <v>2264</v>
      </c>
      <c r="D1582" s="63" t="s">
        <v>2265</v>
      </c>
    </row>
    <row r="1583" spans="1:4">
      <c r="A1583" s="58" t="s">
        <v>2266</v>
      </c>
      <c r="B1583" s="60" t="s">
        <v>2268</v>
      </c>
      <c r="C1583" s="59" t="s">
        <v>2267</v>
      </c>
      <c r="D1583" s="60" t="s">
        <v>2268</v>
      </c>
    </row>
    <row r="1584" spans="1:4" ht="13.5" thickBot="1">
      <c r="A1584" s="65">
        <v>9925</v>
      </c>
      <c r="B1584" s="67" t="s">
        <v>3439</v>
      </c>
      <c r="C1584" s="66" t="s">
        <v>902</v>
      </c>
      <c r="D1584" s="67" t="s">
        <v>3439</v>
      </c>
    </row>
  </sheetData>
  <mergeCells count="28">
    <mergeCell ref="A506:D506"/>
    <mergeCell ref="A31:D31"/>
    <mergeCell ref="A94:D94"/>
    <mergeCell ref="A275:D275"/>
    <mergeCell ref="A354:D354"/>
    <mergeCell ref="A379:D379"/>
    <mergeCell ref="A1218:D1218"/>
    <mergeCell ref="A533:D533"/>
    <mergeCell ref="A623:D623"/>
    <mergeCell ref="A667:D667"/>
    <mergeCell ref="A811:D811"/>
    <mergeCell ref="A900:D900"/>
    <mergeCell ref="A928:D928"/>
    <mergeCell ref="A1065:D1065"/>
    <mergeCell ref="A1110:D1110"/>
    <mergeCell ref="A1157:D1157"/>
    <mergeCell ref="A1178:D1178"/>
    <mergeCell ref="A1203:D1203"/>
    <mergeCell ref="A1552:D1552"/>
    <mergeCell ref="A1573:D1573"/>
    <mergeCell ref="A1576:D1576"/>
    <mergeCell ref="A1579:D1579"/>
    <mergeCell ref="A1272:D1272"/>
    <mergeCell ref="A1337:D1337"/>
    <mergeCell ref="A1389:D1389"/>
    <mergeCell ref="A1443:D1443"/>
    <mergeCell ref="A1487:D1487"/>
    <mergeCell ref="A1531:D15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78"/>
  <sheetViews>
    <sheetView workbookViewId="0">
      <pane ySplit="2" topLeftCell="A561" activePane="bottomLeft" state="frozen"/>
      <selection activeCell="A6" sqref="A6"/>
      <selection pane="bottomLeft" activeCell="P569" sqref="P569"/>
    </sheetView>
  </sheetViews>
  <sheetFormatPr defaultRowHeight="12.75"/>
  <cols>
    <col min="1" max="1" width="5.42578125" customWidth="1"/>
    <col min="2" max="2" width="4.28515625" customWidth="1"/>
    <col min="3" max="4" width="6" customWidth="1"/>
    <col min="5" max="5" width="5.42578125" customWidth="1"/>
    <col min="6" max="6" width="6.140625" customWidth="1"/>
    <col min="7" max="7" width="6.5703125" customWidth="1"/>
    <col min="8" max="8" width="24" customWidth="1"/>
    <col min="9" max="14" width="15.7109375" customWidth="1"/>
    <col min="15" max="15" width="19.140625" customWidth="1"/>
    <col min="16" max="16" width="23" customWidth="1"/>
    <col min="257" max="257" width="5.42578125" customWidth="1"/>
    <col min="258" max="258" width="4.28515625" customWidth="1"/>
    <col min="259" max="260" width="6" customWidth="1"/>
    <col min="261" max="261" width="5.42578125" customWidth="1"/>
    <col min="262" max="262" width="6.140625" customWidth="1"/>
    <col min="263" max="263" width="6.5703125" customWidth="1"/>
    <col min="264" max="264" width="24" customWidth="1"/>
    <col min="265" max="270" width="15.7109375" customWidth="1"/>
    <col min="271" max="271" width="4.7109375" customWidth="1"/>
    <col min="513" max="513" width="5.42578125" customWidth="1"/>
    <col min="514" max="514" width="4.28515625" customWidth="1"/>
    <col min="515" max="516" width="6" customWidth="1"/>
    <col min="517" max="517" width="5.42578125" customWidth="1"/>
    <col min="518" max="518" width="6.140625" customWidth="1"/>
    <col min="519" max="519" width="6.5703125" customWidth="1"/>
    <col min="520" max="520" width="24" customWidth="1"/>
    <col min="521" max="526" width="15.7109375" customWidth="1"/>
    <col min="527" max="527" width="4.7109375" customWidth="1"/>
    <col min="769" max="769" width="5.42578125" customWidth="1"/>
    <col min="770" max="770" width="4.28515625" customWidth="1"/>
    <col min="771" max="772" width="6" customWidth="1"/>
    <col min="773" max="773" width="5.42578125" customWidth="1"/>
    <col min="774" max="774" width="6.140625" customWidth="1"/>
    <col min="775" max="775" width="6.5703125" customWidth="1"/>
    <col min="776" max="776" width="24" customWidth="1"/>
    <col min="777" max="782" width="15.7109375" customWidth="1"/>
    <col min="783" max="783" width="4.7109375" customWidth="1"/>
    <col min="1025" max="1025" width="5.42578125" customWidth="1"/>
    <col min="1026" max="1026" width="4.28515625" customWidth="1"/>
    <col min="1027" max="1028" width="6" customWidth="1"/>
    <col min="1029" max="1029" width="5.42578125" customWidth="1"/>
    <col min="1030" max="1030" width="6.140625" customWidth="1"/>
    <col min="1031" max="1031" width="6.5703125" customWidth="1"/>
    <col min="1032" max="1032" width="24" customWidth="1"/>
    <col min="1033" max="1038" width="15.7109375" customWidth="1"/>
    <col min="1039" max="1039" width="4.7109375" customWidth="1"/>
    <col min="1281" max="1281" width="5.42578125" customWidth="1"/>
    <col min="1282" max="1282" width="4.28515625" customWidth="1"/>
    <col min="1283" max="1284" width="6" customWidth="1"/>
    <col min="1285" max="1285" width="5.42578125" customWidth="1"/>
    <col min="1286" max="1286" width="6.140625" customWidth="1"/>
    <col min="1287" max="1287" width="6.5703125" customWidth="1"/>
    <col min="1288" max="1288" width="24" customWidth="1"/>
    <col min="1289" max="1294" width="15.7109375" customWidth="1"/>
    <col min="1295" max="1295" width="4.7109375" customWidth="1"/>
    <col min="1537" max="1537" width="5.42578125" customWidth="1"/>
    <col min="1538" max="1538" width="4.28515625" customWidth="1"/>
    <col min="1539" max="1540" width="6" customWidth="1"/>
    <col min="1541" max="1541" width="5.42578125" customWidth="1"/>
    <col min="1542" max="1542" width="6.140625" customWidth="1"/>
    <col min="1543" max="1543" width="6.5703125" customWidth="1"/>
    <col min="1544" max="1544" width="24" customWidth="1"/>
    <col min="1545" max="1550" width="15.7109375" customWidth="1"/>
    <col min="1551" max="1551" width="4.7109375" customWidth="1"/>
    <col min="1793" max="1793" width="5.42578125" customWidth="1"/>
    <col min="1794" max="1794" width="4.28515625" customWidth="1"/>
    <col min="1795" max="1796" width="6" customWidth="1"/>
    <col min="1797" max="1797" width="5.42578125" customWidth="1"/>
    <col min="1798" max="1798" width="6.140625" customWidth="1"/>
    <col min="1799" max="1799" width="6.5703125" customWidth="1"/>
    <col min="1800" max="1800" width="24" customWidth="1"/>
    <col min="1801" max="1806" width="15.7109375" customWidth="1"/>
    <col min="1807" max="1807" width="4.7109375" customWidth="1"/>
    <col min="2049" max="2049" width="5.42578125" customWidth="1"/>
    <col min="2050" max="2050" width="4.28515625" customWidth="1"/>
    <col min="2051" max="2052" width="6" customWidth="1"/>
    <col min="2053" max="2053" width="5.42578125" customWidth="1"/>
    <col min="2054" max="2054" width="6.140625" customWidth="1"/>
    <col min="2055" max="2055" width="6.5703125" customWidth="1"/>
    <col min="2056" max="2056" width="24" customWidth="1"/>
    <col min="2057" max="2062" width="15.7109375" customWidth="1"/>
    <col min="2063" max="2063" width="4.7109375" customWidth="1"/>
    <col min="2305" max="2305" width="5.42578125" customWidth="1"/>
    <col min="2306" max="2306" width="4.28515625" customWidth="1"/>
    <col min="2307" max="2308" width="6" customWidth="1"/>
    <col min="2309" max="2309" width="5.42578125" customWidth="1"/>
    <col min="2310" max="2310" width="6.140625" customWidth="1"/>
    <col min="2311" max="2311" width="6.5703125" customWidth="1"/>
    <col min="2312" max="2312" width="24" customWidth="1"/>
    <col min="2313" max="2318" width="15.7109375" customWidth="1"/>
    <col min="2319" max="2319" width="4.7109375" customWidth="1"/>
    <col min="2561" max="2561" width="5.42578125" customWidth="1"/>
    <col min="2562" max="2562" width="4.28515625" customWidth="1"/>
    <col min="2563" max="2564" width="6" customWidth="1"/>
    <col min="2565" max="2565" width="5.42578125" customWidth="1"/>
    <col min="2566" max="2566" width="6.140625" customWidth="1"/>
    <col min="2567" max="2567" width="6.5703125" customWidth="1"/>
    <col min="2568" max="2568" width="24" customWidth="1"/>
    <col min="2569" max="2574" width="15.7109375" customWidth="1"/>
    <col min="2575" max="2575" width="4.7109375" customWidth="1"/>
    <col min="2817" max="2817" width="5.42578125" customWidth="1"/>
    <col min="2818" max="2818" width="4.28515625" customWidth="1"/>
    <col min="2819" max="2820" width="6" customWidth="1"/>
    <col min="2821" max="2821" width="5.42578125" customWidth="1"/>
    <col min="2822" max="2822" width="6.140625" customWidth="1"/>
    <col min="2823" max="2823" width="6.5703125" customWidth="1"/>
    <col min="2824" max="2824" width="24" customWidth="1"/>
    <col min="2825" max="2830" width="15.7109375" customWidth="1"/>
    <col min="2831" max="2831" width="4.7109375" customWidth="1"/>
    <col min="3073" max="3073" width="5.42578125" customWidth="1"/>
    <col min="3074" max="3074" width="4.28515625" customWidth="1"/>
    <col min="3075" max="3076" width="6" customWidth="1"/>
    <col min="3077" max="3077" width="5.42578125" customWidth="1"/>
    <col min="3078" max="3078" width="6.140625" customWidth="1"/>
    <col min="3079" max="3079" width="6.5703125" customWidth="1"/>
    <col min="3080" max="3080" width="24" customWidth="1"/>
    <col min="3081" max="3086" width="15.7109375" customWidth="1"/>
    <col min="3087" max="3087" width="4.7109375" customWidth="1"/>
    <col min="3329" max="3329" width="5.42578125" customWidth="1"/>
    <col min="3330" max="3330" width="4.28515625" customWidth="1"/>
    <col min="3331" max="3332" width="6" customWidth="1"/>
    <col min="3333" max="3333" width="5.42578125" customWidth="1"/>
    <col min="3334" max="3334" width="6.140625" customWidth="1"/>
    <col min="3335" max="3335" width="6.5703125" customWidth="1"/>
    <col min="3336" max="3336" width="24" customWidth="1"/>
    <col min="3337" max="3342" width="15.7109375" customWidth="1"/>
    <col min="3343" max="3343" width="4.7109375" customWidth="1"/>
    <col min="3585" max="3585" width="5.42578125" customWidth="1"/>
    <col min="3586" max="3586" width="4.28515625" customWidth="1"/>
    <col min="3587" max="3588" width="6" customWidth="1"/>
    <col min="3589" max="3589" width="5.42578125" customWidth="1"/>
    <col min="3590" max="3590" width="6.140625" customWidth="1"/>
    <col min="3591" max="3591" width="6.5703125" customWidth="1"/>
    <col min="3592" max="3592" width="24" customWidth="1"/>
    <col min="3593" max="3598" width="15.7109375" customWidth="1"/>
    <col min="3599" max="3599" width="4.7109375" customWidth="1"/>
    <col min="3841" max="3841" width="5.42578125" customWidth="1"/>
    <col min="3842" max="3842" width="4.28515625" customWidth="1"/>
    <col min="3843" max="3844" width="6" customWidth="1"/>
    <col min="3845" max="3845" width="5.42578125" customWidth="1"/>
    <col min="3846" max="3846" width="6.140625" customWidth="1"/>
    <col min="3847" max="3847" width="6.5703125" customWidth="1"/>
    <col min="3848" max="3848" width="24" customWidth="1"/>
    <col min="3849" max="3854" width="15.7109375" customWidth="1"/>
    <col min="3855" max="3855" width="4.7109375" customWidth="1"/>
    <col min="4097" max="4097" width="5.42578125" customWidth="1"/>
    <col min="4098" max="4098" width="4.28515625" customWidth="1"/>
    <col min="4099" max="4100" width="6" customWidth="1"/>
    <col min="4101" max="4101" width="5.42578125" customWidth="1"/>
    <col min="4102" max="4102" width="6.140625" customWidth="1"/>
    <col min="4103" max="4103" width="6.5703125" customWidth="1"/>
    <col min="4104" max="4104" width="24" customWidth="1"/>
    <col min="4105" max="4110" width="15.7109375" customWidth="1"/>
    <col min="4111" max="4111" width="4.7109375" customWidth="1"/>
    <col min="4353" max="4353" width="5.42578125" customWidth="1"/>
    <col min="4354" max="4354" width="4.28515625" customWidth="1"/>
    <col min="4355" max="4356" width="6" customWidth="1"/>
    <col min="4357" max="4357" width="5.42578125" customWidth="1"/>
    <col min="4358" max="4358" width="6.140625" customWidth="1"/>
    <col min="4359" max="4359" width="6.5703125" customWidth="1"/>
    <col min="4360" max="4360" width="24" customWidth="1"/>
    <col min="4361" max="4366" width="15.7109375" customWidth="1"/>
    <col min="4367" max="4367" width="4.7109375" customWidth="1"/>
    <col min="4609" max="4609" width="5.42578125" customWidth="1"/>
    <col min="4610" max="4610" width="4.28515625" customWidth="1"/>
    <col min="4611" max="4612" width="6" customWidth="1"/>
    <col min="4613" max="4613" width="5.42578125" customWidth="1"/>
    <col min="4614" max="4614" width="6.140625" customWidth="1"/>
    <col min="4615" max="4615" width="6.5703125" customWidth="1"/>
    <col min="4616" max="4616" width="24" customWidth="1"/>
    <col min="4617" max="4622" width="15.7109375" customWidth="1"/>
    <col min="4623" max="4623" width="4.7109375" customWidth="1"/>
    <col min="4865" max="4865" width="5.42578125" customWidth="1"/>
    <col min="4866" max="4866" width="4.28515625" customWidth="1"/>
    <col min="4867" max="4868" width="6" customWidth="1"/>
    <col min="4869" max="4869" width="5.42578125" customWidth="1"/>
    <col min="4870" max="4870" width="6.140625" customWidth="1"/>
    <col min="4871" max="4871" width="6.5703125" customWidth="1"/>
    <col min="4872" max="4872" width="24" customWidth="1"/>
    <col min="4873" max="4878" width="15.7109375" customWidth="1"/>
    <col min="4879" max="4879" width="4.7109375" customWidth="1"/>
    <col min="5121" max="5121" width="5.42578125" customWidth="1"/>
    <col min="5122" max="5122" width="4.28515625" customWidth="1"/>
    <col min="5123" max="5124" width="6" customWidth="1"/>
    <col min="5125" max="5125" width="5.42578125" customWidth="1"/>
    <col min="5126" max="5126" width="6.140625" customWidth="1"/>
    <col min="5127" max="5127" width="6.5703125" customWidth="1"/>
    <col min="5128" max="5128" width="24" customWidth="1"/>
    <col min="5129" max="5134" width="15.7109375" customWidth="1"/>
    <col min="5135" max="5135" width="4.7109375" customWidth="1"/>
    <col min="5377" max="5377" width="5.42578125" customWidth="1"/>
    <col min="5378" max="5378" width="4.28515625" customWidth="1"/>
    <col min="5379" max="5380" width="6" customWidth="1"/>
    <col min="5381" max="5381" width="5.42578125" customWidth="1"/>
    <col min="5382" max="5382" width="6.140625" customWidth="1"/>
    <col min="5383" max="5383" width="6.5703125" customWidth="1"/>
    <col min="5384" max="5384" width="24" customWidth="1"/>
    <col min="5385" max="5390" width="15.7109375" customWidth="1"/>
    <col min="5391" max="5391" width="4.7109375" customWidth="1"/>
    <col min="5633" max="5633" width="5.42578125" customWidth="1"/>
    <col min="5634" max="5634" width="4.28515625" customWidth="1"/>
    <col min="5635" max="5636" width="6" customWidth="1"/>
    <col min="5637" max="5637" width="5.42578125" customWidth="1"/>
    <col min="5638" max="5638" width="6.140625" customWidth="1"/>
    <col min="5639" max="5639" width="6.5703125" customWidth="1"/>
    <col min="5640" max="5640" width="24" customWidth="1"/>
    <col min="5641" max="5646" width="15.7109375" customWidth="1"/>
    <col min="5647" max="5647" width="4.7109375" customWidth="1"/>
    <col min="5889" max="5889" width="5.42578125" customWidth="1"/>
    <col min="5890" max="5890" width="4.28515625" customWidth="1"/>
    <col min="5891" max="5892" width="6" customWidth="1"/>
    <col min="5893" max="5893" width="5.42578125" customWidth="1"/>
    <col min="5894" max="5894" width="6.140625" customWidth="1"/>
    <col min="5895" max="5895" width="6.5703125" customWidth="1"/>
    <col min="5896" max="5896" width="24" customWidth="1"/>
    <col min="5897" max="5902" width="15.7109375" customWidth="1"/>
    <col min="5903" max="5903" width="4.7109375" customWidth="1"/>
    <col min="6145" max="6145" width="5.42578125" customWidth="1"/>
    <col min="6146" max="6146" width="4.28515625" customWidth="1"/>
    <col min="6147" max="6148" width="6" customWidth="1"/>
    <col min="6149" max="6149" width="5.42578125" customWidth="1"/>
    <col min="6150" max="6150" width="6.140625" customWidth="1"/>
    <col min="6151" max="6151" width="6.5703125" customWidth="1"/>
    <col min="6152" max="6152" width="24" customWidth="1"/>
    <col min="6153" max="6158" width="15.7109375" customWidth="1"/>
    <col min="6159" max="6159" width="4.7109375" customWidth="1"/>
    <col min="6401" max="6401" width="5.42578125" customWidth="1"/>
    <col min="6402" max="6402" width="4.28515625" customWidth="1"/>
    <col min="6403" max="6404" width="6" customWidth="1"/>
    <col min="6405" max="6405" width="5.42578125" customWidth="1"/>
    <col min="6406" max="6406" width="6.140625" customWidth="1"/>
    <col min="6407" max="6407" width="6.5703125" customWidth="1"/>
    <col min="6408" max="6408" width="24" customWidth="1"/>
    <col min="6409" max="6414" width="15.7109375" customWidth="1"/>
    <col min="6415" max="6415" width="4.7109375" customWidth="1"/>
    <col min="6657" max="6657" width="5.42578125" customWidth="1"/>
    <col min="6658" max="6658" width="4.28515625" customWidth="1"/>
    <col min="6659" max="6660" width="6" customWidth="1"/>
    <col min="6661" max="6661" width="5.42578125" customWidth="1"/>
    <col min="6662" max="6662" width="6.140625" customWidth="1"/>
    <col min="6663" max="6663" width="6.5703125" customWidth="1"/>
    <col min="6664" max="6664" width="24" customWidth="1"/>
    <col min="6665" max="6670" width="15.7109375" customWidth="1"/>
    <col min="6671" max="6671" width="4.7109375" customWidth="1"/>
    <col min="6913" max="6913" width="5.42578125" customWidth="1"/>
    <col min="6914" max="6914" width="4.28515625" customWidth="1"/>
    <col min="6915" max="6916" width="6" customWidth="1"/>
    <col min="6917" max="6917" width="5.42578125" customWidth="1"/>
    <col min="6918" max="6918" width="6.140625" customWidth="1"/>
    <col min="6919" max="6919" width="6.5703125" customWidth="1"/>
    <col min="6920" max="6920" width="24" customWidth="1"/>
    <col min="6921" max="6926" width="15.7109375" customWidth="1"/>
    <col min="6927" max="6927" width="4.7109375" customWidth="1"/>
    <col min="7169" max="7169" width="5.42578125" customWidth="1"/>
    <col min="7170" max="7170" width="4.28515625" customWidth="1"/>
    <col min="7171" max="7172" width="6" customWidth="1"/>
    <col min="7173" max="7173" width="5.42578125" customWidth="1"/>
    <col min="7174" max="7174" width="6.140625" customWidth="1"/>
    <col min="7175" max="7175" width="6.5703125" customWidth="1"/>
    <col min="7176" max="7176" width="24" customWidth="1"/>
    <col min="7177" max="7182" width="15.7109375" customWidth="1"/>
    <col min="7183" max="7183" width="4.7109375" customWidth="1"/>
    <col min="7425" max="7425" width="5.42578125" customWidth="1"/>
    <col min="7426" max="7426" width="4.28515625" customWidth="1"/>
    <col min="7427" max="7428" width="6" customWidth="1"/>
    <col min="7429" max="7429" width="5.42578125" customWidth="1"/>
    <col min="7430" max="7430" width="6.140625" customWidth="1"/>
    <col min="7431" max="7431" width="6.5703125" customWidth="1"/>
    <col min="7432" max="7432" width="24" customWidth="1"/>
    <col min="7433" max="7438" width="15.7109375" customWidth="1"/>
    <col min="7439" max="7439" width="4.7109375" customWidth="1"/>
    <col min="7681" max="7681" width="5.42578125" customWidth="1"/>
    <col min="7682" max="7682" width="4.28515625" customWidth="1"/>
    <col min="7683" max="7684" width="6" customWidth="1"/>
    <col min="7685" max="7685" width="5.42578125" customWidth="1"/>
    <col min="7686" max="7686" width="6.140625" customWidth="1"/>
    <col min="7687" max="7687" width="6.5703125" customWidth="1"/>
    <col min="7688" max="7688" width="24" customWidth="1"/>
    <col min="7689" max="7694" width="15.7109375" customWidth="1"/>
    <col min="7695" max="7695" width="4.7109375" customWidth="1"/>
    <col min="7937" max="7937" width="5.42578125" customWidth="1"/>
    <col min="7938" max="7938" width="4.28515625" customWidth="1"/>
    <col min="7939" max="7940" width="6" customWidth="1"/>
    <col min="7941" max="7941" width="5.42578125" customWidth="1"/>
    <col min="7942" max="7942" width="6.140625" customWidth="1"/>
    <col min="7943" max="7943" width="6.5703125" customWidth="1"/>
    <col min="7944" max="7944" width="24" customWidth="1"/>
    <col min="7945" max="7950" width="15.7109375" customWidth="1"/>
    <col min="7951" max="7951" width="4.7109375" customWidth="1"/>
    <col min="8193" max="8193" width="5.42578125" customWidth="1"/>
    <col min="8194" max="8194" width="4.28515625" customWidth="1"/>
    <col min="8195" max="8196" width="6" customWidth="1"/>
    <col min="8197" max="8197" width="5.42578125" customWidth="1"/>
    <col min="8198" max="8198" width="6.140625" customWidth="1"/>
    <col min="8199" max="8199" width="6.5703125" customWidth="1"/>
    <col min="8200" max="8200" width="24" customWidth="1"/>
    <col min="8201" max="8206" width="15.7109375" customWidth="1"/>
    <col min="8207" max="8207" width="4.7109375" customWidth="1"/>
    <col min="8449" max="8449" width="5.42578125" customWidth="1"/>
    <col min="8450" max="8450" width="4.28515625" customWidth="1"/>
    <col min="8451" max="8452" width="6" customWidth="1"/>
    <col min="8453" max="8453" width="5.42578125" customWidth="1"/>
    <col min="8454" max="8454" width="6.140625" customWidth="1"/>
    <col min="8455" max="8455" width="6.5703125" customWidth="1"/>
    <col min="8456" max="8456" width="24" customWidth="1"/>
    <col min="8457" max="8462" width="15.7109375" customWidth="1"/>
    <col min="8463" max="8463" width="4.7109375" customWidth="1"/>
    <col min="8705" max="8705" width="5.42578125" customWidth="1"/>
    <col min="8706" max="8706" width="4.28515625" customWidth="1"/>
    <col min="8707" max="8708" width="6" customWidth="1"/>
    <col min="8709" max="8709" width="5.42578125" customWidth="1"/>
    <col min="8710" max="8710" width="6.140625" customWidth="1"/>
    <col min="8711" max="8711" width="6.5703125" customWidth="1"/>
    <col min="8712" max="8712" width="24" customWidth="1"/>
    <col min="8713" max="8718" width="15.7109375" customWidth="1"/>
    <col min="8719" max="8719" width="4.7109375" customWidth="1"/>
    <col min="8961" max="8961" width="5.42578125" customWidth="1"/>
    <col min="8962" max="8962" width="4.28515625" customWidth="1"/>
    <col min="8963" max="8964" width="6" customWidth="1"/>
    <col min="8965" max="8965" width="5.42578125" customWidth="1"/>
    <col min="8966" max="8966" width="6.140625" customWidth="1"/>
    <col min="8967" max="8967" width="6.5703125" customWidth="1"/>
    <col min="8968" max="8968" width="24" customWidth="1"/>
    <col min="8969" max="8974" width="15.7109375" customWidth="1"/>
    <col min="8975" max="8975" width="4.7109375" customWidth="1"/>
    <col min="9217" max="9217" width="5.42578125" customWidth="1"/>
    <col min="9218" max="9218" width="4.28515625" customWidth="1"/>
    <col min="9219" max="9220" width="6" customWidth="1"/>
    <col min="9221" max="9221" width="5.42578125" customWidth="1"/>
    <col min="9222" max="9222" width="6.140625" customWidth="1"/>
    <col min="9223" max="9223" width="6.5703125" customWidth="1"/>
    <col min="9224" max="9224" width="24" customWidth="1"/>
    <col min="9225" max="9230" width="15.7109375" customWidth="1"/>
    <col min="9231" max="9231" width="4.7109375" customWidth="1"/>
    <col min="9473" max="9473" width="5.42578125" customWidth="1"/>
    <col min="9474" max="9474" width="4.28515625" customWidth="1"/>
    <col min="9475" max="9476" width="6" customWidth="1"/>
    <col min="9477" max="9477" width="5.42578125" customWidth="1"/>
    <col min="9478" max="9478" width="6.140625" customWidth="1"/>
    <col min="9479" max="9479" width="6.5703125" customWidth="1"/>
    <col min="9480" max="9480" width="24" customWidth="1"/>
    <col min="9481" max="9486" width="15.7109375" customWidth="1"/>
    <col min="9487" max="9487" width="4.7109375" customWidth="1"/>
    <col min="9729" max="9729" width="5.42578125" customWidth="1"/>
    <col min="9730" max="9730" width="4.28515625" customWidth="1"/>
    <col min="9731" max="9732" width="6" customWidth="1"/>
    <col min="9733" max="9733" width="5.42578125" customWidth="1"/>
    <col min="9734" max="9734" width="6.140625" customWidth="1"/>
    <col min="9735" max="9735" width="6.5703125" customWidth="1"/>
    <col min="9736" max="9736" width="24" customWidth="1"/>
    <col min="9737" max="9742" width="15.7109375" customWidth="1"/>
    <col min="9743" max="9743" width="4.7109375" customWidth="1"/>
    <col min="9985" max="9985" width="5.42578125" customWidth="1"/>
    <col min="9986" max="9986" width="4.28515625" customWidth="1"/>
    <col min="9987" max="9988" width="6" customWidth="1"/>
    <col min="9989" max="9989" width="5.42578125" customWidth="1"/>
    <col min="9990" max="9990" width="6.140625" customWidth="1"/>
    <col min="9991" max="9991" width="6.5703125" customWidth="1"/>
    <col min="9992" max="9992" width="24" customWidth="1"/>
    <col min="9993" max="9998" width="15.7109375" customWidth="1"/>
    <col min="9999" max="9999" width="4.7109375" customWidth="1"/>
    <col min="10241" max="10241" width="5.42578125" customWidth="1"/>
    <col min="10242" max="10242" width="4.28515625" customWidth="1"/>
    <col min="10243" max="10244" width="6" customWidth="1"/>
    <col min="10245" max="10245" width="5.42578125" customWidth="1"/>
    <col min="10246" max="10246" width="6.140625" customWidth="1"/>
    <col min="10247" max="10247" width="6.5703125" customWidth="1"/>
    <col min="10248" max="10248" width="24" customWidth="1"/>
    <col min="10249" max="10254" width="15.7109375" customWidth="1"/>
    <col min="10255" max="10255" width="4.7109375" customWidth="1"/>
    <col min="10497" max="10497" width="5.42578125" customWidth="1"/>
    <col min="10498" max="10498" width="4.28515625" customWidth="1"/>
    <col min="10499" max="10500" width="6" customWidth="1"/>
    <col min="10501" max="10501" width="5.42578125" customWidth="1"/>
    <col min="10502" max="10502" width="6.140625" customWidth="1"/>
    <col min="10503" max="10503" width="6.5703125" customWidth="1"/>
    <col min="10504" max="10504" width="24" customWidth="1"/>
    <col min="10505" max="10510" width="15.7109375" customWidth="1"/>
    <col min="10511" max="10511" width="4.7109375" customWidth="1"/>
    <col min="10753" max="10753" width="5.42578125" customWidth="1"/>
    <col min="10754" max="10754" width="4.28515625" customWidth="1"/>
    <col min="10755" max="10756" width="6" customWidth="1"/>
    <col min="10757" max="10757" width="5.42578125" customWidth="1"/>
    <col min="10758" max="10758" width="6.140625" customWidth="1"/>
    <col min="10759" max="10759" width="6.5703125" customWidth="1"/>
    <col min="10760" max="10760" width="24" customWidth="1"/>
    <col min="10761" max="10766" width="15.7109375" customWidth="1"/>
    <col min="10767" max="10767" width="4.7109375" customWidth="1"/>
    <col min="11009" max="11009" width="5.42578125" customWidth="1"/>
    <col min="11010" max="11010" width="4.28515625" customWidth="1"/>
    <col min="11011" max="11012" width="6" customWidth="1"/>
    <col min="11013" max="11013" width="5.42578125" customWidth="1"/>
    <col min="11014" max="11014" width="6.140625" customWidth="1"/>
    <col min="11015" max="11015" width="6.5703125" customWidth="1"/>
    <col min="11016" max="11016" width="24" customWidth="1"/>
    <col min="11017" max="11022" width="15.7109375" customWidth="1"/>
    <col min="11023" max="11023" width="4.7109375" customWidth="1"/>
    <col min="11265" max="11265" width="5.42578125" customWidth="1"/>
    <col min="11266" max="11266" width="4.28515625" customWidth="1"/>
    <col min="11267" max="11268" width="6" customWidth="1"/>
    <col min="11269" max="11269" width="5.42578125" customWidth="1"/>
    <col min="11270" max="11270" width="6.140625" customWidth="1"/>
    <col min="11271" max="11271" width="6.5703125" customWidth="1"/>
    <col min="11272" max="11272" width="24" customWidth="1"/>
    <col min="11273" max="11278" width="15.7109375" customWidth="1"/>
    <col min="11279" max="11279" width="4.7109375" customWidth="1"/>
    <col min="11521" max="11521" width="5.42578125" customWidth="1"/>
    <col min="11522" max="11522" width="4.28515625" customWidth="1"/>
    <col min="11523" max="11524" width="6" customWidth="1"/>
    <col min="11525" max="11525" width="5.42578125" customWidth="1"/>
    <col min="11526" max="11526" width="6.140625" customWidth="1"/>
    <col min="11527" max="11527" width="6.5703125" customWidth="1"/>
    <col min="11528" max="11528" width="24" customWidth="1"/>
    <col min="11529" max="11534" width="15.7109375" customWidth="1"/>
    <col min="11535" max="11535" width="4.7109375" customWidth="1"/>
    <col min="11777" max="11777" width="5.42578125" customWidth="1"/>
    <col min="11778" max="11778" width="4.28515625" customWidth="1"/>
    <col min="11779" max="11780" width="6" customWidth="1"/>
    <col min="11781" max="11781" width="5.42578125" customWidth="1"/>
    <col min="11782" max="11782" width="6.140625" customWidth="1"/>
    <col min="11783" max="11783" width="6.5703125" customWidth="1"/>
    <col min="11784" max="11784" width="24" customWidth="1"/>
    <col min="11785" max="11790" width="15.7109375" customWidth="1"/>
    <col min="11791" max="11791" width="4.7109375" customWidth="1"/>
    <col min="12033" max="12033" width="5.42578125" customWidth="1"/>
    <col min="12034" max="12034" width="4.28515625" customWidth="1"/>
    <col min="12035" max="12036" width="6" customWidth="1"/>
    <col min="12037" max="12037" width="5.42578125" customWidth="1"/>
    <col min="12038" max="12038" width="6.140625" customWidth="1"/>
    <col min="12039" max="12039" width="6.5703125" customWidth="1"/>
    <col min="12040" max="12040" width="24" customWidth="1"/>
    <col min="12041" max="12046" width="15.7109375" customWidth="1"/>
    <col min="12047" max="12047" width="4.7109375" customWidth="1"/>
    <col min="12289" max="12289" width="5.42578125" customWidth="1"/>
    <col min="12290" max="12290" width="4.28515625" customWidth="1"/>
    <col min="12291" max="12292" width="6" customWidth="1"/>
    <col min="12293" max="12293" width="5.42578125" customWidth="1"/>
    <col min="12294" max="12294" width="6.140625" customWidth="1"/>
    <col min="12295" max="12295" width="6.5703125" customWidth="1"/>
    <col min="12296" max="12296" width="24" customWidth="1"/>
    <col min="12297" max="12302" width="15.7109375" customWidth="1"/>
    <col min="12303" max="12303" width="4.7109375" customWidth="1"/>
    <col min="12545" max="12545" width="5.42578125" customWidth="1"/>
    <col min="12546" max="12546" width="4.28515625" customWidth="1"/>
    <col min="12547" max="12548" width="6" customWidth="1"/>
    <col min="12549" max="12549" width="5.42578125" customWidth="1"/>
    <col min="12550" max="12550" width="6.140625" customWidth="1"/>
    <col min="12551" max="12551" width="6.5703125" customWidth="1"/>
    <col min="12552" max="12552" width="24" customWidth="1"/>
    <col min="12553" max="12558" width="15.7109375" customWidth="1"/>
    <col min="12559" max="12559" width="4.7109375" customWidth="1"/>
    <col min="12801" max="12801" width="5.42578125" customWidth="1"/>
    <col min="12802" max="12802" width="4.28515625" customWidth="1"/>
    <col min="12803" max="12804" width="6" customWidth="1"/>
    <col min="12805" max="12805" width="5.42578125" customWidth="1"/>
    <col min="12806" max="12806" width="6.140625" customWidth="1"/>
    <col min="12807" max="12807" width="6.5703125" customWidth="1"/>
    <col min="12808" max="12808" width="24" customWidth="1"/>
    <col min="12809" max="12814" width="15.7109375" customWidth="1"/>
    <col min="12815" max="12815" width="4.7109375" customWidth="1"/>
    <col min="13057" max="13057" width="5.42578125" customWidth="1"/>
    <col min="13058" max="13058" width="4.28515625" customWidth="1"/>
    <col min="13059" max="13060" width="6" customWidth="1"/>
    <col min="13061" max="13061" width="5.42578125" customWidth="1"/>
    <col min="13062" max="13062" width="6.140625" customWidth="1"/>
    <col min="13063" max="13063" width="6.5703125" customWidth="1"/>
    <col min="13064" max="13064" width="24" customWidth="1"/>
    <col min="13065" max="13070" width="15.7109375" customWidth="1"/>
    <col min="13071" max="13071" width="4.7109375" customWidth="1"/>
    <col min="13313" max="13313" width="5.42578125" customWidth="1"/>
    <col min="13314" max="13314" width="4.28515625" customWidth="1"/>
    <col min="13315" max="13316" width="6" customWidth="1"/>
    <col min="13317" max="13317" width="5.42578125" customWidth="1"/>
    <col min="13318" max="13318" width="6.140625" customWidth="1"/>
    <col min="13319" max="13319" width="6.5703125" customWidth="1"/>
    <col min="13320" max="13320" width="24" customWidth="1"/>
    <col min="13321" max="13326" width="15.7109375" customWidth="1"/>
    <col min="13327" max="13327" width="4.7109375" customWidth="1"/>
    <col min="13569" max="13569" width="5.42578125" customWidth="1"/>
    <col min="13570" max="13570" width="4.28515625" customWidth="1"/>
    <col min="13571" max="13572" width="6" customWidth="1"/>
    <col min="13573" max="13573" width="5.42578125" customWidth="1"/>
    <col min="13574" max="13574" width="6.140625" customWidth="1"/>
    <col min="13575" max="13575" width="6.5703125" customWidth="1"/>
    <col min="13576" max="13576" width="24" customWidth="1"/>
    <col min="13577" max="13582" width="15.7109375" customWidth="1"/>
    <col min="13583" max="13583" width="4.7109375" customWidth="1"/>
    <col min="13825" max="13825" width="5.42578125" customWidth="1"/>
    <col min="13826" max="13826" width="4.28515625" customWidth="1"/>
    <col min="13827" max="13828" width="6" customWidth="1"/>
    <col min="13829" max="13829" width="5.42578125" customWidth="1"/>
    <col min="13830" max="13830" width="6.140625" customWidth="1"/>
    <col min="13831" max="13831" width="6.5703125" customWidth="1"/>
    <col min="13832" max="13832" width="24" customWidth="1"/>
    <col min="13833" max="13838" width="15.7109375" customWidth="1"/>
    <col min="13839" max="13839" width="4.7109375" customWidth="1"/>
    <col min="14081" max="14081" width="5.42578125" customWidth="1"/>
    <col min="14082" max="14082" width="4.28515625" customWidth="1"/>
    <col min="14083" max="14084" width="6" customWidth="1"/>
    <col min="14085" max="14085" width="5.42578125" customWidth="1"/>
    <col min="14086" max="14086" width="6.140625" customWidth="1"/>
    <col min="14087" max="14087" width="6.5703125" customWidth="1"/>
    <col min="14088" max="14088" width="24" customWidth="1"/>
    <col min="14089" max="14094" width="15.7109375" customWidth="1"/>
    <col min="14095" max="14095" width="4.7109375" customWidth="1"/>
    <col min="14337" max="14337" width="5.42578125" customWidth="1"/>
    <col min="14338" max="14338" width="4.28515625" customWidth="1"/>
    <col min="14339" max="14340" width="6" customWidth="1"/>
    <col min="14341" max="14341" width="5.42578125" customWidth="1"/>
    <col min="14342" max="14342" width="6.140625" customWidth="1"/>
    <col min="14343" max="14343" width="6.5703125" customWidth="1"/>
    <col min="14344" max="14344" width="24" customWidth="1"/>
    <col min="14345" max="14350" width="15.7109375" customWidth="1"/>
    <col min="14351" max="14351" width="4.7109375" customWidth="1"/>
    <col min="14593" max="14593" width="5.42578125" customWidth="1"/>
    <col min="14594" max="14594" width="4.28515625" customWidth="1"/>
    <col min="14595" max="14596" width="6" customWidth="1"/>
    <col min="14597" max="14597" width="5.42578125" customWidth="1"/>
    <col min="14598" max="14598" width="6.140625" customWidth="1"/>
    <col min="14599" max="14599" width="6.5703125" customWidth="1"/>
    <col min="14600" max="14600" width="24" customWidth="1"/>
    <col min="14601" max="14606" width="15.7109375" customWidth="1"/>
    <col min="14607" max="14607" width="4.7109375" customWidth="1"/>
    <col min="14849" max="14849" width="5.42578125" customWidth="1"/>
    <col min="14850" max="14850" width="4.28515625" customWidth="1"/>
    <col min="14851" max="14852" width="6" customWidth="1"/>
    <col min="14853" max="14853" width="5.42578125" customWidth="1"/>
    <col min="14854" max="14854" width="6.140625" customWidth="1"/>
    <col min="14855" max="14855" width="6.5703125" customWidth="1"/>
    <col min="14856" max="14856" width="24" customWidth="1"/>
    <col min="14857" max="14862" width="15.7109375" customWidth="1"/>
    <col min="14863" max="14863" width="4.7109375" customWidth="1"/>
    <col min="15105" max="15105" width="5.42578125" customWidth="1"/>
    <col min="15106" max="15106" width="4.28515625" customWidth="1"/>
    <col min="15107" max="15108" width="6" customWidth="1"/>
    <col min="15109" max="15109" width="5.42578125" customWidth="1"/>
    <col min="15110" max="15110" width="6.140625" customWidth="1"/>
    <col min="15111" max="15111" width="6.5703125" customWidth="1"/>
    <col min="15112" max="15112" width="24" customWidth="1"/>
    <col min="15113" max="15118" width="15.7109375" customWidth="1"/>
    <col min="15119" max="15119" width="4.7109375" customWidth="1"/>
    <col min="15361" max="15361" width="5.42578125" customWidth="1"/>
    <col min="15362" max="15362" width="4.28515625" customWidth="1"/>
    <col min="15363" max="15364" width="6" customWidth="1"/>
    <col min="15365" max="15365" width="5.42578125" customWidth="1"/>
    <col min="15366" max="15366" width="6.140625" customWidth="1"/>
    <col min="15367" max="15367" width="6.5703125" customWidth="1"/>
    <col min="15368" max="15368" width="24" customWidth="1"/>
    <col min="15369" max="15374" width="15.7109375" customWidth="1"/>
    <col min="15375" max="15375" width="4.7109375" customWidth="1"/>
    <col min="15617" max="15617" width="5.42578125" customWidth="1"/>
    <col min="15618" max="15618" width="4.28515625" customWidth="1"/>
    <col min="15619" max="15620" width="6" customWidth="1"/>
    <col min="15621" max="15621" width="5.42578125" customWidth="1"/>
    <col min="15622" max="15622" width="6.140625" customWidth="1"/>
    <col min="15623" max="15623" width="6.5703125" customWidth="1"/>
    <col min="15624" max="15624" width="24" customWidth="1"/>
    <col min="15625" max="15630" width="15.7109375" customWidth="1"/>
    <col min="15631" max="15631" width="4.7109375" customWidth="1"/>
    <col min="15873" max="15873" width="5.42578125" customWidth="1"/>
    <col min="15874" max="15874" width="4.28515625" customWidth="1"/>
    <col min="15875" max="15876" width="6" customWidth="1"/>
    <col min="15877" max="15877" width="5.42578125" customWidth="1"/>
    <col min="15878" max="15878" width="6.140625" customWidth="1"/>
    <col min="15879" max="15879" width="6.5703125" customWidth="1"/>
    <col min="15880" max="15880" width="24" customWidth="1"/>
    <col min="15881" max="15886" width="15.7109375" customWidth="1"/>
    <col min="15887" max="15887" width="4.7109375" customWidth="1"/>
    <col min="16129" max="16129" width="5.42578125" customWidth="1"/>
    <col min="16130" max="16130" width="4.28515625" customWidth="1"/>
    <col min="16131" max="16132" width="6" customWidth="1"/>
    <col min="16133" max="16133" width="5.42578125" customWidth="1"/>
    <col min="16134" max="16134" width="6.140625" customWidth="1"/>
    <col min="16135" max="16135" width="6.5703125" customWidth="1"/>
    <col min="16136" max="16136" width="24" customWidth="1"/>
    <col min="16137" max="16142" width="15.7109375" customWidth="1"/>
    <col min="16143" max="16143" width="4.7109375" customWidth="1"/>
  </cols>
  <sheetData>
    <row r="1" spans="1:16" s="21" customFormat="1" ht="13.5" customHeight="1">
      <c r="A1" s="152"/>
      <c r="B1" s="152"/>
      <c r="C1" s="152"/>
      <c r="D1" s="152"/>
      <c r="E1" s="152"/>
      <c r="F1" s="152"/>
      <c r="G1" s="152"/>
      <c r="H1" s="152"/>
      <c r="I1" s="153" t="s">
        <v>260</v>
      </c>
      <c r="J1" s="153" t="s">
        <v>261</v>
      </c>
      <c r="K1" s="153" t="s">
        <v>262</v>
      </c>
      <c r="L1" s="153" t="s">
        <v>263</v>
      </c>
      <c r="M1" s="153" t="s">
        <v>3</v>
      </c>
      <c r="N1" s="153" t="s">
        <v>4</v>
      </c>
    </row>
    <row r="2" spans="1:16" s="21" customFormat="1" ht="13.5" customHeight="1" thickBot="1">
      <c r="A2" s="154" t="s">
        <v>5</v>
      </c>
      <c r="B2" s="154" t="s">
        <v>264</v>
      </c>
      <c r="C2" s="154" t="s">
        <v>0</v>
      </c>
      <c r="D2" s="154" t="s">
        <v>7</v>
      </c>
      <c r="E2" s="154" t="s">
        <v>8</v>
      </c>
      <c r="F2" s="154" t="s">
        <v>265</v>
      </c>
      <c r="G2" s="154" t="s">
        <v>266</v>
      </c>
      <c r="H2" s="154" t="s">
        <v>267</v>
      </c>
      <c r="I2" s="155" t="s">
        <v>268</v>
      </c>
      <c r="J2" s="155" t="s">
        <v>10</v>
      </c>
      <c r="K2" s="155" t="s">
        <v>268</v>
      </c>
      <c r="L2" s="155" t="s">
        <v>10</v>
      </c>
      <c r="M2" s="155" t="s">
        <v>11</v>
      </c>
      <c r="N2" s="155" t="s">
        <v>11</v>
      </c>
      <c r="O2" s="155" t="s">
        <v>3448</v>
      </c>
      <c r="P2" s="155" t="s">
        <v>3504</v>
      </c>
    </row>
    <row r="3" spans="1:16" s="21" customFormat="1" ht="15" customHeight="1">
      <c r="A3" s="163" t="s">
        <v>3443</v>
      </c>
      <c r="B3" s="163" t="s">
        <v>3646</v>
      </c>
      <c r="C3" s="163" t="s">
        <v>311</v>
      </c>
      <c r="D3" s="163" t="s">
        <v>311</v>
      </c>
      <c r="E3" s="163" t="s">
        <v>13</v>
      </c>
      <c r="F3" s="163"/>
      <c r="G3" s="163" t="s">
        <v>2293</v>
      </c>
      <c r="H3" s="163" t="s">
        <v>17</v>
      </c>
      <c r="I3" s="164">
        <v>8.19</v>
      </c>
      <c r="J3" s="164">
        <v>8.19</v>
      </c>
      <c r="K3" s="164">
        <v>9.32</v>
      </c>
      <c r="L3" s="164">
        <v>9.32</v>
      </c>
      <c r="M3" s="164">
        <v>0</v>
      </c>
      <c r="N3" s="164">
        <v>0</v>
      </c>
      <c r="O3" s="156">
        <v>1.1299999999999999</v>
      </c>
      <c r="P3" s="156">
        <f>L3-O3</f>
        <v>8.1900000000000013</v>
      </c>
    </row>
    <row r="4" spans="1:16" s="21" customFormat="1" ht="15" customHeight="1">
      <c r="A4" s="163" t="s">
        <v>3443</v>
      </c>
      <c r="B4" s="163" t="s">
        <v>3646</v>
      </c>
      <c r="C4" s="163" t="s">
        <v>311</v>
      </c>
      <c r="D4" s="163" t="s">
        <v>311</v>
      </c>
      <c r="E4" s="163" t="s">
        <v>13</v>
      </c>
      <c r="F4" s="163"/>
      <c r="G4" s="163" t="s">
        <v>2304</v>
      </c>
      <c r="H4" s="163" t="s">
        <v>2305</v>
      </c>
      <c r="I4" s="164" t="s">
        <v>3442</v>
      </c>
      <c r="J4" s="164" t="s">
        <v>3442</v>
      </c>
      <c r="K4" s="164">
        <v>25038.799999999999</v>
      </c>
      <c r="L4" s="164">
        <v>25038.799999999999</v>
      </c>
      <c r="M4" s="164">
        <v>1</v>
      </c>
      <c r="N4" s="164">
        <v>1</v>
      </c>
      <c r="O4" s="156">
        <v>24939.43</v>
      </c>
      <c r="P4" s="156">
        <f>L4-O4</f>
        <v>99.369999999998981</v>
      </c>
    </row>
    <row r="5" spans="1:16" s="21" customFormat="1" ht="15" customHeight="1">
      <c r="A5" s="163" t="s">
        <v>3443</v>
      </c>
      <c r="B5" s="163" t="s">
        <v>3646</v>
      </c>
      <c r="C5" s="163" t="s">
        <v>3440</v>
      </c>
      <c r="D5" s="163" t="s">
        <v>3440</v>
      </c>
      <c r="E5" s="163" t="s">
        <v>13</v>
      </c>
      <c r="F5" s="163"/>
      <c r="G5" s="163" t="s">
        <v>2279</v>
      </c>
      <c r="H5" s="163" t="s">
        <v>2280</v>
      </c>
      <c r="I5" s="164">
        <v>1105.83</v>
      </c>
      <c r="J5" s="164">
        <v>1105.83</v>
      </c>
      <c r="K5" s="164">
        <v>106865.83</v>
      </c>
      <c r="L5" s="164">
        <v>106865.83</v>
      </c>
      <c r="M5" s="164">
        <v>1</v>
      </c>
      <c r="N5" s="164">
        <v>0</v>
      </c>
      <c r="O5" s="156">
        <v>105760</v>
      </c>
      <c r="P5" s="156">
        <f t="shared" ref="P5:P68" si="0">L5-O5</f>
        <v>1105.8300000000017</v>
      </c>
    </row>
    <row r="6" spans="1:16" s="21" customFormat="1" ht="15" customHeight="1">
      <c r="A6" s="163" t="s">
        <v>3443</v>
      </c>
      <c r="B6" s="163" t="s">
        <v>3646</v>
      </c>
      <c r="C6" s="163" t="s">
        <v>3440</v>
      </c>
      <c r="D6" s="163" t="s">
        <v>3440</v>
      </c>
      <c r="E6" s="163" t="s">
        <v>13</v>
      </c>
      <c r="F6" s="163"/>
      <c r="G6" s="163" t="s">
        <v>2281</v>
      </c>
      <c r="H6" s="163" t="s">
        <v>2282</v>
      </c>
      <c r="I6" s="164">
        <v>211.26</v>
      </c>
      <c r="J6" s="164">
        <v>211.26</v>
      </c>
      <c r="K6" s="164">
        <v>6294.49</v>
      </c>
      <c r="L6" s="164">
        <v>6294.4900000000007</v>
      </c>
      <c r="M6" s="164">
        <v>1</v>
      </c>
      <c r="N6" s="164">
        <v>0</v>
      </c>
      <c r="O6" s="156">
        <v>6083.23</v>
      </c>
      <c r="P6" s="156">
        <f t="shared" si="0"/>
        <v>211.26000000000113</v>
      </c>
    </row>
    <row r="7" spans="1:16" s="21" customFormat="1" ht="15" customHeight="1">
      <c r="A7" s="163" t="s">
        <v>3443</v>
      </c>
      <c r="B7" s="163" t="s">
        <v>3646</v>
      </c>
      <c r="C7" s="163" t="s">
        <v>3440</v>
      </c>
      <c r="D7" s="163" t="s">
        <v>3440</v>
      </c>
      <c r="E7" s="163" t="s">
        <v>13</v>
      </c>
      <c r="F7" s="163"/>
      <c r="G7" s="163" t="s">
        <v>2283</v>
      </c>
      <c r="H7" s="163" t="s">
        <v>2284</v>
      </c>
      <c r="I7" s="164">
        <v>3335.94</v>
      </c>
      <c r="J7" s="164">
        <v>3335.94</v>
      </c>
      <c r="K7" s="164">
        <v>3335.94</v>
      </c>
      <c r="L7" s="164">
        <v>3335.94</v>
      </c>
      <c r="M7" s="164">
        <v>1</v>
      </c>
      <c r="N7" s="164">
        <v>0</v>
      </c>
      <c r="O7" s="156">
        <v>0</v>
      </c>
      <c r="P7" s="156">
        <f t="shared" si="0"/>
        <v>3335.94</v>
      </c>
    </row>
    <row r="8" spans="1:16" s="21" customFormat="1" ht="15" customHeight="1">
      <c r="A8" s="163" t="s">
        <v>3443</v>
      </c>
      <c r="B8" s="163" t="s">
        <v>3646</v>
      </c>
      <c r="C8" s="163" t="s">
        <v>3440</v>
      </c>
      <c r="D8" s="163" t="s">
        <v>3440</v>
      </c>
      <c r="E8" s="163" t="s">
        <v>13</v>
      </c>
      <c r="F8" s="163"/>
      <c r="G8" s="163" t="s">
        <v>2285</v>
      </c>
      <c r="H8" s="163" t="s">
        <v>2286</v>
      </c>
      <c r="I8" s="164">
        <v>49.81</v>
      </c>
      <c r="J8" s="164">
        <v>49.81</v>
      </c>
      <c r="K8" s="164">
        <v>199.49</v>
      </c>
      <c r="L8" s="164">
        <v>199.49</v>
      </c>
      <c r="M8" s="164">
        <v>1</v>
      </c>
      <c r="N8" s="164">
        <v>0</v>
      </c>
      <c r="O8" s="156">
        <v>149.67999999999998</v>
      </c>
      <c r="P8" s="156">
        <f t="shared" si="0"/>
        <v>49.810000000000031</v>
      </c>
    </row>
    <row r="9" spans="1:16" s="21" customFormat="1" ht="15" customHeight="1">
      <c r="A9" s="163" t="s">
        <v>3443</v>
      </c>
      <c r="B9" s="163" t="s">
        <v>3646</v>
      </c>
      <c r="C9" s="163" t="s">
        <v>3440</v>
      </c>
      <c r="D9" s="163" t="s">
        <v>3440</v>
      </c>
      <c r="E9" s="163" t="s">
        <v>13</v>
      </c>
      <c r="F9" s="163"/>
      <c r="G9" s="163" t="s">
        <v>2287</v>
      </c>
      <c r="H9" s="163" t="s">
        <v>2288</v>
      </c>
      <c r="I9" s="164">
        <v>1178.4000000000001</v>
      </c>
      <c r="J9" s="164">
        <v>1178.4000000000001</v>
      </c>
      <c r="K9" s="164">
        <v>1178.4000000000001</v>
      </c>
      <c r="L9" s="164">
        <v>1178.4000000000001</v>
      </c>
      <c r="M9" s="164">
        <v>1</v>
      </c>
      <c r="N9" s="164">
        <v>0</v>
      </c>
      <c r="O9" s="156">
        <v>0</v>
      </c>
      <c r="P9" s="156">
        <f t="shared" si="0"/>
        <v>1178.4000000000001</v>
      </c>
    </row>
    <row r="10" spans="1:16" s="21" customFormat="1" ht="15" customHeight="1">
      <c r="A10" s="163" t="s">
        <v>3443</v>
      </c>
      <c r="B10" s="163" t="s">
        <v>3646</v>
      </c>
      <c r="C10" s="163" t="s">
        <v>3440</v>
      </c>
      <c r="D10" s="163" t="s">
        <v>3440</v>
      </c>
      <c r="E10" s="163" t="s">
        <v>13</v>
      </c>
      <c r="F10" s="163"/>
      <c r="G10" s="163" t="s">
        <v>2302</v>
      </c>
      <c r="H10" s="163" t="s">
        <v>2303</v>
      </c>
      <c r="I10" s="164">
        <v>248.28</v>
      </c>
      <c r="J10" s="164">
        <v>248.28</v>
      </c>
      <c r="K10" s="164">
        <v>248.28</v>
      </c>
      <c r="L10" s="164">
        <v>248.28</v>
      </c>
      <c r="M10" s="164">
        <v>1</v>
      </c>
      <c r="N10" s="164">
        <v>0</v>
      </c>
      <c r="O10" s="156">
        <v>0</v>
      </c>
      <c r="P10" s="156">
        <f t="shared" si="0"/>
        <v>248.28</v>
      </c>
    </row>
    <row r="11" spans="1:16" s="21" customFormat="1" ht="15" customHeight="1">
      <c r="A11" s="163" t="s">
        <v>3443</v>
      </c>
      <c r="B11" s="163" t="s">
        <v>3646</v>
      </c>
      <c r="C11" s="163" t="s">
        <v>3440</v>
      </c>
      <c r="D11" s="163" t="s">
        <v>3440</v>
      </c>
      <c r="E11" s="163" t="s">
        <v>13</v>
      </c>
      <c r="F11" s="163"/>
      <c r="G11" s="163" t="s">
        <v>2289</v>
      </c>
      <c r="H11" s="163" t="s">
        <v>2290</v>
      </c>
      <c r="I11" s="164">
        <v>42</v>
      </c>
      <c r="J11" s="164">
        <v>42</v>
      </c>
      <c r="K11" s="164">
        <v>2738</v>
      </c>
      <c r="L11" s="164">
        <v>2738</v>
      </c>
      <c r="M11" s="164">
        <v>1</v>
      </c>
      <c r="N11" s="164">
        <v>0</v>
      </c>
      <c r="O11" s="156">
        <v>2696</v>
      </c>
      <c r="P11" s="156">
        <f t="shared" si="0"/>
        <v>42</v>
      </c>
    </row>
    <row r="12" spans="1:16" s="21" customFormat="1" ht="15" customHeight="1">
      <c r="A12" s="163" t="s">
        <v>3443</v>
      </c>
      <c r="B12" s="163" t="s">
        <v>3646</v>
      </c>
      <c r="C12" s="163" t="s">
        <v>3440</v>
      </c>
      <c r="D12" s="163" t="s">
        <v>3440</v>
      </c>
      <c r="E12" s="163" t="s">
        <v>13</v>
      </c>
      <c r="F12" s="163"/>
      <c r="G12" s="163" t="s">
        <v>2291</v>
      </c>
      <c r="H12" s="163" t="s">
        <v>2292</v>
      </c>
      <c r="I12" s="164" t="s">
        <v>3442</v>
      </c>
      <c r="J12" s="164" t="s">
        <v>3442</v>
      </c>
      <c r="K12" s="164">
        <v>11078</v>
      </c>
      <c r="L12" s="164">
        <v>11078</v>
      </c>
      <c r="M12" s="164">
        <v>1</v>
      </c>
      <c r="N12" s="164">
        <v>0</v>
      </c>
      <c r="O12" s="156">
        <v>11078</v>
      </c>
      <c r="P12" s="156">
        <f t="shared" si="0"/>
        <v>0</v>
      </c>
    </row>
    <row r="13" spans="1:16" s="21" customFormat="1" ht="15" customHeight="1">
      <c r="A13" s="163" t="s">
        <v>3443</v>
      </c>
      <c r="B13" s="163" t="s">
        <v>3646</v>
      </c>
      <c r="C13" s="163" t="s">
        <v>3440</v>
      </c>
      <c r="D13" s="163" t="s">
        <v>3440</v>
      </c>
      <c r="E13" s="163" t="s">
        <v>13</v>
      </c>
      <c r="F13" s="163"/>
      <c r="G13" s="163" t="s">
        <v>2293</v>
      </c>
      <c r="H13" s="163" t="s">
        <v>17</v>
      </c>
      <c r="I13" s="164">
        <v>119.69</v>
      </c>
      <c r="J13" s="164">
        <v>119.69</v>
      </c>
      <c r="K13" s="164">
        <v>159.63</v>
      </c>
      <c r="L13" s="164">
        <v>159.63</v>
      </c>
      <c r="M13" s="164">
        <v>0</v>
      </c>
      <c r="N13" s="164">
        <v>0</v>
      </c>
      <c r="O13" s="156">
        <v>39.94</v>
      </c>
      <c r="P13" s="156">
        <f t="shared" si="0"/>
        <v>119.69</v>
      </c>
    </row>
    <row r="14" spans="1:16" s="21" customFormat="1" ht="15" customHeight="1">
      <c r="A14" s="163" t="s">
        <v>3443</v>
      </c>
      <c r="B14" s="163" t="s">
        <v>3646</v>
      </c>
      <c r="C14" s="163" t="s">
        <v>3440</v>
      </c>
      <c r="D14" s="163" t="s">
        <v>3440</v>
      </c>
      <c r="E14" s="163" t="s">
        <v>13</v>
      </c>
      <c r="F14" s="163"/>
      <c r="G14" s="163" t="s">
        <v>2294</v>
      </c>
      <c r="H14" s="163" t="s">
        <v>2295</v>
      </c>
      <c r="I14" s="164">
        <v>632</v>
      </c>
      <c r="J14" s="164">
        <v>632</v>
      </c>
      <c r="K14" s="164">
        <v>1264</v>
      </c>
      <c r="L14" s="164">
        <v>1264</v>
      </c>
      <c r="M14" s="164">
        <v>1</v>
      </c>
      <c r="N14" s="164">
        <v>0</v>
      </c>
      <c r="O14" s="156">
        <v>632</v>
      </c>
      <c r="P14" s="156">
        <f t="shared" si="0"/>
        <v>632</v>
      </c>
    </row>
    <row r="15" spans="1:16" s="21" customFormat="1" ht="15" customHeight="1">
      <c r="A15" s="163" t="s">
        <v>3443</v>
      </c>
      <c r="B15" s="163" t="s">
        <v>3646</v>
      </c>
      <c r="C15" s="163" t="s">
        <v>12</v>
      </c>
      <c r="D15" s="163" t="s">
        <v>12</v>
      </c>
      <c r="E15" s="163" t="s">
        <v>13</v>
      </c>
      <c r="F15" s="163"/>
      <c r="G15" s="163" t="s">
        <v>2279</v>
      </c>
      <c r="H15" s="163" t="s">
        <v>2280</v>
      </c>
      <c r="I15" s="164" t="s">
        <v>3442</v>
      </c>
      <c r="J15" s="164" t="s">
        <v>3442</v>
      </c>
      <c r="K15" s="164">
        <v>0</v>
      </c>
      <c r="L15" s="164">
        <v>0</v>
      </c>
      <c r="M15" s="164">
        <v>1</v>
      </c>
      <c r="N15" s="164">
        <v>1</v>
      </c>
      <c r="O15" s="156">
        <v>0</v>
      </c>
      <c r="P15" s="156">
        <f t="shared" si="0"/>
        <v>0</v>
      </c>
    </row>
    <row r="16" spans="1:16" s="21" customFormat="1" ht="15" customHeight="1">
      <c r="A16" s="163" t="s">
        <v>3443</v>
      </c>
      <c r="B16" s="163" t="s">
        <v>3646</v>
      </c>
      <c r="C16" s="163" t="s">
        <v>12</v>
      </c>
      <c r="D16" s="163" t="s">
        <v>12</v>
      </c>
      <c r="E16" s="163" t="s">
        <v>13</v>
      </c>
      <c r="F16" s="163"/>
      <c r="G16" s="163" t="s">
        <v>2281</v>
      </c>
      <c r="H16" s="163" t="s">
        <v>2282</v>
      </c>
      <c r="I16" s="164" t="s">
        <v>3442</v>
      </c>
      <c r="J16" s="164" t="s">
        <v>3442</v>
      </c>
      <c r="K16" s="164">
        <v>0</v>
      </c>
      <c r="L16" s="164">
        <v>0</v>
      </c>
      <c r="M16" s="164">
        <v>1</v>
      </c>
      <c r="N16" s="164">
        <v>1</v>
      </c>
      <c r="O16" s="156">
        <v>0</v>
      </c>
      <c r="P16" s="156">
        <f t="shared" si="0"/>
        <v>0</v>
      </c>
    </row>
    <row r="17" spans="1:16" s="21" customFormat="1" ht="15" customHeight="1">
      <c r="A17" s="163" t="s">
        <v>3443</v>
      </c>
      <c r="B17" s="163" t="s">
        <v>3646</v>
      </c>
      <c r="C17" s="163" t="s">
        <v>12</v>
      </c>
      <c r="D17" s="163" t="s">
        <v>12</v>
      </c>
      <c r="E17" s="163" t="s">
        <v>13</v>
      </c>
      <c r="F17" s="163"/>
      <c r="G17" s="163" t="s">
        <v>2283</v>
      </c>
      <c r="H17" s="163" t="s">
        <v>2284</v>
      </c>
      <c r="I17" s="164" t="s">
        <v>3442</v>
      </c>
      <c r="J17" s="164" t="s">
        <v>3442</v>
      </c>
      <c r="K17" s="164">
        <v>0</v>
      </c>
      <c r="L17" s="164">
        <v>0</v>
      </c>
      <c r="M17" s="164">
        <v>1</v>
      </c>
      <c r="N17" s="164">
        <v>1</v>
      </c>
      <c r="O17" s="156">
        <v>0</v>
      </c>
      <c r="P17" s="156">
        <f t="shared" si="0"/>
        <v>0</v>
      </c>
    </row>
    <row r="18" spans="1:16" s="21" customFormat="1" ht="15" customHeight="1">
      <c r="A18" s="163" t="s">
        <v>3443</v>
      </c>
      <c r="B18" s="163" t="s">
        <v>3646</v>
      </c>
      <c r="C18" s="163" t="s">
        <v>12</v>
      </c>
      <c r="D18" s="163" t="s">
        <v>12</v>
      </c>
      <c r="E18" s="163" t="s">
        <v>13</v>
      </c>
      <c r="F18" s="163"/>
      <c r="G18" s="163" t="s">
        <v>2285</v>
      </c>
      <c r="H18" s="163" t="s">
        <v>2286</v>
      </c>
      <c r="I18" s="164" t="s">
        <v>3442</v>
      </c>
      <c r="J18" s="164" t="s">
        <v>3442</v>
      </c>
      <c r="K18" s="164">
        <v>0</v>
      </c>
      <c r="L18" s="164">
        <v>0</v>
      </c>
      <c r="M18" s="164">
        <v>1</v>
      </c>
      <c r="N18" s="164">
        <v>1</v>
      </c>
      <c r="O18" s="156">
        <v>0</v>
      </c>
      <c r="P18" s="156">
        <f t="shared" si="0"/>
        <v>0</v>
      </c>
    </row>
    <row r="19" spans="1:16" s="21" customFormat="1" ht="15" customHeight="1">
      <c r="A19" s="163" t="s">
        <v>3443</v>
      </c>
      <c r="B19" s="163" t="s">
        <v>3646</v>
      </c>
      <c r="C19" s="163" t="s">
        <v>12</v>
      </c>
      <c r="D19" s="163" t="s">
        <v>12</v>
      </c>
      <c r="E19" s="163" t="s">
        <v>13</v>
      </c>
      <c r="F19" s="163"/>
      <c r="G19" s="163" t="s">
        <v>2287</v>
      </c>
      <c r="H19" s="163" t="s">
        <v>2288</v>
      </c>
      <c r="I19" s="164" t="s">
        <v>3442</v>
      </c>
      <c r="J19" s="164" t="s">
        <v>3442</v>
      </c>
      <c r="K19" s="164">
        <v>0</v>
      </c>
      <c r="L19" s="164">
        <v>0</v>
      </c>
      <c r="M19" s="164">
        <v>1</v>
      </c>
      <c r="N19" s="164">
        <v>1</v>
      </c>
      <c r="O19" s="156">
        <v>0</v>
      </c>
      <c r="P19" s="156">
        <f t="shared" si="0"/>
        <v>0</v>
      </c>
    </row>
    <row r="20" spans="1:16" s="21" customFormat="1" ht="15" customHeight="1">
      <c r="A20" s="163" t="s">
        <v>3443</v>
      </c>
      <c r="B20" s="163" t="s">
        <v>3646</v>
      </c>
      <c r="C20" s="163" t="s">
        <v>12</v>
      </c>
      <c r="D20" s="163" t="s">
        <v>12</v>
      </c>
      <c r="E20" s="163" t="s">
        <v>13</v>
      </c>
      <c r="F20" s="163"/>
      <c r="G20" s="163" t="s">
        <v>2289</v>
      </c>
      <c r="H20" s="163" t="s">
        <v>2290</v>
      </c>
      <c r="I20" s="164" t="s">
        <v>3442</v>
      </c>
      <c r="J20" s="164" t="s">
        <v>3442</v>
      </c>
      <c r="K20" s="164">
        <v>0</v>
      </c>
      <c r="L20" s="164">
        <v>0</v>
      </c>
      <c r="M20" s="164">
        <v>1</v>
      </c>
      <c r="N20" s="164">
        <v>1</v>
      </c>
      <c r="O20" s="156">
        <v>0</v>
      </c>
      <c r="P20" s="156">
        <f t="shared" si="0"/>
        <v>0</v>
      </c>
    </row>
    <row r="21" spans="1:16" s="21" customFormat="1" ht="15" customHeight="1">
      <c r="A21" s="163" t="s">
        <v>3443</v>
      </c>
      <c r="B21" s="163" t="s">
        <v>3646</v>
      </c>
      <c r="C21" s="163" t="s">
        <v>12</v>
      </c>
      <c r="D21" s="163" t="s">
        <v>12</v>
      </c>
      <c r="E21" s="163" t="s">
        <v>13</v>
      </c>
      <c r="F21" s="163"/>
      <c r="G21" s="163" t="s">
        <v>2291</v>
      </c>
      <c r="H21" s="163" t="s">
        <v>2292</v>
      </c>
      <c r="I21" s="164" t="s">
        <v>3442</v>
      </c>
      <c r="J21" s="164" t="s">
        <v>3442</v>
      </c>
      <c r="K21" s="164">
        <v>0</v>
      </c>
      <c r="L21" s="164">
        <v>0</v>
      </c>
      <c r="M21" s="164">
        <v>1</v>
      </c>
      <c r="N21" s="164">
        <v>1</v>
      </c>
      <c r="O21" s="156">
        <v>0</v>
      </c>
      <c r="P21" s="156">
        <f t="shared" si="0"/>
        <v>0</v>
      </c>
    </row>
    <row r="22" spans="1:16" s="21" customFormat="1" ht="15" customHeight="1">
      <c r="A22" s="163" t="s">
        <v>3443</v>
      </c>
      <c r="B22" s="163" t="s">
        <v>3646</v>
      </c>
      <c r="C22" s="163" t="s">
        <v>12</v>
      </c>
      <c r="D22" s="163" t="s">
        <v>12</v>
      </c>
      <c r="E22" s="163" t="s">
        <v>13</v>
      </c>
      <c r="F22" s="163"/>
      <c r="G22" s="163" t="s">
        <v>2293</v>
      </c>
      <c r="H22" s="163" t="s">
        <v>17</v>
      </c>
      <c r="I22" s="164" t="s">
        <v>3442</v>
      </c>
      <c r="J22" s="164" t="s">
        <v>3442</v>
      </c>
      <c r="K22" s="164">
        <v>0</v>
      </c>
      <c r="L22" s="164">
        <v>0</v>
      </c>
      <c r="M22" s="164">
        <v>1</v>
      </c>
      <c r="N22" s="164">
        <v>1</v>
      </c>
      <c r="O22" s="156">
        <v>0</v>
      </c>
      <c r="P22" s="156">
        <f t="shared" si="0"/>
        <v>0</v>
      </c>
    </row>
    <row r="23" spans="1:16" s="21" customFormat="1" ht="15" customHeight="1">
      <c r="A23" s="163" t="s">
        <v>3443</v>
      </c>
      <c r="B23" s="163" t="s">
        <v>3646</v>
      </c>
      <c r="C23" s="163" t="s">
        <v>12</v>
      </c>
      <c r="D23" s="163" t="s">
        <v>12</v>
      </c>
      <c r="E23" s="163" t="s">
        <v>13</v>
      </c>
      <c r="F23" s="163"/>
      <c r="G23" s="163" t="s">
        <v>2294</v>
      </c>
      <c r="H23" s="163" t="s">
        <v>2295</v>
      </c>
      <c r="I23" s="164" t="s">
        <v>3442</v>
      </c>
      <c r="J23" s="164" t="s">
        <v>3442</v>
      </c>
      <c r="K23" s="164">
        <v>0</v>
      </c>
      <c r="L23" s="164">
        <v>0</v>
      </c>
      <c r="M23" s="164">
        <v>1</v>
      </c>
      <c r="N23" s="164">
        <v>1</v>
      </c>
      <c r="O23" s="156">
        <v>0</v>
      </c>
      <c r="P23" s="156">
        <f t="shared" si="0"/>
        <v>0</v>
      </c>
    </row>
    <row r="24" spans="1:16" s="21" customFormat="1" ht="15" customHeight="1">
      <c r="A24" s="163" t="s">
        <v>3443</v>
      </c>
      <c r="B24" s="163" t="s">
        <v>3646</v>
      </c>
      <c r="C24" s="163" t="s">
        <v>18</v>
      </c>
      <c r="D24" s="163" t="s">
        <v>18</v>
      </c>
      <c r="E24" s="163" t="s">
        <v>13</v>
      </c>
      <c r="F24" s="163"/>
      <c r="G24" s="163" t="s">
        <v>2279</v>
      </c>
      <c r="H24" s="163" t="s">
        <v>2280</v>
      </c>
      <c r="I24" s="164" t="s">
        <v>3442</v>
      </c>
      <c r="J24" s="164" t="s">
        <v>3442</v>
      </c>
      <c r="K24" s="164">
        <v>0</v>
      </c>
      <c r="L24" s="164">
        <v>0</v>
      </c>
      <c r="M24" s="164">
        <v>1</v>
      </c>
      <c r="N24" s="164">
        <v>1</v>
      </c>
      <c r="O24" s="156">
        <v>0</v>
      </c>
      <c r="P24" s="156">
        <f t="shared" si="0"/>
        <v>0</v>
      </c>
    </row>
    <row r="25" spans="1:16" s="21" customFormat="1" ht="15" customHeight="1">
      <c r="A25" s="163" t="s">
        <v>3443</v>
      </c>
      <c r="B25" s="163" t="s">
        <v>3646</v>
      </c>
      <c r="C25" s="163" t="s">
        <v>18</v>
      </c>
      <c r="D25" s="163" t="s">
        <v>18</v>
      </c>
      <c r="E25" s="163" t="s">
        <v>13</v>
      </c>
      <c r="F25" s="163"/>
      <c r="G25" s="163" t="s">
        <v>2281</v>
      </c>
      <c r="H25" s="163" t="s">
        <v>2282</v>
      </c>
      <c r="I25" s="164" t="s">
        <v>3442</v>
      </c>
      <c r="J25" s="164" t="s">
        <v>3442</v>
      </c>
      <c r="K25" s="164">
        <v>0</v>
      </c>
      <c r="L25" s="164">
        <v>0</v>
      </c>
      <c r="M25" s="164">
        <v>1</v>
      </c>
      <c r="N25" s="164">
        <v>1</v>
      </c>
      <c r="O25" s="156">
        <v>0</v>
      </c>
      <c r="P25" s="156">
        <f t="shared" si="0"/>
        <v>0</v>
      </c>
    </row>
    <row r="26" spans="1:16" s="21" customFormat="1" ht="15" customHeight="1">
      <c r="A26" s="163" t="s">
        <v>3443</v>
      </c>
      <c r="B26" s="163" t="s">
        <v>3646</v>
      </c>
      <c r="C26" s="163" t="s">
        <v>18</v>
      </c>
      <c r="D26" s="163" t="s">
        <v>18</v>
      </c>
      <c r="E26" s="163" t="s">
        <v>13</v>
      </c>
      <c r="F26" s="163"/>
      <c r="G26" s="163" t="s">
        <v>2283</v>
      </c>
      <c r="H26" s="163" t="s">
        <v>2284</v>
      </c>
      <c r="I26" s="164" t="s">
        <v>3442</v>
      </c>
      <c r="J26" s="164" t="s">
        <v>3442</v>
      </c>
      <c r="K26" s="164">
        <v>0</v>
      </c>
      <c r="L26" s="164">
        <v>0</v>
      </c>
      <c r="M26" s="164">
        <v>1</v>
      </c>
      <c r="N26" s="164">
        <v>1</v>
      </c>
      <c r="O26" s="156">
        <v>0</v>
      </c>
      <c r="P26" s="156">
        <f t="shared" si="0"/>
        <v>0</v>
      </c>
    </row>
    <row r="27" spans="1:16" s="21" customFormat="1" ht="15" customHeight="1">
      <c r="A27" s="163" t="s">
        <v>3443</v>
      </c>
      <c r="B27" s="163" t="s">
        <v>3646</v>
      </c>
      <c r="C27" s="163" t="s">
        <v>18</v>
      </c>
      <c r="D27" s="163" t="s">
        <v>18</v>
      </c>
      <c r="E27" s="163" t="s">
        <v>13</v>
      </c>
      <c r="F27" s="163"/>
      <c r="G27" s="163" t="s">
        <v>2285</v>
      </c>
      <c r="H27" s="163" t="s">
        <v>2286</v>
      </c>
      <c r="I27" s="164" t="s">
        <v>3442</v>
      </c>
      <c r="J27" s="164" t="s">
        <v>3442</v>
      </c>
      <c r="K27" s="164">
        <v>0</v>
      </c>
      <c r="L27" s="164">
        <v>0</v>
      </c>
      <c r="M27" s="164">
        <v>1</v>
      </c>
      <c r="N27" s="164">
        <v>1</v>
      </c>
      <c r="O27" s="156">
        <v>0</v>
      </c>
      <c r="P27" s="156">
        <f t="shared" si="0"/>
        <v>0</v>
      </c>
    </row>
    <row r="28" spans="1:16" s="21" customFormat="1" ht="15" customHeight="1">
      <c r="A28" s="163" t="s">
        <v>3443</v>
      </c>
      <c r="B28" s="163" t="s">
        <v>3646</v>
      </c>
      <c r="C28" s="163" t="s">
        <v>18</v>
      </c>
      <c r="D28" s="163" t="s">
        <v>18</v>
      </c>
      <c r="E28" s="163" t="s">
        <v>13</v>
      </c>
      <c r="F28" s="163"/>
      <c r="G28" s="163" t="s">
        <v>2287</v>
      </c>
      <c r="H28" s="163" t="s">
        <v>2288</v>
      </c>
      <c r="I28" s="164" t="s">
        <v>3442</v>
      </c>
      <c r="J28" s="164" t="s">
        <v>3442</v>
      </c>
      <c r="K28" s="164">
        <v>0</v>
      </c>
      <c r="L28" s="164">
        <v>0</v>
      </c>
      <c r="M28" s="164">
        <v>1</v>
      </c>
      <c r="N28" s="164">
        <v>1</v>
      </c>
      <c r="O28" s="156">
        <v>0</v>
      </c>
      <c r="P28" s="156">
        <f t="shared" si="0"/>
        <v>0</v>
      </c>
    </row>
    <row r="29" spans="1:16" s="21" customFormat="1" ht="15" customHeight="1">
      <c r="A29" s="163" t="s">
        <v>3443</v>
      </c>
      <c r="B29" s="163" t="s">
        <v>3646</v>
      </c>
      <c r="C29" s="163" t="s">
        <v>18</v>
      </c>
      <c r="D29" s="163" t="s">
        <v>18</v>
      </c>
      <c r="E29" s="163" t="s">
        <v>13</v>
      </c>
      <c r="F29" s="163"/>
      <c r="G29" s="163" t="s">
        <v>2289</v>
      </c>
      <c r="H29" s="163" t="s">
        <v>2290</v>
      </c>
      <c r="I29" s="164" t="s">
        <v>3442</v>
      </c>
      <c r="J29" s="164" t="s">
        <v>3442</v>
      </c>
      <c r="K29" s="164">
        <v>0</v>
      </c>
      <c r="L29" s="164">
        <v>0</v>
      </c>
      <c r="M29" s="164">
        <v>1</v>
      </c>
      <c r="N29" s="164">
        <v>1</v>
      </c>
      <c r="O29" s="156">
        <v>0</v>
      </c>
      <c r="P29" s="156">
        <f t="shared" si="0"/>
        <v>0</v>
      </c>
    </row>
    <row r="30" spans="1:16" s="21" customFormat="1" ht="15" customHeight="1">
      <c r="A30" s="163" t="s">
        <v>3443</v>
      </c>
      <c r="B30" s="163" t="s">
        <v>3646</v>
      </c>
      <c r="C30" s="163" t="s">
        <v>18</v>
      </c>
      <c r="D30" s="163" t="s">
        <v>18</v>
      </c>
      <c r="E30" s="163" t="s">
        <v>13</v>
      </c>
      <c r="F30" s="163"/>
      <c r="G30" s="163" t="s">
        <v>2291</v>
      </c>
      <c r="H30" s="163" t="s">
        <v>2292</v>
      </c>
      <c r="I30" s="164" t="s">
        <v>3442</v>
      </c>
      <c r="J30" s="164" t="s">
        <v>3442</v>
      </c>
      <c r="K30" s="164">
        <v>0</v>
      </c>
      <c r="L30" s="164">
        <v>0</v>
      </c>
      <c r="M30" s="164">
        <v>1</v>
      </c>
      <c r="N30" s="164">
        <v>1</v>
      </c>
      <c r="O30" s="156">
        <v>0</v>
      </c>
      <c r="P30" s="156">
        <f t="shared" si="0"/>
        <v>0</v>
      </c>
    </row>
    <row r="31" spans="1:16" s="21" customFormat="1" ht="15" customHeight="1">
      <c r="A31" s="163" t="s">
        <v>3443</v>
      </c>
      <c r="B31" s="163" t="s">
        <v>3646</v>
      </c>
      <c r="C31" s="163" t="s">
        <v>18</v>
      </c>
      <c r="D31" s="163" t="s">
        <v>18</v>
      </c>
      <c r="E31" s="163" t="s">
        <v>13</v>
      </c>
      <c r="F31" s="163"/>
      <c r="G31" s="163" t="s">
        <v>2293</v>
      </c>
      <c r="H31" s="163" t="s">
        <v>17</v>
      </c>
      <c r="I31" s="164" t="s">
        <v>3442</v>
      </c>
      <c r="J31" s="164" t="s">
        <v>3442</v>
      </c>
      <c r="K31" s="164">
        <v>0</v>
      </c>
      <c r="L31" s="164">
        <v>0</v>
      </c>
      <c r="M31" s="164">
        <v>1</v>
      </c>
      <c r="N31" s="164">
        <v>1</v>
      </c>
      <c r="O31" s="156">
        <v>0</v>
      </c>
      <c r="P31" s="156">
        <f t="shared" si="0"/>
        <v>0</v>
      </c>
    </row>
    <row r="32" spans="1:16" s="21" customFormat="1" ht="15" customHeight="1">
      <c r="A32" s="163" t="s">
        <v>3443</v>
      </c>
      <c r="B32" s="163" t="s">
        <v>3646</v>
      </c>
      <c r="C32" s="163" t="s">
        <v>18</v>
      </c>
      <c r="D32" s="163" t="s">
        <v>18</v>
      </c>
      <c r="E32" s="163" t="s">
        <v>13</v>
      </c>
      <c r="F32" s="163"/>
      <c r="G32" s="163" t="s">
        <v>2294</v>
      </c>
      <c r="H32" s="163" t="s">
        <v>2295</v>
      </c>
      <c r="I32" s="164" t="s">
        <v>3442</v>
      </c>
      <c r="J32" s="164" t="s">
        <v>3442</v>
      </c>
      <c r="K32" s="164">
        <v>0</v>
      </c>
      <c r="L32" s="164">
        <v>0</v>
      </c>
      <c r="M32" s="164">
        <v>1</v>
      </c>
      <c r="N32" s="164">
        <v>1</v>
      </c>
      <c r="O32" s="156">
        <v>0</v>
      </c>
      <c r="P32" s="156">
        <f t="shared" si="0"/>
        <v>0</v>
      </c>
    </row>
    <row r="33" spans="1:16" s="21" customFormat="1" ht="15" customHeight="1">
      <c r="A33" s="163" t="s">
        <v>3443</v>
      </c>
      <c r="B33" s="163" t="s">
        <v>3646</v>
      </c>
      <c r="C33" s="163" t="s">
        <v>20</v>
      </c>
      <c r="D33" s="163" t="s">
        <v>20</v>
      </c>
      <c r="E33" s="163" t="s">
        <v>13</v>
      </c>
      <c r="F33" s="163"/>
      <c r="G33" s="163" t="s">
        <v>2296</v>
      </c>
      <c r="H33" s="163" t="s">
        <v>2297</v>
      </c>
      <c r="I33" s="164" t="s">
        <v>3442</v>
      </c>
      <c r="J33" s="164" t="s">
        <v>3442</v>
      </c>
      <c r="K33" s="164">
        <v>14953669.75</v>
      </c>
      <c r="L33" s="164">
        <v>14953669.75</v>
      </c>
      <c r="M33" s="164">
        <v>1</v>
      </c>
      <c r="N33" s="164">
        <v>1</v>
      </c>
      <c r="O33" s="156">
        <v>14953669.75</v>
      </c>
      <c r="P33" s="156">
        <f t="shared" si="0"/>
        <v>0</v>
      </c>
    </row>
    <row r="34" spans="1:16" s="21" customFormat="1" ht="15" customHeight="1">
      <c r="A34" s="163" t="s">
        <v>3443</v>
      </c>
      <c r="B34" s="163" t="s">
        <v>3646</v>
      </c>
      <c r="C34" s="163" t="s">
        <v>20</v>
      </c>
      <c r="D34" s="163" t="s">
        <v>20</v>
      </c>
      <c r="E34" s="163" t="s">
        <v>13</v>
      </c>
      <c r="F34" s="163"/>
      <c r="G34" s="163" t="s">
        <v>2293</v>
      </c>
      <c r="H34" s="163" t="s">
        <v>17</v>
      </c>
      <c r="I34" s="164" t="s">
        <v>3442</v>
      </c>
      <c r="J34" s="164" t="s">
        <v>3442</v>
      </c>
      <c r="K34" s="164">
        <v>0</v>
      </c>
      <c r="L34" s="164">
        <v>0</v>
      </c>
      <c r="M34" s="164">
        <v>1</v>
      </c>
      <c r="N34" s="164">
        <v>1</v>
      </c>
      <c r="O34" s="156">
        <v>0</v>
      </c>
      <c r="P34" s="156">
        <f t="shared" si="0"/>
        <v>0</v>
      </c>
    </row>
    <row r="35" spans="1:16" s="21" customFormat="1" ht="15" customHeight="1">
      <c r="A35" s="163" t="s">
        <v>3443</v>
      </c>
      <c r="B35" s="163" t="s">
        <v>3646</v>
      </c>
      <c r="C35" s="163" t="s">
        <v>22</v>
      </c>
      <c r="D35" s="163" t="s">
        <v>22</v>
      </c>
      <c r="E35" s="163" t="s">
        <v>13</v>
      </c>
      <c r="F35" s="163"/>
      <c r="G35" s="163" t="s">
        <v>2298</v>
      </c>
      <c r="H35" s="163" t="s">
        <v>2299</v>
      </c>
      <c r="I35" s="164" t="s">
        <v>3442</v>
      </c>
      <c r="J35" s="164" t="s">
        <v>3442</v>
      </c>
      <c r="K35" s="164">
        <v>70754610</v>
      </c>
      <c r="L35" s="164">
        <v>70754610</v>
      </c>
      <c r="M35" s="164">
        <v>1</v>
      </c>
      <c r="N35" s="164">
        <v>1</v>
      </c>
      <c r="O35" s="156">
        <v>70754610</v>
      </c>
      <c r="P35" s="156">
        <f t="shared" si="0"/>
        <v>0</v>
      </c>
    </row>
    <row r="36" spans="1:16" s="21" customFormat="1" ht="15" customHeight="1">
      <c r="A36" s="163" t="s">
        <v>3443</v>
      </c>
      <c r="B36" s="163" t="s">
        <v>3646</v>
      </c>
      <c r="C36" s="163" t="s">
        <v>24</v>
      </c>
      <c r="D36" s="163" t="s">
        <v>24</v>
      </c>
      <c r="E36" s="163" t="s">
        <v>13</v>
      </c>
      <c r="F36" s="163"/>
      <c r="G36" s="163" t="s">
        <v>2279</v>
      </c>
      <c r="H36" s="163" t="s">
        <v>2280</v>
      </c>
      <c r="I36" s="164">
        <v>482.86</v>
      </c>
      <c r="J36" s="164">
        <v>482.86</v>
      </c>
      <c r="K36" s="164">
        <v>47885.760000000002</v>
      </c>
      <c r="L36" s="164">
        <v>47885.760000000002</v>
      </c>
      <c r="M36" s="164">
        <v>1</v>
      </c>
      <c r="N36" s="164">
        <v>1</v>
      </c>
      <c r="O36" s="156">
        <v>47402.9</v>
      </c>
      <c r="P36" s="156">
        <f t="shared" si="0"/>
        <v>482.86000000000058</v>
      </c>
    </row>
    <row r="37" spans="1:16" s="21" customFormat="1" ht="15" customHeight="1">
      <c r="A37" s="163" t="s">
        <v>3443</v>
      </c>
      <c r="B37" s="163" t="s">
        <v>3646</v>
      </c>
      <c r="C37" s="163" t="s">
        <v>24</v>
      </c>
      <c r="D37" s="163" t="s">
        <v>24</v>
      </c>
      <c r="E37" s="163" t="s">
        <v>13</v>
      </c>
      <c r="F37" s="163"/>
      <c r="G37" s="163" t="s">
        <v>2300</v>
      </c>
      <c r="H37" s="163" t="s">
        <v>2301</v>
      </c>
      <c r="I37" s="164" t="s">
        <v>3442</v>
      </c>
      <c r="J37" s="164" t="s">
        <v>3442</v>
      </c>
      <c r="K37" s="164">
        <v>0</v>
      </c>
      <c r="L37" s="164">
        <v>0</v>
      </c>
      <c r="M37" s="164">
        <v>1</v>
      </c>
      <c r="N37" s="164">
        <v>1</v>
      </c>
      <c r="O37" s="156">
        <v>0</v>
      </c>
      <c r="P37" s="156">
        <f t="shared" si="0"/>
        <v>0</v>
      </c>
    </row>
    <row r="38" spans="1:16" s="21" customFormat="1" ht="15" customHeight="1">
      <c r="A38" s="163" t="s">
        <v>3443</v>
      </c>
      <c r="B38" s="163" t="s">
        <v>3646</v>
      </c>
      <c r="C38" s="163" t="s">
        <v>24</v>
      </c>
      <c r="D38" s="163" t="s">
        <v>24</v>
      </c>
      <c r="E38" s="163" t="s">
        <v>13</v>
      </c>
      <c r="F38" s="163"/>
      <c r="G38" s="163" t="s">
        <v>2281</v>
      </c>
      <c r="H38" s="163" t="s">
        <v>2282</v>
      </c>
      <c r="I38" s="164">
        <v>92.26</v>
      </c>
      <c r="J38" s="164">
        <v>92.26</v>
      </c>
      <c r="K38" s="164">
        <v>2748.76</v>
      </c>
      <c r="L38" s="164">
        <v>2748.76</v>
      </c>
      <c r="M38" s="164">
        <v>1</v>
      </c>
      <c r="N38" s="164">
        <v>1</v>
      </c>
      <c r="O38" s="156">
        <v>2656.5</v>
      </c>
      <c r="P38" s="156">
        <f t="shared" si="0"/>
        <v>92.260000000000218</v>
      </c>
    </row>
    <row r="39" spans="1:16" s="21" customFormat="1" ht="15" customHeight="1">
      <c r="A39" s="163" t="s">
        <v>3443</v>
      </c>
      <c r="B39" s="163" t="s">
        <v>3646</v>
      </c>
      <c r="C39" s="163" t="s">
        <v>24</v>
      </c>
      <c r="D39" s="163" t="s">
        <v>24</v>
      </c>
      <c r="E39" s="163" t="s">
        <v>13</v>
      </c>
      <c r="F39" s="163"/>
      <c r="G39" s="163" t="s">
        <v>2283</v>
      </c>
      <c r="H39" s="163" t="s">
        <v>2284</v>
      </c>
      <c r="I39" s="164">
        <v>1471.99</v>
      </c>
      <c r="J39" s="164">
        <v>1471.99</v>
      </c>
      <c r="K39" s="164">
        <v>1471.99</v>
      </c>
      <c r="L39" s="164">
        <v>1471.99</v>
      </c>
      <c r="M39" s="164">
        <v>1</v>
      </c>
      <c r="N39" s="164">
        <v>1</v>
      </c>
      <c r="O39" s="156">
        <v>0</v>
      </c>
      <c r="P39" s="156">
        <f t="shared" si="0"/>
        <v>1471.99</v>
      </c>
    </row>
    <row r="40" spans="1:16" s="21" customFormat="1" ht="15" customHeight="1">
      <c r="A40" s="163" t="s">
        <v>3443</v>
      </c>
      <c r="B40" s="163" t="s">
        <v>3646</v>
      </c>
      <c r="C40" s="163" t="s">
        <v>24</v>
      </c>
      <c r="D40" s="163" t="s">
        <v>24</v>
      </c>
      <c r="E40" s="163" t="s">
        <v>13</v>
      </c>
      <c r="F40" s="163"/>
      <c r="G40" s="163" t="s">
        <v>2285</v>
      </c>
      <c r="H40" s="163" t="s">
        <v>2286</v>
      </c>
      <c r="I40" s="164">
        <v>21.98</v>
      </c>
      <c r="J40" s="164">
        <v>21.98</v>
      </c>
      <c r="K40" s="164">
        <v>88.03</v>
      </c>
      <c r="L40" s="164">
        <v>88.03</v>
      </c>
      <c r="M40" s="164">
        <v>1</v>
      </c>
      <c r="N40" s="164">
        <v>1</v>
      </c>
      <c r="O40" s="156">
        <v>66.05</v>
      </c>
      <c r="P40" s="156">
        <f t="shared" si="0"/>
        <v>21.980000000000004</v>
      </c>
    </row>
    <row r="41" spans="1:16" s="21" customFormat="1" ht="15" customHeight="1">
      <c r="A41" s="163" t="s">
        <v>3443</v>
      </c>
      <c r="B41" s="163" t="s">
        <v>3646</v>
      </c>
      <c r="C41" s="163" t="s">
        <v>24</v>
      </c>
      <c r="D41" s="163" t="s">
        <v>24</v>
      </c>
      <c r="E41" s="163" t="s">
        <v>13</v>
      </c>
      <c r="F41" s="163"/>
      <c r="G41" s="163" t="s">
        <v>2287</v>
      </c>
      <c r="H41" s="163" t="s">
        <v>2288</v>
      </c>
      <c r="I41" s="164">
        <v>449.7</v>
      </c>
      <c r="J41" s="164">
        <v>449.7</v>
      </c>
      <c r="K41" s="164">
        <v>449.7</v>
      </c>
      <c r="L41" s="164">
        <v>449.7</v>
      </c>
      <c r="M41" s="164">
        <v>1</v>
      </c>
      <c r="N41" s="164">
        <v>1</v>
      </c>
      <c r="O41" s="156">
        <v>0</v>
      </c>
      <c r="P41" s="156">
        <f t="shared" si="0"/>
        <v>449.7</v>
      </c>
    </row>
    <row r="42" spans="1:16" s="21" customFormat="1" ht="15" customHeight="1">
      <c r="A42" s="163" t="s">
        <v>3443</v>
      </c>
      <c r="B42" s="163" t="s">
        <v>3646</v>
      </c>
      <c r="C42" s="163" t="s">
        <v>24</v>
      </c>
      <c r="D42" s="163" t="s">
        <v>24</v>
      </c>
      <c r="E42" s="163" t="s">
        <v>13</v>
      </c>
      <c r="F42" s="163"/>
      <c r="G42" s="163" t="s">
        <v>2302</v>
      </c>
      <c r="H42" s="163" t="s">
        <v>2303</v>
      </c>
      <c r="I42" s="164">
        <v>80.73</v>
      </c>
      <c r="J42" s="164">
        <v>80.73</v>
      </c>
      <c r="K42" s="164">
        <v>80.73</v>
      </c>
      <c r="L42" s="164">
        <v>80.73</v>
      </c>
      <c r="M42" s="164">
        <v>1</v>
      </c>
      <c r="N42" s="164">
        <v>1</v>
      </c>
      <c r="O42" s="156">
        <v>0</v>
      </c>
      <c r="P42" s="156">
        <f t="shared" si="0"/>
        <v>80.73</v>
      </c>
    </row>
    <row r="43" spans="1:16" s="21" customFormat="1" ht="15" customHeight="1">
      <c r="A43" s="163" t="s">
        <v>3443</v>
      </c>
      <c r="B43" s="163" t="s">
        <v>3646</v>
      </c>
      <c r="C43" s="163" t="s">
        <v>24</v>
      </c>
      <c r="D43" s="163" t="s">
        <v>24</v>
      </c>
      <c r="E43" s="163" t="s">
        <v>13</v>
      </c>
      <c r="F43" s="163"/>
      <c r="G43" s="163" t="s">
        <v>2289</v>
      </c>
      <c r="H43" s="163" t="s">
        <v>2290</v>
      </c>
      <c r="I43" s="164" t="s">
        <v>3442</v>
      </c>
      <c r="J43" s="164" t="s">
        <v>3442</v>
      </c>
      <c r="K43" s="164">
        <v>0</v>
      </c>
      <c r="L43" s="164">
        <v>0</v>
      </c>
      <c r="M43" s="164">
        <v>1</v>
      </c>
      <c r="N43" s="164">
        <v>1</v>
      </c>
      <c r="O43" s="156">
        <v>0</v>
      </c>
      <c r="P43" s="156">
        <f t="shared" si="0"/>
        <v>0</v>
      </c>
    </row>
    <row r="44" spans="1:16" s="21" customFormat="1" ht="15" customHeight="1">
      <c r="A44" s="163" t="s">
        <v>3443</v>
      </c>
      <c r="B44" s="163" t="s">
        <v>3646</v>
      </c>
      <c r="C44" s="163" t="s">
        <v>24</v>
      </c>
      <c r="D44" s="163" t="s">
        <v>24</v>
      </c>
      <c r="E44" s="163" t="s">
        <v>13</v>
      </c>
      <c r="F44" s="163"/>
      <c r="G44" s="163" t="s">
        <v>2291</v>
      </c>
      <c r="H44" s="163" t="s">
        <v>2292</v>
      </c>
      <c r="I44" s="164" t="s">
        <v>3442</v>
      </c>
      <c r="J44" s="164" t="s">
        <v>3442</v>
      </c>
      <c r="K44" s="164">
        <v>0</v>
      </c>
      <c r="L44" s="164">
        <v>0</v>
      </c>
      <c r="M44" s="164">
        <v>1</v>
      </c>
      <c r="N44" s="164">
        <v>1</v>
      </c>
      <c r="O44" s="156">
        <v>0</v>
      </c>
      <c r="P44" s="156">
        <f t="shared" si="0"/>
        <v>0</v>
      </c>
    </row>
    <row r="45" spans="1:16" s="21" customFormat="1" ht="15" customHeight="1">
      <c r="A45" s="163" t="s">
        <v>3443</v>
      </c>
      <c r="B45" s="163" t="s">
        <v>3646</v>
      </c>
      <c r="C45" s="163" t="s">
        <v>24</v>
      </c>
      <c r="D45" s="163" t="s">
        <v>24</v>
      </c>
      <c r="E45" s="163" t="s">
        <v>13</v>
      </c>
      <c r="F45" s="163"/>
      <c r="G45" s="163" t="s">
        <v>2293</v>
      </c>
      <c r="H45" s="163" t="s">
        <v>17</v>
      </c>
      <c r="I45" s="164">
        <v>51.98</v>
      </c>
      <c r="J45" s="164">
        <v>51.98</v>
      </c>
      <c r="K45" s="164">
        <v>77.77</v>
      </c>
      <c r="L45" s="164">
        <v>77.77</v>
      </c>
      <c r="M45" s="164">
        <v>1</v>
      </c>
      <c r="N45" s="164">
        <v>1</v>
      </c>
      <c r="O45" s="156">
        <v>25.79</v>
      </c>
      <c r="P45" s="156">
        <f t="shared" si="0"/>
        <v>51.98</v>
      </c>
    </row>
    <row r="46" spans="1:16" s="21" customFormat="1" ht="15" customHeight="1">
      <c r="A46" s="163" t="s">
        <v>3443</v>
      </c>
      <c r="B46" s="163" t="s">
        <v>3646</v>
      </c>
      <c r="C46" s="163" t="s">
        <v>24</v>
      </c>
      <c r="D46" s="163" t="s">
        <v>24</v>
      </c>
      <c r="E46" s="163" t="s">
        <v>13</v>
      </c>
      <c r="F46" s="163"/>
      <c r="G46" s="163" t="s">
        <v>2294</v>
      </c>
      <c r="H46" s="163" t="s">
        <v>2295</v>
      </c>
      <c r="I46" s="164">
        <v>275.27999999999997</v>
      </c>
      <c r="J46" s="164">
        <v>275.27999999999997</v>
      </c>
      <c r="K46" s="164">
        <v>550.55999999999995</v>
      </c>
      <c r="L46" s="164">
        <v>550.55999999999995</v>
      </c>
      <c r="M46" s="164">
        <v>1</v>
      </c>
      <c r="N46" s="164">
        <v>1</v>
      </c>
      <c r="O46" s="156">
        <v>275.27999999999997</v>
      </c>
      <c r="P46" s="156">
        <f t="shared" si="0"/>
        <v>275.27999999999997</v>
      </c>
    </row>
    <row r="47" spans="1:16" s="21" customFormat="1" ht="15" customHeight="1">
      <c r="A47" s="163" t="s">
        <v>3443</v>
      </c>
      <c r="B47" s="163" t="s">
        <v>3646</v>
      </c>
      <c r="C47" s="163" t="s">
        <v>24</v>
      </c>
      <c r="D47" s="163" t="s">
        <v>24</v>
      </c>
      <c r="E47" s="163" t="s">
        <v>13</v>
      </c>
      <c r="F47" s="163"/>
      <c r="G47" s="163" t="s">
        <v>2304</v>
      </c>
      <c r="H47" s="163" t="s">
        <v>2305</v>
      </c>
      <c r="I47" s="164" t="s">
        <v>3442</v>
      </c>
      <c r="J47" s="164" t="s">
        <v>3442</v>
      </c>
      <c r="K47" s="164">
        <v>0</v>
      </c>
      <c r="L47" s="164">
        <v>0</v>
      </c>
      <c r="M47" s="164">
        <v>1</v>
      </c>
      <c r="N47" s="164">
        <v>1</v>
      </c>
      <c r="O47" s="156">
        <v>0</v>
      </c>
      <c r="P47" s="156">
        <f t="shared" si="0"/>
        <v>0</v>
      </c>
    </row>
    <row r="48" spans="1:16" s="21" customFormat="1" ht="15" customHeight="1">
      <c r="A48" s="163" t="s">
        <v>3443</v>
      </c>
      <c r="B48" s="163" t="s">
        <v>3646</v>
      </c>
      <c r="C48" s="163" t="s">
        <v>25</v>
      </c>
      <c r="D48" s="163" t="s">
        <v>25</v>
      </c>
      <c r="E48" s="163" t="s">
        <v>13</v>
      </c>
      <c r="F48" s="163"/>
      <c r="G48" s="163" t="s">
        <v>2279</v>
      </c>
      <c r="H48" s="163" t="s">
        <v>2280</v>
      </c>
      <c r="I48" s="164" t="s">
        <v>3442</v>
      </c>
      <c r="J48" s="164" t="s">
        <v>3442</v>
      </c>
      <c r="K48" s="164">
        <v>0</v>
      </c>
      <c r="L48" s="164">
        <v>0</v>
      </c>
      <c r="M48" s="164">
        <v>1</v>
      </c>
      <c r="N48" s="164">
        <v>1</v>
      </c>
      <c r="O48" s="156">
        <v>0</v>
      </c>
      <c r="P48" s="156">
        <f t="shared" si="0"/>
        <v>0</v>
      </c>
    </row>
    <row r="49" spans="1:16" s="21" customFormat="1" ht="15" customHeight="1">
      <c r="A49" s="163" t="s">
        <v>3443</v>
      </c>
      <c r="B49" s="163" t="s">
        <v>3646</v>
      </c>
      <c r="C49" s="163" t="s">
        <v>25</v>
      </c>
      <c r="D49" s="163" t="s">
        <v>25</v>
      </c>
      <c r="E49" s="163" t="s">
        <v>13</v>
      </c>
      <c r="F49" s="163"/>
      <c r="G49" s="163" t="s">
        <v>2281</v>
      </c>
      <c r="H49" s="163" t="s">
        <v>2282</v>
      </c>
      <c r="I49" s="164" t="s">
        <v>3442</v>
      </c>
      <c r="J49" s="164" t="s">
        <v>3442</v>
      </c>
      <c r="K49" s="164">
        <v>0</v>
      </c>
      <c r="L49" s="164">
        <v>0</v>
      </c>
      <c r="M49" s="164">
        <v>1</v>
      </c>
      <c r="N49" s="164">
        <v>1</v>
      </c>
      <c r="O49" s="156">
        <v>0</v>
      </c>
      <c r="P49" s="156">
        <f t="shared" si="0"/>
        <v>0</v>
      </c>
    </row>
    <row r="50" spans="1:16" s="21" customFormat="1" ht="15" customHeight="1">
      <c r="A50" s="163" t="s">
        <v>3443</v>
      </c>
      <c r="B50" s="163" t="s">
        <v>3646</v>
      </c>
      <c r="C50" s="163" t="s">
        <v>25</v>
      </c>
      <c r="D50" s="163" t="s">
        <v>25</v>
      </c>
      <c r="E50" s="163" t="s">
        <v>13</v>
      </c>
      <c r="F50" s="163"/>
      <c r="G50" s="163" t="s">
        <v>2283</v>
      </c>
      <c r="H50" s="163" t="s">
        <v>2284</v>
      </c>
      <c r="I50" s="164" t="s">
        <v>3442</v>
      </c>
      <c r="J50" s="164" t="s">
        <v>3442</v>
      </c>
      <c r="K50" s="164">
        <v>0</v>
      </c>
      <c r="L50" s="164">
        <v>0</v>
      </c>
      <c r="M50" s="164">
        <v>1</v>
      </c>
      <c r="N50" s="164">
        <v>1</v>
      </c>
      <c r="O50" s="156">
        <v>0</v>
      </c>
      <c r="P50" s="156">
        <f t="shared" si="0"/>
        <v>0</v>
      </c>
    </row>
    <row r="51" spans="1:16" s="21" customFormat="1" ht="15" customHeight="1">
      <c r="A51" s="163" t="s">
        <v>3443</v>
      </c>
      <c r="B51" s="163" t="s">
        <v>3646</v>
      </c>
      <c r="C51" s="163" t="s">
        <v>25</v>
      </c>
      <c r="D51" s="163" t="s">
        <v>25</v>
      </c>
      <c r="E51" s="163" t="s">
        <v>13</v>
      </c>
      <c r="F51" s="163"/>
      <c r="G51" s="163" t="s">
        <v>2285</v>
      </c>
      <c r="H51" s="163" t="s">
        <v>2286</v>
      </c>
      <c r="I51" s="164" t="s">
        <v>3442</v>
      </c>
      <c r="J51" s="164" t="s">
        <v>3442</v>
      </c>
      <c r="K51" s="164">
        <v>0</v>
      </c>
      <c r="L51" s="164">
        <v>0</v>
      </c>
      <c r="M51" s="164">
        <v>1</v>
      </c>
      <c r="N51" s="164">
        <v>1</v>
      </c>
      <c r="O51" s="156">
        <v>0</v>
      </c>
      <c r="P51" s="156">
        <f t="shared" si="0"/>
        <v>0</v>
      </c>
    </row>
    <row r="52" spans="1:16" s="21" customFormat="1" ht="15" customHeight="1">
      <c r="A52" s="163" t="s">
        <v>3443</v>
      </c>
      <c r="B52" s="163" t="s">
        <v>3646</v>
      </c>
      <c r="C52" s="163" t="s">
        <v>25</v>
      </c>
      <c r="D52" s="163" t="s">
        <v>25</v>
      </c>
      <c r="E52" s="163" t="s">
        <v>13</v>
      </c>
      <c r="F52" s="163"/>
      <c r="G52" s="163" t="s">
        <v>2287</v>
      </c>
      <c r="H52" s="163" t="s">
        <v>2288</v>
      </c>
      <c r="I52" s="164" t="s">
        <v>3442</v>
      </c>
      <c r="J52" s="164" t="s">
        <v>3442</v>
      </c>
      <c r="K52" s="164">
        <v>0</v>
      </c>
      <c r="L52" s="164">
        <v>0</v>
      </c>
      <c r="M52" s="164">
        <v>1</v>
      </c>
      <c r="N52" s="164">
        <v>1</v>
      </c>
      <c r="O52" s="156">
        <v>0</v>
      </c>
      <c r="P52" s="156">
        <f t="shared" si="0"/>
        <v>0</v>
      </c>
    </row>
    <row r="53" spans="1:16" s="21" customFormat="1" ht="15" customHeight="1">
      <c r="A53" s="163" t="s">
        <v>3443</v>
      </c>
      <c r="B53" s="163" t="s">
        <v>3646</v>
      </c>
      <c r="C53" s="163" t="s">
        <v>25</v>
      </c>
      <c r="D53" s="163" t="s">
        <v>25</v>
      </c>
      <c r="E53" s="163" t="s">
        <v>13</v>
      </c>
      <c r="F53" s="163"/>
      <c r="G53" s="163" t="s">
        <v>2302</v>
      </c>
      <c r="H53" s="163" t="s">
        <v>2303</v>
      </c>
      <c r="I53" s="164" t="s">
        <v>3442</v>
      </c>
      <c r="J53" s="164" t="s">
        <v>3442</v>
      </c>
      <c r="K53" s="164">
        <v>0</v>
      </c>
      <c r="L53" s="164">
        <v>0</v>
      </c>
      <c r="M53" s="164">
        <v>1</v>
      </c>
      <c r="N53" s="164">
        <v>1</v>
      </c>
      <c r="O53" s="156">
        <v>0</v>
      </c>
      <c r="P53" s="156">
        <f t="shared" si="0"/>
        <v>0</v>
      </c>
    </row>
    <row r="54" spans="1:16" s="21" customFormat="1" ht="15" customHeight="1">
      <c r="A54" s="163" t="s">
        <v>3443</v>
      </c>
      <c r="B54" s="163" t="s">
        <v>3646</v>
      </c>
      <c r="C54" s="163" t="s">
        <v>25</v>
      </c>
      <c r="D54" s="163" t="s">
        <v>25</v>
      </c>
      <c r="E54" s="163" t="s">
        <v>13</v>
      </c>
      <c r="F54" s="163"/>
      <c r="G54" s="163" t="s">
        <v>2289</v>
      </c>
      <c r="H54" s="163" t="s">
        <v>2290</v>
      </c>
      <c r="I54" s="164" t="s">
        <v>3442</v>
      </c>
      <c r="J54" s="164" t="s">
        <v>3442</v>
      </c>
      <c r="K54" s="164">
        <v>0</v>
      </c>
      <c r="L54" s="164">
        <v>0</v>
      </c>
      <c r="M54" s="164">
        <v>1</v>
      </c>
      <c r="N54" s="164">
        <v>1</v>
      </c>
      <c r="O54" s="156">
        <v>0</v>
      </c>
      <c r="P54" s="156">
        <f t="shared" si="0"/>
        <v>0</v>
      </c>
    </row>
    <row r="55" spans="1:16" s="21" customFormat="1" ht="15" customHeight="1">
      <c r="A55" s="163" t="s">
        <v>3443</v>
      </c>
      <c r="B55" s="163" t="s">
        <v>3646</v>
      </c>
      <c r="C55" s="163" t="s">
        <v>25</v>
      </c>
      <c r="D55" s="163" t="s">
        <v>25</v>
      </c>
      <c r="E55" s="163" t="s">
        <v>13</v>
      </c>
      <c r="F55" s="163"/>
      <c r="G55" s="163" t="s">
        <v>2291</v>
      </c>
      <c r="H55" s="163" t="s">
        <v>2292</v>
      </c>
      <c r="I55" s="164" t="s">
        <v>3442</v>
      </c>
      <c r="J55" s="164" t="s">
        <v>3442</v>
      </c>
      <c r="K55" s="164">
        <v>0</v>
      </c>
      <c r="L55" s="164">
        <v>0</v>
      </c>
      <c r="M55" s="164">
        <v>1</v>
      </c>
      <c r="N55" s="164">
        <v>1</v>
      </c>
      <c r="O55" s="156">
        <v>0</v>
      </c>
      <c r="P55" s="156">
        <f t="shared" si="0"/>
        <v>0</v>
      </c>
    </row>
    <row r="56" spans="1:16" s="21" customFormat="1" ht="15" customHeight="1">
      <c r="A56" s="163" t="s">
        <v>3443</v>
      </c>
      <c r="B56" s="163" t="s">
        <v>3646</v>
      </c>
      <c r="C56" s="163" t="s">
        <v>25</v>
      </c>
      <c r="D56" s="163" t="s">
        <v>25</v>
      </c>
      <c r="E56" s="163" t="s">
        <v>13</v>
      </c>
      <c r="F56" s="163"/>
      <c r="G56" s="163" t="s">
        <v>2293</v>
      </c>
      <c r="H56" s="163" t="s">
        <v>17</v>
      </c>
      <c r="I56" s="164" t="s">
        <v>3442</v>
      </c>
      <c r="J56" s="164" t="s">
        <v>3442</v>
      </c>
      <c r="K56" s="164">
        <v>0</v>
      </c>
      <c r="L56" s="164">
        <v>0</v>
      </c>
      <c r="M56" s="164">
        <v>1</v>
      </c>
      <c r="N56" s="164">
        <v>1</v>
      </c>
      <c r="O56" s="156">
        <v>0</v>
      </c>
      <c r="P56" s="156">
        <f t="shared" si="0"/>
        <v>0</v>
      </c>
    </row>
    <row r="57" spans="1:16" s="21" customFormat="1" ht="15" customHeight="1">
      <c r="A57" s="163" t="s">
        <v>3443</v>
      </c>
      <c r="B57" s="163" t="s">
        <v>3646</v>
      </c>
      <c r="C57" s="163" t="s">
        <v>25</v>
      </c>
      <c r="D57" s="163" t="s">
        <v>25</v>
      </c>
      <c r="E57" s="163" t="s">
        <v>13</v>
      </c>
      <c r="F57" s="163"/>
      <c r="G57" s="163" t="s">
        <v>2294</v>
      </c>
      <c r="H57" s="163" t="s">
        <v>2295</v>
      </c>
      <c r="I57" s="164" t="s">
        <v>3442</v>
      </c>
      <c r="J57" s="164" t="s">
        <v>3442</v>
      </c>
      <c r="K57" s="164">
        <v>0</v>
      </c>
      <c r="L57" s="164">
        <v>0</v>
      </c>
      <c r="M57" s="164">
        <v>1</v>
      </c>
      <c r="N57" s="164">
        <v>1</v>
      </c>
      <c r="O57" s="156">
        <v>0</v>
      </c>
      <c r="P57" s="156">
        <f t="shared" si="0"/>
        <v>0</v>
      </c>
    </row>
    <row r="58" spans="1:16" s="21" customFormat="1" ht="15" customHeight="1">
      <c r="A58" s="163" t="s">
        <v>3443</v>
      </c>
      <c r="B58" s="163" t="s">
        <v>3646</v>
      </c>
      <c r="C58" s="163" t="s">
        <v>26</v>
      </c>
      <c r="D58" s="163" t="s">
        <v>26</v>
      </c>
      <c r="E58" s="163" t="s">
        <v>13</v>
      </c>
      <c r="F58" s="163"/>
      <c r="G58" s="163" t="s">
        <v>2279</v>
      </c>
      <c r="H58" s="163" t="s">
        <v>2280</v>
      </c>
      <c r="I58" s="164" t="s">
        <v>3442</v>
      </c>
      <c r="J58" s="164" t="s">
        <v>3442</v>
      </c>
      <c r="K58" s="164">
        <v>0</v>
      </c>
      <c r="L58" s="164">
        <v>0</v>
      </c>
      <c r="M58" s="164">
        <v>1</v>
      </c>
      <c r="N58" s="164">
        <v>1</v>
      </c>
      <c r="O58" s="156">
        <v>0</v>
      </c>
      <c r="P58" s="156">
        <f t="shared" si="0"/>
        <v>0</v>
      </c>
    </row>
    <row r="59" spans="1:16" s="21" customFormat="1" ht="15" customHeight="1">
      <c r="A59" s="163" t="s">
        <v>3443</v>
      </c>
      <c r="B59" s="163" t="s">
        <v>3646</v>
      </c>
      <c r="C59" s="163" t="s">
        <v>26</v>
      </c>
      <c r="D59" s="163" t="s">
        <v>26</v>
      </c>
      <c r="E59" s="163" t="s">
        <v>13</v>
      </c>
      <c r="F59" s="163"/>
      <c r="G59" s="163" t="s">
        <v>2281</v>
      </c>
      <c r="H59" s="163" t="s">
        <v>2282</v>
      </c>
      <c r="I59" s="164" t="s">
        <v>3442</v>
      </c>
      <c r="J59" s="164" t="s">
        <v>3442</v>
      </c>
      <c r="K59" s="164">
        <v>0</v>
      </c>
      <c r="L59" s="164">
        <v>0</v>
      </c>
      <c r="M59" s="164">
        <v>1</v>
      </c>
      <c r="N59" s="164">
        <v>1</v>
      </c>
      <c r="O59" s="156">
        <v>0</v>
      </c>
      <c r="P59" s="156">
        <f t="shared" si="0"/>
        <v>0</v>
      </c>
    </row>
    <row r="60" spans="1:16" s="21" customFormat="1" ht="15" customHeight="1">
      <c r="A60" s="163" t="s">
        <v>3443</v>
      </c>
      <c r="B60" s="163" t="s">
        <v>3646</v>
      </c>
      <c r="C60" s="163" t="s">
        <v>26</v>
      </c>
      <c r="D60" s="163" t="s">
        <v>26</v>
      </c>
      <c r="E60" s="163" t="s">
        <v>13</v>
      </c>
      <c r="F60" s="163"/>
      <c r="G60" s="163" t="s">
        <v>2283</v>
      </c>
      <c r="H60" s="163" t="s">
        <v>2284</v>
      </c>
      <c r="I60" s="164" t="s">
        <v>3442</v>
      </c>
      <c r="J60" s="164" t="s">
        <v>3442</v>
      </c>
      <c r="K60" s="164">
        <v>0</v>
      </c>
      <c r="L60" s="164">
        <v>0</v>
      </c>
      <c r="M60" s="164">
        <v>1</v>
      </c>
      <c r="N60" s="164">
        <v>1</v>
      </c>
      <c r="O60" s="156">
        <v>0</v>
      </c>
      <c r="P60" s="156">
        <f t="shared" si="0"/>
        <v>0</v>
      </c>
    </row>
    <row r="61" spans="1:16" s="21" customFormat="1" ht="15" customHeight="1">
      <c r="A61" s="163" t="s">
        <v>3443</v>
      </c>
      <c r="B61" s="163" t="s">
        <v>3646</v>
      </c>
      <c r="C61" s="163" t="s">
        <v>26</v>
      </c>
      <c r="D61" s="163" t="s">
        <v>26</v>
      </c>
      <c r="E61" s="163" t="s">
        <v>13</v>
      </c>
      <c r="F61" s="163"/>
      <c r="G61" s="163" t="s">
        <v>2285</v>
      </c>
      <c r="H61" s="163" t="s">
        <v>2286</v>
      </c>
      <c r="I61" s="164" t="s">
        <v>3442</v>
      </c>
      <c r="J61" s="164" t="s">
        <v>3442</v>
      </c>
      <c r="K61" s="164">
        <v>0</v>
      </c>
      <c r="L61" s="164">
        <v>0</v>
      </c>
      <c r="M61" s="164">
        <v>1</v>
      </c>
      <c r="N61" s="164">
        <v>1</v>
      </c>
      <c r="O61" s="156">
        <v>0</v>
      </c>
      <c r="P61" s="156">
        <f t="shared" si="0"/>
        <v>0</v>
      </c>
    </row>
    <row r="62" spans="1:16" s="21" customFormat="1" ht="15" customHeight="1">
      <c r="A62" s="163" t="s">
        <v>3443</v>
      </c>
      <c r="B62" s="163" t="s">
        <v>3646</v>
      </c>
      <c r="C62" s="163" t="s">
        <v>26</v>
      </c>
      <c r="D62" s="163" t="s">
        <v>26</v>
      </c>
      <c r="E62" s="163" t="s">
        <v>13</v>
      </c>
      <c r="F62" s="163"/>
      <c r="G62" s="163" t="s">
        <v>2287</v>
      </c>
      <c r="H62" s="163" t="s">
        <v>2288</v>
      </c>
      <c r="I62" s="164" t="s">
        <v>3442</v>
      </c>
      <c r="J62" s="164" t="s">
        <v>3442</v>
      </c>
      <c r="K62" s="164">
        <v>0</v>
      </c>
      <c r="L62" s="164">
        <v>0</v>
      </c>
      <c r="M62" s="164">
        <v>1</v>
      </c>
      <c r="N62" s="164">
        <v>1</v>
      </c>
      <c r="O62" s="156">
        <v>0</v>
      </c>
      <c r="P62" s="156">
        <f t="shared" si="0"/>
        <v>0</v>
      </c>
    </row>
    <row r="63" spans="1:16" s="21" customFormat="1" ht="15" customHeight="1">
      <c r="A63" s="163" t="s">
        <v>3443</v>
      </c>
      <c r="B63" s="163" t="s">
        <v>3646</v>
      </c>
      <c r="C63" s="163" t="s">
        <v>26</v>
      </c>
      <c r="D63" s="163" t="s">
        <v>26</v>
      </c>
      <c r="E63" s="163" t="s">
        <v>13</v>
      </c>
      <c r="F63" s="163"/>
      <c r="G63" s="163" t="s">
        <v>2302</v>
      </c>
      <c r="H63" s="163" t="s">
        <v>2303</v>
      </c>
      <c r="I63" s="164" t="s">
        <v>3442</v>
      </c>
      <c r="J63" s="164" t="s">
        <v>3442</v>
      </c>
      <c r="K63" s="164">
        <v>0</v>
      </c>
      <c r="L63" s="164">
        <v>0</v>
      </c>
      <c r="M63" s="164">
        <v>1</v>
      </c>
      <c r="N63" s="164">
        <v>1</v>
      </c>
      <c r="O63" s="156">
        <v>0</v>
      </c>
      <c r="P63" s="156">
        <f t="shared" si="0"/>
        <v>0</v>
      </c>
    </row>
    <row r="64" spans="1:16" s="21" customFormat="1" ht="15" customHeight="1">
      <c r="A64" s="163" t="s">
        <v>3443</v>
      </c>
      <c r="B64" s="163" t="s">
        <v>3646</v>
      </c>
      <c r="C64" s="163" t="s">
        <v>26</v>
      </c>
      <c r="D64" s="163" t="s">
        <v>26</v>
      </c>
      <c r="E64" s="163" t="s">
        <v>13</v>
      </c>
      <c r="F64" s="163"/>
      <c r="G64" s="163" t="s">
        <v>2306</v>
      </c>
      <c r="H64" s="163" t="s">
        <v>27</v>
      </c>
      <c r="I64" s="164" t="s">
        <v>3442</v>
      </c>
      <c r="J64" s="164" t="s">
        <v>3442</v>
      </c>
      <c r="K64" s="164">
        <v>0</v>
      </c>
      <c r="L64" s="164">
        <v>0</v>
      </c>
      <c r="M64" s="164">
        <v>1</v>
      </c>
      <c r="N64" s="164">
        <v>1</v>
      </c>
      <c r="O64" s="156">
        <v>0</v>
      </c>
      <c r="P64" s="156">
        <f t="shared" si="0"/>
        <v>0</v>
      </c>
    </row>
    <row r="65" spans="1:16" s="21" customFormat="1" ht="15" customHeight="1">
      <c r="A65" s="163" t="s">
        <v>3443</v>
      </c>
      <c r="B65" s="163" t="s">
        <v>3646</v>
      </c>
      <c r="C65" s="163" t="s">
        <v>26</v>
      </c>
      <c r="D65" s="163" t="s">
        <v>26</v>
      </c>
      <c r="E65" s="163" t="s">
        <v>13</v>
      </c>
      <c r="F65" s="163"/>
      <c r="G65" s="163" t="s">
        <v>2289</v>
      </c>
      <c r="H65" s="163" t="s">
        <v>2290</v>
      </c>
      <c r="I65" s="164" t="s">
        <v>3442</v>
      </c>
      <c r="J65" s="164" t="s">
        <v>3442</v>
      </c>
      <c r="K65" s="164">
        <v>0</v>
      </c>
      <c r="L65" s="164">
        <v>0</v>
      </c>
      <c r="M65" s="164">
        <v>1</v>
      </c>
      <c r="N65" s="164">
        <v>1</v>
      </c>
      <c r="O65" s="156">
        <v>0</v>
      </c>
      <c r="P65" s="156">
        <f t="shared" si="0"/>
        <v>0</v>
      </c>
    </row>
    <row r="66" spans="1:16" s="21" customFormat="1" ht="15" customHeight="1">
      <c r="A66" s="163" t="s">
        <v>3443</v>
      </c>
      <c r="B66" s="163" t="s">
        <v>3646</v>
      </c>
      <c r="C66" s="163" t="s">
        <v>26</v>
      </c>
      <c r="D66" s="163" t="s">
        <v>26</v>
      </c>
      <c r="E66" s="163" t="s">
        <v>13</v>
      </c>
      <c r="F66" s="163"/>
      <c r="G66" s="163" t="s">
        <v>2291</v>
      </c>
      <c r="H66" s="163" t="s">
        <v>2292</v>
      </c>
      <c r="I66" s="164" t="s">
        <v>3442</v>
      </c>
      <c r="J66" s="164" t="s">
        <v>3442</v>
      </c>
      <c r="K66" s="164">
        <v>0</v>
      </c>
      <c r="L66" s="164">
        <v>0</v>
      </c>
      <c r="M66" s="164">
        <v>1</v>
      </c>
      <c r="N66" s="164">
        <v>1</v>
      </c>
      <c r="O66" s="156">
        <v>0</v>
      </c>
      <c r="P66" s="156">
        <f t="shared" si="0"/>
        <v>0</v>
      </c>
    </row>
    <row r="67" spans="1:16" s="21" customFormat="1" ht="15" customHeight="1">
      <c r="A67" s="163" t="s">
        <v>3443</v>
      </c>
      <c r="B67" s="163" t="s">
        <v>3646</v>
      </c>
      <c r="C67" s="163" t="s">
        <v>26</v>
      </c>
      <c r="D67" s="163" t="s">
        <v>26</v>
      </c>
      <c r="E67" s="163" t="s">
        <v>13</v>
      </c>
      <c r="F67" s="163"/>
      <c r="G67" s="163" t="s">
        <v>2293</v>
      </c>
      <c r="H67" s="163" t="s">
        <v>17</v>
      </c>
      <c r="I67" s="164" t="s">
        <v>3442</v>
      </c>
      <c r="J67" s="164" t="s">
        <v>3442</v>
      </c>
      <c r="K67" s="164">
        <v>0</v>
      </c>
      <c r="L67" s="164">
        <v>0</v>
      </c>
      <c r="M67" s="164">
        <v>1</v>
      </c>
      <c r="N67" s="164">
        <v>1</v>
      </c>
      <c r="O67" s="156">
        <v>0</v>
      </c>
      <c r="P67" s="156">
        <f t="shared" si="0"/>
        <v>0</v>
      </c>
    </row>
    <row r="68" spans="1:16" s="21" customFormat="1" ht="15" customHeight="1">
      <c r="A68" s="163" t="s">
        <v>3443</v>
      </c>
      <c r="B68" s="163" t="s">
        <v>3646</v>
      </c>
      <c r="C68" s="163" t="s">
        <v>26</v>
      </c>
      <c r="D68" s="163" t="s">
        <v>26</v>
      </c>
      <c r="E68" s="163" t="s">
        <v>13</v>
      </c>
      <c r="F68" s="163"/>
      <c r="G68" s="163" t="s">
        <v>2294</v>
      </c>
      <c r="H68" s="163" t="s">
        <v>2295</v>
      </c>
      <c r="I68" s="164" t="s">
        <v>3442</v>
      </c>
      <c r="J68" s="164" t="s">
        <v>3442</v>
      </c>
      <c r="K68" s="164">
        <v>0</v>
      </c>
      <c r="L68" s="164">
        <v>0</v>
      </c>
      <c r="M68" s="164">
        <v>1</v>
      </c>
      <c r="N68" s="164">
        <v>1</v>
      </c>
      <c r="O68" s="156">
        <v>0</v>
      </c>
      <c r="P68" s="156">
        <f t="shared" si="0"/>
        <v>0</v>
      </c>
    </row>
    <row r="69" spans="1:16" s="21" customFormat="1" ht="15" customHeight="1">
      <c r="A69" s="163" t="s">
        <v>3443</v>
      </c>
      <c r="B69" s="163" t="s">
        <v>3646</v>
      </c>
      <c r="C69" s="163" t="s">
        <v>28</v>
      </c>
      <c r="D69" s="163" t="s">
        <v>28</v>
      </c>
      <c r="E69" s="163" t="s">
        <v>13</v>
      </c>
      <c r="F69" s="163"/>
      <c r="G69" s="163" t="s">
        <v>2279</v>
      </c>
      <c r="H69" s="163" t="s">
        <v>2280</v>
      </c>
      <c r="I69" s="164" t="s">
        <v>3442</v>
      </c>
      <c r="J69" s="164" t="s">
        <v>3442</v>
      </c>
      <c r="K69" s="164">
        <v>0</v>
      </c>
      <c r="L69" s="164">
        <v>0</v>
      </c>
      <c r="M69" s="164">
        <v>1</v>
      </c>
      <c r="N69" s="164">
        <v>1</v>
      </c>
      <c r="O69" s="156">
        <v>0</v>
      </c>
      <c r="P69" s="156">
        <f t="shared" ref="P69:P132" si="1">L69-O69</f>
        <v>0</v>
      </c>
    </row>
    <row r="70" spans="1:16" s="21" customFormat="1" ht="15" customHeight="1">
      <c r="A70" s="163" t="s">
        <v>3443</v>
      </c>
      <c r="B70" s="163" t="s">
        <v>3646</v>
      </c>
      <c r="C70" s="163" t="s">
        <v>28</v>
      </c>
      <c r="D70" s="163" t="s">
        <v>28</v>
      </c>
      <c r="E70" s="163" t="s">
        <v>13</v>
      </c>
      <c r="F70" s="163"/>
      <c r="G70" s="163" t="s">
        <v>2281</v>
      </c>
      <c r="H70" s="163" t="s">
        <v>2282</v>
      </c>
      <c r="I70" s="164" t="s">
        <v>3442</v>
      </c>
      <c r="J70" s="164" t="s">
        <v>3442</v>
      </c>
      <c r="K70" s="164">
        <v>0</v>
      </c>
      <c r="L70" s="164">
        <v>0</v>
      </c>
      <c r="M70" s="164">
        <v>1</v>
      </c>
      <c r="N70" s="164">
        <v>1</v>
      </c>
      <c r="O70" s="156">
        <v>0</v>
      </c>
      <c r="P70" s="156">
        <f t="shared" si="1"/>
        <v>0</v>
      </c>
    </row>
    <row r="71" spans="1:16" s="21" customFormat="1" ht="15" customHeight="1">
      <c r="A71" s="163" t="s">
        <v>3443</v>
      </c>
      <c r="B71" s="163" t="s">
        <v>3646</v>
      </c>
      <c r="C71" s="163" t="s">
        <v>28</v>
      </c>
      <c r="D71" s="163" t="s">
        <v>28</v>
      </c>
      <c r="E71" s="163" t="s">
        <v>13</v>
      </c>
      <c r="F71" s="163"/>
      <c r="G71" s="163" t="s">
        <v>2283</v>
      </c>
      <c r="H71" s="163" t="s">
        <v>2284</v>
      </c>
      <c r="I71" s="164" t="s">
        <v>3442</v>
      </c>
      <c r="J71" s="164" t="s">
        <v>3442</v>
      </c>
      <c r="K71" s="164">
        <v>0</v>
      </c>
      <c r="L71" s="164">
        <v>0</v>
      </c>
      <c r="M71" s="164">
        <v>1</v>
      </c>
      <c r="N71" s="164">
        <v>1</v>
      </c>
      <c r="O71" s="156">
        <v>0</v>
      </c>
      <c r="P71" s="156">
        <f t="shared" si="1"/>
        <v>0</v>
      </c>
    </row>
    <row r="72" spans="1:16" s="21" customFormat="1" ht="15" customHeight="1">
      <c r="A72" s="163" t="s">
        <v>3443</v>
      </c>
      <c r="B72" s="163" t="s">
        <v>3646</v>
      </c>
      <c r="C72" s="163" t="s">
        <v>28</v>
      </c>
      <c r="D72" s="163" t="s">
        <v>28</v>
      </c>
      <c r="E72" s="163" t="s">
        <v>13</v>
      </c>
      <c r="F72" s="163"/>
      <c r="G72" s="163" t="s">
        <v>2285</v>
      </c>
      <c r="H72" s="163" t="s">
        <v>2286</v>
      </c>
      <c r="I72" s="164" t="s">
        <v>3442</v>
      </c>
      <c r="J72" s="164" t="s">
        <v>3442</v>
      </c>
      <c r="K72" s="164">
        <v>0</v>
      </c>
      <c r="L72" s="164">
        <v>0</v>
      </c>
      <c r="M72" s="164">
        <v>1</v>
      </c>
      <c r="N72" s="164">
        <v>1</v>
      </c>
      <c r="O72" s="156">
        <v>0</v>
      </c>
      <c r="P72" s="156">
        <f t="shared" si="1"/>
        <v>0</v>
      </c>
    </row>
    <row r="73" spans="1:16" s="21" customFormat="1" ht="15" customHeight="1">
      <c r="A73" s="163" t="s">
        <v>3443</v>
      </c>
      <c r="B73" s="163" t="s">
        <v>3646</v>
      </c>
      <c r="C73" s="163" t="s">
        <v>28</v>
      </c>
      <c r="D73" s="163" t="s">
        <v>28</v>
      </c>
      <c r="E73" s="163" t="s">
        <v>13</v>
      </c>
      <c r="F73" s="163"/>
      <c r="G73" s="163" t="s">
        <v>2287</v>
      </c>
      <c r="H73" s="163" t="s">
        <v>2288</v>
      </c>
      <c r="I73" s="164" t="s">
        <v>3442</v>
      </c>
      <c r="J73" s="164" t="s">
        <v>3442</v>
      </c>
      <c r="K73" s="164">
        <v>0</v>
      </c>
      <c r="L73" s="164">
        <v>0</v>
      </c>
      <c r="M73" s="164">
        <v>1</v>
      </c>
      <c r="N73" s="164">
        <v>1</v>
      </c>
      <c r="O73" s="156">
        <v>0</v>
      </c>
      <c r="P73" s="156">
        <f t="shared" si="1"/>
        <v>0</v>
      </c>
    </row>
    <row r="74" spans="1:16" s="21" customFormat="1" ht="15" customHeight="1">
      <c r="A74" s="163" t="s">
        <v>3443</v>
      </c>
      <c r="B74" s="163" t="s">
        <v>3646</v>
      </c>
      <c r="C74" s="163" t="s">
        <v>28</v>
      </c>
      <c r="D74" s="163" t="s">
        <v>28</v>
      </c>
      <c r="E74" s="163" t="s">
        <v>13</v>
      </c>
      <c r="F74" s="163"/>
      <c r="G74" s="163" t="s">
        <v>2302</v>
      </c>
      <c r="H74" s="163" t="s">
        <v>2303</v>
      </c>
      <c r="I74" s="164" t="s">
        <v>3442</v>
      </c>
      <c r="J74" s="164" t="s">
        <v>3442</v>
      </c>
      <c r="K74" s="164">
        <v>0</v>
      </c>
      <c r="L74" s="164">
        <v>0</v>
      </c>
      <c r="M74" s="164">
        <v>1</v>
      </c>
      <c r="N74" s="164">
        <v>1</v>
      </c>
      <c r="O74" s="156">
        <v>0</v>
      </c>
      <c r="P74" s="156">
        <f t="shared" si="1"/>
        <v>0</v>
      </c>
    </row>
    <row r="75" spans="1:16" s="21" customFormat="1" ht="15" customHeight="1">
      <c r="A75" s="163" t="s">
        <v>3443</v>
      </c>
      <c r="B75" s="163" t="s">
        <v>3646</v>
      </c>
      <c r="C75" s="163" t="s">
        <v>28</v>
      </c>
      <c r="D75" s="163" t="s">
        <v>28</v>
      </c>
      <c r="E75" s="163" t="s">
        <v>13</v>
      </c>
      <c r="F75" s="163"/>
      <c r="G75" s="163" t="s">
        <v>2306</v>
      </c>
      <c r="H75" s="163" t="s">
        <v>27</v>
      </c>
      <c r="I75" s="164" t="s">
        <v>3442</v>
      </c>
      <c r="J75" s="164" t="s">
        <v>3442</v>
      </c>
      <c r="K75" s="164">
        <v>0</v>
      </c>
      <c r="L75" s="164">
        <v>0</v>
      </c>
      <c r="M75" s="164">
        <v>1</v>
      </c>
      <c r="N75" s="164">
        <v>1</v>
      </c>
      <c r="O75" s="156">
        <v>0</v>
      </c>
      <c r="P75" s="156">
        <f t="shared" si="1"/>
        <v>0</v>
      </c>
    </row>
    <row r="76" spans="1:16" s="21" customFormat="1" ht="15" customHeight="1">
      <c r="A76" s="163" t="s">
        <v>3443</v>
      </c>
      <c r="B76" s="163" t="s">
        <v>3646</v>
      </c>
      <c r="C76" s="163" t="s">
        <v>28</v>
      </c>
      <c r="D76" s="163" t="s">
        <v>28</v>
      </c>
      <c r="E76" s="163" t="s">
        <v>13</v>
      </c>
      <c r="F76" s="163"/>
      <c r="G76" s="163" t="s">
        <v>2289</v>
      </c>
      <c r="H76" s="163" t="s">
        <v>2290</v>
      </c>
      <c r="I76" s="164" t="s">
        <v>3442</v>
      </c>
      <c r="J76" s="164" t="s">
        <v>3442</v>
      </c>
      <c r="K76" s="164">
        <v>0</v>
      </c>
      <c r="L76" s="164">
        <v>0</v>
      </c>
      <c r="M76" s="164">
        <v>1</v>
      </c>
      <c r="N76" s="164">
        <v>1</v>
      </c>
      <c r="O76" s="156">
        <v>0</v>
      </c>
      <c r="P76" s="156">
        <f t="shared" si="1"/>
        <v>0</v>
      </c>
    </row>
    <row r="77" spans="1:16" s="21" customFormat="1" ht="15" customHeight="1">
      <c r="A77" s="163" t="s">
        <v>3443</v>
      </c>
      <c r="B77" s="163" t="s">
        <v>3646</v>
      </c>
      <c r="C77" s="163" t="s">
        <v>28</v>
      </c>
      <c r="D77" s="163" t="s">
        <v>28</v>
      </c>
      <c r="E77" s="163" t="s">
        <v>13</v>
      </c>
      <c r="F77" s="163"/>
      <c r="G77" s="163" t="s">
        <v>2291</v>
      </c>
      <c r="H77" s="163" t="s">
        <v>2292</v>
      </c>
      <c r="I77" s="164" t="s">
        <v>3442</v>
      </c>
      <c r="J77" s="164" t="s">
        <v>3442</v>
      </c>
      <c r="K77" s="164">
        <v>0</v>
      </c>
      <c r="L77" s="164">
        <v>0</v>
      </c>
      <c r="M77" s="164">
        <v>1</v>
      </c>
      <c r="N77" s="164">
        <v>1</v>
      </c>
      <c r="O77" s="156">
        <v>0</v>
      </c>
      <c r="P77" s="156">
        <f t="shared" si="1"/>
        <v>0</v>
      </c>
    </row>
    <row r="78" spans="1:16" s="21" customFormat="1" ht="15" customHeight="1">
      <c r="A78" s="163" t="s">
        <v>3443</v>
      </c>
      <c r="B78" s="163" t="s">
        <v>3646</v>
      </c>
      <c r="C78" s="163" t="s">
        <v>28</v>
      </c>
      <c r="D78" s="163" t="s">
        <v>28</v>
      </c>
      <c r="E78" s="163" t="s">
        <v>13</v>
      </c>
      <c r="F78" s="163"/>
      <c r="G78" s="163" t="s">
        <v>2293</v>
      </c>
      <c r="H78" s="163" t="s">
        <v>17</v>
      </c>
      <c r="I78" s="164" t="s">
        <v>3442</v>
      </c>
      <c r="J78" s="164" t="s">
        <v>3442</v>
      </c>
      <c r="K78" s="164">
        <v>0</v>
      </c>
      <c r="L78" s="164">
        <v>0</v>
      </c>
      <c r="M78" s="164">
        <v>1</v>
      </c>
      <c r="N78" s="164">
        <v>1</v>
      </c>
      <c r="O78" s="156">
        <v>0</v>
      </c>
      <c r="P78" s="156">
        <f t="shared" si="1"/>
        <v>0</v>
      </c>
    </row>
    <row r="79" spans="1:16" s="21" customFormat="1" ht="15" customHeight="1">
      <c r="A79" s="163" t="s">
        <v>3443</v>
      </c>
      <c r="B79" s="163" t="s">
        <v>3646</v>
      </c>
      <c r="C79" s="163" t="s">
        <v>28</v>
      </c>
      <c r="D79" s="163" t="s">
        <v>28</v>
      </c>
      <c r="E79" s="163" t="s">
        <v>13</v>
      </c>
      <c r="F79" s="163"/>
      <c r="G79" s="163" t="s">
        <v>2294</v>
      </c>
      <c r="H79" s="163" t="s">
        <v>2295</v>
      </c>
      <c r="I79" s="164" t="s">
        <v>3442</v>
      </c>
      <c r="J79" s="164" t="s">
        <v>3442</v>
      </c>
      <c r="K79" s="164">
        <v>0</v>
      </c>
      <c r="L79" s="164">
        <v>0</v>
      </c>
      <c r="M79" s="164">
        <v>1</v>
      </c>
      <c r="N79" s="164">
        <v>1</v>
      </c>
      <c r="O79" s="156">
        <v>0</v>
      </c>
      <c r="P79" s="156">
        <f t="shared" si="1"/>
        <v>0</v>
      </c>
    </row>
    <row r="80" spans="1:16" s="21" customFormat="1" ht="15" customHeight="1">
      <c r="A80" s="163" t="s">
        <v>3443</v>
      </c>
      <c r="B80" s="163" t="s">
        <v>3646</v>
      </c>
      <c r="C80" s="163" t="s">
        <v>30</v>
      </c>
      <c r="D80" s="163" t="s">
        <v>30</v>
      </c>
      <c r="E80" s="163" t="s">
        <v>13</v>
      </c>
      <c r="F80" s="163"/>
      <c r="G80" s="163" t="s">
        <v>2279</v>
      </c>
      <c r="H80" s="163" t="s">
        <v>2280</v>
      </c>
      <c r="I80" s="164">
        <v>35545.949999999997</v>
      </c>
      <c r="J80" s="164">
        <v>35545.949999999997</v>
      </c>
      <c r="K80" s="164">
        <v>3402880.09</v>
      </c>
      <c r="L80" s="164">
        <v>3402880.0900000003</v>
      </c>
      <c r="M80" s="164">
        <v>1</v>
      </c>
      <c r="N80" s="164">
        <v>1</v>
      </c>
      <c r="O80" s="156">
        <v>3367334.14</v>
      </c>
      <c r="P80" s="156">
        <f t="shared" si="1"/>
        <v>35545.950000000186</v>
      </c>
    </row>
    <row r="81" spans="1:16" s="21" customFormat="1" ht="15" customHeight="1">
      <c r="A81" s="163" t="s">
        <v>3443</v>
      </c>
      <c r="B81" s="163" t="s">
        <v>3646</v>
      </c>
      <c r="C81" s="163" t="s">
        <v>30</v>
      </c>
      <c r="D81" s="163" t="s">
        <v>30</v>
      </c>
      <c r="E81" s="163" t="s">
        <v>13</v>
      </c>
      <c r="F81" s="163"/>
      <c r="G81" s="163" t="s">
        <v>2300</v>
      </c>
      <c r="H81" s="163" t="s">
        <v>2301</v>
      </c>
      <c r="I81" s="164" t="s">
        <v>3442</v>
      </c>
      <c r="J81" s="164" t="s">
        <v>3442</v>
      </c>
      <c r="K81" s="164">
        <v>0</v>
      </c>
      <c r="L81" s="164">
        <v>0</v>
      </c>
      <c r="M81" s="164">
        <v>1</v>
      </c>
      <c r="N81" s="164">
        <v>1</v>
      </c>
      <c r="O81" s="156">
        <v>0</v>
      </c>
      <c r="P81" s="156">
        <f t="shared" si="1"/>
        <v>0</v>
      </c>
    </row>
    <row r="82" spans="1:16" s="21" customFormat="1" ht="15" customHeight="1">
      <c r="A82" s="163" t="s">
        <v>3443</v>
      </c>
      <c r="B82" s="163" t="s">
        <v>3646</v>
      </c>
      <c r="C82" s="163" t="s">
        <v>30</v>
      </c>
      <c r="D82" s="163" t="s">
        <v>30</v>
      </c>
      <c r="E82" s="163" t="s">
        <v>13</v>
      </c>
      <c r="F82" s="163"/>
      <c r="G82" s="163" t="s">
        <v>2281</v>
      </c>
      <c r="H82" s="163" t="s">
        <v>2282</v>
      </c>
      <c r="I82" s="164">
        <v>6790.75</v>
      </c>
      <c r="J82" s="164">
        <v>6790.75</v>
      </c>
      <c r="K82" s="164">
        <v>202334.29</v>
      </c>
      <c r="L82" s="164">
        <v>202334.28999999998</v>
      </c>
      <c r="M82" s="164">
        <v>1</v>
      </c>
      <c r="N82" s="164">
        <v>1</v>
      </c>
      <c r="O82" s="156">
        <v>195543.53999999998</v>
      </c>
      <c r="P82" s="156">
        <f t="shared" si="1"/>
        <v>6790.75</v>
      </c>
    </row>
    <row r="83" spans="1:16" s="21" customFormat="1" ht="15" customHeight="1">
      <c r="A83" s="163" t="s">
        <v>3443</v>
      </c>
      <c r="B83" s="163" t="s">
        <v>3646</v>
      </c>
      <c r="C83" s="163" t="s">
        <v>30</v>
      </c>
      <c r="D83" s="163" t="s">
        <v>30</v>
      </c>
      <c r="E83" s="163" t="s">
        <v>13</v>
      </c>
      <c r="F83" s="163"/>
      <c r="G83" s="163" t="s">
        <v>2283</v>
      </c>
      <c r="H83" s="163" t="s">
        <v>2284</v>
      </c>
      <c r="I83" s="164">
        <v>107350.92</v>
      </c>
      <c r="J83" s="164">
        <v>107350.92</v>
      </c>
      <c r="K83" s="164">
        <v>107350.92</v>
      </c>
      <c r="L83" s="164">
        <v>107350.92</v>
      </c>
      <c r="M83" s="164">
        <v>1</v>
      </c>
      <c r="N83" s="164">
        <v>1</v>
      </c>
      <c r="O83" s="156">
        <v>0</v>
      </c>
      <c r="P83" s="156">
        <f t="shared" si="1"/>
        <v>107350.92</v>
      </c>
    </row>
    <row r="84" spans="1:16" s="21" customFormat="1" ht="15" customHeight="1">
      <c r="A84" s="163" t="s">
        <v>3443</v>
      </c>
      <c r="B84" s="163" t="s">
        <v>3646</v>
      </c>
      <c r="C84" s="163" t="s">
        <v>30</v>
      </c>
      <c r="D84" s="163" t="s">
        <v>30</v>
      </c>
      <c r="E84" s="163" t="s">
        <v>13</v>
      </c>
      <c r="F84" s="163"/>
      <c r="G84" s="163" t="s">
        <v>2285</v>
      </c>
      <c r="H84" s="163" t="s">
        <v>2286</v>
      </c>
      <c r="I84" s="164">
        <v>1603.14</v>
      </c>
      <c r="J84" s="164">
        <v>1603.14</v>
      </c>
      <c r="K84" s="164">
        <v>6419.82</v>
      </c>
      <c r="L84" s="164">
        <v>6419.8200000000006</v>
      </c>
      <c r="M84" s="164">
        <v>1</v>
      </c>
      <c r="N84" s="164">
        <v>1</v>
      </c>
      <c r="O84" s="156">
        <v>4816.68</v>
      </c>
      <c r="P84" s="156">
        <f t="shared" si="1"/>
        <v>1603.1400000000003</v>
      </c>
    </row>
    <row r="85" spans="1:16" s="21" customFormat="1" ht="15" customHeight="1">
      <c r="A85" s="163" t="s">
        <v>3443</v>
      </c>
      <c r="B85" s="163" t="s">
        <v>3646</v>
      </c>
      <c r="C85" s="163" t="s">
        <v>30</v>
      </c>
      <c r="D85" s="163" t="s">
        <v>30</v>
      </c>
      <c r="E85" s="163" t="s">
        <v>13</v>
      </c>
      <c r="F85" s="163"/>
      <c r="G85" s="163" t="s">
        <v>16</v>
      </c>
      <c r="H85" s="163" t="s">
        <v>2307</v>
      </c>
      <c r="I85" s="164" t="s">
        <v>3442</v>
      </c>
      <c r="J85" s="164" t="s">
        <v>3442</v>
      </c>
      <c r="K85" s="164">
        <v>0</v>
      </c>
      <c r="L85" s="164">
        <v>0</v>
      </c>
      <c r="M85" s="164">
        <v>1</v>
      </c>
      <c r="N85" s="164">
        <v>1</v>
      </c>
      <c r="O85" s="156">
        <v>0</v>
      </c>
      <c r="P85" s="156">
        <f t="shared" si="1"/>
        <v>0</v>
      </c>
    </row>
    <row r="86" spans="1:16" s="21" customFormat="1" ht="15" customHeight="1">
      <c r="A86" s="163" t="s">
        <v>3443</v>
      </c>
      <c r="B86" s="163" t="s">
        <v>3646</v>
      </c>
      <c r="C86" s="163" t="s">
        <v>30</v>
      </c>
      <c r="D86" s="163" t="s">
        <v>30</v>
      </c>
      <c r="E86" s="163" t="s">
        <v>13</v>
      </c>
      <c r="F86" s="163"/>
      <c r="G86" s="163" t="s">
        <v>2287</v>
      </c>
      <c r="H86" s="163" t="s">
        <v>2288</v>
      </c>
      <c r="I86" s="164">
        <v>36442.400000000001</v>
      </c>
      <c r="J86" s="164">
        <v>36442.400000000001</v>
      </c>
      <c r="K86" s="164">
        <v>36442.400000000001</v>
      </c>
      <c r="L86" s="164">
        <v>36442.400000000001</v>
      </c>
      <c r="M86" s="164">
        <v>1</v>
      </c>
      <c r="N86" s="164">
        <v>1</v>
      </c>
      <c r="O86" s="156">
        <v>0</v>
      </c>
      <c r="P86" s="156">
        <f t="shared" si="1"/>
        <v>36442.400000000001</v>
      </c>
    </row>
    <row r="87" spans="1:16" s="21" customFormat="1" ht="15" customHeight="1">
      <c r="A87" s="163" t="s">
        <v>3443</v>
      </c>
      <c r="B87" s="163" t="s">
        <v>3646</v>
      </c>
      <c r="C87" s="163" t="s">
        <v>30</v>
      </c>
      <c r="D87" s="163" t="s">
        <v>30</v>
      </c>
      <c r="E87" s="163" t="s">
        <v>13</v>
      </c>
      <c r="F87" s="163"/>
      <c r="G87" s="163" t="s">
        <v>2302</v>
      </c>
      <c r="H87" s="163" t="s">
        <v>2303</v>
      </c>
      <c r="I87" s="164">
        <v>7737.21</v>
      </c>
      <c r="J87" s="164">
        <v>7737.21</v>
      </c>
      <c r="K87" s="164">
        <v>7737.21</v>
      </c>
      <c r="L87" s="164">
        <v>7737.21</v>
      </c>
      <c r="M87" s="164">
        <v>1</v>
      </c>
      <c r="N87" s="164">
        <v>1</v>
      </c>
      <c r="O87" s="156">
        <v>0</v>
      </c>
      <c r="P87" s="156">
        <f t="shared" si="1"/>
        <v>7737.21</v>
      </c>
    </row>
    <row r="88" spans="1:16" s="21" customFormat="1" ht="15" customHeight="1">
      <c r="A88" s="163" t="s">
        <v>3443</v>
      </c>
      <c r="B88" s="163" t="s">
        <v>3646</v>
      </c>
      <c r="C88" s="163" t="s">
        <v>30</v>
      </c>
      <c r="D88" s="163" t="s">
        <v>30</v>
      </c>
      <c r="E88" s="163" t="s">
        <v>13</v>
      </c>
      <c r="F88" s="163"/>
      <c r="G88" s="163" t="s">
        <v>2306</v>
      </c>
      <c r="H88" s="163" t="s">
        <v>27</v>
      </c>
      <c r="I88" s="164" t="s">
        <v>3442</v>
      </c>
      <c r="J88" s="164" t="s">
        <v>3442</v>
      </c>
      <c r="K88" s="164">
        <v>0</v>
      </c>
      <c r="L88" s="164">
        <v>0</v>
      </c>
      <c r="M88" s="164">
        <v>1</v>
      </c>
      <c r="N88" s="164">
        <v>1</v>
      </c>
      <c r="O88" s="156">
        <v>0</v>
      </c>
      <c r="P88" s="156">
        <f t="shared" si="1"/>
        <v>0</v>
      </c>
    </row>
    <row r="89" spans="1:16" s="21" customFormat="1" ht="15" customHeight="1">
      <c r="A89" s="163" t="s">
        <v>3443</v>
      </c>
      <c r="B89" s="163" t="s">
        <v>3646</v>
      </c>
      <c r="C89" s="163" t="s">
        <v>30</v>
      </c>
      <c r="D89" s="163" t="s">
        <v>30</v>
      </c>
      <c r="E89" s="163" t="s">
        <v>13</v>
      </c>
      <c r="F89" s="163"/>
      <c r="G89" s="163" t="s">
        <v>2308</v>
      </c>
      <c r="H89" s="163" t="s">
        <v>31</v>
      </c>
      <c r="I89" s="164">
        <v>0.01</v>
      </c>
      <c r="J89" s="164">
        <v>0.01</v>
      </c>
      <c r="K89" s="164">
        <v>0.02</v>
      </c>
      <c r="L89" s="164">
        <v>0.02</v>
      </c>
      <c r="M89" s="164">
        <v>1</v>
      </c>
      <c r="N89" s="164">
        <v>1</v>
      </c>
      <c r="O89" s="156">
        <v>0.01</v>
      </c>
      <c r="P89" s="156">
        <f t="shared" si="1"/>
        <v>0.01</v>
      </c>
    </row>
    <row r="90" spans="1:16" s="21" customFormat="1" ht="15" customHeight="1">
      <c r="A90" s="163" t="s">
        <v>3443</v>
      </c>
      <c r="B90" s="163" t="s">
        <v>3646</v>
      </c>
      <c r="C90" s="163" t="s">
        <v>30</v>
      </c>
      <c r="D90" s="163" t="s">
        <v>30</v>
      </c>
      <c r="E90" s="163" t="s">
        <v>13</v>
      </c>
      <c r="F90" s="163"/>
      <c r="G90" s="163" t="s">
        <v>2289</v>
      </c>
      <c r="H90" s="163" t="s">
        <v>2290</v>
      </c>
      <c r="I90" s="164">
        <v>-562</v>
      </c>
      <c r="J90" s="164">
        <v>-562</v>
      </c>
      <c r="K90" s="164">
        <v>154222</v>
      </c>
      <c r="L90" s="164">
        <v>154222</v>
      </c>
      <c r="M90" s="164">
        <v>1</v>
      </c>
      <c r="N90" s="164">
        <v>1</v>
      </c>
      <c r="O90" s="156">
        <v>154784</v>
      </c>
      <c r="P90" s="156">
        <f t="shared" si="1"/>
        <v>-562</v>
      </c>
    </row>
    <row r="91" spans="1:16" s="21" customFormat="1" ht="15" customHeight="1">
      <c r="A91" s="163" t="s">
        <v>3443</v>
      </c>
      <c r="B91" s="163" t="s">
        <v>3646</v>
      </c>
      <c r="C91" s="163" t="s">
        <v>30</v>
      </c>
      <c r="D91" s="163" t="s">
        <v>30</v>
      </c>
      <c r="E91" s="163" t="s">
        <v>13</v>
      </c>
      <c r="F91" s="163"/>
      <c r="G91" s="163" t="s">
        <v>2291</v>
      </c>
      <c r="H91" s="163" t="s">
        <v>2292</v>
      </c>
      <c r="I91" s="164" t="s">
        <v>3442</v>
      </c>
      <c r="J91" s="164" t="s">
        <v>3442</v>
      </c>
      <c r="K91" s="164">
        <v>65959</v>
      </c>
      <c r="L91" s="164">
        <v>65959</v>
      </c>
      <c r="M91" s="164">
        <v>1</v>
      </c>
      <c r="N91" s="164">
        <v>1</v>
      </c>
      <c r="O91" s="156">
        <v>65959</v>
      </c>
      <c r="P91" s="156">
        <f t="shared" si="1"/>
        <v>0</v>
      </c>
    </row>
    <row r="92" spans="1:16" s="21" customFormat="1" ht="15" customHeight="1">
      <c r="A92" s="163" t="s">
        <v>3443</v>
      </c>
      <c r="B92" s="163" t="s">
        <v>3646</v>
      </c>
      <c r="C92" s="163" t="s">
        <v>30</v>
      </c>
      <c r="D92" s="163" t="s">
        <v>30</v>
      </c>
      <c r="E92" s="163" t="s">
        <v>13</v>
      </c>
      <c r="F92" s="163"/>
      <c r="G92" s="163" t="s">
        <v>2466</v>
      </c>
      <c r="H92" s="163" t="s">
        <v>2467</v>
      </c>
      <c r="I92" s="164" t="s">
        <v>3442</v>
      </c>
      <c r="J92" s="164" t="s">
        <v>3442</v>
      </c>
      <c r="K92" s="164">
        <v>0</v>
      </c>
      <c r="L92" s="164">
        <v>0</v>
      </c>
      <c r="M92" s="164">
        <v>1</v>
      </c>
      <c r="N92" s="164">
        <v>1</v>
      </c>
      <c r="O92" s="156">
        <v>0</v>
      </c>
      <c r="P92" s="156">
        <f t="shared" si="1"/>
        <v>0</v>
      </c>
    </row>
    <row r="93" spans="1:16" s="21" customFormat="1" ht="15" customHeight="1">
      <c r="A93" s="163" t="s">
        <v>3443</v>
      </c>
      <c r="B93" s="163" t="s">
        <v>3646</v>
      </c>
      <c r="C93" s="163" t="s">
        <v>30</v>
      </c>
      <c r="D93" s="163" t="s">
        <v>30</v>
      </c>
      <c r="E93" s="163" t="s">
        <v>13</v>
      </c>
      <c r="F93" s="163"/>
      <c r="G93" s="163" t="s">
        <v>2460</v>
      </c>
      <c r="H93" s="163" t="s">
        <v>2461</v>
      </c>
      <c r="I93" s="164" t="s">
        <v>3442</v>
      </c>
      <c r="J93" s="164" t="s">
        <v>3442</v>
      </c>
      <c r="K93" s="164">
        <v>0</v>
      </c>
      <c r="L93" s="164">
        <v>0</v>
      </c>
      <c r="M93" s="164">
        <v>1</v>
      </c>
      <c r="N93" s="164">
        <v>1</v>
      </c>
      <c r="O93" s="156">
        <v>0</v>
      </c>
      <c r="P93" s="156">
        <f t="shared" si="1"/>
        <v>0</v>
      </c>
    </row>
    <row r="94" spans="1:16" s="21" customFormat="1" ht="15" customHeight="1">
      <c r="A94" s="163" t="s">
        <v>3443</v>
      </c>
      <c r="B94" s="163" t="s">
        <v>3646</v>
      </c>
      <c r="C94" s="163" t="s">
        <v>30</v>
      </c>
      <c r="D94" s="163" t="s">
        <v>30</v>
      </c>
      <c r="E94" s="163" t="s">
        <v>13</v>
      </c>
      <c r="F94" s="163"/>
      <c r="G94" s="163" t="s">
        <v>2398</v>
      </c>
      <c r="H94" s="163" t="s">
        <v>3451</v>
      </c>
      <c r="I94" s="164" t="s">
        <v>3442</v>
      </c>
      <c r="J94" s="164" t="s">
        <v>3442</v>
      </c>
      <c r="K94" s="164">
        <v>28</v>
      </c>
      <c r="L94" s="164">
        <v>28</v>
      </c>
      <c r="M94" s="164">
        <v>0</v>
      </c>
      <c r="N94" s="164">
        <v>0</v>
      </c>
      <c r="O94" s="156">
        <v>28</v>
      </c>
      <c r="P94" s="156">
        <f t="shared" si="1"/>
        <v>0</v>
      </c>
    </row>
    <row r="95" spans="1:16" s="21" customFormat="1" ht="15" customHeight="1">
      <c r="A95" s="163" t="s">
        <v>3443</v>
      </c>
      <c r="B95" s="163" t="s">
        <v>3646</v>
      </c>
      <c r="C95" s="163" t="s">
        <v>30</v>
      </c>
      <c r="D95" s="163" t="s">
        <v>30</v>
      </c>
      <c r="E95" s="163" t="s">
        <v>13</v>
      </c>
      <c r="F95" s="163"/>
      <c r="G95" s="163" t="s">
        <v>2293</v>
      </c>
      <c r="H95" s="163" t="s">
        <v>17</v>
      </c>
      <c r="I95" s="164">
        <v>3941.66</v>
      </c>
      <c r="J95" s="164">
        <v>3941.66</v>
      </c>
      <c r="K95" s="164">
        <v>4752.2299999999996</v>
      </c>
      <c r="L95" s="164">
        <v>4752.2299999999996</v>
      </c>
      <c r="M95" s="164">
        <v>1</v>
      </c>
      <c r="N95" s="164">
        <v>1</v>
      </c>
      <c r="O95" s="156">
        <v>810.57</v>
      </c>
      <c r="P95" s="156">
        <f t="shared" si="1"/>
        <v>3941.6599999999994</v>
      </c>
    </row>
    <row r="96" spans="1:16" s="21" customFormat="1" ht="15" customHeight="1">
      <c r="A96" s="163" t="s">
        <v>3443</v>
      </c>
      <c r="B96" s="163" t="s">
        <v>3646</v>
      </c>
      <c r="C96" s="163" t="s">
        <v>30</v>
      </c>
      <c r="D96" s="163" t="s">
        <v>30</v>
      </c>
      <c r="E96" s="163" t="s">
        <v>13</v>
      </c>
      <c r="F96" s="163"/>
      <c r="G96" s="163" t="s">
        <v>2294</v>
      </c>
      <c r="H96" s="163" t="s">
        <v>2295</v>
      </c>
      <c r="I96" s="164">
        <v>20282.78</v>
      </c>
      <c r="J96" s="164">
        <v>20282.78</v>
      </c>
      <c r="K96" s="164">
        <v>40565.56</v>
      </c>
      <c r="L96" s="164">
        <v>40565.56</v>
      </c>
      <c r="M96" s="164">
        <v>1</v>
      </c>
      <c r="N96" s="164">
        <v>1</v>
      </c>
      <c r="O96" s="156">
        <v>20282.78</v>
      </c>
      <c r="P96" s="156">
        <f t="shared" si="1"/>
        <v>20282.78</v>
      </c>
    </row>
    <row r="97" spans="1:16" s="21" customFormat="1" ht="15" customHeight="1">
      <c r="A97" s="163" t="s">
        <v>3443</v>
      </c>
      <c r="B97" s="163" t="s">
        <v>3646</v>
      </c>
      <c r="C97" s="163" t="s">
        <v>30</v>
      </c>
      <c r="D97" s="163" t="s">
        <v>30</v>
      </c>
      <c r="E97" s="163" t="s">
        <v>13</v>
      </c>
      <c r="F97" s="163"/>
      <c r="G97" s="163" t="s">
        <v>2309</v>
      </c>
      <c r="H97" s="163" t="s">
        <v>256</v>
      </c>
      <c r="I97" s="164" t="s">
        <v>3442</v>
      </c>
      <c r="J97" s="164" t="s">
        <v>3442</v>
      </c>
      <c r="K97" s="164">
        <v>0</v>
      </c>
      <c r="L97" s="164">
        <v>0</v>
      </c>
      <c r="M97" s="164">
        <v>1</v>
      </c>
      <c r="N97" s="164">
        <v>1</v>
      </c>
      <c r="O97" s="156">
        <v>0</v>
      </c>
      <c r="P97" s="156">
        <f t="shared" si="1"/>
        <v>0</v>
      </c>
    </row>
    <row r="98" spans="1:16" s="21" customFormat="1" ht="15" customHeight="1">
      <c r="A98" s="163" t="s">
        <v>3443</v>
      </c>
      <c r="B98" s="163" t="s">
        <v>3646</v>
      </c>
      <c r="C98" s="163" t="s">
        <v>34</v>
      </c>
      <c r="D98" s="163" t="s">
        <v>34</v>
      </c>
      <c r="E98" s="163" t="s">
        <v>13</v>
      </c>
      <c r="F98" s="163"/>
      <c r="G98" s="163" t="s">
        <v>2279</v>
      </c>
      <c r="H98" s="163" t="s">
        <v>2280</v>
      </c>
      <c r="I98" s="164">
        <v>1307.99</v>
      </c>
      <c r="J98" s="164">
        <v>1307.99</v>
      </c>
      <c r="K98" s="164">
        <v>76455.929999999993</v>
      </c>
      <c r="L98" s="164">
        <v>76455.929999999993</v>
      </c>
      <c r="M98" s="164">
        <v>1</v>
      </c>
      <c r="N98" s="164">
        <v>1</v>
      </c>
      <c r="O98" s="156">
        <v>75147.939999999988</v>
      </c>
      <c r="P98" s="156">
        <f t="shared" si="1"/>
        <v>1307.9900000000052</v>
      </c>
    </row>
    <row r="99" spans="1:16" s="21" customFormat="1" ht="15" customHeight="1">
      <c r="A99" s="163" t="s">
        <v>3443</v>
      </c>
      <c r="B99" s="163" t="s">
        <v>3646</v>
      </c>
      <c r="C99" s="163" t="s">
        <v>34</v>
      </c>
      <c r="D99" s="163" t="s">
        <v>34</v>
      </c>
      <c r="E99" s="163" t="s">
        <v>13</v>
      </c>
      <c r="F99" s="163"/>
      <c r="G99" s="163" t="s">
        <v>2281</v>
      </c>
      <c r="H99" s="163" t="s">
        <v>2282</v>
      </c>
      <c r="I99" s="164">
        <v>71.400000000000006</v>
      </c>
      <c r="J99" s="164">
        <v>71.400000000000006</v>
      </c>
      <c r="K99" s="164">
        <v>2094.66</v>
      </c>
      <c r="L99" s="164">
        <v>2094.66</v>
      </c>
      <c r="M99" s="164">
        <v>1</v>
      </c>
      <c r="N99" s="164">
        <v>1</v>
      </c>
      <c r="O99" s="156">
        <v>2023.2600000000002</v>
      </c>
      <c r="P99" s="156">
        <f t="shared" si="1"/>
        <v>71.399999999999636</v>
      </c>
    </row>
    <row r="100" spans="1:16" s="21" customFormat="1" ht="15" customHeight="1">
      <c r="A100" s="163" t="s">
        <v>3443</v>
      </c>
      <c r="B100" s="163" t="s">
        <v>3646</v>
      </c>
      <c r="C100" s="163" t="s">
        <v>34</v>
      </c>
      <c r="D100" s="163" t="s">
        <v>34</v>
      </c>
      <c r="E100" s="163" t="s">
        <v>13</v>
      </c>
      <c r="F100" s="163"/>
      <c r="G100" s="163" t="s">
        <v>2283</v>
      </c>
      <c r="H100" s="163" t="s">
        <v>2284</v>
      </c>
      <c r="I100" s="164">
        <v>1448.79</v>
      </c>
      <c r="J100" s="164">
        <v>1448.79</v>
      </c>
      <c r="K100" s="164">
        <v>1448.79</v>
      </c>
      <c r="L100" s="164">
        <v>1448.79</v>
      </c>
      <c r="M100" s="164">
        <v>1</v>
      </c>
      <c r="N100" s="164">
        <v>1</v>
      </c>
      <c r="O100" s="156">
        <v>0</v>
      </c>
      <c r="P100" s="156">
        <f t="shared" si="1"/>
        <v>1448.79</v>
      </c>
    </row>
    <row r="101" spans="1:16" s="21" customFormat="1" ht="15" customHeight="1">
      <c r="A101" s="163" t="s">
        <v>3443</v>
      </c>
      <c r="B101" s="163" t="s">
        <v>3646</v>
      </c>
      <c r="C101" s="163" t="s">
        <v>34</v>
      </c>
      <c r="D101" s="163" t="s">
        <v>34</v>
      </c>
      <c r="E101" s="163" t="s">
        <v>13</v>
      </c>
      <c r="F101" s="163"/>
      <c r="G101" s="163" t="s">
        <v>2285</v>
      </c>
      <c r="H101" s="163" t="s">
        <v>2286</v>
      </c>
      <c r="I101" s="164">
        <v>13.48</v>
      </c>
      <c r="J101" s="164">
        <v>13.48</v>
      </c>
      <c r="K101" s="164">
        <v>40.479999999999997</v>
      </c>
      <c r="L101" s="164">
        <v>40.480000000000004</v>
      </c>
      <c r="M101" s="164">
        <v>1</v>
      </c>
      <c r="N101" s="164">
        <v>1</v>
      </c>
      <c r="O101" s="156">
        <v>27</v>
      </c>
      <c r="P101" s="156">
        <f t="shared" si="1"/>
        <v>13.480000000000004</v>
      </c>
    </row>
    <row r="102" spans="1:16" s="21" customFormat="1" ht="15" customHeight="1">
      <c r="A102" s="163" t="s">
        <v>3443</v>
      </c>
      <c r="B102" s="163" t="s">
        <v>3646</v>
      </c>
      <c r="C102" s="163" t="s">
        <v>34</v>
      </c>
      <c r="D102" s="163" t="s">
        <v>34</v>
      </c>
      <c r="E102" s="163" t="s">
        <v>13</v>
      </c>
      <c r="F102" s="163"/>
      <c r="G102" s="163" t="s">
        <v>2287</v>
      </c>
      <c r="H102" s="163" t="s">
        <v>2288</v>
      </c>
      <c r="I102" s="164">
        <v>832.37</v>
      </c>
      <c r="J102" s="164">
        <v>832.37</v>
      </c>
      <c r="K102" s="164">
        <v>832.37</v>
      </c>
      <c r="L102" s="164">
        <v>832.37</v>
      </c>
      <c r="M102" s="164">
        <v>1</v>
      </c>
      <c r="N102" s="164">
        <v>1</v>
      </c>
      <c r="O102" s="156">
        <v>0</v>
      </c>
      <c r="P102" s="156">
        <f t="shared" si="1"/>
        <v>832.37</v>
      </c>
    </row>
    <row r="103" spans="1:16" s="21" customFormat="1" ht="15" customHeight="1">
      <c r="A103" s="163" t="s">
        <v>3443</v>
      </c>
      <c r="B103" s="163" t="s">
        <v>3646</v>
      </c>
      <c r="C103" s="163" t="s">
        <v>34</v>
      </c>
      <c r="D103" s="163" t="s">
        <v>34</v>
      </c>
      <c r="E103" s="163" t="s">
        <v>13</v>
      </c>
      <c r="F103" s="163"/>
      <c r="G103" s="163" t="s">
        <v>2302</v>
      </c>
      <c r="H103" s="163" t="s">
        <v>2303</v>
      </c>
      <c r="I103" s="164">
        <v>107.75</v>
      </c>
      <c r="J103" s="164">
        <v>107.75</v>
      </c>
      <c r="K103" s="164">
        <v>107.75</v>
      </c>
      <c r="L103" s="164">
        <v>107.75</v>
      </c>
      <c r="M103" s="164">
        <v>1</v>
      </c>
      <c r="N103" s="164">
        <v>1</v>
      </c>
      <c r="O103" s="156">
        <v>0</v>
      </c>
      <c r="P103" s="156">
        <f t="shared" si="1"/>
        <v>107.75</v>
      </c>
    </row>
    <row r="104" spans="1:16" s="21" customFormat="1" ht="15" customHeight="1">
      <c r="A104" s="163" t="s">
        <v>3443</v>
      </c>
      <c r="B104" s="163" t="s">
        <v>3646</v>
      </c>
      <c r="C104" s="163" t="s">
        <v>34</v>
      </c>
      <c r="D104" s="163" t="s">
        <v>34</v>
      </c>
      <c r="E104" s="163" t="s">
        <v>13</v>
      </c>
      <c r="F104" s="163"/>
      <c r="G104" s="163" t="s">
        <v>2306</v>
      </c>
      <c r="H104" s="163" t="s">
        <v>27</v>
      </c>
      <c r="I104" s="164" t="s">
        <v>3442</v>
      </c>
      <c r="J104" s="164" t="s">
        <v>3442</v>
      </c>
      <c r="K104" s="164">
        <v>0</v>
      </c>
      <c r="L104" s="164">
        <v>0</v>
      </c>
      <c r="M104" s="164">
        <v>1</v>
      </c>
      <c r="N104" s="164">
        <v>1</v>
      </c>
      <c r="O104" s="156">
        <v>0</v>
      </c>
      <c r="P104" s="156">
        <f t="shared" si="1"/>
        <v>0</v>
      </c>
    </row>
    <row r="105" spans="1:16" s="21" customFormat="1" ht="15" customHeight="1">
      <c r="A105" s="163" t="s">
        <v>3443</v>
      </c>
      <c r="B105" s="163" t="s">
        <v>3646</v>
      </c>
      <c r="C105" s="163" t="s">
        <v>34</v>
      </c>
      <c r="D105" s="163" t="s">
        <v>34</v>
      </c>
      <c r="E105" s="163" t="s">
        <v>13</v>
      </c>
      <c r="F105" s="163"/>
      <c r="G105" s="163" t="s">
        <v>2293</v>
      </c>
      <c r="H105" s="163" t="s">
        <v>17</v>
      </c>
      <c r="I105" s="164">
        <v>17.260000000000002</v>
      </c>
      <c r="J105" s="164">
        <v>17.260000000000002</v>
      </c>
      <c r="K105" s="164">
        <v>30.02</v>
      </c>
      <c r="L105" s="164">
        <v>30.020000000000003</v>
      </c>
      <c r="M105" s="164">
        <v>1</v>
      </c>
      <c r="N105" s="164">
        <v>1</v>
      </c>
      <c r="O105" s="156">
        <v>12.76</v>
      </c>
      <c r="P105" s="156">
        <f t="shared" si="1"/>
        <v>17.260000000000005</v>
      </c>
    </row>
    <row r="106" spans="1:16" s="21" customFormat="1" ht="15" customHeight="1">
      <c r="A106" s="163" t="s">
        <v>3443</v>
      </c>
      <c r="B106" s="163" t="s">
        <v>3646</v>
      </c>
      <c r="C106" s="163" t="s">
        <v>35</v>
      </c>
      <c r="D106" s="163" t="s">
        <v>35</v>
      </c>
      <c r="E106" s="163" t="s">
        <v>13</v>
      </c>
      <c r="F106" s="163"/>
      <c r="G106" s="163" t="s">
        <v>2279</v>
      </c>
      <c r="H106" s="163" t="s">
        <v>2280</v>
      </c>
      <c r="I106" s="164" t="s">
        <v>3442</v>
      </c>
      <c r="J106" s="164" t="s">
        <v>3442</v>
      </c>
      <c r="K106" s="164">
        <v>0</v>
      </c>
      <c r="L106" s="164">
        <v>0</v>
      </c>
      <c r="M106" s="164">
        <v>1</v>
      </c>
      <c r="N106" s="164">
        <v>1</v>
      </c>
      <c r="O106" s="156">
        <v>0</v>
      </c>
      <c r="P106" s="156">
        <f t="shared" si="1"/>
        <v>0</v>
      </c>
    </row>
    <row r="107" spans="1:16" s="21" customFormat="1" ht="15" customHeight="1">
      <c r="A107" s="163" t="s">
        <v>3443</v>
      </c>
      <c r="B107" s="163" t="s">
        <v>3646</v>
      </c>
      <c r="C107" s="163" t="s">
        <v>35</v>
      </c>
      <c r="D107" s="163" t="s">
        <v>35</v>
      </c>
      <c r="E107" s="163" t="s">
        <v>13</v>
      </c>
      <c r="F107" s="163"/>
      <c r="G107" s="163" t="s">
        <v>2281</v>
      </c>
      <c r="H107" s="163" t="s">
        <v>2282</v>
      </c>
      <c r="I107" s="164" t="s">
        <v>3442</v>
      </c>
      <c r="J107" s="164" t="s">
        <v>3442</v>
      </c>
      <c r="K107" s="164">
        <v>0</v>
      </c>
      <c r="L107" s="164">
        <v>0</v>
      </c>
      <c r="M107" s="164">
        <v>1</v>
      </c>
      <c r="N107" s="164">
        <v>1</v>
      </c>
      <c r="O107" s="156">
        <v>0</v>
      </c>
      <c r="P107" s="156">
        <f t="shared" si="1"/>
        <v>0</v>
      </c>
    </row>
    <row r="108" spans="1:16" s="21" customFormat="1" ht="15" customHeight="1">
      <c r="A108" s="163" t="s">
        <v>3443</v>
      </c>
      <c r="B108" s="163" t="s">
        <v>3646</v>
      </c>
      <c r="C108" s="163" t="s">
        <v>35</v>
      </c>
      <c r="D108" s="163" t="s">
        <v>35</v>
      </c>
      <c r="E108" s="163" t="s">
        <v>13</v>
      </c>
      <c r="F108" s="163"/>
      <c r="G108" s="163" t="s">
        <v>2283</v>
      </c>
      <c r="H108" s="163" t="s">
        <v>2284</v>
      </c>
      <c r="I108" s="164" t="s">
        <v>3442</v>
      </c>
      <c r="J108" s="164" t="s">
        <v>3442</v>
      </c>
      <c r="K108" s="164">
        <v>0</v>
      </c>
      <c r="L108" s="164">
        <v>0</v>
      </c>
      <c r="M108" s="164">
        <v>1</v>
      </c>
      <c r="N108" s="164">
        <v>1</v>
      </c>
      <c r="O108" s="156">
        <v>0</v>
      </c>
      <c r="P108" s="156">
        <f t="shared" si="1"/>
        <v>0</v>
      </c>
    </row>
    <row r="109" spans="1:16" s="21" customFormat="1" ht="15" customHeight="1">
      <c r="A109" s="163" t="s">
        <v>3443</v>
      </c>
      <c r="B109" s="163" t="s">
        <v>3646</v>
      </c>
      <c r="C109" s="163" t="s">
        <v>35</v>
      </c>
      <c r="D109" s="163" t="s">
        <v>35</v>
      </c>
      <c r="E109" s="163" t="s">
        <v>13</v>
      </c>
      <c r="F109" s="163"/>
      <c r="G109" s="163" t="s">
        <v>2285</v>
      </c>
      <c r="H109" s="163" t="s">
        <v>2286</v>
      </c>
      <c r="I109" s="164" t="s">
        <v>3442</v>
      </c>
      <c r="J109" s="164" t="s">
        <v>3442</v>
      </c>
      <c r="K109" s="164">
        <v>0</v>
      </c>
      <c r="L109" s="164">
        <v>0</v>
      </c>
      <c r="M109" s="164">
        <v>1</v>
      </c>
      <c r="N109" s="164">
        <v>1</v>
      </c>
      <c r="O109" s="156">
        <v>0</v>
      </c>
      <c r="P109" s="156">
        <f t="shared" si="1"/>
        <v>0</v>
      </c>
    </row>
    <row r="110" spans="1:16" s="21" customFormat="1" ht="15" customHeight="1">
      <c r="A110" s="163" t="s">
        <v>3443</v>
      </c>
      <c r="B110" s="163" t="s">
        <v>3646</v>
      </c>
      <c r="C110" s="163" t="s">
        <v>35</v>
      </c>
      <c r="D110" s="163" t="s">
        <v>35</v>
      </c>
      <c r="E110" s="163" t="s">
        <v>13</v>
      </c>
      <c r="F110" s="163"/>
      <c r="G110" s="163" t="s">
        <v>2287</v>
      </c>
      <c r="H110" s="163" t="s">
        <v>2288</v>
      </c>
      <c r="I110" s="164" t="s">
        <v>3442</v>
      </c>
      <c r="J110" s="164" t="s">
        <v>3442</v>
      </c>
      <c r="K110" s="164">
        <v>0</v>
      </c>
      <c r="L110" s="164">
        <v>0</v>
      </c>
      <c r="M110" s="164">
        <v>1</v>
      </c>
      <c r="N110" s="164">
        <v>1</v>
      </c>
      <c r="O110" s="156">
        <v>0</v>
      </c>
      <c r="P110" s="156">
        <f t="shared" si="1"/>
        <v>0</v>
      </c>
    </row>
    <row r="111" spans="1:16" s="21" customFormat="1" ht="15" customHeight="1">
      <c r="A111" s="163" t="s">
        <v>3443</v>
      </c>
      <c r="B111" s="163" t="s">
        <v>3646</v>
      </c>
      <c r="C111" s="163" t="s">
        <v>35</v>
      </c>
      <c r="D111" s="163" t="s">
        <v>35</v>
      </c>
      <c r="E111" s="163" t="s">
        <v>13</v>
      </c>
      <c r="F111" s="163"/>
      <c r="G111" s="163" t="s">
        <v>2302</v>
      </c>
      <c r="H111" s="163" t="s">
        <v>2303</v>
      </c>
      <c r="I111" s="164" t="s">
        <v>3442</v>
      </c>
      <c r="J111" s="164" t="s">
        <v>3442</v>
      </c>
      <c r="K111" s="164">
        <v>0</v>
      </c>
      <c r="L111" s="164">
        <v>0</v>
      </c>
      <c r="M111" s="164">
        <v>1</v>
      </c>
      <c r="N111" s="164">
        <v>1</v>
      </c>
      <c r="O111" s="156">
        <v>0</v>
      </c>
      <c r="P111" s="156">
        <f t="shared" si="1"/>
        <v>0</v>
      </c>
    </row>
    <row r="112" spans="1:16" s="21" customFormat="1" ht="15" customHeight="1">
      <c r="A112" s="163" t="s">
        <v>3443</v>
      </c>
      <c r="B112" s="163" t="s">
        <v>3646</v>
      </c>
      <c r="C112" s="163" t="s">
        <v>35</v>
      </c>
      <c r="D112" s="163" t="s">
        <v>35</v>
      </c>
      <c r="E112" s="163" t="s">
        <v>13</v>
      </c>
      <c r="F112" s="163"/>
      <c r="G112" s="163" t="s">
        <v>2306</v>
      </c>
      <c r="H112" s="163" t="s">
        <v>27</v>
      </c>
      <c r="I112" s="164" t="s">
        <v>3442</v>
      </c>
      <c r="J112" s="164" t="s">
        <v>3442</v>
      </c>
      <c r="K112" s="164">
        <v>0</v>
      </c>
      <c r="L112" s="164">
        <v>0</v>
      </c>
      <c r="M112" s="164">
        <v>1</v>
      </c>
      <c r="N112" s="164">
        <v>1</v>
      </c>
      <c r="O112" s="156">
        <v>0</v>
      </c>
      <c r="P112" s="156">
        <f t="shared" si="1"/>
        <v>0</v>
      </c>
    </row>
    <row r="113" spans="1:16" s="21" customFormat="1" ht="15" customHeight="1">
      <c r="A113" s="163" t="s">
        <v>3443</v>
      </c>
      <c r="B113" s="163" t="s">
        <v>3646</v>
      </c>
      <c r="C113" s="163" t="s">
        <v>35</v>
      </c>
      <c r="D113" s="163" t="s">
        <v>35</v>
      </c>
      <c r="E113" s="163" t="s">
        <v>13</v>
      </c>
      <c r="F113" s="163"/>
      <c r="G113" s="163" t="s">
        <v>2289</v>
      </c>
      <c r="H113" s="163" t="s">
        <v>2290</v>
      </c>
      <c r="I113" s="164" t="s">
        <v>3442</v>
      </c>
      <c r="J113" s="164" t="s">
        <v>3442</v>
      </c>
      <c r="K113" s="164">
        <v>0</v>
      </c>
      <c r="L113" s="164">
        <v>0</v>
      </c>
      <c r="M113" s="164">
        <v>1</v>
      </c>
      <c r="N113" s="164">
        <v>1</v>
      </c>
      <c r="O113" s="156">
        <v>0</v>
      </c>
      <c r="P113" s="156">
        <f t="shared" si="1"/>
        <v>0</v>
      </c>
    </row>
    <row r="114" spans="1:16" s="21" customFormat="1" ht="15" customHeight="1">
      <c r="A114" s="163" t="s">
        <v>3443</v>
      </c>
      <c r="B114" s="163" t="s">
        <v>3646</v>
      </c>
      <c r="C114" s="163" t="s">
        <v>35</v>
      </c>
      <c r="D114" s="163" t="s">
        <v>35</v>
      </c>
      <c r="E114" s="163" t="s">
        <v>13</v>
      </c>
      <c r="F114" s="163"/>
      <c r="G114" s="163" t="s">
        <v>2291</v>
      </c>
      <c r="H114" s="163" t="s">
        <v>2292</v>
      </c>
      <c r="I114" s="164" t="s">
        <v>3442</v>
      </c>
      <c r="J114" s="164" t="s">
        <v>3442</v>
      </c>
      <c r="K114" s="164">
        <v>0</v>
      </c>
      <c r="L114" s="164">
        <v>0</v>
      </c>
      <c r="M114" s="164">
        <v>1</v>
      </c>
      <c r="N114" s="164">
        <v>1</v>
      </c>
      <c r="O114" s="156">
        <v>0</v>
      </c>
      <c r="P114" s="156">
        <f t="shared" si="1"/>
        <v>0</v>
      </c>
    </row>
    <row r="115" spans="1:16" s="21" customFormat="1" ht="15" customHeight="1">
      <c r="A115" s="163" t="s">
        <v>3443</v>
      </c>
      <c r="B115" s="163" t="s">
        <v>3646</v>
      </c>
      <c r="C115" s="163" t="s">
        <v>35</v>
      </c>
      <c r="D115" s="163" t="s">
        <v>35</v>
      </c>
      <c r="E115" s="163" t="s">
        <v>13</v>
      </c>
      <c r="F115" s="163"/>
      <c r="G115" s="163" t="s">
        <v>2293</v>
      </c>
      <c r="H115" s="163" t="s">
        <v>17</v>
      </c>
      <c r="I115" s="164" t="s">
        <v>3442</v>
      </c>
      <c r="J115" s="164" t="s">
        <v>3442</v>
      </c>
      <c r="K115" s="164">
        <v>0</v>
      </c>
      <c r="L115" s="164">
        <v>0</v>
      </c>
      <c r="M115" s="164">
        <v>1</v>
      </c>
      <c r="N115" s="164">
        <v>1</v>
      </c>
      <c r="O115" s="156">
        <v>0</v>
      </c>
      <c r="P115" s="156">
        <f t="shared" si="1"/>
        <v>0</v>
      </c>
    </row>
    <row r="116" spans="1:16" s="21" customFormat="1" ht="15" customHeight="1">
      <c r="A116" s="163" t="s">
        <v>3443</v>
      </c>
      <c r="B116" s="163" t="s">
        <v>3646</v>
      </c>
      <c r="C116" s="163" t="s">
        <v>35</v>
      </c>
      <c r="D116" s="163" t="s">
        <v>35</v>
      </c>
      <c r="E116" s="163" t="s">
        <v>13</v>
      </c>
      <c r="F116" s="163"/>
      <c r="G116" s="163" t="s">
        <v>2294</v>
      </c>
      <c r="H116" s="163" t="s">
        <v>2295</v>
      </c>
      <c r="I116" s="164" t="s">
        <v>3442</v>
      </c>
      <c r="J116" s="164" t="s">
        <v>3442</v>
      </c>
      <c r="K116" s="164">
        <v>0</v>
      </c>
      <c r="L116" s="164">
        <v>0</v>
      </c>
      <c r="M116" s="164">
        <v>1</v>
      </c>
      <c r="N116" s="164">
        <v>1</v>
      </c>
      <c r="O116" s="156">
        <v>0</v>
      </c>
      <c r="P116" s="156">
        <f t="shared" si="1"/>
        <v>0</v>
      </c>
    </row>
    <row r="117" spans="1:16" s="21" customFormat="1" ht="15" customHeight="1">
      <c r="A117" s="163" t="s">
        <v>3443</v>
      </c>
      <c r="B117" s="163" t="s">
        <v>3646</v>
      </c>
      <c r="C117" s="163" t="s">
        <v>36</v>
      </c>
      <c r="D117" s="163" t="s">
        <v>36</v>
      </c>
      <c r="E117" s="163" t="s">
        <v>13</v>
      </c>
      <c r="F117" s="163"/>
      <c r="G117" s="163" t="s">
        <v>2279</v>
      </c>
      <c r="H117" s="163" t="s">
        <v>2280</v>
      </c>
      <c r="I117" s="164" t="s">
        <v>3442</v>
      </c>
      <c r="J117" s="164" t="s">
        <v>3442</v>
      </c>
      <c r="K117" s="164">
        <v>0</v>
      </c>
      <c r="L117" s="164">
        <v>0</v>
      </c>
      <c r="M117" s="164">
        <v>1</v>
      </c>
      <c r="N117" s="164">
        <v>1</v>
      </c>
      <c r="O117" s="156">
        <v>0</v>
      </c>
      <c r="P117" s="156">
        <f t="shared" si="1"/>
        <v>0</v>
      </c>
    </row>
    <row r="118" spans="1:16" s="21" customFormat="1" ht="15" customHeight="1">
      <c r="A118" s="163" t="s">
        <v>3443</v>
      </c>
      <c r="B118" s="163" t="s">
        <v>3646</v>
      </c>
      <c r="C118" s="163" t="s">
        <v>36</v>
      </c>
      <c r="D118" s="163" t="s">
        <v>36</v>
      </c>
      <c r="E118" s="163" t="s">
        <v>13</v>
      </c>
      <c r="F118" s="163"/>
      <c r="G118" s="163" t="s">
        <v>2281</v>
      </c>
      <c r="H118" s="163" t="s">
        <v>2282</v>
      </c>
      <c r="I118" s="164" t="s">
        <v>3442</v>
      </c>
      <c r="J118" s="164" t="s">
        <v>3442</v>
      </c>
      <c r="K118" s="164">
        <v>0</v>
      </c>
      <c r="L118" s="164">
        <v>0</v>
      </c>
      <c r="M118" s="164">
        <v>1</v>
      </c>
      <c r="N118" s="164">
        <v>1</v>
      </c>
      <c r="O118" s="156">
        <v>0</v>
      </c>
      <c r="P118" s="156">
        <f t="shared" si="1"/>
        <v>0</v>
      </c>
    </row>
    <row r="119" spans="1:16" s="21" customFormat="1" ht="15" customHeight="1">
      <c r="A119" s="163" t="s">
        <v>3443</v>
      </c>
      <c r="B119" s="163" t="s">
        <v>3646</v>
      </c>
      <c r="C119" s="163" t="s">
        <v>36</v>
      </c>
      <c r="D119" s="163" t="s">
        <v>36</v>
      </c>
      <c r="E119" s="163" t="s">
        <v>13</v>
      </c>
      <c r="F119" s="163"/>
      <c r="G119" s="163" t="s">
        <v>2283</v>
      </c>
      <c r="H119" s="163" t="s">
        <v>2284</v>
      </c>
      <c r="I119" s="164" t="s">
        <v>3442</v>
      </c>
      <c r="J119" s="164" t="s">
        <v>3442</v>
      </c>
      <c r="K119" s="164">
        <v>0</v>
      </c>
      <c r="L119" s="164">
        <v>0</v>
      </c>
      <c r="M119" s="164">
        <v>1</v>
      </c>
      <c r="N119" s="164">
        <v>1</v>
      </c>
      <c r="O119" s="156">
        <v>0</v>
      </c>
      <c r="P119" s="156">
        <f t="shared" si="1"/>
        <v>0</v>
      </c>
    </row>
    <row r="120" spans="1:16" s="21" customFormat="1" ht="15" customHeight="1">
      <c r="A120" s="163" t="s">
        <v>3443</v>
      </c>
      <c r="B120" s="163" t="s">
        <v>3646</v>
      </c>
      <c r="C120" s="163" t="s">
        <v>36</v>
      </c>
      <c r="D120" s="163" t="s">
        <v>36</v>
      </c>
      <c r="E120" s="163" t="s">
        <v>13</v>
      </c>
      <c r="F120" s="163"/>
      <c r="G120" s="163" t="s">
        <v>2285</v>
      </c>
      <c r="H120" s="163" t="s">
        <v>2286</v>
      </c>
      <c r="I120" s="164" t="s">
        <v>3442</v>
      </c>
      <c r="J120" s="164" t="s">
        <v>3442</v>
      </c>
      <c r="K120" s="164">
        <v>0</v>
      </c>
      <c r="L120" s="164">
        <v>0</v>
      </c>
      <c r="M120" s="164">
        <v>1</v>
      </c>
      <c r="N120" s="164">
        <v>1</v>
      </c>
      <c r="O120" s="156">
        <v>0</v>
      </c>
      <c r="P120" s="156">
        <f t="shared" si="1"/>
        <v>0</v>
      </c>
    </row>
    <row r="121" spans="1:16" s="21" customFormat="1" ht="15" customHeight="1">
      <c r="A121" s="163" t="s">
        <v>3443</v>
      </c>
      <c r="B121" s="163" t="s">
        <v>3646</v>
      </c>
      <c r="C121" s="163" t="s">
        <v>36</v>
      </c>
      <c r="D121" s="163" t="s">
        <v>36</v>
      </c>
      <c r="E121" s="163" t="s">
        <v>13</v>
      </c>
      <c r="F121" s="163"/>
      <c r="G121" s="163" t="s">
        <v>2287</v>
      </c>
      <c r="H121" s="163" t="s">
        <v>2288</v>
      </c>
      <c r="I121" s="164" t="s">
        <v>3442</v>
      </c>
      <c r="J121" s="164" t="s">
        <v>3442</v>
      </c>
      <c r="K121" s="164">
        <v>0</v>
      </c>
      <c r="L121" s="164">
        <v>0</v>
      </c>
      <c r="M121" s="164">
        <v>1</v>
      </c>
      <c r="N121" s="164">
        <v>1</v>
      </c>
      <c r="O121" s="156">
        <v>0</v>
      </c>
      <c r="P121" s="156">
        <f t="shared" si="1"/>
        <v>0</v>
      </c>
    </row>
    <row r="122" spans="1:16" s="21" customFormat="1" ht="15" customHeight="1">
      <c r="A122" s="163" t="s">
        <v>3443</v>
      </c>
      <c r="B122" s="163" t="s">
        <v>3646</v>
      </c>
      <c r="C122" s="163" t="s">
        <v>36</v>
      </c>
      <c r="D122" s="163" t="s">
        <v>36</v>
      </c>
      <c r="E122" s="163" t="s">
        <v>13</v>
      </c>
      <c r="F122" s="163"/>
      <c r="G122" s="163" t="s">
        <v>2302</v>
      </c>
      <c r="H122" s="163" t="s">
        <v>2303</v>
      </c>
      <c r="I122" s="164" t="s">
        <v>3442</v>
      </c>
      <c r="J122" s="164" t="s">
        <v>3442</v>
      </c>
      <c r="K122" s="164">
        <v>0</v>
      </c>
      <c r="L122" s="164">
        <v>0</v>
      </c>
      <c r="M122" s="164">
        <v>1</v>
      </c>
      <c r="N122" s="164">
        <v>1</v>
      </c>
      <c r="O122" s="156">
        <v>0</v>
      </c>
      <c r="P122" s="156">
        <f t="shared" si="1"/>
        <v>0</v>
      </c>
    </row>
    <row r="123" spans="1:16" s="21" customFormat="1" ht="15" customHeight="1">
      <c r="A123" s="163" t="s">
        <v>3443</v>
      </c>
      <c r="B123" s="163" t="s">
        <v>3646</v>
      </c>
      <c r="C123" s="163" t="s">
        <v>36</v>
      </c>
      <c r="D123" s="163" t="s">
        <v>36</v>
      </c>
      <c r="E123" s="163" t="s">
        <v>13</v>
      </c>
      <c r="F123" s="163"/>
      <c r="G123" s="163" t="s">
        <v>2306</v>
      </c>
      <c r="H123" s="163" t="s">
        <v>27</v>
      </c>
      <c r="I123" s="164" t="s">
        <v>3442</v>
      </c>
      <c r="J123" s="164" t="s">
        <v>3442</v>
      </c>
      <c r="K123" s="164">
        <v>0</v>
      </c>
      <c r="L123" s="164">
        <v>0</v>
      </c>
      <c r="M123" s="164">
        <v>1</v>
      </c>
      <c r="N123" s="164">
        <v>1</v>
      </c>
      <c r="O123" s="156">
        <v>0</v>
      </c>
      <c r="P123" s="156">
        <f t="shared" si="1"/>
        <v>0</v>
      </c>
    </row>
    <row r="124" spans="1:16" s="21" customFormat="1" ht="15" customHeight="1">
      <c r="A124" s="163" t="s">
        <v>3443</v>
      </c>
      <c r="B124" s="163" t="s">
        <v>3646</v>
      </c>
      <c r="C124" s="163" t="s">
        <v>36</v>
      </c>
      <c r="D124" s="163" t="s">
        <v>36</v>
      </c>
      <c r="E124" s="163" t="s">
        <v>13</v>
      </c>
      <c r="F124" s="163"/>
      <c r="G124" s="163" t="s">
        <v>2289</v>
      </c>
      <c r="H124" s="163" t="s">
        <v>2290</v>
      </c>
      <c r="I124" s="164" t="s">
        <v>3442</v>
      </c>
      <c r="J124" s="164" t="s">
        <v>3442</v>
      </c>
      <c r="K124" s="164">
        <v>0</v>
      </c>
      <c r="L124" s="164">
        <v>0</v>
      </c>
      <c r="M124" s="164">
        <v>1</v>
      </c>
      <c r="N124" s="164">
        <v>1</v>
      </c>
      <c r="O124" s="156">
        <v>0</v>
      </c>
      <c r="P124" s="156">
        <f t="shared" si="1"/>
        <v>0</v>
      </c>
    </row>
    <row r="125" spans="1:16" s="21" customFormat="1" ht="15" customHeight="1">
      <c r="A125" s="163" t="s">
        <v>3443</v>
      </c>
      <c r="B125" s="163" t="s">
        <v>3646</v>
      </c>
      <c r="C125" s="163" t="s">
        <v>36</v>
      </c>
      <c r="D125" s="163" t="s">
        <v>36</v>
      </c>
      <c r="E125" s="163" t="s">
        <v>13</v>
      </c>
      <c r="F125" s="163"/>
      <c r="G125" s="163" t="s">
        <v>2291</v>
      </c>
      <c r="H125" s="163" t="s">
        <v>2292</v>
      </c>
      <c r="I125" s="164" t="s">
        <v>3442</v>
      </c>
      <c r="J125" s="164" t="s">
        <v>3442</v>
      </c>
      <c r="K125" s="164">
        <v>0</v>
      </c>
      <c r="L125" s="164">
        <v>0</v>
      </c>
      <c r="M125" s="164">
        <v>1</v>
      </c>
      <c r="N125" s="164">
        <v>1</v>
      </c>
      <c r="O125" s="156">
        <v>0</v>
      </c>
      <c r="P125" s="156">
        <f t="shared" si="1"/>
        <v>0</v>
      </c>
    </row>
    <row r="126" spans="1:16" s="21" customFormat="1" ht="15" customHeight="1">
      <c r="A126" s="163" t="s">
        <v>3443</v>
      </c>
      <c r="B126" s="163" t="s">
        <v>3646</v>
      </c>
      <c r="C126" s="163" t="s">
        <v>36</v>
      </c>
      <c r="D126" s="163" t="s">
        <v>36</v>
      </c>
      <c r="E126" s="163" t="s">
        <v>13</v>
      </c>
      <c r="F126" s="163"/>
      <c r="G126" s="163" t="s">
        <v>2293</v>
      </c>
      <c r="H126" s="163" t="s">
        <v>17</v>
      </c>
      <c r="I126" s="164" t="s">
        <v>3442</v>
      </c>
      <c r="J126" s="164" t="s">
        <v>3442</v>
      </c>
      <c r="K126" s="164">
        <v>0</v>
      </c>
      <c r="L126" s="164">
        <v>0</v>
      </c>
      <c r="M126" s="164">
        <v>1</v>
      </c>
      <c r="N126" s="164">
        <v>1</v>
      </c>
      <c r="O126" s="156">
        <v>0</v>
      </c>
      <c r="P126" s="156">
        <f t="shared" si="1"/>
        <v>0</v>
      </c>
    </row>
    <row r="127" spans="1:16" s="21" customFormat="1" ht="15" customHeight="1">
      <c r="A127" s="163" t="s">
        <v>3443</v>
      </c>
      <c r="B127" s="163" t="s">
        <v>3646</v>
      </c>
      <c r="C127" s="163" t="s">
        <v>36</v>
      </c>
      <c r="D127" s="163" t="s">
        <v>36</v>
      </c>
      <c r="E127" s="163" t="s">
        <v>13</v>
      </c>
      <c r="F127" s="163"/>
      <c r="G127" s="163" t="s">
        <v>2294</v>
      </c>
      <c r="H127" s="163" t="s">
        <v>2295</v>
      </c>
      <c r="I127" s="164" t="s">
        <v>3442</v>
      </c>
      <c r="J127" s="164" t="s">
        <v>3442</v>
      </c>
      <c r="K127" s="164">
        <v>0</v>
      </c>
      <c r="L127" s="164">
        <v>0</v>
      </c>
      <c r="M127" s="164">
        <v>1</v>
      </c>
      <c r="N127" s="164">
        <v>1</v>
      </c>
      <c r="O127" s="156">
        <v>0</v>
      </c>
      <c r="P127" s="156">
        <f t="shared" si="1"/>
        <v>0</v>
      </c>
    </row>
    <row r="128" spans="1:16" s="21" customFormat="1" ht="15" customHeight="1">
      <c r="A128" s="163" t="s">
        <v>3443</v>
      </c>
      <c r="B128" s="163" t="s">
        <v>3646</v>
      </c>
      <c r="C128" s="163" t="s">
        <v>37</v>
      </c>
      <c r="D128" s="163" t="s">
        <v>37</v>
      </c>
      <c r="E128" s="163" t="s">
        <v>13</v>
      </c>
      <c r="F128" s="163"/>
      <c r="G128" s="163" t="s">
        <v>2279</v>
      </c>
      <c r="H128" s="163" t="s">
        <v>2280</v>
      </c>
      <c r="I128" s="164" t="s">
        <v>3442</v>
      </c>
      <c r="J128" s="164" t="s">
        <v>3442</v>
      </c>
      <c r="K128" s="164">
        <v>0</v>
      </c>
      <c r="L128" s="164">
        <v>0</v>
      </c>
      <c r="M128" s="164">
        <v>1</v>
      </c>
      <c r="N128" s="164">
        <v>1</v>
      </c>
      <c r="O128" s="156">
        <v>0</v>
      </c>
      <c r="P128" s="156">
        <f t="shared" si="1"/>
        <v>0</v>
      </c>
    </row>
    <row r="129" spans="1:16" s="21" customFormat="1" ht="15" customHeight="1">
      <c r="A129" s="163" t="s">
        <v>3443</v>
      </c>
      <c r="B129" s="163" t="s">
        <v>3646</v>
      </c>
      <c r="C129" s="163" t="s">
        <v>37</v>
      </c>
      <c r="D129" s="163" t="s">
        <v>37</v>
      </c>
      <c r="E129" s="163" t="s">
        <v>13</v>
      </c>
      <c r="F129" s="163"/>
      <c r="G129" s="163" t="s">
        <v>2281</v>
      </c>
      <c r="H129" s="163" t="s">
        <v>2282</v>
      </c>
      <c r="I129" s="164" t="s">
        <v>3442</v>
      </c>
      <c r="J129" s="164" t="s">
        <v>3442</v>
      </c>
      <c r="K129" s="164">
        <v>0</v>
      </c>
      <c r="L129" s="164">
        <v>0</v>
      </c>
      <c r="M129" s="164">
        <v>1</v>
      </c>
      <c r="N129" s="164">
        <v>1</v>
      </c>
      <c r="O129" s="156">
        <v>0</v>
      </c>
      <c r="P129" s="156">
        <f t="shared" si="1"/>
        <v>0</v>
      </c>
    </row>
    <row r="130" spans="1:16" s="21" customFormat="1" ht="15" customHeight="1">
      <c r="A130" s="163" t="s">
        <v>3443</v>
      </c>
      <c r="B130" s="163" t="s">
        <v>3646</v>
      </c>
      <c r="C130" s="163" t="s">
        <v>37</v>
      </c>
      <c r="D130" s="163" t="s">
        <v>37</v>
      </c>
      <c r="E130" s="163" t="s">
        <v>13</v>
      </c>
      <c r="F130" s="163"/>
      <c r="G130" s="163" t="s">
        <v>2283</v>
      </c>
      <c r="H130" s="163" t="s">
        <v>2284</v>
      </c>
      <c r="I130" s="164" t="s">
        <v>3442</v>
      </c>
      <c r="J130" s="164" t="s">
        <v>3442</v>
      </c>
      <c r="K130" s="164">
        <v>0</v>
      </c>
      <c r="L130" s="164">
        <v>0</v>
      </c>
      <c r="M130" s="164">
        <v>1</v>
      </c>
      <c r="N130" s="164">
        <v>1</v>
      </c>
      <c r="O130" s="156">
        <v>0</v>
      </c>
      <c r="P130" s="156">
        <f t="shared" si="1"/>
        <v>0</v>
      </c>
    </row>
    <row r="131" spans="1:16" s="21" customFormat="1" ht="15" customHeight="1">
      <c r="A131" s="163" t="s">
        <v>3443</v>
      </c>
      <c r="B131" s="163" t="s">
        <v>3646</v>
      </c>
      <c r="C131" s="163" t="s">
        <v>37</v>
      </c>
      <c r="D131" s="163" t="s">
        <v>37</v>
      </c>
      <c r="E131" s="163" t="s">
        <v>13</v>
      </c>
      <c r="F131" s="163"/>
      <c r="G131" s="163" t="s">
        <v>2285</v>
      </c>
      <c r="H131" s="163" t="s">
        <v>2286</v>
      </c>
      <c r="I131" s="164" t="s">
        <v>3442</v>
      </c>
      <c r="J131" s="164" t="s">
        <v>3442</v>
      </c>
      <c r="K131" s="164">
        <v>0</v>
      </c>
      <c r="L131" s="164">
        <v>0</v>
      </c>
      <c r="M131" s="164">
        <v>1</v>
      </c>
      <c r="N131" s="164">
        <v>1</v>
      </c>
      <c r="O131" s="156">
        <v>0</v>
      </c>
      <c r="P131" s="156">
        <f t="shared" si="1"/>
        <v>0</v>
      </c>
    </row>
    <row r="132" spans="1:16" s="21" customFormat="1" ht="15" customHeight="1">
      <c r="A132" s="163" t="s">
        <v>3443</v>
      </c>
      <c r="B132" s="163" t="s">
        <v>3646</v>
      </c>
      <c r="C132" s="163" t="s">
        <v>37</v>
      </c>
      <c r="D132" s="163" t="s">
        <v>37</v>
      </c>
      <c r="E132" s="163" t="s">
        <v>13</v>
      </c>
      <c r="F132" s="163"/>
      <c r="G132" s="163" t="s">
        <v>2287</v>
      </c>
      <c r="H132" s="163" t="s">
        <v>2288</v>
      </c>
      <c r="I132" s="164" t="s">
        <v>3442</v>
      </c>
      <c r="J132" s="164" t="s">
        <v>3442</v>
      </c>
      <c r="K132" s="164">
        <v>0</v>
      </c>
      <c r="L132" s="164">
        <v>0</v>
      </c>
      <c r="M132" s="164">
        <v>1</v>
      </c>
      <c r="N132" s="164">
        <v>1</v>
      </c>
      <c r="O132" s="156">
        <v>0</v>
      </c>
      <c r="P132" s="156">
        <f t="shared" si="1"/>
        <v>0</v>
      </c>
    </row>
    <row r="133" spans="1:16" s="21" customFormat="1" ht="15" customHeight="1">
      <c r="A133" s="163" t="s">
        <v>3443</v>
      </c>
      <c r="B133" s="163" t="s">
        <v>3646</v>
      </c>
      <c r="C133" s="163" t="s">
        <v>37</v>
      </c>
      <c r="D133" s="163" t="s">
        <v>37</v>
      </c>
      <c r="E133" s="163" t="s">
        <v>13</v>
      </c>
      <c r="F133" s="163"/>
      <c r="G133" s="163" t="s">
        <v>2302</v>
      </c>
      <c r="H133" s="163" t="s">
        <v>2303</v>
      </c>
      <c r="I133" s="164" t="s">
        <v>3442</v>
      </c>
      <c r="J133" s="164" t="s">
        <v>3442</v>
      </c>
      <c r="K133" s="164">
        <v>0</v>
      </c>
      <c r="L133" s="164">
        <v>0</v>
      </c>
      <c r="M133" s="164">
        <v>1</v>
      </c>
      <c r="N133" s="164">
        <v>1</v>
      </c>
      <c r="O133" s="156">
        <v>0</v>
      </c>
      <c r="P133" s="156">
        <f t="shared" ref="P133:P196" si="2">L133-O133</f>
        <v>0</v>
      </c>
    </row>
    <row r="134" spans="1:16" s="21" customFormat="1" ht="15" customHeight="1">
      <c r="A134" s="163" t="s">
        <v>3443</v>
      </c>
      <c r="B134" s="163" t="s">
        <v>3646</v>
      </c>
      <c r="C134" s="163" t="s">
        <v>37</v>
      </c>
      <c r="D134" s="163" t="s">
        <v>37</v>
      </c>
      <c r="E134" s="163" t="s">
        <v>13</v>
      </c>
      <c r="F134" s="163"/>
      <c r="G134" s="163" t="s">
        <v>2306</v>
      </c>
      <c r="H134" s="163" t="s">
        <v>27</v>
      </c>
      <c r="I134" s="164" t="s">
        <v>3442</v>
      </c>
      <c r="J134" s="164" t="s">
        <v>3442</v>
      </c>
      <c r="K134" s="164">
        <v>0</v>
      </c>
      <c r="L134" s="164">
        <v>0</v>
      </c>
      <c r="M134" s="164">
        <v>1</v>
      </c>
      <c r="N134" s="164">
        <v>1</v>
      </c>
      <c r="O134" s="156">
        <v>0</v>
      </c>
      <c r="P134" s="156">
        <f t="shared" si="2"/>
        <v>0</v>
      </c>
    </row>
    <row r="135" spans="1:16" s="21" customFormat="1" ht="15" customHeight="1">
      <c r="A135" s="163" t="s">
        <v>3443</v>
      </c>
      <c r="B135" s="163" t="s">
        <v>3646</v>
      </c>
      <c r="C135" s="163" t="s">
        <v>37</v>
      </c>
      <c r="D135" s="163" t="s">
        <v>37</v>
      </c>
      <c r="E135" s="163" t="s">
        <v>13</v>
      </c>
      <c r="F135" s="163"/>
      <c r="G135" s="163" t="s">
        <v>2310</v>
      </c>
      <c r="H135" s="163" t="s">
        <v>38</v>
      </c>
      <c r="I135" s="164" t="s">
        <v>3442</v>
      </c>
      <c r="J135" s="164" t="s">
        <v>3442</v>
      </c>
      <c r="K135" s="164">
        <v>0</v>
      </c>
      <c r="L135" s="164">
        <v>0</v>
      </c>
      <c r="M135" s="164">
        <v>1</v>
      </c>
      <c r="N135" s="164">
        <v>1</v>
      </c>
      <c r="O135" s="156">
        <v>0</v>
      </c>
      <c r="P135" s="156">
        <f t="shared" si="2"/>
        <v>0</v>
      </c>
    </row>
    <row r="136" spans="1:16" s="21" customFormat="1" ht="15" customHeight="1">
      <c r="A136" s="163" t="s">
        <v>3443</v>
      </c>
      <c r="B136" s="163" t="s">
        <v>3646</v>
      </c>
      <c r="C136" s="163" t="s">
        <v>37</v>
      </c>
      <c r="D136" s="163" t="s">
        <v>37</v>
      </c>
      <c r="E136" s="163" t="s">
        <v>13</v>
      </c>
      <c r="F136" s="163"/>
      <c r="G136" s="163" t="s">
        <v>2289</v>
      </c>
      <c r="H136" s="163" t="s">
        <v>2290</v>
      </c>
      <c r="I136" s="164" t="s">
        <v>3442</v>
      </c>
      <c r="J136" s="164" t="s">
        <v>3442</v>
      </c>
      <c r="K136" s="164">
        <v>0</v>
      </c>
      <c r="L136" s="164">
        <v>0</v>
      </c>
      <c r="M136" s="164">
        <v>1</v>
      </c>
      <c r="N136" s="164">
        <v>1</v>
      </c>
      <c r="O136" s="156">
        <v>0</v>
      </c>
      <c r="P136" s="156">
        <f t="shared" si="2"/>
        <v>0</v>
      </c>
    </row>
    <row r="137" spans="1:16" s="21" customFormat="1" ht="15" customHeight="1">
      <c r="A137" s="163" t="s">
        <v>3443</v>
      </c>
      <c r="B137" s="163" t="s">
        <v>3646</v>
      </c>
      <c r="C137" s="163" t="s">
        <v>37</v>
      </c>
      <c r="D137" s="163" t="s">
        <v>37</v>
      </c>
      <c r="E137" s="163" t="s">
        <v>13</v>
      </c>
      <c r="F137" s="163"/>
      <c r="G137" s="163" t="s">
        <v>2291</v>
      </c>
      <c r="H137" s="163" t="s">
        <v>2292</v>
      </c>
      <c r="I137" s="164" t="s">
        <v>3442</v>
      </c>
      <c r="J137" s="164" t="s">
        <v>3442</v>
      </c>
      <c r="K137" s="164">
        <v>0</v>
      </c>
      <c r="L137" s="164">
        <v>0</v>
      </c>
      <c r="M137" s="164">
        <v>1</v>
      </c>
      <c r="N137" s="164">
        <v>1</v>
      </c>
      <c r="O137" s="156">
        <v>0</v>
      </c>
      <c r="P137" s="156">
        <f t="shared" si="2"/>
        <v>0</v>
      </c>
    </row>
    <row r="138" spans="1:16" s="21" customFormat="1" ht="15" customHeight="1">
      <c r="A138" s="163" t="s">
        <v>3443</v>
      </c>
      <c r="B138" s="163" t="s">
        <v>3646</v>
      </c>
      <c r="C138" s="163" t="s">
        <v>37</v>
      </c>
      <c r="D138" s="163" t="s">
        <v>37</v>
      </c>
      <c r="E138" s="163" t="s">
        <v>13</v>
      </c>
      <c r="F138" s="163"/>
      <c r="G138" s="163" t="s">
        <v>2293</v>
      </c>
      <c r="H138" s="163" t="s">
        <v>17</v>
      </c>
      <c r="I138" s="164" t="s">
        <v>3442</v>
      </c>
      <c r="J138" s="164" t="s">
        <v>3442</v>
      </c>
      <c r="K138" s="164">
        <v>0</v>
      </c>
      <c r="L138" s="164">
        <v>0</v>
      </c>
      <c r="M138" s="164">
        <v>1</v>
      </c>
      <c r="N138" s="164">
        <v>1</v>
      </c>
      <c r="O138" s="156">
        <v>0</v>
      </c>
      <c r="P138" s="156">
        <f t="shared" si="2"/>
        <v>0</v>
      </c>
    </row>
    <row r="139" spans="1:16" s="21" customFormat="1" ht="15" customHeight="1">
      <c r="A139" s="163" t="s">
        <v>3443</v>
      </c>
      <c r="B139" s="163" t="s">
        <v>3646</v>
      </c>
      <c r="C139" s="163" t="s">
        <v>37</v>
      </c>
      <c r="D139" s="163" t="s">
        <v>37</v>
      </c>
      <c r="E139" s="163" t="s">
        <v>13</v>
      </c>
      <c r="F139" s="163"/>
      <c r="G139" s="163" t="s">
        <v>2311</v>
      </c>
      <c r="H139" s="163" t="s">
        <v>2312</v>
      </c>
      <c r="I139" s="164" t="s">
        <v>3442</v>
      </c>
      <c r="J139" s="164" t="s">
        <v>3442</v>
      </c>
      <c r="K139" s="164">
        <v>0</v>
      </c>
      <c r="L139" s="164">
        <v>0</v>
      </c>
      <c r="M139" s="164">
        <v>1</v>
      </c>
      <c r="N139" s="164">
        <v>1</v>
      </c>
      <c r="O139" s="156">
        <v>0</v>
      </c>
      <c r="P139" s="156">
        <f t="shared" si="2"/>
        <v>0</v>
      </c>
    </row>
    <row r="140" spans="1:16" s="21" customFormat="1" ht="15" customHeight="1">
      <c r="A140" s="163" t="s">
        <v>3443</v>
      </c>
      <c r="B140" s="163" t="s">
        <v>3646</v>
      </c>
      <c r="C140" s="163" t="s">
        <v>37</v>
      </c>
      <c r="D140" s="163" t="s">
        <v>37</v>
      </c>
      <c r="E140" s="163" t="s">
        <v>13</v>
      </c>
      <c r="F140" s="163"/>
      <c r="G140" s="163" t="s">
        <v>2294</v>
      </c>
      <c r="H140" s="163" t="s">
        <v>2295</v>
      </c>
      <c r="I140" s="164" t="s">
        <v>3442</v>
      </c>
      <c r="J140" s="164" t="s">
        <v>3442</v>
      </c>
      <c r="K140" s="164">
        <v>0</v>
      </c>
      <c r="L140" s="164">
        <v>0</v>
      </c>
      <c r="M140" s="164">
        <v>1</v>
      </c>
      <c r="N140" s="164">
        <v>1</v>
      </c>
      <c r="O140" s="156">
        <v>0</v>
      </c>
      <c r="P140" s="156">
        <f t="shared" si="2"/>
        <v>0</v>
      </c>
    </row>
    <row r="141" spans="1:16" s="21" customFormat="1" ht="15" customHeight="1">
      <c r="A141" s="163" t="s">
        <v>3443</v>
      </c>
      <c r="B141" s="163" t="s">
        <v>3646</v>
      </c>
      <c r="C141" s="163" t="s">
        <v>37</v>
      </c>
      <c r="D141" s="163" t="s">
        <v>37</v>
      </c>
      <c r="E141" s="163" t="s">
        <v>13</v>
      </c>
      <c r="F141" s="163"/>
      <c r="G141" s="163" t="s">
        <v>2313</v>
      </c>
      <c r="H141" s="163" t="s">
        <v>39</v>
      </c>
      <c r="I141" s="164" t="s">
        <v>3442</v>
      </c>
      <c r="J141" s="164" t="s">
        <v>3442</v>
      </c>
      <c r="K141" s="164">
        <v>0</v>
      </c>
      <c r="L141" s="164">
        <v>0</v>
      </c>
      <c r="M141" s="164">
        <v>1</v>
      </c>
      <c r="N141" s="164">
        <v>1</v>
      </c>
      <c r="O141" s="156">
        <v>0</v>
      </c>
      <c r="P141" s="156">
        <f t="shared" si="2"/>
        <v>0</v>
      </c>
    </row>
    <row r="142" spans="1:16" s="21" customFormat="1" ht="15" customHeight="1">
      <c r="A142" s="163" t="s">
        <v>3443</v>
      </c>
      <c r="B142" s="163" t="s">
        <v>3646</v>
      </c>
      <c r="C142" s="163" t="s">
        <v>41</v>
      </c>
      <c r="D142" s="163" t="s">
        <v>41</v>
      </c>
      <c r="E142" s="163" t="s">
        <v>13</v>
      </c>
      <c r="F142" s="163"/>
      <c r="G142" s="163" t="s">
        <v>2279</v>
      </c>
      <c r="H142" s="163" t="s">
        <v>2280</v>
      </c>
      <c r="I142" s="164">
        <v>566.07000000000005</v>
      </c>
      <c r="J142" s="164">
        <v>566.07000000000005</v>
      </c>
      <c r="K142" s="164">
        <v>56433.36</v>
      </c>
      <c r="L142" s="164">
        <v>56433.359999999993</v>
      </c>
      <c r="M142" s="164">
        <v>1</v>
      </c>
      <c r="N142" s="164">
        <v>1</v>
      </c>
      <c r="O142" s="156">
        <v>55867.29</v>
      </c>
      <c r="P142" s="156">
        <f t="shared" si="2"/>
        <v>566.06999999999243</v>
      </c>
    </row>
    <row r="143" spans="1:16" s="21" customFormat="1" ht="15" customHeight="1">
      <c r="A143" s="163" t="s">
        <v>3443</v>
      </c>
      <c r="B143" s="163" t="s">
        <v>3646</v>
      </c>
      <c r="C143" s="163" t="s">
        <v>41</v>
      </c>
      <c r="D143" s="163" t="s">
        <v>41</v>
      </c>
      <c r="E143" s="163" t="s">
        <v>13</v>
      </c>
      <c r="F143" s="163"/>
      <c r="G143" s="163" t="s">
        <v>2300</v>
      </c>
      <c r="H143" s="163" t="s">
        <v>2301</v>
      </c>
      <c r="I143" s="164" t="s">
        <v>3442</v>
      </c>
      <c r="J143" s="164" t="s">
        <v>3442</v>
      </c>
      <c r="K143" s="164">
        <v>0</v>
      </c>
      <c r="L143" s="164">
        <v>0</v>
      </c>
      <c r="M143" s="164">
        <v>1</v>
      </c>
      <c r="N143" s="164">
        <v>1</v>
      </c>
      <c r="O143" s="156">
        <v>0</v>
      </c>
      <c r="P143" s="156">
        <f t="shared" si="2"/>
        <v>0</v>
      </c>
    </row>
    <row r="144" spans="1:16" s="21" customFormat="1" ht="15" customHeight="1">
      <c r="A144" s="163" t="s">
        <v>3443</v>
      </c>
      <c r="B144" s="163" t="s">
        <v>3646</v>
      </c>
      <c r="C144" s="163" t="s">
        <v>41</v>
      </c>
      <c r="D144" s="163" t="s">
        <v>41</v>
      </c>
      <c r="E144" s="163" t="s">
        <v>13</v>
      </c>
      <c r="F144" s="163"/>
      <c r="G144" s="163" t="s">
        <v>2281</v>
      </c>
      <c r="H144" s="163" t="s">
        <v>2282</v>
      </c>
      <c r="I144" s="164">
        <v>108.09</v>
      </c>
      <c r="J144" s="164">
        <v>108.09</v>
      </c>
      <c r="K144" s="164">
        <v>3220.44</v>
      </c>
      <c r="L144" s="164">
        <v>3220.44</v>
      </c>
      <c r="M144" s="164">
        <v>1</v>
      </c>
      <c r="N144" s="164">
        <v>1</v>
      </c>
      <c r="O144" s="156">
        <v>3112.35</v>
      </c>
      <c r="P144" s="156">
        <f t="shared" si="2"/>
        <v>108.09000000000015</v>
      </c>
    </row>
    <row r="145" spans="1:16" s="21" customFormat="1" ht="15" customHeight="1">
      <c r="A145" s="163" t="s">
        <v>3443</v>
      </c>
      <c r="B145" s="163" t="s">
        <v>3646</v>
      </c>
      <c r="C145" s="163" t="s">
        <v>41</v>
      </c>
      <c r="D145" s="163" t="s">
        <v>41</v>
      </c>
      <c r="E145" s="163" t="s">
        <v>13</v>
      </c>
      <c r="F145" s="163"/>
      <c r="G145" s="163" t="s">
        <v>2283</v>
      </c>
      <c r="H145" s="163" t="s">
        <v>2284</v>
      </c>
      <c r="I145" s="164">
        <v>1628.78</v>
      </c>
      <c r="J145" s="164">
        <v>1628.78</v>
      </c>
      <c r="K145" s="164">
        <v>1628.78</v>
      </c>
      <c r="L145" s="164">
        <v>1628.78</v>
      </c>
      <c r="M145" s="164">
        <v>1</v>
      </c>
      <c r="N145" s="164">
        <v>1</v>
      </c>
      <c r="O145" s="156">
        <v>0</v>
      </c>
      <c r="P145" s="156">
        <f t="shared" si="2"/>
        <v>1628.78</v>
      </c>
    </row>
    <row r="146" spans="1:16" s="21" customFormat="1" ht="15" customHeight="1">
      <c r="A146" s="163" t="s">
        <v>3443</v>
      </c>
      <c r="B146" s="163" t="s">
        <v>3646</v>
      </c>
      <c r="C146" s="163" t="s">
        <v>41</v>
      </c>
      <c r="D146" s="163" t="s">
        <v>41</v>
      </c>
      <c r="E146" s="163" t="s">
        <v>13</v>
      </c>
      <c r="F146" s="163"/>
      <c r="G146" s="163" t="s">
        <v>2285</v>
      </c>
      <c r="H146" s="163" t="s">
        <v>2286</v>
      </c>
      <c r="I146" s="164">
        <v>24.32</v>
      </c>
      <c r="J146" s="164">
        <v>24.32</v>
      </c>
      <c r="K146" s="164">
        <v>97.4</v>
      </c>
      <c r="L146" s="164">
        <v>97.4</v>
      </c>
      <c r="M146" s="164">
        <v>1</v>
      </c>
      <c r="N146" s="164">
        <v>1</v>
      </c>
      <c r="O146" s="156">
        <v>73.08</v>
      </c>
      <c r="P146" s="156">
        <f t="shared" si="2"/>
        <v>24.320000000000007</v>
      </c>
    </row>
    <row r="147" spans="1:16" s="21" customFormat="1" ht="15" customHeight="1">
      <c r="A147" s="163" t="s">
        <v>3443</v>
      </c>
      <c r="B147" s="163" t="s">
        <v>3646</v>
      </c>
      <c r="C147" s="163" t="s">
        <v>41</v>
      </c>
      <c r="D147" s="163" t="s">
        <v>41</v>
      </c>
      <c r="E147" s="163" t="s">
        <v>13</v>
      </c>
      <c r="F147" s="163"/>
      <c r="G147" s="163" t="s">
        <v>16</v>
      </c>
      <c r="H147" s="163" t="s">
        <v>2307</v>
      </c>
      <c r="I147" s="164" t="s">
        <v>3442</v>
      </c>
      <c r="J147" s="164" t="s">
        <v>3442</v>
      </c>
      <c r="K147" s="164">
        <v>0</v>
      </c>
      <c r="L147" s="164">
        <v>0</v>
      </c>
      <c r="M147" s="164">
        <v>1</v>
      </c>
      <c r="N147" s="164">
        <v>1</v>
      </c>
      <c r="O147" s="156">
        <v>0</v>
      </c>
      <c r="P147" s="156">
        <f t="shared" si="2"/>
        <v>0</v>
      </c>
    </row>
    <row r="148" spans="1:16" s="21" customFormat="1" ht="15" customHeight="1">
      <c r="A148" s="163" t="s">
        <v>3443</v>
      </c>
      <c r="B148" s="163" t="s">
        <v>3646</v>
      </c>
      <c r="C148" s="163" t="s">
        <v>41</v>
      </c>
      <c r="D148" s="163" t="s">
        <v>41</v>
      </c>
      <c r="E148" s="163" t="s">
        <v>13</v>
      </c>
      <c r="F148" s="163"/>
      <c r="G148" s="163" t="s">
        <v>2287</v>
      </c>
      <c r="H148" s="163" t="s">
        <v>2288</v>
      </c>
      <c r="I148" s="164">
        <v>930.32</v>
      </c>
      <c r="J148" s="164">
        <v>930.32</v>
      </c>
      <c r="K148" s="164">
        <v>930.32</v>
      </c>
      <c r="L148" s="164">
        <v>930.32</v>
      </c>
      <c r="M148" s="164">
        <v>1</v>
      </c>
      <c r="N148" s="164">
        <v>1</v>
      </c>
      <c r="O148" s="156">
        <v>0</v>
      </c>
      <c r="P148" s="156">
        <f t="shared" si="2"/>
        <v>930.32</v>
      </c>
    </row>
    <row r="149" spans="1:16" s="21" customFormat="1" ht="15" customHeight="1">
      <c r="A149" s="163" t="s">
        <v>3443</v>
      </c>
      <c r="B149" s="163" t="s">
        <v>3646</v>
      </c>
      <c r="C149" s="163" t="s">
        <v>41</v>
      </c>
      <c r="D149" s="163" t="s">
        <v>41</v>
      </c>
      <c r="E149" s="163" t="s">
        <v>13</v>
      </c>
      <c r="F149" s="163"/>
      <c r="G149" s="163" t="s">
        <v>2302</v>
      </c>
      <c r="H149" s="163" t="s">
        <v>2303</v>
      </c>
      <c r="I149" s="164">
        <v>216.81</v>
      </c>
      <c r="J149" s="164">
        <v>216.81</v>
      </c>
      <c r="K149" s="164">
        <v>216.81</v>
      </c>
      <c r="L149" s="164">
        <v>216.81</v>
      </c>
      <c r="M149" s="164">
        <v>1</v>
      </c>
      <c r="N149" s="164">
        <v>1</v>
      </c>
      <c r="O149" s="156">
        <v>0</v>
      </c>
      <c r="P149" s="156">
        <f t="shared" si="2"/>
        <v>216.81</v>
      </c>
    </row>
    <row r="150" spans="1:16" s="21" customFormat="1" ht="15" customHeight="1">
      <c r="A150" s="163" t="s">
        <v>3443</v>
      </c>
      <c r="B150" s="163" t="s">
        <v>3646</v>
      </c>
      <c r="C150" s="163" t="s">
        <v>41</v>
      </c>
      <c r="D150" s="163" t="s">
        <v>41</v>
      </c>
      <c r="E150" s="163" t="s">
        <v>13</v>
      </c>
      <c r="F150" s="163"/>
      <c r="G150" s="163" t="s">
        <v>2289</v>
      </c>
      <c r="H150" s="163" t="s">
        <v>2290</v>
      </c>
      <c r="I150" s="164" t="s">
        <v>3442</v>
      </c>
      <c r="J150" s="164" t="s">
        <v>3442</v>
      </c>
      <c r="K150" s="164">
        <v>0</v>
      </c>
      <c r="L150" s="164">
        <v>0</v>
      </c>
      <c r="M150" s="164">
        <v>1</v>
      </c>
      <c r="N150" s="164">
        <v>1</v>
      </c>
      <c r="O150" s="156">
        <v>0</v>
      </c>
      <c r="P150" s="156">
        <f t="shared" si="2"/>
        <v>0</v>
      </c>
    </row>
    <row r="151" spans="1:16" s="21" customFormat="1" ht="15" customHeight="1">
      <c r="A151" s="163" t="s">
        <v>3443</v>
      </c>
      <c r="B151" s="163" t="s">
        <v>3646</v>
      </c>
      <c r="C151" s="163" t="s">
        <v>41</v>
      </c>
      <c r="D151" s="163" t="s">
        <v>41</v>
      </c>
      <c r="E151" s="163" t="s">
        <v>13</v>
      </c>
      <c r="F151" s="163"/>
      <c r="G151" s="163" t="s">
        <v>2291</v>
      </c>
      <c r="H151" s="163" t="s">
        <v>2292</v>
      </c>
      <c r="I151" s="164" t="s">
        <v>3442</v>
      </c>
      <c r="J151" s="164" t="s">
        <v>3442</v>
      </c>
      <c r="K151" s="164">
        <v>49145</v>
      </c>
      <c r="L151" s="164">
        <v>49145</v>
      </c>
      <c r="M151" s="164">
        <v>1</v>
      </c>
      <c r="N151" s="164">
        <v>1</v>
      </c>
      <c r="O151" s="156">
        <v>49145</v>
      </c>
      <c r="P151" s="156">
        <f t="shared" si="2"/>
        <v>0</v>
      </c>
    </row>
    <row r="152" spans="1:16" s="21" customFormat="1" ht="15" customHeight="1">
      <c r="A152" s="163" t="s">
        <v>3443</v>
      </c>
      <c r="B152" s="163" t="s">
        <v>3646</v>
      </c>
      <c r="C152" s="163" t="s">
        <v>41</v>
      </c>
      <c r="D152" s="163" t="s">
        <v>41</v>
      </c>
      <c r="E152" s="163" t="s">
        <v>13</v>
      </c>
      <c r="F152" s="163"/>
      <c r="G152" s="163" t="s">
        <v>2293</v>
      </c>
      <c r="H152" s="163" t="s">
        <v>17</v>
      </c>
      <c r="I152" s="164">
        <v>68.540000000000006</v>
      </c>
      <c r="J152" s="164">
        <v>68.540000000000006</v>
      </c>
      <c r="K152" s="164">
        <v>104.17</v>
      </c>
      <c r="L152" s="164">
        <v>104.17000000000002</v>
      </c>
      <c r="M152" s="164">
        <v>1</v>
      </c>
      <c r="N152" s="164">
        <v>1</v>
      </c>
      <c r="O152" s="156">
        <v>35.630000000000003</v>
      </c>
      <c r="P152" s="156">
        <f t="shared" si="2"/>
        <v>68.54000000000002</v>
      </c>
    </row>
    <row r="153" spans="1:16" s="21" customFormat="1" ht="15" customHeight="1">
      <c r="A153" s="163" t="s">
        <v>3443</v>
      </c>
      <c r="B153" s="163" t="s">
        <v>3646</v>
      </c>
      <c r="C153" s="163" t="s">
        <v>41</v>
      </c>
      <c r="D153" s="163" t="s">
        <v>41</v>
      </c>
      <c r="E153" s="163" t="s">
        <v>13</v>
      </c>
      <c r="F153" s="163"/>
      <c r="G153" s="163" t="s">
        <v>2294</v>
      </c>
      <c r="H153" s="163" t="s">
        <v>2295</v>
      </c>
      <c r="I153" s="164">
        <v>324.14999999999998</v>
      </c>
      <c r="J153" s="164">
        <v>324.14999999999998</v>
      </c>
      <c r="K153" s="164">
        <v>648.29999999999995</v>
      </c>
      <c r="L153" s="164">
        <v>648.29999999999995</v>
      </c>
      <c r="M153" s="164">
        <v>1</v>
      </c>
      <c r="N153" s="164">
        <v>1</v>
      </c>
      <c r="O153" s="156">
        <v>324.14999999999998</v>
      </c>
      <c r="P153" s="156">
        <f t="shared" si="2"/>
        <v>324.14999999999998</v>
      </c>
    </row>
    <row r="154" spans="1:16" s="21" customFormat="1" ht="15" customHeight="1">
      <c r="A154" s="163" t="s">
        <v>3443</v>
      </c>
      <c r="B154" s="163" t="s">
        <v>3646</v>
      </c>
      <c r="C154" s="163" t="s">
        <v>41</v>
      </c>
      <c r="D154" s="163" t="s">
        <v>41</v>
      </c>
      <c r="E154" s="163" t="s">
        <v>13</v>
      </c>
      <c r="F154" s="163"/>
      <c r="G154" s="163" t="s">
        <v>2314</v>
      </c>
      <c r="H154" s="163" t="s">
        <v>2315</v>
      </c>
      <c r="I154" s="164" t="s">
        <v>3442</v>
      </c>
      <c r="J154" s="164" t="s">
        <v>3442</v>
      </c>
      <c r="K154" s="164">
        <v>0</v>
      </c>
      <c r="L154" s="164">
        <v>0</v>
      </c>
      <c r="M154" s="164">
        <v>1</v>
      </c>
      <c r="N154" s="164">
        <v>1</v>
      </c>
      <c r="O154" s="156">
        <v>0</v>
      </c>
      <c r="P154" s="156">
        <f t="shared" si="2"/>
        <v>0</v>
      </c>
    </row>
    <row r="155" spans="1:16" s="21" customFormat="1" ht="15" customHeight="1">
      <c r="A155" s="163" t="s">
        <v>3443</v>
      </c>
      <c r="B155" s="163" t="s">
        <v>3646</v>
      </c>
      <c r="C155" s="163" t="s">
        <v>41</v>
      </c>
      <c r="D155" s="163" t="s">
        <v>41</v>
      </c>
      <c r="E155" s="163" t="s">
        <v>13</v>
      </c>
      <c r="F155" s="163"/>
      <c r="G155" s="163" t="s">
        <v>2304</v>
      </c>
      <c r="H155" s="163" t="s">
        <v>2305</v>
      </c>
      <c r="I155" s="164">
        <v>175.62</v>
      </c>
      <c r="J155" s="164">
        <v>175.62</v>
      </c>
      <c r="K155" s="164">
        <v>2266.3000000000002</v>
      </c>
      <c r="L155" s="164">
        <v>2266.3000000000002</v>
      </c>
      <c r="M155" s="164">
        <v>1</v>
      </c>
      <c r="N155" s="164">
        <v>1</v>
      </c>
      <c r="O155" s="156">
        <v>2090.6799999999998</v>
      </c>
      <c r="P155" s="156">
        <f t="shared" si="2"/>
        <v>175.62000000000035</v>
      </c>
    </row>
    <row r="156" spans="1:16" s="21" customFormat="1" ht="15" customHeight="1">
      <c r="A156" s="163" t="s">
        <v>3443</v>
      </c>
      <c r="B156" s="163" t="s">
        <v>3646</v>
      </c>
      <c r="C156" s="163" t="s">
        <v>41</v>
      </c>
      <c r="D156" s="163" t="s">
        <v>41</v>
      </c>
      <c r="E156" s="163" t="s">
        <v>13</v>
      </c>
      <c r="F156" s="163"/>
      <c r="G156" s="163" t="s">
        <v>2309</v>
      </c>
      <c r="H156" s="163" t="s">
        <v>256</v>
      </c>
      <c r="I156" s="164" t="s">
        <v>3442</v>
      </c>
      <c r="J156" s="164" t="s">
        <v>3442</v>
      </c>
      <c r="K156" s="164">
        <v>0</v>
      </c>
      <c r="L156" s="164">
        <v>0</v>
      </c>
      <c r="M156" s="164">
        <v>1</v>
      </c>
      <c r="N156" s="164">
        <v>1</v>
      </c>
      <c r="O156" s="156">
        <v>0</v>
      </c>
      <c r="P156" s="156">
        <f t="shared" si="2"/>
        <v>0</v>
      </c>
    </row>
    <row r="157" spans="1:16" s="21" customFormat="1" ht="15" customHeight="1">
      <c r="A157" s="163" t="s">
        <v>3443</v>
      </c>
      <c r="B157" s="163" t="s">
        <v>3646</v>
      </c>
      <c r="C157" s="163" t="s">
        <v>43</v>
      </c>
      <c r="D157" s="163" t="s">
        <v>43</v>
      </c>
      <c r="E157" s="163" t="s">
        <v>13</v>
      </c>
      <c r="F157" s="163"/>
      <c r="G157" s="163" t="s">
        <v>2279</v>
      </c>
      <c r="H157" s="163" t="s">
        <v>2280</v>
      </c>
      <c r="I157" s="164" t="s">
        <v>3442</v>
      </c>
      <c r="J157" s="164" t="s">
        <v>3442</v>
      </c>
      <c r="K157" s="164">
        <v>0</v>
      </c>
      <c r="L157" s="164">
        <v>0</v>
      </c>
      <c r="M157" s="164">
        <v>1</v>
      </c>
      <c r="N157" s="164">
        <v>1</v>
      </c>
      <c r="O157" s="156">
        <v>0</v>
      </c>
      <c r="P157" s="156">
        <f t="shared" si="2"/>
        <v>0</v>
      </c>
    </row>
    <row r="158" spans="1:16" s="21" customFormat="1" ht="15" customHeight="1">
      <c r="A158" s="163" t="s">
        <v>3443</v>
      </c>
      <c r="B158" s="163" t="s">
        <v>3646</v>
      </c>
      <c r="C158" s="163" t="s">
        <v>43</v>
      </c>
      <c r="D158" s="163" t="s">
        <v>43</v>
      </c>
      <c r="E158" s="163" t="s">
        <v>13</v>
      </c>
      <c r="F158" s="163"/>
      <c r="G158" s="163" t="s">
        <v>2281</v>
      </c>
      <c r="H158" s="163" t="s">
        <v>2282</v>
      </c>
      <c r="I158" s="164" t="s">
        <v>3442</v>
      </c>
      <c r="J158" s="164" t="s">
        <v>3442</v>
      </c>
      <c r="K158" s="164">
        <v>0</v>
      </c>
      <c r="L158" s="164">
        <v>0</v>
      </c>
      <c r="M158" s="164">
        <v>1</v>
      </c>
      <c r="N158" s="164">
        <v>1</v>
      </c>
      <c r="O158" s="156">
        <v>0</v>
      </c>
      <c r="P158" s="156">
        <f t="shared" si="2"/>
        <v>0</v>
      </c>
    </row>
    <row r="159" spans="1:16" s="21" customFormat="1" ht="15" customHeight="1">
      <c r="A159" s="163" t="s">
        <v>3443</v>
      </c>
      <c r="B159" s="163" t="s">
        <v>3646</v>
      </c>
      <c r="C159" s="163" t="s">
        <v>43</v>
      </c>
      <c r="D159" s="163" t="s">
        <v>43</v>
      </c>
      <c r="E159" s="163" t="s">
        <v>13</v>
      </c>
      <c r="F159" s="163"/>
      <c r="G159" s="163" t="s">
        <v>2283</v>
      </c>
      <c r="H159" s="163" t="s">
        <v>2284</v>
      </c>
      <c r="I159" s="164" t="s">
        <v>3442</v>
      </c>
      <c r="J159" s="164" t="s">
        <v>3442</v>
      </c>
      <c r="K159" s="164">
        <v>0</v>
      </c>
      <c r="L159" s="164">
        <v>0</v>
      </c>
      <c r="M159" s="164">
        <v>1</v>
      </c>
      <c r="N159" s="164">
        <v>1</v>
      </c>
      <c r="O159" s="156">
        <v>0</v>
      </c>
      <c r="P159" s="156">
        <f t="shared" si="2"/>
        <v>0</v>
      </c>
    </row>
    <row r="160" spans="1:16" s="21" customFormat="1" ht="15" customHeight="1">
      <c r="A160" s="163" t="s">
        <v>3443</v>
      </c>
      <c r="B160" s="163" t="s">
        <v>3646</v>
      </c>
      <c r="C160" s="163" t="s">
        <v>43</v>
      </c>
      <c r="D160" s="163" t="s">
        <v>43</v>
      </c>
      <c r="E160" s="163" t="s">
        <v>13</v>
      </c>
      <c r="F160" s="163"/>
      <c r="G160" s="163" t="s">
        <v>2285</v>
      </c>
      <c r="H160" s="163" t="s">
        <v>2286</v>
      </c>
      <c r="I160" s="164" t="s">
        <v>3442</v>
      </c>
      <c r="J160" s="164" t="s">
        <v>3442</v>
      </c>
      <c r="K160" s="164">
        <v>0</v>
      </c>
      <c r="L160" s="164">
        <v>0</v>
      </c>
      <c r="M160" s="164">
        <v>1</v>
      </c>
      <c r="N160" s="164">
        <v>1</v>
      </c>
      <c r="O160" s="156">
        <v>0</v>
      </c>
      <c r="P160" s="156">
        <f t="shared" si="2"/>
        <v>0</v>
      </c>
    </row>
    <row r="161" spans="1:16" s="21" customFormat="1" ht="15" customHeight="1">
      <c r="A161" s="163" t="s">
        <v>3443</v>
      </c>
      <c r="B161" s="163" t="s">
        <v>3646</v>
      </c>
      <c r="C161" s="163" t="s">
        <v>43</v>
      </c>
      <c r="D161" s="163" t="s">
        <v>43</v>
      </c>
      <c r="E161" s="163" t="s">
        <v>13</v>
      </c>
      <c r="F161" s="163"/>
      <c r="G161" s="163" t="s">
        <v>2287</v>
      </c>
      <c r="H161" s="163" t="s">
        <v>2288</v>
      </c>
      <c r="I161" s="164" t="s">
        <v>3442</v>
      </c>
      <c r="J161" s="164" t="s">
        <v>3442</v>
      </c>
      <c r="K161" s="164">
        <v>0</v>
      </c>
      <c r="L161" s="164">
        <v>0</v>
      </c>
      <c r="M161" s="164">
        <v>1</v>
      </c>
      <c r="N161" s="164">
        <v>1</v>
      </c>
      <c r="O161" s="156">
        <v>0</v>
      </c>
      <c r="P161" s="156">
        <f t="shared" si="2"/>
        <v>0</v>
      </c>
    </row>
    <row r="162" spans="1:16" s="21" customFormat="1" ht="15" customHeight="1">
      <c r="A162" s="163" t="s">
        <v>3443</v>
      </c>
      <c r="B162" s="163" t="s">
        <v>3646</v>
      </c>
      <c r="C162" s="163" t="s">
        <v>43</v>
      </c>
      <c r="D162" s="163" t="s">
        <v>43</v>
      </c>
      <c r="E162" s="163" t="s">
        <v>13</v>
      </c>
      <c r="F162" s="163"/>
      <c r="G162" s="163" t="s">
        <v>2302</v>
      </c>
      <c r="H162" s="163" t="s">
        <v>2303</v>
      </c>
      <c r="I162" s="164" t="s">
        <v>3442</v>
      </c>
      <c r="J162" s="164" t="s">
        <v>3442</v>
      </c>
      <c r="K162" s="164">
        <v>0</v>
      </c>
      <c r="L162" s="164">
        <v>0</v>
      </c>
      <c r="M162" s="164">
        <v>1</v>
      </c>
      <c r="N162" s="164">
        <v>1</v>
      </c>
      <c r="O162" s="156">
        <v>0</v>
      </c>
      <c r="P162" s="156">
        <f t="shared" si="2"/>
        <v>0</v>
      </c>
    </row>
    <row r="163" spans="1:16" s="21" customFormat="1" ht="15" customHeight="1">
      <c r="A163" s="163" t="s">
        <v>3443</v>
      </c>
      <c r="B163" s="163" t="s">
        <v>3646</v>
      </c>
      <c r="C163" s="163" t="s">
        <v>43</v>
      </c>
      <c r="D163" s="163" t="s">
        <v>43</v>
      </c>
      <c r="E163" s="163" t="s">
        <v>13</v>
      </c>
      <c r="F163" s="163"/>
      <c r="G163" s="163" t="s">
        <v>2289</v>
      </c>
      <c r="H163" s="163" t="s">
        <v>2290</v>
      </c>
      <c r="I163" s="164" t="s">
        <v>3442</v>
      </c>
      <c r="J163" s="164" t="s">
        <v>3442</v>
      </c>
      <c r="K163" s="164">
        <v>0</v>
      </c>
      <c r="L163" s="164">
        <v>0</v>
      </c>
      <c r="M163" s="164">
        <v>1</v>
      </c>
      <c r="N163" s="164">
        <v>1</v>
      </c>
      <c r="O163" s="156">
        <v>0</v>
      </c>
      <c r="P163" s="156">
        <f t="shared" si="2"/>
        <v>0</v>
      </c>
    </row>
    <row r="164" spans="1:16" s="21" customFormat="1" ht="15" customHeight="1">
      <c r="A164" s="163" t="s">
        <v>3443</v>
      </c>
      <c r="B164" s="163" t="s">
        <v>3646</v>
      </c>
      <c r="C164" s="163" t="s">
        <v>43</v>
      </c>
      <c r="D164" s="163" t="s">
        <v>43</v>
      </c>
      <c r="E164" s="163" t="s">
        <v>13</v>
      </c>
      <c r="F164" s="163"/>
      <c r="G164" s="163" t="s">
        <v>2291</v>
      </c>
      <c r="H164" s="163" t="s">
        <v>2292</v>
      </c>
      <c r="I164" s="164" t="s">
        <v>3442</v>
      </c>
      <c r="J164" s="164" t="s">
        <v>3442</v>
      </c>
      <c r="K164" s="164">
        <v>0</v>
      </c>
      <c r="L164" s="164">
        <v>0</v>
      </c>
      <c r="M164" s="164">
        <v>1</v>
      </c>
      <c r="N164" s="164">
        <v>1</v>
      </c>
      <c r="O164" s="156">
        <v>0</v>
      </c>
      <c r="P164" s="156">
        <f t="shared" si="2"/>
        <v>0</v>
      </c>
    </row>
    <row r="165" spans="1:16" s="21" customFormat="1" ht="15" customHeight="1">
      <c r="A165" s="163" t="s">
        <v>3443</v>
      </c>
      <c r="B165" s="163" t="s">
        <v>3646</v>
      </c>
      <c r="C165" s="163" t="s">
        <v>43</v>
      </c>
      <c r="D165" s="163" t="s">
        <v>43</v>
      </c>
      <c r="E165" s="163" t="s">
        <v>13</v>
      </c>
      <c r="F165" s="163"/>
      <c r="G165" s="163" t="s">
        <v>2293</v>
      </c>
      <c r="H165" s="163" t="s">
        <v>17</v>
      </c>
      <c r="I165" s="164" t="s">
        <v>3442</v>
      </c>
      <c r="J165" s="164" t="s">
        <v>3442</v>
      </c>
      <c r="K165" s="164">
        <v>0</v>
      </c>
      <c r="L165" s="164">
        <v>0</v>
      </c>
      <c r="M165" s="164">
        <v>1</v>
      </c>
      <c r="N165" s="164">
        <v>1</v>
      </c>
      <c r="O165" s="156">
        <v>0</v>
      </c>
      <c r="P165" s="156">
        <f t="shared" si="2"/>
        <v>0</v>
      </c>
    </row>
    <row r="166" spans="1:16" s="21" customFormat="1" ht="15" customHeight="1">
      <c r="A166" s="163" t="s">
        <v>3443</v>
      </c>
      <c r="B166" s="163" t="s">
        <v>3646</v>
      </c>
      <c r="C166" s="163" t="s">
        <v>43</v>
      </c>
      <c r="D166" s="163" t="s">
        <v>43</v>
      </c>
      <c r="E166" s="163" t="s">
        <v>13</v>
      </c>
      <c r="F166" s="163"/>
      <c r="G166" s="163" t="s">
        <v>2294</v>
      </c>
      <c r="H166" s="163" t="s">
        <v>2295</v>
      </c>
      <c r="I166" s="164" t="s">
        <v>3442</v>
      </c>
      <c r="J166" s="164" t="s">
        <v>3442</v>
      </c>
      <c r="K166" s="164">
        <v>0</v>
      </c>
      <c r="L166" s="164">
        <v>0</v>
      </c>
      <c r="M166" s="164">
        <v>1</v>
      </c>
      <c r="N166" s="164">
        <v>1</v>
      </c>
      <c r="O166" s="156">
        <v>0</v>
      </c>
      <c r="P166" s="156">
        <f t="shared" si="2"/>
        <v>0</v>
      </c>
    </row>
    <row r="167" spans="1:16" s="21" customFormat="1" ht="15" customHeight="1">
      <c r="A167" s="163" t="s">
        <v>3443</v>
      </c>
      <c r="B167" s="163" t="s">
        <v>3646</v>
      </c>
      <c r="C167" s="163" t="s">
        <v>44</v>
      </c>
      <c r="D167" s="163" t="s">
        <v>44</v>
      </c>
      <c r="E167" s="163" t="s">
        <v>13</v>
      </c>
      <c r="F167" s="163"/>
      <c r="G167" s="163" t="s">
        <v>2279</v>
      </c>
      <c r="H167" s="163" t="s">
        <v>2280</v>
      </c>
      <c r="I167" s="164" t="s">
        <v>3442</v>
      </c>
      <c r="J167" s="164" t="s">
        <v>3442</v>
      </c>
      <c r="K167" s="164">
        <v>0</v>
      </c>
      <c r="L167" s="164">
        <v>0</v>
      </c>
      <c r="M167" s="164">
        <v>1</v>
      </c>
      <c r="N167" s="164">
        <v>1</v>
      </c>
      <c r="O167" s="156">
        <v>0</v>
      </c>
      <c r="P167" s="156">
        <f t="shared" si="2"/>
        <v>0</v>
      </c>
    </row>
    <row r="168" spans="1:16" s="21" customFormat="1" ht="15" customHeight="1">
      <c r="A168" s="163" t="s">
        <v>3443</v>
      </c>
      <c r="B168" s="163" t="s">
        <v>3646</v>
      </c>
      <c r="C168" s="163" t="s">
        <v>44</v>
      </c>
      <c r="D168" s="163" t="s">
        <v>44</v>
      </c>
      <c r="E168" s="163" t="s">
        <v>13</v>
      </c>
      <c r="F168" s="163"/>
      <c r="G168" s="163" t="s">
        <v>2281</v>
      </c>
      <c r="H168" s="163" t="s">
        <v>2282</v>
      </c>
      <c r="I168" s="164" t="s">
        <v>3442</v>
      </c>
      <c r="J168" s="164" t="s">
        <v>3442</v>
      </c>
      <c r="K168" s="164">
        <v>0</v>
      </c>
      <c r="L168" s="164">
        <v>0</v>
      </c>
      <c r="M168" s="164">
        <v>1</v>
      </c>
      <c r="N168" s="164">
        <v>1</v>
      </c>
      <c r="O168" s="156">
        <v>0</v>
      </c>
      <c r="P168" s="156">
        <f t="shared" si="2"/>
        <v>0</v>
      </c>
    </row>
    <row r="169" spans="1:16" s="21" customFormat="1" ht="15" customHeight="1">
      <c r="A169" s="163" t="s">
        <v>3443</v>
      </c>
      <c r="B169" s="163" t="s">
        <v>3646</v>
      </c>
      <c r="C169" s="163" t="s">
        <v>44</v>
      </c>
      <c r="D169" s="163" t="s">
        <v>44</v>
      </c>
      <c r="E169" s="163" t="s">
        <v>13</v>
      </c>
      <c r="F169" s="163"/>
      <c r="G169" s="163" t="s">
        <v>2283</v>
      </c>
      <c r="H169" s="163" t="s">
        <v>2284</v>
      </c>
      <c r="I169" s="164" t="s">
        <v>3442</v>
      </c>
      <c r="J169" s="164" t="s">
        <v>3442</v>
      </c>
      <c r="K169" s="164">
        <v>0</v>
      </c>
      <c r="L169" s="164">
        <v>0</v>
      </c>
      <c r="M169" s="164">
        <v>1</v>
      </c>
      <c r="N169" s="164">
        <v>1</v>
      </c>
      <c r="O169" s="156">
        <v>0</v>
      </c>
      <c r="P169" s="156">
        <f t="shared" si="2"/>
        <v>0</v>
      </c>
    </row>
    <row r="170" spans="1:16" s="21" customFormat="1" ht="15" customHeight="1">
      <c r="A170" s="163" t="s">
        <v>3443</v>
      </c>
      <c r="B170" s="163" t="s">
        <v>3646</v>
      </c>
      <c r="C170" s="163" t="s">
        <v>44</v>
      </c>
      <c r="D170" s="163" t="s">
        <v>44</v>
      </c>
      <c r="E170" s="163" t="s">
        <v>13</v>
      </c>
      <c r="F170" s="163"/>
      <c r="G170" s="163" t="s">
        <v>2285</v>
      </c>
      <c r="H170" s="163" t="s">
        <v>2286</v>
      </c>
      <c r="I170" s="164" t="s">
        <v>3442</v>
      </c>
      <c r="J170" s="164" t="s">
        <v>3442</v>
      </c>
      <c r="K170" s="164">
        <v>0</v>
      </c>
      <c r="L170" s="164">
        <v>0</v>
      </c>
      <c r="M170" s="164">
        <v>1</v>
      </c>
      <c r="N170" s="164">
        <v>1</v>
      </c>
      <c r="O170" s="156">
        <v>0</v>
      </c>
      <c r="P170" s="156">
        <f t="shared" si="2"/>
        <v>0</v>
      </c>
    </row>
    <row r="171" spans="1:16" s="21" customFormat="1" ht="15" customHeight="1">
      <c r="A171" s="163" t="s">
        <v>3443</v>
      </c>
      <c r="B171" s="163" t="s">
        <v>3646</v>
      </c>
      <c r="C171" s="163" t="s">
        <v>44</v>
      </c>
      <c r="D171" s="163" t="s">
        <v>44</v>
      </c>
      <c r="E171" s="163" t="s">
        <v>13</v>
      </c>
      <c r="F171" s="163"/>
      <c r="G171" s="163" t="s">
        <v>2287</v>
      </c>
      <c r="H171" s="163" t="s">
        <v>2288</v>
      </c>
      <c r="I171" s="164" t="s">
        <v>3442</v>
      </c>
      <c r="J171" s="164" t="s">
        <v>3442</v>
      </c>
      <c r="K171" s="164">
        <v>0</v>
      </c>
      <c r="L171" s="164">
        <v>0</v>
      </c>
      <c r="M171" s="164">
        <v>1</v>
      </c>
      <c r="N171" s="164">
        <v>1</v>
      </c>
      <c r="O171" s="156">
        <v>0</v>
      </c>
      <c r="P171" s="156">
        <f t="shared" si="2"/>
        <v>0</v>
      </c>
    </row>
    <row r="172" spans="1:16" s="21" customFormat="1" ht="15" customHeight="1">
      <c r="A172" s="163" t="s">
        <v>3443</v>
      </c>
      <c r="B172" s="163" t="s">
        <v>3646</v>
      </c>
      <c r="C172" s="163" t="s">
        <v>44</v>
      </c>
      <c r="D172" s="163" t="s">
        <v>44</v>
      </c>
      <c r="E172" s="163" t="s">
        <v>13</v>
      </c>
      <c r="F172" s="163"/>
      <c r="G172" s="163" t="s">
        <v>2302</v>
      </c>
      <c r="H172" s="163" t="s">
        <v>2303</v>
      </c>
      <c r="I172" s="164" t="s">
        <v>3442</v>
      </c>
      <c r="J172" s="164" t="s">
        <v>3442</v>
      </c>
      <c r="K172" s="164">
        <v>0</v>
      </c>
      <c r="L172" s="164">
        <v>0</v>
      </c>
      <c r="M172" s="164">
        <v>1</v>
      </c>
      <c r="N172" s="164">
        <v>1</v>
      </c>
      <c r="O172" s="156">
        <v>0</v>
      </c>
      <c r="P172" s="156">
        <f t="shared" si="2"/>
        <v>0</v>
      </c>
    </row>
    <row r="173" spans="1:16" s="21" customFormat="1" ht="15" customHeight="1">
      <c r="A173" s="163" t="s">
        <v>3443</v>
      </c>
      <c r="B173" s="163" t="s">
        <v>3646</v>
      </c>
      <c r="C173" s="163" t="s">
        <v>44</v>
      </c>
      <c r="D173" s="163" t="s">
        <v>44</v>
      </c>
      <c r="E173" s="163" t="s">
        <v>13</v>
      </c>
      <c r="F173" s="163"/>
      <c r="G173" s="163" t="s">
        <v>2289</v>
      </c>
      <c r="H173" s="163" t="s">
        <v>2290</v>
      </c>
      <c r="I173" s="164" t="s">
        <v>3442</v>
      </c>
      <c r="J173" s="164" t="s">
        <v>3442</v>
      </c>
      <c r="K173" s="164">
        <v>0</v>
      </c>
      <c r="L173" s="164">
        <v>0</v>
      </c>
      <c r="M173" s="164">
        <v>1</v>
      </c>
      <c r="N173" s="164">
        <v>1</v>
      </c>
      <c r="O173" s="156">
        <v>0</v>
      </c>
      <c r="P173" s="156">
        <f t="shared" si="2"/>
        <v>0</v>
      </c>
    </row>
    <row r="174" spans="1:16" s="21" customFormat="1" ht="15" customHeight="1">
      <c r="A174" s="163" t="s">
        <v>3443</v>
      </c>
      <c r="B174" s="163" t="s">
        <v>3646</v>
      </c>
      <c r="C174" s="163" t="s">
        <v>44</v>
      </c>
      <c r="D174" s="163" t="s">
        <v>44</v>
      </c>
      <c r="E174" s="163" t="s">
        <v>13</v>
      </c>
      <c r="F174" s="163"/>
      <c r="G174" s="163" t="s">
        <v>2291</v>
      </c>
      <c r="H174" s="163" t="s">
        <v>2292</v>
      </c>
      <c r="I174" s="164" t="s">
        <v>3442</v>
      </c>
      <c r="J174" s="164" t="s">
        <v>3442</v>
      </c>
      <c r="K174" s="164">
        <v>0</v>
      </c>
      <c r="L174" s="164">
        <v>0</v>
      </c>
      <c r="M174" s="164">
        <v>1</v>
      </c>
      <c r="N174" s="164">
        <v>1</v>
      </c>
      <c r="O174" s="156">
        <v>0</v>
      </c>
      <c r="P174" s="156">
        <f t="shared" si="2"/>
        <v>0</v>
      </c>
    </row>
    <row r="175" spans="1:16" s="21" customFormat="1" ht="15" customHeight="1">
      <c r="A175" s="163" t="s">
        <v>3443</v>
      </c>
      <c r="B175" s="163" t="s">
        <v>3646</v>
      </c>
      <c r="C175" s="163" t="s">
        <v>44</v>
      </c>
      <c r="D175" s="163" t="s">
        <v>44</v>
      </c>
      <c r="E175" s="163" t="s">
        <v>13</v>
      </c>
      <c r="F175" s="163"/>
      <c r="G175" s="163" t="s">
        <v>2293</v>
      </c>
      <c r="H175" s="163" t="s">
        <v>17</v>
      </c>
      <c r="I175" s="164" t="s">
        <v>3442</v>
      </c>
      <c r="J175" s="164" t="s">
        <v>3442</v>
      </c>
      <c r="K175" s="164">
        <v>0</v>
      </c>
      <c r="L175" s="164">
        <v>0</v>
      </c>
      <c r="M175" s="164">
        <v>1</v>
      </c>
      <c r="N175" s="164">
        <v>1</v>
      </c>
      <c r="O175" s="156">
        <v>0</v>
      </c>
      <c r="P175" s="156">
        <f t="shared" si="2"/>
        <v>0</v>
      </c>
    </row>
    <row r="176" spans="1:16" s="21" customFormat="1" ht="15" customHeight="1">
      <c r="A176" s="163" t="s">
        <v>3443</v>
      </c>
      <c r="B176" s="163" t="s">
        <v>3646</v>
      </c>
      <c r="C176" s="163" t="s">
        <v>44</v>
      </c>
      <c r="D176" s="163" t="s">
        <v>44</v>
      </c>
      <c r="E176" s="163" t="s">
        <v>13</v>
      </c>
      <c r="F176" s="163"/>
      <c r="G176" s="163" t="s">
        <v>2294</v>
      </c>
      <c r="H176" s="163" t="s">
        <v>2295</v>
      </c>
      <c r="I176" s="164" t="s">
        <v>3442</v>
      </c>
      <c r="J176" s="164" t="s">
        <v>3442</v>
      </c>
      <c r="K176" s="164">
        <v>0</v>
      </c>
      <c r="L176" s="164">
        <v>0</v>
      </c>
      <c r="M176" s="164">
        <v>1</v>
      </c>
      <c r="N176" s="164">
        <v>1</v>
      </c>
      <c r="O176" s="156">
        <v>0</v>
      </c>
      <c r="P176" s="156">
        <f t="shared" si="2"/>
        <v>0</v>
      </c>
    </row>
    <row r="177" spans="1:16" s="21" customFormat="1" ht="15" customHeight="1">
      <c r="A177" s="163" t="s">
        <v>3443</v>
      </c>
      <c r="B177" s="163" t="s">
        <v>3646</v>
      </c>
      <c r="C177" s="163" t="s">
        <v>45</v>
      </c>
      <c r="D177" s="163" t="s">
        <v>45</v>
      </c>
      <c r="E177" s="163" t="s">
        <v>13</v>
      </c>
      <c r="F177" s="163"/>
      <c r="G177" s="163" t="s">
        <v>2279</v>
      </c>
      <c r="H177" s="163" t="s">
        <v>2280</v>
      </c>
      <c r="I177" s="164" t="s">
        <v>3442</v>
      </c>
      <c r="J177" s="164" t="s">
        <v>3442</v>
      </c>
      <c r="K177" s="164">
        <v>0</v>
      </c>
      <c r="L177" s="164">
        <v>0</v>
      </c>
      <c r="M177" s="164">
        <v>1</v>
      </c>
      <c r="N177" s="164">
        <v>1</v>
      </c>
      <c r="O177" s="156">
        <v>0</v>
      </c>
      <c r="P177" s="156">
        <f t="shared" si="2"/>
        <v>0</v>
      </c>
    </row>
    <row r="178" spans="1:16" s="21" customFormat="1" ht="15" customHeight="1">
      <c r="A178" s="163" t="s">
        <v>3443</v>
      </c>
      <c r="B178" s="163" t="s">
        <v>3646</v>
      </c>
      <c r="C178" s="163" t="s">
        <v>45</v>
      </c>
      <c r="D178" s="163" t="s">
        <v>45</v>
      </c>
      <c r="E178" s="163" t="s">
        <v>13</v>
      </c>
      <c r="F178" s="163"/>
      <c r="G178" s="163" t="s">
        <v>2281</v>
      </c>
      <c r="H178" s="163" t="s">
        <v>2282</v>
      </c>
      <c r="I178" s="164" t="s">
        <v>3442</v>
      </c>
      <c r="J178" s="164" t="s">
        <v>3442</v>
      </c>
      <c r="K178" s="164">
        <v>0</v>
      </c>
      <c r="L178" s="164">
        <v>0</v>
      </c>
      <c r="M178" s="164">
        <v>1</v>
      </c>
      <c r="N178" s="164">
        <v>1</v>
      </c>
      <c r="O178" s="156">
        <v>0</v>
      </c>
      <c r="P178" s="156">
        <f t="shared" si="2"/>
        <v>0</v>
      </c>
    </row>
    <row r="179" spans="1:16" s="21" customFormat="1" ht="15" customHeight="1">
      <c r="A179" s="163" t="s">
        <v>3443</v>
      </c>
      <c r="B179" s="163" t="s">
        <v>3646</v>
      </c>
      <c r="C179" s="163" t="s">
        <v>45</v>
      </c>
      <c r="D179" s="163" t="s">
        <v>45</v>
      </c>
      <c r="E179" s="163" t="s">
        <v>13</v>
      </c>
      <c r="F179" s="163"/>
      <c r="G179" s="163" t="s">
        <v>2283</v>
      </c>
      <c r="H179" s="163" t="s">
        <v>2284</v>
      </c>
      <c r="I179" s="164" t="s">
        <v>3442</v>
      </c>
      <c r="J179" s="164" t="s">
        <v>3442</v>
      </c>
      <c r="K179" s="164">
        <v>0</v>
      </c>
      <c r="L179" s="164">
        <v>0</v>
      </c>
      <c r="M179" s="164">
        <v>1</v>
      </c>
      <c r="N179" s="164">
        <v>1</v>
      </c>
      <c r="O179" s="156">
        <v>0</v>
      </c>
      <c r="P179" s="156">
        <f t="shared" si="2"/>
        <v>0</v>
      </c>
    </row>
    <row r="180" spans="1:16" s="21" customFormat="1" ht="15" customHeight="1">
      <c r="A180" s="163" t="s">
        <v>3443</v>
      </c>
      <c r="B180" s="163" t="s">
        <v>3646</v>
      </c>
      <c r="C180" s="163" t="s">
        <v>45</v>
      </c>
      <c r="D180" s="163" t="s">
        <v>45</v>
      </c>
      <c r="E180" s="163" t="s">
        <v>13</v>
      </c>
      <c r="F180" s="163"/>
      <c r="G180" s="163" t="s">
        <v>2285</v>
      </c>
      <c r="H180" s="163" t="s">
        <v>2286</v>
      </c>
      <c r="I180" s="164" t="s">
        <v>3442</v>
      </c>
      <c r="J180" s="164" t="s">
        <v>3442</v>
      </c>
      <c r="K180" s="164">
        <v>0</v>
      </c>
      <c r="L180" s="164">
        <v>0</v>
      </c>
      <c r="M180" s="164">
        <v>1</v>
      </c>
      <c r="N180" s="164">
        <v>1</v>
      </c>
      <c r="O180" s="156">
        <v>0</v>
      </c>
      <c r="P180" s="156">
        <f t="shared" si="2"/>
        <v>0</v>
      </c>
    </row>
    <row r="181" spans="1:16" s="21" customFormat="1" ht="15" customHeight="1">
      <c r="A181" s="163" t="s">
        <v>3443</v>
      </c>
      <c r="B181" s="163" t="s">
        <v>3646</v>
      </c>
      <c r="C181" s="163" t="s">
        <v>45</v>
      </c>
      <c r="D181" s="163" t="s">
        <v>45</v>
      </c>
      <c r="E181" s="163" t="s">
        <v>13</v>
      </c>
      <c r="F181" s="163"/>
      <c r="G181" s="163" t="s">
        <v>2287</v>
      </c>
      <c r="H181" s="163" t="s">
        <v>2288</v>
      </c>
      <c r="I181" s="164" t="s">
        <v>3442</v>
      </c>
      <c r="J181" s="164" t="s">
        <v>3442</v>
      </c>
      <c r="K181" s="164">
        <v>0</v>
      </c>
      <c r="L181" s="164">
        <v>0</v>
      </c>
      <c r="M181" s="164">
        <v>1</v>
      </c>
      <c r="N181" s="164">
        <v>1</v>
      </c>
      <c r="O181" s="156">
        <v>0</v>
      </c>
      <c r="P181" s="156">
        <f t="shared" si="2"/>
        <v>0</v>
      </c>
    </row>
    <row r="182" spans="1:16" s="21" customFormat="1" ht="15" customHeight="1">
      <c r="A182" s="163" t="s">
        <v>3443</v>
      </c>
      <c r="B182" s="163" t="s">
        <v>3646</v>
      </c>
      <c r="C182" s="163" t="s">
        <v>45</v>
      </c>
      <c r="D182" s="163" t="s">
        <v>45</v>
      </c>
      <c r="E182" s="163" t="s">
        <v>13</v>
      </c>
      <c r="F182" s="163"/>
      <c r="G182" s="163" t="s">
        <v>2302</v>
      </c>
      <c r="H182" s="163" t="s">
        <v>2303</v>
      </c>
      <c r="I182" s="164" t="s">
        <v>3442</v>
      </c>
      <c r="J182" s="164" t="s">
        <v>3442</v>
      </c>
      <c r="K182" s="164">
        <v>0</v>
      </c>
      <c r="L182" s="164">
        <v>0</v>
      </c>
      <c r="M182" s="164">
        <v>1</v>
      </c>
      <c r="N182" s="164">
        <v>1</v>
      </c>
      <c r="O182" s="156">
        <v>0</v>
      </c>
      <c r="P182" s="156">
        <f t="shared" si="2"/>
        <v>0</v>
      </c>
    </row>
    <row r="183" spans="1:16" s="21" customFormat="1" ht="15" customHeight="1">
      <c r="A183" s="163" t="s">
        <v>3443</v>
      </c>
      <c r="B183" s="163" t="s">
        <v>3646</v>
      </c>
      <c r="C183" s="163" t="s">
        <v>45</v>
      </c>
      <c r="D183" s="163" t="s">
        <v>45</v>
      </c>
      <c r="E183" s="163" t="s">
        <v>13</v>
      </c>
      <c r="F183" s="163"/>
      <c r="G183" s="163" t="s">
        <v>2289</v>
      </c>
      <c r="H183" s="163" t="s">
        <v>2290</v>
      </c>
      <c r="I183" s="164" t="s">
        <v>3442</v>
      </c>
      <c r="J183" s="164" t="s">
        <v>3442</v>
      </c>
      <c r="K183" s="164">
        <v>0</v>
      </c>
      <c r="L183" s="164">
        <v>0</v>
      </c>
      <c r="M183" s="164">
        <v>1</v>
      </c>
      <c r="N183" s="164">
        <v>1</v>
      </c>
      <c r="O183" s="156">
        <v>0</v>
      </c>
      <c r="P183" s="156">
        <f t="shared" si="2"/>
        <v>0</v>
      </c>
    </row>
    <row r="184" spans="1:16" s="21" customFormat="1" ht="15" customHeight="1">
      <c r="A184" s="163" t="s">
        <v>3443</v>
      </c>
      <c r="B184" s="163" t="s">
        <v>3646</v>
      </c>
      <c r="C184" s="163" t="s">
        <v>45</v>
      </c>
      <c r="D184" s="163" t="s">
        <v>45</v>
      </c>
      <c r="E184" s="163" t="s">
        <v>13</v>
      </c>
      <c r="F184" s="163"/>
      <c r="G184" s="163" t="s">
        <v>2291</v>
      </c>
      <c r="H184" s="163" t="s">
        <v>2292</v>
      </c>
      <c r="I184" s="164" t="s">
        <v>3442</v>
      </c>
      <c r="J184" s="164" t="s">
        <v>3442</v>
      </c>
      <c r="K184" s="164">
        <v>0</v>
      </c>
      <c r="L184" s="164">
        <v>0</v>
      </c>
      <c r="M184" s="164">
        <v>1</v>
      </c>
      <c r="N184" s="164">
        <v>1</v>
      </c>
      <c r="O184" s="156">
        <v>0</v>
      </c>
      <c r="P184" s="156">
        <f t="shared" si="2"/>
        <v>0</v>
      </c>
    </row>
    <row r="185" spans="1:16" s="21" customFormat="1" ht="15" customHeight="1">
      <c r="A185" s="163" t="s">
        <v>3443</v>
      </c>
      <c r="B185" s="163" t="s">
        <v>3646</v>
      </c>
      <c r="C185" s="163" t="s">
        <v>45</v>
      </c>
      <c r="D185" s="163" t="s">
        <v>45</v>
      </c>
      <c r="E185" s="163" t="s">
        <v>13</v>
      </c>
      <c r="F185" s="163"/>
      <c r="G185" s="163" t="s">
        <v>2293</v>
      </c>
      <c r="H185" s="163" t="s">
        <v>17</v>
      </c>
      <c r="I185" s="164" t="s">
        <v>3442</v>
      </c>
      <c r="J185" s="164" t="s">
        <v>3442</v>
      </c>
      <c r="K185" s="164">
        <v>0</v>
      </c>
      <c r="L185" s="164">
        <v>0</v>
      </c>
      <c r="M185" s="164">
        <v>1</v>
      </c>
      <c r="N185" s="164">
        <v>1</v>
      </c>
      <c r="O185" s="156">
        <v>0</v>
      </c>
      <c r="P185" s="156">
        <f t="shared" si="2"/>
        <v>0</v>
      </c>
    </row>
    <row r="186" spans="1:16" s="21" customFormat="1" ht="15" customHeight="1">
      <c r="A186" s="163" t="s">
        <v>3443</v>
      </c>
      <c r="B186" s="163" t="s">
        <v>3646</v>
      </c>
      <c r="C186" s="163" t="s">
        <v>45</v>
      </c>
      <c r="D186" s="163" t="s">
        <v>45</v>
      </c>
      <c r="E186" s="163" t="s">
        <v>13</v>
      </c>
      <c r="F186" s="163"/>
      <c r="G186" s="163" t="s">
        <v>2294</v>
      </c>
      <c r="H186" s="163" t="s">
        <v>2295</v>
      </c>
      <c r="I186" s="164" t="s">
        <v>3442</v>
      </c>
      <c r="J186" s="164" t="s">
        <v>3442</v>
      </c>
      <c r="K186" s="164">
        <v>0</v>
      </c>
      <c r="L186" s="164">
        <v>0</v>
      </c>
      <c r="M186" s="164">
        <v>1</v>
      </c>
      <c r="N186" s="164">
        <v>1</v>
      </c>
      <c r="O186" s="156">
        <v>0</v>
      </c>
      <c r="P186" s="156">
        <f t="shared" si="2"/>
        <v>0</v>
      </c>
    </row>
    <row r="187" spans="1:16" s="21" customFormat="1" ht="15" customHeight="1">
      <c r="A187" s="163" t="s">
        <v>3443</v>
      </c>
      <c r="B187" s="163" t="s">
        <v>3646</v>
      </c>
      <c r="C187" s="163" t="s">
        <v>46</v>
      </c>
      <c r="D187" s="163" t="s">
        <v>46</v>
      </c>
      <c r="E187" s="163" t="s">
        <v>13</v>
      </c>
      <c r="F187" s="163"/>
      <c r="G187" s="163" t="s">
        <v>2279</v>
      </c>
      <c r="H187" s="163" t="s">
        <v>2280</v>
      </c>
      <c r="I187" s="164" t="s">
        <v>3442</v>
      </c>
      <c r="J187" s="164" t="s">
        <v>3442</v>
      </c>
      <c r="K187" s="164">
        <v>0</v>
      </c>
      <c r="L187" s="164">
        <v>0</v>
      </c>
      <c r="M187" s="164">
        <v>1</v>
      </c>
      <c r="N187" s="164">
        <v>1</v>
      </c>
      <c r="O187" s="156">
        <v>0</v>
      </c>
      <c r="P187" s="156">
        <f t="shared" si="2"/>
        <v>0</v>
      </c>
    </row>
    <row r="188" spans="1:16" s="21" customFormat="1" ht="15" customHeight="1">
      <c r="A188" s="163" t="s">
        <v>3443</v>
      </c>
      <c r="B188" s="163" t="s">
        <v>3646</v>
      </c>
      <c r="C188" s="163" t="s">
        <v>46</v>
      </c>
      <c r="D188" s="163" t="s">
        <v>46</v>
      </c>
      <c r="E188" s="163" t="s">
        <v>13</v>
      </c>
      <c r="F188" s="163"/>
      <c r="G188" s="163" t="s">
        <v>2281</v>
      </c>
      <c r="H188" s="163" t="s">
        <v>2282</v>
      </c>
      <c r="I188" s="164" t="s">
        <v>3442</v>
      </c>
      <c r="J188" s="164" t="s">
        <v>3442</v>
      </c>
      <c r="K188" s="164">
        <v>0</v>
      </c>
      <c r="L188" s="164">
        <v>0</v>
      </c>
      <c r="M188" s="164">
        <v>1</v>
      </c>
      <c r="N188" s="164">
        <v>1</v>
      </c>
      <c r="O188" s="156">
        <v>0</v>
      </c>
      <c r="P188" s="156">
        <f t="shared" si="2"/>
        <v>0</v>
      </c>
    </row>
    <row r="189" spans="1:16" s="21" customFormat="1" ht="15" customHeight="1">
      <c r="A189" s="163" t="s">
        <v>3443</v>
      </c>
      <c r="B189" s="163" t="s">
        <v>3646</v>
      </c>
      <c r="C189" s="163" t="s">
        <v>46</v>
      </c>
      <c r="D189" s="163" t="s">
        <v>46</v>
      </c>
      <c r="E189" s="163" t="s">
        <v>13</v>
      </c>
      <c r="F189" s="163"/>
      <c r="G189" s="163" t="s">
        <v>2283</v>
      </c>
      <c r="H189" s="163" t="s">
        <v>2284</v>
      </c>
      <c r="I189" s="164" t="s">
        <v>3442</v>
      </c>
      <c r="J189" s="164" t="s">
        <v>3442</v>
      </c>
      <c r="K189" s="164">
        <v>0</v>
      </c>
      <c r="L189" s="164">
        <v>0</v>
      </c>
      <c r="M189" s="164">
        <v>1</v>
      </c>
      <c r="N189" s="164">
        <v>1</v>
      </c>
      <c r="O189" s="156">
        <v>0</v>
      </c>
      <c r="P189" s="156">
        <f t="shared" si="2"/>
        <v>0</v>
      </c>
    </row>
    <row r="190" spans="1:16" s="21" customFormat="1" ht="15" customHeight="1">
      <c r="A190" s="163" t="s">
        <v>3443</v>
      </c>
      <c r="B190" s="163" t="s">
        <v>3646</v>
      </c>
      <c r="C190" s="163" t="s">
        <v>46</v>
      </c>
      <c r="D190" s="163" t="s">
        <v>46</v>
      </c>
      <c r="E190" s="163" t="s">
        <v>13</v>
      </c>
      <c r="F190" s="163"/>
      <c r="G190" s="163" t="s">
        <v>2285</v>
      </c>
      <c r="H190" s="163" t="s">
        <v>2286</v>
      </c>
      <c r="I190" s="164" t="s">
        <v>3442</v>
      </c>
      <c r="J190" s="164" t="s">
        <v>3442</v>
      </c>
      <c r="K190" s="164">
        <v>0</v>
      </c>
      <c r="L190" s="164">
        <v>0</v>
      </c>
      <c r="M190" s="164">
        <v>1</v>
      </c>
      <c r="N190" s="164">
        <v>1</v>
      </c>
      <c r="O190" s="156">
        <v>0</v>
      </c>
      <c r="P190" s="156">
        <f t="shared" si="2"/>
        <v>0</v>
      </c>
    </row>
    <row r="191" spans="1:16" s="21" customFormat="1" ht="15" customHeight="1">
      <c r="A191" s="163" t="s">
        <v>3443</v>
      </c>
      <c r="B191" s="163" t="s">
        <v>3646</v>
      </c>
      <c r="C191" s="163" t="s">
        <v>46</v>
      </c>
      <c r="D191" s="163" t="s">
        <v>46</v>
      </c>
      <c r="E191" s="163" t="s">
        <v>13</v>
      </c>
      <c r="F191" s="163"/>
      <c r="G191" s="163" t="s">
        <v>2287</v>
      </c>
      <c r="H191" s="163" t="s">
        <v>2288</v>
      </c>
      <c r="I191" s="164" t="s">
        <v>3442</v>
      </c>
      <c r="J191" s="164" t="s">
        <v>3442</v>
      </c>
      <c r="K191" s="164">
        <v>0</v>
      </c>
      <c r="L191" s="164">
        <v>0</v>
      </c>
      <c r="M191" s="164">
        <v>1</v>
      </c>
      <c r="N191" s="164">
        <v>1</v>
      </c>
      <c r="O191" s="156">
        <v>0</v>
      </c>
      <c r="P191" s="156">
        <f t="shared" si="2"/>
        <v>0</v>
      </c>
    </row>
    <row r="192" spans="1:16" s="21" customFormat="1" ht="15" customHeight="1">
      <c r="A192" s="163" t="s">
        <v>3443</v>
      </c>
      <c r="B192" s="163" t="s">
        <v>3646</v>
      </c>
      <c r="C192" s="163" t="s">
        <v>46</v>
      </c>
      <c r="D192" s="163" t="s">
        <v>46</v>
      </c>
      <c r="E192" s="163" t="s">
        <v>13</v>
      </c>
      <c r="F192" s="163"/>
      <c r="G192" s="163" t="s">
        <v>2302</v>
      </c>
      <c r="H192" s="163" t="s">
        <v>2303</v>
      </c>
      <c r="I192" s="164" t="s">
        <v>3442</v>
      </c>
      <c r="J192" s="164" t="s">
        <v>3442</v>
      </c>
      <c r="K192" s="164">
        <v>0</v>
      </c>
      <c r="L192" s="164">
        <v>0</v>
      </c>
      <c r="M192" s="164">
        <v>1</v>
      </c>
      <c r="N192" s="164">
        <v>1</v>
      </c>
      <c r="O192" s="156">
        <v>0</v>
      </c>
      <c r="P192" s="156">
        <f t="shared" si="2"/>
        <v>0</v>
      </c>
    </row>
    <row r="193" spans="1:16" s="21" customFormat="1" ht="15" customHeight="1">
      <c r="A193" s="163" t="s">
        <v>3443</v>
      </c>
      <c r="B193" s="163" t="s">
        <v>3646</v>
      </c>
      <c r="C193" s="163" t="s">
        <v>46</v>
      </c>
      <c r="D193" s="163" t="s">
        <v>46</v>
      </c>
      <c r="E193" s="163" t="s">
        <v>13</v>
      </c>
      <c r="F193" s="163"/>
      <c r="G193" s="163" t="s">
        <v>2289</v>
      </c>
      <c r="H193" s="163" t="s">
        <v>2290</v>
      </c>
      <c r="I193" s="164" t="s">
        <v>3442</v>
      </c>
      <c r="J193" s="164" t="s">
        <v>3442</v>
      </c>
      <c r="K193" s="164">
        <v>0</v>
      </c>
      <c r="L193" s="164">
        <v>0</v>
      </c>
      <c r="M193" s="164">
        <v>1</v>
      </c>
      <c r="N193" s="164">
        <v>1</v>
      </c>
      <c r="O193" s="156">
        <v>0</v>
      </c>
      <c r="P193" s="156">
        <f t="shared" si="2"/>
        <v>0</v>
      </c>
    </row>
    <row r="194" spans="1:16" s="21" customFormat="1" ht="15" customHeight="1">
      <c r="A194" s="163" t="s">
        <v>3443</v>
      </c>
      <c r="B194" s="163" t="s">
        <v>3646</v>
      </c>
      <c r="C194" s="163" t="s">
        <v>46</v>
      </c>
      <c r="D194" s="163" t="s">
        <v>46</v>
      </c>
      <c r="E194" s="163" t="s">
        <v>13</v>
      </c>
      <c r="F194" s="163"/>
      <c r="G194" s="163" t="s">
        <v>2291</v>
      </c>
      <c r="H194" s="163" t="s">
        <v>2292</v>
      </c>
      <c r="I194" s="164" t="s">
        <v>3442</v>
      </c>
      <c r="J194" s="164" t="s">
        <v>3442</v>
      </c>
      <c r="K194" s="164">
        <v>0</v>
      </c>
      <c r="L194" s="164">
        <v>0</v>
      </c>
      <c r="M194" s="164">
        <v>1</v>
      </c>
      <c r="N194" s="164">
        <v>1</v>
      </c>
      <c r="O194" s="156">
        <v>0</v>
      </c>
      <c r="P194" s="156">
        <f t="shared" si="2"/>
        <v>0</v>
      </c>
    </row>
    <row r="195" spans="1:16" s="21" customFormat="1" ht="15" customHeight="1">
      <c r="A195" s="163" t="s">
        <v>3443</v>
      </c>
      <c r="B195" s="163" t="s">
        <v>3646</v>
      </c>
      <c r="C195" s="163" t="s">
        <v>46</v>
      </c>
      <c r="D195" s="163" t="s">
        <v>46</v>
      </c>
      <c r="E195" s="163" t="s">
        <v>13</v>
      </c>
      <c r="F195" s="163"/>
      <c r="G195" s="163" t="s">
        <v>2293</v>
      </c>
      <c r="H195" s="163" t="s">
        <v>17</v>
      </c>
      <c r="I195" s="164" t="s">
        <v>3442</v>
      </c>
      <c r="J195" s="164" t="s">
        <v>3442</v>
      </c>
      <c r="K195" s="164">
        <v>0</v>
      </c>
      <c r="L195" s="164">
        <v>0</v>
      </c>
      <c r="M195" s="164">
        <v>1</v>
      </c>
      <c r="N195" s="164">
        <v>1</v>
      </c>
      <c r="O195" s="156">
        <v>0</v>
      </c>
      <c r="P195" s="156">
        <f t="shared" si="2"/>
        <v>0</v>
      </c>
    </row>
    <row r="196" spans="1:16" s="21" customFormat="1" ht="15" customHeight="1">
      <c r="A196" s="163" t="s">
        <v>3443</v>
      </c>
      <c r="B196" s="163" t="s">
        <v>3646</v>
      </c>
      <c r="C196" s="163" t="s">
        <v>46</v>
      </c>
      <c r="D196" s="163" t="s">
        <v>46</v>
      </c>
      <c r="E196" s="163" t="s">
        <v>13</v>
      </c>
      <c r="F196" s="163"/>
      <c r="G196" s="163" t="s">
        <v>2294</v>
      </c>
      <c r="H196" s="163" t="s">
        <v>2295</v>
      </c>
      <c r="I196" s="164" t="s">
        <v>3442</v>
      </c>
      <c r="J196" s="164" t="s">
        <v>3442</v>
      </c>
      <c r="K196" s="164">
        <v>0</v>
      </c>
      <c r="L196" s="164">
        <v>0</v>
      </c>
      <c r="M196" s="164">
        <v>1</v>
      </c>
      <c r="N196" s="164">
        <v>1</v>
      </c>
      <c r="O196" s="156">
        <v>0</v>
      </c>
      <c r="P196" s="156">
        <f t="shared" si="2"/>
        <v>0</v>
      </c>
    </row>
    <row r="197" spans="1:16" s="21" customFormat="1" ht="15" customHeight="1">
      <c r="A197" s="163" t="s">
        <v>3443</v>
      </c>
      <c r="B197" s="163" t="s">
        <v>3646</v>
      </c>
      <c r="C197" s="163" t="s">
        <v>47</v>
      </c>
      <c r="D197" s="163" t="s">
        <v>47</v>
      </c>
      <c r="E197" s="163" t="s">
        <v>13</v>
      </c>
      <c r="F197" s="163"/>
      <c r="G197" s="163" t="s">
        <v>2279</v>
      </c>
      <c r="H197" s="163" t="s">
        <v>2280</v>
      </c>
      <c r="I197" s="164" t="s">
        <v>3442</v>
      </c>
      <c r="J197" s="164" t="s">
        <v>3442</v>
      </c>
      <c r="K197" s="164">
        <v>0</v>
      </c>
      <c r="L197" s="164">
        <v>0</v>
      </c>
      <c r="M197" s="164">
        <v>1</v>
      </c>
      <c r="N197" s="164">
        <v>1</v>
      </c>
      <c r="O197" s="156">
        <v>0</v>
      </c>
      <c r="P197" s="156">
        <f t="shared" ref="P197:P260" si="3">L197-O197</f>
        <v>0</v>
      </c>
    </row>
    <row r="198" spans="1:16" s="21" customFormat="1" ht="15" customHeight="1">
      <c r="A198" s="163" t="s">
        <v>3443</v>
      </c>
      <c r="B198" s="163" t="s">
        <v>3646</v>
      </c>
      <c r="C198" s="163" t="s">
        <v>47</v>
      </c>
      <c r="D198" s="163" t="s">
        <v>47</v>
      </c>
      <c r="E198" s="163" t="s">
        <v>13</v>
      </c>
      <c r="F198" s="163"/>
      <c r="G198" s="163" t="s">
        <v>2281</v>
      </c>
      <c r="H198" s="163" t="s">
        <v>2282</v>
      </c>
      <c r="I198" s="164" t="s">
        <v>3442</v>
      </c>
      <c r="J198" s="164" t="s">
        <v>3442</v>
      </c>
      <c r="K198" s="164">
        <v>0</v>
      </c>
      <c r="L198" s="164">
        <v>0</v>
      </c>
      <c r="M198" s="164">
        <v>1</v>
      </c>
      <c r="N198" s="164">
        <v>1</v>
      </c>
      <c r="O198" s="156">
        <v>0</v>
      </c>
      <c r="P198" s="156">
        <f t="shared" si="3"/>
        <v>0</v>
      </c>
    </row>
    <row r="199" spans="1:16" s="21" customFormat="1" ht="15" customHeight="1">
      <c r="A199" s="163" t="s">
        <v>3443</v>
      </c>
      <c r="B199" s="163" t="s">
        <v>3646</v>
      </c>
      <c r="C199" s="163" t="s">
        <v>47</v>
      </c>
      <c r="D199" s="163" t="s">
        <v>47</v>
      </c>
      <c r="E199" s="163" t="s">
        <v>13</v>
      </c>
      <c r="F199" s="163"/>
      <c r="G199" s="163" t="s">
        <v>2283</v>
      </c>
      <c r="H199" s="163" t="s">
        <v>2284</v>
      </c>
      <c r="I199" s="164" t="s">
        <v>3442</v>
      </c>
      <c r="J199" s="164" t="s">
        <v>3442</v>
      </c>
      <c r="K199" s="164">
        <v>0</v>
      </c>
      <c r="L199" s="164">
        <v>0</v>
      </c>
      <c r="M199" s="164">
        <v>1</v>
      </c>
      <c r="N199" s="164">
        <v>1</v>
      </c>
      <c r="O199" s="156">
        <v>0</v>
      </c>
      <c r="P199" s="156">
        <f t="shared" si="3"/>
        <v>0</v>
      </c>
    </row>
    <row r="200" spans="1:16" s="21" customFormat="1" ht="15" customHeight="1">
      <c r="A200" s="163" t="s">
        <v>3443</v>
      </c>
      <c r="B200" s="163" t="s">
        <v>3646</v>
      </c>
      <c r="C200" s="163" t="s">
        <v>47</v>
      </c>
      <c r="D200" s="163" t="s">
        <v>47</v>
      </c>
      <c r="E200" s="163" t="s">
        <v>13</v>
      </c>
      <c r="F200" s="163"/>
      <c r="G200" s="163" t="s">
        <v>2285</v>
      </c>
      <c r="H200" s="163" t="s">
        <v>2286</v>
      </c>
      <c r="I200" s="164" t="s">
        <v>3442</v>
      </c>
      <c r="J200" s="164" t="s">
        <v>3442</v>
      </c>
      <c r="K200" s="164">
        <v>0</v>
      </c>
      <c r="L200" s="164">
        <v>0</v>
      </c>
      <c r="M200" s="164">
        <v>1</v>
      </c>
      <c r="N200" s="164">
        <v>1</v>
      </c>
      <c r="O200" s="156">
        <v>0</v>
      </c>
      <c r="P200" s="156">
        <f t="shared" si="3"/>
        <v>0</v>
      </c>
    </row>
    <row r="201" spans="1:16" s="21" customFormat="1" ht="15" customHeight="1">
      <c r="A201" s="163" t="s">
        <v>3443</v>
      </c>
      <c r="B201" s="163" t="s">
        <v>3646</v>
      </c>
      <c r="C201" s="163" t="s">
        <v>47</v>
      </c>
      <c r="D201" s="163" t="s">
        <v>47</v>
      </c>
      <c r="E201" s="163" t="s">
        <v>13</v>
      </c>
      <c r="F201" s="163"/>
      <c r="G201" s="163" t="s">
        <v>2287</v>
      </c>
      <c r="H201" s="163" t="s">
        <v>2288</v>
      </c>
      <c r="I201" s="164" t="s">
        <v>3442</v>
      </c>
      <c r="J201" s="164" t="s">
        <v>3442</v>
      </c>
      <c r="K201" s="164">
        <v>0</v>
      </c>
      <c r="L201" s="164">
        <v>0</v>
      </c>
      <c r="M201" s="164">
        <v>1</v>
      </c>
      <c r="N201" s="164">
        <v>1</v>
      </c>
      <c r="O201" s="156">
        <v>0</v>
      </c>
      <c r="P201" s="156">
        <f t="shared" si="3"/>
        <v>0</v>
      </c>
    </row>
    <row r="202" spans="1:16" s="21" customFormat="1" ht="15" customHeight="1">
      <c r="A202" s="163" t="s">
        <v>3443</v>
      </c>
      <c r="B202" s="163" t="s">
        <v>3646</v>
      </c>
      <c r="C202" s="163" t="s">
        <v>47</v>
      </c>
      <c r="D202" s="163" t="s">
        <v>47</v>
      </c>
      <c r="E202" s="163" t="s">
        <v>13</v>
      </c>
      <c r="F202" s="163"/>
      <c r="G202" s="163" t="s">
        <v>2302</v>
      </c>
      <c r="H202" s="163" t="s">
        <v>2303</v>
      </c>
      <c r="I202" s="164" t="s">
        <v>3442</v>
      </c>
      <c r="J202" s="164" t="s">
        <v>3442</v>
      </c>
      <c r="K202" s="164">
        <v>0</v>
      </c>
      <c r="L202" s="164">
        <v>0</v>
      </c>
      <c r="M202" s="164">
        <v>1</v>
      </c>
      <c r="N202" s="164">
        <v>1</v>
      </c>
      <c r="O202" s="156">
        <v>0</v>
      </c>
      <c r="P202" s="156">
        <f t="shared" si="3"/>
        <v>0</v>
      </c>
    </row>
    <row r="203" spans="1:16" s="21" customFormat="1" ht="15" customHeight="1">
      <c r="A203" s="163" t="s">
        <v>3443</v>
      </c>
      <c r="B203" s="163" t="s">
        <v>3646</v>
      </c>
      <c r="C203" s="163" t="s">
        <v>47</v>
      </c>
      <c r="D203" s="163" t="s">
        <v>47</v>
      </c>
      <c r="E203" s="163" t="s">
        <v>13</v>
      </c>
      <c r="F203" s="163"/>
      <c r="G203" s="163" t="s">
        <v>2289</v>
      </c>
      <c r="H203" s="163" t="s">
        <v>2290</v>
      </c>
      <c r="I203" s="164" t="s">
        <v>3442</v>
      </c>
      <c r="J203" s="164" t="s">
        <v>3442</v>
      </c>
      <c r="K203" s="164">
        <v>0</v>
      </c>
      <c r="L203" s="164">
        <v>0</v>
      </c>
      <c r="M203" s="164">
        <v>1</v>
      </c>
      <c r="N203" s="164">
        <v>1</v>
      </c>
      <c r="O203" s="156">
        <v>0</v>
      </c>
      <c r="P203" s="156">
        <f t="shared" si="3"/>
        <v>0</v>
      </c>
    </row>
    <row r="204" spans="1:16" s="21" customFormat="1" ht="15" customHeight="1">
      <c r="A204" s="163" t="s">
        <v>3443</v>
      </c>
      <c r="B204" s="163" t="s">
        <v>3646</v>
      </c>
      <c r="C204" s="163" t="s">
        <v>47</v>
      </c>
      <c r="D204" s="163" t="s">
        <v>47</v>
      </c>
      <c r="E204" s="163" t="s">
        <v>13</v>
      </c>
      <c r="F204" s="163"/>
      <c r="G204" s="163" t="s">
        <v>2291</v>
      </c>
      <c r="H204" s="163" t="s">
        <v>2292</v>
      </c>
      <c r="I204" s="164" t="s">
        <v>3442</v>
      </c>
      <c r="J204" s="164" t="s">
        <v>3442</v>
      </c>
      <c r="K204" s="164">
        <v>0</v>
      </c>
      <c r="L204" s="164">
        <v>0</v>
      </c>
      <c r="M204" s="164">
        <v>1</v>
      </c>
      <c r="N204" s="164">
        <v>1</v>
      </c>
      <c r="O204" s="156">
        <v>0</v>
      </c>
      <c r="P204" s="156">
        <f t="shared" si="3"/>
        <v>0</v>
      </c>
    </row>
    <row r="205" spans="1:16" s="21" customFormat="1" ht="15" customHeight="1">
      <c r="A205" s="163" t="s">
        <v>3443</v>
      </c>
      <c r="B205" s="163" t="s">
        <v>3646</v>
      </c>
      <c r="C205" s="163" t="s">
        <v>47</v>
      </c>
      <c r="D205" s="163" t="s">
        <v>47</v>
      </c>
      <c r="E205" s="163" t="s">
        <v>13</v>
      </c>
      <c r="F205" s="163"/>
      <c r="G205" s="163" t="s">
        <v>2293</v>
      </c>
      <c r="H205" s="163" t="s">
        <v>17</v>
      </c>
      <c r="I205" s="164" t="s">
        <v>3442</v>
      </c>
      <c r="J205" s="164" t="s">
        <v>3442</v>
      </c>
      <c r="K205" s="164">
        <v>0</v>
      </c>
      <c r="L205" s="164">
        <v>0</v>
      </c>
      <c r="M205" s="164">
        <v>1</v>
      </c>
      <c r="N205" s="164">
        <v>1</v>
      </c>
      <c r="O205" s="156">
        <v>0</v>
      </c>
      <c r="P205" s="156">
        <f t="shared" si="3"/>
        <v>0</v>
      </c>
    </row>
    <row r="206" spans="1:16" s="21" customFormat="1" ht="15" customHeight="1">
      <c r="A206" s="163" t="s">
        <v>3443</v>
      </c>
      <c r="B206" s="163" t="s">
        <v>3646</v>
      </c>
      <c r="C206" s="163" t="s">
        <v>47</v>
      </c>
      <c r="D206" s="163" t="s">
        <v>47</v>
      </c>
      <c r="E206" s="163" t="s">
        <v>13</v>
      </c>
      <c r="F206" s="163"/>
      <c r="G206" s="163" t="s">
        <v>2294</v>
      </c>
      <c r="H206" s="163" t="s">
        <v>2295</v>
      </c>
      <c r="I206" s="164" t="s">
        <v>3442</v>
      </c>
      <c r="J206" s="164" t="s">
        <v>3442</v>
      </c>
      <c r="K206" s="164">
        <v>0</v>
      </c>
      <c r="L206" s="164">
        <v>0</v>
      </c>
      <c r="M206" s="164">
        <v>1</v>
      </c>
      <c r="N206" s="164">
        <v>1</v>
      </c>
      <c r="O206" s="156">
        <v>0</v>
      </c>
      <c r="P206" s="156">
        <f t="shared" si="3"/>
        <v>0</v>
      </c>
    </row>
    <row r="207" spans="1:16" s="21" customFormat="1" ht="15" customHeight="1">
      <c r="A207" s="163" t="s">
        <v>3443</v>
      </c>
      <c r="B207" s="163" t="s">
        <v>3646</v>
      </c>
      <c r="C207" s="163" t="s">
        <v>48</v>
      </c>
      <c r="D207" s="163" t="s">
        <v>48</v>
      </c>
      <c r="E207" s="163" t="s">
        <v>13</v>
      </c>
      <c r="F207" s="163"/>
      <c r="G207" s="163" t="s">
        <v>2279</v>
      </c>
      <c r="H207" s="163" t="s">
        <v>2280</v>
      </c>
      <c r="I207" s="164" t="s">
        <v>3442</v>
      </c>
      <c r="J207" s="164" t="s">
        <v>3442</v>
      </c>
      <c r="K207" s="164">
        <v>0</v>
      </c>
      <c r="L207" s="164">
        <v>0</v>
      </c>
      <c r="M207" s="164">
        <v>1</v>
      </c>
      <c r="N207" s="164">
        <v>1</v>
      </c>
      <c r="O207" s="156">
        <v>0</v>
      </c>
      <c r="P207" s="156">
        <f t="shared" si="3"/>
        <v>0</v>
      </c>
    </row>
    <row r="208" spans="1:16" s="21" customFormat="1" ht="15" customHeight="1">
      <c r="A208" s="163" t="s">
        <v>3443</v>
      </c>
      <c r="B208" s="163" t="s">
        <v>3646</v>
      </c>
      <c r="C208" s="163" t="s">
        <v>48</v>
      </c>
      <c r="D208" s="163" t="s">
        <v>48</v>
      </c>
      <c r="E208" s="163" t="s">
        <v>13</v>
      </c>
      <c r="F208" s="163"/>
      <c r="G208" s="163" t="s">
        <v>2281</v>
      </c>
      <c r="H208" s="163" t="s">
        <v>2282</v>
      </c>
      <c r="I208" s="164" t="s">
        <v>3442</v>
      </c>
      <c r="J208" s="164" t="s">
        <v>3442</v>
      </c>
      <c r="K208" s="164">
        <v>0</v>
      </c>
      <c r="L208" s="164">
        <v>0</v>
      </c>
      <c r="M208" s="164">
        <v>1</v>
      </c>
      <c r="N208" s="164">
        <v>1</v>
      </c>
      <c r="O208" s="156">
        <v>0</v>
      </c>
      <c r="P208" s="156">
        <f t="shared" si="3"/>
        <v>0</v>
      </c>
    </row>
    <row r="209" spans="1:16" s="21" customFormat="1" ht="15" customHeight="1">
      <c r="A209" s="163" t="s">
        <v>3443</v>
      </c>
      <c r="B209" s="163" t="s">
        <v>3646</v>
      </c>
      <c r="C209" s="163" t="s">
        <v>48</v>
      </c>
      <c r="D209" s="163" t="s">
        <v>48</v>
      </c>
      <c r="E209" s="163" t="s">
        <v>13</v>
      </c>
      <c r="F209" s="163"/>
      <c r="G209" s="163" t="s">
        <v>2283</v>
      </c>
      <c r="H209" s="163" t="s">
        <v>2284</v>
      </c>
      <c r="I209" s="164" t="s">
        <v>3442</v>
      </c>
      <c r="J209" s="164" t="s">
        <v>3442</v>
      </c>
      <c r="K209" s="164">
        <v>0</v>
      </c>
      <c r="L209" s="164">
        <v>0</v>
      </c>
      <c r="M209" s="164">
        <v>1</v>
      </c>
      <c r="N209" s="164">
        <v>1</v>
      </c>
      <c r="O209" s="156">
        <v>0</v>
      </c>
      <c r="P209" s="156">
        <f t="shared" si="3"/>
        <v>0</v>
      </c>
    </row>
    <row r="210" spans="1:16" s="21" customFormat="1" ht="15" customHeight="1">
      <c r="A210" s="163" t="s">
        <v>3443</v>
      </c>
      <c r="B210" s="163" t="s">
        <v>3646</v>
      </c>
      <c r="C210" s="163" t="s">
        <v>48</v>
      </c>
      <c r="D210" s="163" t="s">
        <v>48</v>
      </c>
      <c r="E210" s="163" t="s">
        <v>13</v>
      </c>
      <c r="F210" s="163"/>
      <c r="G210" s="163" t="s">
        <v>2285</v>
      </c>
      <c r="H210" s="163" t="s">
        <v>2286</v>
      </c>
      <c r="I210" s="164" t="s">
        <v>3442</v>
      </c>
      <c r="J210" s="164" t="s">
        <v>3442</v>
      </c>
      <c r="K210" s="164">
        <v>0</v>
      </c>
      <c r="L210" s="164">
        <v>0</v>
      </c>
      <c r="M210" s="164">
        <v>1</v>
      </c>
      <c r="N210" s="164">
        <v>1</v>
      </c>
      <c r="O210" s="156">
        <v>0</v>
      </c>
      <c r="P210" s="156">
        <f t="shared" si="3"/>
        <v>0</v>
      </c>
    </row>
    <row r="211" spans="1:16" s="21" customFormat="1" ht="15" customHeight="1">
      <c r="A211" s="163" t="s">
        <v>3443</v>
      </c>
      <c r="B211" s="163" t="s">
        <v>3646</v>
      </c>
      <c r="C211" s="163" t="s">
        <v>48</v>
      </c>
      <c r="D211" s="163" t="s">
        <v>48</v>
      </c>
      <c r="E211" s="163" t="s">
        <v>13</v>
      </c>
      <c r="F211" s="163"/>
      <c r="G211" s="163" t="s">
        <v>2287</v>
      </c>
      <c r="H211" s="163" t="s">
        <v>2288</v>
      </c>
      <c r="I211" s="164" t="s">
        <v>3442</v>
      </c>
      <c r="J211" s="164" t="s">
        <v>3442</v>
      </c>
      <c r="K211" s="164">
        <v>0</v>
      </c>
      <c r="L211" s="164">
        <v>0</v>
      </c>
      <c r="M211" s="164">
        <v>1</v>
      </c>
      <c r="N211" s="164">
        <v>1</v>
      </c>
      <c r="O211" s="156">
        <v>0</v>
      </c>
      <c r="P211" s="156">
        <f t="shared" si="3"/>
        <v>0</v>
      </c>
    </row>
    <row r="212" spans="1:16" s="21" customFormat="1" ht="15" customHeight="1">
      <c r="A212" s="163" t="s">
        <v>3443</v>
      </c>
      <c r="B212" s="163" t="s">
        <v>3646</v>
      </c>
      <c r="C212" s="163" t="s">
        <v>48</v>
      </c>
      <c r="D212" s="163" t="s">
        <v>48</v>
      </c>
      <c r="E212" s="163" t="s">
        <v>13</v>
      </c>
      <c r="F212" s="163"/>
      <c r="G212" s="163" t="s">
        <v>2302</v>
      </c>
      <c r="H212" s="163" t="s">
        <v>2303</v>
      </c>
      <c r="I212" s="164" t="s">
        <v>3442</v>
      </c>
      <c r="J212" s="164" t="s">
        <v>3442</v>
      </c>
      <c r="K212" s="164">
        <v>0</v>
      </c>
      <c r="L212" s="164">
        <v>0</v>
      </c>
      <c r="M212" s="164">
        <v>1</v>
      </c>
      <c r="N212" s="164">
        <v>1</v>
      </c>
      <c r="O212" s="156">
        <v>0</v>
      </c>
      <c r="P212" s="156">
        <f t="shared" si="3"/>
        <v>0</v>
      </c>
    </row>
    <row r="213" spans="1:16" s="21" customFormat="1" ht="15" customHeight="1">
      <c r="A213" s="163" t="s">
        <v>3443</v>
      </c>
      <c r="B213" s="163" t="s">
        <v>3646</v>
      </c>
      <c r="C213" s="163" t="s">
        <v>48</v>
      </c>
      <c r="D213" s="163" t="s">
        <v>48</v>
      </c>
      <c r="E213" s="163" t="s">
        <v>13</v>
      </c>
      <c r="F213" s="163"/>
      <c r="G213" s="163" t="s">
        <v>2289</v>
      </c>
      <c r="H213" s="163" t="s">
        <v>2290</v>
      </c>
      <c r="I213" s="164" t="s">
        <v>3442</v>
      </c>
      <c r="J213" s="164" t="s">
        <v>3442</v>
      </c>
      <c r="K213" s="164">
        <v>0</v>
      </c>
      <c r="L213" s="164">
        <v>0</v>
      </c>
      <c r="M213" s="164">
        <v>1</v>
      </c>
      <c r="N213" s="164">
        <v>1</v>
      </c>
      <c r="O213" s="156">
        <v>0</v>
      </c>
      <c r="P213" s="156">
        <f t="shared" si="3"/>
        <v>0</v>
      </c>
    </row>
    <row r="214" spans="1:16" s="21" customFormat="1" ht="15" customHeight="1">
      <c r="A214" s="163" t="s">
        <v>3443</v>
      </c>
      <c r="B214" s="163" t="s">
        <v>3646</v>
      </c>
      <c r="C214" s="163" t="s">
        <v>48</v>
      </c>
      <c r="D214" s="163" t="s">
        <v>48</v>
      </c>
      <c r="E214" s="163" t="s">
        <v>13</v>
      </c>
      <c r="F214" s="163"/>
      <c r="G214" s="163" t="s">
        <v>2291</v>
      </c>
      <c r="H214" s="163" t="s">
        <v>2292</v>
      </c>
      <c r="I214" s="164" t="s">
        <v>3442</v>
      </c>
      <c r="J214" s="164" t="s">
        <v>3442</v>
      </c>
      <c r="K214" s="164">
        <v>0</v>
      </c>
      <c r="L214" s="164">
        <v>0</v>
      </c>
      <c r="M214" s="164">
        <v>1</v>
      </c>
      <c r="N214" s="164">
        <v>1</v>
      </c>
      <c r="O214" s="156">
        <v>0</v>
      </c>
      <c r="P214" s="156">
        <f t="shared" si="3"/>
        <v>0</v>
      </c>
    </row>
    <row r="215" spans="1:16" s="21" customFormat="1" ht="15" customHeight="1">
      <c r="A215" s="163" t="s">
        <v>3443</v>
      </c>
      <c r="B215" s="163" t="s">
        <v>3646</v>
      </c>
      <c r="C215" s="163" t="s">
        <v>48</v>
      </c>
      <c r="D215" s="163" t="s">
        <v>48</v>
      </c>
      <c r="E215" s="163" t="s">
        <v>13</v>
      </c>
      <c r="F215" s="163"/>
      <c r="G215" s="163" t="s">
        <v>2293</v>
      </c>
      <c r="H215" s="163" t="s">
        <v>17</v>
      </c>
      <c r="I215" s="164" t="s">
        <v>3442</v>
      </c>
      <c r="J215" s="164" t="s">
        <v>3442</v>
      </c>
      <c r="K215" s="164">
        <v>0</v>
      </c>
      <c r="L215" s="164">
        <v>0</v>
      </c>
      <c r="M215" s="164">
        <v>1</v>
      </c>
      <c r="N215" s="164">
        <v>1</v>
      </c>
      <c r="O215" s="156">
        <v>0</v>
      </c>
      <c r="P215" s="156">
        <f t="shared" si="3"/>
        <v>0</v>
      </c>
    </row>
    <row r="216" spans="1:16" s="21" customFormat="1" ht="15" customHeight="1">
      <c r="A216" s="163" t="s">
        <v>3443</v>
      </c>
      <c r="B216" s="163" t="s">
        <v>3646</v>
      </c>
      <c r="C216" s="163" t="s">
        <v>48</v>
      </c>
      <c r="D216" s="163" t="s">
        <v>48</v>
      </c>
      <c r="E216" s="163" t="s">
        <v>13</v>
      </c>
      <c r="F216" s="163"/>
      <c r="G216" s="163" t="s">
        <v>2294</v>
      </c>
      <c r="H216" s="163" t="s">
        <v>2295</v>
      </c>
      <c r="I216" s="164" t="s">
        <v>3442</v>
      </c>
      <c r="J216" s="164" t="s">
        <v>3442</v>
      </c>
      <c r="K216" s="164">
        <v>0</v>
      </c>
      <c r="L216" s="164">
        <v>0</v>
      </c>
      <c r="M216" s="164">
        <v>1</v>
      </c>
      <c r="N216" s="164">
        <v>1</v>
      </c>
      <c r="O216" s="156">
        <v>0</v>
      </c>
      <c r="P216" s="156">
        <f t="shared" si="3"/>
        <v>0</v>
      </c>
    </row>
    <row r="217" spans="1:16" s="21" customFormat="1" ht="15" customHeight="1">
      <c r="A217" s="163" t="s">
        <v>3443</v>
      </c>
      <c r="B217" s="163" t="s">
        <v>3646</v>
      </c>
      <c r="C217" s="163" t="s">
        <v>49</v>
      </c>
      <c r="D217" s="163" t="s">
        <v>49</v>
      </c>
      <c r="E217" s="163" t="s">
        <v>13</v>
      </c>
      <c r="F217" s="163"/>
      <c r="G217" s="163" t="s">
        <v>2279</v>
      </c>
      <c r="H217" s="163" t="s">
        <v>2280</v>
      </c>
      <c r="I217" s="164" t="s">
        <v>3442</v>
      </c>
      <c r="J217" s="164" t="s">
        <v>3442</v>
      </c>
      <c r="K217" s="164">
        <v>0</v>
      </c>
      <c r="L217" s="164">
        <v>0</v>
      </c>
      <c r="M217" s="164">
        <v>1</v>
      </c>
      <c r="N217" s="164">
        <v>1</v>
      </c>
      <c r="O217" s="156">
        <v>0</v>
      </c>
      <c r="P217" s="156">
        <f t="shared" si="3"/>
        <v>0</v>
      </c>
    </row>
    <row r="218" spans="1:16" s="21" customFormat="1" ht="15" customHeight="1">
      <c r="A218" s="163" t="s">
        <v>3443</v>
      </c>
      <c r="B218" s="163" t="s">
        <v>3646</v>
      </c>
      <c r="C218" s="163" t="s">
        <v>49</v>
      </c>
      <c r="D218" s="163" t="s">
        <v>49</v>
      </c>
      <c r="E218" s="163" t="s">
        <v>13</v>
      </c>
      <c r="F218" s="163"/>
      <c r="G218" s="163" t="s">
        <v>2281</v>
      </c>
      <c r="H218" s="163" t="s">
        <v>2282</v>
      </c>
      <c r="I218" s="164" t="s">
        <v>3442</v>
      </c>
      <c r="J218" s="164" t="s">
        <v>3442</v>
      </c>
      <c r="K218" s="164">
        <v>0</v>
      </c>
      <c r="L218" s="164">
        <v>0</v>
      </c>
      <c r="M218" s="164">
        <v>1</v>
      </c>
      <c r="N218" s="164">
        <v>1</v>
      </c>
      <c r="O218" s="156">
        <v>0</v>
      </c>
      <c r="P218" s="156">
        <f t="shared" si="3"/>
        <v>0</v>
      </c>
    </row>
    <row r="219" spans="1:16" s="21" customFormat="1" ht="15" customHeight="1">
      <c r="A219" s="163" t="s">
        <v>3443</v>
      </c>
      <c r="B219" s="163" t="s">
        <v>3646</v>
      </c>
      <c r="C219" s="163" t="s">
        <v>49</v>
      </c>
      <c r="D219" s="163" t="s">
        <v>49</v>
      </c>
      <c r="E219" s="163" t="s">
        <v>13</v>
      </c>
      <c r="F219" s="163"/>
      <c r="G219" s="163" t="s">
        <v>2283</v>
      </c>
      <c r="H219" s="163" t="s">
        <v>2284</v>
      </c>
      <c r="I219" s="164" t="s">
        <v>3442</v>
      </c>
      <c r="J219" s="164" t="s">
        <v>3442</v>
      </c>
      <c r="K219" s="164">
        <v>0</v>
      </c>
      <c r="L219" s="164">
        <v>0</v>
      </c>
      <c r="M219" s="164">
        <v>1</v>
      </c>
      <c r="N219" s="164">
        <v>1</v>
      </c>
      <c r="O219" s="156">
        <v>0</v>
      </c>
      <c r="P219" s="156">
        <f t="shared" si="3"/>
        <v>0</v>
      </c>
    </row>
    <row r="220" spans="1:16" s="21" customFormat="1" ht="15" customHeight="1">
      <c r="A220" s="163" t="s">
        <v>3443</v>
      </c>
      <c r="B220" s="163" t="s">
        <v>3646</v>
      </c>
      <c r="C220" s="163" t="s">
        <v>49</v>
      </c>
      <c r="D220" s="163" t="s">
        <v>49</v>
      </c>
      <c r="E220" s="163" t="s">
        <v>13</v>
      </c>
      <c r="F220" s="163"/>
      <c r="G220" s="163" t="s">
        <v>2285</v>
      </c>
      <c r="H220" s="163" t="s">
        <v>2286</v>
      </c>
      <c r="I220" s="164" t="s">
        <v>3442</v>
      </c>
      <c r="J220" s="164" t="s">
        <v>3442</v>
      </c>
      <c r="K220" s="164">
        <v>0</v>
      </c>
      <c r="L220" s="164">
        <v>0</v>
      </c>
      <c r="M220" s="164">
        <v>1</v>
      </c>
      <c r="N220" s="164">
        <v>1</v>
      </c>
      <c r="O220" s="156">
        <v>0</v>
      </c>
      <c r="P220" s="156">
        <f t="shared" si="3"/>
        <v>0</v>
      </c>
    </row>
    <row r="221" spans="1:16" s="21" customFormat="1" ht="15" customHeight="1">
      <c r="A221" s="163" t="s">
        <v>3443</v>
      </c>
      <c r="B221" s="163" t="s">
        <v>3646</v>
      </c>
      <c r="C221" s="163" t="s">
        <v>49</v>
      </c>
      <c r="D221" s="163" t="s">
        <v>49</v>
      </c>
      <c r="E221" s="163" t="s">
        <v>13</v>
      </c>
      <c r="F221" s="163"/>
      <c r="G221" s="163" t="s">
        <v>2287</v>
      </c>
      <c r="H221" s="163" t="s">
        <v>2288</v>
      </c>
      <c r="I221" s="164" t="s">
        <v>3442</v>
      </c>
      <c r="J221" s="164" t="s">
        <v>3442</v>
      </c>
      <c r="K221" s="164">
        <v>0</v>
      </c>
      <c r="L221" s="164">
        <v>0</v>
      </c>
      <c r="M221" s="164">
        <v>1</v>
      </c>
      <c r="N221" s="164">
        <v>1</v>
      </c>
      <c r="O221" s="156">
        <v>0</v>
      </c>
      <c r="P221" s="156">
        <f t="shared" si="3"/>
        <v>0</v>
      </c>
    </row>
    <row r="222" spans="1:16" s="21" customFormat="1" ht="15" customHeight="1">
      <c r="A222" s="163" t="s">
        <v>3443</v>
      </c>
      <c r="B222" s="163" t="s">
        <v>3646</v>
      </c>
      <c r="C222" s="163" t="s">
        <v>49</v>
      </c>
      <c r="D222" s="163" t="s">
        <v>49</v>
      </c>
      <c r="E222" s="163" t="s">
        <v>13</v>
      </c>
      <c r="F222" s="163"/>
      <c r="G222" s="163" t="s">
        <v>2302</v>
      </c>
      <c r="H222" s="163" t="s">
        <v>2303</v>
      </c>
      <c r="I222" s="164" t="s">
        <v>3442</v>
      </c>
      <c r="J222" s="164" t="s">
        <v>3442</v>
      </c>
      <c r="K222" s="164">
        <v>0</v>
      </c>
      <c r="L222" s="164">
        <v>0</v>
      </c>
      <c r="M222" s="164">
        <v>1</v>
      </c>
      <c r="N222" s="164">
        <v>1</v>
      </c>
      <c r="O222" s="156">
        <v>0</v>
      </c>
      <c r="P222" s="156">
        <f t="shared" si="3"/>
        <v>0</v>
      </c>
    </row>
    <row r="223" spans="1:16" s="21" customFormat="1" ht="15" customHeight="1">
      <c r="A223" s="163" t="s">
        <v>3443</v>
      </c>
      <c r="B223" s="163" t="s">
        <v>3646</v>
      </c>
      <c r="C223" s="163" t="s">
        <v>49</v>
      </c>
      <c r="D223" s="163" t="s">
        <v>49</v>
      </c>
      <c r="E223" s="163" t="s">
        <v>13</v>
      </c>
      <c r="F223" s="163"/>
      <c r="G223" s="163" t="s">
        <v>2289</v>
      </c>
      <c r="H223" s="163" t="s">
        <v>2290</v>
      </c>
      <c r="I223" s="164" t="s">
        <v>3442</v>
      </c>
      <c r="J223" s="164" t="s">
        <v>3442</v>
      </c>
      <c r="K223" s="164">
        <v>0</v>
      </c>
      <c r="L223" s="164">
        <v>0</v>
      </c>
      <c r="M223" s="164">
        <v>1</v>
      </c>
      <c r="N223" s="164">
        <v>1</v>
      </c>
      <c r="O223" s="156">
        <v>0</v>
      </c>
      <c r="P223" s="156">
        <f t="shared" si="3"/>
        <v>0</v>
      </c>
    </row>
    <row r="224" spans="1:16" s="21" customFormat="1" ht="15" customHeight="1">
      <c r="A224" s="163" t="s">
        <v>3443</v>
      </c>
      <c r="B224" s="163" t="s">
        <v>3646</v>
      </c>
      <c r="C224" s="163" t="s">
        <v>49</v>
      </c>
      <c r="D224" s="163" t="s">
        <v>49</v>
      </c>
      <c r="E224" s="163" t="s">
        <v>13</v>
      </c>
      <c r="F224" s="163"/>
      <c r="G224" s="163" t="s">
        <v>2291</v>
      </c>
      <c r="H224" s="163" t="s">
        <v>2292</v>
      </c>
      <c r="I224" s="164" t="s">
        <v>3442</v>
      </c>
      <c r="J224" s="164" t="s">
        <v>3442</v>
      </c>
      <c r="K224" s="164">
        <v>0</v>
      </c>
      <c r="L224" s="164">
        <v>0</v>
      </c>
      <c r="M224" s="164">
        <v>1</v>
      </c>
      <c r="N224" s="164">
        <v>1</v>
      </c>
      <c r="O224" s="156">
        <v>0</v>
      </c>
      <c r="P224" s="156">
        <f t="shared" si="3"/>
        <v>0</v>
      </c>
    </row>
    <row r="225" spans="1:16" s="21" customFormat="1" ht="15" customHeight="1">
      <c r="A225" s="163" t="s">
        <v>3443</v>
      </c>
      <c r="B225" s="163" t="s">
        <v>3646</v>
      </c>
      <c r="C225" s="163" t="s">
        <v>49</v>
      </c>
      <c r="D225" s="163" t="s">
        <v>49</v>
      </c>
      <c r="E225" s="163" t="s">
        <v>13</v>
      </c>
      <c r="F225" s="163"/>
      <c r="G225" s="163" t="s">
        <v>2293</v>
      </c>
      <c r="H225" s="163" t="s">
        <v>17</v>
      </c>
      <c r="I225" s="164" t="s">
        <v>3442</v>
      </c>
      <c r="J225" s="164" t="s">
        <v>3442</v>
      </c>
      <c r="K225" s="164">
        <v>0</v>
      </c>
      <c r="L225" s="164">
        <v>0</v>
      </c>
      <c r="M225" s="164">
        <v>1</v>
      </c>
      <c r="N225" s="164">
        <v>1</v>
      </c>
      <c r="O225" s="156">
        <v>0</v>
      </c>
      <c r="P225" s="156">
        <f t="shared" si="3"/>
        <v>0</v>
      </c>
    </row>
    <row r="226" spans="1:16" s="21" customFormat="1" ht="15" customHeight="1">
      <c r="A226" s="163" t="s">
        <v>3443</v>
      </c>
      <c r="B226" s="163" t="s">
        <v>3646</v>
      </c>
      <c r="C226" s="163" t="s">
        <v>49</v>
      </c>
      <c r="D226" s="163" t="s">
        <v>49</v>
      </c>
      <c r="E226" s="163" t="s">
        <v>13</v>
      </c>
      <c r="F226" s="163"/>
      <c r="G226" s="163" t="s">
        <v>2294</v>
      </c>
      <c r="H226" s="163" t="s">
        <v>2295</v>
      </c>
      <c r="I226" s="164" t="s">
        <v>3442</v>
      </c>
      <c r="J226" s="164" t="s">
        <v>3442</v>
      </c>
      <c r="K226" s="164">
        <v>0</v>
      </c>
      <c r="L226" s="164">
        <v>0</v>
      </c>
      <c r="M226" s="164">
        <v>1</v>
      </c>
      <c r="N226" s="164">
        <v>1</v>
      </c>
      <c r="O226" s="156">
        <v>0</v>
      </c>
      <c r="P226" s="156">
        <f t="shared" si="3"/>
        <v>0</v>
      </c>
    </row>
    <row r="227" spans="1:16" s="21" customFormat="1" ht="15" customHeight="1">
      <c r="A227" s="163" t="s">
        <v>3443</v>
      </c>
      <c r="B227" s="163" t="s">
        <v>3646</v>
      </c>
      <c r="C227" s="163" t="s">
        <v>50</v>
      </c>
      <c r="D227" s="163" t="s">
        <v>50</v>
      </c>
      <c r="E227" s="163" t="s">
        <v>13</v>
      </c>
      <c r="F227" s="163"/>
      <c r="G227" s="163" t="s">
        <v>2279</v>
      </c>
      <c r="H227" s="163" t="s">
        <v>2280</v>
      </c>
      <c r="I227" s="164" t="s">
        <v>3442</v>
      </c>
      <c r="J227" s="164" t="s">
        <v>3442</v>
      </c>
      <c r="K227" s="164">
        <v>0</v>
      </c>
      <c r="L227" s="164">
        <v>0</v>
      </c>
      <c r="M227" s="164">
        <v>1</v>
      </c>
      <c r="N227" s="164">
        <v>1</v>
      </c>
      <c r="O227" s="156">
        <v>0</v>
      </c>
      <c r="P227" s="156">
        <f t="shared" si="3"/>
        <v>0</v>
      </c>
    </row>
    <row r="228" spans="1:16" s="21" customFormat="1" ht="15" customHeight="1">
      <c r="A228" s="163" t="s">
        <v>3443</v>
      </c>
      <c r="B228" s="163" t="s">
        <v>3646</v>
      </c>
      <c r="C228" s="163" t="s">
        <v>50</v>
      </c>
      <c r="D228" s="163" t="s">
        <v>50</v>
      </c>
      <c r="E228" s="163" t="s">
        <v>13</v>
      </c>
      <c r="F228" s="163"/>
      <c r="G228" s="163" t="s">
        <v>2281</v>
      </c>
      <c r="H228" s="163" t="s">
        <v>2282</v>
      </c>
      <c r="I228" s="164" t="s">
        <v>3442</v>
      </c>
      <c r="J228" s="164" t="s">
        <v>3442</v>
      </c>
      <c r="K228" s="164">
        <v>0</v>
      </c>
      <c r="L228" s="164">
        <v>0</v>
      </c>
      <c r="M228" s="164">
        <v>1</v>
      </c>
      <c r="N228" s="164">
        <v>1</v>
      </c>
      <c r="O228" s="156">
        <v>0</v>
      </c>
      <c r="P228" s="156">
        <f t="shared" si="3"/>
        <v>0</v>
      </c>
    </row>
    <row r="229" spans="1:16" s="21" customFormat="1" ht="15" customHeight="1">
      <c r="A229" s="163" t="s">
        <v>3443</v>
      </c>
      <c r="B229" s="163" t="s">
        <v>3646</v>
      </c>
      <c r="C229" s="163" t="s">
        <v>50</v>
      </c>
      <c r="D229" s="163" t="s">
        <v>50</v>
      </c>
      <c r="E229" s="163" t="s">
        <v>13</v>
      </c>
      <c r="F229" s="163"/>
      <c r="G229" s="163" t="s">
        <v>2283</v>
      </c>
      <c r="H229" s="163" t="s">
        <v>2284</v>
      </c>
      <c r="I229" s="164" t="s">
        <v>3442</v>
      </c>
      <c r="J229" s="164" t="s">
        <v>3442</v>
      </c>
      <c r="K229" s="164">
        <v>0</v>
      </c>
      <c r="L229" s="164">
        <v>0</v>
      </c>
      <c r="M229" s="164">
        <v>1</v>
      </c>
      <c r="N229" s="164">
        <v>1</v>
      </c>
      <c r="O229" s="156">
        <v>0</v>
      </c>
      <c r="P229" s="156">
        <f t="shared" si="3"/>
        <v>0</v>
      </c>
    </row>
    <row r="230" spans="1:16" s="21" customFormat="1" ht="15" customHeight="1">
      <c r="A230" s="163" t="s">
        <v>3443</v>
      </c>
      <c r="B230" s="163" t="s">
        <v>3646</v>
      </c>
      <c r="C230" s="163" t="s">
        <v>50</v>
      </c>
      <c r="D230" s="163" t="s">
        <v>50</v>
      </c>
      <c r="E230" s="163" t="s">
        <v>13</v>
      </c>
      <c r="F230" s="163"/>
      <c r="G230" s="163" t="s">
        <v>2285</v>
      </c>
      <c r="H230" s="163" t="s">
        <v>2286</v>
      </c>
      <c r="I230" s="164" t="s">
        <v>3442</v>
      </c>
      <c r="J230" s="164" t="s">
        <v>3442</v>
      </c>
      <c r="K230" s="164">
        <v>0</v>
      </c>
      <c r="L230" s="164">
        <v>0</v>
      </c>
      <c r="M230" s="164">
        <v>1</v>
      </c>
      <c r="N230" s="164">
        <v>1</v>
      </c>
      <c r="O230" s="156">
        <v>0</v>
      </c>
      <c r="P230" s="156">
        <f t="shared" si="3"/>
        <v>0</v>
      </c>
    </row>
    <row r="231" spans="1:16" s="21" customFormat="1" ht="15" customHeight="1">
      <c r="A231" s="163" t="s">
        <v>3443</v>
      </c>
      <c r="B231" s="163" t="s">
        <v>3646</v>
      </c>
      <c r="C231" s="163" t="s">
        <v>50</v>
      </c>
      <c r="D231" s="163" t="s">
        <v>50</v>
      </c>
      <c r="E231" s="163" t="s">
        <v>13</v>
      </c>
      <c r="F231" s="163"/>
      <c r="G231" s="163" t="s">
        <v>2287</v>
      </c>
      <c r="H231" s="163" t="s">
        <v>2288</v>
      </c>
      <c r="I231" s="164" t="s">
        <v>3442</v>
      </c>
      <c r="J231" s="164" t="s">
        <v>3442</v>
      </c>
      <c r="K231" s="164">
        <v>0</v>
      </c>
      <c r="L231" s="164">
        <v>0</v>
      </c>
      <c r="M231" s="164">
        <v>1</v>
      </c>
      <c r="N231" s="164">
        <v>1</v>
      </c>
      <c r="O231" s="156">
        <v>0</v>
      </c>
      <c r="P231" s="156">
        <f t="shared" si="3"/>
        <v>0</v>
      </c>
    </row>
    <row r="232" spans="1:16" s="21" customFormat="1" ht="15" customHeight="1">
      <c r="A232" s="163" t="s">
        <v>3443</v>
      </c>
      <c r="B232" s="163" t="s">
        <v>3646</v>
      </c>
      <c r="C232" s="163" t="s">
        <v>50</v>
      </c>
      <c r="D232" s="163" t="s">
        <v>50</v>
      </c>
      <c r="E232" s="163" t="s">
        <v>13</v>
      </c>
      <c r="F232" s="163"/>
      <c r="G232" s="163" t="s">
        <v>2302</v>
      </c>
      <c r="H232" s="163" t="s">
        <v>2303</v>
      </c>
      <c r="I232" s="164" t="s">
        <v>3442</v>
      </c>
      <c r="J232" s="164" t="s">
        <v>3442</v>
      </c>
      <c r="K232" s="164">
        <v>0</v>
      </c>
      <c r="L232" s="164">
        <v>0</v>
      </c>
      <c r="M232" s="164">
        <v>1</v>
      </c>
      <c r="N232" s="164">
        <v>1</v>
      </c>
      <c r="O232" s="156">
        <v>0</v>
      </c>
      <c r="P232" s="156">
        <f t="shared" si="3"/>
        <v>0</v>
      </c>
    </row>
    <row r="233" spans="1:16" s="21" customFormat="1" ht="15" customHeight="1">
      <c r="A233" s="163" t="s">
        <v>3443</v>
      </c>
      <c r="B233" s="163" t="s">
        <v>3646</v>
      </c>
      <c r="C233" s="163" t="s">
        <v>50</v>
      </c>
      <c r="D233" s="163" t="s">
        <v>50</v>
      </c>
      <c r="E233" s="163" t="s">
        <v>13</v>
      </c>
      <c r="F233" s="163"/>
      <c r="G233" s="163" t="s">
        <v>2289</v>
      </c>
      <c r="H233" s="163" t="s">
        <v>2290</v>
      </c>
      <c r="I233" s="164" t="s">
        <v>3442</v>
      </c>
      <c r="J233" s="164" t="s">
        <v>3442</v>
      </c>
      <c r="K233" s="164">
        <v>0</v>
      </c>
      <c r="L233" s="164">
        <v>0</v>
      </c>
      <c r="M233" s="164">
        <v>1</v>
      </c>
      <c r="N233" s="164">
        <v>1</v>
      </c>
      <c r="O233" s="156">
        <v>0</v>
      </c>
      <c r="P233" s="156">
        <f t="shared" si="3"/>
        <v>0</v>
      </c>
    </row>
    <row r="234" spans="1:16" s="21" customFormat="1" ht="15" customHeight="1">
      <c r="A234" s="163" t="s">
        <v>3443</v>
      </c>
      <c r="B234" s="163" t="s">
        <v>3646</v>
      </c>
      <c r="C234" s="163" t="s">
        <v>50</v>
      </c>
      <c r="D234" s="163" t="s">
        <v>50</v>
      </c>
      <c r="E234" s="163" t="s">
        <v>13</v>
      </c>
      <c r="F234" s="163"/>
      <c r="G234" s="163" t="s">
        <v>2291</v>
      </c>
      <c r="H234" s="163" t="s">
        <v>2292</v>
      </c>
      <c r="I234" s="164" t="s">
        <v>3442</v>
      </c>
      <c r="J234" s="164" t="s">
        <v>3442</v>
      </c>
      <c r="K234" s="164">
        <v>0</v>
      </c>
      <c r="L234" s="164">
        <v>0</v>
      </c>
      <c r="M234" s="164">
        <v>1</v>
      </c>
      <c r="N234" s="164">
        <v>1</v>
      </c>
      <c r="O234" s="156">
        <v>0</v>
      </c>
      <c r="P234" s="156">
        <f t="shared" si="3"/>
        <v>0</v>
      </c>
    </row>
    <row r="235" spans="1:16" s="21" customFormat="1" ht="15" customHeight="1">
      <c r="A235" s="163" t="s">
        <v>3443</v>
      </c>
      <c r="B235" s="163" t="s">
        <v>3646</v>
      </c>
      <c r="C235" s="163" t="s">
        <v>50</v>
      </c>
      <c r="D235" s="163" t="s">
        <v>50</v>
      </c>
      <c r="E235" s="163" t="s">
        <v>13</v>
      </c>
      <c r="F235" s="163"/>
      <c r="G235" s="163" t="s">
        <v>2293</v>
      </c>
      <c r="H235" s="163" t="s">
        <v>17</v>
      </c>
      <c r="I235" s="164" t="s">
        <v>3442</v>
      </c>
      <c r="J235" s="164" t="s">
        <v>3442</v>
      </c>
      <c r="K235" s="164">
        <v>0</v>
      </c>
      <c r="L235" s="164">
        <v>0</v>
      </c>
      <c r="M235" s="164">
        <v>1</v>
      </c>
      <c r="N235" s="164">
        <v>1</v>
      </c>
      <c r="O235" s="156">
        <v>0</v>
      </c>
      <c r="P235" s="156">
        <f t="shared" si="3"/>
        <v>0</v>
      </c>
    </row>
    <row r="236" spans="1:16" s="21" customFormat="1" ht="15" customHeight="1">
      <c r="A236" s="163" t="s">
        <v>3443</v>
      </c>
      <c r="B236" s="163" t="s">
        <v>3646</v>
      </c>
      <c r="C236" s="163" t="s">
        <v>50</v>
      </c>
      <c r="D236" s="163" t="s">
        <v>50</v>
      </c>
      <c r="E236" s="163" t="s">
        <v>13</v>
      </c>
      <c r="F236" s="163"/>
      <c r="G236" s="163" t="s">
        <v>2294</v>
      </c>
      <c r="H236" s="163" t="s">
        <v>2295</v>
      </c>
      <c r="I236" s="164" t="s">
        <v>3442</v>
      </c>
      <c r="J236" s="164" t="s">
        <v>3442</v>
      </c>
      <c r="K236" s="164">
        <v>0</v>
      </c>
      <c r="L236" s="164">
        <v>0</v>
      </c>
      <c r="M236" s="164">
        <v>1</v>
      </c>
      <c r="N236" s="164">
        <v>1</v>
      </c>
      <c r="O236" s="156">
        <v>0</v>
      </c>
      <c r="P236" s="156">
        <f t="shared" si="3"/>
        <v>0</v>
      </c>
    </row>
    <row r="237" spans="1:16" s="21" customFormat="1" ht="15" customHeight="1">
      <c r="A237" s="163" t="s">
        <v>3443</v>
      </c>
      <c r="B237" s="163" t="s">
        <v>3646</v>
      </c>
      <c r="C237" s="163" t="s">
        <v>269</v>
      </c>
      <c r="D237" s="163" t="s">
        <v>269</v>
      </c>
      <c r="E237" s="163" t="s">
        <v>13</v>
      </c>
      <c r="F237" s="163"/>
      <c r="G237" s="163" t="s">
        <v>2289</v>
      </c>
      <c r="H237" s="163" t="s">
        <v>2290</v>
      </c>
      <c r="I237" s="164" t="s">
        <v>3442</v>
      </c>
      <c r="J237" s="164" t="s">
        <v>3442</v>
      </c>
      <c r="K237" s="164">
        <v>0</v>
      </c>
      <c r="L237" s="164">
        <v>0</v>
      </c>
      <c r="M237" s="164">
        <v>1</v>
      </c>
      <c r="N237" s="164">
        <v>1</v>
      </c>
      <c r="O237" s="156">
        <v>0</v>
      </c>
      <c r="P237" s="156">
        <f t="shared" si="3"/>
        <v>0</v>
      </c>
    </row>
    <row r="238" spans="1:16" s="21" customFormat="1" ht="15" customHeight="1">
      <c r="A238" s="163" t="s">
        <v>3443</v>
      </c>
      <c r="B238" s="163" t="s">
        <v>3646</v>
      </c>
      <c r="C238" s="163" t="s">
        <v>269</v>
      </c>
      <c r="D238" s="163" t="s">
        <v>269</v>
      </c>
      <c r="E238" s="163" t="s">
        <v>13</v>
      </c>
      <c r="F238" s="163"/>
      <c r="G238" s="163" t="s">
        <v>2291</v>
      </c>
      <c r="H238" s="163" t="s">
        <v>2292</v>
      </c>
      <c r="I238" s="164" t="s">
        <v>3442</v>
      </c>
      <c r="J238" s="164" t="s">
        <v>3442</v>
      </c>
      <c r="K238" s="164">
        <v>0</v>
      </c>
      <c r="L238" s="164">
        <v>0</v>
      </c>
      <c r="M238" s="164">
        <v>1</v>
      </c>
      <c r="N238" s="164">
        <v>1</v>
      </c>
      <c r="O238" s="156">
        <v>0</v>
      </c>
      <c r="P238" s="156">
        <f t="shared" si="3"/>
        <v>0</v>
      </c>
    </row>
    <row r="239" spans="1:16" s="21" customFormat="1" ht="15" customHeight="1">
      <c r="A239" s="163" t="s">
        <v>3443</v>
      </c>
      <c r="B239" s="163" t="s">
        <v>3646</v>
      </c>
      <c r="C239" s="163" t="s">
        <v>52</v>
      </c>
      <c r="D239" s="163" t="s">
        <v>52</v>
      </c>
      <c r="E239" s="163" t="s">
        <v>13</v>
      </c>
      <c r="F239" s="163"/>
      <c r="G239" s="163" t="s">
        <v>2279</v>
      </c>
      <c r="H239" s="163" t="s">
        <v>2280</v>
      </c>
      <c r="I239" s="164">
        <v>658.56</v>
      </c>
      <c r="J239" s="164">
        <v>658.56</v>
      </c>
      <c r="K239" s="164">
        <v>68117.95</v>
      </c>
      <c r="L239" s="164">
        <v>68117.95</v>
      </c>
      <c r="M239" s="164">
        <v>1</v>
      </c>
      <c r="N239" s="164">
        <v>1</v>
      </c>
      <c r="O239" s="156">
        <v>67459.39</v>
      </c>
      <c r="P239" s="156">
        <f t="shared" si="3"/>
        <v>658.55999999999767</v>
      </c>
    </row>
    <row r="240" spans="1:16" s="21" customFormat="1" ht="15" customHeight="1">
      <c r="A240" s="163" t="s">
        <v>3443</v>
      </c>
      <c r="B240" s="163" t="s">
        <v>3646</v>
      </c>
      <c r="C240" s="163" t="s">
        <v>52</v>
      </c>
      <c r="D240" s="163" t="s">
        <v>52</v>
      </c>
      <c r="E240" s="163" t="s">
        <v>13</v>
      </c>
      <c r="F240" s="163"/>
      <c r="G240" s="163" t="s">
        <v>2281</v>
      </c>
      <c r="H240" s="163" t="s">
        <v>2282</v>
      </c>
      <c r="I240" s="164">
        <v>124.46</v>
      </c>
      <c r="J240" s="164">
        <v>124.46</v>
      </c>
      <c r="K240" s="164">
        <v>3708.38</v>
      </c>
      <c r="L240" s="164">
        <v>3708.38</v>
      </c>
      <c r="M240" s="164">
        <v>1</v>
      </c>
      <c r="N240" s="164">
        <v>1</v>
      </c>
      <c r="O240" s="156">
        <v>3583.92</v>
      </c>
      <c r="P240" s="156">
        <f t="shared" si="3"/>
        <v>124.46000000000004</v>
      </c>
    </row>
    <row r="241" spans="1:16" s="21" customFormat="1" ht="15" customHeight="1">
      <c r="A241" s="163" t="s">
        <v>3443</v>
      </c>
      <c r="B241" s="163" t="s">
        <v>3646</v>
      </c>
      <c r="C241" s="163" t="s">
        <v>52</v>
      </c>
      <c r="D241" s="163" t="s">
        <v>52</v>
      </c>
      <c r="E241" s="163" t="s">
        <v>13</v>
      </c>
      <c r="F241" s="163"/>
      <c r="G241" s="163" t="s">
        <v>2283</v>
      </c>
      <c r="H241" s="163" t="s">
        <v>2284</v>
      </c>
      <c r="I241" s="164">
        <v>2406.7399999999998</v>
      </c>
      <c r="J241" s="164">
        <v>2406.7399999999998</v>
      </c>
      <c r="K241" s="164">
        <v>2406.7399999999998</v>
      </c>
      <c r="L241" s="164">
        <v>2406.7399999999998</v>
      </c>
      <c r="M241" s="164">
        <v>1</v>
      </c>
      <c r="N241" s="164">
        <v>1</v>
      </c>
      <c r="O241" s="156">
        <v>0</v>
      </c>
      <c r="P241" s="156">
        <f t="shared" si="3"/>
        <v>2406.7399999999998</v>
      </c>
    </row>
    <row r="242" spans="1:16" s="21" customFormat="1" ht="15" customHeight="1">
      <c r="A242" s="163" t="s">
        <v>3443</v>
      </c>
      <c r="B242" s="163" t="s">
        <v>3646</v>
      </c>
      <c r="C242" s="163" t="s">
        <v>52</v>
      </c>
      <c r="D242" s="163" t="s">
        <v>52</v>
      </c>
      <c r="E242" s="163" t="s">
        <v>13</v>
      </c>
      <c r="F242" s="163"/>
      <c r="G242" s="163" t="s">
        <v>2285</v>
      </c>
      <c r="H242" s="163" t="s">
        <v>2286</v>
      </c>
      <c r="I242" s="164">
        <v>30.82</v>
      </c>
      <c r="J242" s="164">
        <v>30.82</v>
      </c>
      <c r="K242" s="164">
        <v>123.44</v>
      </c>
      <c r="L242" s="164">
        <v>123.44</v>
      </c>
      <c r="M242" s="164">
        <v>1</v>
      </c>
      <c r="N242" s="164">
        <v>1</v>
      </c>
      <c r="O242" s="156">
        <v>92.62</v>
      </c>
      <c r="P242" s="156">
        <f t="shared" si="3"/>
        <v>30.819999999999993</v>
      </c>
    </row>
    <row r="243" spans="1:16" s="21" customFormat="1" ht="15" customHeight="1">
      <c r="A243" s="163" t="s">
        <v>3443</v>
      </c>
      <c r="B243" s="163" t="s">
        <v>3646</v>
      </c>
      <c r="C243" s="163" t="s">
        <v>52</v>
      </c>
      <c r="D243" s="163" t="s">
        <v>52</v>
      </c>
      <c r="E243" s="163" t="s">
        <v>13</v>
      </c>
      <c r="F243" s="163"/>
      <c r="G243" s="163" t="s">
        <v>2316</v>
      </c>
      <c r="H243" s="163" t="s">
        <v>2317</v>
      </c>
      <c r="I243" s="164" t="s">
        <v>3442</v>
      </c>
      <c r="J243" s="164" t="s">
        <v>3442</v>
      </c>
      <c r="K243" s="164">
        <v>0</v>
      </c>
      <c r="L243" s="164">
        <v>0</v>
      </c>
      <c r="M243" s="164">
        <v>1</v>
      </c>
      <c r="N243" s="164">
        <v>1</v>
      </c>
      <c r="O243" s="156">
        <v>0</v>
      </c>
      <c r="P243" s="156">
        <f t="shared" si="3"/>
        <v>0</v>
      </c>
    </row>
    <row r="244" spans="1:16" s="21" customFormat="1" ht="15" customHeight="1">
      <c r="A244" s="163" t="s">
        <v>3443</v>
      </c>
      <c r="B244" s="163" t="s">
        <v>3646</v>
      </c>
      <c r="C244" s="163" t="s">
        <v>52</v>
      </c>
      <c r="D244" s="163" t="s">
        <v>52</v>
      </c>
      <c r="E244" s="163" t="s">
        <v>13</v>
      </c>
      <c r="F244" s="163"/>
      <c r="G244" s="163" t="s">
        <v>2289</v>
      </c>
      <c r="H244" s="163" t="s">
        <v>2290</v>
      </c>
      <c r="I244" s="164" t="s">
        <v>3442</v>
      </c>
      <c r="J244" s="164" t="s">
        <v>3442</v>
      </c>
      <c r="K244" s="164">
        <v>0</v>
      </c>
      <c r="L244" s="164">
        <v>0</v>
      </c>
      <c r="M244" s="164">
        <v>1</v>
      </c>
      <c r="N244" s="164">
        <v>1</v>
      </c>
      <c r="O244" s="156">
        <v>0</v>
      </c>
      <c r="P244" s="156">
        <f t="shared" si="3"/>
        <v>0</v>
      </c>
    </row>
    <row r="245" spans="1:16" s="21" customFormat="1" ht="15" customHeight="1">
      <c r="A245" s="163" t="s">
        <v>3443</v>
      </c>
      <c r="B245" s="163" t="s">
        <v>3646</v>
      </c>
      <c r="C245" s="163" t="s">
        <v>52</v>
      </c>
      <c r="D245" s="163" t="s">
        <v>52</v>
      </c>
      <c r="E245" s="163" t="s">
        <v>13</v>
      </c>
      <c r="F245" s="163"/>
      <c r="G245" s="163" t="s">
        <v>2293</v>
      </c>
      <c r="H245" s="163" t="s">
        <v>17</v>
      </c>
      <c r="I245" s="164">
        <v>76.72</v>
      </c>
      <c r="J245" s="164">
        <v>76.72</v>
      </c>
      <c r="K245" s="164">
        <v>113.62</v>
      </c>
      <c r="L245" s="164">
        <v>113.62</v>
      </c>
      <c r="M245" s="164">
        <v>1</v>
      </c>
      <c r="N245" s="164">
        <v>1</v>
      </c>
      <c r="O245" s="156">
        <v>36.9</v>
      </c>
      <c r="P245" s="156">
        <f t="shared" si="3"/>
        <v>76.72</v>
      </c>
    </row>
    <row r="246" spans="1:16" s="21" customFormat="1" ht="15" customHeight="1">
      <c r="A246" s="163" t="s">
        <v>3443</v>
      </c>
      <c r="B246" s="163" t="s">
        <v>3646</v>
      </c>
      <c r="C246" s="163" t="s">
        <v>52</v>
      </c>
      <c r="D246" s="163" t="s">
        <v>52</v>
      </c>
      <c r="E246" s="163" t="s">
        <v>13</v>
      </c>
      <c r="F246" s="163"/>
      <c r="G246" s="163" t="s">
        <v>2294</v>
      </c>
      <c r="H246" s="163" t="s">
        <v>2295</v>
      </c>
      <c r="I246" s="164">
        <v>368.13</v>
      </c>
      <c r="J246" s="164">
        <v>368.13</v>
      </c>
      <c r="K246" s="164">
        <v>736.26</v>
      </c>
      <c r="L246" s="164">
        <v>736.26</v>
      </c>
      <c r="M246" s="164">
        <v>1</v>
      </c>
      <c r="N246" s="164">
        <v>1</v>
      </c>
      <c r="O246" s="156">
        <v>368.13</v>
      </c>
      <c r="P246" s="156">
        <f t="shared" si="3"/>
        <v>368.13</v>
      </c>
    </row>
    <row r="247" spans="1:16" s="21" customFormat="1" ht="15" customHeight="1">
      <c r="A247" s="163" t="s">
        <v>3443</v>
      </c>
      <c r="B247" s="163" t="s">
        <v>3646</v>
      </c>
      <c r="C247" s="163" t="s">
        <v>52</v>
      </c>
      <c r="D247" s="163" t="s">
        <v>52</v>
      </c>
      <c r="E247" s="163" t="s">
        <v>13</v>
      </c>
      <c r="F247" s="163"/>
      <c r="G247" s="163" t="s">
        <v>2304</v>
      </c>
      <c r="H247" s="163" t="s">
        <v>2305</v>
      </c>
      <c r="I247" s="164" t="s">
        <v>3442</v>
      </c>
      <c r="J247" s="164" t="s">
        <v>3442</v>
      </c>
      <c r="K247" s="164">
        <v>0</v>
      </c>
      <c r="L247" s="164">
        <v>0</v>
      </c>
      <c r="M247" s="164">
        <v>1</v>
      </c>
      <c r="N247" s="164">
        <v>1</v>
      </c>
      <c r="O247" s="156">
        <v>0</v>
      </c>
      <c r="P247" s="156">
        <f t="shared" si="3"/>
        <v>0</v>
      </c>
    </row>
    <row r="248" spans="1:16" s="21" customFormat="1" ht="15" customHeight="1">
      <c r="A248" s="163" t="s">
        <v>3443</v>
      </c>
      <c r="B248" s="163" t="s">
        <v>3646</v>
      </c>
      <c r="C248" s="163" t="s">
        <v>53</v>
      </c>
      <c r="D248" s="163" t="s">
        <v>53</v>
      </c>
      <c r="E248" s="163" t="s">
        <v>13</v>
      </c>
      <c r="F248" s="163"/>
      <c r="G248" s="163" t="s">
        <v>2279</v>
      </c>
      <c r="H248" s="163" t="s">
        <v>2280</v>
      </c>
      <c r="I248" s="164" t="s">
        <v>3442</v>
      </c>
      <c r="J248" s="164" t="s">
        <v>3442</v>
      </c>
      <c r="K248" s="164">
        <v>0</v>
      </c>
      <c r="L248" s="164">
        <v>0</v>
      </c>
      <c r="M248" s="164">
        <v>1</v>
      </c>
      <c r="N248" s="164">
        <v>1</v>
      </c>
      <c r="O248" s="156">
        <v>0</v>
      </c>
      <c r="P248" s="156">
        <f t="shared" si="3"/>
        <v>0</v>
      </c>
    </row>
    <row r="249" spans="1:16" s="21" customFormat="1" ht="15" customHeight="1">
      <c r="A249" s="163" t="s">
        <v>3443</v>
      </c>
      <c r="B249" s="163" t="s">
        <v>3646</v>
      </c>
      <c r="C249" s="163" t="s">
        <v>53</v>
      </c>
      <c r="D249" s="163" t="s">
        <v>53</v>
      </c>
      <c r="E249" s="163" t="s">
        <v>13</v>
      </c>
      <c r="F249" s="163"/>
      <c r="G249" s="163" t="s">
        <v>2281</v>
      </c>
      <c r="H249" s="163" t="s">
        <v>2282</v>
      </c>
      <c r="I249" s="164" t="s">
        <v>3442</v>
      </c>
      <c r="J249" s="164" t="s">
        <v>3442</v>
      </c>
      <c r="K249" s="164">
        <v>0</v>
      </c>
      <c r="L249" s="164">
        <v>0</v>
      </c>
      <c r="M249" s="164">
        <v>1</v>
      </c>
      <c r="N249" s="164">
        <v>1</v>
      </c>
      <c r="O249" s="156">
        <v>0</v>
      </c>
      <c r="P249" s="156">
        <f t="shared" si="3"/>
        <v>0</v>
      </c>
    </row>
    <row r="250" spans="1:16" s="21" customFormat="1" ht="15" customHeight="1">
      <c r="A250" s="163" t="s">
        <v>3443</v>
      </c>
      <c r="B250" s="163" t="s">
        <v>3646</v>
      </c>
      <c r="C250" s="163" t="s">
        <v>53</v>
      </c>
      <c r="D250" s="163" t="s">
        <v>53</v>
      </c>
      <c r="E250" s="163" t="s">
        <v>13</v>
      </c>
      <c r="F250" s="163"/>
      <c r="G250" s="163" t="s">
        <v>2283</v>
      </c>
      <c r="H250" s="163" t="s">
        <v>2284</v>
      </c>
      <c r="I250" s="164" t="s">
        <v>3442</v>
      </c>
      <c r="J250" s="164" t="s">
        <v>3442</v>
      </c>
      <c r="K250" s="164">
        <v>0</v>
      </c>
      <c r="L250" s="164">
        <v>0</v>
      </c>
      <c r="M250" s="164">
        <v>1</v>
      </c>
      <c r="N250" s="164">
        <v>1</v>
      </c>
      <c r="O250" s="156">
        <v>0</v>
      </c>
      <c r="P250" s="156">
        <f t="shared" si="3"/>
        <v>0</v>
      </c>
    </row>
    <row r="251" spans="1:16" s="21" customFormat="1" ht="15" customHeight="1">
      <c r="A251" s="163" t="s">
        <v>3443</v>
      </c>
      <c r="B251" s="163" t="s">
        <v>3646</v>
      </c>
      <c r="C251" s="163" t="s">
        <v>53</v>
      </c>
      <c r="D251" s="163" t="s">
        <v>53</v>
      </c>
      <c r="E251" s="163" t="s">
        <v>13</v>
      </c>
      <c r="F251" s="163"/>
      <c r="G251" s="163" t="s">
        <v>2285</v>
      </c>
      <c r="H251" s="163" t="s">
        <v>2286</v>
      </c>
      <c r="I251" s="164" t="s">
        <v>3442</v>
      </c>
      <c r="J251" s="164" t="s">
        <v>3442</v>
      </c>
      <c r="K251" s="164">
        <v>0</v>
      </c>
      <c r="L251" s="164">
        <v>0</v>
      </c>
      <c r="M251" s="164">
        <v>1</v>
      </c>
      <c r="N251" s="164">
        <v>1</v>
      </c>
      <c r="O251" s="156">
        <v>0</v>
      </c>
      <c r="P251" s="156">
        <f t="shared" si="3"/>
        <v>0</v>
      </c>
    </row>
    <row r="252" spans="1:16" s="21" customFormat="1" ht="15" customHeight="1">
      <c r="A252" s="163" t="s">
        <v>3443</v>
      </c>
      <c r="B252" s="163" t="s">
        <v>3646</v>
      </c>
      <c r="C252" s="163" t="s">
        <v>53</v>
      </c>
      <c r="D252" s="163" t="s">
        <v>53</v>
      </c>
      <c r="E252" s="163" t="s">
        <v>13</v>
      </c>
      <c r="F252" s="163"/>
      <c r="G252" s="163" t="s">
        <v>2287</v>
      </c>
      <c r="H252" s="163" t="s">
        <v>2288</v>
      </c>
      <c r="I252" s="164" t="s">
        <v>3442</v>
      </c>
      <c r="J252" s="164" t="s">
        <v>3442</v>
      </c>
      <c r="K252" s="164">
        <v>0</v>
      </c>
      <c r="L252" s="164">
        <v>0</v>
      </c>
      <c r="M252" s="164">
        <v>1</v>
      </c>
      <c r="N252" s="164">
        <v>1</v>
      </c>
      <c r="O252" s="156">
        <v>0</v>
      </c>
      <c r="P252" s="156">
        <f t="shared" si="3"/>
        <v>0</v>
      </c>
    </row>
    <row r="253" spans="1:16" s="21" customFormat="1" ht="15" customHeight="1">
      <c r="A253" s="163" t="s">
        <v>3443</v>
      </c>
      <c r="B253" s="163" t="s">
        <v>3646</v>
      </c>
      <c r="C253" s="163" t="s">
        <v>53</v>
      </c>
      <c r="D253" s="163" t="s">
        <v>53</v>
      </c>
      <c r="E253" s="163" t="s">
        <v>13</v>
      </c>
      <c r="F253" s="163"/>
      <c r="G253" s="163" t="s">
        <v>2302</v>
      </c>
      <c r="H253" s="163" t="s">
        <v>2303</v>
      </c>
      <c r="I253" s="164" t="s">
        <v>3442</v>
      </c>
      <c r="J253" s="164" t="s">
        <v>3442</v>
      </c>
      <c r="K253" s="164">
        <v>0</v>
      </c>
      <c r="L253" s="164">
        <v>0</v>
      </c>
      <c r="M253" s="164">
        <v>1</v>
      </c>
      <c r="N253" s="164">
        <v>1</v>
      </c>
      <c r="O253" s="156">
        <v>0</v>
      </c>
      <c r="P253" s="156">
        <f t="shared" si="3"/>
        <v>0</v>
      </c>
    </row>
    <row r="254" spans="1:16" s="21" customFormat="1" ht="15" customHeight="1">
      <c r="A254" s="163" t="s">
        <v>3443</v>
      </c>
      <c r="B254" s="163" t="s">
        <v>3646</v>
      </c>
      <c r="C254" s="163" t="s">
        <v>53</v>
      </c>
      <c r="D254" s="163" t="s">
        <v>53</v>
      </c>
      <c r="E254" s="163" t="s">
        <v>13</v>
      </c>
      <c r="F254" s="163"/>
      <c r="G254" s="163" t="s">
        <v>2289</v>
      </c>
      <c r="H254" s="163" t="s">
        <v>2290</v>
      </c>
      <c r="I254" s="164" t="s">
        <v>3442</v>
      </c>
      <c r="J254" s="164" t="s">
        <v>3442</v>
      </c>
      <c r="K254" s="164">
        <v>0</v>
      </c>
      <c r="L254" s="164">
        <v>0</v>
      </c>
      <c r="M254" s="164">
        <v>1</v>
      </c>
      <c r="N254" s="164">
        <v>1</v>
      </c>
      <c r="O254" s="156">
        <v>0</v>
      </c>
      <c r="P254" s="156">
        <f t="shared" si="3"/>
        <v>0</v>
      </c>
    </row>
    <row r="255" spans="1:16" s="21" customFormat="1" ht="15" customHeight="1">
      <c r="A255" s="163" t="s">
        <v>3443</v>
      </c>
      <c r="B255" s="163" t="s">
        <v>3646</v>
      </c>
      <c r="C255" s="163" t="s">
        <v>53</v>
      </c>
      <c r="D255" s="163" t="s">
        <v>53</v>
      </c>
      <c r="E255" s="163" t="s">
        <v>13</v>
      </c>
      <c r="F255" s="163"/>
      <c r="G255" s="163" t="s">
        <v>2291</v>
      </c>
      <c r="H255" s="163" t="s">
        <v>2292</v>
      </c>
      <c r="I255" s="164" t="s">
        <v>3442</v>
      </c>
      <c r="J255" s="164" t="s">
        <v>3442</v>
      </c>
      <c r="K255" s="164">
        <v>0</v>
      </c>
      <c r="L255" s="164">
        <v>0</v>
      </c>
      <c r="M255" s="164">
        <v>1</v>
      </c>
      <c r="N255" s="164">
        <v>1</v>
      </c>
      <c r="O255" s="156">
        <v>0</v>
      </c>
      <c r="P255" s="156">
        <f t="shared" si="3"/>
        <v>0</v>
      </c>
    </row>
    <row r="256" spans="1:16" s="21" customFormat="1" ht="15" customHeight="1">
      <c r="A256" s="163" t="s">
        <v>3443</v>
      </c>
      <c r="B256" s="163" t="s">
        <v>3646</v>
      </c>
      <c r="C256" s="163" t="s">
        <v>53</v>
      </c>
      <c r="D256" s="163" t="s">
        <v>53</v>
      </c>
      <c r="E256" s="163" t="s">
        <v>13</v>
      </c>
      <c r="F256" s="163"/>
      <c r="G256" s="163" t="s">
        <v>2293</v>
      </c>
      <c r="H256" s="163" t="s">
        <v>17</v>
      </c>
      <c r="I256" s="164" t="s">
        <v>3442</v>
      </c>
      <c r="J256" s="164" t="s">
        <v>3442</v>
      </c>
      <c r="K256" s="164">
        <v>0</v>
      </c>
      <c r="L256" s="164">
        <v>0</v>
      </c>
      <c r="M256" s="164">
        <v>1</v>
      </c>
      <c r="N256" s="164">
        <v>1</v>
      </c>
      <c r="O256" s="156">
        <v>0</v>
      </c>
      <c r="P256" s="156">
        <f t="shared" si="3"/>
        <v>0</v>
      </c>
    </row>
    <row r="257" spans="1:16" s="21" customFormat="1" ht="15" customHeight="1">
      <c r="A257" s="163" t="s">
        <v>3443</v>
      </c>
      <c r="B257" s="163" t="s">
        <v>3646</v>
      </c>
      <c r="C257" s="163" t="s">
        <v>53</v>
      </c>
      <c r="D257" s="163" t="s">
        <v>53</v>
      </c>
      <c r="E257" s="163" t="s">
        <v>13</v>
      </c>
      <c r="F257" s="163"/>
      <c r="G257" s="163" t="s">
        <v>2294</v>
      </c>
      <c r="H257" s="163" t="s">
        <v>2295</v>
      </c>
      <c r="I257" s="164" t="s">
        <v>3442</v>
      </c>
      <c r="J257" s="164" t="s">
        <v>3442</v>
      </c>
      <c r="K257" s="164">
        <v>0</v>
      </c>
      <c r="L257" s="164">
        <v>0</v>
      </c>
      <c r="M257" s="164">
        <v>1</v>
      </c>
      <c r="N257" s="164">
        <v>1</v>
      </c>
      <c r="O257" s="156">
        <v>0</v>
      </c>
      <c r="P257" s="156">
        <f t="shared" si="3"/>
        <v>0</v>
      </c>
    </row>
    <row r="258" spans="1:16" s="21" customFormat="1" ht="15" customHeight="1">
      <c r="A258" s="163" t="s">
        <v>3443</v>
      </c>
      <c r="B258" s="163" t="s">
        <v>3646</v>
      </c>
      <c r="C258" s="163" t="s">
        <v>53</v>
      </c>
      <c r="D258" s="163" t="s">
        <v>53</v>
      </c>
      <c r="E258" s="163" t="s">
        <v>13</v>
      </c>
      <c r="F258" s="163"/>
      <c r="G258" s="163" t="s">
        <v>2318</v>
      </c>
      <c r="H258" s="163" t="s">
        <v>2319</v>
      </c>
      <c r="I258" s="164" t="s">
        <v>3442</v>
      </c>
      <c r="J258" s="164" t="s">
        <v>3442</v>
      </c>
      <c r="K258" s="164">
        <v>0</v>
      </c>
      <c r="L258" s="164">
        <v>0</v>
      </c>
      <c r="M258" s="164">
        <v>1</v>
      </c>
      <c r="N258" s="164">
        <v>1</v>
      </c>
      <c r="O258" s="156">
        <v>0</v>
      </c>
      <c r="P258" s="156">
        <f t="shared" si="3"/>
        <v>0</v>
      </c>
    </row>
    <row r="259" spans="1:16" s="21" customFormat="1" ht="15" customHeight="1">
      <c r="A259" s="163" t="s">
        <v>3443</v>
      </c>
      <c r="B259" s="163" t="s">
        <v>3646</v>
      </c>
      <c r="C259" s="163" t="s">
        <v>54</v>
      </c>
      <c r="D259" s="163" t="s">
        <v>54</v>
      </c>
      <c r="E259" s="163" t="s">
        <v>13</v>
      </c>
      <c r="F259" s="163"/>
      <c r="G259" s="163" t="s">
        <v>2279</v>
      </c>
      <c r="H259" s="163" t="s">
        <v>2280</v>
      </c>
      <c r="I259" s="164" t="s">
        <v>3442</v>
      </c>
      <c r="J259" s="164" t="s">
        <v>3442</v>
      </c>
      <c r="K259" s="164">
        <v>0</v>
      </c>
      <c r="L259" s="164">
        <v>0</v>
      </c>
      <c r="M259" s="164">
        <v>1</v>
      </c>
      <c r="N259" s="164">
        <v>1</v>
      </c>
      <c r="O259" s="156">
        <v>0</v>
      </c>
      <c r="P259" s="156">
        <f t="shared" si="3"/>
        <v>0</v>
      </c>
    </row>
    <row r="260" spans="1:16" s="21" customFormat="1" ht="15" customHeight="1">
      <c r="A260" s="163" t="s">
        <v>3443</v>
      </c>
      <c r="B260" s="163" t="s">
        <v>3646</v>
      </c>
      <c r="C260" s="163" t="s">
        <v>54</v>
      </c>
      <c r="D260" s="163" t="s">
        <v>54</v>
      </c>
      <c r="E260" s="163" t="s">
        <v>13</v>
      </c>
      <c r="F260" s="163"/>
      <c r="G260" s="163" t="s">
        <v>2281</v>
      </c>
      <c r="H260" s="163" t="s">
        <v>2282</v>
      </c>
      <c r="I260" s="164" t="s">
        <v>3442</v>
      </c>
      <c r="J260" s="164" t="s">
        <v>3442</v>
      </c>
      <c r="K260" s="164">
        <v>0</v>
      </c>
      <c r="L260" s="164">
        <v>0</v>
      </c>
      <c r="M260" s="164">
        <v>1</v>
      </c>
      <c r="N260" s="164">
        <v>1</v>
      </c>
      <c r="O260" s="156">
        <v>0</v>
      </c>
      <c r="P260" s="156">
        <f t="shared" si="3"/>
        <v>0</v>
      </c>
    </row>
    <row r="261" spans="1:16" s="21" customFormat="1" ht="15" customHeight="1">
      <c r="A261" s="163" t="s">
        <v>3443</v>
      </c>
      <c r="B261" s="163" t="s">
        <v>3646</v>
      </c>
      <c r="C261" s="163" t="s">
        <v>54</v>
      </c>
      <c r="D261" s="163" t="s">
        <v>54</v>
      </c>
      <c r="E261" s="163" t="s">
        <v>13</v>
      </c>
      <c r="F261" s="163"/>
      <c r="G261" s="163" t="s">
        <v>2283</v>
      </c>
      <c r="H261" s="163" t="s">
        <v>2284</v>
      </c>
      <c r="I261" s="164" t="s">
        <v>3442</v>
      </c>
      <c r="J261" s="164" t="s">
        <v>3442</v>
      </c>
      <c r="K261" s="164">
        <v>0</v>
      </c>
      <c r="L261" s="164">
        <v>0</v>
      </c>
      <c r="M261" s="164">
        <v>1</v>
      </c>
      <c r="N261" s="164">
        <v>1</v>
      </c>
      <c r="O261" s="156">
        <v>0</v>
      </c>
      <c r="P261" s="156">
        <f t="shared" ref="P261:P324" si="4">L261-O261</f>
        <v>0</v>
      </c>
    </row>
    <row r="262" spans="1:16" s="21" customFormat="1" ht="15" customHeight="1">
      <c r="A262" s="163" t="s">
        <v>3443</v>
      </c>
      <c r="B262" s="163" t="s">
        <v>3646</v>
      </c>
      <c r="C262" s="163" t="s">
        <v>54</v>
      </c>
      <c r="D262" s="163" t="s">
        <v>54</v>
      </c>
      <c r="E262" s="163" t="s">
        <v>13</v>
      </c>
      <c r="F262" s="163"/>
      <c r="G262" s="163" t="s">
        <v>2285</v>
      </c>
      <c r="H262" s="163" t="s">
        <v>2286</v>
      </c>
      <c r="I262" s="164" t="s">
        <v>3442</v>
      </c>
      <c r="J262" s="164" t="s">
        <v>3442</v>
      </c>
      <c r="K262" s="164">
        <v>0</v>
      </c>
      <c r="L262" s="164">
        <v>0</v>
      </c>
      <c r="M262" s="164">
        <v>1</v>
      </c>
      <c r="N262" s="164">
        <v>1</v>
      </c>
      <c r="O262" s="156">
        <v>0</v>
      </c>
      <c r="P262" s="156">
        <f t="shared" si="4"/>
        <v>0</v>
      </c>
    </row>
    <row r="263" spans="1:16" s="21" customFormat="1" ht="15" customHeight="1">
      <c r="A263" s="163" t="s">
        <v>3443</v>
      </c>
      <c r="B263" s="163" t="s">
        <v>3646</v>
      </c>
      <c r="C263" s="163" t="s">
        <v>54</v>
      </c>
      <c r="D263" s="163" t="s">
        <v>54</v>
      </c>
      <c r="E263" s="163" t="s">
        <v>13</v>
      </c>
      <c r="F263" s="163"/>
      <c r="G263" s="163" t="s">
        <v>2287</v>
      </c>
      <c r="H263" s="163" t="s">
        <v>2288</v>
      </c>
      <c r="I263" s="164" t="s">
        <v>3442</v>
      </c>
      <c r="J263" s="164" t="s">
        <v>3442</v>
      </c>
      <c r="K263" s="164">
        <v>0</v>
      </c>
      <c r="L263" s="164">
        <v>0</v>
      </c>
      <c r="M263" s="164">
        <v>1</v>
      </c>
      <c r="N263" s="164">
        <v>1</v>
      </c>
      <c r="O263" s="156">
        <v>0</v>
      </c>
      <c r="P263" s="156">
        <f t="shared" si="4"/>
        <v>0</v>
      </c>
    </row>
    <row r="264" spans="1:16" s="21" customFormat="1" ht="15" customHeight="1">
      <c r="A264" s="163" t="s">
        <v>3443</v>
      </c>
      <c r="B264" s="163" t="s">
        <v>3646</v>
      </c>
      <c r="C264" s="163" t="s">
        <v>54</v>
      </c>
      <c r="D264" s="163" t="s">
        <v>54</v>
      </c>
      <c r="E264" s="163" t="s">
        <v>13</v>
      </c>
      <c r="F264" s="163"/>
      <c r="G264" s="163" t="s">
        <v>2302</v>
      </c>
      <c r="H264" s="163" t="s">
        <v>2303</v>
      </c>
      <c r="I264" s="164" t="s">
        <v>3442</v>
      </c>
      <c r="J264" s="164" t="s">
        <v>3442</v>
      </c>
      <c r="K264" s="164">
        <v>0</v>
      </c>
      <c r="L264" s="164">
        <v>0</v>
      </c>
      <c r="M264" s="164">
        <v>1</v>
      </c>
      <c r="N264" s="164">
        <v>1</v>
      </c>
      <c r="O264" s="156">
        <v>0</v>
      </c>
      <c r="P264" s="156">
        <f t="shared" si="4"/>
        <v>0</v>
      </c>
    </row>
    <row r="265" spans="1:16" s="21" customFormat="1" ht="15" customHeight="1">
      <c r="A265" s="163" t="s">
        <v>3443</v>
      </c>
      <c r="B265" s="163" t="s">
        <v>3646</v>
      </c>
      <c r="C265" s="163" t="s">
        <v>54</v>
      </c>
      <c r="D265" s="163" t="s">
        <v>54</v>
      </c>
      <c r="E265" s="163" t="s">
        <v>13</v>
      </c>
      <c r="F265" s="163"/>
      <c r="G265" s="163" t="s">
        <v>2289</v>
      </c>
      <c r="H265" s="163" t="s">
        <v>2290</v>
      </c>
      <c r="I265" s="164" t="s">
        <v>3442</v>
      </c>
      <c r="J265" s="164" t="s">
        <v>3442</v>
      </c>
      <c r="K265" s="164">
        <v>0</v>
      </c>
      <c r="L265" s="164">
        <v>0</v>
      </c>
      <c r="M265" s="164">
        <v>1</v>
      </c>
      <c r="N265" s="164">
        <v>1</v>
      </c>
      <c r="O265" s="156">
        <v>0</v>
      </c>
      <c r="P265" s="156">
        <f t="shared" si="4"/>
        <v>0</v>
      </c>
    </row>
    <row r="266" spans="1:16" s="21" customFormat="1" ht="15" customHeight="1">
      <c r="A266" s="163" t="s">
        <v>3443</v>
      </c>
      <c r="B266" s="163" t="s">
        <v>3646</v>
      </c>
      <c r="C266" s="163" t="s">
        <v>54</v>
      </c>
      <c r="D266" s="163" t="s">
        <v>54</v>
      </c>
      <c r="E266" s="163" t="s">
        <v>13</v>
      </c>
      <c r="F266" s="163"/>
      <c r="G266" s="163" t="s">
        <v>2291</v>
      </c>
      <c r="H266" s="163" t="s">
        <v>2292</v>
      </c>
      <c r="I266" s="164" t="s">
        <v>3442</v>
      </c>
      <c r="J266" s="164" t="s">
        <v>3442</v>
      </c>
      <c r="K266" s="164">
        <v>0</v>
      </c>
      <c r="L266" s="164">
        <v>0</v>
      </c>
      <c r="M266" s="164">
        <v>1</v>
      </c>
      <c r="N266" s="164">
        <v>1</v>
      </c>
      <c r="O266" s="156">
        <v>0</v>
      </c>
      <c r="P266" s="156">
        <f t="shared" si="4"/>
        <v>0</v>
      </c>
    </row>
    <row r="267" spans="1:16" s="21" customFormat="1" ht="15" customHeight="1">
      <c r="A267" s="163" t="s">
        <v>3443</v>
      </c>
      <c r="B267" s="163" t="s">
        <v>3646</v>
      </c>
      <c r="C267" s="163" t="s">
        <v>54</v>
      </c>
      <c r="D267" s="163" t="s">
        <v>54</v>
      </c>
      <c r="E267" s="163" t="s">
        <v>13</v>
      </c>
      <c r="F267" s="163"/>
      <c r="G267" s="163" t="s">
        <v>2320</v>
      </c>
      <c r="H267" s="163" t="s">
        <v>2321</v>
      </c>
      <c r="I267" s="164" t="s">
        <v>3442</v>
      </c>
      <c r="J267" s="164" t="s">
        <v>3442</v>
      </c>
      <c r="K267" s="164">
        <v>0</v>
      </c>
      <c r="L267" s="164">
        <v>0</v>
      </c>
      <c r="M267" s="164">
        <v>1</v>
      </c>
      <c r="N267" s="164">
        <v>1</v>
      </c>
      <c r="O267" s="156">
        <v>0</v>
      </c>
      <c r="P267" s="156">
        <f t="shared" si="4"/>
        <v>0</v>
      </c>
    </row>
    <row r="268" spans="1:16" s="21" customFormat="1" ht="15" customHeight="1">
      <c r="A268" s="163" t="s">
        <v>3443</v>
      </c>
      <c r="B268" s="163" t="s">
        <v>3646</v>
      </c>
      <c r="C268" s="163" t="s">
        <v>54</v>
      </c>
      <c r="D268" s="163" t="s">
        <v>54</v>
      </c>
      <c r="E268" s="163" t="s">
        <v>13</v>
      </c>
      <c r="F268" s="163"/>
      <c r="G268" s="163" t="s">
        <v>2293</v>
      </c>
      <c r="H268" s="163" t="s">
        <v>17</v>
      </c>
      <c r="I268" s="164" t="s">
        <v>3442</v>
      </c>
      <c r="J268" s="164" t="s">
        <v>3442</v>
      </c>
      <c r="K268" s="164">
        <v>0</v>
      </c>
      <c r="L268" s="164">
        <v>0</v>
      </c>
      <c r="M268" s="164">
        <v>1</v>
      </c>
      <c r="N268" s="164">
        <v>1</v>
      </c>
      <c r="O268" s="156">
        <v>0</v>
      </c>
      <c r="P268" s="156">
        <f t="shared" si="4"/>
        <v>0</v>
      </c>
    </row>
    <row r="269" spans="1:16" s="21" customFormat="1" ht="15" customHeight="1">
      <c r="A269" s="163" t="s">
        <v>3443</v>
      </c>
      <c r="B269" s="163" t="s">
        <v>3646</v>
      </c>
      <c r="C269" s="163" t="s">
        <v>54</v>
      </c>
      <c r="D269" s="163" t="s">
        <v>54</v>
      </c>
      <c r="E269" s="163" t="s">
        <v>13</v>
      </c>
      <c r="F269" s="163"/>
      <c r="G269" s="163" t="s">
        <v>2294</v>
      </c>
      <c r="H269" s="163" t="s">
        <v>2295</v>
      </c>
      <c r="I269" s="164" t="s">
        <v>3442</v>
      </c>
      <c r="J269" s="164" t="s">
        <v>3442</v>
      </c>
      <c r="K269" s="164">
        <v>0</v>
      </c>
      <c r="L269" s="164">
        <v>0</v>
      </c>
      <c r="M269" s="164">
        <v>1</v>
      </c>
      <c r="N269" s="164">
        <v>1</v>
      </c>
      <c r="O269" s="156">
        <v>0</v>
      </c>
      <c r="P269" s="156">
        <f t="shared" si="4"/>
        <v>0</v>
      </c>
    </row>
    <row r="270" spans="1:16" s="21" customFormat="1" ht="15" customHeight="1">
      <c r="A270" s="163" t="s">
        <v>3443</v>
      </c>
      <c r="B270" s="163" t="s">
        <v>3646</v>
      </c>
      <c r="C270" s="163" t="s">
        <v>56</v>
      </c>
      <c r="D270" s="163" t="s">
        <v>56</v>
      </c>
      <c r="E270" s="163" t="s">
        <v>13</v>
      </c>
      <c r="F270" s="163"/>
      <c r="G270" s="163" t="s">
        <v>2279</v>
      </c>
      <c r="H270" s="163" t="s">
        <v>2280</v>
      </c>
      <c r="I270" s="164">
        <v>860.71</v>
      </c>
      <c r="J270" s="164">
        <v>860.71</v>
      </c>
      <c r="K270" s="164">
        <v>81025.91</v>
      </c>
      <c r="L270" s="164">
        <v>81025.91</v>
      </c>
      <c r="M270" s="164">
        <v>1</v>
      </c>
      <c r="N270" s="164">
        <v>1</v>
      </c>
      <c r="O270" s="156">
        <v>80165.2</v>
      </c>
      <c r="P270" s="156">
        <f t="shared" si="4"/>
        <v>860.7100000000064</v>
      </c>
    </row>
    <row r="271" spans="1:16" s="21" customFormat="1" ht="15" customHeight="1">
      <c r="A271" s="163" t="s">
        <v>3443</v>
      </c>
      <c r="B271" s="163" t="s">
        <v>3646</v>
      </c>
      <c r="C271" s="163" t="s">
        <v>56</v>
      </c>
      <c r="D271" s="163" t="s">
        <v>56</v>
      </c>
      <c r="E271" s="163" t="s">
        <v>13</v>
      </c>
      <c r="F271" s="163"/>
      <c r="G271" s="163" t="s">
        <v>2281</v>
      </c>
      <c r="H271" s="163" t="s">
        <v>2282</v>
      </c>
      <c r="I271" s="164">
        <v>162.66999999999999</v>
      </c>
      <c r="J271" s="164">
        <v>162.66999999999999</v>
      </c>
      <c r="K271" s="164">
        <v>4846.92</v>
      </c>
      <c r="L271" s="164">
        <v>4846.92</v>
      </c>
      <c r="M271" s="164">
        <v>1</v>
      </c>
      <c r="N271" s="164">
        <v>1</v>
      </c>
      <c r="O271" s="156">
        <v>4684.25</v>
      </c>
      <c r="P271" s="156">
        <f t="shared" si="4"/>
        <v>162.67000000000007</v>
      </c>
    </row>
    <row r="272" spans="1:16" s="21" customFormat="1" ht="15" customHeight="1">
      <c r="A272" s="163" t="s">
        <v>3443</v>
      </c>
      <c r="B272" s="163" t="s">
        <v>3646</v>
      </c>
      <c r="C272" s="163" t="s">
        <v>56</v>
      </c>
      <c r="D272" s="163" t="s">
        <v>56</v>
      </c>
      <c r="E272" s="163" t="s">
        <v>13</v>
      </c>
      <c r="F272" s="163"/>
      <c r="G272" s="163" t="s">
        <v>2283</v>
      </c>
      <c r="H272" s="163" t="s">
        <v>2284</v>
      </c>
      <c r="I272" s="164">
        <v>3076.98</v>
      </c>
      <c r="J272" s="164">
        <v>3076.98</v>
      </c>
      <c r="K272" s="164">
        <v>3076.98</v>
      </c>
      <c r="L272" s="164">
        <v>3076.98</v>
      </c>
      <c r="M272" s="164">
        <v>1</v>
      </c>
      <c r="N272" s="164">
        <v>1</v>
      </c>
      <c r="O272" s="156">
        <v>0</v>
      </c>
      <c r="P272" s="156">
        <f t="shared" si="4"/>
        <v>3076.98</v>
      </c>
    </row>
    <row r="273" spans="1:16" s="21" customFormat="1" ht="15" customHeight="1">
      <c r="A273" s="163" t="s">
        <v>3443</v>
      </c>
      <c r="B273" s="163" t="s">
        <v>3646</v>
      </c>
      <c r="C273" s="163" t="s">
        <v>56</v>
      </c>
      <c r="D273" s="163" t="s">
        <v>56</v>
      </c>
      <c r="E273" s="163" t="s">
        <v>13</v>
      </c>
      <c r="F273" s="163"/>
      <c r="G273" s="163" t="s">
        <v>2285</v>
      </c>
      <c r="H273" s="163" t="s">
        <v>2286</v>
      </c>
      <c r="I273" s="164">
        <v>39.409999999999997</v>
      </c>
      <c r="J273" s="164">
        <v>39.409999999999997</v>
      </c>
      <c r="K273" s="164">
        <v>157.82</v>
      </c>
      <c r="L273" s="164">
        <v>157.82</v>
      </c>
      <c r="M273" s="164">
        <v>1</v>
      </c>
      <c r="N273" s="164">
        <v>1</v>
      </c>
      <c r="O273" s="156">
        <v>118.41</v>
      </c>
      <c r="P273" s="156">
        <f t="shared" si="4"/>
        <v>39.409999999999997</v>
      </c>
    </row>
    <row r="274" spans="1:16" s="21" customFormat="1" ht="15" customHeight="1">
      <c r="A274" s="163" t="s">
        <v>3443</v>
      </c>
      <c r="B274" s="163" t="s">
        <v>3646</v>
      </c>
      <c r="C274" s="163" t="s">
        <v>56</v>
      </c>
      <c r="D274" s="163" t="s">
        <v>56</v>
      </c>
      <c r="E274" s="163" t="s">
        <v>13</v>
      </c>
      <c r="F274" s="163"/>
      <c r="G274" s="163" t="s">
        <v>2287</v>
      </c>
      <c r="H274" s="163" t="s">
        <v>2288</v>
      </c>
      <c r="I274" s="164" t="s">
        <v>3442</v>
      </c>
      <c r="J274" s="164" t="s">
        <v>3442</v>
      </c>
      <c r="K274" s="164">
        <v>0</v>
      </c>
      <c r="L274" s="164">
        <v>0</v>
      </c>
      <c r="M274" s="164">
        <v>1</v>
      </c>
      <c r="N274" s="164">
        <v>1</v>
      </c>
      <c r="O274" s="156">
        <v>0</v>
      </c>
      <c r="P274" s="156">
        <f t="shared" si="4"/>
        <v>0</v>
      </c>
    </row>
    <row r="275" spans="1:16" s="21" customFormat="1" ht="15" customHeight="1">
      <c r="A275" s="163" t="s">
        <v>3443</v>
      </c>
      <c r="B275" s="163" t="s">
        <v>3646</v>
      </c>
      <c r="C275" s="163" t="s">
        <v>56</v>
      </c>
      <c r="D275" s="163" t="s">
        <v>56</v>
      </c>
      <c r="E275" s="163" t="s">
        <v>13</v>
      </c>
      <c r="F275" s="163"/>
      <c r="G275" s="163" t="s">
        <v>2302</v>
      </c>
      <c r="H275" s="163" t="s">
        <v>2303</v>
      </c>
      <c r="I275" s="164" t="s">
        <v>3442</v>
      </c>
      <c r="J275" s="164" t="s">
        <v>3442</v>
      </c>
      <c r="K275" s="164">
        <v>0</v>
      </c>
      <c r="L275" s="164">
        <v>0</v>
      </c>
      <c r="M275" s="164">
        <v>1</v>
      </c>
      <c r="N275" s="164">
        <v>1</v>
      </c>
      <c r="O275" s="156">
        <v>0</v>
      </c>
      <c r="P275" s="156">
        <f t="shared" si="4"/>
        <v>0</v>
      </c>
    </row>
    <row r="276" spans="1:16" s="21" customFormat="1" ht="15" customHeight="1">
      <c r="A276" s="163" t="s">
        <v>3443</v>
      </c>
      <c r="B276" s="163" t="s">
        <v>3646</v>
      </c>
      <c r="C276" s="163" t="s">
        <v>56</v>
      </c>
      <c r="D276" s="163" t="s">
        <v>56</v>
      </c>
      <c r="E276" s="163" t="s">
        <v>13</v>
      </c>
      <c r="F276" s="163"/>
      <c r="G276" s="163" t="s">
        <v>2306</v>
      </c>
      <c r="H276" s="163" t="s">
        <v>27</v>
      </c>
      <c r="I276" s="164" t="s">
        <v>3442</v>
      </c>
      <c r="J276" s="164" t="s">
        <v>3442</v>
      </c>
      <c r="K276" s="164">
        <v>0</v>
      </c>
      <c r="L276" s="164">
        <v>0</v>
      </c>
      <c r="M276" s="164">
        <v>1</v>
      </c>
      <c r="N276" s="164">
        <v>1</v>
      </c>
      <c r="O276" s="156">
        <v>0</v>
      </c>
      <c r="P276" s="156">
        <f t="shared" si="4"/>
        <v>0</v>
      </c>
    </row>
    <row r="277" spans="1:16" s="21" customFormat="1" ht="15" customHeight="1">
      <c r="A277" s="163" t="s">
        <v>3443</v>
      </c>
      <c r="B277" s="163" t="s">
        <v>3646</v>
      </c>
      <c r="C277" s="163" t="s">
        <v>56</v>
      </c>
      <c r="D277" s="163" t="s">
        <v>56</v>
      </c>
      <c r="E277" s="163" t="s">
        <v>13</v>
      </c>
      <c r="F277" s="163"/>
      <c r="G277" s="163" t="s">
        <v>2310</v>
      </c>
      <c r="H277" s="163" t="s">
        <v>38</v>
      </c>
      <c r="I277" s="164" t="s">
        <v>3442</v>
      </c>
      <c r="J277" s="164" t="s">
        <v>3442</v>
      </c>
      <c r="K277" s="164">
        <v>0</v>
      </c>
      <c r="L277" s="164">
        <v>0</v>
      </c>
      <c r="M277" s="164">
        <v>1</v>
      </c>
      <c r="N277" s="164">
        <v>1</v>
      </c>
      <c r="O277" s="156">
        <v>0</v>
      </c>
      <c r="P277" s="156">
        <f t="shared" si="4"/>
        <v>0</v>
      </c>
    </row>
    <row r="278" spans="1:16" s="21" customFormat="1" ht="15" customHeight="1">
      <c r="A278" s="163" t="s">
        <v>3443</v>
      </c>
      <c r="B278" s="163" t="s">
        <v>3646</v>
      </c>
      <c r="C278" s="163" t="s">
        <v>56</v>
      </c>
      <c r="D278" s="163" t="s">
        <v>56</v>
      </c>
      <c r="E278" s="163" t="s">
        <v>13</v>
      </c>
      <c r="F278" s="163"/>
      <c r="G278" s="163" t="s">
        <v>2316</v>
      </c>
      <c r="H278" s="163" t="s">
        <v>2317</v>
      </c>
      <c r="I278" s="164">
        <v>9255.73</v>
      </c>
      <c r="J278" s="164">
        <v>9255.73</v>
      </c>
      <c r="K278" s="164">
        <v>-13207.12</v>
      </c>
      <c r="L278" s="164">
        <v>-13207.12</v>
      </c>
      <c r="M278" s="164">
        <v>1</v>
      </c>
      <c r="N278" s="164">
        <v>1</v>
      </c>
      <c r="O278" s="156">
        <v>-22462.85</v>
      </c>
      <c r="P278" s="156">
        <f t="shared" si="4"/>
        <v>9255.7299999999977</v>
      </c>
    </row>
    <row r="279" spans="1:16" s="21" customFormat="1" ht="15" customHeight="1">
      <c r="A279" s="163" t="s">
        <v>3443</v>
      </c>
      <c r="B279" s="163" t="s">
        <v>3646</v>
      </c>
      <c r="C279" s="163" t="s">
        <v>56</v>
      </c>
      <c r="D279" s="163" t="s">
        <v>56</v>
      </c>
      <c r="E279" s="163" t="s">
        <v>13</v>
      </c>
      <c r="F279" s="163"/>
      <c r="G279" s="163" t="s">
        <v>2289</v>
      </c>
      <c r="H279" s="163" t="s">
        <v>2290</v>
      </c>
      <c r="I279" s="164" t="s">
        <v>3442</v>
      </c>
      <c r="J279" s="164" t="s">
        <v>3442</v>
      </c>
      <c r="K279" s="164">
        <v>0</v>
      </c>
      <c r="L279" s="164">
        <v>0</v>
      </c>
      <c r="M279" s="164">
        <v>1</v>
      </c>
      <c r="N279" s="164">
        <v>1</v>
      </c>
      <c r="O279" s="156">
        <v>0</v>
      </c>
      <c r="P279" s="156">
        <f t="shared" si="4"/>
        <v>0</v>
      </c>
    </row>
    <row r="280" spans="1:16" s="21" customFormat="1" ht="15" customHeight="1">
      <c r="A280" s="163" t="s">
        <v>3443</v>
      </c>
      <c r="B280" s="163" t="s">
        <v>3646</v>
      </c>
      <c r="C280" s="163" t="s">
        <v>56</v>
      </c>
      <c r="D280" s="163" t="s">
        <v>56</v>
      </c>
      <c r="E280" s="163" t="s">
        <v>13</v>
      </c>
      <c r="F280" s="163"/>
      <c r="G280" s="163" t="s">
        <v>2293</v>
      </c>
      <c r="H280" s="163" t="s">
        <v>17</v>
      </c>
      <c r="I280" s="164">
        <v>84.3</v>
      </c>
      <c r="J280" s="164">
        <v>84.3</v>
      </c>
      <c r="K280" s="164">
        <v>103.24</v>
      </c>
      <c r="L280" s="164">
        <v>103.24</v>
      </c>
      <c r="M280" s="164">
        <v>1</v>
      </c>
      <c r="N280" s="164">
        <v>1</v>
      </c>
      <c r="O280" s="156">
        <v>18.939999999999998</v>
      </c>
      <c r="P280" s="156">
        <f t="shared" si="4"/>
        <v>84.3</v>
      </c>
    </row>
    <row r="281" spans="1:16" s="21" customFormat="1" ht="15" customHeight="1">
      <c r="A281" s="163" t="s">
        <v>3443</v>
      </c>
      <c r="B281" s="163" t="s">
        <v>3646</v>
      </c>
      <c r="C281" s="163" t="s">
        <v>56</v>
      </c>
      <c r="D281" s="163" t="s">
        <v>56</v>
      </c>
      <c r="E281" s="163" t="s">
        <v>13</v>
      </c>
      <c r="F281" s="163"/>
      <c r="G281" s="163" t="s">
        <v>2311</v>
      </c>
      <c r="H281" s="163" t="s">
        <v>2312</v>
      </c>
      <c r="I281" s="164" t="s">
        <v>3442</v>
      </c>
      <c r="J281" s="164" t="s">
        <v>3442</v>
      </c>
      <c r="K281" s="164">
        <v>0</v>
      </c>
      <c r="L281" s="164">
        <v>0</v>
      </c>
      <c r="M281" s="164">
        <v>1</v>
      </c>
      <c r="N281" s="164">
        <v>1</v>
      </c>
      <c r="O281" s="156">
        <v>0</v>
      </c>
      <c r="P281" s="156">
        <f t="shared" si="4"/>
        <v>0</v>
      </c>
    </row>
    <row r="282" spans="1:16" s="21" customFormat="1" ht="15" customHeight="1">
      <c r="A282" s="163" t="s">
        <v>3443</v>
      </c>
      <c r="B282" s="163" t="s">
        <v>3646</v>
      </c>
      <c r="C282" s="163" t="s">
        <v>56</v>
      </c>
      <c r="D282" s="163" t="s">
        <v>56</v>
      </c>
      <c r="E282" s="163" t="s">
        <v>13</v>
      </c>
      <c r="F282" s="163"/>
      <c r="G282" s="163" t="s">
        <v>2294</v>
      </c>
      <c r="H282" s="163" t="s">
        <v>2295</v>
      </c>
      <c r="I282" s="164">
        <v>480.52</v>
      </c>
      <c r="J282" s="164">
        <v>480.52</v>
      </c>
      <c r="K282" s="164">
        <v>961.04</v>
      </c>
      <c r="L282" s="164">
        <v>961.04</v>
      </c>
      <c r="M282" s="164">
        <v>1</v>
      </c>
      <c r="N282" s="164">
        <v>1</v>
      </c>
      <c r="O282" s="156">
        <v>480.52</v>
      </c>
      <c r="P282" s="156">
        <f t="shared" si="4"/>
        <v>480.52</v>
      </c>
    </row>
    <row r="283" spans="1:16" s="21" customFormat="1" ht="15" customHeight="1">
      <c r="A283" s="163" t="s">
        <v>3443</v>
      </c>
      <c r="B283" s="163" t="s">
        <v>3646</v>
      </c>
      <c r="C283" s="163" t="s">
        <v>57</v>
      </c>
      <c r="D283" s="163" t="s">
        <v>57</v>
      </c>
      <c r="E283" s="163" t="s">
        <v>13</v>
      </c>
      <c r="F283" s="163"/>
      <c r="G283" s="163" t="s">
        <v>2279</v>
      </c>
      <c r="H283" s="163" t="s">
        <v>2280</v>
      </c>
      <c r="I283" s="164">
        <v>765.49</v>
      </c>
      <c r="J283" s="164">
        <v>765.49</v>
      </c>
      <c r="K283" s="164">
        <v>73907.990000000005</v>
      </c>
      <c r="L283" s="164">
        <v>73907.990000000005</v>
      </c>
      <c r="M283" s="164">
        <v>1</v>
      </c>
      <c r="N283" s="164">
        <v>1</v>
      </c>
      <c r="O283" s="156">
        <v>73142.5</v>
      </c>
      <c r="P283" s="156">
        <f t="shared" si="4"/>
        <v>765.49000000000524</v>
      </c>
    </row>
    <row r="284" spans="1:16" s="21" customFormat="1" ht="15" customHeight="1">
      <c r="A284" s="163" t="s">
        <v>3443</v>
      </c>
      <c r="B284" s="163" t="s">
        <v>3646</v>
      </c>
      <c r="C284" s="163" t="s">
        <v>57</v>
      </c>
      <c r="D284" s="163" t="s">
        <v>57</v>
      </c>
      <c r="E284" s="163" t="s">
        <v>13</v>
      </c>
      <c r="F284" s="163"/>
      <c r="G284" s="163" t="s">
        <v>2281</v>
      </c>
      <c r="H284" s="163" t="s">
        <v>2282</v>
      </c>
      <c r="I284" s="164">
        <v>146.29</v>
      </c>
      <c r="J284" s="164">
        <v>146.29</v>
      </c>
      <c r="K284" s="164">
        <v>4358.97</v>
      </c>
      <c r="L284" s="164">
        <v>4358.97</v>
      </c>
      <c r="M284" s="164">
        <v>1</v>
      </c>
      <c r="N284" s="164">
        <v>1</v>
      </c>
      <c r="O284" s="156">
        <v>4212.68</v>
      </c>
      <c r="P284" s="156">
        <f t="shared" si="4"/>
        <v>146.28999999999996</v>
      </c>
    </row>
    <row r="285" spans="1:16" s="21" customFormat="1" ht="15" customHeight="1">
      <c r="A285" s="163" t="s">
        <v>3443</v>
      </c>
      <c r="B285" s="163" t="s">
        <v>3646</v>
      </c>
      <c r="C285" s="163" t="s">
        <v>57</v>
      </c>
      <c r="D285" s="163" t="s">
        <v>57</v>
      </c>
      <c r="E285" s="163" t="s">
        <v>13</v>
      </c>
      <c r="F285" s="163"/>
      <c r="G285" s="163" t="s">
        <v>2283</v>
      </c>
      <c r="H285" s="163" t="s">
        <v>2284</v>
      </c>
      <c r="I285" s="164">
        <v>2395.25</v>
      </c>
      <c r="J285" s="164">
        <v>2395.25</v>
      </c>
      <c r="K285" s="164">
        <v>2395.25</v>
      </c>
      <c r="L285" s="164">
        <v>2395.25</v>
      </c>
      <c r="M285" s="164">
        <v>1</v>
      </c>
      <c r="N285" s="164">
        <v>1</v>
      </c>
      <c r="O285" s="156">
        <v>0</v>
      </c>
      <c r="P285" s="156">
        <f t="shared" si="4"/>
        <v>2395.25</v>
      </c>
    </row>
    <row r="286" spans="1:16" s="21" customFormat="1" ht="15" customHeight="1">
      <c r="A286" s="163" t="s">
        <v>3443</v>
      </c>
      <c r="B286" s="163" t="s">
        <v>3646</v>
      </c>
      <c r="C286" s="163" t="s">
        <v>57</v>
      </c>
      <c r="D286" s="163" t="s">
        <v>57</v>
      </c>
      <c r="E286" s="163" t="s">
        <v>13</v>
      </c>
      <c r="F286" s="163"/>
      <c r="G286" s="163" t="s">
        <v>2285</v>
      </c>
      <c r="H286" s="163" t="s">
        <v>2286</v>
      </c>
      <c r="I286" s="164">
        <v>35.770000000000003</v>
      </c>
      <c r="J286" s="164">
        <v>35.770000000000003</v>
      </c>
      <c r="K286" s="164">
        <v>143.25</v>
      </c>
      <c r="L286" s="164">
        <v>143.25</v>
      </c>
      <c r="M286" s="164">
        <v>1</v>
      </c>
      <c r="N286" s="164">
        <v>1</v>
      </c>
      <c r="O286" s="156">
        <v>107.48</v>
      </c>
      <c r="P286" s="156">
        <f t="shared" si="4"/>
        <v>35.769999999999996</v>
      </c>
    </row>
    <row r="287" spans="1:16" s="21" customFormat="1" ht="15" customHeight="1">
      <c r="A287" s="163" t="s">
        <v>3443</v>
      </c>
      <c r="B287" s="163" t="s">
        <v>3646</v>
      </c>
      <c r="C287" s="163" t="s">
        <v>57</v>
      </c>
      <c r="D287" s="163" t="s">
        <v>57</v>
      </c>
      <c r="E287" s="163" t="s">
        <v>13</v>
      </c>
      <c r="F287" s="163"/>
      <c r="G287" s="163" t="s">
        <v>2287</v>
      </c>
      <c r="H287" s="163" t="s">
        <v>2288</v>
      </c>
      <c r="I287" s="164" t="s">
        <v>3442</v>
      </c>
      <c r="J287" s="164" t="s">
        <v>3442</v>
      </c>
      <c r="K287" s="164">
        <v>0</v>
      </c>
      <c r="L287" s="164">
        <v>0</v>
      </c>
      <c r="M287" s="164">
        <v>1</v>
      </c>
      <c r="N287" s="164">
        <v>1</v>
      </c>
      <c r="O287" s="156">
        <v>0</v>
      </c>
      <c r="P287" s="156">
        <f t="shared" si="4"/>
        <v>0</v>
      </c>
    </row>
    <row r="288" spans="1:16" s="21" customFormat="1" ht="15" customHeight="1">
      <c r="A288" s="163" t="s">
        <v>3443</v>
      </c>
      <c r="B288" s="163" t="s">
        <v>3646</v>
      </c>
      <c r="C288" s="163" t="s">
        <v>57</v>
      </c>
      <c r="D288" s="163" t="s">
        <v>57</v>
      </c>
      <c r="E288" s="163" t="s">
        <v>13</v>
      </c>
      <c r="F288" s="163"/>
      <c r="G288" s="163" t="s">
        <v>2302</v>
      </c>
      <c r="H288" s="163" t="s">
        <v>2303</v>
      </c>
      <c r="I288" s="164" t="s">
        <v>3442</v>
      </c>
      <c r="J288" s="164" t="s">
        <v>3442</v>
      </c>
      <c r="K288" s="164">
        <v>0</v>
      </c>
      <c r="L288" s="164">
        <v>0</v>
      </c>
      <c r="M288" s="164">
        <v>1</v>
      </c>
      <c r="N288" s="164">
        <v>1</v>
      </c>
      <c r="O288" s="156">
        <v>0</v>
      </c>
      <c r="P288" s="156">
        <f t="shared" si="4"/>
        <v>0</v>
      </c>
    </row>
    <row r="289" spans="1:16" s="21" customFormat="1" ht="15" customHeight="1">
      <c r="A289" s="163" t="s">
        <v>3443</v>
      </c>
      <c r="B289" s="163" t="s">
        <v>3646</v>
      </c>
      <c r="C289" s="163" t="s">
        <v>57</v>
      </c>
      <c r="D289" s="163" t="s">
        <v>57</v>
      </c>
      <c r="E289" s="163" t="s">
        <v>13</v>
      </c>
      <c r="F289" s="163"/>
      <c r="G289" s="163" t="s">
        <v>2306</v>
      </c>
      <c r="H289" s="163" t="s">
        <v>27</v>
      </c>
      <c r="I289" s="164" t="s">
        <v>3442</v>
      </c>
      <c r="J289" s="164" t="s">
        <v>3442</v>
      </c>
      <c r="K289" s="164">
        <v>0</v>
      </c>
      <c r="L289" s="164">
        <v>0</v>
      </c>
      <c r="M289" s="164">
        <v>1</v>
      </c>
      <c r="N289" s="164">
        <v>1</v>
      </c>
      <c r="O289" s="156">
        <v>0</v>
      </c>
      <c r="P289" s="156">
        <f t="shared" si="4"/>
        <v>0</v>
      </c>
    </row>
    <row r="290" spans="1:16" s="21" customFormat="1" ht="15" customHeight="1">
      <c r="A290" s="163" t="s">
        <v>3443</v>
      </c>
      <c r="B290" s="163" t="s">
        <v>3646</v>
      </c>
      <c r="C290" s="163" t="s">
        <v>57</v>
      </c>
      <c r="D290" s="163" t="s">
        <v>57</v>
      </c>
      <c r="E290" s="163" t="s">
        <v>13</v>
      </c>
      <c r="F290" s="163"/>
      <c r="G290" s="163" t="s">
        <v>2310</v>
      </c>
      <c r="H290" s="163" t="s">
        <v>38</v>
      </c>
      <c r="I290" s="164" t="s">
        <v>3442</v>
      </c>
      <c r="J290" s="164" t="s">
        <v>3442</v>
      </c>
      <c r="K290" s="164">
        <v>0</v>
      </c>
      <c r="L290" s="164">
        <v>0</v>
      </c>
      <c r="M290" s="164">
        <v>1</v>
      </c>
      <c r="N290" s="164">
        <v>1</v>
      </c>
      <c r="O290" s="156">
        <v>0</v>
      </c>
      <c r="P290" s="156">
        <f t="shared" si="4"/>
        <v>0</v>
      </c>
    </row>
    <row r="291" spans="1:16" s="21" customFormat="1" ht="15" customHeight="1">
      <c r="A291" s="163" t="s">
        <v>3443</v>
      </c>
      <c r="B291" s="163" t="s">
        <v>3646</v>
      </c>
      <c r="C291" s="163" t="s">
        <v>57</v>
      </c>
      <c r="D291" s="163" t="s">
        <v>57</v>
      </c>
      <c r="E291" s="163" t="s">
        <v>13</v>
      </c>
      <c r="F291" s="163"/>
      <c r="G291" s="163" t="s">
        <v>2316</v>
      </c>
      <c r="H291" s="163" t="s">
        <v>2317</v>
      </c>
      <c r="I291" s="164">
        <v>8329.08</v>
      </c>
      <c r="J291" s="164">
        <v>8329.08</v>
      </c>
      <c r="K291" s="164">
        <v>-11884.87</v>
      </c>
      <c r="L291" s="164">
        <v>-11884.87</v>
      </c>
      <c r="M291" s="164">
        <v>1</v>
      </c>
      <c r="N291" s="164">
        <v>1</v>
      </c>
      <c r="O291" s="156">
        <v>-20213.95</v>
      </c>
      <c r="P291" s="156">
        <f t="shared" si="4"/>
        <v>8329.08</v>
      </c>
    </row>
    <row r="292" spans="1:16" s="21" customFormat="1" ht="15" customHeight="1">
      <c r="A292" s="163" t="s">
        <v>3443</v>
      </c>
      <c r="B292" s="163" t="s">
        <v>3646</v>
      </c>
      <c r="C292" s="163" t="s">
        <v>57</v>
      </c>
      <c r="D292" s="163" t="s">
        <v>57</v>
      </c>
      <c r="E292" s="163" t="s">
        <v>13</v>
      </c>
      <c r="F292" s="163"/>
      <c r="G292" s="163" t="s">
        <v>2289</v>
      </c>
      <c r="H292" s="163" t="s">
        <v>2290</v>
      </c>
      <c r="I292" s="164" t="s">
        <v>3442</v>
      </c>
      <c r="J292" s="164" t="s">
        <v>3442</v>
      </c>
      <c r="K292" s="164">
        <v>0</v>
      </c>
      <c r="L292" s="164">
        <v>0</v>
      </c>
      <c r="M292" s="164">
        <v>1</v>
      </c>
      <c r="N292" s="164">
        <v>1</v>
      </c>
      <c r="O292" s="156">
        <v>0</v>
      </c>
      <c r="P292" s="156">
        <f t="shared" si="4"/>
        <v>0</v>
      </c>
    </row>
    <row r="293" spans="1:16" s="21" customFormat="1" ht="15" customHeight="1">
      <c r="A293" s="163" t="s">
        <v>3443</v>
      </c>
      <c r="B293" s="163" t="s">
        <v>3646</v>
      </c>
      <c r="C293" s="163" t="s">
        <v>57</v>
      </c>
      <c r="D293" s="163" t="s">
        <v>57</v>
      </c>
      <c r="E293" s="163" t="s">
        <v>13</v>
      </c>
      <c r="F293" s="163"/>
      <c r="G293" s="163" t="s">
        <v>2293</v>
      </c>
      <c r="H293" s="163" t="s">
        <v>17</v>
      </c>
      <c r="I293" s="164">
        <v>79.709999999999994</v>
      </c>
      <c r="J293" s="164">
        <v>79.709999999999994</v>
      </c>
      <c r="K293" s="164">
        <v>97.01</v>
      </c>
      <c r="L293" s="164">
        <v>97.01</v>
      </c>
      <c r="M293" s="164">
        <v>1</v>
      </c>
      <c r="N293" s="164">
        <v>1</v>
      </c>
      <c r="O293" s="156">
        <v>17.3</v>
      </c>
      <c r="P293" s="156">
        <f t="shared" si="4"/>
        <v>79.710000000000008</v>
      </c>
    </row>
    <row r="294" spans="1:16" s="21" customFormat="1" ht="15" customHeight="1">
      <c r="A294" s="163" t="s">
        <v>3443</v>
      </c>
      <c r="B294" s="163" t="s">
        <v>3646</v>
      </c>
      <c r="C294" s="163" t="s">
        <v>57</v>
      </c>
      <c r="D294" s="163" t="s">
        <v>57</v>
      </c>
      <c r="E294" s="163" t="s">
        <v>13</v>
      </c>
      <c r="F294" s="163"/>
      <c r="G294" s="163" t="s">
        <v>2311</v>
      </c>
      <c r="H294" s="163" t="s">
        <v>2312</v>
      </c>
      <c r="I294" s="164" t="s">
        <v>3442</v>
      </c>
      <c r="J294" s="164" t="s">
        <v>3442</v>
      </c>
      <c r="K294" s="164">
        <v>0</v>
      </c>
      <c r="L294" s="164">
        <v>0</v>
      </c>
      <c r="M294" s="164">
        <v>1</v>
      </c>
      <c r="N294" s="164">
        <v>1</v>
      </c>
      <c r="O294" s="156">
        <v>0</v>
      </c>
      <c r="P294" s="156">
        <f t="shared" si="4"/>
        <v>0</v>
      </c>
    </row>
    <row r="295" spans="1:16" s="21" customFormat="1" ht="15" customHeight="1">
      <c r="A295" s="163" t="s">
        <v>3443</v>
      </c>
      <c r="B295" s="163" t="s">
        <v>3646</v>
      </c>
      <c r="C295" s="163" t="s">
        <v>57</v>
      </c>
      <c r="D295" s="163" t="s">
        <v>57</v>
      </c>
      <c r="E295" s="163" t="s">
        <v>13</v>
      </c>
      <c r="F295" s="163"/>
      <c r="G295" s="163" t="s">
        <v>2294</v>
      </c>
      <c r="H295" s="163" t="s">
        <v>2295</v>
      </c>
      <c r="I295" s="164">
        <v>431.65</v>
      </c>
      <c r="J295" s="164">
        <v>431.65</v>
      </c>
      <c r="K295" s="164">
        <v>863.3</v>
      </c>
      <c r="L295" s="164">
        <v>863.3</v>
      </c>
      <c r="M295" s="164">
        <v>1</v>
      </c>
      <c r="N295" s="164">
        <v>1</v>
      </c>
      <c r="O295" s="156">
        <v>431.65</v>
      </c>
      <c r="P295" s="156">
        <f t="shared" si="4"/>
        <v>431.65</v>
      </c>
    </row>
    <row r="296" spans="1:16" s="21" customFormat="1" ht="15" customHeight="1">
      <c r="A296" s="163" t="s">
        <v>3443</v>
      </c>
      <c r="B296" s="163" t="s">
        <v>3646</v>
      </c>
      <c r="C296" s="163" t="s">
        <v>59</v>
      </c>
      <c r="D296" s="163" t="s">
        <v>59</v>
      </c>
      <c r="E296" s="163" t="s">
        <v>13</v>
      </c>
      <c r="F296" s="163"/>
      <c r="G296" s="163" t="s">
        <v>2279</v>
      </c>
      <c r="H296" s="163" t="s">
        <v>2280</v>
      </c>
      <c r="I296" s="164">
        <v>2173.9499999999998</v>
      </c>
      <c r="J296" s="164">
        <v>2173.9499999999998</v>
      </c>
      <c r="K296" s="164">
        <v>209870.16</v>
      </c>
      <c r="L296" s="164">
        <v>209870.16000000003</v>
      </c>
      <c r="M296" s="164">
        <v>1</v>
      </c>
      <c r="N296" s="164">
        <v>1</v>
      </c>
      <c r="O296" s="156">
        <v>207696.21000000002</v>
      </c>
      <c r="P296" s="156">
        <f t="shared" si="4"/>
        <v>2173.9500000000116</v>
      </c>
    </row>
    <row r="297" spans="1:16" s="21" customFormat="1" ht="15" customHeight="1">
      <c r="A297" s="163" t="s">
        <v>3443</v>
      </c>
      <c r="B297" s="163" t="s">
        <v>3646</v>
      </c>
      <c r="C297" s="163" t="s">
        <v>59</v>
      </c>
      <c r="D297" s="163" t="s">
        <v>59</v>
      </c>
      <c r="E297" s="163" t="s">
        <v>13</v>
      </c>
      <c r="F297" s="163"/>
      <c r="G297" s="163" t="s">
        <v>2281</v>
      </c>
      <c r="H297" s="163" t="s">
        <v>2282</v>
      </c>
      <c r="I297" s="164">
        <v>415.42</v>
      </c>
      <c r="J297" s="164">
        <v>415.42</v>
      </c>
      <c r="K297" s="164">
        <v>12377.53</v>
      </c>
      <c r="L297" s="164">
        <v>12377.53</v>
      </c>
      <c r="M297" s="164">
        <v>1</v>
      </c>
      <c r="N297" s="164">
        <v>1</v>
      </c>
      <c r="O297" s="156">
        <v>11962.11</v>
      </c>
      <c r="P297" s="156">
        <f t="shared" si="4"/>
        <v>415.42000000000007</v>
      </c>
    </row>
    <row r="298" spans="1:16" s="21" customFormat="1" ht="15" customHeight="1">
      <c r="A298" s="163" t="s">
        <v>3443</v>
      </c>
      <c r="B298" s="163" t="s">
        <v>3646</v>
      </c>
      <c r="C298" s="163" t="s">
        <v>59</v>
      </c>
      <c r="D298" s="163" t="s">
        <v>59</v>
      </c>
      <c r="E298" s="163" t="s">
        <v>13</v>
      </c>
      <c r="F298" s="163"/>
      <c r="G298" s="163" t="s">
        <v>2283</v>
      </c>
      <c r="H298" s="163" t="s">
        <v>2284</v>
      </c>
      <c r="I298" s="164">
        <v>6715.42</v>
      </c>
      <c r="J298" s="164">
        <v>6715.42</v>
      </c>
      <c r="K298" s="164">
        <v>6715.42</v>
      </c>
      <c r="L298" s="164">
        <v>6715.42</v>
      </c>
      <c r="M298" s="164">
        <v>1</v>
      </c>
      <c r="N298" s="164">
        <v>1</v>
      </c>
      <c r="O298" s="156">
        <v>0</v>
      </c>
      <c r="P298" s="156">
        <f t="shared" si="4"/>
        <v>6715.42</v>
      </c>
    </row>
    <row r="299" spans="1:16" s="21" customFormat="1" ht="15" customHeight="1">
      <c r="A299" s="163" t="s">
        <v>3443</v>
      </c>
      <c r="B299" s="163" t="s">
        <v>3646</v>
      </c>
      <c r="C299" s="163" t="s">
        <v>59</v>
      </c>
      <c r="D299" s="163" t="s">
        <v>59</v>
      </c>
      <c r="E299" s="163" t="s">
        <v>13</v>
      </c>
      <c r="F299" s="163"/>
      <c r="G299" s="163" t="s">
        <v>2285</v>
      </c>
      <c r="H299" s="163" t="s">
        <v>2286</v>
      </c>
      <c r="I299" s="164">
        <v>100.28</v>
      </c>
      <c r="J299" s="164">
        <v>100.28</v>
      </c>
      <c r="K299" s="164">
        <v>401.59</v>
      </c>
      <c r="L299" s="164">
        <v>401.59</v>
      </c>
      <c r="M299" s="164">
        <v>2</v>
      </c>
      <c r="N299" s="164">
        <v>2</v>
      </c>
      <c r="O299" s="156">
        <v>301.31</v>
      </c>
      <c r="P299" s="156">
        <f t="shared" si="4"/>
        <v>100.27999999999997</v>
      </c>
    </row>
    <row r="300" spans="1:16" s="21" customFormat="1" ht="15" customHeight="1">
      <c r="A300" s="163" t="s">
        <v>3443</v>
      </c>
      <c r="B300" s="163" t="s">
        <v>3646</v>
      </c>
      <c r="C300" s="163" t="s">
        <v>59</v>
      </c>
      <c r="D300" s="163" t="s">
        <v>59</v>
      </c>
      <c r="E300" s="163" t="s">
        <v>13</v>
      </c>
      <c r="F300" s="163"/>
      <c r="G300" s="163" t="s">
        <v>2287</v>
      </c>
      <c r="H300" s="163" t="s">
        <v>2288</v>
      </c>
      <c r="I300" s="164" t="s">
        <v>3442</v>
      </c>
      <c r="J300" s="164" t="s">
        <v>3442</v>
      </c>
      <c r="K300" s="164">
        <v>0</v>
      </c>
      <c r="L300" s="164">
        <v>0</v>
      </c>
      <c r="M300" s="164">
        <v>1</v>
      </c>
      <c r="N300" s="164">
        <v>1</v>
      </c>
      <c r="O300" s="156">
        <v>0</v>
      </c>
      <c r="P300" s="156">
        <f t="shared" si="4"/>
        <v>0</v>
      </c>
    </row>
    <row r="301" spans="1:16" s="21" customFormat="1" ht="15" customHeight="1">
      <c r="A301" s="163" t="s">
        <v>3443</v>
      </c>
      <c r="B301" s="163" t="s">
        <v>3646</v>
      </c>
      <c r="C301" s="163" t="s">
        <v>59</v>
      </c>
      <c r="D301" s="163" t="s">
        <v>59</v>
      </c>
      <c r="E301" s="163" t="s">
        <v>13</v>
      </c>
      <c r="F301" s="163"/>
      <c r="G301" s="163" t="s">
        <v>2302</v>
      </c>
      <c r="H301" s="163" t="s">
        <v>2303</v>
      </c>
      <c r="I301" s="164" t="s">
        <v>3442</v>
      </c>
      <c r="J301" s="164" t="s">
        <v>3442</v>
      </c>
      <c r="K301" s="164">
        <v>0</v>
      </c>
      <c r="L301" s="164">
        <v>0</v>
      </c>
      <c r="M301" s="164">
        <v>1</v>
      </c>
      <c r="N301" s="164">
        <v>1</v>
      </c>
      <c r="O301" s="156">
        <v>0</v>
      </c>
      <c r="P301" s="156">
        <f t="shared" si="4"/>
        <v>0</v>
      </c>
    </row>
    <row r="302" spans="1:16" s="21" customFormat="1" ht="15" customHeight="1">
      <c r="A302" s="163" t="s">
        <v>3443</v>
      </c>
      <c r="B302" s="163" t="s">
        <v>3646</v>
      </c>
      <c r="C302" s="163" t="s">
        <v>59</v>
      </c>
      <c r="D302" s="163" t="s">
        <v>59</v>
      </c>
      <c r="E302" s="163" t="s">
        <v>13</v>
      </c>
      <c r="F302" s="163"/>
      <c r="G302" s="163" t="s">
        <v>2306</v>
      </c>
      <c r="H302" s="163" t="s">
        <v>27</v>
      </c>
      <c r="I302" s="164" t="s">
        <v>3442</v>
      </c>
      <c r="J302" s="164" t="s">
        <v>3442</v>
      </c>
      <c r="K302" s="164">
        <v>0</v>
      </c>
      <c r="L302" s="164">
        <v>0</v>
      </c>
      <c r="M302" s="164">
        <v>1</v>
      </c>
      <c r="N302" s="164">
        <v>1</v>
      </c>
      <c r="O302" s="156">
        <v>0</v>
      </c>
      <c r="P302" s="156">
        <f t="shared" si="4"/>
        <v>0</v>
      </c>
    </row>
    <row r="303" spans="1:16" s="21" customFormat="1" ht="15" customHeight="1">
      <c r="A303" s="163" t="s">
        <v>3443</v>
      </c>
      <c r="B303" s="163" t="s">
        <v>3646</v>
      </c>
      <c r="C303" s="163" t="s">
        <v>59</v>
      </c>
      <c r="D303" s="163" t="s">
        <v>59</v>
      </c>
      <c r="E303" s="163" t="s">
        <v>13</v>
      </c>
      <c r="F303" s="163"/>
      <c r="G303" s="163" t="s">
        <v>2310</v>
      </c>
      <c r="H303" s="163" t="s">
        <v>38</v>
      </c>
      <c r="I303" s="164" t="s">
        <v>3442</v>
      </c>
      <c r="J303" s="164" t="s">
        <v>3442</v>
      </c>
      <c r="K303" s="164">
        <v>0</v>
      </c>
      <c r="L303" s="164">
        <v>0</v>
      </c>
      <c r="M303" s="164">
        <v>1</v>
      </c>
      <c r="N303" s="164">
        <v>1</v>
      </c>
      <c r="O303" s="156">
        <v>0</v>
      </c>
      <c r="P303" s="156">
        <f t="shared" si="4"/>
        <v>0</v>
      </c>
    </row>
    <row r="304" spans="1:16" s="21" customFormat="1" ht="15" customHeight="1">
      <c r="A304" s="163" t="s">
        <v>3443</v>
      </c>
      <c r="B304" s="163" t="s">
        <v>3646</v>
      </c>
      <c r="C304" s="163" t="s">
        <v>59</v>
      </c>
      <c r="D304" s="163" t="s">
        <v>59</v>
      </c>
      <c r="E304" s="163" t="s">
        <v>13</v>
      </c>
      <c r="F304" s="163"/>
      <c r="G304" s="163" t="s">
        <v>2316</v>
      </c>
      <c r="H304" s="163" t="s">
        <v>2317</v>
      </c>
      <c r="I304" s="164">
        <v>23651.13</v>
      </c>
      <c r="J304" s="164">
        <v>23651.13</v>
      </c>
      <c r="K304" s="164">
        <v>-33748.120000000003</v>
      </c>
      <c r="L304" s="164">
        <v>-33748.119999999995</v>
      </c>
      <c r="M304" s="164">
        <v>1</v>
      </c>
      <c r="N304" s="164">
        <v>1</v>
      </c>
      <c r="O304" s="156">
        <v>-57399.25</v>
      </c>
      <c r="P304" s="156">
        <f t="shared" si="4"/>
        <v>23651.130000000005</v>
      </c>
    </row>
    <row r="305" spans="1:16" s="21" customFormat="1" ht="15" customHeight="1">
      <c r="A305" s="163" t="s">
        <v>3443</v>
      </c>
      <c r="B305" s="163" t="s">
        <v>3646</v>
      </c>
      <c r="C305" s="163" t="s">
        <v>59</v>
      </c>
      <c r="D305" s="163" t="s">
        <v>59</v>
      </c>
      <c r="E305" s="163" t="s">
        <v>13</v>
      </c>
      <c r="F305" s="163"/>
      <c r="G305" s="163" t="s">
        <v>2289</v>
      </c>
      <c r="H305" s="163" t="s">
        <v>2290</v>
      </c>
      <c r="I305" s="164" t="s">
        <v>3442</v>
      </c>
      <c r="J305" s="164" t="s">
        <v>3442</v>
      </c>
      <c r="K305" s="164">
        <v>0</v>
      </c>
      <c r="L305" s="164">
        <v>0</v>
      </c>
      <c r="M305" s="164">
        <v>1</v>
      </c>
      <c r="N305" s="164">
        <v>1</v>
      </c>
      <c r="O305" s="156">
        <v>0</v>
      </c>
      <c r="P305" s="156">
        <f t="shared" si="4"/>
        <v>0</v>
      </c>
    </row>
    <row r="306" spans="1:16" s="21" customFormat="1" ht="15" customHeight="1">
      <c r="A306" s="163" t="s">
        <v>3443</v>
      </c>
      <c r="B306" s="163" t="s">
        <v>3646</v>
      </c>
      <c r="C306" s="163" t="s">
        <v>59</v>
      </c>
      <c r="D306" s="163" t="s">
        <v>59</v>
      </c>
      <c r="E306" s="163" t="s">
        <v>13</v>
      </c>
      <c r="F306" s="163"/>
      <c r="G306" s="163" t="s">
        <v>2293</v>
      </c>
      <c r="H306" s="163" t="s">
        <v>17</v>
      </c>
      <c r="I306" s="164">
        <v>219.39</v>
      </c>
      <c r="J306" s="164">
        <v>219.39</v>
      </c>
      <c r="K306" s="164">
        <v>267.83999999999997</v>
      </c>
      <c r="L306" s="164">
        <v>267.83999999999997</v>
      </c>
      <c r="M306" s="164">
        <v>1</v>
      </c>
      <c r="N306" s="164">
        <v>1</v>
      </c>
      <c r="O306" s="156">
        <v>48.45</v>
      </c>
      <c r="P306" s="156">
        <f t="shared" si="4"/>
        <v>219.39</v>
      </c>
    </row>
    <row r="307" spans="1:16" s="21" customFormat="1" ht="15" customHeight="1">
      <c r="A307" s="163" t="s">
        <v>3443</v>
      </c>
      <c r="B307" s="163" t="s">
        <v>3646</v>
      </c>
      <c r="C307" s="163" t="s">
        <v>59</v>
      </c>
      <c r="D307" s="163" t="s">
        <v>59</v>
      </c>
      <c r="E307" s="163" t="s">
        <v>13</v>
      </c>
      <c r="F307" s="163"/>
      <c r="G307" s="163" t="s">
        <v>2311</v>
      </c>
      <c r="H307" s="163" t="s">
        <v>2312</v>
      </c>
      <c r="I307" s="164" t="s">
        <v>3442</v>
      </c>
      <c r="J307" s="164" t="s">
        <v>3442</v>
      </c>
      <c r="K307" s="164">
        <v>0</v>
      </c>
      <c r="L307" s="164">
        <v>0</v>
      </c>
      <c r="M307" s="164">
        <v>1</v>
      </c>
      <c r="N307" s="164">
        <v>1</v>
      </c>
      <c r="O307" s="156">
        <v>0</v>
      </c>
      <c r="P307" s="156">
        <f t="shared" si="4"/>
        <v>0</v>
      </c>
    </row>
    <row r="308" spans="1:16" s="21" customFormat="1" ht="15" customHeight="1">
      <c r="A308" s="163" t="s">
        <v>3443</v>
      </c>
      <c r="B308" s="163" t="s">
        <v>3646</v>
      </c>
      <c r="C308" s="163" t="s">
        <v>59</v>
      </c>
      <c r="D308" s="163" t="s">
        <v>59</v>
      </c>
      <c r="E308" s="163" t="s">
        <v>13</v>
      </c>
      <c r="F308" s="163"/>
      <c r="G308" s="163" t="s">
        <v>2294</v>
      </c>
      <c r="H308" s="163" t="s">
        <v>2295</v>
      </c>
      <c r="I308" s="164">
        <v>1226.54</v>
      </c>
      <c r="J308" s="164">
        <v>1226.54</v>
      </c>
      <c r="K308" s="164">
        <v>2453.08</v>
      </c>
      <c r="L308" s="164">
        <v>2453.08</v>
      </c>
      <c r="M308" s="164">
        <v>1</v>
      </c>
      <c r="N308" s="164">
        <v>1</v>
      </c>
      <c r="O308" s="156">
        <v>1226.54</v>
      </c>
      <c r="P308" s="156">
        <f t="shared" si="4"/>
        <v>1226.54</v>
      </c>
    </row>
    <row r="309" spans="1:16" s="21" customFormat="1" ht="15" customHeight="1">
      <c r="A309" s="163" t="s">
        <v>3443</v>
      </c>
      <c r="B309" s="163" t="s">
        <v>3646</v>
      </c>
      <c r="C309" s="163" t="s">
        <v>59</v>
      </c>
      <c r="D309" s="163" t="s">
        <v>59</v>
      </c>
      <c r="E309" s="163" t="s">
        <v>14</v>
      </c>
      <c r="F309" s="163"/>
      <c r="G309" s="163" t="s">
        <v>2279</v>
      </c>
      <c r="H309" s="163" t="s">
        <v>2280</v>
      </c>
      <c r="I309" s="164" t="s">
        <v>3442</v>
      </c>
      <c r="J309" s="164" t="s">
        <v>3442</v>
      </c>
      <c r="K309" s="164">
        <v>0</v>
      </c>
      <c r="L309" s="164">
        <v>0</v>
      </c>
      <c r="M309" s="164">
        <v>1</v>
      </c>
      <c r="N309" s="164">
        <v>1</v>
      </c>
      <c r="O309" s="156">
        <v>0</v>
      </c>
      <c r="P309" s="156">
        <f t="shared" si="4"/>
        <v>0</v>
      </c>
    </row>
    <row r="310" spans="1:16" s="21" customFormat="1" ht="15" customHeight="1">
      <c r="A310" s="163" t="s">
        <v>3443</v>
      </c>
      <c r="B310" s="163" t="s">
        <v>3646</v>
      </c>
      <c r="C310" s="163" t="s">
        <v>59</v>
      </c>
      <c r="D310" s="163" t="s">
        <v>59</v>
      </c>
      <c r="E310" s="163" t="s">
        <v>14</v>
      </c>
      <c r="F310" s="163"/>
      <c r="G310" s="163" t="s">
        <v>2281</v>
      </c>
      <c r="H310" s="163" t="s">
        <v>2282</v>
      </c>
      <c r="I310" s="164" t="s">
        <v>3442</v>
      </c>
      <c r="J310" s="164" t="s">
        <v>3442</v>
      </c>
      <c r="K310" s="164">
        <v>0</v>
      </c>
      <c r="L310" s="164">
        <v>0</v>
      </c>
      <c r="M310" s="164">
        <v>1</v>
      </c>
      <c r="N310" s="164">
        <v>1</v>
      </c>
      <c r="O310" s="156">
        <v>0</v>
      </c>
      <c r="P310" s="156">
        <f t="shared" si="4"/>
        <v>0</v>
      </c>
    </row>
    <row r="311" spans="1:16" s="21" customFormat="1" ht="15" customHeight="1">
      <c r="A311" s="163" t="s">
        <v>3443</v>
      </c>
      <c r="B311" s="163" t="s">
        <v>3646</v>
      </c>
      <c r="C311" s="163" t="s">
        <v>59</v>
      </c>
      <c r="D311" s="163" t="s">
        <v>59</v>
      </c>
      <c r="E311" s="163" t="s">
        <v>14</v>
      </c>
      <c r="F311" s="163"/>
      <c r="G311" s="163" t="s">
        <v>2283</v>
      </c>
      <c r="H311" s="163" t="s">
        <v>2284</v>
      </c>
      <c r="I311" s="164" t="s">
        <v>3442</v>
      </c>
      <c r="J311" s="164" t="s">
        <v>3442</v>
      </c>
      <c r="K311" s="164">
        <v>0</v>
      </c>
      <c r="L311" s="164">
        <v>0</v>
      </c>
      <c r="M311" s="164">
        <v>1</v>
      </c>
      <c r="N311" s="164">
        <v>1</v>
      </c>
      <c r="O311" s="156">
        <v>0</v>
      </c>
      <c r="P311" s="156">
        <f t="shared" si="4"/>
        <v>0</v>
      </c>
    </row>
    <row r="312" spans="1:16" s="21" customFormat="1" ht="15" customHeight="1">
      <c r="A312" s="163" t="s">
        <v>3443</v>
      </c>
      <c r="B312" s="163" t="s">
        <v>3646</v>
      </c>
      <c r="C312" s="163" t="s">
        <v>59</v>
      </c>
      <c r="D312" s="163" t="s">
        <v>59</v>
      </c>
      <c r="E312" s="163" t="s">
        <v>14</v>
      </c>
      <c r="F312" s="163"/>
      <c r="G312" s="163" t="s">
        <v>2285</v>
      </c>
      <c r="H312" s="163" t="s">
        <v>2286</v>
      </c>
      <c r="I312" s="164" t="s">
        <v>3442</v>
      </c>
      <c r="J312" s="164" t="s">
        <v>3442</v>
      </c>
      <c r="K312" s="164">
        <v>0</v>
      </c>
      <c r="L312" s="164">
        <v>0</v>
      </c>
      <c r="M312" s="164">
        <v>1</v>
      </c>
      <c r="N312" s="164">
        <v>1</v>
      </c>
      <c r="O312" s="156">
        <v>0</v>
      </c>
      <c r="P312" s="156">
        <f t="shared" si="4"/>
        <v>0</v>
      </c>
    </row>
    <row r="313" spans="1:16" s="21" customFormat="1" ht="15" customHeight="1">
      <c r="A313" s="163" t="s">
        <v>3443</v>
      </c>
      <c r="B313" s="163" t="s">
        <v>3646</v>
      </c>
      <c r="C313" s="163" t="s">
        <v>59</v>
      </c>
      <c r="D313" s="163" t="s">
        <v>59</v>
      </c>
      <c r="E313" s="163" t="s">
        <v>14</v>
      </c>
      <c r="F313" s="163"/>
      <c r="G313" s="163" t="s">
        <v>2287</v>
      </c>
      <c r="H313" s="163" t="s">
        <v>2288</v>
      </c>
      <c r="I313" s="164" t="s">
        <v>3442</v>
      </c>
      <c r="J313" s="164" t="s">
        <v>3442</v>
      </c>
      <c r="K313" s="164">
        <v>0</v>
      </c>
      <c r="L313" s="164">
        <v>0</v>
      </c>
      <c r="M313" s="164">
        <v>1</v>
      </c>
      <c r="N313" s="164">
        <v>1</v>
      </c>
      <c r="O313" s="156">
        <v>0</v>
      </c>
      <c r="P313" s="156">
        <f t="shared" si="4"/>
        <v>0</v>
      </c>
    </row>
    <row r="314" spans="1:16" s="21" customFormat="1" ht="15" customHeight="1">
      <c r="A314" s="163" t="s">
        <v>3443</v>
      </c>
      <c r="B314" s="163" t="s">
        <v>3646</v>
      </c>
      <c r="C314" s="163" t="s">
        <v>59</v>
      </c>
      <c r="D314" s="163" t="s">
        <v>59</v>
      </c>
      <c r="E314" s="163" t="s">
        <v>14</v>
      </c>
      <c r="F314" s="163"/>
      <c r="G314" s="163" t="s">
        <v>2294</v>
      </c>
      <c r="H314" s="163" t="s">
        <v>2295</v>
      </c>
      <c r="I314" s="164" t="s">
        <v>3442</v>
      </c>
      <c r="J314" s="164" t="s">
        <v>3442</v>
      </c>
      <c r="K314" s="164">
        <v>0</v>
      </c>
      <c r="L314" s="164">
        <v>0</v>
      </c>
      <c r="M314" s="164">
        <v>1</v>
      </c>
      <c r="N314" s="164">
        <v>1</v>
      </c>
      <c r="O314" s="156">
        <v>0</v>
      </c>
      <c r="P314" s="156">
        <f t="shared" si="4"/>
        <v>0</v>
      </c>
    </row>
    <row r="315" spans="1:16" s="21" customFormat="1" ht="15" customHeight="1">
      <c r="A315" s="163" t="s">
        <v>3443</v>
      </c>
      <c r="B315" s="163" t="s">
        <v>3646</v>
      </c>
      <c r="C315" s="163" t="s">
        <v>61</v>
      </c>
      <c r="D315" s="163" t="s">
        <v>61</v>
      </c>
      <c r="E315" s="163" t="s">
        <v>13</v>
      </c>
      <c r="F315" s="163"/>
      <c r="G315" s="163" t="s">
        <v>2279</v>
      </c>
      <c r="H315" s="163" t="s">
        <v>2280</v>
      </c>
      <c r="I315" s="164">
        <v>13840.69</v>
      </c>
      <c r="J315" s="164">
        <v>13840.69</v>
      </c>
      <c r="K315" s="164">
        <v>1323435.78</v>
      </c>
      <c r="L315" s="164">
        <v>1323435.7799999998</v>
      </c>
      <c r="M315" s="164">
        <v>1</v>
      </c>
      <c r="N315" s="164">
        <v>1</v>
      </c>
      <c r="O315" s="156">
        <v>1309595.0899999999</v>
      </c>
      <c r="P315" s="156">
        <f t="shared" si="4"/>
        <v>13840.689999999944</v>
      </c>
    </row>
    <row r="316" spans="1:16" s="21" customFormat="1" ht="15" customHeight="1">
      <c r="A316" s="163" t="s">
        <v>3443</v>
      </c>
      <c r="B316" s="163" t="s">
        <v>3646</v>
      </c>
      <c r="C316" s="163" t="s">
        <v>61</v>
      </c>
      <c r="D316" s="163" t="s">
        <v>61</v>
      </c>
      <c r="E316" s="163" t="s">
        <v>13</v>
      </c>
      <c r="F316" s="163"/>
      <c r="G316" s="163" t="s">
        <v>2281</v>
      </c>
      <c r="H316" s="163" t="s">
        <v>2282</v>
      </c>
      <c r="I316" s="164">
        <v>2615.86</v>
      </c>
      <c r="J316" s="164">
        <v>2615.86</v>
      </c>
      <c r="K316" s="164">
        <v>77940.990000000005</v>
      </c>
      <c r="L316" s="164">
        <v>77940.990000000005</v>
      </c>
      <c r="M316" s="164">
        <v>1</v>
      </c>
      <c r="N316" s="164">
        <v>1</v>
      </c>
      <c r="O316" s="156">
        <v>75325.13</v>
      </c>
      <c r="P316" s="156">
        <f t="shared" si="4"/>
        <v>2615.8600000000006</v>
      </c>
    </row>
    <row r="317" spans="1:16" s="21" customFormat="1" ht="15" customHeight="1">
      <c r="A317" s="163" t="s">
        <v>3443</v>
      </c>
      <c r="B317" s="163" t="s">
        <v>3646</v>
      </c>
      <c r="C317" s="163" t="s">
        <v>61</v>
      </c>
      <c r="D317" s="163" t="s">
        <v>61</v>
      </c>
      <c r="E317" s="163" t="s">
        <v>13</v>
      </c>
      <c r="F317" s="163"/>
      <c r="G317" s="163" t="s">
        <v>2283</v>
      </c>
      <c r="H317" s="163" t="s">
        <v>2284</v>
      </c>
      <c r="I317" s="164">
        <v>47048.35</v>
      </c>
      <c r="J317" s="164">
        <v>47048.35</v>
      </c>
      <c r="K317" s="164">
        <v>47048.35</v>
      </c>
      <c r="L317" s="164">
        <v>47048.35</v>
      </c>
      <c r="M317" s="164">
        <v>1</v>
      </c>
      <c r="N317" s="164">
        <v>1</v>
      </c>
      <c r="O317" s="156">
        <v>0</v>
      </c>
      <c r="P317" s="156">
        <f t="shared" si="4"/>
        <v>47048.35</v>
      </c>
    </row>
    <row r="318" spans="1:16" s="21" customFormat="1" ht="15" customHeight="1">
      <c r="A318" s="163" t="s">
        <v>3443</v>
      </c>
      <c r="B318" s="163" t="s">
        <v>3646</v>
      </c>
      <c r="C318" s="163" t="s">
        <v>61</v>
      </c>
      <c r="D318" s="163" t="s">
        <v>61</v>
      </c>
      <c r="E318" s="163" t="s">
        <v>13</v>
      </c>
      <c r="F318" s="163"/>
      <c r="G318" s="163" t="s">
        <v>2285</v>
      </c>
      <c r="H318" s="163" t="s">
        <v>2286</v>
      </c>
      <c r="I318" s="164">
        <v>602.62</v>
      </c>
      <c r="J318" s="164">
        <v>602.62</v>
      </c>
      <c r="K318" s="164">
        <v>2413.23</v>
      </c>
      <c r="L318" s="164">
        <v>2413.23</v>
      </c>
      <c r="M318" s="164">
        <v>1</v>
      </c>
      <c r="N318" s="164">
        <v>1</v>
      </c>
      <c r="O318" s="156">
        <v>1810.6100000000001</v>
      </c>
      <c r="P318" s="156">
        <f t="shared" si="4"/>
        <v>602.61999999999989</v>
      </c>
    </row>
    <row r="319" spans="1:16" s="21" customFormat="1" ht="15" customHeight="1">
      <c r="A319" s="163" t="s">
        <v>3443</v>
      </c>
      <c r="B319" s="163" t="s">
        <v>3646</v>
      </c>
      <c r="C319" s="163" t="s">
        <v>61</v>
      </c>
      <c r="D319" s="163" t="s">
        <v>61</v>
      </c>
      <c r="E319" s="163" t="s">
        <v>13</v>
      </c>
      <c r="F319" s="163"/>
      <c r="G319" s="163" t="s">
        <v>16</v>
      </c>
      <c r="H319" s="163" t="s">
        <v>2307</v>
      </c>
      <c r="I319" s="164" t="s">
        <v>3442</v>
      </c>
      <c r="J319" s="164" t="s">
        <v>3442</v>
      </c>
      <c r="K319" s="164">
        <v>0</v>
      </c>
      <c r="L319" s="164">
        <v>0</v>
      </c>
      <c r="M319" s="164">
        <v>1</v>
      </c>
      <c r="N319" s="164">
        <v>1</v>
      </c>
      <c r="O319" s="156">
        <v>0</v>
      </c>
      <c r="P319" s="156">
        <f t="shared" si="4"/>
        <v>0</v>
      </c>
    </row>
    <row r="320" spans="1:16" s="21" customFormat="1" ht="15" customHeight="1">
      <c r="A320" s="163" t="s">
        <v>3443</v>
      </c>
      <c r="B320" s="163" t="s">
        <v>3646</v>
      </c>
      <c r="C320" s="163" t="s">
        <v>61</v>
      </c>
      <c r="D320" s="163" t="s">
        <v>61</v>
      </c>
      <c r="E320" s="163" t="s">
        <v>13</v>
      </c>
      <c r="F320" s="163"/>
      <c r="G320" s="163" t="s">
        <v>2287</v>
      </c>
      <c r="H320" s="163" t="s">
        <v>2288</v>
      </c>
      <c r="I320" s="164" t="s">
        <v>3442</v>
      </c>
      <c r="J320" s="164" t="s">
        <v>3442</v>
      </c>
      <c r="K320" s="164">
        <v>0</v>
      </c>
      <c r="L320" s="164">
        <v>0</v>
      </c>
      <c r="M320" s="164">
        <v>1</v>
      </c>
      <c r="N320" s="164">
        <v>1</v>
      </c>
      <c r="O320" s="156">
        <v>0</v>
      </c>
      <c r="P320" s="156">
        <f t="shared" si="4"/>
        <v>0</v>
      </c>
    </row>
    <row r="321" spans="1:16" s="21" customFormat="1" ht="15" customHeight="1">
      <c r="A321" s="163" t="s">
        <v>3443</v>
      </c>
      <c r="B321" s="163" t="s">
        <v>3646</v>
      </c>
      <c r="C321" s="163" t="s">
        <v>61</v>
      </c>
      <c r="D321" s="163" t="s">
        <v>61</v>
      </c>
      <c r="E321" s="163" t="s">
        <v>13</v>
      </c>
      <c r="F321" s="163"/>
      <c r="G321" s="163" t="s">
        <v>2302</v>
      </c>
      <c r="H321" s="163" t="s">
        <v>2303</v>
      </c>
      <c r="I321" s="164" t="s">
        <v>3442</v>
      </c>
      <c r="J321" s="164" t="s">
        <v>3442</v>
      </c>
      <c r="K321" s="164">
        <v>0</v>
      </c>
      <c r="L321" s="164">
        <v>0</v>
      </c>
      <c r="M321" s="164">
        <v>1</v>
      </c>
      <c r="N321" s="164">
        <v>1</v>
      </c>
      <c r="O321" s="156">
        <v>0</v>
      </c>
      <c r="P321" s="156">
        <f t="shared" si="4"/>
        <v>0</v>
      </c>
    </row>
    <row r="322" spans="1:16" s="21" customFormat="1" ht="15" customHeight="1">
      <c r="A322" s="163" t="s">
        <v>3443</v>
      </c>
      <c r="B322" s="163" t="s">
        <v>3646</v>
      </c>
      <c r="C322" s="163" t="s">
        <v>61</v>
      </c>
      <c r="D322" s="163" t="s">
        <v>61</v>
      </c>
      <c r="E322" s="163" t="s">
        <v>13</v>
      </c>
      <c r="F322" s="163"/>
      <c r="G322" s="163" t="s">
        <v>2306</v>
      </c>
      <c r="H322" s="163" t="s">
        <v>27</v>
      </c>
      <c r="I322" s="164" t="s">
        <v>3442</v>
      </c>
      <c r="J322" s="164" t="s">
        <v>3442</v>
      </c>
      <c r="K322" s="164">
        <v>0</v>
      </c>
      <c r="L322" s="164">
        <v>0</v>
      </c>
      <c r="M322" s="164">
        <v>1</v>
      </c>
      <c r="N322" s="164">
        <v>1</v>
      </c>
      <c r="O322" s="156">
        <v>0</v>
      </c>
      <c r="P322" s="156">
        <f t="shared" si="4"/>
        <v>0</v>
      </c>
    </row>
    <row r="323" spans="1:16" s="21" customFormat="1" ht="15" customHeight="1">
      <c r="A323" s="163" t="s">
        <v>3443</v>
      </c>
      <c r="B323" s="163" t="s">
        <v>3646</v>
      </c>
      <c r="C323" s="163" t="s">
        <v>61</v>
      </c>
      <c r="D323" s="163" t="s">
        <v>61</v>
      </c>
      <c r="E323" s="163" t="s">
        <v>13</v>
      </c>
      <c r="F323" s="163"/>
      <c r="G323" s="163" t="s">
        <v>2310</v>
      </c>
      <c r="H323" s="163" t="s">
        <v>38</v>
      </c>
      <c r="I323" s="164" t="s">
        <v>3442</v>
      </c>
      <c r="J323" s="164" t="s">
        <v>3442</v>
      </c>
      <c r="K323" s="164">
        <v>393.7</v>
      </c>
      <c r="L323" s="164">
        <v>393.7</v>
      </c>
      <c r="M323" s="164">
        <v>1</v>
      </c>
      <c r="N323" s="164">
        <v>1</v>
      </c>
      <c r="O323" s="156">
        <v>393.7</v>
      </c>
      <c r="P323" s="156">
        <f t="shared" si="4"/>
        <v>0</v>
      </c>
    </row>
    <row r="324" spans="1:16" s="21" customFormat="1" ht="15" customHeight="1">
      <c r="A324" s="163" t="s">
        <v>3443</v>
      </c>
      <c r="B324" s="163" t="s">
        <v>3646</v>
      </c>
      <c r="C324" s="163" t="s">
        <v>61</v>
      </c>
      <c r="D324" s="163" t="s">
        <v>61</v>
      </c>
      <c r="E324" s="163" t="s">
        <v>13</v>
      </c>
      <c r="F324" s="163"/>
      <c r="G324" s="163" t="s">
        <v>2316</v>
      </c>
      <c r="H324" s="163" t="s">
        <v>2317</v>
      </c>
      <c r="I324" s="164">
        <v>148942.82999999999</v>
      </c>
      <c r="J324" s="164">
        <v>148942.82999999999</v>
      </c>
      <c r="K324" s="164">
        <v>-212528.62</v>
      </c>
      <c r="L324" s="164">
        <v>-212528.62000000002</v>
      </c>
      <c r="M324" s="164">
        <v>1</v>
      </c>
      <c r="N324" s="164">
        <v>1</v>
      </c>
      <c r="O324" s="156">
        <v>-361471.45</v>
      </c>
      <c r="P324" s="156">
        <f t="shared" si="4"/>
        <v>148942.82999999999</v>
      </c>
    </row>
    <row r="325" spans="1:16" s="21" customFormat="1" ht="15" customHeight="1">
      <c r="A325" s="163" t="s">
        <v>3443</v>
      </c>
      <c r="B325" s="163" t="s">
        <v>3646</v>
      </c>
      <c r="C325" s="163" t="s">
        <v>61</v>
      </c>
      <c r="D325" s="163" t="s">
        <v>61</v>
      </c>
      <c r="E325" s="163" t="s">
        <v>13</v>
      </c>
      <c r="F325" s="163"/>
      <c r="G325" s="163" t="s">
        <v>2289</v>
      </c>
      <c r="H325" s="163" t="s">
        <v>2290</v>
      </c>
      <c r="I325" s="164" t="s">
        <v>3442</v>
      </c>
      <c r="J325" s="164" t="s">
        <v>3442</v>
      </c>
      <c r="K325" s="164">
        <v>121356</v>
      </c>
      <c r="L325" s="164">
        <v>121356</v>
      </c>
      <c r="M325" s="164">
        <v>1</v>
      </c>
      <c r="N325" s="164">
        <v>1</v>
      </c>
      <c r="O325" s="156">
        <v>121356</v>
      </c>
      <c r="P325" s="156">
        <f t="shared" ref="P325:P388" si="5">L325-O325</f>
        <v>0</v>
      </c>
    </row>
    <row r="326" spans="1:16" s="21" customFormat="1" ht="15" customHeight="1">
      <c r="A326" s="163" t="s">
        <v>3443</v>
      </c>
      <c r="B326" s="163" t="s">
        <v>3646</v>
      </c>
      <c r="C326" s="163" t="s">
        <v>61</v>
      </c>
      <c r="D326" s="163" t="s">
        <v>61</v>
      </c>
      <c r="E326" s="163" t="s">
        <v>13</v>
      </c>
      <c r="F326" s="163"/>
      <c r="G326" s="163" t="s">
        <v>2291</v>
      </c>
      <c r="H326" s="163" t="s">
        <v>2292</v>
      </c>
      <c r="I326" s="164" t="s">
        <v>3442</v>
      </c>
      <c r="J326" s="164" t="s">
        <v>3442</v>
      </c>
      <c r="K326" s="164">
        <v>40924</v>
      </c>
      <c r="L326" s="164">
        <v>40924</v>
      </c>
      <c r="M326" s="164">
        <v>1</v>
      </c>
      <c r="N326" s="164">
        <v>1</v>
      </c>
      <c r="O326" s="156">
        <v>40924</v>
      </c>
      <c r="P326" s="156">
        <f t="shared" si="5"/>
        <v>0</v>
      </c>
    </row>
    <row r="327" spans="1:16" s="21" customFormat="1" ht="15" customHeight="1">
      <c r="A327" s="163" t="s">
        <v>3443</v>
      </c>
      <c r="B327" s="163" t="s">
        <v>3646</v>
      </c>
      <c r="C327" s="163" t="s">
        <v>61</v>
      </c>
      <c r="D327" s="163" t="s">
        <v>61</v>
      </c>
      <c r="E327" s="163" t="s">
        <v>13</v>
      </c>
      <c r="F327" s="163"/>
      <c r="G327" s="163" t="s">
        <v>2322</v>
      </c>
      <c r="H327" s="163" t="s">
        <v>2323</v>
      </c>
      <c r="I327" s="164" t="s">
        <v>3442</v>
      </c>
      <c r="J327" s="164" t="s">
        <v>3442</v>
      </c>
      <c r="K327" s="164">
        <v>0</v>
      </c>
      <c r="L327" s="164">
        <v>0</v>
      </c>
      <c r="M327" s="164">
        <v>1</v>
      </c>
      <c r="N327" s="164">
        <v>1</v>
      </c>
      <c r="O327" s="156">
        <v>0</v>
      </c>
      <c r="P327" s="156">
        <f t="shared" si="5"/>
        <v>0</v>
      </c>
    </row>
    <row r="328" spans="1:16" s="21" customFormat="1" ht="15" customHeight="1">
      <c r="A328" s="163" t="s">
        <v>3443</v>
      </c>
      <c r="B328" s="163" t="s">
        <v>3646</v>
      </c>
      <c r="C328" s="163" t="s">
        <v>61</v>
      </c>
      <c r="D328" s="163" t="s">
        <v>61</v>
      </c>
      <c r="E328" s="163" t="s">
        <v>13</v>
      </c>
      <c r="F328" s="163"/>
      <c r="G328" s="163" t="s">
        <v>2293</v>
      </c>
      <c r="H328" s="163" t="s">
        <v>17</v>
      </c>
      <c r="I328" s="164">
        <v>1417.08</v>
      </c>
      <c r="J328" s="164">
        <v>1417.08</v>
      </c>
      <c r="K328" s="164">
        <v>2166.0700000000002</v>
      </c>
      <c r="L328" s="164">
        <v>2166.0699999999997</v>
      </c>
      <c r="M328" s="164">
        <v>1</v>
      </c>
      <c r="N328" s="164">
        <v>1</v>
      </c>
      <c r="O328" s="156">
        <v>748.9899999999999</v>
      </c>
      <c r="P328" s="156">
        <f t="shared" si="5"/>
        <v>1417.08</v>
      </c>
    </row>
    <row r="329" spans="1:16" s="21" customFormat="1" ht="15" customHeight="1">
      <c r="A329" s="163" t="s">
        <v>3443</v>
      </c>
      <c r="B329" s="163" t="s">
        <v>3646</v>
      </c>
      <c r="C329" s="163" t="s">
        <v>61</v>
      </c>
      <c r="D329" s="163" t="s">
        <v>61</v>
      </c>
      <c r="E329" s="163" t="s">
        <v>13</v>
      </c>
      <c r="F329" s="163"/>
      <c r="G329" s="163" t="s">
        <v>2311</v>
      </c>
      <c r="H329" s="163" t="s">
        <v>2312</v>
      </c>
      <c r="I329" s="164" t="s">
        <v>3442</v>
      </c>
      <c r="J329" s="164" t="s">
        <v>3442</v>
      </c>
      <c r="K329" s="164">
        <v>0</v>
      </c>
      <c r="L329" s="164">
        <v>0</v>
      </c>
      <c r="M329" s="164">
        <v>1</v>
      </c>
      <c r="N329" s="164">
        <v>1</v>
      </c>
      <c r="O329" s="156">
        <v>0</v>
      </c>
      <c r="P329" s="156">
        <f t="shared" si="5"/>
        <v>0</v>
      </c>
    </row>
    <row r="330" spans="1:16" s="21" customFormat="1" ht="15" customHeight="1">
      <c r="A330" s="163" t="s">
        <v>3443</v>
      </c>
      <c r="B330" s="163" t="s">
        <v>3646</v>
      </c>
      <c r="C330" s="163" t="s">
        <v>61</v>
      </c>
      <c r="D330" s="163" t="s">
        <v>61</v>
      </c>
      <c r="E330" s="163" t="s">
        <v>13</v>
      </c>
      <c r="F330" s="163"/>
      <c r="G330" s="163" t="s">
        <v>2294</v>
      </c>
      <c r="H330" s="163" t="s">
        <v>2295</v>
      </c>
      <c r="I330" s="164">
        <v>7724.13</v>
      </c>
      <c r="J330" s="164">
        <v>7724.13</v>
      </c>
      <c r="K330" s="164">
        <v>15448.27</v>
      </c>
      <c r="L330" s="164">
        <v>15448.27</v>
      </c>
      <c r="M330" s="164">
        <v>1</v>
      </c>
      <c r="N330" s="164">
        <v>1</v>
      </c>
      <c r="O330" s="156">
        <v>7724.14</v>
      </c>
      <c r="P330" s="156">
        <f t="shared" si="5"/>
        <v>7724.13</v>
      </c>
    </row>
    <row r="331" spans="1:16" s="21" customFormat="1" ht="15" customHeight="1">
      <c r="A331" s="163" t="s">
        <v>3443</v>
      </c>
      <c r="B331" s="163" t="s">
        <v>3646</v>
      </c>
      <c r="C331" s="163" t="s">
        <v>61</v>
      </c>
      <c r="D331" s="163" t="s">
        <v>61</v>
      </c>
      <c r="E331" s="163" t="s">
        <v>13</v>
      </c>
      <c r="F331" s="163"/>
      <c r="G331" s="163" t="s">
        <v>2313</v>
      </c>
      <c r="H331" s="163" t="s">
        <v>39</v>
      </c>
      <c r="I331" s="164" t="s">
        <v>3442</v>
      </c>
      <c r="J331" s="164" t="s">
        <v>3442</v>
      </c>
      <c r="K331" s="164">
        <v>334.7</v>
      </c>
      <c r="L331" s="164">
        <v>334.7</v>
      </c>
      <c r="M331" s="164">
        <v>1</v>
      </c>
      <c r="N331" s="164">
        <v>1</v>
      </c>
      <c r="O331" s="156">
        <v>334.7</v>
      </c>
      <c r="P331" s="156">
        <f t="shared" si="5"/>
        <v>0</v>
      </c>
    </row>
    <row r="332" spans="1:16" s="21" customFormat="1" ht="15" customHeight="1">
      <c r="A332" s="163" t="s">
        <v>3443</v>
      </c>
      <c r="B332" s="163" t="s">
        <v>3646</v>
      </c>
      <c r="C332" s="163" t="s">
        <v>61</v>
      </c>
      <c r="D332" s="163" t="s">
        <v>61</v>
      </c>
      <c r="E332" s="163" t="s">
        <v>13</v>
      </c>
      <c r="F332" s="163"/>
      <c r="G332" s="163" t="s">
        <v>2309</v>
      </c>
      <c r="H332" s="163" t="s">
        <v>256</v>
      </c>
      <c r="I332" s="164" t="s">
        <v>3442</v>
      </c>
      <c r="J332" s="164" t="s">
        <v>3442</v>
      </c>
      <c r="K332" s="164">
        <v>0</v>
      </c>
      <c r="L332" s="164">
        <v>0</v>
      </c>
      <c r="M332" s="164">
        <v>1</v>
      </c>
      <c r="N332" s="164">
        <v>1</v>
      </c>
      <c r="O332" s="156">
        <v>0</v>
      </c>
      <c r="P332" s="156">
        <f t="shared" si="5"/>
        <v>0</v>
      </c>
    </row>
    <row r="333" spans="1:16" s="21" customFormat="1" ht="15" customHeight="1">
      <c r="A333" s="163" t="s">
        <v>3443</v>
      </c>
      <c r="B333" s="163" t="s">
        <v>3646</v>
      </c>
      <c r="C333" s="163" t="s">
        <v>63</v>
      </c>
      <c r="D333" s="163" t="s">
        <v>63</v>
      </c>
      <c r="E333" s="163" t="s">
        <v>13</v>
      </c>
      <c r="F333" s="163"/>
      <c r="G333" s="163" t="s">
        <v>2279</v>
      </c>
      <c r="H333" s="163" t="s">
        <v>2280</v>
      </c>
      <c r="I333" s="164">
        <v>785.61</v>
      </c>
      <c r="J333" s="164">
        <v>785.61</v>
      </c>
      <c r="K333" s="164">
        <v>75013.67</v>
      </c>
      <c r="L333" s="164">
        <v>75013.67</v>
      </c>
      <c r="M333" s="164">
        <v>1</v>
      </c>
      <c r="N333" s="164">
        <v>1</v>
      </c>
      <c r="O333" s="156">
        <v>74228.06</v>
      </c>
      <c r="P333" s="156">
        <f t="shared" si="5"/>
        <v>785.61000000000058</v>
      </c>
    </row>
    <row r="334" spans="1:16" s="21" customFormat="1" ht="15" customHeight="1">
      <c r="A334" s="163" t="s">
        <v>3443</v>
      </c>
      <c r="B334" s="163" t="s">
        <v>3646</v>
      </c>
      <c r="C334" s="163" t="s">
        <v>63</v>
      </c>
      <c r="D334" s="163" t="s">
        <v>63</v>
      </c>
      <c r="E334" s="163" t="s">
        <v>13</v>
      </c>
      <c r="F334" s="163"/>
      <c r="G334" s="163" t="s">
        <v>2281</v>
      </c>
      <c r="H334" s="163" t="s">
        <v>2282</v>
      </c>
      <c r="I334" s="164">
        <v>148.47999999999999</v>
      </c>
      <c r="J334" s="164">
        <v>148.47999999999999</v>
      </c>
      <c r="K334" s="164">
        <v>4424.03</v>
      </c>
      <c r="L334" s="164">
        <v>4424.03</v>
      </c>
      <c r="M334" s="164">
        <v>1</v>
      </c>
      <c r="N334" s="164">
        <v>1</v>
      </c>
      <c r="O334" s="156">
        <v>4275.55</v>
      </c>
      <c r="P334" s="156">
        <f t="shared" si="5"/>
        <v>148.47999999999956</v>
      </c>
    </row>
    <row r="335" spans="1:16" s="21" customFormat="1" ht="15" customHeight="1">
      <c r="A335" s="163" t="s">
        <v>3443</v>
      </c>
      <c r="B335" s="163" t="s">
        <v>3646</v>
      </c>
      <c r="C335" s="163" t="s">
        <v>63</v>
      </c>
      <c r="D335" s="163" t="s">
        <v>63</v>
      </c>
      <c r="E335" s="163" t="s">
        <v>13</v>
      </c>
      <c r="F335" s="163"/>
      <c r="G335" s="163" t="s">
        <v>2283</v>
      </c>
      <c r="H335" s="163" t="s">
        <v>2284</v>
      </c>
      <c r="I335" s="164">
        <v>2833.27</v>
      </c>
      <c r="J335" s="164">
        <v>2833.27</v>
      </c>
      <c r="K335" s="164">
        <v>2833.27</v>
      </c>
      <c r="L335" s="164">
        <v>2833.27</v>
      </c>
      <c r="M335" s="164">
        <v>1</v>
      </c>
      <c r="N335" s="164">
        <v>1</v>
      </c>
      <c r="O335" s="156">
        <v>0</v>
      </c>
      <c r="P335" s="156">
        <f t="shared" si="5"/>
        <v>2833.27</v>
      </c>
    </row>
    <row r="336" spans="1:16" s="21" customFormat="1" ht="15" customHeight="1">
      <c r="A336" s="163" t="s">
        <v>3443</v>
      </c>
      <c r="B336" s="163" t="s">
        <v>3646</v>
      </c>
      <c r="C336" s="163" t="s">
        <v>63</v>
      </c>
      <c r="D336" s="163" t="s">
        <v>63</v>
      </c>
      <c r="E336" s="163" t="s">
        <v>13</v>
      </c>
      <c r="F336" s="163"/>
      <c r="G336" s="163" t="s">
        <v>2285</v>
      </c>
      <c r="H336" s="163" t="s">
        <v>2286</v>
      </c>
      <c r="I336" s="164">
        <v>36.29</v>
      </c>
      <c r="J336" s="164">
        <v>36.29</v>
      </c>
      <c r="K336" s="164">
        <v>145.32</v>
      </c>
      <c r="L336" s="164">
        <v>145.32</v>
      </c>
      <c r="M336" s="164">
        <v>1</v>
      </c>
      <c r="N336" s="164">
        <v>1</v>
      </c>
      <c r="O336" s="156">
        <v>109.03</v>
      </c>
      <c r="P336" s="156">
        <f t="shared" si="5"/>
        <v>36.289999999999992</v>
      </c>
    </row>
    <row r="337" spans="1:16" s="21" customFormat="1" ht="15" customHeight="1">
      <c r="A337" s="163" t="s">
        <v>3443</v>
      </c>
      <c r="B337" s="163" t="s">
        <v>3646</v>
      </c>
      <c r="C337" s="163" t="s">
        <v>63</v>
      </c>
      <c r="D337" s="163" t="s">
        <v>63</v>
      </c>
      <c r="E337" s="163" t="s">
        <v>13</v>
      </c>
      <c r="F337" s="163"/>
      <c r="G337" s="163" t="s">
        <v>2287</v>
      </c>
      <c r="H337" s="163" t="s">
        <v>2288</v>
      </c>
      <c r="I337" s="164" t="s">
        <v>3442</v>
      </c>
      <c r="J337" s="164" t="s">
        <v>3442</v>
      </c>
      <c r="K337" s="164">
        <v>0</v>
      </c>
      <c r="L337" s="164">
        <v>0</v>
      </c>
      <c r="M337" s="164">
        <v>1</v>
      </c>
      <c r="N337" s="164">
        <v>1</v>
      </c>
      <c r="O337" s="156">
        <v>0</v>
      </c>
      <c r="P337" s="156">
        <f t="shared" si="5"/>
        <v>0</v>
      </c>
    </row>
    <row r="338" spans="1:16" s="21" customFormat="1" ht="15" customHeight="1">
      <c r="A338" s="163" t="s">
        <v>3443</v>
      </c>
      <c r="B338" s="163" t="s">
        <v>3646</v>
      </c>
      <c r="C338" s="163" t="s">
        <v>63</v>
      </c>
      <c r="D338" s="163" t="s">
        <v>63</v>
      </c>
      <c r="E338" s="163" t="s">
        <v>13</v>
      </c>
      <c r="F338" s="163"/>
      <c r="G338" s="163" t="s">
        <v>2302</v>
      </c>
      <c r="H338" s="163" t="s">
        <v>2303</v>
      </c>
      <c r="I338" s="164" t="s">
        <v>3442</v>
      </c>
      <c r="J338" s="164" t="s">
        <v>3442</v>
      </c>
      <c r="K338" s="164">
        <v>0</v>
      </c>
      <c r="L338" s="164">
        <v>0</v>
      </c>
      <c r="M338" s="164">
        <v>1</v>
      </c>
      <c r="N338" s="164">
        <v>1</v>
      </c>
      <c r="O338" s="156">
        <v>0</v>
      </c>
      <c r="P338" s="156">
        <f t="shared" si="5"/>
        <v>0</v>
      </c>
    </row>
    <row r="339" spans="1:16" s="21" customFormat="1" ht="15" customHeight="1">
      <c r="A339" s="163" t="s">
        <v>3443</v>
      </c>
      <c r="B339" s="163" t="s">
        <v>3646</v>
      </c>
      <c r="C339" s="163" t="s">
        <v>63</v>
      </c>
      <c r="D339" s="163" t="s">
        <v>63</v>
      </c>
      <c r="E339" s="163" t="s">
        <v>13</v>
      </c>
      <c r="F339" s="163"/>
      <c r="G339" s="163" t="s">
        <v>2306</v>
      </c>
      <c r="H339" s="163" t="s">
        <v>27</v>
      </c>
      <c r="I339" s="164" t="s">
        <v>3442</v>
      </c>
      <c r="J339" s="164" t="s">
        <v>3442</v>
      </c>
      <c r="K339" s="164">
        <v>0</v>
      </c>
      <c r="L339" s="164">
        <v>0</v>
      </c>
      <c r="M339" s="164">
        <v>1</v>
      </c>
      <c r="N339" s="164">
        <v>1</v>
      </c>
      <c r="O339" s="156">
        <v>0</v>
      </c>
      <c r="P339" s="156">
        <f t="shared" si="5"/>
        <v>0</v>
      </c>
    </row>
    <row r="340" spans="1:16" s="21" customFormat="1" ht="15" customHeight="1">
      <c r="A340" s="163" t="s">
        <v>3443</v>
      </c>
      <c r="B340" s="163" t="s">
        <v>3646</v>
      </c>
      <c r="C340" s="163" t="s">
        <v>63</v>
      </c>
      <c r="D340" s="163" t="s">
        <v>63</v>
      </c>
      <c r="E340" s="163" t="s">
        <v>13</v>
      </c>
      <c r="F340" s="163"/>
      <c r="G340" s="163" t="s">
        <v>2310</v>
      </c>
      <c r="H340" s="163" t="s">
        <v>38</v>
      </c>
      <c r="I340" s="164" t="s">
        <v>3442</v>
      </c>
      <c r="J340" s="164" t="s">
        <v>3442</v>
      </c>
      <c r="K340" s="164">
        <v>0</v>
      </c>
      <c r="L340" s="164">
        <v>0</v>
      </c>
      <c r="M340" s="164">
        <v>1</v>
      </c>
      <c r="N340" s="164">
        <v>1</v>
      </c>
      <c r="O340" s="156">
        <v>0</v>
      </c>
      <c r="P340" s="156">
        <f t="shared" si="5"/>
        <v>0</v>
      </c>
    </row>
    <row r="341" spans="1:16" s="21" customFormat="1" ht="15" customHeight="1">
      <c r="A341" s="163" t="s">
        <v>3443</v>
      </c>
      <c r="B341" s="163" t="s">
        <v>3646</v>
      </c>
      <c r="C341" s="163" t="s">
        <v>63</v>
      </c>
      <c r="D341" s="163" t="s">
        <v>63</v>
      </c>
      <c r="E341" s="163" t="s">
        <v>13</v>
      </c>
      <c r="F341" s="163"/>
      <c r="G341" s="163" t="s">
        <v>2316</v>
      </c>
      <c r="H341" s="163" t="s">
        <v>2317</v>
      </c>
      <c r="I341" s="164">
        <v>8458.3799999999992</v>
      </c>
      <c r="J341" s="164">
        <v>8458.3799999999992</v>
      </c>
      <c r="K341" s="164">
        <v>-12069.37</v>
      </c>
      <c r="L341" s="164">
        <v>-12069.37</v>
      </c>
      <c r="M341" s="164">
        <v>1</v>
      </c>
      <c r="N341" s="164">
        <v>1</v>
      </c>
      <c r="O341" s="156">
        <v>-20527.75</v>
      </c>
      <c r="P341" s="156">
        <f t="shared" si="5"/>
        <v>8458.3799999999992</v>
      </c>
    </row>
    <row r="342" spans="1:16" s="21" customFormat="1" ht="15" customHeight="1">
      <c r="A342" s="163" t="s">
        <v>3443</v>
      </c>
      <c r="B342" s="163" t="s">
        <v>3646</v>
      </c>
      <c r="C342" s="163" t="s">
        <v>63</v>
      </c>
      <c r="D342" s="163" t="s">
        <v>63</v>
      </c>
      <c r="E342" s="163" t="s">
        <v>13</v>
      </c>
      <c r="F342" s="163"/>
      <c r="G342" s="163" t="s">
        <v>2289</v>
      </c>
      <c r="H342" s="163" t="s">
        <v>2290</v>
      </c>
      <c r="I342" s="164" t="s">
        <v>3442</v>
      </c>
      <c r="J342" s="164" t="s">
        <v>3442</v>
      </c>
      <c r="K342" s="164">
        <v>0</v>
      </c>
      <c r="L342" s="164">
        <v>0</v>
      </c>
      <c r="M342" s="164">
        <v>1</v>
      </c>
      <c r="N342" s="164">
        <v>1</v>
      </c>
      <c r="O342" s="156">
        <v>0</v>
      </c>
      <c r="P342" s="156">
        <f t="shared" si="5"/>
        <v>0</v>
      </c>
    </row>
    <row r="343" spans="1:16" s="21" customFormat="1" ht="15" customHeight="1">
      <c r="A343" s="163" t="s">
        <v>3443</v>
      </c>
      <c r="B343" s="163" t="s">
        <v>3646</v>
      </c>
      <c r="C343" s="163" t="s">
        <v>63</v>
      </c>
      <c r="D343" s="163" t="s">
        <v>63</v>
      </c>
      <c r="E343" s="163" t="s">
        <v>13</v>
      </c>
      <c r="F343" s="163"/>
      <c r="G343" s="163" t="s">
        <v>2293</v>
      </c>
      <c r="H343" s="163" t="s">
        <v>17</v>
      </c>
      <c r="I343" s="164">
        <v>81.150000000000006</v>
      </c>
      <c r="J343" s="164">
        <v>81.150000000000006</v>
      </c>
      <c r="K343" s="164">
        <v>98.97</v>
      </c>
      <c r="L343" s="164">
        <v>98.97</v>
      </c>
      <c r="M343" s="164">
        <v>1</v>
      </c>
      <c r="N343" s="164">
        <v>1</v>
      </c>
      <c r="O343" s="156">
        <v>17.82</v>
      </c>
      <c r="P343" s="156">
        <f t="shared" si="5"/>
        <v>81.150000000000006</v>
      </c>
    </row>
    <row r="344" spans="1:16" s="21" customFormat="1" ht="15" customHeight="1">
      <c r="A344" s="163" t="s">
        <v>3443</v>
      </c>
      <c r="B344" s="163" t="s">
        <v>3646</v>
      </c>
      <c r="C344" s="163" t="s">
        <v>63</v>
      </c>
      <c r="D344" s="163" t="s">
        <v>63</v>
      </c>
      <c r="E344" s="163" t="s">
        <v>13</v>
      </c>
      <c r="F344" s="163"/>
      <c r="G344" s="163" t="s">
        <v>2311</v>
      </c>
      <c r="H344" s="163" t="s">
        <v>2312</v>
      </c>
      <c r="I344" s="164" t="s">
        <v>3442</v>
      </c>
      <c r="J344" s="164" t="s">
        <v>3442</v>
      </c>
      <c r="K344" s="164">
        <v>0</v>
      </c>
      <c r="L344" s="164">
        <v>0</v>
      </c>
      <c r="M344" s="164">
        <v>1</v>
      </c>
      <c r="N344" s="164">
        <v>1</v>
      </c>
      <c r="O344" s="156">
        <v>0</v>
      </c>
      <c r="P344" s="156">
        <f t="shared" si="5"/>
        <v>0</v>
      </c>
    </row>
    <row r="345" spans="1:16" s="21" customFormat="1" ht="15" customHeight="1">
      <c r="A345" s="163" t="s">
        <v>3443</v>
      </c>
      <c r="B345" s="163" t="s">
        <v>3646</v>
      </c>
      <c r="C345" s="163" t="s">
        <v>63</v>
      </c>
      <c r="D345" s="163" t="s">
        <v>63</v>
      </c>
      <c r="E345" s="163" t="s">
        <v>13</v>
      </c>
      <c r="F345" s="163"/>
      <c r="G345" s="163" t="s">
        <v>2294</v>
      </c>
      <c r="H345" s="163" t="s">
        <v>2295</v>
      </c>
      <c r="I345" s="164">
        <v>438.17</v>
      </c>
      <c r="J345" s="164">
        <v>438.17</v>
      </c>
      <c r="K345" s="164">
        <v>876.34</v>
      </c>
      <c r="L345" s="164">
        <v>876.34</v>
      </c>
      <c r="M345" s="164">
        <v>1</v>
      </c>
      <c r="N345" s="164">
        <v>1</v>
      </c>
      <c r="O345" s="156">
        <v>438.17</v>
      </c>
      <c r="P345" s="156">
        <f t="shared" si="5"/>
        <v>438.17</v>
      </c>
    </row>
    <row r="346" spans="1:16" s="21" customFormat="1" ht="15" customHeight="1">
      <c r="A346" s="163" t="s">
        <v>3443</v>
      </c>
      <c r="B346" s="163" t="s">
        <v>3646</v>
      </c>
      <c r="C346" s="163" t="s">
        <v>65</v>
      </c>
      <c r="D346" s="163" t="s">
        <v>65</v>
      </c>
      <c r="E346" s="163" t="s">
        <v>13</v>
      </c>
      <c r="F346" s="163"/>
      <c r="G346" s="163" t="s">
        <v>2279</v>
      </c>
      <c r="H346" s="163" t="s">
        <v>2280</v>
      </c>
      <c r="I346" s="164">
        <v>9335.4500000000007</v>
      </c>
      <c r="J346" s="164">
        <v>9335.4500000000007</v>
      </c>
      <c r="K346" s="164">
        <v>905020.66</v>
      </c>
      <c r="L346" s="164">
        <v>905020.65999999992</v>
      </c>
      <c r="M346" s="164">
        <v>1</v>
      </c>
      <c r="N346" s="164">
        <v>1</v>
      </c>
      <c r="O346" s="156">
        <v>895685.21</v>
      </c>
      <c r="P346" s="156">
        <f t="shared" si="5"/>
        <v>9335.4499999999534</v>
      </c>
    </row>
    <row r="347" spans="1:16" s="21" customFormat="1" ht="15" customHeight="1">
      <c r="A347" s="163" t="s">
        <v>3443</v>
      </c>
      <c r="B347" s="163" t="s">
        <v>3646</v>
      </c>
      <c r="C347" s="163" t="s">
        <v>65</v>
      </c>
      <c r="D347" s="163" t="s">
        <v>65</v>
      </c>
      <c r="E347" s="163" t="s">
        <v>13</v>
      </c>
      <c r="F347" s="163"/>
      <c r="G347" s="163" t="s">
        <v>2281</v>
      </c>
      <c r="H347" s="163" t="s">
        <v>2282</v>
      </c>
      <c r="I347" s="164">
        <v>1783.94</v>
      </c>
      <c r="J347" s="164">
        <v>1783.94</v>
      </c>
      <c r="K347" s="164">
        <v>53153.42</v>
      </c>
      <c r="L347" s="164">
        <v>53153.42</v>
      </c>
      <c r="M347" s="164">
        <v>1</v>
      </c>
      <c r="N347" s="164">
        <v>1</v>
      </c>
      <c r="O347" s="156">
        <v>51369.48</v>
      </c>
      <c r="P347" s="156">
        <f t="shared" si="5"/>
        <v>1783.9399999999951</v>
      </c>
    </row>
    <row r="348" spans="1:16" s="21" customFormat="1" ht="15" customHeight="1">
      <c r="A348" s="163" t="s">
        <v>3443</v>
      </c>
      <c r="B348" s="163" t="s">
        <v>3646</v>
      </c>
      <c r="C348" s="163" t="s">
        <v>65</v>
      </c>
      <c r="D348" s="163" t="s">
        <v>65</v>
      </c>
      <c r="E348" s="163" t="s">
        <v>13</v>
      </c>
      <c r="F348" s="163"/>
      <c r="G348" s="163" t="s">
        <v>2283</v>
      </c>
      <c r="H348" s="163" t="s">
        <v>2284</v>
      </c>
      <c r="I348" s="164">
        <v>28917.25</v>
      </c>
      <c r="J348" s="164">
        <v>28917.25</v>
      </c>
      <c r="K348" s="164">
        <v>28917.25</v>
      </c>
      <c r="L348" s="164">
        <v>28917.25</v>
      </c>
      <c r="M348" s="164">
        <v>1</v>
      </c>
      <c r="N348" s="164">
        <v>1</v>
      </c>
      <c r="O348" s="156">
        <v>0</v>
      </c>
      <c r="P348" s="156">
        <f t="shared" si="5"/>
        <v>28917.25</v>
      </c>
    </row>
    <row r="349" spans="1:16" s="21" customFormat="1" ht="15" customHeight="1">
      <c r="A349" s="163" t="s">
        <v>3443</v>
      </c>
      <c r="B349" s="163" t="s">
        <v>3646</v>
      </c>
      <c r="C349" s="163" t="s">
        <v>65</v>
      </c>
      <c r="D349" s="163" t="s">
        <v>65</v>
      </c>
      <c r="E349" s="163" t="s">
        <v>13</v>
      </c>
      <c r="F349" s="163"/>
      <c r="G349" s="163" t="s">
        <v>2285</v>
      </c>
      <c r="H349" s="163" t="s">
        <v>2286</v>
      </c>
      <c r="I349" s="164">
        <v>431.84</v>
      </c>
      <c r="J349" s="164">
        <v>431.84</v>
      </c>
      <c r="K349" s="164">
        <v>1729.32</v>
      </c>
      <c r="L349" s="164">
        <v>1729.32</v>
      </c>
      <c r="M349" s="164">
        <v>1</v>
      </c>
      <c r="N349" s="164">
        <v>1</v>
      </c>
      <c r="O349" s="156">
        <v>1297.48</v>
      </c>
      <c r="P349" s="156">
        <f t="shared" si="5"/>
        <v>431.83999999999992</v>
      </c>
    </row>
    <row r="350" spans="1:16" s="21" customFormat="1" ht="15" customHeight="1">
      <c r="A350" s="163" t="s">
        <v>3443</v>
      </c>
      <c r="B350" s="163" t="s">
        <v>3646</v>
      </c>
      <c r="C350" s="163" t="s">
        <v>65</v>
      </c>
      <c r="D350" s="163" t="s">
        <v>65</v>
      </c>
      <c r="E350" s="163" t="s">
        <v>13</v>
      </c>
      <c r="F350" s="163"/>
      <c r="G350" s="163" t="s">
        <v>16</v>
      </c>
      <c r="H350" s="163" t="s">
        <v>2307</v>
      </c>
      <c r="I350" s="164" t="s">
        <v>3442</v>
      </c>
      <c r="J350" s="164" t="s">
        <v>3442</v>
      </c>
      <c r="K350" s="164">
        <v>0</v>
      </c>
      <c r="L350" s="164">
        <v>0</v>
      </c>
      <c r="M350" s="164">
        <v>1</v>
      </c>
      <c r="N350" s="164">
        <v>1</v>
      </c>
      <c r="O350" s="156">
        <v>0</v>
      </c>
      <c r="P350" s="156">
        <f t="shared" si="5"/>
        <v>0</v>
      </c>
    </row>
    <row r="351" spans="1:16" s="21" customFormat="1" ht="15" customHeight="1">
      <c r="A351" s="163" t="s">
        <v>3443</v>
      </c>
      <c r="B351" s="163" t="s">
        <v>3646</v>
      </c>
      <c r="C351" s="163" t="s">
        <v>65</v>
      </c>
      <c r="D351" s="163" t="s">
        <v>65</v>
      </c>
      <c r="E351" s="163" t="s">
        <v>13</v>
      </c>
      <c r="F351" s="163"/>
      <c r="G351" s="163" t="s">
        <v>2287</v>
      </c>
      <c r="H351" s="163" t="s">
        <v>2288</v>
      </c>
      <c r="I351" s="164" t="s">
        <v>3442</v>
      </c>
      <c r="J351" s="164" t="s">
        <v>3442</v>
      </c>
      <c r="K351" s="164">
        <v>0</v>
      </c>
      <c r="L351" s="164">
        <v>0</v>
      </c>
      <c r="M351" s="164">
        <v>1</v>
      </c>
      <c r="N351" s="164">
        <v>1</v>
      </c>
      <c r="O351" s="156">
        <v>0</v>
      </c>
      <c r="P351" s="156">
        <f t="shared" si="5"/>
        <v>0</v>
      </c>
    </row>
    <row r="352" spans="1:16" s="21" customFormat="1" ht="15" customHeight="1">
      <c r="A352" s="163" t="s">
        <v>3443</v>
      </c>
      <c r="B352" s="163" t="s">
        <v>3646</v>
      </c>
      <c r="C352" s="163" t="s">
        <v>65</v>
      </c>
      <c r="D352" s="163" t="s">
        <v>65</v>
      </c>
      <c r="E352" s="163" t="s">
        <v>13</v>
      </c>
      <c r="F352" s="163"/>
      <c r="G352" s="163" t="s">
        <v>2302</v>
      </c>
      <c r="H352" s="163" t="s">
        <v>2303</v>
      </c>
      <c r="I352" s="164" t="s">
        <v>3442</v>
      </c>
      <c r="J352" s="164" t="s">
        <v>3442</v>
      </c>
      <c r="K352" s="164">
        <v>0</v>
      </c>
      <c r="L352" s="164">
        <v>0</v>
      </c>
      <c r="M352" s="164">
        <v>1</v>
      </c>
      <c r="N352" s="164">
        <v>1</v>
      </c>
      <c r="O352" s="156">
        <v>0</v>
      </c>
      <c r="P352" s="156">
        <f t="shared" si="5"/>
        <v>0</v>
      </c>
    </row>
    <row r="353" spans="1:16" s="21" customFormat="1" ht="15" customHeight="1">
      <c r="A353" s="163" t="s">
        <v>3443</v>
      </c>
      <c r="B353" s="163" t="s">
        <v>3646</v>
      </c>
      <c r="C353" s="163" t="s">
        <v>65</v>
      </c>
      <c r="D353" s="163" t="s">
        <v>65</v>
      </c>
      <c r="E353" s="163" t="s">
        <v>13</v>
      </c>
      <c r="F353" s="163"/>
      <c r="G353" s="163" t="s">
        <v>2306</v>
      </c>
      <c r="H353" s="163" t="s">
        <v>27</v>
      </c>
      <c r="I353" s="164" t="s">
        <v>3442</v>
      </c>
      <c r="J353" s="164" t="s">
        <v>3442</v>
      </c>
      <c r="K353" s="164">
        <v>0</v>
      </c>
      <c r="L353" s="164">
        <v>0</v>
      </c>
      <c r="M353" s="164">
        <v>1</v>
      </c>
      <c r="N353" s="164">
        <v>1</v>
      </c>
      <c r="O353" s="156">
        <v>0</v>
      </c>
      <c r="P353" s="156">
        <f t="shared" si="5"/>
        <v>0</v>
      </c>
    </row>
    <row r="354" spans="1:16" s="21" customFormat="1" ht="15" customHeight="1">
      <c r="A354" s="163" t="s">
        <v>3443</v>
      </c>
      <c r="B354" s="163" t="s">
        <v>3646</v>
      </c>
      <c r="C354" s="163" t="s">
        <v>65</v>
      </c>
      <c r="D354" s="163" t="s">
        <v>65</v>
      </c>
      <c r="E354" s="163" t="s">
        <v>13</v>
      </c>
      <c r="F354" s="163"/>
      <c r="G354" s="163" t="s">
        <v>2310</v>
      </c>
      <c r="H354" s="163" t="s">
        <v>38</v>
      </c>
      <c r="I354" s="164" t="s">
        <v>3442</v>
      </c>
      <c r="J354" s="164" t="s">
        <v>3442</v>
      </c>
      <c r="K354" s="164">
        <v>602.71</v>
      </c>
      <c r="L354" s="164">
        <v>602.71</v>
      </c>
      <c r="M354" s="164">
        <v>1</v>
      </c>
      <c r="N354" s="164">
        <v>1</v>
      </c>
      <c r="O354" s="156">
        <v>602.71</v>
      </c>
      <c r="P354" s="156">
        <f t="shared" si="5"/>
        <v>0</v>
      </c>
    </row>
    <row r="355" spans="1:16" s="21" customFormat="1" ht="15" customHeight="1">
      <c r="A355" s="163" t="s">
        <v>3443</v>
      </c>
      <c r="B355" s="163" t="s">
        <v>3646</v>
      </c>
      <c r="C355" s="163" t="s">
        <v>65</v>
      </c>
      <c r="D355" s="163" t="s">
        <v>65</v>
      </c>
      <c r="E355" s="163" t="s">
        <v>13</v>
      </c>
      <c r="F355" s="163"/>
      <c r="G355" s="163" t="s">
        <v>2316</v>
      </c>
      <c r="H355" s="163" t="s">
        <v>2317</v>
      </c>
      <c r="I355" s="164">
        <v>101575.93</v>
      </c>
      <c r="J355" s="164">
        <v>101575.93</v>
      </c>
      <c r="K355" s="164">
        <v>-144940.12</v>
      </c>
      <c r="L355" s="164">
        <v>-144940.12</v>
      </c>
      <c r="M355" s="164">
        <v>1</v>
      </c>
      <c r="N355" s="164">
        <v>1</v>
      </c>
      <c r="O355" s="156">
        <v>-246516.05</v>
      </c>
      <c r="P355" s="156">
        <f t="shared" si="5"/>
        <v>101575.93</v>
      </c>
    </row>
    <row r="356" spans="1:16" s="21" customFormat="1" ht="15" customHeight="1">
      <c r="A356" s="163" t="s">
        <v>3443</v>
      </c>
      <c r="B356" s="163" t="s">
        <v>3646</v>
      </c>
      <c r="C356" s="163" t="s">
        <v>65</v>
      </c>
      <c r="D356" s="163" t="s">
        <v>65</v>
      </c>
      <c r="E356" s="163" t="s">
        <v>13</v>
      </c>
      <c r="F356" s="163"/>
      <c r="G356" s="163" t="s">
        <v>2289</v>
      </c>
      <c r="H356" s="163" t="s">
        <v>2290</v>
      </c>
      <c r="I356" s="164" t="s">
        <v>3442</v>
      </c>
      <c r="J356" s="164" t="s">
        <v>3442</v>
      </c>
      <c r="K356" s="164">
        <v>61947</v>
      </c>
      <c r="L356" s="164">
        <v>61947</v>
      </c>
      <c r="M356" s="164">
        <v>1</v>
      </c>
      <c r="N356" s="164">
        <v>1</v>
      </c>
      <c r="O356" s="156">
        <v>61947</v>
      </c>
      <c r="P356" s="156">
        <f t="shared" si="5"/>
        <v>0</v>
      </c>
    </row>
    <row r="357" spans="1:16" s="21" customFormat="1" ht="15" customHeight="1">
      <c r="A357" s="163" t="s">
        <v>3443</v>
      </c>
      <c r="B357" s="163" t="s">
        <v>3646</v>
      </c>
      <c r="C357" s="163" t="s">
        <v>65</v>
      </c>
      <c r="D357" s="163" t="s">
        <v>65</v>
      </c>
      <c r="E357" s="163" t="s">
        <v>13</v>
      </c>
      <c r="F357" s="163"/>
      <c r="G357" s="163" t="s">
        <v>2291</v>
      </c>
      <c r="H357" s="163" t="s">
        <v>2292</v>
      </c>
      <c r="I357" s="164" t="s">
        <v>3442</v>
      </c>
      <c r="J357" s="164" t="s">
        <v>3442</v>
      </c>
      <c r="K357" s="164">
        <v>8448</v>
      </c>
      <c r="L357" s="164">
        <v>8448</v>
      </c>
      <c r="M357" s="164">
        <v>1</v>
      </c>
      <c r="N357" s="164">
        <v>1</v>
      </c>
      <c r="O357" s="156">
        <v>8448</v>
      </c>
      <c r="P357" s="156">
        <f t="shared" si="5"/>
        <v>0</v>
      </c>
    </row>
    <row r="358" spans="1:16" s="21" customFormat="1" ht="15" customHeight="1">
      <c r="A358" s="163" t="s">
        <v>3443</v>
      </c>
      <c r="B358" s="163" t="s">
        <v>3646</v>
      </c>
      <c r="C358" s="163" t="s">
        <v>65</v>
      </c>
      <c r="D358" s="163" t="s">
        <v>65</v>
      </c>
      <c r="E358" s="163" t="s">
        <v>13</v>
      </c>
      <c r="F358" s="163"/>
      <c r="G358" s="163" t="s">
        <v>2293</v>
      </c>
      <c r="H358" s="163" t="s">
        <v>17</v>
      </c>
      <c r="I358" s="164">
        <v>953.34</v>
      </c>
      <c r="J358" s="164">
        <v>953.34</v>
      </c>
      <c r="K358" s="164">
        <v>1176.93</v>
      </c>
      <c r="L358" s="164">
        <v>1176.93</v>
      </c>
      <c r="M358" s="164">
        <v>1</v>
      </c>
      <c r="N358" s="164">
        <v>1</v>
      </c>
      <c r="O358" s="156">
        <v>223.59</v>
      </c>
      <c r="P358" s="156">
        <f t="shared" si="5"/>
        <v>953.34</v>
      </c>
    </row>
    <row r="359" spans="1:16" s="21" customFormat="1" ht="15" customHeight="1">
      <c r="A359" s="163" t="s">
        <v>3443</v>
      </c>
      <c r="B359" s="163" t="s">
        <v>3646</v>
      </c>
      <c r="C359" s="163" t="s">
        <v>65</v>
      </c>
      <c r="D359" s="163" t="s">
        <v>65</v>
      </c>
      <c r="E359" s="163" t="s">
        <v>13</v>
      </c>
      <c r="F359" s="163"/>
      <c r="G359" s="163" t="s">
        <v>2311</v>
      </c>
      <c r="H359" s="163" t="s">
        <v>2312</v>
      </c>
      <c r="I359" s="164" t="s">
        <v>3442</v>
      </c>
      <c r="J359" s="164" t="s">
        <v>3442</v>
      </c>
      <c r="K359" s="164">
        <v>0</v>
      </c>
      <c r="L359" s="164">
        <v>0</v>
      </c>
      <c r="M359" s="164">
        <v>1</v>
      </c>
      <c r="N359" s="164">
        <v>1</v>
      </c>
      <c r="O359" s="156">
        <v>0</v>
      </c>
      <c r="P359" s="156">
        <f t="shared" si="5"/>
        <v>0</v>
      </c>
    </row>
    <row r="360" spans="1:16" s="21" customFormat="1" ht="15" customHeight="1">
      <c r="A360" s="163" t="s">
        <v>3443</v>
      </c>
      <c r="B360" s="163" t="s">
        <v>3646</v>
      </c>
      <c r="C360" s="163" t="s">
        <v>65</v>
      </c>
      <c r="D360" s="163" t="s">
        <v>65</v>
      </c>
      <c r="E360" s="163" t="s">
        <v>13</v>
      </c>
      <c r="F360" s="163"/>
      <c r="G360" s="163" t="s">
        <v>2294</v>
      </c>
      <c r="H360" s="163" t="s">
        <v>2295</v>
      </c>
      <c r="I360" s="164">
        <v>5269.42</v>
      </c>
      <c r="J360" s="164">
        <v>5269.42</v>
      </c>
      <c r="K360" s="164">
        <v>10538.84</v>
      </c>
      <c r="L360" s="164">
        <v>10538.84</v>
      </c>
      <c r="M360" s="164">
        <v>1</v>
      </c>
      <c r="N360" s="164">
        <v>1</v>
      </c>
      <c r="O360" s="156">
        <v>5269.42</v>
      </c>
      <c r="P360" s="156">
        <f t="shared" si="5"/>
        <v>5269.42</v>
      </c>
    </row>
    <row r="361" spans="1:16" s="21" customFormat="1" ht="15" customHeight="1">
      <c r="A361" s="163" t="s">
        <v>3443</v>
      </c>
      <c r="B361" s="163" t="s">
        <v>3646</v>
      </c>
      <c r="C361" s="163" t="s">
        <v>65</v>
      </c>
      <c r="D361" s="163" t="s">
        <v>65</v>
      </c>
      <c r="E361" s="163" t="s">
        <v>13</v>
      </c>
      <c r="F361" s="163"/>
      <c r="G361" s="163" t="s">
        <v>2309</v>
      </c>
      <c r="H361" s="163" t="s">
        <v>256</v>
      </c>
      <c r="I361" s="164" t="s">
        <v>3442</v>
      </c>
      <c r="J361" s="164" t="s">
        <v>3442</v>
      </c>
      <c r="K361" s="164">
        <v>0</v>
      </c>
      <c r="L361" s="164">
        <v>0</v>
      </c>
      <c r="M361" s="164">
        <v>1</v>
      </c>
      <c r="N361" s="164">
        <v>1</v>
      </c>
      <c r="O361" s="156">
        <v>0</v>
      </c>
      <c r="P361" s="156">
        <f t="shared" si="5"/>
        <v>0</v>
      </c>
    </row>
    <row r="362" spans="1:16" s="21" customFormat="1" ht="15" customHeight="1">
      <c r="A362" s="163" t="s">
        <v>3443</v>
      </c>
      <c r="B362" s="163" t="s">
        <v>3646</v>
      </c>
      <c r="C362" s="163" t="s">
        <v>67</v>
      </c>
      <c r="D362" s="163" t="s">
        <v>67</v>
      </c>
      <c r="E362" s="163" t="s">
        <v>13</v>
      </c>
      <c r="F362" s="163"/>
      <c r="G362" s="163" t="s">
        <v>2279</v>
      </c>
      <c r="H362" s="163" t="s">
        <v>2280</v>
      </c>
      <c r="I362" s="164">
        <v>45531.07</v>
      </c>
      <c r="J362" s="164">
        <v>45531.07</v>
      </c>
      <c r="K362" s="164">
        <v>4358632.25</v>
      </c>
      <c r="L362" s="164">
        <v>4358632.2500000009</v>
      </c>
      <c r="M362" s="164">
        <v>1</v>
      </c>
      <c r="N362" s="164">
        <v>1</v>
      </c>
      <c r="O362" s="156">
        <v>4313101.1800000006</v>
      </c>
      <c r="P362" s="156">
        <f t="shared" si="5"/>
        <v>45531.070000000298</v>
      </c>
    </row>
    <row r="363" spans="1:16" s="21" customFormat="1" ht="15" customHeight="1">
      <c r="A363" s="163" t="s">
        <v>3443</v>
      </c>
      <c r="B363" s="163" t="s">
        <v>3646</v>
      </c>
      <c r="C363" s="163" t="s">
        <v>67</v>
      </c>
      <c r="D363" s="163" t="s">
        <v>67</v>
      </c>
      <c r="E363" s="163" t="s">
        <v>13</v>
      </c>
      <c r="F363" s="163"/>
      <c r="G363" s="163" t="s">
        <v>2281</v>
      </c>
      <c r="H363" s="163" t="s">
        <v>2282</v>
      </c>
      <c r="I363" s="164">
        <v>8605.27</v>
      </c>
      <c r="J363" s="164">
        <v>8605.27</v>
      </c>
      <c r="K363" s="164">
        <v>256398.55</v>
      </c>
      <c r="L363" s="164">
        <v>256398.55</v>
      </c>
      <c r="M363" s="164">
        <v>1</v>
      </c>
      <c r="N363" s="164">
        <v>1</v>
      </c>
      <c r="O363" s="156">
        <v>247793.28</v>
      </c>
      <c r="P363" s="156">
        <f t="shared" si="5"/>
        <v>8605.2699999999895</v>
      </c>
    </row>
    <row r="364" spans="1:16" s="21" customFormat="1" ht="15" customHeight="1">
      <c r="A364" s="163" t="s">
        <v>3443</v>
      </c>
      <c r="B364" s="163" t="s">
        <v>3646</v>
      </c>
      <c r="C364" s="163" t="s">
        <v>67</v>
      </c>
      <c r="D364" s="163" t="s">
        <v>67</v>
      </c>
      <c r="E364" s="163" t="s">
        <v>13</v>
      </c>
      <c r="F364" s="163"/>
      <c r="G364" s="163" t="s">
        <v>2283</v>
      </c>
      <c r="H364" s="163" t="s">
        <v>2284</v>
      </c>
      <c r="I364" s="164">
        <v>161536.38</v>
      </c>
      <c r="J364" s="164">
        <v>161536.38</v>
      </c>
      <c r="K364" s="164">
        <v>161536.38</v>
      </c>
      <c r="L364" s="164">
        <v>161536.38</v>
      </c>
      <c r="M364" s="164">
        <v>1</v>
      </c>
      <c r="N364" s="164">
        <v>1</v>
      </c>
      <c r="O364" s="156">
        <v>0</v>
      </c>
      <c r="P364" s="156">
        <f t="shared" si="5"/>
        <v>161536.38</v>
      </c>
    </row>
    <row r="365" spans="1:16" s="21" customFormat="1" ht="15" customHeight="1">
      <c r="A365" s="163" t="s">
        <v>3443</v>
      </c>
      <c r="B365" s="163" t="s">
        <v>3646</v>
      </c>
      <c r="C365" s="163" t="s">
        <v>67</v>
      </c>
      <c r="D365" s="163" t="s">
        <v>67</v>
      </c>
      <c r="E365" s="163" t="s">
        <v>13</v>
      </c>
      <c r="F365" s="163"/>
      <c r="G365" s="163" t="s">
        <v>2285</v>
      </c>
      <c r="H365" s="163" t="s">
        <v>2286</v>
      </c>
      <c r="I365" s="164">
        <v>2069.0500000000002</v>
      </c>
      <c r="J365" s="164">
        <v>2069.0500000000002</v>
      </c>
      <c r="K365" s="164">
        <v>8285.61</v>
      </c>
      <c r="L365" s="164">
        <v>8285.61</v>
      </c>
      <c r="M365" s="164">
        <v>1</v>
      </c>
      <c r="N365" s="164">
        <v>1</v>
      </c>
      <c r="O365" s="156">
        <v>6216.5599999999995</v>
      </c>
      <c r="P365" s="156">
        <f t="shared" si="5"/>
        <v>2069.0500000000011</v>
      </c>
    </row>
    <row r="366" spans="1:16" s="21" customFormat="1" ht="15" customHeight="1">
      <c r="A366" s="163" t="s">
        <v>3443</v>
      </c>
      <c r="B366" s="163" t="s">
        <v>3646</v>
      </c>
      <c r="C366" s="163" t="s">
        <v>67</v>
      </c>
      <c r="D366" s="163" t="s">
        <v>67</v>
      </c>
      <c r="E366" s="163" t="s">
        <v>13</v>
      </c>
      <c r="F366" s="163"/>
      <c r="G366" s="163" t="s">
        <v>16</v>
      </c>
      <c r="H366" s="163" t="s">
        <v>2307</v>
      </c>
      <c r="I366" s="164" t="s">
        <v>3442</v>
      </c>
      <c r="J366" s="164" t="s">
        <v>3442</v>
      </c>
      <c r="K366" s="164">
        <v>0</v>
      </c>
      <c r="L366" s="164">
        <v>0</v>
      </c>
      <c r="M366" s="164">
        <v>1</v>
      </c>
      <c r="N366" s="164">
        <v>1</v>
      </c>
      <c r="O366" s="156">
        <v>0</v>
      </c>
      <c r="P366" s="156">
        <f t="shared" si="5"/>
        <v>0</v>
      </c>
    </row>
    <row r="367" spans="1:16" s="21" customFormat="1" ht="15" customHeight="1">
      <c r="A367" s="163" t="s">
        <v>3443</v>
      </c>
      <c r="B367" s="163" t="s">
        <v>3646</v>
      </c>
      <c r="C367" s="163" t="s">
        <v>67</v>
      </c>
      <c r="D367" s="163" t="s">
        <v>67</v>
      </c>
      <c r="E367" s="163" t="s">
        <v>13</v>
      </c>
      <c r="F367" s="163"/>
      <c r="G367" s="163" t="s">
        <v>2287</v>
      </c>
      <c r="H367" s="163" t="s">
        <v>2288</v>
      </c>
      <c r="I367" s="164">
        <v>43934.9</v>
      </c>
      <c r="J367" s="164">
        <v>43934.9</v>
      </c>
      <c r="K367" s="164">
        <v>43934.9</v>
      </c>
      <c r="L367" s="164">
        <v>43934.9</v>
      </c>
      <c r="M367" s="164">
        <v>1</v>
      </c>
      <c r="N367" s="164">
        <v>1</v>
      </c>
      <c r="O367" s="156">
        <v>0</v>
      </c>
      <c r="P367" s="156">
        <f t="shared" si="5"/>
        <v>43934.9</v>
      </c>
    </row>
    <row r="368" spans="1:16" s="21" customFormat="1" ht="15" customHeight="1">
      <c r="A368" s="163" t="s">
        <v>3443</v>
      </c>
      <c r="B368" s="163" t="s">
        <v>3646</v>
      </c>
      <c r="C368" s="163" t="s">
        <v>67</v>
      </c>
      <c r="D368" s="163" t="s">
        <v>67</v>
      </c>
      <c r="E368" s="163" t="s">
        <v>13</v>
      </c>
      <c r="F368" s="163"/>
      <c r="G368" s="163" t="s">
        <v>2302</v>
      </c>
      <c r="H368" s="163" t="s">
        <v>2303</v>
      </c>
      <c r="I368" s="164">
        <v>11838.11</v>
      </c>
      <c r="J368" s="164">
        <v>11838.11</v>
      </c>
      <c r="K368" s="164">
        <v>11838.11</v>
      </c>
      <c r="L368" s="164">
        <v>11838.11</v>
      </c>
      <c r="M368" s="164">
        <v>1</v>
      </c>
      <c r="N368" s="164">
        <v>1</v>
      </c>
      <c r="O368" s="156">
        <v>0</v>
      </c>
      <c r="P368" s="156">
        <f t="shared" si="5"/>
        <v>11838.11</v>
      </c>
    </row>
    <row r="369" spans="1:16" s="21" customFormat="1" ht="15" customHeight="1">
      <c r="A369" s="163" t="s">
        <v>3443</v>
      </c>
      <c r="B369" s="163" t="s">
        <v>3646</v>
      </c>
      <c r="C369" s="163" t="s">
        <v>67</v>
      </c>
      <c r="D369" s="163" t="s">
        <v>67</v>
      </c>
      <c r="E369" s="163" t="s">
        <v>13</v>
      </c>
      <c r="F369" s="163"/>
      <c r="G369" s="163" t="s">
        <v>2306</v>
      </c>
      <c r="H369" s="163" t="s">
        <v>27</v>
      </c>
      <c r="I369" s="164" t="s">
        <v>3442</v>
      </c>
      <c r="J369" s="164" t="s">
        <v>3442</v>
      </c>
      <c r="K369" s="164">
        <v>0</v>
      </c>
      <c r="L369" s="164">
        <v>0</v>
      </c>
      <c r="M369" s="164">
        <v>1</v>
      </c>
      <c r="N369" s="164">
        <v>1</v>
      </c>
      <c r="O369" s="156">
        <v>0</v>
      </c>
      <c r="P369" s="156">
        <f t="shared" si="5"/>
        <v>0</v>
      </c>
    </row>
    <row r="370" spans="1:16" s="21" customFormat="1" ht="15" customHeight="1">
      <c r="A370" s="163" t="s">
        <v>3443</v>
      </c>
      <c r="B370" s="163" t="s">
        <v>3646</v>
      </c>
      <c r="C370" s="163" t="s">
        <v>67</v>
      </c>
      <c r="D370" s="163" t="s">
        <v>67</v>
      </c>
      <c r="E370" s="163" t="s">
        <v>13</v>
      </c>
      <c r="F370" s="163"/>
      <c r="G370" s="163" t="s">
        <v>2308</v>
      </c>
      <c r="H370" s="163" t="s">
        <v>31</v>
      </c>
      <c r="I370" s="164">
        <v>64.86</v>
      </c>
      <c r="J370" s="164">
        <v>64.86</v>
      </c>
      <c r="K370" s="164">
        <v>99.31</v>
      </c>
      <c r="L370" s="164">
        <v>99.31</v>
      </c>
      <c r="M370" s="164">
        <v>1</v>
      </c>
      <c r="N370" s="164">
        <v>1</v>
      </c>
      <c r="O370" s="156">
        <v>34.450000000000003</v>
      </c>
      <c r="P370" s="156">
        <f t="shared" si="5"/>
        <v>64.86</v>
      </c>
    </row>
    <row r="371" spans="1:16" s="21" customFormat="1" ht="15" customHeight="1">
      <c r="A371" s="163" t="s">
        <v>3443</v>
      </c>
      <c r="B371" s="163" t="s">
        <v>3646</v>
      </c>
      <c r="C371" s="163" t="s">
        <v>67</v>
      </c>
      <c r="D371" s="163" t="s">
        <v>67</v>
      </c>
      <c r="E371" s="163" t="s">
        <v>13</v>
      </c>
      <c r="F371" s="163"/>
      <c r="G371" s="163" t="s">
        <v>2310</v>
      </c>
      <c r="H371" s="163" t="s">
        <v>38</v>
      </c>
      <c r="I371" s="164" t="s">
        <v>3442</v>
      </c>
      <c r="J371" s="164" t="s">
        <v>3442</v>
      </c>
      <c r="K371" s="164">
        <v>0</v>
      </c>
      <c r="L371" s="164">
        <v>0</v>
      </c>
      <c r="M371" s="164">
        <v>1</v>
      </c>
      <c r="N371" s="164">
        <v>1</v>
      </c>
      <c r="O371" s="156">
        <v>0</v>
      </c>
      <c r="P371" s="156">
        <f t="shared" si="5"/>
        <v>0</v>
      </c>
    </row>
    <row r="372" spans="1:16" s="21" customFormat="1" ht="15" customHeight="1">
      <c r="A372" s="163" t="s">
        <v>3443</v>
      </c>
      <c r="B372" s="163" t="s">
        <v>3646</v>
      </c>
      <c r="C372" s="163" t="s">
        <v>67</v>
      </c>
      <c r="D372" s="163" t="s">
        <v>67</v>
      </c>
      <c r="E372" s="163" t="s">
        <v>13</v>
      </c>
      <c r="F372" s="163"/>
      <c r="G372" s="163" t="s">
        <v>2316</v>
      </c>
      <c r="H372" s="163" t="s">
        <v>2317</v>
      </c>
      <c r="I372" s="164">
        <v>489971.58</v>
      </c>
      <c r="J372" s="164">
        <v>489971.58</v>
      </c>
      <c r="K372" s="164">
        <v>-699147.37</v>
      </c>
      <c r="L372" s="164">
        <v>-699147.36999999988</v>
      </c>
      <c r="M372" s="164">
        <v>1</v>
      </c>
      <c r="N372" s="164">
        <v>1</v>
      </c>
      <c r="O372" s="156">
        <v>-1189118.95</v>
      </c>
      <c r="P372" s="156">
        <f t="shared" si="5"/>
        <v>489971.58000000007</v>
      </c>
    </row>
    <row r="373" spans="1:16" s="21" customFormat="1" ht="15" customHeight="1">
      <c r="A373" s="163" t="s">
        <v>3443</v>
      </c>
      <c r="B373" s="163" t="s">
        <v>3646</v>
      </c>
      <c r="C373" s="163" t="s">
        <v>67</v>
      </c>
      <c r="D373" s="163" t="s">
        <v>67</v>
      </c>
      <c r="E373" s="163" t="s">
        <v>13</v>
      </c>
      <c r="F373" s="163"/>
      <c r="G373" s="163" t="s">
        <v>2289</v>
      </c>
      <c r="H373" s="163" t="s">
        <v>2290</v>
      </c>
      <c r="I373" s="164">
        <v>-3470</v>
      </c>
      <c r="J373" s="164">
        <v>-3470</v>
      </c>
      <c r="K373" s="164">
        <v>67958</v>
      </c>
      <c r="L373" s="164">
        <v>67958</v>
      </c>
      <c r="M373" s="164">
        <v>1</v>
      </c>
      <c r="N373" s="164">
        <v>1</v>
      </c>
      <c r="O373" s="156">
        <v>71428</v>
      </c>
      <c r="P373" s="156">
        <f t="shared" si="5"/>
        <v>-3470</v>
      </c>
    </row>
    <row r="374" spans="1:16" s="21" customFormat="1" ht="15" customHeight="1">
      <c r="A374" s="163" t="s">
        <v>3443</v>
      </c>
      <c r="B374" s="163" t="s">
        <v>3646</v>
      </c>
      <c r="C374" s="163" t="s">
        <v>67</v>
      </c>
      <c r="D374" s="163" t="s">
        <v>67</v>
      </c>
      <c r="E374" s="163" t="s">
        <v>13</v>
      </c>
      <c r="F374" s="163"/>
      <c r="G374" s="163" t="s">
        <v>2324</v>
      </c>
      <c r="H374" s="163" t="s">
        <v>2325</v>
      </c>
      <c r="I374" s="164" t="s">
        <v>3442</v>
      </c>
      <c r="J374" s="164" t="s">
        <v>3442</v>
      </c>
      <c r="K374" s="164">
        <v>2812</v>
      </c>
      <c r="L374" s="164">
        <v>2812</v>
      </c>
      <c r="M374" s="164">
        <v>1</v>
      </c>
      <c r="N374" s="164">
        <v>1</v>
      </c>
      <c r="O374" s="156">
        <v>2812</v>
      </c>
      <c r="P374" s="156">
        <f t="shared" si="5"/>
        <v>0</v>
      </c>
    </row>
    <row r="375" spans="1:16" s="21" customFormat="1" ht="15" customHeight="1">
      <c r="A375" s="163" t="s">
        <v>3443</v>
      </c>
      <c r="B375" s="163" t="s">
        <v>3646</v>
      </c>
      <c r="C375" s="163" t="s">
        <v>67</v>
      </c>
      <c r="D375" s="163" t="s">
        <v>67</v>
      </c>
      <c r="E375" s="163" t="s">
        <v>13</v>
      </c>
      <c r="F375" s="163"/>
      <c r="G375" s="163" t="s">
        <v>2291</v>
      </c>
      <c r="H375" s="163" t="s">
        <v>2292</v>
      </c>
      <c r="I375" s="164" t="s">
        <v>3442</v>
      </c>
      <c r="J375" s="164" t="s">
        <v>3442</v>
      </c>
      <c r="K375" s="164">
        <v>47260</v>
      </c>
      <c r="L375" s="164">
        <v>47260</v>
      </c>
      <c r="M375" s="164">
        <v>1</v>
      </c>
      <c r="N375" s="164">
        <v>1</v>
      </c>
      <c r="O375" s="156">
        <v>47260</v>
      </c>
      <c r="P375" s="156">
        <f t="shared" si="5"/>
        <v>0</v>
      </c>
    </row>
    <row r="376" spans="1:16" s="21" customFormat="1" ht="15" customHeight="1">
      <c r="A376" s="163" t="s">
        <v>3443</v>
      </c>
      <c r="B376" s="163" t="s">
        <v>3646</v>
      </c>
      <c r="C376" s="163" t="s">
        <v>67</v>
      </c>
      <c r="D376" s="163" t="s">
        <v>67</v>
      </c>
      <c r="E376" s="163" t="s">
        <v>13</v>
      </c>
      <c r="F376" s="163"/>
      <c r="G376" s="163" t="s">
        <v>2293</v>
      </c>
      <c r="H376" s="163" t="s">
        <v>17</v>
      </c>
      <c r="I376" s="164">
        <v>4625.28</v>
      </c>
      <c r="J376" s="164">
        <v>4625.28</v>
      </c>
      <c r="K376" s="164">
        <v>6943.9</v>
      </c>
      <c r="L376" s="164">
        <v>6943.9</v>
      </c>
      <c r="M376" s="164">
        <v>1</v>
      </c>
      <c r="N376" s="164">
        <v>1</v>
      </c>
      <c r="O376" s="156">
        <v>2318.62</v>
      </c>
      <c r="P376" s="156">
        <f t="shared" si="5"/>
        <v>4625.28</v>
      </c>
    </row>
    <row r="377" spans="1:16" s="21" customFormat="1" ht="15" customHeight="1">
      <c r="A377" s="163" t="s">
        <v>3443</v>
      </c>
      <c r="B377" s="163" t="s">
        <v>3646</v>
      </c>
      <c r="C377" s="163" t="s">
        <v>67</v>
      </c>
      <c r="D377" s="163" t="s">
        <v>67</v>
      </c>
      <c r="E377" s="163" t="s">
        <v>13</v>
      </c>
      <c r="F377" s="163"/>
      <c r="G377" s="163" t="s">
        <v>2311</v>
      </c>
      <c r="H377" s="163" t="s">
        <v>2312</v>
      </c>
      <c r="I377" s="164" t="s">
        <v>3442</v>
      </c>
      <c r="J377" s="164" t="s">
        <v>3442</v>
      </c>
      <c r="K377" s="164">
        <v>0</v>
      </c>
      <c r="L377" s="164">
        <v>0</v>
      </c>
      <c r="M377" s="164">
        <v>1</v>
      </c>
      <c r="N377" s="164">
        <v>1</v>
      </c>
      <c r="O377" s="156">
        <v>0</v>
      </c>
      <c r="P377" s="156">
        <f t="shared" si="5"/>
        <v>0</v>
      </c>
    </row>
    <row r="378" spans="1:16" s="21" customFormat="1" ht="15" customHeight="1">
      <c r="A378" s="163" t="s">
        <v>3443</v>
      </c>
      <c r="B378" s="163" t="s">
        <v>3646</v>
      </c>
      <c r="C378" s="163" t="s">
        <v>67</v>
      </c>
      <c r="D378" s="163" t="s">
        <v>67</v>
      </c>
      <c r="E378" s="163" t="s">
        <v>13</v>
      </c>
      <c r="F378" s="163"/>
      <c r="G378" s="163" t="s">
        <v>2326</v>
      </c>
      <c r="H378" s="163" t="s">
        <v>2327</v>
      </c>
      <c r="I378" s="164" t="s">
        <v>3442</v>
      </c>
      <c r="J378" s="164" t="s">
        <v>3442</v>
      </c>
      <c r="K378" s="164">
        <v>0</v>
      </c>
      <c r="L378" s="164">
        <v>0</v>
      </c>
      <c r="M378" s="164">
        <v>1</v>
      </c>
      <c r="N378" s="164">
        <v>1</v>
      </c>
      <c r="O378" s="156">
        <v>0</v>
      </c>
      <c r="P378" s="156">
        <f t="shared" si="5"/>
        <v>0</v>
      </c>
    </row>
    <row r="379" spans="1:16" s="21" customFormat="1" ht="15" customHeight="1">
      <c r="A379" s="163" t="s">
        <v>3443</v>
      </c>
      <c r="B379" s="163" t="s">
        <v>3646</v>
      </c>
      <c r="C379" s="163" t="s">
        <v>67</v>
      </c>
      <c r="D379" s="163" t="s">
        <v>67</v>
      </c>
      <c r="E379" s="163" t="s">
        <v>13</v>
      </c>
      <c r="F379" s="163"/>
      <c r="G379" s="163" t="s">
        <v>2294</v>
      </c>
      <c r="H379" s="163" t="s">
        <v>2295</v>
      </c>
      <c r="I379" s="164">
        <v>25690.65</v>
      </c>
      <c r="J379" s="164">
        <v>25690.65</v>
      </c>
      <c r="K379" s="164">
        <v>51381.3</v>
      </c>
      <c r="L379" s="164">
        <v>51381.3</v>
      </c>
      <c r="M379" s="164">
        <v>1</v>
      </c>
      <c r="N379" s="164">
        <v>1</v>
      </c>
      <c r="O379" s="156">
        <v>25690.65</v>
      </c>
      <c r="P379" s="156">
        <f t="shared" si="5"/>
        <v>25690.65</v>
      </c>
    </row>
    <row r="380" spans="1:16" s="21" customFormat="1" ht="15" customHeight="1">
      <c r="A380" s="163" t="s">
        <v>3443</v>
      </c>
      <c r="B380" s="163" t="s">
        <v>3646</v>
      </c>
      <c r="C380" s="163" t="s">
        <v>67</v>
      </c>
      <c r="D380" s="163" t="s">
        <v>67</v>
      </c>
      <c r="E380" s="163" t="s">
        <v>13</v>
      </c>
      <c r="F380" s="163"/>
      <c r="G380" s="163" t="s">
        <v>2328</v>
      </c>
      <c r="H380" s="163" t="s">
        <v>2329</v>
      </c>
      <c r="I380" s="164">
        <v>9505.7099999999991</v>
      </c>
      <c r="J380" s="164">
        <v>9505.7099999999991</v>
      </c>
      <c r="K380" s="164">
        <v>36587.25</v>
      </c>
      <c r="L380" s="164">
        <v>36587.25</v>
      </c>
      <c r="M380" s="164">
        <v>1</v>
      </c>
      <c r="N380" s="164">
        <v>1</v>
      </c>
      <c r="O380" s="156">
        <v>27081.54</v>
      </c>
      <c r="P380" s="156">
        <f t="shared" si="5"/>
        <v>9505.7099999999991</v>
      </c>
    </row>
    <row r="381" spans="1:16" s="21" customFormat="1" ht="15" customHeight="1">
      <c r="A381" s="163" t="s">
        <v>3443</v>
      </c>
      <c r="B381" s="163" t="s">
        <v>3646</v>
      </c>
      <c r="C381" s="163" t="s">
        <v>67</v>
      </c>
      <c r="D381" s="163" t="s">
        <v>67</v>
      </c>
      <c r="E381" s="163" t="s">
        <v>13</v>
      </c>
      <c r="F381" s="163"/>
      <c r="G381" s="163" t="s">
        <v>2330</v>
      </c>
      <c r="H381" s="163" t="s">
        <v>2331</v>
      </c>
      <c r="I381" s="164" t="s">
        <v>3442</v>
      </c>
      <c r="J381" s="164" t="s">
        <v>3442</v>
      </c>
      <c r="K381" s="164">
        <v>0</v>
      </c>
      <c r="L381" s="164">
        <v>0</v>
      </c>
      <c r="M381" s="164">
        <v>1</v>
      </c>
      <c r="N381" s="164">
        <v>1</v>
      </c>
      <c r="O381" s="156">
        <v>0</v>
      </c>
      <c r="P381" s="156">
        <f t="shared" si="5"/>
        <v>0</v>
      </c>
    </row>
    <row r="382" spans="1:16" s="21" customFormat="1" ht="15" customHeight="1">
      <c r="A382" s="163" t="s">
        <v>3443</v>
      </c>
      <c r="B382" s="163" t="s">
        <v>3646</v>
      </c>
      <c r="C382" s="163" t="s">
        <v>67</v>
      </c>
      <c r="D382" s="163" t="s">
        <v>67</v>
      </c>
      <c r="E382" s="163" t="s">
        <v>13</v>
      </c>
      <c r="F382" s="163"/>
      <c r="G382" s="163" t="s">
        <v>2309</v>
      </c>
      <c r="H382" s="163" t="s">
        <v>256</v>
      </c>
      <c r="I382" s="164" t="s">
        <v>3442</v>
      </c>
      <c r="J382" s="164" t="s">
        <v>3442</v>
      </c>
      <c r="K382" s="164">
        <v>0</v>
      </c>
      <c r="L382" s="164">
        <v>0</v>
      </c>
      <c r="M382" s="164">
        <v>1</v>
      </c>
      <c r="N382" s="164">
        <v>1</v>
      </c>
      <c r="O382" s="156">
        <v>0</v>
      </c>
      <c r="P382" s="156">
        <f t="shared" si="5"/>
        <v>0</v>
      </c>
    </row>
    <row r="383" spans="1:16" s="21" customFormat="1" ht="15" customHeight="1">
      <c r="A383" s="163" t="s">
        <v>3443</v>
      </c>
      <c r="B383" s="163" t="s">
        <v>3646</v>
      </c>
      <c r="C383" s="163" t="s">
        <v>69</v>
      </c>
      <c r="D383" s="163" t="s">
        <v>69</v>
      </c>
      <c r="E383" s="163" t="s">
        <v>13</v>
      </c>
      <c r="F383" s="163"/>
      <c r="G383" s="163" t="s">
        <v>2279</v>
      </c>
      <c r="H383" s="163" t="s">
        <v>2280</v>
      </c>
      <c r="I383" s="164" t="s">
        <v>3442</v>
      </c>
      <c r="J383" s="164" t="s">
        <v>3442</v>
      </c>
      <c r="K383" s="164">
        <v>0</v>
      </c>
      <c r="L383" s="164">
        <v>0</v>
      </c>
      <c r="M383" s="164">
        <v>1</v>
      </c>
      <c r="N383" s="164">
        <v>1</v>
      </c>
      <c r="O383" s="156">
        <v>0</v>
      </c>
      <c r="P383" s="156">
        <f t="shared" si="5"/>
        <v>0</v>
      </c>
    </row>
    <row r="384" spans="1:16" s="21" customFormat="1" ht="15" customHeight="1">
      <c r="A384" s="163" t="s">
        <v>3443</v>
      </c>
      <c r="B384" s="163" t="s">
        <v>3646</v>
      </c>
      <c r="C384" s="163" t="s">
        <v>69</v>
      </c>
      <c r="D384" s="163" t="s">
        <v>69</v>
      </c>
      <c r="E384" s="163" t="s">
        <v>13</v>
      </c>
      <c r="F384" s="163"/>
      <c r="G384" s="163" t="s">
        <v>2281</v>
      </c>
      <c r="H384" s="163" t="s">
        <v>2282</v>
      </c>
      <c r="I384" s="164" t="s">
        <v>3442</v>
      </c>
      <c r="J384" s="164" t="s">
        <v>3442</v>
      </c>
      <c r="K384" s="164">
        <v>0</v>
      </c>
      <c r="L384" s="164">
        <v>0</v>
      </c>
      <c r="M384" s="164">
        <v>1</v>
      </c>
      <c r="N384" s="164">
        <v>1</v>
      </c>
      <c r="O384" s="156">
        <v>0</v>
      </c>
      <c r="P384" s="156">
        <f t="shared" si="5"/>
        <v>0</v>
      </c>
    </row>
    <row r="385" spans="1:16" s="21" customFormat="1" ht="15" customHeight="1">
      <c r="A385" s="163" t="s">
        <v>3443</v>
      </c>
      <c r="B385" s="163" t="s">
        <v>3646</v>
      </c>
      <c r="C385" s="163" t="s">
        <v>69</v>
      </c>
      <c r="D385" s="163" t="s">
        <v>69</v>
      </c>
      <c r="E385" s="163" t="s">
        <v>13</v>
      </c>
      <c r="F385" s="163"/>
      <c r="G385" s="163" t="s">
        <v>2283</v>
      </c>
      <c r="H385" s="163" t="s">
        <v>2284</v>
      </c>
      <c r="I385" s="164" t="s">
        <v>3442</v>
      </c>
      <c r="J385" s="164" t="s">
        <v>3442</v>
      </c>
      <c r="K385" s="164">
        <v>0</v>
      </c>
      <c r="L385" s="164">
        <v>0</v>
      </c>
      <c r="M385" s="164">
        <v>1</v>
      </c>
      <c r="N385" s="164">
        <v>1</v>
      </c>
      <c r="O385" s="156">
        <v>0</v>
      </c>
      <c r="P385" s="156">
        <f t="shared" si="5"/>
        <v>0</v>
      </c>
    </row>
    <row r="386" spans="1:16" s="21" customFormat="1" ht="15" customHeight="1">
      <c r="A386" s="163" t="s">
        <v>3443</v>
      </c>
      <c r="B386" s="163" t="s">
        <v>3646</v>
      </c>
      <c r="C386" s="163" t="s">
        <v>69</v>
      </c>
      <c r="D386" s="163" t="s">
        <v>69</v>
      </c>
      <c r="E386" s="163" t="s">
        <v>13</v>
      </c>
      <c r="F386" s="163"/>
      <c r="G386" s="163" t="s">
        <v>2285</v>
      </c>
      <c r="H386" s="163" t="s">
        <v>2286</v>
      </c>
      <c r="I386" s="164" t="s">
        <v>3442</v>
      </c>
      <c r="J386" s="164" t="s">
        <v>3442</v>
      </c>
      <c r="K386" s="164">
        <v>0</v>
      </c>
      <c r="L386" s="164">
        <v>0</v>
      </c>
      <c r="M386" s="164">
        <v>1</v>
      </c>
      <c r="N386" s="164">
        <v>1</v>
      </c>
      <c r="O386" s="156">
        <v>0</v>
      </c>
      <c r="P386" s="156">
        <f t="shared" si="5"/>
        <v>0</v>
      </c>
    </row>
    <row r="387" spans="1:16" s="21" customFormat="1" ht="15" customHeight="1">
      <c r="A387" s="163" t="s">
        <v>3443</v>
      </c>
      <c r="B387" s="163" t="s">
        <v>3646</v>
      </c>
      <c r="C387" s="163" t="s">
        <v>69</v>
      </c>
      <c r="D387" s="163" t="s">
        <v>69</v>
      </c>
      <c r="E387" s="163" t="s">
        <v>13</v>
      </c>
      <c r="F387" s="163"/>
      <c r="G387" s="163" t="s">
        <v>16</v>
      </c>
      <c r="H387" s="163" t="s">
        <v>2307</v>
      </c>
      <c r="I387" s="164" t="s">
        <v>3442</v>
      </c>
      <c r="J387" s="164" t="s">
        <v>3442</v>
      </c>
      <c r="K387" s="164">
        <v>0</v>
      </c>
      <c r="L387" s="164">
        <v>0</v>
      </c>
      <c r="M387" s="164">
        <v>1</v>
      </c>
      <c r="N387" s="164">
        <v>1</v>
      </c>
      <c r="O387" s="156">
        <v>0</v>
      </c>
      <c r="P387" s="156">
        <f t="shared" si="5"/>
        <v>0</v>
      </c>
    </row>
    <row r="388" spans="1:16" s="21" customFormat="1" ht="15" customHeight="1">
      <c r="A388" s="163" t="s">
        <v>3443</v>
      </c>
      <c r="B388" s="163" t="s">
        <v>3646</v>
      </c>
      <c r="C388" s="163" t="s">
        <v>69</v>
      </c>
      <c r="D388" s="163" t="s">
        <v>69</v>
      </c>
      <c r="E388" s="163" t="s">
        <v>13</v>
      </c>
      <c r="F388" s="163"/>
      <c r="G388" s="163" t="s">
        <v>2287</v>
      </c>
      <c r="H388" s="163" t="s">
        <v>2288</v>
      </c>
      <c r="I388" s="164" t="s">
        <v>3442</v>
      </c>
      <c r="J388" s="164" t="s">
        <v>3442</v>
      </c>
      <c r="K388" s="164">
        <v>0</v>
      </c>
      <c r="L388" s="164">
        <v>0</v>
      </c>
      <c r="M388" s="164">
        <v>1</v>
      </c>
      <c r="N388" s="164">
        <v>1</v>
      </c>
      <c r="O388" s="156">
        <v>0</v>
      </c>
      <c r="P388" s="156">
        <f t="shared" si="5"/>
        <v>0</v>
      </c>
    </row>
    <row r="389" spans="1:16" s="21" customFormat="1" ht="15" customHeight="1">
      <c r="A389" s="163" t="s">
        <v>3443</v>
      </c>
      <c r="B389" s="163" t="s">
        <v>3646</v>
      </c>
      <c r="C389" s="163" t="s">
        <v>69</v>
      </c>
      <c r="D389" s="163" t="s">
        <v>69</v>
      </c>
      <c r="E389" s="163" t="s">
        <v>13</v>
      </c>
      <c r="F389" s="163"/>
      <c r="G389" s="163" t="s">
        <v>2302</v>
      </c>
      <c r="H389" s="163" t="s">
        <v>2303</v>
      </c>
      <c r="I389" s="164" t="s">
        <v>3442</v>
      </c>
      <c r="J389" s="164" t="s">
        <v>3442</v>
      </c>
      <c r="K389" s="164">
        <v>0</v>
      </c>
      <c r="L389" s="164">
        <v>0</v>
      </c>
      <c r="M389" s="164">
        <v>1</v>
      </c>
      <c r="N389" s="164">
        <v>1</v>
      </c>
      <c r="O389" s="156">
        <v>0</v>
      </c>
      <c r="P389" s="156">
        <f t="shared" ref="P389:P452" si="6">L389-O389</f>
        <v>0</v>
      </c>
    </row>
    <row r="390" spans="1:16" s="21" customFormat="1" ht="15" customHeight="1">
      <c r="A390" s="163" t="s">
        <v>3443</v>
      </c>
      <c r="B390" s="163" t="s">
        <v>3646</v>
      </c>
      <c r="C390" s="163" t="s">
        <v>69</v>
      </c>
      <c r="D390" s="163" t="s">
        <v>69</v>
      </c>
      <c r="E390" s="163" t="s">
        <v>13</v>
      </c>
      <c r="F390" s="163"/>
      <c r="G390" s="163" t="s">
        <v>2306</v>
      </c>
      <c r="H390" s="163" t="s">
        <v>27</v>
      </c>
      <c r="I390" s="164" t="s">
        <v>3442</v>
      </c>
      <c r="J390" s="164" t="s">
        <v>3442</v>
      </c>
      <c r="K390" s="164">
        <v>0</v>
      </c>
      <c r="L390" s="164">
        <v>0</v>
      </c>
      <c r="M390" s="164">
        <v>1</v>
      </c>
      <c r="N390" s="164">
        <v>1</v>
      </c>
      <c r="O390" s="156">
        <v>0</v>
      </c>
      <c r="P390" s="156">
        <f t="shared" si="6"/>
        <v>0</v>
      </c>
    </row>
    <row r="391" spans="1:16" s="21" customFormat="1" ht="15" customHeight="1">
      <c r="A391" s="163" t="s">
        <v>3443</v>
      </c>
      <c r="B391" s="163" t="s">
        <v>3646</v>
      </c>
      <c r="C391" s="163" t="s">
        <v>69</v>
      </c>
      <c r="D391" s="163" t="s">
        <v>69</v>
      </c>
      <c r="E391" s="163" t="s">
        <v>13</v>
      </c>
      <c r="F391" s="163"/>
      <c r="G391" s="163" t="s">
        <v>2310</v>
      </c>
      <c r="H391" s="163" t="s">
        <v>38</v>
      </c>
      <c r="I391" s="164" t="s">
        <v>3442</v>
      </c>
      <c r="J391" s="164" t="s">
        <v>3442</v>
      </c>
      <c r="K391" s="164">
        <v>0</v>
      </c>
      <c r="L391" s="164">
        <v>0</v>
      </c>
      <c r="M391" s="164">
        <v>1</v>
      </c>
      <c r="N391" s="164">
        <v>1</v>
      </c>
      <c r="O391" s="156">
        <v>0</v>
      </c>
      <c r="P391" s="156">
        <f t="shared" si="6"/>
        <v>0</v>
      </c>
    </row>
    <row r="392" spans="1:16" s="21" customFormat="1" ht="15" customHeight="1">
      <c r="A392" s="163" t="s">
        <v>3443</v>
      </c>
      <c r="B392" s="163" t="s">
        <v>3646</v>
      </c>
      <c r="C392" s="163" t="s">
        <v>69</v>
      </c>
      <c r="D392" s="163" t="s">
        <v>69</v>
      </c>
      <c r="E392" s="163" t="s">
        <v>13</v>
      </c>
      <c r="F392" s="163"/>
      <c r="G392" s="163" t="s">
        <v>2316</v>
      </c>
      <c r="H392" s="163" t="s">
        <v>2317</v>
      </c>
      <c r="I392" s="164" t="s">
        <v>3442</v>
      </c>
      <c r="J392" s="164" t="s">
        <v>3442</v>
      </c>
      <c r="K392" s="164">
        <v>0</v>
      </c>
      <c r="L392" s="164">
        <v>0</v>
      </c>
      <c r="M392" s="164">
        <v>1</v>
      </c>
      <c r="N392" s="164">
        <v>1</v>
      </c>
      <c r="O392" s="156">
        <v>0</v>
      </c>
      <c r="P392" s="156">
        <f t="shared" si="6"/>
        <v>0</v>
      </c>
    </row>
    <row r="393" spans="1:16" s="21" customFormat="1" ht="15" customHeight="1">
      <c r="A393" s="163" t="s">
        <v>3443</v>
      </c>
      <c r="B393" s="163" t="s">
        <v>3646</v>
      </c>
      <c r="C393" s="163" t="s">
        <v>69</v>
      </c>
      <c r="D393" s="163" t="s">
        <v>69</v>
      </c>
      <c r="E393" s="163" t="s">
        <v>13</v>
      </c>
      <c r="F393" s="163"/>
      <c r="G393" s="163" t="s">
        <v>2293</v>
      </c>
      <c r="H393" s="163" t="s">
        <v>17</v>
      </c>
      <c r="I393" s="164" t="s">
        <v>3442</v>
      </c>
      <c r="J393" s="164" t="s">
        <v>3442</v>
      </c>
      <c r="K393" s="164">
        <v>0</v>
      </c>
      <c r="L393" s="164">
        <v>0</v>
      </c>
      <c r="M393" s="164">
        <v>1</v>
      </c>
      <c r="N393" s="164">
        <v>1</v>
      </c>
      <c r="O393" s="156">
        <v>0</v>
      </c>
      <c r="P393" s="156">
        <f t="shared" si="6"/>
        <v>0</v>
      </c>
    </row>
    <row r="394" spans="1:16" s="21" customFormat="1" ht="15" customHeight="1">
      <c r="A394" s="163" t="s">
        <v>3443</v>
      </c>
      <c r="B394" s="163" t="s">
        <v>3646</v>
      </c>
      <c r="C394" s="163" t="s">
        <v>69</v>
      </c>
      <c r="D394" s="163" t="s">
        <v>69</v>
      </c>
      <c r="E394" s="163" t="s">
        <v>13</v>
      </c>
      <c r="F394" s="163"/>
      <c r="G394" s="163" t="s">
        <v>2311</v>
      </c>
      <c r="H394" s="163" t="s">
        <v>2312</v>
      </c>
      <c r="I394" s="164" t="s">
        <v>3442</v>
      </c>
      <c r="J394" s="164" t="s">
        <v>3442</v>
      </c>
      <c r="K394" s="164">
        <v>0</v>
      </c>
      <c r="L394" s="164">
        <v>0</v>
      </c>
      <c r="M394" s="164">
        <v>1</v>
      </c>
      <c r="N394" s="164">
        <v>1</v>
      </c>
      <c r="O394" s="156">
        <v>0</v>
      </c>
      <c r="P394" s="156">
        <f t="shared" si="6"/>
        <v>0</v>
      </c>
    </row>
    <row r="395" spans="1:16" s="21" customFormat="1" ht="15" customHeight="1">
      <c r="A395" s="163" t="s">
        <v>3443</v>
      </c>
      <c r="B395" s="163" t="s">
        <v>3646</v>
      </c>
      <c r="C395" s="163" t="s">
        <v>69</v>
      </c>
      <c r="D395" s="163" t="s">
        <v>69</v>
      </c>
      <c r="E395" s="163" t="s">
        <v>13</v>
      </c>
      <c r="F395" s="163"/>
      <c r="G395" s="163" t="s">
        <v>2294</v>
      </c>
      <c r="H395" s="163" t="s">
        <v>2295</v>
      </c>
      <c r="I395" s="164" t="s">
        <v>3442</v>
      </c>
      <c r="J395" s="164" t="s">
        <v>3442</v>
      </c>
      <c r="K395" s="164">
        <v>0</v>
      </c>
      <c r="L395" s="164">
        <v>0</v>
      </c>
      <c r="M395" s="164">
        <v>1</v>
      </c>
      <c r="N395" s="164">
        <v>1</v>
      </c>
      <c r="O395" s="156">
        <v>0</v>
      </c>
      <c r="P395" s="156">
        <f t="shared" si="6"/>
        <v>0</v>
      </c>
    </row>
    <row r="396" spans="1:16" s="21" customFormat="1" ht="15" customHeight="1">
      <c r="A396" s="163" t="s">
        <v>3443</v>
      </c>
      <c r="B396" s="163" t="s">
        <v>3646</v>
      </c>
      <c r="C396" s="163" t="s">
        <v>69</v>
      </c>
      <c r="D396" s="163" t="s">
        <v>69</v>
      </c>
      <c r="E396" s="163" t="s">
        <v>13</v>
      </c>
      <c r="F396" s="163"/>
      <c r="G396" s="163" t="s">
        <v>2309</v>
      </c>
      <c r="H396" s="163" t="s">
        <v>256</v>
      </c>
      <c r="I396" s="164" t="s">
        <v>3442</v>
      </c>
      <c r="J396" s="164" t="s">
        <v>3442</v>
      </c>
      <c r="K396" s="164">
        <v>0</v>
      </c>
      <c r="L396" s="164">
        <v>0</v>
      </c>
      <c r="M396" s="164">
        <v>1</v>
      </c>
      <c r="N396" s="164">
        <v>1</v>
      </c>
      <c r="O396" s="156">
        <v>0</v>
      </c>
      <c r="P396" s="156">
        <f t="shared" si="6"/>
        <v>0</v>
      </c>
    </row>
    <row r="397" spans="1:16" s="21" customFormat="1" ht="15" customHeight="1">
      <c r="A397" s="163" t="s">
        <v>3443</v>
      </c>
      <c r="B397" s="163" t="s">
        <v>3646</v>
      </c>
      <c r="C397" s="163" t="s">
        <v>71</v>
      </c>
      <c r="D397" s="163" t="s">
        <v>71</v>
      </c>
      <c r="E397" s="163" t="s">
        <v>13</v>
      </c>
      <c r="F397" s="163"/>
      <c r="G397" s="163" t="s">
        <v>2279</v>
      </c>
      <c r="H397" s="163" t="s">
        <v>2280</v>
      </c>
      <c r="I397" s="164">
        <v>928.83</v>
      </c>
      <c r="J397" s="164">
        <v>928.83</v>
      </c>
      <c r="K397" s="164">
        <v>6520.24</v>
      </c>
      <c r="L397" s="164">
        <v>6520.24</v>
      </c>
      <c r="M397" s="164">
        <v>1</v>
      </c>
      <c r="N397" s="164">
        <v>1</v>
      </c>
      <c r="O397" s="156">
        <v>5591.4100000000008</v>
      </c>
      <c r="P397" s="156">
        <f t="shared" si="6"/>
        <v>928.82999999999902</v>
      </c>
    </row>
    <row r="398" spans="1:16" s="21" customFormat="1" ht="15" customHeight="1">
      <c r="A398" s="163" t="s">
        <v>3443</v>
      </c>
      <c r="B398" s="163" t="s">
        <v>3646</v>
      </c>
      <c r="C398" s="163" t="s">
        <v>71</v>
      </c>
      <c r="D398" s="163" t="s">
        <v>71</v>
      </c>
      <c r="E398" s="163" t="s">
        <v>13</v>
      </c>
      <c r="F398" s="163"/>
      <c r="G398" s="163" t="s">
        <v>2300</v>
      </c>
      <c r="H398" s="163" t="s">
        <v>2301</v>
      </c>
      <c r="I398" s="164" t="s">
        <v>3442</v>
      </c>
      <c r="J398" s="164" t="s">
        <v>3442</v>
      </c>
      <c r="K398" s="164">
        <v>0</v>
      </c>
      <c r="L398" s="164">
        <v>0</v>
      </c>
      <c r="M398" s="164">
        <v>1</v>
      </c>
      <c r="N398" s="164">
        <v>1</v>
      </c>
      <c r="O398" s="156">
        <v>0</v>
      </c>
      <c r="P398" s="156">
        <f t="shared" si="6"/>
        <v>0</v>
      </c>
    </row>
    <row r="399" spans="1:16" s="21" customFormat="1" ht="15" customHeight="1">
      <c r="A399" s="163" t="s">
        <v>3443</v>
      </c>
      <c r="B399" s="163" t="s">
        <v>3646</v>
      </c>
      <c r="C399" s="163" t="s">
        <v>71</v>
      </c>
      <c r="D399" s="163" t="s">
        <v>71</v>
      </c>
      <c r="E399" s="163" t="s">
        <v>13</v>
      </c>
      <c r="F399" s="163"/>
      <c r="G399" s="163" t="s">
        <v>2281</v>
      </c>
      <c r="H399" s="163" t="s">
        <v>2282</v>
      </c>
      <c r="I399" s="164" t="s">
        <v>3442</v>
      </c>
      <c r="J399" s="164" t="s">
        <v>3442</v>
      </c>
      <c r="K399" s="164">
        <v>10.56</v>
      </c>
      <c r="L399" s="164">
        <v>10.56</v>
      </c>
      <c r="M399" s="164">
        <v>1</v>
      </c>
      <c r="N399" s="164">
        <v>1</v>
      </c>
      <c r="O399" s="156">
        <v>10.56</v>
      </c>
      <c r="P399" s="156">
        <f t="shared" si="6"/>
        <v>0</v>
      </c>
    </row>
    <row r="400" spans="1:16" s="21" customFormat="1" ht="15" customHeight="1">
      <c r="A400" s="163" t="s">
        <v>3443</v>
      </c>
      <c r="B400" s="163" t="s">
        <v>3646</v>
      </c>
      <c r="C400" s="163" t="s">
        <v>71</v>
      </c>
      <c r="D400" s="163" t="s">
        <v>71</v>
      </c>
      <c r="E400" s="163" t="s">
        <v>13</v>
      </c>
      <c r="F400" s="163"/>
      <c r="G400" s="163" t="s">
        <v>2283</v>
      </c>
      <c r="H400" s="163" t="s">
        <v>2284</v>
      </c>
      <c r="I400" s="164">
        <v>287.48</v>
      </c>
      <c r="J400" s="164">
        <v>287.48</v>
      </c>
      <c r="K400" s="164">
        <v>287.48</v>
      </c>
      <c r="L400" s="164">
        <v>287.48</v>
      </c>
      <c r="M400" s="164">
        <v>1</v>
      </c>
      <c r="N400" s="164">
        <v>1</v>
      </c>
      <c r="O400" s="156">
        <v>0</v>
      </c>
      <c r="P400" s="156">
        <f t="shared" si="6"/>
        <v>287.48</v>
      </c>
    </row>
    <row r="401" spans="1:16" s="21" customFormat="1" ht="15" customHeight="1">
      <c r="A401" s="163" t="s">
        <v>3443</v>
      </c>
      <c r="B401" s="163" t="s">
        <v>3646</v>
      </c>
      <c r="C401" s="163" t="s">
        <v>71</v>
      </c>
      <c r="D401" s="163" t="s">
        <v>71</v>
      </c>
      <c r="E401" s="163" t="s">
        <v>13</v>
      </c>
      <c r="F401" s="163"/>
      <c r="G401" s="163" t="s">
        <v>2285</v>
      </c>
      <c r="H401" s="163" t="s">
        <v>2286</v>
      </c>
      <c r="I401" s="164">
        <v>7.03</v>
      </c>
      <c r="J401" s="164">
        <v>7.03</v>
      </c>
      <c r="K401" s="164">
        <v>17.32</v>
      </c>
      <c r="L401" s="164">
        <v>17.32</v>
      </c>
      <c r="M401" s="164">
        <v>1</v>
      </c>
      <c r="N401" s="164">
        <v>1</v>
      </c>
      <c r="O401" s="156">
        <v>10.290000000000001</v>
      </c>
      <c r="P401" s="156">
        <f t="shared" si="6"/>
        <v>7.0299999999999994</v>
      </c>
    </row>
    <row r="402" spans="1:16" s="21" customFormat="1" ht="15" customHeight="1">
      <c r="A402" s="163" t="s">
        <v>3443</v>
      </c>
      <c r="B402" s="163" t="s">
        <v>3646</v>
      </c>
      <c r="C402" s="163" t="s">
        <v>71</v>
      </c>
      <c r="D402" s="163" t="s">
        <v>71</v>
      </c>
      <c r="E402" s="163" t="s">
        <v>13</v>
      </c>
      <c r="F402" s="163"/>
      <c r="G402" s="163" t="s">
        <v>16</v>
      </c>
      <c r="H402" s="163" t="s">
        <v>2307</v>
      </c>
      <c r="I402" s="164" t="s">
        <v>3442</v>
      </c>
      <c r="J402" s="164" t="s">
        <v>3442</v>
      </c>
      <c r="K402" s="164">
        <v>0</v>
      </c>
      <c r="L402" s="164">
        <v>0</v>
      </c>
      <c r="M402" s="164">
        <v>1</v>
      </c>
      <c r="N402" s="164">
        <v>1</v>
      </c>
      <c r="O402" s="156">
        <v>0</v>
      </c>
      <c r="P402" s="156">
        <f t="shared" si="6"/>
        <v>0</v>
      </c>
    </row>
    <row r="403" spans="1:16" s="21" customFormat="1" ht="15" customHeight="1">
      <c r="A403" s="163" t="s">
        <v>3443</v>
      </c>
      <c r="B403" s="163" t="s">
        <v>3646</v>
      </c>
      <c r="C403" s="163" t="s">
        <v>71</v>
      </c>
      <c r="D403" s="163" t="s">
        <v>71</v>
      </c>
      <c r="E403" s="163" t="s">
        <v>13</v>
      </c>
      <c r="F403" s="163"/>
      <c r="G403" s="163" t="s">
        <v>2287</v>
      </c>
      <c r="H403" s="163" t="s">
        <v>2288</v>
      </c>
      <c r="I403" s="164">
        <v>0.08</v>
      </c>
      <c r="J403" s="164">
        <v>0.08</v>
      </c>
      <c r="K403" s="164">
        <v>0.08</v>
      </c>
      <c r="L403" s="164">
        <v>0.08</v>
      </c>
      <c r="M403" s="164">
        <v>1</v>
      </c>
      <c r="N403" s="164">
        <v>1</v>
      </c>
      <c r="O403" s="156">
        <v>0</v>
      </c>
      <c r="P403" s="156">
        <f t="shared" si="6"/>
        <v>0.08</v>
      </c>
    </row>
    <row r="404" spans="1:16" s="21" customFormat="1" ht="15" customHeight="1">
      <c r="A404" s="163" t="s">
        <v>3443</v>
      </c>
      <c r="B404" s="163" t="s">
        <v>3646</v>
      </c>
      <c r="C404" s="163" t="s">
        <v>71</v>
      </c>
      <c r="D404" s="163" t="s">
        <v>71</v>
      </c>
      <c r="E404" s="163" t="s">
        <v>13</v>
      </c>
      <c r="F404" s="163"/>
      <c r="G404" s="163" t="s">
        <v>2302</v>
      </c>
      <c r="H404" s="163" t="s">
        <v>2303</v>
      </c>
      <c r="I404" s="164">
        <v>3.29</v>
      </c>
      <c r="J404" s="164">
        <v>3.29</v>
      </c>
      <c r="K404" s="164">
        <v>3.29</v>
      </c>
      <c r="L404" s="164">
        <v>3.29</v>
      </c>
      <c r="M404" s="164">
        <v>1</v>
      </c>
      <c r="N404" s="164">
        <v>1</v>
      </c>
      <c r="O404" s="156">
        <v>0</v>
      </c>
      <c r="P404" s="156">
        <f t="shared" si="6"/>
        <v>3.29</v>
      </c>
    </row>
    <row r="405" spans="1:16" s="21" customFormat="1" ht="15" customHeight="1">
      <c r="A405" s="163" t="s">
        <v>3443</v>
      </c>
      <c r="B405" s="163" t="s">
        <v>3646</v>
      </c>
      <c r="C405" s="163" t="s">
        <v>71</v>
      </c>
      <c r="D405" s="163" t="s">
        <v>71</v>
      </c>
      <c r="E405" s="163" t="s">
        <v>13</v>
      </c>
      <c r="F405" s="163"/>
      <c r="G405" s="163" t="s">
        <v>2306</v>
      </c>
      <c r="H405" s="163" t="s">
        <v>27</v>
      </c>
      <c r="I405" s="164" t="s">
        <v>3442</v>
      </c>
      <c r="J405" s="164" t="s">
        <v>3442</v>
      </c>
      <c r="K405" s="164">
        <v>0</v>
      </c>
      <c r="L405" s="164">
        <v>0</v>
      </c>
      <c r="M405" s="164">
        <v>1</v>
      </c>
      <c r="N405" s="164">
        <v>1</v>
      </c>
      <c r="O405" s="156">
        <v>0</v>
      </c>
      <c r="P405" s="156">
        <f t="shared" si="6"/>
        <v>0</v>
      </c>
    </row>
    <row r="406" spans="1:16" s="21" customFormat="1" ht="15" customHeight="1">
      <c r="A406" s="163" t="s">
        <v>3443</v>
      </c>
      <c r="B406" s="163" t="s">
        <v>3646</v>
      </c>
      <c r="C406" s="163" t="s">
        <v>71</v>
      </c>
      <c r="D406" s="163" t="s">
        <v>71</v>
      </c>
      <c r="E406" s="163" t="s">
        <v>13</v>
      </c>
      <c r="F406" s="163"/>
      <c r="G406" s="163" t="s">
        <v>2308</v>
      </c>
      <c r="H406" s="163" t="s">
        <v>31</v>
      </c>
      <c r="I406" s="164" t="s">
        <v>3442</v>
      </c>
      <c r="J406" s="164" t="s">
        <v>3442</v>
      </c>
      <c r="K406" s="164">
        <v>0</v>
      </c>
      <c r="L406" s="164">
        <v>0</v>
      </c>
      <c r="M406" s="164">
        <v>1</v>
      </c>
      <c r="N406" s="164">
        <v>1</v>
      </c>
      <c r="O406" s="156">
        <v>0</v>
      </c>
      <c r="P406" s="156">
        <f t="shared" si="6"/>
        <v>0</v>
      </c>
    </row>
    <row r="407" spans="1:16" s="21" customFormat="1" ht="15" customHeight="1">
      <c r="A407" s="163" t="s">
        <v>3443</v>
      </c>
      <c r="B407" s="163" t="s">
        <v>3646</v>
      </c>
      <c r="C407" s="163" t="s">
        <v>71</v>
      </c>
      <c r="D407" s="163" t="s">
        <v>71</v>
      </c>
      <c r="E407" s="163" t="s">
        <v>13</v>
      </c>
      <c r="F407" s="163"/>
      <c r="G407" s="163" t="s">
        <v>2293</v>
      </c>
      <c r="H407" s="163" t="s">
        <v>17</v>
      </c>
      <c r="I407" s="164">
        <v>0.73</v>
      </c>
      <c r="J407" s="164">
        <v>0.73</v>
      </c>
      <c r="K407" s="164">
        <v>4.21</v>
      </c>
      <c r="L407" s="164">
        <v>4.21</v>
      </c>
      <c r="M407" s="164">
        <v>1</v>
      </c>
      <c r="N407" s="164">
        <v>1</v>
      </c>
      <c r="O407" s="156">
        <v>3.48</v>
      </c>
      <c r="P407" s="156">
        <f t="shared" si="6"/>
        <v>0.73</v>
      </c>
    </row>
    <row r="408" spans="1:16" s="21" customFormat="1" ht="15" customHeight="1">
      <c r="A408" s="163" t="s">
        <v>3443</v>
      </c>
      <c r="B408" s="163" t="s">
        <v>3646</v>
      </c>
      <c r="C408" s="163" t="s">
        <v>71</v>
      </c>
      <c r="D408" s="163" t="s">
        <v>71</v>
      </c>
      <c r="E408" s="163" t="s">
        <v>13</v>
      </c>
      <c r="F408" s="163"/>
      <c r="G408" s="163" t="s">
        <v>2294</v>
      </c>
      <c r="H408" s="163" t="s">
        <v>2295</v>
      </c>
      <c r="I408" s="164">
        <v>38.39</v>
      </c>
      <c r="J408" s="164">
        <v>38.39</v>
      </c>
      <c r="K408" s="164">
        <v>38.39</v>
      </c>
      <c r="L408" s="164">
        <v>38.39</v>
      </c>
      <c r="M408" s="164">
        <v>1</v>
      </c>
      <c r="N408" s="164">
        <v>1</v>
      </c>
      <c r="O408" s="156">
        <v>0</v>
      </c>
      <c r="P408" s="156">
        <f t="shared" si="6"/>
        <v>38.39</v>
      </c>
    </row>
    <row r="409" spans="1:16" s="21" customFormat="1" ht="15" customHeight="1">
      <c r="A409" s="163" t="s">
        <v>3443</v>
      </c>
      <c r="B409" s="163" t="s">
        <v>3646</v>
      </c>
      <c r="C409" s="163" t="s">
        <v>71</v>
      </c>
      <c r="D409" s="163" t="s">
        <v>71</v>
      </c>
      <c r="E409" s="163" t="s">
        <v>13</v>
      </c>
      <c r="F409" s="163"/>
      <c r="G409" s="163" t="s">
        <v>2309</v>
      </c>
      <c r="H409" s="163" t="s">
        <v>256</v>
      </c>
      <c r="I409" s="164" t="s">
        <v>3442</v>
      </c>
      <c r="J409" s="164" t="s">
        <v>3442</v>
      </c>
      <c r="K409" s="164">
        <v>0</v>
      </c>
      <c r="L409" s="164">
        <v>0</v>
      </c>
      <c r="M409" s="164">
        <v>1</v>
      </c>
      <c r="N409" s="164">
        <v>1</v>
      </c>
      <c r="O409" s="156">
        <v>0</v>
      </c>
      <c r="P409" s="156">
        <f t="shared" si="6"/>
        <v>0</v>
      </c>
    </row>
    <row r="410" spans="1:16" s="21" customFormat="1" ht="15" customHeight="1">
      <c r="A410" s="163" t="s">
        <v>3443</v>
      </c>
      <c r="B410" s="163" t="s">
        <v>3646</v>
      </c>
      <c r="C410" s="163" t="s">
        <v>73</v>
      </c>
      <c r="D410" s="163" t="s">
        <v>73</v>
      </c>
      <c r="E410" s="163" t="s">
        <v>13</v>
      </c>
      <c r="F410" s="163"/>
      <c r="G410" s="163" t="s">
        <v>2279</v>
      </c>
      <c r="H410" s="163" t="s">
        <v>2280</v>
      </c>
      <c r="I410" s="164">
        <v>357.04</v>
      </c>
      <c r="J410" s="164">
        <v>357.04</v>
      </c>
      <c r="K410" s="164">
        <v>7341.87</v>
      </c>
      <c r="L410" s="164">
        <v>7341.869999999999</v>
      </c>
      <c r="M410" s="164">
        <v>1</v>
      </c>
      <c r="N410" s="164">
        <v>1</v>
      </c>
      <c r="O410" s="156">
        <v>6984.83</v>
      </c>
      <c r="P410" s="156">
        <f t="shared" si="6"/>
        <v>357.03999999999905</v>
      </c>
    </row>
    <row r="411" spans="1:16" s="21" customFormat="1" ht="15" customHeight="1">
      <c r="A411" s="163" t="s">
        <v>3443</v>
      </c>
      <c r="B411" s="163" t="s">
        <v>3646</v>
      </c>
      <c r="C411" s="163" t="s">
        <v>73</v>
      </c>
      <c r="D411" s="163" t="s">
        <v>73</v>
      </c>
      <c r="E411" s="163" t="s">
        <v>13</v>
      </c>
      <c r="F411" s="163"/>
      <c r="G411" s="163" t="s">
        <v>2300</v>
      </c>
      <c r="H411" s="163" t="s">
        <v>2301</v>
      </c>
      <c r="I411" s="164" t="s">
        <v>3442</v>
      </c>
      <c r="J411" s="164" t="s">
        <v>3442</v>
      </c>
      <c r="K411" s="164">
        <v>0</v>
      </c>
      <c r="L411" s="164">
        <v>0</v>
      </c>
      <c r="M411" s="164">
        <v>1</v>
      </c>
      <c r="N411" s="164">
        <v>1</v>
      </c>
      <c r="O411" s="156">
        <v>0</v>
      </c>
      <c r="P411" s="156">
        <f t="shared" si="6"/>
        <v>0</v>
      </c>
    </row>
    <row r="412" spans="1:16" s="21" customFormat="1" ht="15" customHeight="1">
      <c r="A412" s="163" t="s">
        <v>3443</v>
      </c>
      <c r="B412" s="163" t="s">
        <v>3646</v>
      </c>
      <c r="C412" s="163" t="s">
        <v>73</v>
      </c>
      <c r="D412" s="163" t="s">
        <v>73</v>
      </c>
      <c r="E412" s="163" t="s">
        <v>13</v>
      </c>
      <c r="F412" s="163"/>
      <c r="G412" s="163" t="s">
        <v>2281</v>
      </c>
      <c r="H412" s="163" t="s">
        <v>2282</v>
      </c>
      <c r="I412" s="164" t="s">
        <v>3442</v>
      </c>
      <c r="J412" s="164" t="s">
        <v>3442</v>
      </c>
      <c r="K412" s="164">
        <v>233.5</v>
      </c>
      <c r="L412" s="164">
        <v>233.5</v>
      </c>
      <c r="M412" s="164">
        <v>1</v>
      </c>
      <c r="N412" s="164">
        <v>1</v>
      </c>
      <c r="O412" s="156">
        <v>233.5</v>
      </c>
      <c r="P412" s="156">
        <f t="shared" si="6"/>
        <v>0</v>
      </c>
    </row>
    <row r="413" spans="1:16" s="21" customFormat="1" ht="15" customHeight="1">
      <c r="A413" s="163" t="s">
        <v>3443</v>
      </c>
      <c r="B413" s="163" t="s">
        <v>3646</v>
      </c>
      <c r="C413" s="163" t="s">
        <v>73</v>
      </c>
      <c r="D413" s="163" t="s">
        <v>73</v>
      </c>
      <c r="E413" s="163" t="s">
        <v>13</v>
      </c>
      <c r="F413" s="163"/>
      <c r="G413" s="163" t="s">
        <v>2283</v>
      </c>
      <c r="H413" s="163" t="s">
        <v>2284</v>
      </c>
      <c r="I413" s="164" t="s">
        <v>3442</v>
      </c>
      <c r="J413" s="164" t="s">
        <v>3442</v>
      </c>
      <c r="K413" s="164">
        <v>0</v>
      </c>
      <c r="L413" s="164">
        <v>0</v>
      </c>
      <c r="M413" s="164">
        <v>1</v>
      </c>
      <c r="N413" s="164">
        <v>1</v>
      </c>
      <c r="O413" s="156">
        <v>0</v>
      </c>
      <c r="P413" s="156">
        <f t="shared" si="6"/>
        <v>0</v>
      </c>
    </row>
    <row r="414" spans="1:16" s="21" customFormat="1" ht="15" customHeight="1">
      <c r="A414" s="163" t="s">
        <v>3443</v>
      </c>
      <c r="B414" s="163" t="s">
        <v>3646</v>
      </c>
      <c r="C414" s="163" t="s">
        <v>73</v>
      </c>
      <c r="D414" s="163" t="s">
        <v>73</v>
      </c>
      <c r="E414" s="163" t="s">
        <v>13</v>
      </c>
      <c r="F414" s="163"/>
      <c r="G414" s="163" t="s">
        <v>2285</v>
      </c>
      <c r="H414" s="163" t="s">
        <v>2286</v>
      </c>
      <c r="I414" s="164" t="s">
        <v>3442</v>
      </c>
      <c r="J414" s="164" t="s">
        <v>3442</v>
      </c>
      <c r="K414" s="164">
        <v>19.190000000000001</v>
      </c>
      <c r="L414" s="164">
        <v>19.189999999999998</v>
      </c>
      <c r="M414" s="164">
        <v>1</v>
      </c>
      <c r="N414" s="164">
        <v>1</v>
      </c>
      <c r="O414" s="156">
        <v>19.189999999999998</v>
      </c>
      <c r="P414" s="156">
        <f t="shared" si="6"/>
        <v>0</v>
      </c>
    </row>
    <row r="415" spans="1:16" s="21" customFormat="1" ht="15" customHeight="1">
      <c r="A415" s="163" t="s">
        <v>3443</v>
      </c>
      <c r="B415" s="163" t="s">
        <v>3646</v>
      </c>
      <c r="C415" s="163" t="s">
        <v>73</v>
      </c>
      <c r="D415" s="163" t="s">
        <v>73</v>
      </c>
      <c r="E415" s="163" t="s">
        <v>13</v>
      </c>
      <c r="F415" s="163"/>
      <c r="G415" s="163" t="s">
        <v>16</v>
      </c>
      <c r="H415" s="163" t="s">
        <v>2307</v>
      </c>
      <c r="I415" s="164" t="s">
        <v>3442</v>
      </c>
      <c r="J415" s="164" t="s">
        <v>3442</v>
      </c>
      <c r="K415" s="164">
        <v>0</v>
      </c>
      <c r="L415" s="164">
        <v>0</v>
      </c>
      <c r="M415" s="164">
        <v>1</v>
      </c>
      <c r="N415" s="164">
        <v>1</v>
      </c>
      <c r="O415" s="156">
        <v>0</v>
      </c>
      <c r="P415" s="156">
        <f t="shared" si="6"/>
        <v>0</v>
      </c>
    </row>
    <row r="416" spans="1:16" s="21" customFormat="1" ht="15" customHeight="1">
      <c r="A416" s="163" t="s">
        <v>3443</v>
      </c>
      <c r="B416" s="163" t="s">
        <v>3646</v>
      </c>
      <c r="C416" s="163" t="s">
        <v>73</v>
      </c>
      <c r="D416" s="163" t="s">
        <v>73</v>
      </c>
      <c r="E416" s="163" t="s">
        <v>13</v>
      </c>
      <c r="F416" s="163"/>
      <c r="G416" s="163" t="s">
        <v>2287</v>
      </c>
      <c r="H416" s="163" t="s">
        <v>2288</v>
      </c>
      <c r="I416" s="164">
        <v>182.02</v>
      </c>
      <c r="J416" s="164">
        <v>182.02</v>
      </c>
      <c r="K416" s="164">
        <v>182.02</v>
      </c>
      <c r="L416" s="164">
        <v>182.02</v>
      </c>
      <c r="M416" s="164">
        <v>1</v>
      </c>
      <c r="N416" s="164">
        <v>1</v>
      </c>
      <c r="O416" s="156">
        <v>0</v>
      </c>
      <c r="P416" s="156">
        <f t="shared" si="6"/>
        <v>182.02</v>
      </c>
    </row>
    <row r="417" spans="1:16" s="21" customFormat="1" ht="15" customHeight="1">
      <c r="A417" s="163" t="s">
        <v>3443</v>
      </c>
      <c r="B417" s="163" t="s">
        <v>3646</v>
      </c>
      <c r="C417" s="163" t="s">
        <v>73</v>
      </c>
      <c r="D417" s="163" t="s">
        <v>73</v>
      </c>
      <c r="E417" s="163" t="s">
        <v>13</v>
      </c>
      <c r="F417" s="163"/>
      <c r="G417" s="163" t="s">
        <v>2302</v>
      </c>
      <c r="H417" s="163" t="s">
        <v>2303</v>
      </c>
      <c r="I417" s="164">
        <v>41.28</v>
      </c>
      <c r="J417" s="164">
        <v>41.28</v>
      </c>
      <c r="K417" s="164">
        <v>41.28</v>
      </c>
      <c r="L417" s="164">
        <v>41.28</v>
      </c>
      <c r="M417" s="164">
        <v>1</v>
      </c>
      <c r="N417" s="164">
        <v>1</v>
      </c>
      <c r="O417" s="156">
        <v>0</v>
      </c>
      <c r="P417" s="156">
        <f t="shared" si="6"/>
        <v>41.28</v>
      </c>
    </row>
    <row r="418" spans="1:16" s="21" customFormat="1" ht="15" customHeight="1">
      <c r="A418" s="163" t="s">
        <v>3443</v>
      </c>
      <c r="B418" s="163" t="s">
        <v>3646</v>
      </c>
      <c r="C418" s="163" t="s">
        <v>73</v>
      </c>
      <c r="D418" s="163" t="s">
        <v>73</v>
      </c>
      <c r="E418" s="163" t="s">
        <v>13</v>
      </c>
      <c r="F418" s="163"/>
      <c r="G418" s="163" t="s">
        <v>2306</v>
      </c>
      <c r="H418" s="163" t="s">
        <v>27</v>
      </c>
      <c r="I418" s="164" t="s">
        <v>3442</v>
      </c>
      <c r="J418" s="164" t="s">
        <v>3442</v>
      </c>
      <c r="K418" s="164">
        <v>0</v>
      </c>
      <c r="L418" s="164">
        <v>0</v>
      </c>
      <c r="M418" s="164">
        <v>1</v>
      </c>
      <c r="N418" s="164">
        <v>1</v>
      </c>
      <c r="O418" s="156">
        <v>0</v>
      </c>
      <c r="P418" s="156">
        <f t="shared" si="6"/>
        <v>0</v>
      </c>
    </row>
    <row r="419" spans="1:16" s="21" customFormat="1" ht="15" customHeight="1">
      <c r="A419" s="163" t="s">
        <v>3443</v>
      </c>
      <c r="B419" s="163" t="s">
        <v>3646</v>
      </c>
      <c r="C419" s="163" t="s">
        <v>73</v>
      </c>
      <c r="D419" s="163" t="s">
        <v>73</v>
      </c>
      <c r="E419" s="163" t="s">
        <v>13</v>
      </c>
      <c r="F419" s="163"/>
      <c r="G419" s="163" t="s">
        <v>2308</v>
      </c>
      <c r="H419" s="163" t="s">
        <v>31</v>
      </c>
      <c r="I419" s="164" t="s">
        <v>3442</v>
      </c>
      <c r="J419" s="164" t="s">
        <v>3442</v>
      </c>
      <c r="K419" s="164">
        <v>0</v>
      </c>
      <c r="L419" s="164">
        <v>0</v>
      </c>
      <c r="M419" s="164">
        <v>1</v>
      </c>
      <c r="N419" s="164">
        <v>1</v>
      </c>
      <c r="O419" s="156">
        <v>0</v>
      </c>
      <c r="P419" s="156">
        <f t="shared" si="6"/>
        <v>0</v>
      </c>
    </row>
    <row r="420" spans="1:16" s="21" customFormat="1" ht="15" customHeight="1">
      <c r="A420" s="163" t="s">
        <v>3443</v>
      </c>
      <c r="B420" s="163" t="s">
        <v>3646</v>
      </c>
      <c r="C420" s="163" t="s">
        <v>73</v>
      </c>
      <c r="D420" s="163" t="s">
        <v>73</v>
      </c>
      <c r="E420" s="163" t="s">
        <v>13</v>
      </c>
      <c r="F420" s="163"/>
      <c r="G420" s="163" t="s">
        <v>2293</v>
      </c>
      <c r="H420" s="163" t="s">
        <v>17</v>
      </c>
      <c r="I420" s="164">
        <v>1.0900000000000001</v>
      </c>
      <c r="J420" s="164">
        <v>1.0900000000000001</v>
      </c>
      <c r="K420" s="164">
        <v>2.86</v>
      </c>
      <c r="L420" s="164">
        <v>2.8600000000000003</v>
      </c>
      <c r="M420" s="164">
        <v>1</v>
      </c>
      <c r="N420" s="164">
        <v>1</v>
      </c>
      <c r="O420" s="156">
        <v>1.77</v>
      </c>
      <c r="P420" s="156">
        <f t="shared" si="6"/>
        <v>1.0900000000000003</v>
      </c>
    </row>
    <row r="421" spans="1:16" s="21" customFormat="1" ht="15" customHeight="1">
      <c r="A421" s="163" t="s">
        <v>3443</v>
      </c>
      <c r="B421" s="163" t="s">
        <v>3646</v>
      </c>
      <c r="C421" s="163" t="s">
        <v>73</v>
      </c>
      <c r="D421" s="163" t="s">
        <v>73</v>
      </c>
      <c r="E421" s="163" t="s">
        <v>13</v>
      </c>
      <c r="F421" s="163"/>
      <c r="G421" s="163" t="s">
        <v>2294</v>
      </c>
      <c r="H421" s="163" t="s">
        <v>2295</v>
      </c>
      <c r="I421" s="164" t="s">
        <v>3442</v>
      </c>
      <c r="J421" s="164" t="s">
        <v>3442</v>
      </c>
      <c r="K421" s="164">
        <v>0</v>
      </c>
      <c r="L421" s="164">
        <v>0</v>
      </c>
      <c r="M421" s="164">
        <v>1</v>
      </c>
      <c r="N421" s="164">
        <v>1</v>
      </c>
      <c r="O421" s="156">
        <v>0</v>
      </c>
      <c r="P421" s="156">
        <f t="shared" si="6"/>
        <v>0</v>
      </c>
    </row>
    <row r="422" spans="1:16" s="21" customFormat="1" ht="15" customHeight="1">
      <c r="A422" s="163" t="s">
        <v>3443</v>
      </c>
      <c r="B422" s="163" t="s">
        <v>3646</v>
      </c>
      <c r="C422" s="163" t="s">
        <v>73</v>
      </c>
      <c r="D422" s="163" t="s">
        <v>73</v>
      </c>
      <c r="E422" s="163" t="s">
        <v>13</v>
      </c>
      <c r="F422" s="163"/>
      <c r="G422" s="163" t="s">
        <v>2309</v>
      </c>
      <c r="H422" s="163" t="s">
        <v>256</v>
      </c>
      <c r="I422" s="164" t="s">
        <v>3442</v>
      </c>
      <c r="J422" s="164" t="s">
        <v>3442</v>
      </c>
      <c r="K422" s="164">
        <v>0</v>
      </c>
      <c r="L422" s="164">
        <v>0</v>
      </c>
      <c r="M422" s="164">
        <v>1</v>
      </c>
      <c r="N422" s="164">
        <v>1</v>
      </c>
      <c r="O422" s="156">
        <v>0</v>
      </c>
      <c r="P422" s="156">
        <f t="shared" si="6"/>
        <v>0</v>
      </c>
    </row>
    <row r="423" spans="1:16" s="21" customFormat="1" ht="15" customHeight="1">
      <c r="A423" s="163" t="s">
        <v>3443</v>
      </c>
      <c r="B423" s="163" t="s">
        <v>3646</v>
      </c>
      <c r="C423" s="163" t="s">
        <v>75</v>
      </c>
      <c r="D423" s="163" t="s">
        <v>75</v>
      </c>
      <c r="E423" s="163" t="s">
        <v>13</v>
      </c>
      <c r="F423" s="163"/>
      <c r="G423" s="163" t="s">
        <v>2279</v>
      </c>
      <c r="H423" s="163" t="s">
        <v>2280</v>
      </c>
      <c r="I423" s="164">
        <v>31352.41</v>
      </c>
      <c r="J423" s="164">
        <v>31352.41</v>
      </c>
      <c r="K423" s="164">
        <v>323253.27</v>
      </c>
      <c r="L423" s="164">
        <v>323253.26999999996</v>
      </c>
      <c r="M423" s="164">
        <v>1</v>
      </c>
      <c r="N423" s="164">
        <v>1</v>
      </c>
      <c r="O423" s="156">
        <v>291900.86000000004</v>
      </c>
      <c r="P423" s="156">
        <f t="shared" si="6"/>
        <v>31352.409999999916</v>
      </c>
    </row>
    <row r="424" spans="1:16" s="21" customFormat="1" ht="15" customHeight="1">
      <c r="A424" s="163" t="s">
        <v>3443</v>
      </c>
      <c r="B424" s="163" t="s">
        <v>3646</v>
      </c>
      <c r="C424" s="163" t="s">
        <v>75</v>
      </c>
      <c r="D424" s="163" t="s">
        <v>75</v>
      </c>
      <c r="E424" s="163" t="s">
        <v>13</v>
      </c>
      <c r="F424" s="163"/>
      <c r="G424" s="163" t="s">
        <v>2300</v>
      </c>
      <c r="H424" s="163" t="s">
        <v>2301</v>
      </c>
      <c r="I424" s="164" t="s">
        <v>3442</v>
      </c>
      <c r="J424" s="164" t="s">
        <v>3442</v>
      </c>
      <c r="K424" s="164">
        <v>0</v>
      </c>
      <c r="L424" s="164">
        <v>0</v>
      </c>
      <c r="M424" s="164">
        <v>1</v>
      </c>
      <c r="N424" s="164">
        <v>1</v>
      </c>
      <c r="O424" s="156">
        <v>0</v>
      </c>
      <c r="P424" s="156">
        <f t="shared" si="6"/>
        <v>0</v>
      </c>
    </row>
    <row r="425" spans="1:16" s="21" customFormat="1" ht="15" customHeight="1">
      <c r="A425" s="163" t="s">
        <v>3443</v>
      </c>
      <c r="B425" s="163" t="s">
        <v>3646</v>
      </c>
      <c r="C425" s="163" t="s">
        <v>75</v>
      </c>
      <c r="D425" s="163" t="s">
        <v>75</v>
      </c>
      <c r="E425" s="163" t="s">
        <v>13</v>
      </c>
      <c r="F425" s="163"/>
      <c r="G425" s="163" t="s">
        <v>2281</v>
      </c>
      <c r="H425" s="163" t="s">
        <v>2282</v>
      </c>
      <c r="I425" s="164">
        <v>2.71</v>
      </c>
      <c r="J425" s="164">
        <v>2.71</v>
      </c>
      <c r="K425" s="164">
        <v>35884.550000000003</v>
      </c>
      <c r="L425" s="164">
        <v>35884.550000000003</v>
      </c>
      <c r="M425" s="164">
        <v>1</v>
      </c>
      <c r="N425" s="164">
        <v>1</v>
      </c>
      <c r="O425" s="156">
        <v>35881.840000000004</v>
      </c>
      <c r="P425" s="156">
        <f t="shared" si="6"/>
        <v>2.7099999999991269</v>
      </c>
    </row>
    <row r="426" spans="1:16" s="21" customFormat="1" ht="15" customHeight="1">
      <c r="A426" s="163" t="s">
        <v>3443</v>
      </c>
      <c r="B426" s="163" t="s">
        <v>3646</v>
      </c>
      <c r="C426" s="163" t="s">
        <v>75</v>
      </c>
      <c r="D426" s="163" t="s">
        <v>75</v>
      </c>
      <c r="E426" s="163" t="s">
        <v>13</v>
      </c>
      <c r="F426" s="163"/>
      <c r="G426" s="163" t="s">
        <v>2283</v>
      </c>
      <c r="H426" s="163" t="s">
        <v>2284</v>
      </c>
      <c r="I426" s="164">
        <v>11133.22</v>
      </c>
      <c r="J426" s="164">
        <v>11133.22</v>
      </c>
      <c r="K426" s="164">
        <v>11133.22</v>
      </c>
      <c r="L426" s="164">
        <v>11133.22</v>
      </c>
      <c r="M426" s="164">
        <v>1</v>
      </c>
      <c r="N426" s="164">
        <v>1</v>
      </c>
      <c r="O426" s="156">
        <v>0</v>
      </c>
      <c r="P426" s="156">
        <f t="shared" si="6"/>
        <v>11133.22</v>
      </c>
    </row>
    <row r="427" spans="1:16" s="21" customFormat="1" ht="15" customHeight="1">
      <c r="A427" s="163" t="s">
        <v>3443</v>
      </c>
      <c r="B427" s="163" t="s">
        <v>3646</v>
      </c>
      <c r="C427" s="163" t="s">
        <v>75</v>
      </c>
      <c r="D427" s="163" t="s">
        <v>75</v>
      </c>
      <c r="E427" s="163" t="s">
        <v>13</v>
      </c>
      <c r="F427" s="163"/>
      <c r="G427" s="163" t="s">
        <v>2285</v>
      </c>
      <c r="H427" s="163" t="s">
        <v>2286</v>
      </c>
      <c r="I427" s="164">
        <v>282.83999999999997</v>
      </c>
      <c r="J427" s="164">
        <v>282.83999999999997</v>
      </c>
      <c r="K427" s="164">
        <v>328.87</v>
      </c>
      <c r="L427" s="164">
        <v>328.87</v>
      </c>
      <c r="M427" s="164">
        <v>1</v>
      </c>
      <c r="N427" s="164">
        <v>1</v>
      </c>
      <c r="O427" s="156">
        <v>46.030000000000008</v>
      </c>
      <c r="P427" s="156">
        <f t="shared" si="6"/>
        <v>282.83999999999997</v>
      </c>
    </row>
    <row r="428" spans="1:16" s="21" customFormat="1" ht="15" customHeight="1">
      <c r="A428" s="163" t="s">
        <v>3443</v>
      </c>
      <c r="B428" s="163" t="s">
        <v>3646</v>
      </c>
      <c r="C428" s="163" t="s">
        <v>75</v>
      </c>
      <c r="D428" s="163" t="s">
        <v>75</v>
      </c>
      <c r="E428" s="163" t="s">
        <v>13</v>
      </c>
      <c r="F428" s="163"/>
      <c r="G428" s="163" t="s">
        <v>16</v>
      </c>
      <c r="H428" s="163" t="s">
        <v>2307</v>
      </c>
      <c r="I428" s="164" t="s">
        <v>3442</v>
      </c>
      <c r="J428" s="164" t="s">
        <v>3442</v>
      </c>
      <c r="K428" s="164">
        <v>0</v>
      </c>
      <c r="L428" s="164">
        <v>0</v>
      </c>
      <c r="M428" s="164">
        <v>1</v>
      </c>
      <c r="N428" s="164">
        <v>1</v>
      </c>
      <c r="O428" s="156">
        <v>0</v>
      </c>
      <c r="P428" s="156">
        <f t="shared" si="6"/>
        <v>0</v>
      </c>
    </row>
    <row r="429" spans="1:16" s="21" customFormat="1" ht="15" customHeight="1">
      <c r="A429" s="163" t="s">
        <v>3443</v>
      </c>
      <c r="B429" s="163" t="s">
        <v>3646</v>
      </c>
      <c r="C429" s="163" t="s">
        <v>75</v>
      </c>
      <c r="D429" s="163" t="s">
        <v>75</v>
      </c>
      <c r="E429" s="163" t="s">
        <v>13</v>
      </c>
      <c r="F429" s="163"/>
      <c r="G429" s="163" t="s">
        <v>2287</v>
      </c>
      <c r="H429" s="163" t="s">
        <v>2288</v>
      </c>
      <c r="I429" s="164">
        <v>1212.2</v>
      </c>
      <c r="J429" s="164">
        <v>1212.2</v>
      </c>
      <c r="K429" s="164">
        <v>1212.2</v>
      </c>
      <c r="L429" s="164">
        <v>1212.2</v>
      </c>
      <c r="M429" s="164">
        <v>1</v>
      </c>
      <c r="N429" s="164">
        <v>1</v>
      </c>
      <c r="O429" s="156">
        <v>0</v>
      </c>
      <c r="P429" s="156">
        <f t="shared" si="6"/>
        <v>1212.2</v>
      </c>
    </row>
    <row r="430" spans="1:16" s="21" customFormat="1" ht="15" customHeight="1">
      <c r="A430" s="163" t="s">
        <v>3443</v>
      </c>
      <c r="B430" s="163" t="s">
        <v>3646</v>
      </c>
      <c r="C430" s="163" t="s">
        <v>75</v>
      </c>
      <c r="D430" s="163" t="s">
        <v>75</v>
      </c>
      <c r="E430" s="163" t="s">
        <v>13</v>
      </c>
      <c r="F430" s="163"/>
      <c r="G430" s="163" t="s">
        <v>2302</v>
      </c>
      <c r="H430" s="163" t="s">
        <v>2303</v>
      </c>
      <c r="I430" s="164">
        <v>974</v>
      </c>
      <c r="J430" s="164">
        <v>974</v>
      </c>
      <c r="K430" s="164">
        <v>974</v>
      </c>
      <c r="L430" s="164">
        <v>974</v>
      </c>
      <c r="M430" s="164">
        <v>1</v>
      </c>
      <c r="N430" s="164">
        <v>1</v>
      </c>
      <c r="O430" s="156">
        <v>0</v>
      </c>
      <c r="P430" s="156">
        <f t="shared" si="6"/>
        <v>974</v>
      </c>
    </row>
    <row r="431" spans="1:16" s="21" customFormat="1" ht="15" customHeight="1">
      <c r="A431" s="163" t="s">
        <v>3443</v>
      </c>
      <c r="B431" s="163" t="s">
        <v>3646</v>
      </c>
      <c r="C431" s="163" t="s">
        <v>75</v>
      </c>
      <c r="D431" s="163" t="s">
        <v>75</v>
      </c>
      <c r="E431" s="163" t="s">
        <v>13</v>
      </c>
      <c r="F431" s="163"/>
      <c r="G431" s="163" t="s">
        <v>2306</v>
      </c>
      <c r="H431" s="163" t="s">
        <v>27</v>
      </c>
      <c r="I431" s="164" t="s">
        <v>3442</v>
      </c>
      <c r="J431" s="164" t="s">
        <v>3442</v>
      </c>
      <c r="K431" s="164">
        <v>0</v>
      </c>
      <c r="L431" s="164">
        <v>0</v>
      </c>
      <c r="M431" s="164">
        <v>1</v>
      </c>
      <c r="N431" s="164">
        <v>1</v>
      </c>
      <c r="O431" s="156">
        <v>0</v>
      </c>
      <c r="P431" s="156">
        <f t="shared" si="6"/>
        <v>0</v>
      </c>
    </row>
    <row r="432" spans="1:16" s="21" customFormat="1" ht="15" customHeight="1">
      <c r="A432" s="163" t="s">
        <v>3443</v>
      </c>
      <c r="B432" s="163" t="s">
        <v>3646</v>
      </c>
      <c r="C432" s="163" t="s">
        <v>75</v>
      </c>
      <c r="D432" s="163" t="s">
        <v>75</v>
      </c>
      <c r="E432" s="163" t="s">
        <v>13</v>
      </c>
      <c r="F432" s="163"/>
      <c r="G432" s="163" t="s">
        <v>2308</v>
      </c>
      <c r="H432" s="163" t="s">
        <v>31</v>
      </c>
      <c r="I432" s="164" t="s">
        <v>3442</v>
      </c>
      <c r="J432" s="164" t="s">
        <v>3442</v>
      </c>
      <c r="K432" s="164">
        <v>0</v>
      </c>
      <c r="L432" s="164">
        <v>0</v>
      </c>
      <c r="M432" s="164">
        <v>1</v>
      </c>
      <c r="N432" s="164">
        <v>1</v>
      </c>
      <c r="O432" s="156">
        <v>0</v>
      </c>
      <c r="P432" s="156">
        <f t="shared" si="6"/>
        <v>0</v>
      </c>
    </row>
    <row r="433" spans="1:16" s="21" customFormat="1" ht="15" customHeight="1">
      <c r="A433" s="163" t="s">
        <v>3443</v>
      </c>
      <c r="B433" s="163" t="s">
        <v>3646</v>
      </c>
      <c r="C433" s="163" t="s">
        <v>75</v>
      </c>
      <c r="D433" s="163" t="s">
        <v>75</v>
      </c>
      <c r="E433" s="163" t="s">
        <v>13</v>
      </c>
      <c r="F433" s="163"/>
      <c r="G433" s="163" t="s">
        <v>2293</v>
      </c>
      <c r="H433" s="163" t="s">
        <v>17</v>
      </c>
      <c r="I433" s="164">
        <v>46.87</v>
      </c>
      <c r="J433" s="164">
        <v>46.87</v>
      </c>
      <c r="K433" s="164">
        <v>241.05</v>
      </c>
      <c r="L433" s="164">
        <v>241.05</v>
      </c>
      <c r="M433" s="164">
        <v>1</v>
      </c>
      <c r="N433" s="164">
        <v>1</v>
      </c>
      <c r="O433" s="156">
        <v>194.18</v>
      </c>
      <c r="P433" s="156">
        <f t="shared" si="6"/>
        <v>46.870000000000005</v>
      </c>
    </row>
    <row r="434" spans="1:16" s="21" customFormat="1" ht="15" customHeight="1">
      <c r="A434" s="163" t="s">
        <v>3443</v>
      </c>
      <c r="B434" s="163" t="s">
        <v>3646</v>
      </c>
      <c r="C434" s="163" t="s">
        <v>75</v>
      </c>
      <c r="D434" s="163" t="s">
        <v>75</v>
      </c>
      <c r="E434" s="163" t="s">
        <v>13</v>
      </c>
      <c r="F434" s="163"/>
      <c r="G434" s="163" t="s">
        <v>2294</v>
      </c>
      <c r="H434" s="163" t="s">
        <v>2295</v>
      </c>
      <c r="I434" s="164">
        <v>2393.4499999999998</v>
      </c>
      <c r="J434" s="164">
        <v>2393.4499999999998</v>
      </c>
      <c r="K434" s="164">
        <v>2390.87</v>
      </c>
      <c r="L434" s="164">
        <v>2390.87</v>
      </c>
      <c r="M434" s="164">
        <v>1</v>
      </c>
      <c r="N434" s="164">
        <v>1</v>
      </c>
      <c r="O434" s="156">
        <v>-2.58</v>
      </c>
      <c r="P434" s="156">
        <f t="shared" si="6"/>
        <v>2393.4499999999998</v>
      </c>
    </row>
    <row r="435" spans="1:16" s="21" customFormat="1" ht="15" customHeight="1">
      <c r="A435" s="163" t="s">
        <v>3443</v>
      </c>
      <c r="B435" s="163" t="s">
        <v>3646</v>
      </c>
      <c r="C435" s="163" t="s">
        <v>75</v>
      </c>
      <c r="D435" s="163" t="s">
        <v>75</v>
      </c>
      <c r="E435" s="163" t="s">
        <v>13</v>
      </c>
      <c r="F435" s="163"/>
      <c r="G435" s="163" t="s">
        <v>2309</v>
      </c>
      <c r="H435" s="163" t="s">
        <v>256</v>
      </c>
      <c r="I435" s="164" t="s">
        <v>3442</v>
      </c>
      <c r="J435" s="164" t="s">
        <v>3442</v>
      </c>
      <c r="K435" s="164">
        <v>0</v>
      </c>
      <c r="L435" s="164">
        <v>0</v>
      </c>
      <c r="M435" s="164">
        <v>1</v>
      </c>
      <c r="N435" s="164">
        <v>1</v>
      </c>
      <c r="O435" s="156">
        <v>0</v>
      </c>
      <c r="P435" s="156">
        <f t="shared" si="6"/>
        <v>0</v>
      </c>
    </row>
    <row r="436" spans="1:16" s="21" customFormat="1" ht="15" customHeight="1">
      <c r="A436" s="163" t="s">
        <v>3443</v>
      </c>
      <c r="B436" s="163" t="s">
        <v>3646</v>
      </c>
      <c r="C436" s="163" t="s">
        <v>77</v>
      </c>
      <c r="D436" s="163" t="s">
        <v>77</v>
      </c>
      <c r="E436" s="163" t="s">
        <v>13</v>
      </c>
      <c r="F436" s="163"/>
      <c r="G436" s="163" t="s">
        <v>2279</v>
      </c>
      <c r="H436" s="163" t="s">
        <v>2280</v>
      </c>
      <c r="I436" s="164">
        <v>250.86</v>
      </c>
      <c r="J436" s="164">
        <v>250.86</v>
      </c>
      <c r="K436" s="164">
        <v>1600.13</v>
      </c>
      <c r="L436" s="164">
        <v>1600.13</v>
      </c>
      <c r="M436" s="164">
        <v>1</v>
      </c>
      <c r="N436" s="164">
        <v>1</v>
      </c>
      <c r="O436" s="156">
        <v>1349.27</v>
      </c>
      <c r="P436" s="156">
        <f t="shared" si="6"/>
        <v>250.86000000000013</v>
      </c>
    </row>
    <row r="437" spans="1:16" s="21" customFormat="1" ht="15" customHeight="1">
      <c r="A437" s="163" t="s">
        <v>3443</v>
      </c>
      <c r="B437" s="163" t="s">
        <v>3646</v>
      </c>
      <c r="C437" s="163" t="s">
        <v>77</v>
      </c>
      <c r="D437" s="163" t="s">
        <v>77</v>
      </c>
      <c r="E437" s="163" t="s">
        <v>13</v>
      </c>
      <c r="F437" s="163"/>
      <c r="G437" s="163" t="s">
        <v>2300</v>
      </c>
      <c r="H437" s="163" t="s">
        <v>2301</v>
      </c>
      <c r="I437" s="164" t="s">
        <v>3442</v>
      </c>
      <c r="J437" s="164" t="s">
        <v>3442</v>
      </c>
      <c r="K437" s="164">
        <v>0</v>
      </c>
      <c r="L437" s="164">
        <v>0</v>
      </c>
      <c r="M437" s="164">
        <v>1</v>
      </c>
      <c r="N437" s="164">
        <v>1</v>
      </c>
      <c r="O437" s="156">
        <v>0</v>
      </c>
      <c r="P437" s="156">
        <f t="shared" si="6"/>
        <v>0</v>
      </c>
    </row>
    <row r="438" spans="1:16" s="21" customFormat="1" ht="15" customHeight="1">
      <c r="A438" s="163" t="s">
        <v>3443</v>
      </c>
      <c r="B438" s="163" t="s">
        <v>3646</v>
      </c>
      <c r="C438" s="163" t="s">
        <v>77</v>
      </c>
      <c r="D438" s="163" t="s">
        <v>77</v>
      </c>
      <c r="E438" s="163" t="s">
        <v>13</v>
      </c>
      <c r="F438" s="163"/>
      <c r="G438" s="163" t="s">
        <v>2281</v>
      </c>
      <c r="H438" s="163" t="s">
        <v>2282</v>
      </c>
      <c r="I438" s="164" t="s">
        <v>3442</v>
      </c>
      <c r="J438" s="164" t="s">
        <v>3442</v>
      </c>
      <c r="K438" s="164">
        <v>448.42</v>
      </c>
      <c r="L438" s="164">
        <v>448.41999999999996</v>
      </c>
      <c r="M438" s="164">
        <v>1</v>
      </c>
      <c r="N438" s="164">
        <v>1</v>
      </c>
      <c r="O438" s="156">
        <v>448.41999999999996</v>
      </c>
      <c r="P438" s="156">
        <f t="shared" si="6"/>
        <v>0</v>
      </c>
    </row>
    <row r="439" spans="1:16" s="21" customFormat="1" ht="15" customHeight="1">
      <c r="A439" s="163" t="s">
        <v>3443</v>
      </c>
      <c r="B439" s="163" t="s">
        <v>3646</v>
      </c>
      <c r="C439" s="163" t="s">
        <v>77</v>
      </c>
      <c r="D439" s="163" t="s">
        <v>77</v>
      </c>
      <c r="E439" s="163" t="s">
        <v>13</v>
      </c>
      <c r="F439" s="163"/>
      <c r="G439" s="163" t="s">
        <v>2283</v>
      </c>
      <c r="H439" s="163" t="s">
        <v>2284</v>
      </c>
      <c r="I439" s="164" t="s">
        <v>3442</v>
      </c>
      <c r="J439" s="164" t="s">
        <v>3442</v>
      </c>
      <c r="K439" s="164">
        <v>0</v>
      </c>
      <c r="L439" s="164">
        <v>0</v>
      </c>
      <c r="M439" s="164">
        <v>1</v>
      </c>
      <c r="N439" s="164">
        <v>1</v>
      </c>
      <c r="O439" s="156">
        <v>0</v>
      </c>
      <c r="P439" s="156">
        <f t="shared" si="6"/>
        <v>0</v>
      </c>
    </row>
    <row r="440" spans="1:16" s="21" customFormat="1" ht="15" customHeight="1">
      <c r="A440" s="163" t="s">
        <v>3443</v>
      </c>
      <c r="B440" s="163" t="s">
        <v>3646</v>
      </c>
      <c r="C440" s="163" t="s">
        <v>77</v>
      </c>
      <c r="D440" s="163" t="s">
        <v>77</v>
      </c>
      <c r="E440" s="163" t="s">
        <v>13</v>
      </c>
      <c r="F440" s="163"/>
      <c r="G440" s="163" t="s">
        <v>2285</v>
      </c>
      <c r="H440" s="163" t="s">
        <v>2286</v>
      </c>
      <c r="I440" s="164" t="s">
        <v>3442</v>
      </c>
      <c r="J440" s="164" t="s">
        <v>3442</v>
      </c>
      <c r="K440" s="164">
        <v>0</v>
      </c>
      <c r="L440" s="164">
        <v>0</v>
      </c>
      <c r="M440" s="164">
        <v>1</v>
      </c>
      <c r="N440" s="164">
        <v>1</v>
      </c>
      <c r="O440" s="156">
        <v>0</v>
      </c>
      <c r="P440" s="156">
        <f t="shared" si="6"/>
        <v>0</v>
      </c>
    </row>
    <row r="441" spans="1:16" s="21" customFormat="1" ht="15" customHeight="1">
      <c r="A441" s="163" t="s">
        <v>3443</v>
      </c>
      <c r="B441" s="163" t="s">
        <v>3646</v>
      </c>
      <c r="C441" s="163" t="s">
        <v>77</v>
      </c>
      <c r="D441" s="163" t="s">
        <v>77</v>
      </c>
      <c r="E441" s="163" t="s">
        <v>13</v>
      </c>
      <c r="F441" s="163"/>
      <c r="G441" s="163" t="s">
        <v>16</v>
      </c>
      <c r="H441" s="163" t="s">
        <v>2307</v>
      </c>
      <c r="I441" s="164" t="s">
        <v>3442</v>
      </c>
      <c r="J441" s="164" t="s">
        <v>3442</v>
      </c>
      <c r="K441" s="164">
        <v>0</v>
      </c>
      <c r="L441" s="164">
        <v>0</v>
      </c>
      <c r="M441" s="164">
        <v>1</v>
      </c>
      <c r="N441" s="164">
        <v>1</v>
      </c>
      <c r="O441" s="156">
        <v>0</v>
      </c>
      <c r="P441" s="156">
        <f t="shared" si="6"/>
        <v>0</v>
      </c>
    </row>
    <row r="442" spans="1:16" s="21" customFormat="1" ht="15" customHeight="1">
      <c r="A442" s="163" t="s">
        <v>3443</v>
      </c>
      <c r="B442" s="163" t="s">
        <v>3646</v>
      </c>
      <c r="C442" s="163" t="s">
        <v>77</v>
      </c>
      <c r="D442" s="163" t="s">
        <v>77</v>
      </c>
      <c r="E442" s="163" t="s">
        <v>13</v>
      </c>
      <c r="F442" s="163"/>
      <c r="G442" s="163" t="s">
        <v>2287</v>
      </c>
      <c r="H442" s="163" t="s">
        <v>2288</v>
      </c>
      <c r="I442" s="164">
        <v>2.54</v>
      </c>
      <c r="J442" s="164">
        <v>2.54</v>
      </c>
      <c r="K442" s="164">
        <v>2.54</v>
      </c>
      <c r="L442" s="164">
        <v>2.54</v>
      </c>
      <c r="M442" s="164">
        <v>1</v>
      </c>
      <c r="N442" s="164">
        <v>1</v>
      </c>
      <c r="O442" s="156">
        <v>0</v>
      </c>
      <c r="P442" s="156">
        <f t="shared" si="6"/>
        <v>2.54</v>
      </c>
    </row>
    <row r="443" spans="1:16" s="21" customFormat="1" ht="15" customHeight="1">
      <c r="A443" s="163" t="s">
        <v>3443</v>
      </c>
      <c r="B443" s="163" t="s">
        <v>3646</v>
      </c>
      <c r="C443" s="163" t="s">
        <v>77</v>
      </c>
      <c r="D443" s="163" t="s">
        <v>77</v>
      </c>
      <c r="E443" s="163" t="s">
        <v>13</v>
      </c>
      <c r="F443" s="163"/>
      <c r="G443" s="163" t="s">
        <v>2302</v>
      </c>
      <c r="H443" s="163" t="s">
        <v>2303</v>
      </c>
      <c r="I443" s="164" t="s">
        <v>3442</v>
      </c>
      <c r="J443" s="164" t="s">
        <v>3442</v>
      </c>
      <c r="K443" s="164">
        <v>0</v>
      </c>
      <c r="L443" s="164">
        <v>0</v>
      </c>
      <c r="M443" s="164">
        <v>1</v>
      </c>
      <c r="N443" s="164">
        <v>1</v>
      </c>
      <c r="O443" s="156">
        <v>0</v>
      </c>
      <c r="P443" s="156">
        <f t="shared" si="6"/>
        <v>0</v>
      </c>
    </row>
    <row r="444" spans="1:16" s="21" customFormat="1" ht="15" customHeight="1">
      <c r="A444" s="163" t="s">
        <v>3443</v>
      </c>
      <c r="B444" s="163" t="s">
        <v>3646</v>
      </c>
      <c r="C444" s="163" t="s">
        <v>77</v>
      </c>
      <c r="D444" s="163" t="s">
        <v>77</v>
      </c>
      <c r="E444" s="163" t="s">
        <v>13</v>
      </c>
      <c r="F444" s="163"/>
      <c r="G444" s="163" t="s">
        <v>2306</v>
      </c>
      <c r="H444" s="163" t="s">
        <v>27</v>
      </c>
      <c r="I444" s="164" t="s">
        <v>3442</v>
      </c>
      <c r="J444" s="164" t="s">
        <v>3442</v>
      </c>
      <c r="K444" s="164">
        <v>0</v>
      </c>
      <c r="L444" s="164">
        <v>0</v>
      </c>
      <c r="M444" s="164">
        <v>1</v>
      </c>
      <c r="N444" s="164">
        <v>1</v>
      </c>
      <c r="O444" s="156">
        <v>0</v>
      </c>
      <c r="P444" s="156">
        <f t="shared" si="6"/>
        <v>0</v>
      </c>
    </row>
    <row r="445" spans="1:16" s="21" customFormat="1" ht="15" customHeight="1">
      <c r="A445" s="163" t="s">
        <v>3443</v>
      </c>
      <c r="B445" s="163" t="s">
        <v>3646</v>
      </c>
      <c r="C445" s="163" t="s">
        <v>77</v>
      </c>
      <c r="D445" s="163" t="s">
        <v>77</v>
      </c>
      <c r="E445" s="163" t="s">
        <v>13</v>
      </c>
      <c r="F445" s="163"/>
      <c r="G445" s="163" t="s">
        <v>2308</v>
      </c>
      <c r="H445" s="163" t="s">
        <v>31</v>
      </c>
      <c r="I445" s="164" t="s">
        <v>3442</v>
      </c>
      <c r="J445" s="164" t="s">
        <v>3442</v>
      </c>
      <c r="K445" s="164">
        <v>0</v>
      </c>
      <c r="L445" s="164">
        <v>0</v>
      </c>
      <c r="M445" s="164">
        <v>1</v>
      </c>
      <c r="N445" s="164">
        <v>1</v>
      </c>
      <c r="O445" s="156">
        <v>0</v>
      </c>
      <c r="P445" s="156">
        <f t="shared" si="6"/>
        <v>0</v>
      </c>
    </row>
    <row r="446" spans="1:16" s="21" customFormat="1" ht="15" customHeight="1">
      <c r="A446" s="163" t="s">
        <v>3443</v>
      </c>
      <c r="B446" s="163" t="s">
        <v>3646</v>
      </c>
      <c r="C446" s="163" t="s">
        <v>77</v>
      </c>
      <c r="D446" s="163" t="s">
        <v>77</v>
      </c>
      <c r="E446" s="163" t="s">
        <v>13</v>
      </c>
      <c r="F446" s="163"/>
      <c r="G446" s="163" t="s">
        <v>2293</v>
      </c>
      <c r="H446" s="163" t="s">
        <v>17</v>
      </c>
      <c r="I446" s="164">
        <v>0.39</v>
      </c>
      <c r="J446" s="164">
        <v>0.39</v>
      </c>
      <c r="K446" s="164">
        <v>0.9</v>
      </c>
      <c r="L446" s="164">
        <v>0.9</v>
      </c>
      <c r="M446" s="164">
        <v>1</v>
      </c>
      <c r="N446" s="164">
        <v>1</v>
      </c>
      <c r="O446" s="156">
        <v>0.51</v>
      </c>
      <c r="P446" s="156">
        <f t="shared" si="6"/>
        <v>0.39</v>
      </c>
    </row>
    <row r="447" spans="1:16" s="21" customFormat="1" ht="15" customHeight="1">
      <c r="A447" s="163" t="s">
        <v>3443</v>
      </c>
      <c r="B447" s="163" t="s">
        <v>3646</v>
      </c>
      <c r="C447" s="163" t="s">
        <v>77</v>
      </c>
      <c r="D447" s="163" t="s">
        <v>77</v>
      </c>
      <c r="E447" s="163" t="s">
        <v>13</v>
      </c>
      <c r="F447" s="163"/>
      <c r="G447" s="163" t="s">
        <v>2294</v>
      </c>
      <c r="H447" s="163" t="s">
        <v>2295</v>
      </c>
      <c r="I447" s="164">
        <v>5.8</v>
      </c>
      <c r="J447" s="164">
        <v>5.8</v>
      </c>
      <c r="K447" s="164">
        <v>5.8</v>
      </c>
      <c r="L447" s="164">
        <v>5.8</v>
      </c>
      <c r="M447" s="164">
        <v>1</v>
      </c>
      <c r="N447" s="164">
        <v>1</v>
      </c>
      <c r="O447" s="156">
        <v>0</v>
      </c>
      <c r="P447" s="156">
        <f t="shared" si="6"/>
        <v>5.8</v>
      </c>
    </row>
    <row r="448" spans="1:16" s="21" customFormat="1" ht="15" customHeight="1">
      <c r="A448" s="163" t="s">
        <v>3443</v>
      </c>
      <c r="B448" s="163" t="s">
        <v>3646</v>
      </c>
      <c r="C448" s="163" t="s">
        <v>77</v>
      </c>
      <c r="D448" s="163" t="s">
        <v>77</v>
      </c>
      <c r="E448" s="163" t="s">
        <v>13</v>
      </c>
      <c r="F448" s="163"/>
      <c r="G448" s="163" t="s">
        <v>2309</v>
      </c>
      <c r="H448" s="163" t="s">
        <v>256</v>
      </c>
      <c r="I448" s="164" t="s">
        <v>3442</v>
      </c>
      <c r="J448" s="164" t="s">
        <v>3442</v>
      </c>
      <c r="K448" s="164">
        <v>0</v>
      </c>
      <c r="L448" s="164">
        <v>0</v>
      </c>
      <c r="M448" s="164">
        <v>1</v>
      </c>
      <c r="N448" s="164">
        <v>1</v>
      </c>
      <c r="O448" s="156">
        <v>0</v>
      </c>
      <c r="P448" s="156">
        <f t="shared" si="6"/>
        <v>0</v>
      </c>
    </row>
    <row r="449" spans="1:16" s="21" customFormat="1" ht="15" customHeight="1">
      <c r="A449" s="163" t="s">
        <v>3443</v>
      </c>
      <c r="B449" s="163" t="s">
        <v>3646</v>
      </c>
      <c r="C449" s="163" t="s">
        <v>79</v>
      </c>
      <c r="D449" s="163" t="s">
        <v>79</v>
      </c>
      <c r="E449" s="163" t="s">
        <v>13</v>
      </c>
      <c r="F449" s="163"/>
      <c r="G449" s="163" t="s">
        <v>2279</v>
      </c>
      <c r="H449" s="163" t="s">
        <v>2280</v>
      </c>
      <c r="I449" s="164">
        <v>1423.63</v>
      </c>
      <c r="J449" s="164">
        <v>1423.63</v>
      </c>
      <c r="K449" s="164">
        <v>6078.13</v>
      </c>
      <c r="L449" s="164">
        <v>6078.13</v>
      </c>
      <c r="M449" s="164">
        <v>1</v>
      </c>
      <c r="N449" s="164">
        <v>1</v>
      </c>
      <c r="O449" s="156">
        <v>4654.5000000000009</v>
      </c>
      <c r="P449" s="156">
        <f t="shared" si="6"/>
        <v>1423.6299999999992</v>
      </c>
    </row>
    <row r="450" spans="1:16" s="21" customFormat="1" ht="15" customHeight="1">
      <c r="A450" s="163" t="s">
        <v>3443</v>
      </c>
      <c r="B450" s="163" t="s">
        <v>3646</v>
      </c>
      <c r="C450" s="163" t="s">
        <v>79</v>
      </c>
      <c r="D450" s="163" t="s">
        <v>79</v>
      </c>
      <c r="E450" s="163" t="s">
        <v>13</v>
      </c>
      <c r="F450" s="163"/>
      <c r="G450" s="163" t="s">
        <v>2300</v>
      </c>
      <c r="H450" s="163" t="s">
        <v>2301</v>
      </c>
      <c r="I450" s="164" t="s">
        <v>3442</v>
      </c>
      <c r="J450" s="164" t="s">
        <v>3442</v>
      </c>
      <c r="K450" s="164">
        <v>0</v>
      </c>
      <c r="L450" s="164">
        <v>0</v>
      </c>
      <c r="M450" s="164">
        <v>1</v>
      </c>
      <c r="N450" s="164">
        <v>1</v>
      </c>
      <c r="O450" s="156">
        <v>0</v>
      </c>
      <c r="P450" s="156">
        <f t="shared" si="6"/>
        <v>0</v>
      </c>
    </row>
    <row r="451" spans="1:16" s="21" customFormat="1" ht="15" customHeight="1">
      <c r="A451" s="163" t="s">
        <v>3443</v>
      </c>
      <c r="B451" s="163" t="s">
        <v>3646</v>
      </c>
      <c r="C451" s="163" t="s">
        <v>79</v>
      </c>
      <c r="D451" s="163" t="s">
        <v>79</v>
      </c>
      <c r="E451" s="163" t="s">
        <v>13</v>
      </c>
      <c r="F451" s="163"/>
      <c r="G451" s="163" t="s">
        <v>2281</v>
      </c>
      <c r="H451" s="163" t="s">
        <v>2282</v>
      </c>
      <c r="I451" s="164" t="s">
        <v>3442</v>
      </c>
      <c r="J451" s="164" t="s">
        <v>3442</v>
      </c>
      <c r="K451" s="164">
        <v>1234.73</v>
      </c>
      <c r="L451" s="164">
        <v>1234.73</v>
      </c>
      <c r="M451" s="164">
        <v>1</v>
      </c>
      <c r="N451" s="164">
        <v>1</v>
      </c>
      <c r="O451" s="156">
        <v>1234.73</v>
      </c>
      <c r="P451" s="156">
        <f t="shared" si="6"/>
        <v>0</v>
      </c>
    </row>
    <row r="452" spans="1:16" s="21" customFormat="1" ht="15" customHeight="1">
      <c r="A452" s="163" t="s">
        <v>3443</v>
      </c>
      <c r="B452" s="163" t="s">
        <v>3646</v>
      </c>
      <c r="C452" s="163" t="s">
        <v>79</v>
      </c>
      <c r="D452" s="163" t="s">
        <v>79</v>
      </c>
      <c r="E452" s="163" t="s">
        <v>13</v>
      </c>
      <c r="F452" s="163"/>
      <c r="G452" s="163" t="s">
        <v>2283</v>
      </c>
      <c r="H452" s="163" t="s">
        <v>2284</v>
      </c>
      <c r="I452" s="164" t="s">
        <v>3442</v>
      </c>
      <c r="J452" s="164" t="s">
        <v>3442</v>
      </c>
      <c r="K452" s="164">
        <v>0</v>
      </c>
      <c r="L452" s="164">
        <v>0</v>
      </c>
      <c r="M452" s="164">
        <v>1</v>
      </c>
      <c r="N452" s="164">
        <v>1</v>
      </c>
      <c r="O452" s="156">
        <v>0</v>
      </c>
      <c r="P452" s="156">
        <f t="shared" si="6"/>
        <v>0</v>
      </c>
    </row>
    <row r="453" spans="1:16" s="21" customFormat="1" ht="15" customHeight="1">
      <c r="A453" s="163" t="s">
        <v>3443</v>
      </c>
      <c r="B453" s="163" t="s">
        <v>3646</v>
      </c>
      <c r="C453" s="163" t="s">
        <v>79</v>
      </c>
      <c r="D453" s="163" t="s">
        <v>79</v>
      </c>
      <c r="E453" s="163" t="s">
        <v>13</v>
      </c>
      <c r="F453" s="163"/>
      <c r="G453" s="163" t="s">
        <v>2285</v>
      </c>
      <c r="H453" s="163" t="s">
        <v>2286</v>
      </c>
      <c r="I453" s="164" t="s">
        <v>3442</v>
      </c>
      <c r="J453" s="164" t="s">
        <v>3442</v>
      </c>
      <c r="K453" s="164">
        <v>0</v>
      </c>
      <c r="L453" s="164">
        <v>0</v>
      </c>
      <c r="M453" s="164">
        <v>1</v>
      </c>
      <c r="N453" s="164">
        <v>1</v>
      </c>
      <c r="O453" s="156">
        <v>0</v>
      </c>
      <c r="P453" s="156">
        <f t="shared" ref="P453:P516" si="7">L453-O453</f>
        <v>0</v>
      </c>
    </row>
    <row r="454" spans="1:16" s="21" customFormat="1" ht="15" customHeight="1">
      <c r="A454" s="163" t="s">
        <v>3443</v>
      </c>
      <c r="B454" s="163" t="s">
        <v>3646</v>
      </c>
      <c r="C454" s="163" t="s">
        <v>79</v>
      </c>
      <c r="D454" s="163" t="s">
        <v>79</v>
      </c>
      <c r="E454" s="163" t="s">
        <v>13</v>
      </c>
      <c r="F454" s="163"/>
      <c r="G454" s="163" t="s">
        <v>16</v>
      </c>
      <c r="H454" s="163" t="s">
        <v>2307</v>
      </c>
      <c r="I454" s="164" t="s">
        <v>3442</v>
      </c>
      <c r="J454" s="164" t="s">
        <v>3442</v>
      </c>
      <c r="K454" s="164">
        <v>0</v>
      </c>
      <c r="L454" s="164">
        <v>0</v>
      </c>
      <c r="M454" s="164">
        <v>1</v>
      </c>
      <c r="N454" s="164">
        <v>1</v>
      </c>
      <c r="O454" s="156">
        <v>0</v>
      </c>
      <c r="P454" s="156">
        <f t="shared" si="7"/>
        <v>0</v>
      </c>
    </row>
    <row r="455" spans="1:16" s="21" customFormat="1" ht="15" customHeight="1">
      <c r="A455" s="163" t="s">
        <v>3443</v>
      </c>
      <c r="B455" s="163" t="s">
        <v>3646</v>
      </c>
      <c r="C455" s="163" t="s">
        <v>79</v>
      </c>
      <c r="D455" s="163" t="s">
        <v>79</v>
      </c>
      <c r="E455" s="163" t="s">
        <v>13</v>
      </c>
      <c r="F455" s="163"/>
      <c r="G455" s="163" t="s">
        <v>2287</v>
      </c>
      <c r="H455" s="163" t="s">
        <v>2288</v>
      </c>
      <c r="I455" s="164">
        <v>7.33</v>
      </c>
      <c r="J455" s="164">
        <v>7.33</v>
      </c>
      <c r="K455" s="164">
        <v>7.33</v>
      </c>
      <c r="L455" s="164">
        <v>7.33</v>
      </c>
      <c r="M455" s="164">
        <v>1</v>
      </c>
      <c r="N455" s="164">
        <v>1</v>
      </c>
      <c r="O455" s="156">
        <v>0</v>
      </c>
      <c r="P455" s="156">
        <f t="shared" si="7"/>
        <v>7.33</v>
      </c>
    </row>
    <row r="456" spans="1:16" s="21" customFormat="1" ht="15" customHeight="1">
      <c r="A456" s="163" t="s">
        <v>3443</v>
      </c>
      <c r="B456" s="163" t="s">
        <v>3646</v>
      </c>
      <c r="C456" s="163" t="s">
        <v>79</v>
      </c>
      <c r="D456" s="163" t="s">
        <v>79</v>
      </c>
      <c r="E456" s="163" t="s">
        <v>13</v>
      </c>
      <c r="F456" s="163"/>
      <c r="G456" s="163" t="s">
        <v>2302</v>
      </c>
      <c r="H456" s="163" t="s">
        <v>2303</v>
      </c>
      <c r="I456" s="164" t="s">
        <v>3442</v>
      </c>
      <c r="J456" s="164" t="s">
        <v>3442</v>
      </c>
      <c r="K456" s="164">
        <v>0</v>
      </c>
      <c r="L456" s="164">
        <v>0</v>
      </c>
      <c r="M456" s="164">
        <v>1</v>
      </c>
      <c r="N456" s="164">
        <v>1</v>
      </c>
      <c r="O456" s="156">
        <v>0</v>
      </c>
      <c r="P456" s="156">
        <f t="shared" si="7"/>
        <v>0</v>
      </c>
    </row>
    <row r="457" spans="1:16" s="21" customFormat="1" ht="15" customHeight="1">
      <c r="A457" s="163" t="s">
        <v>3443</v>
      </c>
      <c r="B457" s="163" t="s">
        <v>3646</v>
      </c>
      <c r="C457" s="163" t="s">
        <v>79</v>
      </c>
      <c r="D457" s="163" t="s">
        <v>79</v>
      </c>
      <c r="E457" s="163" t="s">
        <v>13</v>
      </c>
      <c r="F457" s="163"/>
      <c r="G457" s="163" t="s">
        <v>2306</v>
      </c>
      <c r="H457" s="163" t="s">
        <v>27</v>
      </c>
      <c r="I457" s="164" t="s">
        <v>3442</v>
      </c>
      <c r="J457" s="164" t="s">
        <v>3442</v>
      </c>
      <c r="K457" s="164">
        <v>0</v>
      </c>
      <c r="L457" s="164">
        <v>0</v>
      </c>
      <c r="M457" s="164">
        <v>1</v>
      </c>
      <c r="N457" s="164">
        <v>1</v>
      </c>
      <c r="O457" s="156">
        <v>0</v>
      </c>
      <c r="P457" s="156">
        <f t="shared" si="7"/>
        <v>0</v>
      </c>
    </row>
    <row r="458" spans="1:16" s="21" customFormat="1" ht="15" customHeight="1">
      <c r="A458" s="163" t="s">
        <v>3443</v>
      </c>
      <c r="B458" s="163" t="s">
        <v>3646</v>
      </c>
      <c r="C458" s="163" t="s">
        <v>79</v>
      </c>
      <c r="D458" s="163" t="s">
        <v>79</v>
      </c>
      <c r="E458" s="163" t="s">
        <v>13</v>
      </c>
      <c r="F458" s="163"/>
      <c r="G458" s="163" t="s">
        <v>2308</v>
      </c>
      <c r="H458" s="163" t="s">
        <v>31</v>
      </c>
      <c r="I458" s="164" t="s">
        <v>3442</v>
      </c>
      <c r="J458" s="164" t="s">
        <v>3442</v>
      </c>
      <c r="K458" s="164">
        <v>0</v>
      </c>
      <c r="L458" s="164">
        <v>0</v>
      </c>
      <c r="M458" s="164">
        <v>1</v>
      </c>
      <c r="N458" s="164">
        <v>1</v>
      </c>
      <c r="O458" s="156">
        <v>0</v>
      </c>
      <c r="P458" s="156">
        <f t="shared" si="7"/>
        <v>0</v>
      </c>
    </row>
    <row r="459" spans="1:16" s="21" customFormat="1" ht="15" customHeight="1">
      <c r="A459" s="163" t="s">
        <v>3443</v>
      </c>
      <c r="B459" s="163" t="s">
        <v>3646</v>
      </c>
      <c r="C459" s="163" t="s">
        <v>79</v>
      </c>
      <c r="D459" s="163" t="s">
        <v>79</v>
      </c>
      <c r="E459" s="163" t="s">
        <v>13</v>
      </c>
      <c r="F459" s="163"/>
      <c r="G459" s="163" t="s">
        <v>2293</v>
      </c>
      <c r="H459" s="163" t="s">
        <v>17</v>
      </c>
      <c r="I459" s="164">
        <v>1.33</v>
      </c>
      <c r="J459" s="164">
        <v>1.33</v>
      </c>
      <c r="K459" s="164">
        <v>2.96</v>
      </c>
      <c r="L459" s="164">
        <v>2.96</v>
      </c>
      <c r="M459" s="164">
        <v>1</v>
      </c>
      <c r="N459" s="164">
        <v>1</v>
      </c>
      <c r="O459" s="156">
        <v>1.63</v>
      </c>
      <c r="P459" s="156">
        <f t="shared" si="7"/>
        <v>1.33</v>
      </c>
    </row>
    <row r="460" spans="1:16" s="21" customFormat="1" ht="15" customHeight="1">
      <c r="A460" s="163" t="s">
        <v>3443</v>
      </c>
      <c r="B460" s="163" t="s">
        <v>3646</v>
      </c>
      <c r="C460" s="163" t="s">
        <v>79</v>
      </c>
      <c r="D460" s="163" t="s">
        <v>79</v>
      </c>
      <c r="E460" s="163" t="s">
        <v>13</v>
      </c>
      <c r="F460" s="163"/>
      <c r="G460" s="163" t="s">
        <v>2294</v>
      </c>
      <c r="H460" s="163" t="s">
        <v>2295</v>
      </c>
      <c r="I460" s="164">
        <v>20.16</v>
      </c>
      <c r="J460" s="164">
        <v>20.16</v>
      </c>
      <c r="K460" s="164">
        <v>20.16</v>
      </c>
      <c r="L460" s="164">
        <v>20.16</v>
      </c>
      <c r="M460" s="164">
        <v>1</v>
      </c>
      <c r="N460" s="164">
        <v>1</v>
      </c>
      <c r="O460" s="156">
        <v>0</v>
      </c>
      <c r="P460" s="156">
        <f t="shared" si="7"/>
        <v>20.16</v>
      </c>
    </row>
    <row r="461" spans="1:16" s="21" customFormat="1" ht="15" customHeight="1">
      <c r="A461" s="163" t="s">
        <v>3443</v>
      </c>
      <c r="B461" s="163" t="s">
        <v>3646</v>
      </c>
      <c r="C461" s="163" t="s">
        <v>79</v>
      </c>
      <c r="D461" s="163" t="s">
        <v>79</v>
      </c>
      <c r="E461" s="163" t="s">
        <v>13</v>
      </c>
      <c r="F461" s="163"/>
      <c r="G461" s="163" t="s">
        <v>2309</v>
      </c>
      <c r="H461" s="163" t="s">
        <v>256</v>
      </c>
      <c r="I461" s="164" t="s">
        <v>3442</v>
      </c>
      <c r="J461" s="164" t="s">
        <v>3442</v>
      </c>
      <c r="K461" s="164">
        <v>0</v>
      </c>
      <c r="L461" s="164">
        <v>0</v>
      </c>
      <c r="M461" s="164">
        <v>1</v>
      </c>
      <c r="N461" s="164">
        <v>1</v>
      </c>
      <c r="O461" s="156">
        <v>0</v>
      </c>
      <c r="P461" s="156">
        <f t="shared" si="7"/>
        <v>0</v>
      </c>
    </row>
    <row r="462" spans="1:16" s="21" customFormat="1" ht="15" customHeight="1">
      <c r="A462" s="163" t="s">
        <v>3443</v>
      </c>
      <c r="B462" s="163" t="s">
        <v>3646</v>
      </c>
      <c r="C462" s="163" t="s">
        <v>81</v>
      </c>
      <c r="D462" s="163" t="s">
        <v>81</v>
      </c>
      <c r="E462" s="163" t="s">
        <v>13</v>
      </c>
      <c r="F462" s="163"/>
      <c r="G462" s="163" t="s">
        <v>2279</v>
      </c>
      <c r="H462" s="163" t="s">
        <v>2280</v>
      </c>
      <c r="I462" s="164">
        <v>1145.8</v>
      </c>
      <c r="J462" s="164">
        <v>1145.8</v>
      </c>
      <c r="K462" s="164">
        <v>7848.55</v>
      </c>
      <c r="L462" s="164">
        <v>7848.55</v>
      </c>
      <c r="M462" s="164">
        <v>1</v>
      </c>
      <c r="N462" s="164">
        <v>1</v>
      </c>
      <c r="O462" s="156">
        <v>6702.75</v>
      </c>
      <c r="P462" s="156">
        <f t="shared" si="7"/>
        <v>1145.8000000000002</v>
      </c>
    </row>
    <row r="463" spans="1:16" s="21" customFormat="1" ht="15" customHeight="1">
      <c r="A463" s="163" t="s">
        <v>3443</v>
      </c>
      <c r="B463" s="163" t="s">
        <v>3646</v>
      </c>
      <c r="C463" s="163" t="s">
        <v>81</v>
      </c>
      <c r="D463" s="163" t="s">
        <v>81</v>
      </c>
      <c r="E463" s="163" t="s">
        <v>13</v>
      </c>
      <c r="F463" s="163"/>
      <c r="G463" s="163" t="s">
        <v>2300</v>
      </c>
      <c r="H463" s="163" t="s">
        <v>2301</v>
      </c>
      <c r="I463" s="164" t="s">
        <v>3442</v>
      </c>
      <c r="J463" s="164" t="s">
        <v>3442</v>
      </c>
      <c r="K463" s="164">
        <v>0</v>
      </c>
      <c r="L463" s="164">
        <v>0</v>
      </c>
      <c r="M463" s="164">
        <v>1</v>
      </c>
      <c r="N463" s="164">
        <v>1</v>
      </c>
      <c r="O463" s="156">
        <v>0</v>
      </c>
      <c r="P463" s="156">
        <f t="shared" si="7"/>
        <v>0</v>
      </c>
    </row>
    <row r="464" spans="1:16" s="21" customFormat="1" ht="15" customHeight="1">
      <c r="A464" s="163" t="s">
        <v>3443</v>
      </c>
      <c r="B464" s="163" t="s">
        <v>3646</v>
      </c>
      <c r="C464" s="163" t="s">
        <v>81</v>
      </c>
      <c r="D464" s="163" t="s">
        <v>81</v>
      </c>
      <c r="E464" s="163" t="s">
        <v>13</v>
      </c>
      <c r="F464" s="163"/>
      <c r="G464" s="163" t="s">
        <v>2281</v>
      </c>
      <c r="H464" s="163" t="s">
        <v>2282</v>
      </c>
      <c r="I464" s="164" t="s">
        <v>3442</v>
      </c>
      <c r="J464" s="164" t="s">
        <v>3442</v>
      </c>
      <c r="K464" s="164">
        <v>1781.33</v>
      </c>
      <c r="L464" s="164">
        <v>1781.3300000000002</v>
      </c>
      <c r="M464" s="164">
        <v>1</v>
      </c>
      <c r="N464" s="164">
        <v>1</v>
      </c>
      <c r="O464" s="156">
        <v>1781.3300000000002</v>
      </c>
      <c r="P464" s="156">
        <f t="shared" si="7"/>
        <v>0</v>
      </c>
    </row>
    <row r="465" spans="1:16" s="21" customFormat="1" ht="15" customHeight="1">
      <c r="A465" s="163" t="s">
        <v>3443</v>
      </c>
      <c r="B465" s="163" t="s">
        <v>3646</v>
      </c>
      <c r="C465" s="163" t="s">
        <v>81</v>
      </c>
      <c r="D465" s="163" t="s">
        <v>81</v>
      </c>
      <c r="E465" s="163" t="s">
        <v>13</v>
      </c>
      <c r="F465" s="163"/>
      <c r="G465" s="163" t="s">
        <v>2283</v>
      </c>
      <c r="H465" s="163" t="s">
        <v>2284</v>
      </c>
      <c r="I465" s="164" t="s">
        <v>3442</v>
      </c>
      <c r="J465" s="164" t="s">
        <v>3442</v>
      </c>
      <c r="K465" s="164">
        <v>0</v>
      </c>
      <c r="L465" s="164">
        <v>0</v>
      </c>
      <c r="M465" s="164">
        <v>1</v>
      </c>
      <c r="N465" s="164">
        <v>1</v>
      </c>
      <c r="O465" s="156">
        <v>0</v>
      </c>
      <c r="P465" s="156">
        <f t="shared" si="7"/>
        <v>0</v>
      </c>
    </row>
    <row r="466" spans="1:16" s="21" customFormat="1" ht="15" customHeight="1">
      <c r="A466" s="163" t="s">
        <v>3443</v>
      </c>
      <c r="B466" s="163" t="s">
        <v>3646</v>
      </c>
      <c r="C466" s="163" t="s">
        <v>81</v>
      </c>
      <c r="D466" s="163" t="s">
        <v>81</v>
      </c>
      <c r="E466" s="163" t="s">
        <v>13</v>
      </c>
      <c r="F466" s="163"/>
      <c r="G466" s="163" t="s">
        <v>2285</v>
      </c>
      <c r="H466" s="163" t="s">
        <v>2286</v>
      </c>
      <c r="I466" s="164" t="s">
        <v>3442</v>
      </c>
      <c r="J466" s="164" t="s">
        <v>3442</v>
      </c>
      <c r="K466" s="164">
        <v>0</v>
      </c>
      <c r="L466" s="164">
        <v>0</v>
      </c>
      <c r="M466" s="164">
        <v>1</v>
      </c>
      <c r="N466" s="164">
        <v>1</v>
      </c>
      <c r="O466" s="156">
        <v>0</v>
      </c>
      <c r="P466" s="156">
        <f t="shared" si="7"/>
        <v>0</v>
      </c>
    </row>
    <row r="467" spans="1:16" s="21" customFormat="1" ht="15" customHeight="1">
      <c r="A467" s="163" t="s">
        <v>3443</v>
      </c>
      <c r="B467" s="163" t="s">
        <v>3646</v>
      </c>
      <c r="C467" s="163" t="s">
        <v>81</v>
      </c>
      <c r="D467" s="163" t="s">
        <v>81</v>
      </c>
      <c r="E467" s="163" t="s">
        <v>13</v>
      </c>
      <c r="F467" s="163"/>
      <c r="G467" s="163" t="s">
        <v>16</v>
      </c>
      <c r="H467" s="163" t="s">
        <v>2307</v>
      </c>
      <c r="I467" s="164" t="s">
        <v>3442</v>
      </c>
      <c r="J467" s="164" t="s">
        <v>3442</v>
      </c>
      <c r="K467" s="164">
        <v>0</v>
      </c>
      <c r="L467" s="164">
        <v>0</v>
      </c>
      <c r="M467" s="164">
        <v>1</v>
      </c>
      <c r="N467" s="164">
        <v>1</v>
      </c>
      <c r="O467" s="156">
        <v>0</v>
      </c>
      <c r="P467" s="156">
        <f t="shared" si="7"/>
        <v>0</v>
      </c>
    </row>
    <row r="468" spans="1:16" s="21" customFormat="1" ht="15" customHeight="1">
      <c r="A468" s="163" t="s">
        <v>3443</v>
      </c>
      <c r="B468" s="163" t="s">
        <v>3646</v>
      </c>
      <c r="C468" s="163" t="s">
        <v>81</v>
      </c>
      <c r="D468" s="163" t="s">
        <v>81</v>
      </c>
      <c r="E468" s="163" t="s">
        <v>13</v>
      </c>
      <c r="F468" s="163"/>
      <c r="G468" s="163" t="s">
        <v>2287</v>
      </c>
      <c r="H468" s="163" t="s">
        <v>2288</v>
      </c>
      <c r="I468" s="164">
        <v>10.67</v>
      </c>
      <c r="J468" s="164">
        <v>10.67</v>
      </c>
      <c r="K468" s="164">
        <v>10.67</v>
      </c>
      <c r="L468" s="164">
        <v>10.67</v>
      </c>
      <c r="M468" s="164">
        <v>1</v>
      </c>
      <c r="N468" s="164">
        <v>1</v>
      </c>
      <c r="O468" s="156">
        <v>0</v>
      </c>
      <c r="P468" s="156">
        <f t="shared" si="7"/>
        <v>10.67</v>
      </c>
    </row>
    <row r="469" spans="1:16" s="21" customFormat="1" ht="15" customHeight="1">
      <c r="A469" s="163" t="s">
        <v>3443</v>
      </c>
      <c r="B469" s="163" t="s">
        <v>3646</v>
      </c>
      <c r="C469" s="163" t="s">
        <v>81</v>
      </c>
      <c r="D469" s="163" t="s">
        <v>81</v>
      </c>
      <c r="E469" s="163" t="s">
        <v>13</v>
      </c>
      <c r="F469" s="163"/>
      <c r="G469" s="163" t="s">
        <v>2302</v>
      </c>
      <c r="H469" s="163" t="s">
        <v>2303</v>
      </c>
      <c r="I469" s="164" t="s">
        <v>3442</v>
      </c>
      <c r="J469" s="164" t="s">
        <v>3442</v>
      </c>
      <c r="K469" s="164">
        <v>0</v>
      </c>
      <c r="L469" s="164">
        <v>0</v>
      </c>
      <c r="M469" s="164">
        <v>1</v>
      </c>
      <c r="N469" s="164">
        <v>1</v>
      </c>
      <c r="O469" s="156">
        <v>0</v>
      </c>
      <c r="P469" s="156">
        <f t="shared" si="7"/>
        <v>0</v>
      </c>
    </row>
    <row r="470" spans="1:16" s="21" customFormat="1" ht="15" customHeight="1">
      <c r="A470" s="163" t="s">
        <v>3443</v>
      </c>
      <c r="B470" s="163" t="s">
        <v>3646</v>
      </c>
      <c r="C470" s="163" t="s">
        <v>81</v>
      </c>
      <c r="D470" s="163" t="s">
        <v>81</v>
      </c>
      <c r="E470" s="163" t="s">
        <v>13</v>
      </c>
      <c r="F470" s="163"/>
      <c r="G470" s="163" t="s">
        <v>2306</v>
      </c>
      <c r="H470" s="163" t="s">
        <v>27</v>
      </c>
      <c r="I470" s="164" t="s">
        <v>3442</v>
      </c>
      <c r="J470" s="164" t="s">
        <v>3442</v>
      </c>
      <c r="K470" s="164">
        <v>0</v>
      </c>
      <c r="L470" s="164">
        <v>0</v>
      </c>
      <c r="M470" s="164">
        <v>1</v>
      </c>
      <c r="N470" s="164">
        <v>1</v>
      </c>
      <c r="O470" s="156">
        <v>0</v>
      </c>
      <c r="P470" s="156">
        <f t="shared" si="7"/>
        <v>0</v>
      </c>
    </row>
    <row r="471" spans="1:16" s="21" customFormat="1" ht="15" customHeight="1">
      <c r="A471" s="163" t="s">
        <v>3443</v>
      </c>
      <c r="B471" s="163" t="s">
        <v>3646</v>
      </c>
      <c r="C471" s="163" t="s">
        <v>81</v>
      </c>
      <c r="D471" s="163" t="s">
        <v>81</v>
      </c>
      <c r="E471" s="163" t="s">
        <v>13</v>
      </c>
      <c r="F471" s="163"/>
      <c r="G471" s="163" t="s">
        <v>2308</v>
      </c>
      <c r="H471" s="163" t="s">
        <v>31</v>
      </c>
      <c r="I471" s="164" t="s">
        <v>3442</v>
      </c>
      <c r="J471" s="164" t="s">
        <v>3442</v>
      </c>
      <c r="K471" s="164">
        <v>0</v>
      </c>
      <c r="L471" s="164">
        <v>0</v>
      </c>
      <c r="M471" s="164">
        <v>1</v>
      </c>
      <c r="N471" s="164">
        <v>1</v>
      </c>
      <c r="O471" s="156">
        <v>0</v>
      </c>
      <c r="P471" s="156">
        <f t="shared" si="7"/>
        <v>0</v>
      </c>
    </row>
    <row r="472" spans="1:16" s="21" customFormat="1" ht="15" customHeight="1">
      <c r="A472" s="163" t="s">
        <v>3443</v>
      </c>
      <c r="B472" s="163" t="s">
        <v>3646</v>
      </c>
      <c r="C472" s="163" t="s">
        <v>81</v>
      </c>
      <c r="D472" s="163" t="s">
        <v>81</v>
      </c>
      <c r="E472" s="163" t="s">
        <v>13</v>
      </c>
      <c r="F472" s="163"/>
      <c r="G472" s="163" t="s">
        <v>2293</v>
      </c>
      <c r="H472" s="163" t="s">
        <v>17</v>
      </c>
      <c r="I472" s="164">
        <v>1.91</v>
      </c>
      <c r="J472" s="164">
        <v>1.91</v>
      </c>
      <c r="K472" s="164">
        <v>4.26</v>
      </c>
      <c r="L472" s="164">
        <v>4.26</v>
      </c>
      <c r="M472" s="164">
        <v>1</v>
      </c>
      <c r="N472" s="164">
        <v>1</v>
      </c>
      <c r="O472" s="156">
        <v>2.35</v>
      </c>
      <c r="P472" s="156">
        <f t="shared" si="7"/>
        <v>1.9099999999999997</v>
      </c>
    </row>
    <row r="473" spans="1:16" s="21" customFormat="1" ht="15" customHeight="1">
      <c r="A473" s="163" t="s">
        <v>3443</v>
      </c>
      <c r="B473" s="163" t="s">
        <v>3646</v>
      </c>
      <c r="C473" s="163" t="s">
        <v>81</v>
      </c>
      <c r="D473" s="163" t="s">
        <v>81</v>
      </c>
      <c r="E473" s="163" t="s">
        <v>13</v>
      </c>
      <c r="F473" s="163"/>
      <c r="G473" s="163" t="s">
        <v>2294</v>
      </c>
      <c r="H473" s="163" t="s">
        <v>2295</v>
      </c>
      <c r="I473" s="164">
        <v>28.78</v>
      </c>
      <c r="J473" s="164">
        <v>28.78</v>
      </c>
      <c r="K473" s="164">
        <v>28.78</v>
      </c>
      <c r="L473" s="164">
        <v>28.78</v>
      </c>
      <c r="M473" s="164">
        <v>1</v>
      </c>
      <c r="N473" s="164">
        <v>1</v>
      </c>
      <c r="O473" s="156">
        <v>0</v>
      </c>
      <c r="P473" s="156">
        <f t="shared" si="7"/>
        <v>28.78</v>
      </c>
    </row>
    <row r="474" spans="1:16" s="21" customFormat="1" ht="15" customHeight="1">
      <c r="A474" s="163" t="s">
        <v>3443</v>
      </c>
      <c r="B474" s="163" t="s">
        <v>3646</v>
      </c>
      <c r="C474" s="163" t="s">
        <v>81</v>
      </c>
      <c r="D474" s="163" t="s">
        <v>81</v>
      </c>
      <c r="E474" s="163" t="s">
        <v>13</v>
      </c>
      <c r="F474" s="163"/>
      <c r="G474" s="163" t="s">
        <v>2309</v>
      </c>
      <c r="H474" s="163" t="s">
        <v>256</v>
      </c>
      <c r="I474" s="164" t="s">
        <v>3442</v>
      </c>
      <c r="J474" s="164" t="s">
        <v>3442</v>
      </c>
      <c r="K474" s="164">
        <v>0</v>
      </c>
      <c r="L474" s="164">
        <v>0</v>
      </c>
      <c r="M474" s="164">
        <v>1</v>
      </c>
      <c r="N474" s="164">
        <v>1</v>
      </c>
      <c r="O474" s="156">
        <v>0</v>
      </c>
      <c r="P474" s="156">
        <f t="shared" si="7"/>
        <v>0</v>
      </c>
    </row>
    <row r="475" spans="1:16" s="21" customFormat="1" ht="15" customHeight="1">
      <c r="A475" s="163" t="s">
        <v>3443</v>
      </c>
      <c r="B475" s="163" t="s">
        <v>3646</v>
      </c>
      <c r="C475" s="163" t="s">
        <v>83</v>
      </c>
      <c r="D475" s="163" t="s">
        <v>83</v>
      </c>
      <c r="E475" s="163" t="s">
        <v>13</v>
      </c>
      <c r="F475" s="163"/>
      <c r="G475" s="163" t="s">
        <v>2279</v>
      </c>
      <c r="H475" s="163" t="s">
        <v>2280</v>
      </c>
      <c r="I475" s="164">
        <v>2278.12</v>
      </c>
      <c r="J475" s="164">
        <v>2278.12</v>
      </c>
      <c r="K475" s="164">
        <v>16662.2</v>
      </c>
      <c r="L475" s="164">
        <v>16662.2</v>
      </c>
      <c r="M475" s="164">
        <v>1</v>
      </c>
      <c r="N475" s="164">
        <v>1</v>
      </c>
      <c r="O475" s="156">
        <v>14384.080000000002</v>
      </c>
      <c r="P475" s="156">
        <f t="shared" si="7"/>
        <v>2278.119999999999</v>
      </c>
    </row>
    <row r="476" spans="1:16" s="21" customFormat="1" ht="15" customHeight="1">
      <c r="A476" s="163" t="s">
        <v>3443</v>
      </c>
      <c r="B476" s="163" t="s">
        <v>3646</v>
      </c>
      <c r="C476" s="163" t="s">
        <v>83</v>
      </c>
      <c r="D476" s="163" t="s">
        <v>83</v>
      </c>
      <c r="E476" s="163" t="s">
        <v>13</v>
      </c>
      <c r="F476" s="163"/>
      <c r="G476" s="163" t="s">
        <v>2300</v>
      </c>
      <c r="H476" s="163" t="s">
        <v>2301</v>
      </c>
      <c r="I476" s="164" t="s">
        <v>3442</v>
      </c>
      <c r="J476" s="164" t="s">
        <v>3442</v>
      </c>
      <c r="K476" s="164">
        <v>0</v>
      </c>
      <c r="L476" s="164">
        <v>0</v>
      </c>
      <c r="M476" s="164">
        <v>1</v>
      </c>
      <c r="N476" s="164">
        <v>1</v>
      </c>
      <c r="O476" s="156">
        <v>0</v>
      </c>
      <c r="P476" s="156">
        <f t="shared" si="7"/>
        <v>0</v>
      </c>
    </row>
    <row r="477" spans="1:16" s="21" customFormat="1" ht="15" customHeight="1">
      <c r="A477" s="163" t="s">
        <v>3443</v>
      </c>
      <c r="B477" s="163" t="s">
        <v>3646</v>
      </c>
      <c r="C477" s="163" t="s">
        <v>83</v>
      </c>
      <c r="D477" s="163" t="s">
        <v>83</v>
      </c>
      <c r="E477" s="163" t="s">
        <v>13</v>
      </c>
      <c r="F477" s="163"/>
      <c r="G477" s="163" t="s">
        <v>2281</v>
      </c>
      <c r="H477" s="163" t="s">
        <v>2282</v>
      </c>
      <c r="I477" s="164" t="s">
        <v>3442</v>
      </c>
      <c r="J477" s="164" t="s">
        <v>3442</v>
      </c>
      <c r="K477" s="164">
        <v>3634.58</v>
      </c>
      <c r="L477" s="164">
        <v>3634.58</v>
      </c>
      <c r="M477" s="164">
        <v>1</v>
      </c>
      <c r="N477" s="164">
        <v>1</v>
      </c>
      <c r="O477" s="156">
        <v>3634.58</v>
      </c>
      <c r="P477" s="156">
        <f t="shared" si="7"/>
        <v>0</v>
      </c>
    </row>
    <row r="478" spans="1:16" s="21" customFormat="1" ht="15" customHeight="1">
      <c r="A478" s="163" t="s">
        <v>3443</v>
      </c>
      <c r="B478" s="163" t="s">
        <v>3646</v>
      </c>
      <c r="C478" s="163" t="s">
        <v>83</v>
      </c>
      <c r="D478" s="163" t="s">
        <v>83</v>
      </c>
      <c r="E478" s="163" t="s">
        <v>13</v>
      </c>
      <c r="F478" s="163"/>
      <c r="G478" s="163" t="s">
        <v>2283</v>
      </c>
      <c r="H478" s="163" t="s">
        <v>2284</v>
      </c>
      <c r="I478" s="164" t="s">
        <v>3442</v>
      </c>
      <c r="J478" s="164" t="s">
        <v>3442</v>
      </c>
      <c r="K478" s="164">
        <v>0</v>
      </c>
      <c r="L478" s="164">
        <v>0</v>
      </c>
      <c r="M478" s="164">
        <v>1</v>
      </c>
      <c r="N478" s="164">
        <v>1</v>
      </c>
      <c r="O478" s="156">
        <v>0</v>
      </c>
      <c r="P478" s="156">
        <f t="shared" si="7"/>
        <v>0</v>
      </c>
    </row>
    <row r="479" spans="1:16" s="21" customFormat="1" ht="15" customHeight="1">
      <c r="A479" s="163" t="s">
        <v>3443</v>
      </c>
      <c r="B479" s="163" t="s">
        <v>3646</v>
      </c>
      <c r="C479" s="163" t="s">
        <v>83</v>
      </c>
      <c r="D479" s="163" t="s">
        <v>83</v>
      </c>
      <c r="E479" s="163" t="s">
        <v>13</v>
      </c>
      <c r="F479" s="163"/>
      <c r="G479" s="163" t="s">
        <v>2285</v>
      </c>
      <c r="H479" s="163" t="s">
        <v>2286</v>
      </c>
      <c r="I479" s="164" t="s">
        <v>3442</v>
      </c>
      <c r="J479" s="164" t="s">
        <v>3442</v>
      </c>
      <c r="K479" s="164">
        <v>0</v>
      </c>
      <c r="L479" s="164">
        <v>0</v>
      </c>
      <c r="M479" s="164">
        <v>1</v>
      </c>
      <c r="N479" s="164">
        <v>1</v>
      </c>
      <c r="O479" s="156">
        <v>0</v>
      </c>
      <c r="P479" s="156">
        <f t="shared" si="7"/>
        <v>0</v>
      </c>
    </row>
    <row r="480" spans="1:16" s="21" customFormat="1" ht="15" customHeight="1">
      <c r="A480" s="163" t="s">
        <v>3443</v>
      </c>
      <c r="B480" s="163" t="s">
        <v>3646</v>
      </c>
      <c r="C480" s="163" t="s">
        <v>83</v>
      </c>
      <c r="D480" s="163" t="s">
        <v>83</v>
      </c>
      <c r="E480" s="163" t="s">
        <v>13</v>
      </c>
      <c r="F480" s="163"/>
      <c r="G480" s="163" t="s">
        <v>16</v>
      </c>
      <c r="H480" s="163" t="s">
        <v>2307</v>
      </c>
      <c r="I480" s="164" t="s">
        <v>3442</v>
      </c>
      <c r="J480" s="164" t="s">
        <v>3442</v>
      </c>
      <c r="K480" s="164">
        <v>0</v>
      </c>
      <c r="L480" s="164">
        <v>0</v>
      </c>
      <c r="M480" s="164">
        <v>1</v>
      </c>
      <c r="N480" s="164">
        <v>1</v>
      </c>
      <c r="O480" s="156">
        <v>0</v>
      </c>
      <c r="P480" s="156">
        <f t="shared" si="7"/>
        <v>0</v>
      </c>
    </row>
    <row r="481" spans="1:16" s="21" customFormat="1" ht="15" customHeight="1">
      <c r="A481" s="163" t="s">
        <v>3443</v>
      </c>
      <c r="B481" s="163" t="s">
        <v>3646</v>
      </c>
      <c r="C481" s="163" t="s">
        <v>83</v>
      </c>
      <c r="D481" s="163" t="s">
        <v>83</v>
      </c>
      <c r="E481" s="163" t="s">
        <v>13</v>
      </c>
      <c r="F481" s="163"/>
      <c r="G481" s="163" t="s">
        <v>2287</v>
      </c>
      <c r="H481" s="163" t="s">
        <v>2288</v>
      </c>
      <c r="I481" s="164">
        <v>22.38</v>
      </c>
      <c r="J481" s="164">
        <v>22.38</v>
      </c>
      <c r="K481" s="164">
        <v>22.38</v>
      </c>
      <c r="L481" s="164">
        <v>22.38</v>
      </c>
      <c r="M481" s="164">
        <v>1</v>
      </c>
      <c r="N481" s="164">
        <v>1</v>
      </c>
      <c r="O481" s="156">
        <v>0</v>
      </c>
      <c r="P481" s="156">
        <f t="shared" si="7"/>
        <v>22.38</v>
      </c>
    </row>
    <row r="482" spans="1:16" s="21" customFormat="1" ht="15" customHeight="1">
      <c r="A482" s="163" t="s">
        <v>3443</v>
      </c>
      <c r="B482" s="163" t="s">
        <v>3646</v>
      </c>
      <c r="C482" s="163" t="s">
        <v>83</v>
      </c>
      <c r="D482" s="163" t="s">
        <v>83</v>
      </c>
      <c r="E482" s="163" t="s">
        <v>13</v>
      </c>
      <c r="F482" s="163"/>
      <c r="G482" s="163" t="s">
        <v>2302</v>
      </c>
      <c r="H482" s="163" t="s">
        <v>2303</v>
      </c>
      <c r="I482" s="164" t="s">
        <v>3442</v>
      </c>
      <c r="J482" s="164" t="s">
        <v>3442</v>
      </c>
      <c r="K482" s="164">
        <v>0</v>
      </c>
      <c r="L482" s="164">
        <v>0</v>
      </c>
      <c r="M482" s="164">
        <v>1</v>
      </c>
      <c r="N482" s="164">
        <v>1</v>
      </c>
      <c r="O482" s="156">
        <v>0</v>
      </c>
      <c r="P482" s="156">
        <f t="shared" si="7"/>
        <v>0</v>
      </c>
    </row>
    <row r="483" spans="1:16" s="21" customFormat="1" ht="15" customHeight="1">
      <c r="A483" s="163" t="s">
        <v>3443</v>
      </c>
      <c r="B483" s="163" t="s">
        <v>3646</v>
      </c>
      <c r="C483" s="163" t="s">
        <v>83</v>
      </c>
      <c r="D483" s="163" t="s">
        <v>83</v>
      </c>
      <c r="E483" s="163" t="s">
        <v>13</v>
      </c>
      <c r="F483" s="163"/>
      <c r="G483" s="163" t="s">
        <v>2306</v>
      </c>
      <c r="H483" s="163" t="s">
        <v>27</v>
      </c>
      <c r="I483" s="164" t="s">
        <v>3442</v>
      </c>
      <c r="J483" s="164" t="s">
        <v>3442</v>
      </c>
      <c r="K483" s="164">
        <v>0</v>
      </c>
      <c r="L483" s="164">
        <v>0</v>
      </c>
      <c r="M483" s="164">
        <v>1</v>
      </c>
      <c r="N483" s="164">
        <v>1</v>
      </c>
      <c r="O483" s="156">
        <v>0</v>
      </c>
      <c r="P483" s="156">
        <f t="shared" si="7"/>
        <v>0</v>
      </c>
    </row>
    <row r="484" spans="1:16" s="21" customFormat="1" ht="15" customHeight="1">
      <c r="A484" s="163" t="s">
        <v>3443</v>
      </c>
      <c r="B484" s="163" t="s">
        <v>3646</v>
      </c>
      <c r="C484" s="163" t="s">
        <v>83</v>
      </c>
      <c r="D484" s="163" t="s">
        <v>83</v>
      </c>
      <c r="E484" s="163" t="s">
        <v>13</v>
      </c>
      <c r="F484" s="163"/>
      <c r="G484" s="163" t="s">
        <v>2308</v>
      </c>
      <c r="H484" s="163" t="s">
        <v>31</v>
      </c>
      <c r="I484" s="164" t="s">
        <v>3442</v>
      </c>
      <c r="J484" s="164" t="s">
        <v>3442</v>
      </c>
      <c r="K484" s="164">
        <v>0</v>
      </c>
      <c r="L484" s="164">
        <v>0</v>
      </c>
      <c r="M484" s="164">
        <v>1</v>
      </c>
      <c r="N484" s="164">
        <v>1</v>
      </c>
      <c r="O484" s="156">
        <v>0</v>
      </c>
      <c r="P484" s="156">
        <f t="shared" si="7"/>
        <v>0</v>
      </c>
    </row>
    <row r="485" spans="1:16" s="21" customFormat="1" ht="15" customHeight="1">
      <c r="A485" s="163" t="s">
        <v>3443</v>
      </c>
      <c r="B485" s="163" t="s">
        <v>3646</v>
      </c>
      <c r="C485" s="163" t="s">
        <v>83</v>
      </c>
      <c r="D485" s="163" t="s">
        <v>83</v>
      </c>
      <c r="E485" s="163" t="s">
        <v>13</v>
      </c>
      <c r="F485" s="163"/>
      <c r="G485" s="163" t="s">
        <v>2293</v>
      </c>
      <c r="H485" s="163" t="s">
        <v>17</v>
      </c>
      <c r="I485" s="164">
        <v>4.0999999999999996</v>
      </c>
      <c r="J485" s="164">
        <v>4.0999999999999996</v>
      </c>
      <c r="K485" s="164">
        <v>9.06</v>
      </c>
      <c r="L485" s="164">
        <v>9.06</v>
      </c>
      <c r="M485" s="164">
        <v>1</v>
      </c>
      <c r="N485" s="164">
        <v>1</v>
      </c>
      <c r="O485" s="156">
        <v>4.96</v>
      </c>
      <c r="P485" s="156">
        <f t="shared" si="7"/>
        <v>4.1000000000000005</v>
      </c>
    </row>
    <row r="486" spans="1:16" s="21" customFormat="1" ht="15" customHeight="1">
      <c r="A486" s="163" t="s">
        <v>3443</v>
      </c>
      <c r="B486" s="163" t="s">
        <v>3646</v>
      </c>
      <c r="C486" s="163" t="s">
        <v>83</v>
      </c>
      <c r="D486" s="163" t="s">
        <v>83</v>
      </c>
      <c r="E486" s="163" t="s">
        <v>13</v>
      </c>
      <c r="F486" s="163"/>
      <c r="G486" s="163" t="s">
        <v>2294</v>
      </c>
      <c r="H486" s="163" t="s">
        <v>2295</v>
      </c>
      <c r="I486" s="164">
        <v>61.95</v>
      </c>
      <c r="J486" s="164">
        <v>61.95</v>
      </c>
      <c r="K486" s="164">
        <v>61.95</v>
      </c>
      <c r="L486" s="164">
        <v>61.95</v>
      </c>
      <c r="M486" s="164">
        <v>1</v>
      </c>
      <c r="N486" s="164">
        <v>1</v>
      </c>
      <c r="O486" s="156">
        <v>0</v>
      </c>
      <c r="P486" s="156">
        <f t="shared" si="7"/>
        <v>61.95</v>
      </c>
    </row>
    <row r="487" spans="1:16" s="21" customFormat="1" ht="15" customHeight="1">
      <c r="A487" s="163" t="s">
        <v>3443</v>
      </c>
      <c r="B487" s="163" t="s">
        <v>3646</v>
      </c>
      <c r="C487" s="163" t="s">
        <v>83</v>
      </c>
      <c r="D487" s="163" t="s">
        <v>83</v>
      </c>
      <c r="E487" s="163" t="s">
        <v>13</v>
      </c>
      <c r="F487" s="163"/>
      <c r="G487" s="163" t="s">
        <v>2309</v>
      </c>
      <c r="H487" s="163" t="s">
        <v>256</v>
      </c>
      <c r="I487" s="164" t="s">
        <v>3442</v>
      </c>
      <c r="J487" s="164" t="s">
        <v>3442</v>
      </c>
      <c r="K487" s="164">
        <v>0</v>
      </c>
      <c r="L487" s="164">
        <v>0</v>
      </c>
      <c r="M487" s="164">
        <v>1</v>
      </c>
      <c r="N487" s="164">
        <v>1</v>
      </c>
      <c r="O487" s="156">
        <v>0</v>
      </c>
      <c r="P487" s="156">
        <f t="shared" si="7"/>
        <v>0</v>
      </c>
    </row>
    <row r="488" spans="1:16" s="21" customFormat="1" ht="15" customHeight="1">
      <c r="A488" s="163" t="s">
        <v>3443</v>
      </c>
      <c r="B488" s="163" t="s">
        <v>3646</v>
      </c>
      <c r="C488" s="163" t="s">
        <v>85</v>
      </c>
      <c r="D488" s="163" t="s">
        <v>85</v>
      </c>
      <c r="E488" s="163" t="s">
        <v>13</v>
      </c>
      <c r="F488" s="163"/>
      <c r="G488" s="163" t="s">
        <v>2279</v>
      </c>
      <c r="H488" s="163" t="s">
        <v>2280</v>
      </c>
      <c r="I488" s="164">
        <v>10842.26</v>
      </c>
      <c r="J488" s="164">
        <v>10842.26</v>
      </c>
      <c r="K488" s="164">
        <v>155473.03</v>
      </c>
      <c r="L488" s="164">
        <v>155473.03000000003</v>
      </c>
      <c r="M488" s="164">
        <v>1</v>
      </c>
      <c r="N488" s="164">
        <v>1</v>
      </c>
      <c r="O488" s="156">
        <v>144630.77000000002</v>
      </c>
      <c r="P488" s="156">
        <f t="shared" si="7"/>
        <v>10842.260000000009</v>
      </c>
    </row>
    <row r="489" spans="1:16" s="21" customFormat="1" ht="15" customHeight="1">
      <c r="A489" s="163" t="s">
        <v>3443</v>
      </c>
      <c r="B489" s="163" t="s">
        <v>3646</v>
      </c>
      <c r="C489" s="163" t="s">
        <v>85</v>
      </c>
      <c r="D489" s="163" t="s">
        <v>85</v>
      </c>
      <c r="E489" s="163" t="s">
        <v>13</v>
      </c>
      <c r="F489" s="163"/>
      <c r="G489" s="163" t="s">
        <v>2300</v>
      </c>
      <c r="H489" s="163" t="s">
        <v>2301</v>
      </c>
      <c r="I489" s="164" t="s">
        <v>3442</v>
      </c>
      <c r="J489" s="164" t="s">
        <v>3442</v>
      </c>
      <c r="K489" s="164">
        <v>0</v>
      </c>
      <c r="L489" s="164">
        <v>0</v>
      </c>
      <c r="M489" s="164">
        <v>1</v>
      </c>
      <c r="N489" s="164">
        <v>1</v>
      </c>
      <c r="O489" s="156">
        <v>0</v>
      </c>
      <c r="P489" s="156">
        <f t="shared" si="7"/>
        <v>0</v>
      </c>
    </row>
    <row r="490" spans="1:16" s="21" customFormat="1" ht="15" customHeight="1">
      <c r="A490" s="163" t="s">
        <v>3443</v>
      </c>
      <c r="B490" s="163" t="s">
        <v>3646</v>
      </c>
      <c r="C490" s="163" t="s">
        <v>85</v>
      </c>
      <c r="D490" s="163" t="s">
        <v>85</v>
      </c>
      <c r="E490" s="163" t="s">
        <v>13</v>
      </c>
      <c r="F490" s="163"/>
      <c r="G490" s="163" t="s">
        <v>2281</v>
      </c>
      <c r="H490" s="163" t="s">
        <v>2282</v>
      </c>
      <c r="I490" s="164" t="s">
        <v>3442</v>
      </c>
      <c r="J490" s="164" t="s">
        <v>3442</v>
      </c>
      <c r="K490" s="164">
        <v>8030.98</v>
      </c>
      <c r="L490" s="164">
        <v>8030.98</v>
      </c>
      <c r="M490" s="164">
        <v>1</v>
      </c>
      <c r="N490" s="164">
        <v>1</v>
      </c>
      <c r="O490" s="156">
        <v>8030.98</v>
      </c>
      <c r="P490" s="156">
        <f t="shared" si="7"/>
        <v>0</v>
      </c>
    </row>
    <row r="491" spans="1:16" s="21" customFormat="1" ht="15" customHeight="1">
      <c r="A491" s="163" t="s">
        <v>3443</v>
      </c>
      <c r="B491" s="163" t="s">
        <v>3646</v>
      </c>
      <c r="C491" s="163" t="s">
        <v>85</v>
      </c>
      <c r="D491" s="163" t="s">
        <v>85</v>
      </c>
      <c r="E491" s="163" t="s">
        <v>13</v>
      </c>
      <c r="F491" s="163"/>
      <c r="G491" s="163" t="s">
        <v>2283</v>
      </c>
      <c r="H491" s="163" t="s">
        <v>2284</v>
      </c>
      <c r="I491" s="164">
        <v>3522.18</v>
      </c>
      <c r="J491" s="164">
        <v>3522.18</v>
      </c>
      <c r="K491" s="164">
        <v>3522.18</v>
      </c>
      <c r="L491" s="164">
        <v>3522.18</v>
      </c>
      <c r="M491" s="164">
        <v>1</v>
      </c>
      <c r="N491" s="164">
        <v>1</v>
      </c>
      <c r="O491" s="156">
        <v>0</v>
      </c>
      <c r="P491" s="156">
        <f t="shared" si="7"/>
        <v>3522.18</v>
      </c>
    </row>
    <row r="492" spans="1:16" s="21" customFormat="1" ht="15" customHeight="1">
      <c r="A492" s="163" t="s">
        <v>3443</v>
      </c>
      <c r="B492" s="163" t="s">
        <v>3646</v>
      </c>
      <c r="C492" s="163" t="s">
        <v>85</v>
      </c>
      <c r="D492" s="163" t="s">
        <v>85</v>
      </c>
      <c r="E492" s="163" t="s">
        <v>13</v>
      </c>
      <c r="F492" s="163"/>
      <c r="G492" s="163" t="s">
        <v>2285</v>
      </c>
      <c r="H492" s="163" t="s">
        <v>2286</v>
      </c>
      <c r="I492" s="164" t="s">
        <v>3442</v>
      </c>
      <c r="J492" s="164" t="s">
        <v>3442</v>
      </c>
      <c r="K492" s="164">
        <v>74.010000000000005</v>
      </c>
      <c r="L492" s="164">
        <v>74.009999999999991</v>
      </c>
      <c r="M492" s="164">
        <v>1</v>
      </c>
      <c r="N492" s="164">
        <v>1</v>
      </c>
      <c r="O492" s="156">
        <v>74.009999999999991</v>
      </c>
      <c r="P492" s="156">
        <f t="shared" si="7"/>
        <v>0</v>
      </c>
    </row>
    <row r="493" spans="1:16" s="21" customFormat="1" ht="15" customHeight="1">
      <c r="A493" s="163" t="s">
        <v>3443</v>
      </c>
      <c r="B493" s="163" t="s">
        <v>3646</v>
      </c>
      <c r="C493" s="163" t="s">
        <v>85</v>
      </c>
      <c r="D493" s="163" t="s">
        <v>85</v>
      </c>
      <c r="E493" s="163" t="s">
        <v>13</v>
      </c>
      <c r="F493" s="163"/>
      <c r="G493" s="163" t="s">
        <v>16</v>
      </c>
      <c r="H493" s="163" t="s">
        <v>2307</v>
      </c>
      <c r="I493" s="164" t="s">
        <v>3442</v>
      </c>
      <c r="J493" s="164" t="s">
        <v>3442</v>
      </c>
      <c r="K493" s="164">
        <v>0</v>
      </c>
      <c r="L493" s="164">
        <v>0</v>
      </c>
      <c r="M493" s="164">
        <v>1</v>
      </c>
      <c r="N493" s="164">
        <v>1</v>
      </c>
      <c r="O493" s="156">
        <v>0</v>
      </c>
      <c r="P493" s="156">
        <f t="shared" si="7"/>
        <v>0</v>
      </c>
    </row>
    <row r="494" spans="1:16" s="21" customFormat="1" ht="15" customHeight="1">
      <c r="A494" s="163" t="s">
        <v>3443</v>
      </c>
      <c r="B494" s="163" t="s">
        <v>3646</v>
      </c>
      <c r="C494" s="163" t="s">
        <v>85</v>
      </c>
      <c r="D494" s="163" t="s">
        <v>85</v>
      </c>
      <c r="E494" s="163" t="s">
        <v>13</v>
      </c>
      <c r="F494" s="163"/>
      <c r="G494" s="163" t="s">
        <v>2287</v>
      </c>
      <c r="H494" s="163" t="s">
        <v>2288</v>
      </c>
      <c r="I494" s="164">
        <v>1928.18</v>
      </c>
      <c r="J494" s="164">
        <v>1928.18</v>
      </c>
      <c r="K494" s="164">
        <v>1928.18</v>
      </c>
      <c r="L494" s="164">
        <v>1928.18</v>
      </c>
      <c r="M494" s="164">
        <v>1</v>
      </c>
      <c r="N494" s="164">
        <v>1</v>
      </c>
      <c r="O494" s="156">
        <v>0</v>
      </c>
      <c r="P494" s="156">
        <f t="shared" si="7"/>
        <v>1928.18</v>
      </c>
    </row>
    <row r="495" spans="1:16" s="21" customFormat="1" ht="15" customHeight="1">
      <c r="A495" s="163" t="s">
        <v>3443</v>
      </c>
      <c r="B495" s="163" t="s">
        <v>3646</v>
      </c>
      <c r="C495" s="163" t="s">
        <v>85</v>
      </c>
      <c r="D495" s="163" t="s">
        <v>85</v>
      </c>
      <c r="E495" s="163" t="s">
        <v>13</v>
      </c>
      <c r="F495" s="163"/>
      <c r="G495" s="163" t="s">
        <v>2302</v>
      </c>
      <c r="H495" s="163" t="s">
        <v>2303</v>
      </c>
      <c r="I495" s="164">
        <v>382.04</v>
      </c>
      <c r="J495" s="164">
        <v>382.04</v>
      </c>
      <c r="K495" s="164">
        <v>382.04</v>
      </c>
      <c r="L495" s="164">
        <v>382.04</v>
      </c>
      <c r="M495" s="164">
        <v>1</v>
      </c>
      <c r="N495" s="164">
        <v>1</v>
      </c>
      <c r="O495" s="156">
        <v>0</v>
      </c>
      <c r="P495" s="156">
        <f t="shared" si="7"/>
        <v>382.04</v>
      </c>
    </row>
    <row r="496" spans="1:16" s="21" customFormat="1" ht="15" customHeight="1">
      <c r="A496" s="163" t="s">
        <v>3443</v>
      </c>
      <c r="B496" s="163" t="s">
        <v>3646</v>
      </c>
      <c r="C496" s="163" t="s">
        <v>85</v>
      </c>
      <c r="D496" s="163" t="s">
        <v>85</v>
      </c>
      <c r="E496" s="163" t="s">
        <v>13</v>
      </c>
      <c r="F496" s="163"/>
      <c r="G496" s="163" t="s">
        <v>2306</v>
      </c>
      <c r="H496" s="163" t="s">
        <v>27</v>
      </c>
      <c r="I496" s="164" t="s">
        <v>3442</v>
      </c>
      <c r="J496" s="164" t="s">
        <v>3442</v>
      </c>
      <c r="K496" s="164">
        <v>0</v>
      </c>
      <c r="L496" s="164">
        <v>0</v>
      </c>
      <c r="M496" s="164">
        <v>1</v>
      </c>
      <c r="N496" s="164">
        <v>1</v>
      </c>
      <c r="O496" s="156">
        <v>0</v>
      </c>
      <c r="P496" s="156">
        <f t="shared" si="7"/>
        <v>0</v>
      </c>
    </row>
    <row r="497" spans="1:16" s="21" customFormat="1" ht="15" customHeight="1">
      <c r="A497" s="163" t="s">
        <v>3443</v>
      </c>
      <c r="B497" s="163" t="s">
        <v>3646</v>
      </c>
      <c r="C497" s="163" t="s">
        <v>85</v>
      </c>
      <c r="D497" s="163" t="s">
        <v>85</v>
      </c>
      <c r="E497" s="163" t="s">
        <v>13</v>
      </c>
      <c r="F497" s="163"/>
      <c r="G497" s="163" t="s">
        <v>2308</v>
      </c>
      <c r="H497" s="163" t="s">
        <v>31</v>
      </c>
      <c r="I497" s="164" t="s">
        <v>3442</v>
      </c>
      <c r="J497" s="164" t="s">
        <v>3442</v>
      </c>
      <c r="K497" s="164">
        <v>0</v>
      </c>
      <c r="L497" s="164">
        <v>0</v>
      </c>
      <c r="M497" s="164">
        <v>1</v>
      </c>
      <c r="N497" s="164">
        <v>1</v>
      </c>
      <c r="O497" s="156">
        <v>0</v>
      </c>
      <c r="P497" s="156">
        <f t="shared" si="7"/>
        <v>0</v>
      </c>
    </row>
    <row r="498" spans="1:16" s="21" customFormat="1" ht="15" customHeight="1">
      <c r="A498" s="163" t="s">
        <v>3443</v>
      </c>
      <c r="B498" s="163" t="s">
        <v>3646</v>
      </c>
      <c r="C498" s="163" t="s">
        <v>85</v>
      </c>
      <c r="D498" s="163" t="s">
        <v>85</v>
      </c>
      <c r="E498" s="163" t="s">
        <v>13</v>
      </c>
      <c r="F498" s="163"/>
      <c r="G498" s="163" t="s">
        <v>2293</v>
      </c>
      <c r="H498" s="163" t="s">
        <v>17</v>
      </c>
      <c r="I498" s="164">
        <v>23.67</v>
      </c>
      <c r="J498" s="164">
        <v>23.67</v>
      </c>
      <c r="K498" s="164">
        <v>59.7</v>
      </c>
      <c r="L498" s="164">
        <v>59.7</v>
      </c>
      <c r="M498" s="164">
        <v>1</v>
      </c>
      <c r="N498" s="164">
        <v>1</v>
      </c>
      <c r="O498" s="156">
        <v>36.03</v>
      </c>
      <c r="P498" s="156">
        <f t="shared" si="7"/>
        <v>23.67</v>
      </c>
    </row>
    <row r="499" spans="1:16" s="21" customFormat="1" ht="15" customHeight="1">
      <c r="A499" s="163" t="s">
        <v>3443</v>
      </c>
      <c r="B499" s="163" t="s">
        <v>3646</v>
      </c>
      <c r="C499" s="163" t="s">
        <v>85</v>
      </c>
      <c r="D499" s="163" t="s">
        <v>85</v>
      </c>
      <c r="E499" s="163" t="s">
        <v>13</v>
      </c>
      <c r="F499" s="163"/>
      <c r="G499" s="163" t="s">
        <v>2294</v>
      </c>
      <c r="H499" s="163" t="s">
        <v>2295</v>
      </c>
      <c r="I499" s="164">
        <v>539.54</v>
      </c>
      <c r="J499" s="164">
        <v>539.54</v>
      </c>
      <c r="K499" s="164">
        <v>539.54</v>
      </c>
      <c r="L499" s="164">
        <v>539.54</v>
      </c>
      <c r="M499" s="164">
        <v>1</v>
      </c>
      <c r="N499" s="164">
        <v>1</v>
      </c>
      <c r="O499" s="156">
        <v>0</v>
      </c>
      <c r="P499" s="156">
        <f t="shared" si="7"/>
        <v>539.54</v>
      </c>
    </row>
    <row r="500" spans="1:16" s="21" customFormat="1" ht="15" customHeight="1">
      <c r="A500" s="163" t="s">
        <v>3443</v>
      </c>
      <c r="B500" s="163" t="s">
        <v>3646</v>
      </c>
      <c r="C500" s="163" t="s">
        <v>85</v>
      </c>
      <c r="D500" s="163" t="s">
        <v>85</v>
      </c>
      <c r="E500" s="163" t="s">
        <v>13</v>
      </c>
      <c r="F500" s="163"/>
      <c r="G500" s="163" t="s">
        <v>2309</v>
      </c>
      <c r="H500" s="163" t="s">
        <v>256</v>
      </c>
      <c r="I500" s="164" t="s">
        <v>3442</v>
      </c>
      <c r="J500" s="164" t="s">
        <v>3442</v>
      </c>
      <c r="K500" s="164">
        <v>0</v>
      </c>
      <c r="L500" s="164">
        <v>0</v>
      </c>
      <c r="M500" s="164">
        <v>1</v>
      </c>
      <c r="N500" s="164">
        <v>1</v>
      </c>
      <c r="O500" s="156">
        <v>0</v>
      </c>
      <c r="P500" s="156">
        <f t="shared" si="7"/>
        <v>0</v>
      </c>
    </row>
    <row r="501" spans="1:16" s="21" customFormat="1" ht="15" customHeight="1">
      <c r="A501" s="163" t="s">
        <v>3443</v>
      </c>
      <c r="B501" s="163" t="s">
        <v>3646</v>
      </c>
      <c r="C501" s="163" t="s">
        <v>87</v>
      </c>
      <c r="D501" s="163" t="s">
        <v>87</v>
      </c>
      <c r="E501" s="163" t="s">
        <v>13</v>
      </c>
      <c r="F501" s="163"/>
      <c r="G501" s="163" t="s">
        <v>2279</v>
      </c>
      <c r="H501" s="163" t="s">
        <v>2280</v>
      </c>
      <c r="I501" s="164">
        <v>379865.5</v>
      </c>
      <c r="J501" s="164">
        <v>379865.5</v>
      </c>
      <c r="K501" s="164">
        <v>2476173.4300000002</v>
      </c>
      <c r="L501" s="164">
        <v>2476173.4299999997</v>
      </c>
      <c r="M501" s="164">
        <v>1</v>
      </c>
      <c r="N501" s="164">
        <v>1</v>
      </c>
      <c r="O501" s="156">
        <v>2096307.93</v>
      </c>
      <c r="P501" s="156">
        <f t="shared" si="7"/>
        <v>379865.49999999977</v>
      </c>
    </row>
    <row r="502" spans="1:16" s="21" customFormat="1" ht="15" customHeight="1">
      <c r="A502" s="163" t="s">
        <v>3443</v>
      </c>
      <c r="B502" s="163" t="s">
        <v>3646</v>
      </c>
      <c r="C502" s="163" t="s">
        <v>87</v>
      </c>
      <c r="D502" s="163" t="s">
        <v>87</v>
      </c>
      <c r="E502" s="163" t="s">
        <v>13</v>
      </c>
      <c r="F502" s="163"/>
      <c r="G502" s="163" t="s">
        <v>2281</v>
      </c>
      <c r="H502" s="163" t="s">
        <v>2282</v>
      </c>
      <c r="I502" s="164">
        <v>5508.89</v>
      </c>
      <c r="J502" s="164">
        <v>5508.89</v>
      </c>
      <c r="K502" s="164">
        <v>180836.59</v>
      </c>
      <c r="L502" s="164">
        <v>180836.59000000003</v>
      </c>
      <c r="M502" s="164">
        <v>1</v>
      </c>
      <c r="N502" s="164">
        <v>1</v>
      </c>
      <c r="O502" s="156">
        <v>175327.7</v>
      </c>
      <c r="P502" s="156">
        <f t="shared" si="7"/>
        <v>5508.890000000014</v>
      </c>
    </row>
    <row r="503" spans="1:16" s="21" customFormat="1" ht="15" customHeight="1">
      <c r="A503" s="163" t="s">
        <v>3443</v>
      </c>
      <c r="B503" s="163" t="s">
        <v>3646</v>
      </c>
      <c r="C503" s="163" t="s">
        <v>87</v>
      </c>
      <c r="D503" s="163" t="s">
        <v>87</v>
      </c>
      <c r="E503" s="163" t="s">
        <v>13</v>
      </c>
      <c r="F503" s="163"/>
      <c r="G503" s="163" t="s">
        <v>2283</v>
      </c>
      <c r="H503" s="163" t="s">
        <v>2284</v>
      </c>
      <c r="I503" s="164">
        <v>64564.22</v>
      </c>
      <c r="J503" s="164">
        <v>64564.22</v>
      </c>
      <c r="K503" s="164">
        <v>64564.22</v>
      </c>
      <c r="L503" s="164">
        <v>64564.22</v>
      </c>
      <c r="M503" s="164">
        <v>1</v>
      </c>
      <c r="N503" s="164">
        <v>1</v>
      </c>
      <c r="O503" s="156">
        <v>0</v>
      </c>
      <c r="P503" s="156">
        <f t="shared" si="7"/>
        <v>64564.22</v>
      </c>
    </row>
    <row r="504" spans="1:16" s="21" customFormat="1" ht="15" customHeight="1">
      <c r="A504" s="163" t="s">
        <v>3443</v>
      </c>
      <c r="B504" s="163" t="s">
        <v>3646</v>
      </c>
      <c r="C504" s="163" t="s">
        <v>87</v>
      </c>
      <c r="D504" s="163" t="s">
        <v>87</v>
      </c>
      <c r="E504" s="163" t="s">
        <v>13</v>
      </c>
      <c r="F504" s="163"/>
      <c r="G504" s="163" t="s">
        <v>2285</v>
      </c>
      <c r="H504" s="163" t="s">
        <v>2286</v>
      </c>
      <c r="I504" s="164">
        <v>863.85</v>
      </c>
      <c r="J504" s="164">
        <v>863.85</v>
      </c>
      <c r="K504" s="164">
        <v>4683.5</v>
      </c>
      <c r="L504" s="164">
        <v>4683.5</v>
      </c>
      <c r="M504" s="164">
        <v>1</v>
      </c>
      <c r="N504" s="164">
        <v>1</v>
      </c>
      <c r="O504" s="156">
        <v>3819.6499999999996</v>
      </c>
      <c r="P504" s="156">
        <f t="shared" si="7"/>
        <v>863.85000000000036</v>
      </c>
    </row>
    <row r="505" spans="1:16" s="21" customFormat="1" ht="15" customHeight="1">
      <c r="A505" s="163" t="s">
        <v>3443</v>
      </c>
      <c r="B505" s="163" t="s">
        <v>3646</v>
      </c>
      <c r="C505" s="163" t="s">
        <v>87</v>
      </c>
      <c r="D505" s="163" t="s">
        <v>87</v>
      </c>
      <c r="E505" s="163" t="s">
        <v>13</v>
      </c>
      <c r="F505" s="163"/>
      <c r="G505" s="163" t="s">
        <v>2287</v>
      </c>
      <c r="H505" s="163" t="s">
        <v>2288</v>
      </c>
      <c r="I505" s="164">
        <v>36142.75</v>
      </c>
      <c r="J505" s="164">
        <v>36142.75</v>
      </c>
      <c r="K505" s="164">
        <v>36142.75</v>
      </c>
      <c r="L505" s="164">
        <v>36142.75</v>
      </c>
      <c r="M505" s="164">
        <v>1</v>
      </c>
      <c r="N505" s="164">
        <v>1</v>
      </c>
      <c r="O505" s="156">
        <v>0</v>
      </c>
      <c r="P505" s="156">
        <f t="shared" si="7"/>
        <v>36142.75</v>
      </c>
    </row>
    <row r="506" spans="1:16" s="21" customFormat="1" ht="15" customHeight="1">
      <c r="A506" s="163" t="s">
        <v>3443</v>
      </c>
      <c r="B506" s="163" t="s">
        <v>3646</v>
      </c>
      <c r="C506" s="163" t="s">
        <v>87</v>
      </c>
      <c r="D506" s="163" t="s">
        <v>87</v>
      </c>
      <c r="E506" s="163" t="s">
        <v>13</v>
      </c>
      <c r="F506" s="163"/>
      <c r="G506" s="163" t="s">
        <v>2302</v>
      </c>
      <c r="H506" s="163" t="s">
        <v>2303</v>
      </c>
      <c r="I506" s="164">
        <v>6063.5</v>
      </c>
      <c r="J506" s="164">
        <v>6063.5</v>
      </c>
      <c r="K506" s="164">
        <v>6063.5</v>
      </c>
      <c r="L506" s="164">
        <v>6063.5</v>
      </c>
      <c r="M506" s="164">
        <v>1</v>
      </c>
      <c r="N506" s="164">
        <v>1</v>
      </c>
      <c r="O506" s="156">
        <v>0</v>
      </c>
      <c r="P506" s="156">
        <f t="shared" si="7"/>
        <v>6063.5</v>
      </c>
    </row>
    <row r="507" spans="1:16" s="21" customFormat="1" ht="15" customHeight="1">
      <c r="A507" s="163" t="s">
        <v>3443</v>
      </c>
      <c r="B507" s="163" t="s">
        <v>3646</v>
      </c>
      <c r="C507" s="163" t="s">
        <v>87</v>
      </c>
      <c r="D507" s="163" t="s">
        <v>87</v>
      </c>
      <c r="E507" s="163" t="s">
        <v>13</v>
      </c>
      <c r="F507" s="163"/>
      <c r="G507" s="163" t="s">
        <v>2293</v>
      </c>
      <c r="H507" s="163" t="s">
        <v>17</v>
      </c>
      <c r="I507" s="164">
        <v>550.03</v>
      </c>
      <c r="J507" s="164">
        <v>550.03</v>
      </c>
      <c r="K507" s="164">
        <v>1217.51</v>
      </c>
      <c r="L507" s="164">
        <v>1217.51</v>
      </c>
      <c r="M507" s="164">
        <v>1</v>
      </c>
      <c r="N507" s="164">
        <v>1</v>
      </c>
      <c r="O507" s="156">
        <v>667.48</v>
      </c>
      <c r="P507" s="156">
        <f t="shared" si="7"/>
        <v>550.03</v>
      </c>
    </row>
    <row r="508" spans="1:16" s="21" customFormat="1" ht="15" customHeight="1">
      <c r="A508" s="163" t="s">
        <v>3443</v>
      </c>
      <c r="B508" s="163" t="s">
        <v>3646</v>
      </c>
      <c r="C508" s="163" t="s">
        <v>87</v>
      </c>
      <c r="D508" s="163" t="s">
        <v>87</v>
      </c>
      <c r="E508" s="163" t="s">
        <v>13</v>
      </c>
      <c r="F508" s="163"/>
      <c r="G508" s="163" t="s">
        <v>2294</v>
      </c>
      <c r="H508" s="163" t="s">
        <v>2295</v>
      </c>
      <c r="I508" s="164">
        <v>25813.45</v>
      </c>
      <c r="J508" s="164">
        <v>25813.45</v>
      </c>
      <c r="K508" s="164">
        <v>25813.45</v>
      </c>
      <c r="L508" s="164">
        <v>25813.45</v>
      </c>
      <c r="M508" s="164">
        <v>1</v>
      </c>
      <c r="N508" s="164">
        <v>1</v>
      </c>
      <c r="O508" s="156">
        <v>0</v>
      </c>
      <c r="P508" s="156">
        <f t="shared" si="7"/>
        <v>25813.45</v>
      </c>
    </row>
    <row r="509" spans="1:16" s="21" customFormat="1" ht="15" customHeight="1">
      <c r="A509" s="163" t="s">
        <v>3443</v>
      </c>
      <c r="B509" s="163" t="s">
        <v>3646</v>
      </c>
      <c r="C509" s="163" t="s">
        <v>89</v>
      </c>
      <c r="D509" s="163" t="s">
        <v>89</v>
      </c>
      <c r="E509" s="163" t="s">
        <v>13</v>
      </c>
      <c r="F509" s="163"/>
      <c r="G509" s="163" t="s">
        <v>2279</v>
      </c>
      <c r="H509" s="163" t="s">
        <v>2280</v>
      </c>
      <c r="I509" s="164">
        <v>3.35</v>
      </c>
      <c r="J509" s="164">
        <v>3.35</v>
      </c>
      <c r="K509" s="164">
        <v>48.55</v>
      </c>
      <c r="L509" s="164">
        <v>48.55</v>
      </c>
      <c r="M509" s="164">
        <v>1</v>
      </c>
      <c r="N509" s="164">
        <v>1</v>
      </c>
      <c r="O509" s="156">
        <v>45.199999999999996</v>
      </c>
      <c r="P509" s="156">
        <f t="shared" si="7"/>
        <v>3.3500000000000014</v>
      </c>
    </row>
    <row r="510" spans="1:16" s="21" customFormat="1" ht="15" customHeight="1">
      <c r="A510" s="163" t="s">
        <v>3443</v>
      </c>
      <c r="B510" s="163" t="s">
        <v>3646</v>
      </c>
      <c r="C510" s="163" t="s">
        <v>89</v>
      </c>
      <c r="D510" s="163" t="s">
        <v>89</v>
      </c>
      <c r="E510" s="163" t="s">
        <v>13</v>
      </c>
      <c r="F510" s="163"/>
      <c r="G510" s="163" t="s">
        <v>2281</v>
      </c>
      <c r="H510" s="163" t="s">
        <v>2282</v>
      </c>
      <c r="I510" s="164">
        <v>0.71</v>
      </c>
      <c r="J510" s="164">
        <v>0.71</v>
      </c>
      <c r="K510" s="164">
        <v>1015.92</v>
      </c>
      <c r="L510" s="164">
        <v>1015.92</v>
      </c>
      <c r="M510" s="164">
        <v>1</v>
      </c>
      <c r="N510" s="164">
        <v>1</v>
      </c>
      <c r="O510" s="156">
        <v>1015.2099999999999</v>
      </c>
      <c r="P510" s="156">
        <f t="shared" si="7"/>
        <v>0.71000000000003638</v>
      </c>
    </row>
    <row r="511" spans="1:16" s="21" customFormat="1" ht="15" customHeight="1">
      <c r="A511" s="163" t="s">
        <v>3443</v>
      </c>
      <c r="B511" s="163" t="s">
        <v>3646</v>
      </c>
      <c r="C511" s="163" t="s">
        <v>89</v>
      </c>
      <c r="D511" s="163" t="s">
        <v>89</v>
      </c>
      <c r="E511" s="163" t="s">
        <v>13</v>
      </c>
      <c r="F511" s="163"/>
      <c r="G511" s="163" t="s">
        <v>2283</v>
      </c>
      <c r="H511" s="163" t="s">
        <v>2284</v>
      </c>
      <c r="I511" s="164">
        <v>292.44</v>
      </c>
      <c r="J511" s="164">
        <v>292.44</v>
      </c>
      <c r="K511" s="164">
        <v>292.44</v>
      </c>
      <c r="L511" s="164">
        <v>292.44</v>
      </c>
      <c r="M511" s="164">
        <v>1</v>
      </c>
      <c r="N511" s="164">
        <v>1</v>
      </c>
      <c r="O511" s="156">
        <v>0</v>
      </c>
      <c r="P511" s="156">
        <f t="shared" si="7"/>
        <v>292.44</v>
      </c>
    </row>
    <row r="512" spans="1:16" s="21" customFormat="1" ht="15" customHeight="1">
      <c r="A512" s="163" t="s">
        <v>3443</v>
      </c>
      <c r="B512" s="163" t="s">
        <v>3646</v>
      </c>
      <c r="C512" s="163" t="s">
        <v>89</v>
      </c>
      <c r="D512" s="163" t="s">
        <v>89</v>
      </c>
      <c r="E512" s="163" t="s">
        <v>13</v>
      </c>
      <c r="F512" s="163"/>
      <c r="G512" s="163" t="s">
        <v>2285</v>
      </c>
      <c r="H512" s="163" t="s">
        <v>2286</v>
      </c>
      <c r="I512" s="164">
        <v>1.41</v>
      </c>
      <c r="J512" s="164">
        <v>1.41</v>
      </c>
      <c r="K512" s="164">
        <v>14.5</v>
      </c>
      <c r="L512" s="164">
        <v>14.5</v>
      </c>
      <c r="M512" s="164">
        <v>1</v>
      </c>
      <c r="N512" s="164">
        <v>1</v>
      </c>
      <c r="O512" s="156">
        <v>13.09</v>
      </c>
      <c r="P512" s="156">
        <f t="shared" si="7"/>
        <v>1.4100000000000001</v>
      </c>
    </row>
    <row r="513" spans="1:16" s="21" customFormat="1" ht="15" customHeight="1">
      <c r="A513" s="163" t="s">
        <v>3443</v>
      </c>
      <c r="B513" s="163" t="s">
        <v>3646</v>
      </c>
      <c r="C513" s="163" t="s">
        <v>89</v>
      </c>
      <c r="D513" s="163" t="s">
        <v>89</v>
      </c>
      <c r="E513" s="163" t="s">
        <v>13</v>
      </c>
      <c r="F513" s="163"/>
      <c r="G513" s="163" t="s">
        <v>16</v>
      </c>
      <c r="H513" s="163" t="s">
        <v>2307</v>
      </c>
      <c r="I513" s="164" t="s">
        <v>3442</v>
      </c>
      <c r="J513" s="164" t="s">
        <v>3442</v>
      </c>
      <c r="K513" s="164">
        <v>0</v>
      </c>
      <c r="L513" s="164">
        <v>0</v>
      </c>
      <c r="M513" s="164">
        <v>1</v>
      </c>
      <c r="N513" s="164">
        <v>1</v>
      </c>
      <c r="O513" s="156">
        <v>0</v>
      </c>
      <c r="P513" s="156">
        <f t="shared" si="7"/>
        <v>0</v>
      </c>
    </row>
    <row r="514" spans="1:16" s="21" customFormat="1" ht="15" customHeight="1">
      <c r="A514" s="163" t="s">
        <v>3443</v>
      </c>
      <c r="B514" s="163" t="s">
        <v>3646</v>
      </c>
      <c r="C514" s="163" t="s">
        <v>89</v>
      </c>
      <c r="D514" s="163" t="s">
        <v>89</v>
      </c>
      <c r="E514" s="163" t="s">
        <v>13</v>
      </c>
      <c r="F514" s="163"/>
      <c r="G514" s="163" t="s">
        <v>2287</v>
      </c>
      <c r="H514" s="163" t="s">
        <v>2288</v>
      </c>
      <c r="I514" s="164">
        <v>204.58</v>
      </c>
      <c r="J514" s="164">
        <v>204.58</v>
      </c>
      <c r="K514" s="164">
        <v>204.58</v>
      </c>
      <c r="L514" s="164">
        <v>204.58</v>
      </c>
      <c r="M514" s="164">
        <v>1</v>
      </c>
      <c r="N514" s="164">
        <v>1</v>
      </c>
      <c r="O514" s="156">
        <v>0</v>
      </c>
      <c r="P514" s="156">
        <f t="shared" si="7"/>
        <v>204.58</v>
      </c>
    </row>
    <row r="515" spans="1:16" s="21" customFormat="1" ht="15" customHeight="1">
      <c r="A515" s="163" t="s">
        <v>3443</v>
      </c>
      <c r="B515" s="163" t="s">
        <v>3646</v>
      </c>
      <c r="C515" s="163" t="s">
        <v>89</v>
      </c>
      <c r="D515" s="163" t="s">
        <v>89</v>
      </c>
      <c r="E515" s="163" t="s">
        <v>13</v>
      </c>
      <c r="F515" s="163"/>
      <c r="G515" s="163" t="s">
        <v>2302</v>
      </c>
      <c r="H515" s="163" t="s">
        <v>2303</v>
      </c>
      <c r="I515" s="164">
        <v>106.68</v>
      </c>
      <c r="J515" s="164">
        <v>106.68</v>
      </c>
      <c r="K515" s="164">
        <v>106.68</v>
      </c>
      <c r="L515" s="164">
        <v>106.68</v>
      </c>
      <c r="M515" s="164">
        <v>1</v>
      </c>
      <c r="N515" s="164">
        <v>1</v>
      </c>
      <c r="O515" s="156">
        <v>0</v>
      </c>
      <c r="P515" s="156">
        <f t="shared" si="7"/>
        <v>106.68</v>
      </c>
    </row>
    <row r="516" spans="1:16" s="21" customFormat="1" ht="15" customHeight="1">
      <c r="A516" s="163" t="s">
        <v>3443</v>
      </c>
      <c r="B516" s="163" t="s">
        <v>3646</v>
      </c>
      <c r="C516" s="163" t="s">
        <v>89</v>
      </c>
      <c r="D516" s="163" t="s">
        <v>89</v>
      </c>
      <c r="E516" s="163" t="s">
        <v>13</v>
      </c>
      <c r="F516" s="163"/>
      <c r="G516" s="163" t="s">
        <v>2306</v>
      </c>
      <c r="H516" s="163" t="s">
        <v>27</v>
      </c>
      <c r="I516" s="164" t="s">
        <v>3442</v>
      </c>
      <c r="J516" s="164" t="s">
        <v>3442</v>
      </c>
      <c r="K516" s="164">
        <v>0</v>
      </c>
      <c r="L516" s="164">
        <v>0</v>
      </c>
      <c r="M516" s="164">
        <v>1</v>
      </c>
      <c r="N516" s="164">
        <v>1</v>
      </c>
      <c r="O516" s="156">
        <v>0</v>
      </c>
      <c r="P516" s="156">
        <f t="shared" si="7"/>
        <v>0</v>
      </c>
    </row>
    <row r="517" spans="1:16" s="21" customFormat="1" ht="15" customHeight="1">
      <c r="A517" s="163" t="s">
        <v>3443</v>
      </c>
      <c r="B517" s="163" t="s">
        <v>3646</v>
      </c>
      <c r="C517" s="163" t="s">
        <v>89</v>
      </c>
      <c r="D517" s="163" t="s">
        <v>89</v>
      </c>
      <c r="E517" s="163" t="s">
        <v>13</v>
      </c>
      <c r="F517" s="163"/>
      <c r="G517" s="163" t="s">
        <v>2310</v>
      </c>
      <c r="H517" s="163" t="s">
        <v>38</v>
      </c>
      <c r="I517" s="164" t="s">
        <v>3442</v>
      </c>
      <c r="J517" s="164" t="s">
        <v>3442</v>
      </c>
      <c r="K517" s="164">
        <v>0</v>
      </c>
      <c r="L517" s="164">
        <v>0</v>
      </c>
      <c r="M517" s="164">
        <v>1</v>
      </c>
      <c r="N517" s="164">
        <v>1</v>
      </c>
      <c r="O517" s="156">
        <v>0</v>
      </c>
      <c r="P517" s="156">
        <f t="shared" ref="P517:P580" si="8">L517-O517</f>
        <v>0</v>
      </c>
    </row>
    <row r="518" spans="1:16" s="21" customFormat="1" ht="15" customHeight="1">
      <c r="A518" s="163" t="s">
        <v>3443</v>
      </c>
      <c r="B518" s="163" t="s">
        <v>3646</v>
      </c>
      <c r="C518" s="163" t="s">
        <v>89</v>
      </c>
      <c r="D518" s="163" t="s">
        <v>89</v>
      </c>
      <c r="E518" s="163" t="s">
        <v>13</v>
      </c>
      <c r="F518" s="163"/>
      <c r="G518" s="163" t="s">
        <v>2316</v>
      </c>
      <c r="H518" s="163" t="s">
        <v>2317</v>
      </c>
      <c r="I518" s="164" t="s">
        <v>3442</v>
      </c>
      <c r="J518" s="164" t="s">
        <v>3442</v>
      </c>
      <c r="K518" s="164">
        <v>0</v>
      </c>
      <c r="L518" s="164">
        <v>0</v>
      </c>
      <c r="M518" s="164">
        <v>1</v>
      </c>
      <c r="N518" s="164">
        <v>1</v>
      </c>
      <c r="O518" s="156">
        <v>0</v>
      </c>
      <c r="P518" s="156">
        <f t="shared" si="8"/>
        <v>0</v>
      </c>
    </row>
    <row r="519" spans="1:16" s="21" customFormat="1" ht="15" customHeight="1">
      <c r="A519" s="163" t="s">
        <v>3443</v>
      </c>
      <c r="B519" s="163" t="s">
        <v>3646</v>
      </c>
      <c r="C519" s="163" t="s">
        <v>89</v>
      </c>
      <c r="D519" s="163" t="s">
        <v>89</v>
      </c>
      <c r="E519" s="163" t="s">
        <v>13</v>
      </c>
      <c r="F519" s="163"/>
      <c r="G519" s="163" t="s">
        <v>2293</v>
      </c>
      <c r="H519" s="163" t="s">
        <v>17</v>
      </c>
      <c r="I519" s="164">
        <v>0.03</v>
      </c>
      <c r="J519" s="164">
        <v>0.03</v>
      </c>
      <c r="K519" s="164">
        <v>0.74</v>
      </c>
      <c r="L519" s="164">
        <v>0.74</v>
      </c>
      <c r="M519" s="164">
        <v>1</v>
      </c>
      <c r="N519" s="164">
        <v>1</v>
      </c>
      <c r="O519" s="156">
        <v>0.71</v>
      </c>
      <c r="P519" s="156">
        <f t="shared" si="8"/>
        <v>3.0000000000000027E-2</v>
      </c>
    </row>
    <row r="520" spans="1:16" s="21" customFormat="1" ht="15" customHeight="1">
      <c r="A520" s="163" t="s">
        <v>3443</v>
      </c>
      <c r="B520" s="163" t="s">
        <v>3646</v>
      </c>
      <c r="C520" s="163" t="s">
        <v>89</v>
      </c>
      <c r="D520" s="163" t="s">
        <v>89</v>
      </c>
      <c r="E520" s="163" t="s">
        <v>13</v>
      </c>
      <c r="F520" s="163"/>
      <c r="G520" s="163" t="s">
        <v>2311</v>
      </c>
      <c r="H520" s="163" t="s">
        <v>2312</v>
      </c>
      <c r="I520" s="164" t="s">
        <v>3442</v>
      </c>
      <c r="J520" s="164" t="s">
        <v>3442</v>
      </c>
      <c r="K520" s="164">
        <v>0</v>
      </c>
      <c r="L520" s="164">
        <v>0</v>
      </c>
      <c r="M520" s="164">
        <v>1</v>
      </c>
      <c r="N520" s="164">
        <v>1</v>
      </c>
      <c r="O520" s="156">
        <v>0</v>
      </c>
      <c r="P520" s="156">
        <f t="shared" si="8"/>
        <v>0</v>
      </c>
    </row>
    <row r="521" spans="1:16" s="21" customFormat="1" ht="15" customHeight="1">
      <c r="A521" s="163" t="s">
        <v>3443</v>
      </c>
      <c r="B521" s="163" t="s">
        <v>3646</v>
      </c>
      <c r="C521" s="163" t="s">
        <v>89</v>
      </c>
      <c r="D521" s="163" t="s">
        <v>89</v>
      </c>
      <c r="E521" s="163" t="s">
        <v>13</v>
      </c>
      <c r="F521" s="163"/>
      <c r="G521" s="163" t="s">
        <v>2294</v>
      </c>
      <c r="H521" s="163" t="s">
        <v>2295</v>
      </c>
      <c r="I521" s="164">
        <v>1.32</v>
      </c>
      <c r="J521" s="164">
        <v>1.32</v>
      </c>
      <c r="K521" s="164">
        <v>1.32</v>
      </c>
      <c r="L521" s="164">
        <v>1.32</v>
      </c>
      <c r="M521" s="164">
        <v>1</v>
      </c>
      <c r="N521" s="164">
        <v>1</v>
      </c>
      <c r="O521" s="156">
        <v>0</v>
      </c>
      <c r="P521" s="156">
        <f t="shared" si="8"/>
        <v>1.32</v>
      </c>
    </row>
    <row r="522" spans="1:16" s="21" customFormat="1" ht="15" customHeight="1">
      <c r="A522" s="163" t="s">
        <v>3443</v>
      </c>
      <c r="B522" s="163" t="s">
        <v>3646</v>
      </c>
      <c r="C522" s="163" t="s">
        <v>89</v>
      </c>
      <c r="D522" s="163" t="s">
        <v>89</v>
      </c>
      <c r="E522" s="163" t="s">
        <v>13</v>
      </c>
      <c r="F522" s="163"/>
      <c r="G522" s="163" t="s">
        <v>2309</v>
      </c>
      <c r="H522" s="163" t="s">
        <v>256</v>
      </c>
      <c r="I522" s="164" t="s">
        <v>3442</v>
      </c>
      <c r="J522" s="164" t="s">
        <v>3442</v>
      </c>
      <c r="K522" s="164">
        <v>0</v>
      </c>
      <c r="L522" s="164">
        <v>0</v>
      </c>
      <c r="M522" s="164">
        <v>1</v>
      </c>
      <c r="N522" s="164">
        <v>1</v>
      </c>
      <c r="O522" s="156">
        <v>0</v>
      </c>
      <c r="P522" s="156">
        <f t="shared" si="8"/>
        <v>0</v>
      </c>
    </row>
    <row r="523" spans="1:16" s="21" customFormat="1" ht="15" customHeight="1">
      <c r="A523" s="163" t="s">
        <v>3443</v>
      </c>
      <c r="B523" s="163" t="s">
        <v>3646</v>
      </c>
      <c r="C523" s="163" t="s">
        <v>91</v>
      </c>
      <c r="D523" s="163" t="s">
        <v>91</v>
      </c>
      <c r="E523" s="163" t="s">
        <v>13</v>
      </c>
      <c r="F523" s="163"/>
      <c r="G523" s="163" t="s">
        <v>2279</v>
      </c>
      <c r="H523" s="163" t="s">
        <v>2280</v>
      </c>
      <c r="I523" s="164">
        <v>14175.91</v>
      </c>
      <c r="J523" s="164">
        <v>14175.91</v>
      </c>
      <c r="K523" s="164">
        <v>110838.47</v>
      </c>
      <c r="L523" s="164">
        <v>110838.47</v>
      </c>
      <c r="M523" s="164">
        <v>1</v>
      </c>
      <c r="N523" s="164">
        <v>1</v>
      </c>
      <c r="O523" s="156">
        <v>96662.56</v>
      </c>
      <c r="P523" s="156">
        <f t="shared" si="8"/>
        <v>14175.910000000003</v>
      </c>
    </row>
    <row r="524" spans="1:16" s="21" customFormat="1" ht="15" customHeight="1">
      <c r="A524" s="163" t="s">
        <v>3443</v>
      </c>
      <c r="B524" s="163" t="s">
        <v>3646</v>
      </c>
      <c r="C524" s="163" t="s">
        <v>91</v>
      </c>
      <c r="D524" s="163" t="s">
        <v>91</v>
      </c>
      <c r="E524" s="163" t="s">
        <v>13</v>
      </c>
      <c r="F524" s="163"/>
      <c r="G524" s="163" t="s">
        <v>2300</v>
      </c>
      <c r="H524" s="163" t="s">
        <v>2301</v>
      </c>
      <c r="I524" s="164" t="s">
        <v>3442</v>
      </c>
      <c r="J524" s="164" t="s">
        <v>3442</v>
      </c>
      <c r="K524" s="164">
        <v>0</v>
      </c>
      <c r="L524" s="164">
        <v>0</v>
      </c>
      <c r="M524" s="164">
        <v>1</v>
      </c>
      <c r="N524" s="164">
        <v>1</v>
      </c>
      <c r="O524" s="156">
        <v>0</v>
      </c>
      <c r="P524" s="156">
        <f t="shared" si="8"/>
        <v>0</v>
      </c>
    </row>
    <row r="525" spans="1:16" s="21" customFormat="1" ht="15" customHeight="1">
      <c r="A525" s="163" t="s">
        <v>3443</v>
      </c>
      <c r="B525" s="163" t="s">
        <v>3646</v>
      </c>
      <c r="C525" s="163" t="s">
        <v>91</v>
      </c>
      <c r="D525" s="163" t="s">
        <v>91</v>
      </c>
      <c r="E525" s="163" t="s">
        <v>13</v>
      </c>
      <c r="F525" s="163"/>
      <c r="G525" s="163" t="s">
        <v>2281</v>
      </c>
      <c r="H525" s="163" t="s">
        <v>2282</v>
      </c>
      <c r="I525" s="164">
        <v>2.68</v>
      </c>
      <c r="J525" s="164">
        <v>2.68</v>
      </c>
      <c r="K525" s="164">
        <v>35583.449999999997</v>
      </c>
      <c r="L525" s="164">
        <v>35583.450000000004</v>
      </c>
      <c r="M525" s="164">
        <v>1</v>
      </c>
      <c r="N525" s="164">
        <v>1</v>
      </c>
      <c r="O525" s="156">
        <v>35580.770000000004</v>
      </c>
      <c r="P525" s="156">
        <f t="shared" si="8"/>
        <v>2.680000000000291</v>
      </c>
    </row>
    <row r="526" spans="1:16" s="21" customFormat="1" ht="15" customHeight="1">
      <c r="A526" s="163" t="s">
        <v>3443</v>
      </c>
      <c r="B526" s="163" t="s">
        <v>3646</v>
      </c>
      <c r="C526" s="163" t="s">
        <v>91</v>
      </c>
      <c r="D526" s="163" t="s">
        <v>91</v>
      </c>
      <c r="E526" s="163" t="s">
        <v>13</v>
      </c>
      <c r="F526" s="163"/>
      <c r="G526" s="163" t="s">
        <v>2283</v>
      </c>
      <c r="H526" s="163" t="s">
        <v>2284</v>
      </c>
      <c r="I526" s="164">
        <v>11122.62</v>
      </c>
      <c r="J526" s="164">
        <v>11122.62</v>
      </c>
      <c r="K526" s="164">
        <v>11122.62</v>
      </c>
      <c r="L526" s="164">
        <v>11122.62</v>
      </c>
      <c r="M526" s="164">
        <v>1</v>
      </c>
      <c r="N526" s="164">
        <v>1</v>
      </c>
      <c r="O526" s="156">
        <v>0</v>
      </c>
      <c r="P526" s="156">
        <f t="shared" si="8"/>
        <v>11122.62</v>
      </c>
    </row>
    <row r="527" spans="1:16" s="21" customFormat="1" ht="15" customHeight="1">
      <c r="A527" s="163" t="s">
        <v>3443</v>
      </c>
      <c r="B527" s="163" t="s">
        <v>3646</v>
      </c>
      <c r="C527" s="163" t="s">
        <v>91</v>
      </c>
      <c r="D527" s="163" t="s">
        <v>91</v>
      </c>
      <c r="E527" s="163" t="s">
        <v>13</v>
      </c>
      <c r="F527" s="163"/>
      <c r="G527" s="163" t="s">
        <v>2285</v>
      </c>
      <c r="H527" s="163" t="s">
        <v>2286</v>
      </c>
      <c r="I527" s="164">
        <v>136</v>
      </c>
      <c r="J527" s="164">
        <v>136</v>
      </c>
      <c r="K527" s="164">
        <v>181.43</v>
      </c>
      <c r="L527" s="164">
        <v>181.43</v>
      </c>
      <c r="M527" s="164">
        <v>1</v>
      </c>
      <c r="N527" s="164">
        <v>1</v>
      </c>
      <c r="O527" s="156">
        <v>45.43</v>
      </c>
      <c r="P527" s="156">
        <f t="shared" si="8"/>
        <v>136</v>
      </c>
    </row>
    <row r="528" spans="1:16" s="21" customFormat="1" ht="15" customHeight="1">
      <c r="A528" s="163" t="s">
        <v>3443</v>
      </c>
      <c r="B528" s="163" t="s">
        <v>3646</v>
      </c>
      <c r="C528" s="163" t="s">
        <v>91</v>
      </c>
      <c r="D528" s="163" t="s">
        <v>91</v>
      </c>
      <c r="E528" s="163" t="s">
        <v>13</v>
      </c>
      <c r="F528" s="163"/>
      <c r="G528" s="163" t="s">
        <v>16</v>
      </c>
      <c r="H528" s="163" t="s">
        <v>2307</v>
      </c>
      <c r="I528" s="164" t="s">
        <v>3442</v>
      </c>
      <c r="J528" s="164" t="s">
        <v>3442</v>
      </c>
      <c r="K528" s="164">
        <v>0</v>
      </c>
      <c r="L528" s="164">
        <v>0</v>
      </c>
      <c r="M528" s="164">
        <v>1</v>
      </c>
      <c r="N528" s="164">
        <v>1</v>
      </c>
      <c r="O528" s="156">
        <v>0</v>
      </c>
      <c r="P528" s="156">
        <f t="shared" si="8"/>
        <v>0</v>
      </c>
    </row>
    <row r="529" spans="1:16" s="21" customFormat="1" ht="15" customHeight="1">
      <c r="A529" s="163" t="s">
        <v>3443</v>
      </c>
      <c r="B529" s="163" t="s">
        <v>3646</v>
      </c>
      <c r="C529" s="163" t="s">
        <v>91</v>
      </c>
      <c r="D529" s="163" t="s">
        <v>91</v>
      </c>
      <c r="E529" s="163" t="s">
        <v>13</v>
      </c>
      <c r="F529" s="163"/>
      <c r="G529" s="163" t="s">
        <v>2287</v>
      </c>
      <c r="H529" s="163" t="s">
        <v>2288</v>
      </c>
      <c r="I529" s="164">
        <v>921.19</v>
      </c>
      <c r="J529" s="164">
        <v>921.19</v>
      </c>
      <c r="K529" s="164">
        <v>921.19</v>
      </c>
      <c r="L529" s="164">
        <v>921.19</v>
      </c>
      <c r="M529" s="164">
        <v>1</v>
      </c>
      <c r="N529" s="164">
        <v>1</v>
      </c>
      <c r="O529" s="156">
        <v>0</v>
      </c>
      <c r="P529" s="156">
        <f t="shared" si="8"/>
        <v>921.19</v>
      </c>
    </row>
    <row r="530" spans="1:16" s="21" customFormat="1" ht="15" customHeight="1">
      <c r="A530" s="163" t="s">
        <v>3443</v>
      </c>
      <c r="B530" s="163" t="s">
        <v>3646</v>
      </c>
      <c r="C530" s="163" t="s">
        <v>91</v>
      </c>
      <c r="D530" s="163" t="s">
        <v>91</v>
      </c>
      <c r="E530" s="163" t="s">
        <v>13</v>
      </c>
      <c r="F530" s="163"/>
      <c r="G530" s="163" t="s">
        <v>2302</v>
      </c>
      <c r="H530" s="163" t="s">
        <v>2303</v>
      </c>
      <c r="I530" s="164">
        <v>1146.8</v>
      </c>
      <c r="J530" s="164">
        <v>1146.8</v>
      </c>
      <c r="K530" s="164">
        <v>1146.8</v>
      </c>
      <c r="L530" s="164">
        <v>1146.8</v>
      </c>
      <c r="M530" s="164">
        <v>1</v>
      </c>
      <c r="N530" s="164">
        <v>1</v>
      </c>
      <c r="O530" s="156">
        <v>0</v>
      </c>
      <c r="P530" s="156">
        <f t="shared" si="8"/>
        <v>1146.8</v>
      </c>
    </row>
    <row r="531" spans="1:16" s="21" customFormat="1" ht="15" customHeight="1">
      <c r="A531" s="163" t="s">
        <v>3443</v>
      </c>
      <c r="B531" s="163" t="s">
        <v>3646</v>
      </c>
      <c r="C531" s="163" t="s">
        <v>91</v>
      </c>
      <c r="D531" s="163" t="s">
        <v>91</v>
      </c>
      <c r="E531" s="163" t="s">
        <v>13</v>
      </c>
      <c r="F531" s="163"/>
      <c r="G531" s="163" t="s">
        <v>2306</v>
      </c>
      <c r="H531" s="163" t="s">
        <v>27</v>
      </c>
      <c r="I531" s="164" t="s">
        <v>3442</v>
      </c>
      <c r="J531" s="164" t="s">
        <v>3442</v>
      </c>
      <c r="K531" s="164">
        <v>0</v>
      </c>
      <c r="L531" s="164">
        <v>0</v>
      </c>
      <c r="M531" s="164">
        <v>1</v>
      </c>
      <c r="N531" s="164">
        <v>1</v>
      </c>
      <c r="O531" s="156">
        <v>0</v>
      </c>
      <c r="P531" s="156">
        <f t="shared" si="8"/>
        <v>0</v>
      </c>
    </row>
    <row r="532" spans="1:16" s="21" customFormat="1" ht="15" customHeight="1">
      <c r="A532" s="163" t="s">
        <v>3443</v>
      </c>
      <c r="B532" s="163" t="s">
        <v>3646</v>
      </c>
      <c r="C532" s="163" t="s">
        <v>91</v>
      </c>
      <c r="D532" s="163" t="s">
        <v>91</v>
      </c>
      <c r="E532" s="163" t="s">
        <v>13</v>
      </c>
      <c r="F532" s="163"/>
      <c r="G532" s="163" t="s">
        <v>2308</v>
      </c>
      <c r="H532" s="163" t="s">
        <v>31</v>
      </c>
      <c r="I532" s="164" t="s">
        <v>3442</v>
      </c>
      <c r="J532" s="164" t="s">
        <v>3442</v>
      </c>
      <c r="K532" s="164">
        <v>0</v>
      </c>
      <c r="L532" s="164">
        <v>0</v>
      </c>
      <c r="M532" s="164">
        <v>1</v>
      </c>
      <c r="N532" s="164">
        <v>1</v>
      </c>
      <c r="O532" s="156">
        <v>0</v>
      </c>
      <c r="P532" s="156">
        <f t="shared" si="8"/>
        <v>0</v>
      </c>
    </row>
    <row r="533" spans="1:16" s="21" customFormat="1" ht="15" customHeight="1">
      <c r="A533" s="163" t="s">
        <v>3443</v>
      </c>
      <c r="B533" s="163" t="s">
        <v>3646</v>
      </c>
      <c r="C533" s="163" t="s">
        <v>91</v>
      </c>
      <c r="D533" s="163" t="s">
        <v>91</v>
      </c>
      <c r="E533" s="163" t="s">
        <v>13</v>
      </c>
      <c r="F533" s="163"/>
      <c r="G533" s="163" t="s">
        <v>2293</v>
      </c>
      <c r="H533" s="163" t="s">
        <v>17</v>
      </c>
      <c r="I533" s="164">
        <v>15.37</v>
      </c>
      <c r="J533" s="164">
        <v>15.37</v>
      </c>
      <c r="K533" s="164">
        <v>104.66</v>
      </c>
      <c r="L533" s="164">
        <v>104.66</v>
      </c>
      <c r="M533" s="164">
        <v>1</v>
      </c>
      <c r="N533" s="164">
        <v>1</v>
      </c>
      <c r="O533" s="156">
        <v>89.29</v>
      </c>
      <c r="P533" s="156">
        <f t="shared" si="8"/>
        <v>15.36999999999999</v>
      </c>
    </row>
    <row r="534" spans="1:16" s="21" customFormat="1" ht="15" customHeight="1">
      <c r="A534" s="163" t="s">
        <v>3443</v>
      </c>
      <c r="B534" s="163" t="s">
        <v>3646</v>
      </c>
      <c r="C534" s="163" t="s">
        <v>91</v>
      </c>
      <c r="D534" s="163" t="s">
        <v>91</v>
      </c>
      <c r="E534" s="163" t="s">
        <v>13</v>
      </c>
      <c r="F534" s="163"/>
      <c r="G534" s="163" t="s">
        <v>2294</v>
      </c>
      <c r="H534" s="163" t="s">
        <v>2295</v>
      </c>
      <c r="I534" s="164">
        <v>800.18</v>
      </c>
      <c r="J534" s="164">
        <v>800.18</v>
      </c>
      <c r="K534" s="164">
        <v>800.18</v>
      </c>
      <c r="L534" s="164">
        <v>800.18</v>
      </c>
      <c r="M534" s="164">
        <v>1</v>
      </c>
      <c r="N534" s="164">
        <v>1</v>
      </c>
      <c r="O534" s="156">
        <v>0</v>
      </c>
      <c r="P534" s="156">
        <f t="shared" si="8"/>
        <v>800.18</v>
      </c>
    </row>
    <row r="535" spans="1:16" s="21" customFormat="1" ht="15" customHeight="1">
      <c r="A535" s="163" t="s">
        <v>3443</v>
      </c>
      <c r="B535" s="163" t="s">
        <v>3646</v>
      </c>
      <c r="C535" s="163" t="s">
        <v>91</v>
      </c>
      <c r="D535" s="163" t="s">
        <v>91</v>
      </c>
      <c r="E535" s="163" t="s">
        <v>13</v>
      </c>
      <c r="F535" s="163"/>
      <c r="G535" s="163" t="s">
        <v>2309</v>
      </c>
      <c r="H535" s="163" t="s">
        <v>256</v>
      </c>
      <c r="I535" s="164" t="s">
        <v>3442</v>
      </c>
      <c r="J535" s="164" t="s">
        <v>3442</v>
      </c>
      <c r="K535" s="164">
        <v>0</v>
      </c>
      <c r="L535" s="164">
        <v>0</v>
      </c>
      <c r="M535" s="164">
        <v>1</v>
      </c>
      <c r="N535" s="164">
        <v>1</v>
      </c>
      <c r="O535" s="156">
        <v>0</v>
      </c>
      <c r="P535" s="156">
        <f t="shared" si="8"/>
        <v>0</v>
      </c>
    </row>
    <row r="536" spans="1:16" s="21" customFormat="1" ht="15" customHeight="1">
      <c r="A536" s="163" t="s">
        <v>3443</v>
      </c>
      <c r="B536" s="163" t="s">
        <v>3646</v>
      </c>
      <c r="C536" s="163" t="s">
        <v>93</v>
      </c>
      <c r="D536" s="163" t="s">
        <v>93</v>
      </c>
      <c r="E536" s="163" t="s">
        <v>13</v>
      </c>
      <c r="F536" s="163"/>
      <c r="G536" s="163" t="s">
        <v>2279</v>
      </c>
      <c r="H536" s="163" t="s">
        <v>2280</v>
      </c>
      <c r="I536" s="164">
        <v>-0.97</v>
      </c>
      <c r="J536" s="164">
        <v>-0.97</v>
      </c>
      <c r="K536" s="164">
        <v>110.11</v>
      </c>
      <c r="L536" s="164">
        <v>110.11</v>
      </c>
      <c r="M536" s="164">
        <v>1</v>
      </c>
      <c r="N536" s="164">
        <v>1</v>
      </c>
      <c r="O536" s="156">
        <v>111.08</v>
      </c>
      <c r="P536" s="156">
        <f t="shared" si="8"/>
        <v>-0.96999999999999886</v>
      </c>
    </row>
    <row r="537" spans="1:16" s="21" customFormat="1" ht="15" customHeight="1">
      <c r="A537" s="163" t="s">
        <v>3443</v>
      </c>
      <c r="B537" s="163" t="s">
        <v>3646</v>
      </c>
      <c r="C537" s="163" t="s">
        <v>93</v>
      </c>
      <c r="D537" s="163" t="s">
        <v>93</v>
      </c>
      <c r="E537" s="163" t="s">
        <v>13</v>
      </c>
      <c r="F537" s="163"/>
      <c r="G537" s="163" t="s">
        <v>2281</v>
      </c>
      <c r="H537" s="163" t="s">
        <v>2282</v>
      </c>
      <c r="I537" s="164">
        <v>62.23</v>
      </c>
      <c r="J537" s="164">
        <v>62.23</v>
      </c>
      <c r="K537" s="164">
        <v>90.36</v>
      </c>
      <c r="L537" s="164">
        <v>90.36</v>
      </c>
      <c r="M537" s="164">
        <v>1</v>
      </c>
      <c r="N537" s="164">
        <v>1</v>
      </c>
      <c r="O537" s="156">
        <v>28.13000000000001</v>
      </c>
      <c r="P537" s="156">
        <f t="shared" si="8"/>
        <v>62.22999999999999</v>
      </c>
    </row>
    <row r="538" spans="1:16" s="21" customFormat="1" ht="15" customHeight="1">
      <c r="A538" s="163" t="s">
        <v>3443</v>
      </c>
      <c r="B538" s="163" t="s">
        <v>3646</v>
      </c>
      <c r="C538" s="163" t="s">
        <v>93</v>
      </c>
      <c r="D538" s="163" t="s">
        <v>93</v>
      </c>
      <c r="E538" s="163" t="s">
        <v>13</v>
      </c>
      <c r="F538" s="163"/>
      <c r="G538" s="163" t="s">
        <v>2283</v>
      </c>
      <c r="H538" s="163" t="s">
        <v>2284</v>
      </c>
      <c r="I538" s="164">
        <v>841.52</v>
      </c>
      <c r="J538" s="164">
        <v>841.52</v>
      </c>
      <c r="K538" s="164">
        <v>841.52</v>
      </c>
      <c r="L538" s="164">
        <v>841.52</v>
      </c>
      <c r="M538" s="164">
        <v>1</v>
      </c>
      <c r="N538" s="164">
        <v>1</v>
      </c>
      <c r="O538" s="156">
        <v>0</v>
      </c>
      <c r="P538" s="156">
        <f t="shared" si="8"/>
        <v>841.52</v>
      </c>
    </row>
    <row r="539" spans="1:16" s="21" customFormat="1" ht="15" customHeight="1">
      <c r="A539" s="163" t="s">
        <v>3443</v>
      </c>
      <c r="B539" s="163" t="s">
        <v>3646</v>
      </c>
      <c r="C539" s="163" t="s">
        <v>93</v>
      </c>
      <c r="D539" s="163" t="s">
        <v>93</v>
      </c>
      <c r="E539" s="163" t="s">
        <v>13</v>
      </c>
      <c r="F539" s="163"/>
      <c r="G539" s="163" t="s">
        <v>2285</v>
      </c>
      <c r="H539" s="163" t="s">
        <v>2286</v>
      </c>
      <c r="I539" s="164">
        <v>4.46</v>
      </c>
      <c r="J539" s="164">
        <v>4.46</v>
      </c>
      <c r="K539" s="164">
        <v>64.03</v>
      </c>
      <c r="L539" s="164">
        <v>64.03</v>
      </c>
      <c r="M539" s="164">
        <v>1</v>
      </c>
      <c r="N539" s="164">
        <v>1</v>
      </c>
      <c r="O539" s="156">
        <v>59.57</v>
      </c>
      <c r="P539" s="156">
        <f t="shared" si="8"/>
        <v>4.4600000000000009</v>
      </c>
    </row>
    <row r="540" spans="1:16" s="21" customFormat="1" ht="15" customHeight="1">
      <c r="A540" s="163" t="s">
        <v>3443</v>
      </c>
      <c r="B540" s="163" t="s">
        <v>3646</v>
      </c>
      <c r="C540" s="163" t="s">
        <v>93</v>
      </c>
      <c r="D540" s="163" t="s">
        <v>93</v>
      </c>
      <c r="E540" s="163" t="s">
        <v>13</v>
      </c>
      <c r="F540" s="163"/>
      <c r="G540" s="163" t="s">
        <v>16</v>
      </c>
      <c r="H540" s="163" t="s">
        <v>2307</v>
      </c>
      <c r="I540" s="164" t="s">
        <v>3442</v>
      </c>
      <c r="J540" s="164" t="s">
        <v>3442</v>
      </c>
      <c r="K540" s="164">
        <v>0</v>
      </c>
      <c r="L540" s="164">
        <v>0</v>
      </c>
      <c r="M540" s="164">
        <v>1</v>
      </c>
      <c r="N540" s="164">
        <v>1</v>
      </c>
      <c r="O540" s="156">
        <v>0</v>
      </c>
      <c r="P540" s="156">
        <f t="shared" si="8"/>
        <v>0</v>
      </c>
    </row>
    <row r="541" spans="1:16" s="21" customFormat="1" ht="15" customHeight="1">
      <c r="A541" s="163" t="s">
        <v>3443</v>
      </c>
      <c r="B541" s="163" t="s">
        <v>3646</v>
      </c>
      <c r="C541" s="163" t="s">
        <v>93</v>
      </c>
      <c r="D541" s="163" t="s">
        <v>93</v>
      </c>
      <c r="E541" s="163" t="s">
        <v>13</v>
      </c>
      <c r="F541" s="163"/>
      <c r="G541" s="163" t="s">
        <v>2287</v>
      </c>
      <c r="H541" s="163" t="s">
        <v>2288</v>
      </c>
      <c r="I541" s="164">
        <v>4.99</v>
      </c>
      <c r="J541" s="164">
        <v>4.99</v>
      </c>
      <c r="K541" s="164">
        <v>4.99</v>
      </c>
      <c r="L541" s="164">
        <v>4.99</v>
      </c>
      <c r="M541" s="164">
        <v>1</v>
      </c>
      <c r="N541" s="164">
        <v>1</v>
      </c>
      <c r="O541" s="156">
        <v>0</v>
      </c>
      <c r="P541" s="156">
        <f t="shared" si="8"/>
        <v>4.99</v>
      </c>
    </row>
    <row r="542" spans="1:16" s="21" customFormat="1" ht="15" customHeight="1">
      <c r="A542" s="163" t="s">
        <v>3443</v>
      </c>
      <c r="B542" s="163" t="s">
        <v>3646</v>
      </c>
      <c r="C542" s="163" t="s">
        <v>93</v>
      </c>
      <c r="D542" s="163" t="s">
        <v>93</v>
      </c>
      <c r="E542" s="163" t="s">
        <v>13</v>
      </c>
      <c r="F542" s="163"/>
      <c r="G542" s="163" t="s">
        <v>2302</v>
      </c>
      <c r="H542" s="163" t="s">
        <v>2303</v>
      </c>
      <c r="I542" s="164">
        <v>140.34</v>
      </c>
      <c r="J542" s="164">
        <v>140.34</v>
      </c>
      <c r="K542" s="164">
        <v>140.34</v>
      </c>
      <c r="L542" s="164">
        <v>140.34</v>
      </c>
      <c r="M542" s="164">
        <v>1</v>
      </c>
      <c r="N542" s="164">
        <v>1</v>
      </c>
      <c r="O542" s="156">
        <v>0</v>
      </c>
      <c r="P542" s="156">
        <f t="shared" si="8"/>
        <v>140.34</v>
      </c>
    </row>
    <row r="543" spans="1:16" s="21" customFormat="1" ht="15" customHeight="1">
      <c r="A543" s="163" t="s">
        <v>3443</v>
      </c>
      <c r="B543" s="163" t="s">
        <v>3646</v>
      </c>
      <c r="C543" s="163" t="s">
        <v>93</v>
      </c>
      <c r="D543" s="163" t="s">
        <v>93</v>
      </c>
      <c r="E543" s="163" t="s">
        <v>13</v>
      </c>
      <c r="F543" s="163"/>
      <c r="G543" s="163" t="s">
        <v>2306</v>
      </c>
      <c r="H543" s="163" t="s">
        <v>27</v>
      </c>
      <c r="I543" s="164" t="s">
        <v>3442</v>
      </c>
      <c r="J543" s="164" t="s">
        <v>3442</v>
      </c>
      <c r="K543" s="164">
        <v>0</v>
      </c>
      <c r="L543" s="164">
        <v>0</v>
      </c>
      <c r="M543" s="164">
        <v>1</v>
      </c>
      <c r="N543" s="164">
        <v>1</v>
      </c>
      <c r="O543" s="156">
        <v>0</v>
      </c>
      <c r="P543" s="156">
        <f t="shared" si="8"/>
        <v>0</v>
      </c>
    </row>
    <row r="544" spans="1:16" s="21" customFormat="1" ht="15" customHeight="1">
      <c r="A544" s="163" t="s">
        <v>3443</v>
      </c>
      <c r="B544" s="163" t="s">
        <v>3646</v>
      </c>
      <c r="C544" s="163" t="s">
        <v>93</v>
      </c>
      <c r="D544" s="163" t="s">
        <v>93</v>
      </c>
      <c r="E544" s="163" t="s">
        <v>13</v>
      </c>
      <c r="F544" s="163"/>
      <c r="G544" s="163" t="s">
        <v>2310</v>
      </c>
      <c r="H544" s="163" t="s">
        <v>38</v>
      </c>
      <c r="I544" s="164" t="s">
        <v>3442</v>
      </c>
      <c r="J544" s="164" t="s">
        <v>3442</v>
      </c>
      <c r="K544" s="164">
        <v>0</v>
      </c>
      <c r="L544" s="164">
        <v>0</v>
      </c>
      <c r="M544" s="164">
        <v>1</v>
      </c>
      <c r="N544" s="164">
        <v>1</v>
      </c>
      <c r="O544" s="156">
        <v>0</v>
      </c>
      <c r="P544" s="156">
        <f t="shared" si="8"/>
        <v>0</v>
      </c>
    </row>
    <row r="545" spans="1:16" s="21" customFormat="1" ht="15" customHeight="1">
      <c r="A545" s="163" t="s">
        <v>3443</v>
      </c>
      <c r="B545" s="163" t="s">
        <v>3646</v>
      </c>
      <c r="C545" s="163" t="s">
        <v>93</v>
      </c>
      <c r="D545" s="163" t="s">
        <v>93</v>
      </c>
      <c r="E545" s="163" t="s">
        <v>13</v>
      </c>
      <c r="F545" s="163"/>
      <c r="G545" s="163" t="s">
        <v>2293</v>
      </c>
      <c r="H545" s="163" t="s">
        <v>17</v>
      </c>
      <c r="I545" s="164">
        <v>7.0000000000000007E-2</v>
      </c>
      <c r="J545" s="164">
        <v>7.0000000000000007E-2</v>
      </c>
      <c r="K545" s="164">
        <v>0.67</v>
      </c>
      <c r="L545" s="164">
        <v>0.67</v>
      </c>
      <c r="M545" s="164">
        <v>1</v>
      </c>
      <c r="N545" s="164">
        <v>1</v>
      </c>
      <c r="O545" s="156">
        <v>0.6</v>
      </c>
      <c r="P545" s="156">
        <f t="shared" si="8"/>
        <v>7.0000000000000062E-2</v>
      </c>
    </row>
    <row r="546" spans="1:16" s="21" customFormat="1" ht="15" customHeight="1">
      <c r="A546" s="163" t="s">
        <v>3443</v>
      </c>
      <c r="B546" s="163" t="s">
        <v>3646</v>
      </c>
      <c r="C546" s="163" t="s">
        <v>93</v>
      </c>
      <c r="D546" s="163" t="s">
        <v>93</v>
      </c>
      <c r="E546" s="163" t="s">
        <v>13</v>
      </c>
      <c r="F546" s="163"/>
      <c r="G546" s="163" t="s">
        <v>2294</v>
      </c>
      <c r="H546" s="163" t="s">
        <v>2295</v>
      </c>
      <c r="I546" s="164">
        <v>1.06</v>
      </c>
      <c r="J546" s="164">
        <v>1.06</v>
      </c>
      <c r="K546" s="164">
        <v>1.06</v>
      </c>
      <c r="L546" s="164">
        <v>1.06</v>
      </c>
      <c r="M546" s="164">
        <v>1</v>
      </c>
      <c r="N546" s="164">
        <v>1</v>
      </c>
      <c r="O546" s="156">
        <v>0</v>
      </c>
      <c r="P546" s="156">
        <f t="shared" si="8"/>
        <v>1.06</v>
      </c>
    </row>
    <row r="547" spans="1:16" s="21" customFormat="1" ht="15" customHeight="1">
      <c r="A547" s="163" t="s">
        <v>3443</v>
      </c>
      <c r="B547" s="163" t="s">
        <v>3646</v>
      </c>
      <c r="C547" s="163" t="s">
        <v>93</v>
      </c>
      <c r="D547" s="163" t="s">
        <v>93</v>
      </c>
      <c r="E547" s="163" t="s">
        <v>13</v>
      </c>
      <c r="F547" s="163"/>
      <c r="G547" s="163" t="s">
        <v>2332</v>
      </c>
      <c r="H547" s="163" t="s">
        <v>2333</v>
      </c>
      <c r="I547" s="164" t="s">
        <v>3442</v>
      </c>
      <c r="J547" s="164" t="s">
        <v>3442</v>
      </c>
      <c r="K547" s="164">
        <v>0</v>
      </c>
      <c r="L547" s="164">
        <v>0</v>
      </c>
      <c r="M547" s="164">
        <v>1</v>
      </c>
      <c r="N547" s="164">
        <v>1</v>
      </c>
      <c r="O547" s="156">
        <v>0</v>
      </c>
      <c r="P547" s="156">
        <f t="shared" si="8"/>
        <v>0</v>
      </c>
    </row>
    <row r="548" spans="1:16" s="21" customFormat="1" ht="15" customHeight="1">
      <c r="A548" s="163" t="s">
        <v>3443</v>
      </c>
      <c r="B548" s="163" t="s">
        <v>3646</v>
      </c>
      <c r="C548" s="163" t="s">
        <v>93</v>
      </c>
      <c r="D548" s="163" t="s">
        <v>93</v>
      </c>
      <c r="E548" s="163" t="s">
        <v>13</v>
      </c>
      <c r="F548" s="163"/>
      <c r="G548" s="163" t="s">
        <v>2304</v>
      </c>
      <c r="H548" s="163" t="s">
        <v>2305</v>
      </c>
      <c r="I548" s="164" t="s">
        <v>3442</v>
      </c>
      <c r="J548" s="164" t="s">
        <v>3442</v>
      </c>
      <c r="K548" s="164">
        <v>0</v>
      </c>
      <c r="L548" s="164">
        <v>0</v>
      </c>
      <c r="M548" s="164">
        <v>1</v>
      </c>
      <c r="N548" s="164">
        <v>1</v>
      </c>
      <c r="O548" s="156">
        <v>0</v>
      </c>
      <c r="P548" s="156">
        <f t="shared" si="8"/>
        <v>0</v>
      </c>
    </row>
    <row r="549" spans="1:16" s="21" customFormat="1" ht="15" customHeight="1">
      <c r="A549" s="163" t="s">
        <v>3443</v>
      </c>
      <c r="B549" s="163" t="s">
        <v>3646</v>
      </c>
      <c r="C549" s="163" t="s">
        <v>95</v>
      </c>
      <c r="D549" s="163" t="s">
        <v>95</v>
      </c>
      <c r="E549" s="163" t="s">
        <v>13</v>
      </c>
      <c r="F549" s="163"/>
      <c r="G549" s="163" t="s">
        <v>2293</v>
      </c>
      <c r="H549" s="163" t="s">
        <v>17</v>
      </c>
      <c r="I549" s="164">
        <v>50.98</v>
      </c>
      <c r="J549" s="164">
        <v>50.98</v>
      </c>
      <c r="K549" s="164">
        <v>230.33</v>
      </c>
      <c r="L549" s="164">
        <v>230.33</v>
      </c>
      <c r="M549" s="164">
        <v>1</v>
      </c>
      <c r="N549" s="164">
        <v>1</v>
      </c>
      <c r="O549" s="156">
        <v>179.35</v>
      </c>
      <c r="P549" s="156">
        <f t="shared" si="8"/>
        <v>50.980000000000018</v>
      </c>
    </row>
    <row r="550" spans="1:16" s="21" customFormat="1" ht="15" customHeight="1">
      <c r="A550" s="163" t="s">
        <v>3443</v>
      </c>
      <c r="B550" s="163" t="s">
        <v>3646</v>
      </c>
      <c r="C550" s="163" t="s">
        <v>95</v>
      </c>
      <c r="D550" s="163" t="s">
        <v>95</v>
      </c>
      <c r="E550" s="163" t="s">
        <v>13</v>
      </c>
      <c r="F550" s="163"/>
      <c r="G550" s="163" t="s">
        <v>2304</v>
      </c>
      <c r="H550" s="163" t="s">
        <v>2305</v>
      </c>
      <c r="I550" s="164">
        <v>3516.49</v>
      </c>
      <c r="J550" s="164">
        <v>3516.49</v>
      </c>
      <c r="K550" s="164">
        <v>307367.49</v>
      </c>
      <c r="L550" s="164">
        <v>307367.49</v>
      </c>
      <c r="M550" s="164">
        <v>1</v>
      </c>
      <c r="N550" s="164">
        <v>1</v>
      </c>
      <c r="O550" s="156">
        <v>303851</v>
      </c>
      <c r="P550" s="156">
        <f t="shared" si="8"/>
        <v>3516.4899999999907</v>
      </c>
    </row>
    <row r="551" spans="1:16" s="21" customFormat="1" ht="15" customHeight="1">
      <c r="A551" s="163" t="s">
        <v>3443</v>
      </c>
      <c r="B551" s="163" t="s">
        <v>3646</v>
      </c>
      <c r="C551" s="163" t="s">
        <v>97</v>
      </c>
      <c r="D551" s="163" t="s">
        <v>97</v>
      </c>
      <c r="E551" s="163" t="s">
        <v>13</v>
      </c>
      <c r="F551" s="163"/>
      <c r="G551" s="163" t="s">
        <v>2279</v>
      </c>
      <c r="H551" s="163" t="s">
        <v>2280</v>
      </c>
      <c r="I551" s="164">
        <v>3538.6</v>
      </c>
      <c r="J551" s="164">
        <v>3538.6</v>
      </c>
      <c r="K551" s="164">
        <v>77709.06</v>
      </c>
      <c r="L551" s="164">
        <v>77709.06</v>
      </c>
      <c r="M551" s="164">
        <v>1</v>
      </c>
      <c r="N551" s="164">
        <v>1</v>
      </c>
      <c r="O551" s="156">
        <v>74170.460000000006</v>
      </c>
      <c r="P551" s="156">
        <f t="shared" si="8"/>
        <v>3538.5999999999913</v>
      </c>
    </row>
    <row r="552" spans="1:16" s="21" customFormat="1" ht="15" customHeight="1">
      <c r="A552" s="163" t="s">
        <v>3443</v>
      </c>
      <c r="B552" s="163" t="s">
        <v>3646</v>
      </c>
      <c r="C552" s="163" t="s">
        <v>97</v>
      </c>
      <c r="D552" s="163" t="s">
        <v>97</v>
      </c>
      <c r="E552" s="163" t="s">
        <v>13</v>
      </c>
      <c r="F552" s="163"/>
      <c r="G552" s="163" t="s">
        <v>2300</v>
      </c>
      <c r="H552" s="163" t="s">
        <v>2301</v>
      </c>
      <c r="I552" s="164" t="s">
        <v>3442</v>
      </c>
      <c r="J552" s="164" t="s">
        <v>3442</v>
      </c>
      <c r="K552" s="164">
        <v>0</v>
      </c>
      <c r="L552" s="164">
        <v>0</v>
      </c>
      <c r="M552" s="164">
        <v>1</v>
      </c>
      <c r="N552" s="164">
        <v>1</v>
      </c>
      <c r="O552" s="156">
        <v>0</v>
      </c>
      <c r="P552" s="156">
        <f t="shared" si="8"/>
        <v>0</v>
      </c>
    </row>
    <row r="553" spans="1:16" s="21" customFormat="1" ht="15" customHeight="1">
      <c r="A553" s="163" t="s">
        <v>3443</v>
      </c>
      <c r="B553" s="163" t="s">
        <v>3646</v>
      </c>
      <c r="C553" s="163" t="s">
        <v>97</v>
      </c>
      <c r="D553" s="163" t="s">
        <v>97</v>
      </c>
      <c r="E553" s="163" t="s">
        <v>13</v>
      </c>
      <c r="F553" s="163"/>
      <c r="G553" s="163" t="s">
        <v>2281</v>
      </c>
      <c r="H553" s="163" t="s">
        <v>2282</v>
      </c>
      <c r="I553" s="164" t="s">
        <v>3442</v>
      </c>
      <c r="J553" s="164" t="s">
        <v>3442</v>
      </c>
      <c r="K553" s="164">
        <v>3969.38</v>
      </c>
      <c r="L553" s="164">
        <v>3969.38</v>
      </c>
      <c r="M553" s="164">
        <v>1</v>
      </c>
      <c r="N553" s="164">
        <v>1</v>
      </c>
      <c r="O553" s="156">
        <v>3969.38</v>
      </c>
      <c r="P553" s="156">
        <f t="shared" si="8"/>
        <v>0</v>
      </c>
    </row>
    <row r="554" spans="1:16" s="21" customFormat="1" ht="15" customHeight="1">
      <c r="A554" s="163" t="s">
        <v>3443</v>
      </c>
      <c r="B554" s="163" t="s">
        <v>3646</v>
      </c>
      <c r="C554" s="163" t="s">
        <v>97</v>
      </c>
      <c r="D554" s="163" t="s">
        <v>97</v>
      </c>
      <c r="E554" s="163" t="s">
        <v>13</v>
      </c>
      <c r="F554" s="163"/>
      <c r="G554" s="163" t="s">
        <v>2283</v>
      </c>
      <c r="H554" s="163" t="s">
        <v>2284</v>
      </c>
      <c r="I554" s="164">
        <v>2651.33</v>
      </c>
      <c r="J554" s="164">
        <v>2651.33</v>
      </c>
      <c r="K554" s="164">
        <v>2651.33</v>
      </c>
      <c r="L554" s="164">
        <v>2651.33</v>
      </c>
      <c r="M554" s="164">
        <v>1</v>
      </c>
      <c r="N554" s="164">
        <v>1</v>
      </c>
      <c r="O554" s="156">
        <v>0</v>
      </c>
      <c r="P554" s="156">
        <f t="shared" si="8"/>
        <v>2651.33</v>
      </c>
    </row>
    <row r="555" spans="1:16" s="21" customFormat="1" ht="15" customHeight="1">
      <c r="A555" s="163" t="s">
        <v>3443</v>
      </c>
      <c r="B555" s="163" t="s">
        <v>3646</v>
      </c>
      <c r="C555" s="163" t="s">
        <v>97</v>
      </c>
      <c r="D555" s="163" t="s">
        <v>97</v>
      </c>
      <c r="E555" s="163" t="s">
        <v>13</v>
      </c>
      <c r="F555" s="163"/>
      <c r="G555" s="163" t="s">
        <v>2285</v>
      </c>
      <c r="H555" s="163" t="s">
        <v>2286</v>
      </c>
      <c r="I555" s="164" t="s">
        <v>3442</v>
      </c>
      <c r="J555" s="164" t="s">
        <v>3442</v>
      </c>
      <c r="K555" s="164">
        <v>35.409999999999997</v>
      </c>
      <c r="L555" s="164">
        <v>35.409999999999997</v>
      </c>
      <c r="M555" s="164">
        <v>1</v>
      </c>
      <c r="N555" s="164">
        <v>1</v>
      </c>
      <c r="O555" s="156">
        <v>35.409999999999997</v>
      </c>
      <c r="P555" s="156">
        <f t="shared" si="8"/>
        <v>0</v>
      </c>
    </row>
    <row r="556" spans="1:16" s="21" customFormat="1" ht="15" customHeight="1">
      <c r="A556" s="163" t="s">
        <v>3443</v>
      </c>
      <c r="B556" s="163" t="s">
        <v>3646</v>
      </c>
      <c r="C556" s="163" t="s">
        <v>97</v>
      </c>
      <c r="D556" s="163" t="s">
        <v>97</v>
      </c>
      <c r="E556" s="163" t="s">
        <v>13</v>
      </c>
      <c r="F556" s="163"/>
      <c r="G556" s="163" t="s">
        <v>16</v>
      </c>
      <c r="H556" s="163" t="s">
        <v>2307</v>
      </c>
      <c r="I556" s="164" t="s">
        <v>3442</v>
      </c>
      <c r="J556" s="164" t="s">
        <v>3442</v>
      </c>
      <c r="K556" s="164">
        <v>0</v>
      </c>
      <c r="L556" s="164">
        <v>0</v>
      </c>
      <c r="M556" s="164">
        <v>1</v>
      </c>
      <c r="N556" s="164">
        <v>1</v>
      </c>
      <c r="O556" s="156">
        <v>0</v>
      </c>
      <c r="P556" s="156">
        <f t="shared" si="8"/>
        <v>0</v>
      </c>
    </row>
    <row r="557" spans="1:16" s="21" customFormat="1" ht="15" customHeight="1">
      <c r="A557" s="163" t="s">
        <v>3443</v>
      </c>
      <c r="B557" s="163" t="s">
        <v>3646</v>
      </c>
      <c r="C557" s="163" t="s">
        <v>97</v>
      </c>
      <c r="D557" s="163" t="s">
        <v>97</v>
      </c>
      <c r="E557" s="163" t="s">
        <v>13</v>
      </c>
      <c r="F557" s="163"/>
      <c r="G557" s="163" t="s">
        <v>2287</v>
      </c>
      <c r="H557" s="163" t="s">
        <v>2288</v>
      </c>
      <c r="I557" s="164">
        <v>1032.9000000000001</v>
      </c>
      <c r="J557" s="164">
        <v>1032.9000000000001</v>
      </c>
      <c r="K557" s="164">
        <v>1032.9000000000001</v>
      </c>
      <c r="L557" s="164">
        <v>1032.9000000000001</v>
      </c>
      <c r="M557" s="164">
        <v>1</v>
      </c>
      <c r="N557" s="164">
        <v>1</v>
      </c>
      <c r="O557" s="156">
        <v>0</v>
      </c>
      <c r="P557" s="156">
        <f t="shared" si="8"/>
        <v>1032.9000000000001</v>
      </c>
    </row>
    <row r="558" spans="1:16" s="21" customFormat="1" ht="15" customHeight="1">
      <c r="A558" s="163" t="s">
        <v>3443</v>
      </c>
      <c r="B558" s="163" t="s">
        <v>3646</v>
      </c>
      <c r="C558" s="163" t="s">
        <v>97</v>
      </c>
      <c r="D558" s="163" t="s">
        <v>97</v>
      </c>
      <c r="E558" s="163" t="s">
        <v>13</v>
      </c>
      <c r="F558" s="163"/>
      <c r="G558" s="163" t="s">
        <v>2302</v>
      </c>
      <c r="H558" s="163" t="s">
        <v>2303</v>
      </c>
      <c r="I558" s="164">
        <v>197.47</v>
      </c>
      <c r="J558" s="164">
        <v>197.47</v>
      </c>
      <c r="K558" s="164">
        <v>197.47</v>
      </c>
      <c r="L558" s="164">
        <v>197.47</v>
      </c>
      <c r="M558" s="164">
        <v>1</v>
      </c>
      <c r="N558" s="164">
        <v>1</v>
      </c>
      <c r="O558" s="156">
        <v>0</v>
      </c>
      <c r="P558" s="156">
        <f t="shared" si="8"/>
        <v>197.47</v>
      </c>
    </row>
    <row r="559" spans="1:16" s="21" customFormat="1" ht="15" customHeight="1">
      <c r="A559" s="163" t="s">
        <v>3443</v>
      </c>
      <c r="B559" s="163" t="s">
        <v>3646</v>
      </c>
      <c r="C559" s="163" t="s">
        <v>97</v>
      </c>
      <c r="D559" s="163" t="s">
        <v>97</v>
      </c>
      <c r="E559" s="163" t="s">
        <v>13</v>
      </c>
      <c r="F559" s="163"/>
      <c r="G559" s="163" t="s">
        <v>2306</v>
      </c>
      <c r="H559" s="163" t="s">
        <v>27</v>
      </c>
      <c r="I559" s="164" t="s">
        <v>3442</v>
      </c>
      <c r="J559" s="164" t="s">
        <v>3442</v>
      </c>
      <c r="K559" s="164">
        <v>0</v>
      </c>
      <c r="L559" s="164">
        <v>0</v>
      </c>
      <c r="M559" s="164">
        <v>1</v>
      </c>
      <c r="N559" s="164">
        <v>1</v>
      </c>
      <c r="O559" s="156">
        <v>0</v>
      </c>
      <c r="P559" s="156">
        <f t="shared" si="8"/>
        <v>0</v>
      </c>
    </row>
    <row r="560" spans="1:16" s="21" customFormat="1" ht="15" customHeight="1">
      <c r="A560" s="163" t="s">
        <v>3443</v>
      </c>
      <c r="B560" s="163" t="s">
        <v>3646</v>
      </c>
      <c r="C560" s="163" t="s">
        <v>97</v>
      </c>
      <c r="D560" s="163" t="s">
        <v>97</v>
      </c>
      <c r="E560" s="163" t="s">
        <v>13</v>
      </c>
      <c r="F560" s="163"/>
      <c r="G560" s="163" t="s">
        <v>2308</v>
      </c>
      <c r="H560" s="163" t="s">
        <v>31</v>
      </c>
      <c r="I560" s="164" t="s">
        <v>3442</v>
      </c>
      <c r="J560" s="164" t="s">
        <v>3442</v>
      </c>
      <c r="K560" s="164">
        <v>0</v>
      </c>
      <c r="L560" s="164">
        <v>0</v>
      </c>
      <c r="M560" s="164">
        <v>1</v>
      </c>
      <c r="N560" s="164">
        <v>1</v>
      </c>
      <c r="O560" s="156">
        <v>0</v>
      </c>
      <c r="P560" s="156">
        <f t="shared" si="8"/>
        <v>0</v>
      </c>
    </row>
    <row r="561" spans="1:16" s="21" customFormat="1" ht="15" customHeight="1">
      <c r="A561" s="163" t="s">
        <v>3443</v>
      </c>
      <c r="B561" s="163" t="s">
        <v>3646</v>
      </c>
      <c r="C561" s="163" t="s">
        <v>97</v>
      </c>
      <c r="D561" s="163" t="s">
        <v>97</v>
      </c>
      <c r="E561" s="163" t="s">
        <v>13</v>
      </c>
      <c r="F561" s="163"/>
      <c r="G561" s="163" t="s">
        <v>2293</v>
      </c>
      <c r="H561" s="163" t="s">
        <v>17</v>
      </c>
      <c r="I561" s="164">
        <v>11.9</v>
      </c>
      <c r="J561" s="164">
        <v>11.9</v>
      </c>
      <c r="K561" s="164">
        <v>31.23</v>
      </c>
      <c r="L561" s="164">
        <v>31.230000000000004</v>
      </c>
      <c r="M561" s="164">
        <v>1</v>
      </c>
      <c r="N561" s="164">
        <v>1</v>
      </c>
      <c r="O561" s="156">
        <v>19.329999999999998</v>
      </c>
      <c r="P561" s="156">
        <f t="shared" si="8"/>
        <v>11.900000000000006</v>
      </c>
    </row>
    <row r="562" spans="1:16" s="21" customFormat="1" ht="15" customHeight="1">
      <c r="A562" s="163" t="s">
        <v>3443</v>
      </c>
      <c r="B562" s="163" t="s">
        <v>3646</v>
      </c>
      <c r="C562" s="163" t="s">
        <v>97</v>
      </c>
      <c r="D562" s="163" t="s">
        <v>97</v>
      </c>
      <c r="E562" s="163" t="s">
        <v>13</v>
      </c>
      <c r="F562" s="163"/>
      <c r="G562" s="163" t="s">
        <v>2294</v>
      </c>
      <c r="H562" s="163" t="s">
        <v>2295</v>
      </c>
      <c r="I562" s="164">
        <v>908.27</v>
      </c>
      <c r="J562" s="164">
        <v>908.27</v>
      </c>
      <c r="K562" s="164">
        <v>908.27</v>
      </c>
      <c r="L562" s="164">
        <v>908.27</v>
      </c>
      <c r="M562" s="164">
        <v>1</v>
      </c>
      <c r="N562" s="164">
        <v>1</v>
      </c>
      <c r="O562" s="156">
        <v>0</v>
      </c>
      <c r="P562" s="156">
        <f t="shared" si="8"/>
        <v>908.27</v>
      </c>
    </row>
    <row r="563" spans="1:16" s="21" customFormat="1" ht="15" customHeight="1">
      <c r="A563" s="163" t="s">
        <v>3443</v>
      </c>
      <c r="B563" s="163" t="s">
        <v>3646</v>
      </c>
      <c r="C563" s="163" t="s">
        <v>97</v>
      </c>
      <c r="D563" s="163" t="s">
        <v>97</v>
      </c>
      <c r="E563" s="163" t="s">
        <v>13</v>
      </c>
      <c r="F563" s="163"/>
      <c r="G563" s="163" t="s">
        <v>2309</v>
      </c>
      <c r="H563" s="163" t="s">
        <v>256</v>
      </c>
      <c r="I563" s="164" t="s">
        <v>3442</v>
      </c>
      <c r="J563" s="164" t="s">
        <v>3442</v>
      </c>
      <c r="K563" s="164">
        <v>0</v>
      </c>
      <c r="L563" s="164">
        <v>0</v>
      </c>
      <c r="M563" s="164">
        <v>1</v>
      </c>
      <c r="N563" s="164">
        <v>1</v>
      </c>
      <c r="O563" s="156">
        <v>0</v>
      </c>
      <c r="P563" s="156">
        <f t="shared" si="8"/>
        <v>0</v>
      </c>
    </row>
    <row r="564" spans="1:16" s="21" customFormat="1" ht="15" customHeight="1">
      <c r="A564" s="163" t="s">
        <v>3443</v>
      </c>
      <c r="B564" s="163" t="s">
        <v>3646</v>
      </c>
      <c r="C564" s="163" t="s">
        <v>99</v>
      </c>
      <c r="D564" s="163" t="s">
        <v>99</v>
      </c>
      <c r="E564" s="163" t="s">
        <v>13</v>
      </c>
      <c r="F564" s="163"/>
      <c r="G564" s="163" t="s">
        <v>2279</v>
      </c>
      <c r="H564" s="163" t="s">
        <v>2280</v>
      </c>
      <c r="I564" s="164">
        <v>394.19</v>
      </c>
      <c r="J564" s="164">
        <v>394.19</v>
      </c>
      <c r="K564" s="164">
        <v>1510.33</v>
      </c>
      <c r="L564" s="164">
        <v>1510.3300000000002</v>
      </c>
      <c r="M564" s="164">
        <v>1</v>
      </c>
      <c r="N564" s="164">
        <v>1</v>
      </c>
      <c r="O564" s="156">
        <v>1116.1400000000001</v>
      </c>
      <c r="P564" s="156">
        <f t="shared" si="8"/>
        <v>394.19000000000005</v>
      </c>
    </row>
    <row r="565" spans="1:16" s="21" customFormat="1" ht="15" customHeight="1">
      <c r="A565" s="163" t="s">
        <v>3443</v>
      </c>
      <c r="B565" s="163" t="s">
        <v>3646</v>
      </c>
      <c r="C565" s="163" t="s">
        <v>99</v>
      </c>
      <c r="D565" s="163" t="s">
        <v>99</v>
      </c>
      <c r="E565" s="163" t="s">
        <v>13</v>
      </c>
      <c r="F565" s="163"/>
      <c r="G565" s="163" t="s">
        <v>2281</v>
      </c>
      <c r="H565" s="163" t="s">
        <v>2282</v>
      </c>
      <c r="I565" s="164" t="s">
        <v>3442</v>
      </c>
      <c r="J565" s="164" t="s">
        <v>3442</v>
      </c>
      <c r="K565" s="164">
        <v>292.37</v>
      </c>
      <c r="L565" s="164">
        <v>292.37</v>
      </c>
      <c r="M565" s="164">
        <v>1</v>
      </c>
      <c r="N565" s="164">
        <v>1</v>
      </c>
      <c r="O565" s="156">
        <v>292.37</v>
      </c>
      <c r="P565" s="156">
        <f t="shared" si="8"/>
        <v>0</v>
      </c>
    </row>
    <row r="566" spans="1:16" s="21" customFormat="1" ht="15" customHeight="1">
      <c r="A566" s="163" t="s">
        <v>3443</v>
      </c>
      <c r="B566" s="163" t="s">
        <v>3646</v>
      </c>
      <c r="C566" s="163" t="s">
        <v>99</v>
      </c>
      <c r="D566" s="163" t="s">
        <v>99</v>
      </c>
      <c r="E566" s="163" t="s">
        <v>13</v>
      </c>
      <c r="F566" s="163"/>
      <c r="G566" s="163" t="s">
        <v>2283</v>
      </c>
      <c r="H566" s="163" t="s">
        <v>2284</v>
      </c>
      <c r="I566" s="164" t="s">
        <v>3442</v>
      </c>
      <c r="J566" s="164" t="s">
        <v>3442</v>
      </c>
      <c r="K566" s="164">
        <v>0</v>
      </c>
      <c r="L566" s="164">
        <v>0</v>
      </c>
      <c r="M566" s="164">
        <v>1</v>
      </c>
      <c r="N566" s="164">
        <v>1</v>
      </c>
      <c r="O566" s="156">
        <v>0</v>
      </c>
      <c r="P566" s="156">
        <f t="shared" si="8"/>
        <v>0</v>
      </c>
    </row>
    <row r="567" spans="1:16" s="21" customFormat="1" ht="15" customHeight="1">
      <c r="A567" s="163" t="s">
        <v>3443</v>
      </c>
      <c r="B567" s="163" t="s">
        <v>3646</v>
      </c>
      <c r="C567" s="163" t="s">
        <v>99</v>
      </c>
      <c r="D567" s="163" t="s">
        <v>99</v>
      </c>
      <c r="E567" s="163" t="s">
        <v>13</v>
      </c>
      <c r="F567" s="163"/>
      <c r="G567" s="163" t="s">
        <v>2287</v>
      </c>
      <c r="H567" s="163" t="s">
        <v>2288</v>
      </c>
      <c r="I567" s="164">
        <v>1.71</v>
      </c>
      <c r="J567" s="164">
        <v>1.71</v>
      </c>
      <c r="K567" s="164">
        <v>1.71</v>
      </c>
      <c r="L567" s="164">
        <v>1.71</v>
      </c>
      <c r="M567" s="164">
        <v>1</v>
      </c>
      <c r="N567" s="164">
        <v>1</v>
      </c>
      <c r="O567" s="156">
        <v>0</v>
      </c>
      <c r="P567" s="156">
        <f t="shared" si="8"/>
        <v>1.71</v>
      </c>
    </row>
    <row r="568" spans="1:16" s="21" customFormat="1" ht="15" customHeight="1">
      <c r="A568" s="163" t="s">
        <v>3443</v>
      </c>
      <c r="B568" s="163" t="s">
        <v>3646</v>
      </c>
      <c r="C568" s="163" t="s">
        <v>99</v>
      </c>
      <c r="D568" s="163" t="s">
        <v>99</v>
      </c>
      <c r="E568" s="163" t="s">
        <v>13</v>
      </c>
      <c r="F568" s="163"/>
      <c r="G568" s="163" t="s">
        <v>2293</v>
      </c>
      <c r="H568" s="163" t="s">
        <v>17</v>
      </c>
      <c r="I568" s="164">
        <v>0.32</v>
      </c>
      <c r="J568" s="164">
        <v>0.32</v>
      </c>
      <c r="K568" s="164">
        <v>0.71</v>
      </c>
      <c r="L568" s="164">
        <v>0.71</v>
      </c>
      <c r="M568" s="164">
        <v>1</v>
      </c>
      <c r="N568" s="164">
        <v>1</v>
      </c>
      <c r="O568" s="156">
        <v>0.39</v>
      </c>
      <c r="P568" s="156">
        <f t="shared" si="8"/>
        <v>0.31999999999999995</v>
      </c>
    </row>
    <row r="569" spans="1:16" s="21" customFormat="1" ht="15" customHeight="1">
      <c r="A569" s="163" t="s">
        <v>3443</v>
      </c>
      <c r="B569" s="163" t="s">
        <v>3646</v>
      </c>
      <c r="C569" s="163" t="s">
        <v>99</v>
      </c>
      <c r="D569" s="163" t="s">
        <v>99</v>
      </c>
      <c r="E569" s="163" t="s">
        <v>13</v>
      </c>
      <c r="F569" s="163"/>
      <c r="G569" s="163" t="s">
        <v>2294</v>
      </c>
      <c r="H569" s="163" t="s">
        <v>2295</v>
      </c>
      <c r="I569" s="164">
        <v>4.5599999999999996</v>
      </c>
      <c r="J569" s="164">
        <v>4.5599999999999996</v>
      </c>
      <c r="K569" s="164">
        <v>4.5599999999999996</v>
      </c>
      <c r="L569" s="164">
        <v>4.5599999999999996</v>
      </c>
      <c r="M569" s="164">
        <v>1</v>
      </c>
      <c r="N569" s="164">
        <v>1</v>
      </c>
      <c r="O569" s="156">
        <v>0</v>
      </c>
      <c r="P569" s="156">
        <f t="shared" si="8"/>
        <v>4.5599999999999996</v>
      </c>
    </row>
    <row r="570" spans="1:16" s="21" customFormat="1" ht="15" customHeight="1">
      <c r="A570" s="163" t="s">
        <v>3443</v>
      </c>
      <c r="B570" s="163" t="s">
        <v>3646</v>
      </c>
      <c r="C570" s="163" t="s">
        <v>100</v>
      </c>
      <c r="D570" s="163" t="s">
        <v>100</v>
      </c>
      <c r="E570" s="163" t="s">
        <v>13</v>
      </c>
      <c r="F570" s="163"/>
      <c r="G570" s="163" t="s">
        <v>2279</v>
      </c>
      <c r="H570" s="163" t="s">
        <v>2280</v>
      </c>
      <c r="I570" s="164">
        <v>28.03</v>
      </c>
      <c r="J570" s="164">
        <v>28.03</v>
      </c>
      <c r="K570" s="164">
        <v>614.15</v>
      </c>
      <c r="L570" s="164">
        <v>614.14999999999986</v>
      </c>
      <c r="M570" s="164">
        <v>1</v>
      </c>
      <c r="N570" s="164">
        <v>1</v>
      </c>
      <c r="O570" s="156">
        <v>586.12</v>
      </c>
      <c r="P570" s="156">
        <f t="shared" si="8"/>
        <v>28.029999999999859</v>
      </c>
    </row>
    <row r="571" spans="1:16" s="21" customFormat="1" ht="15" customHeight="1">
      <c r="A571" s="163" t="s">
        <v>3443</v>
      </c>
      <c r="B571" s="163" t="s">
        <v>3646</v>
      </c>
      <c r="C571" s="163" t="s">
        <v>100</v>
      </c>
      <c r="D571" s="163" t="s">
        <v>100</v>
      </c>
      <c r="E571" s="163" t="s">
        <v>13</v>
      </c>
      <c r="F571" s="163"/>
      <c r="G571" s="163" t="s">
        <v>2281</v>
      </c>
      <c r="H571" s="163" t="s">
        <v>2282</v>
      </c>
      <c r="I571" s="164">
        <v>136.76</v>
      </c>
      <c r="J571" s="164">
        <v>136.76</v>
      </c>
      <c r="K571" s="164">
        <v>8005.86</v>
      </c>
      <c r="L571" s="164">
        <v>8005.86</v>
      </c>
      <c r="M571" s="164">
        <v>1</v>
      </c>
      <c r="N571" s="164">
        <v>1</v>
      </c>
      <c r="O571" s="156">
        <v>7869.1</v>
      </c>
      <c r="P571" s="156">
        <f t="shared" si="8"/>
        <v>136.75999999999931</v>
      </c>
    </row>
    <row r="572" spans="1:16" s="21" customFormat="1" ht="15" customHeight="1">
      <c r="A572" s="163" t="s">
        <v>3443</v>
      </c>
      <c r="B572" s="163" t="s">
        <v>3646</v>
      </c>
      <c r="C572" s="163" t="s">
        <v>100</v>
      </c>
      <c r="D572" s="163" t="s">
        <v>100</v>
      </c>
      <c r="E572" s="163" t="s">
        <v>13</v>
      </c>
      <c r="F572" s="163"/>
      <c r="G572" s="163" t="s">
        <v>2283</v>
      </c>
      <c r="H572" s="163" t="s">
        <v>2284</v>
      </c>
      <c r="I572" s="164">
        <v>5255.36</v>
      </c>
      <c r="J572" s="164">
        <v>5255.36</v>
      </c>
      <c r="K572" s="164">
        <v>5255.36</v>
      </c>
      <c r="L572" s="164">
        <v>5255.36</v>
      </c>
      <c r="M572" s="164">
        <v>1</v>
      </c>
      <c r="N572" s="164">
        <v>1</v>
      </c>
      <c r="O572" s="156">
        <v>0</v>
      </c>
      <c r="P572" s="156">
        <f t="shared" si="8"/>
        <v>5255.36</v>
      </c>
    </row>
    <row r="573" spans="1:16" s="21" customFormat="1" ht="15" customHeight="1">
      <c r="A573" s="163" t="s">
        <v>3443</v>
      </c>
      <c r="B573" s="163" t="s">
        <v>3646</v>
      </c>
      <c r="C573" s="163" t="s">
        <v>100</v>
      </c>
      <c r="D573" s="163" t="s">
        <v>100</v>
      </c>
      <c r="E573" s="163" t="s">
        <v>13</v>
      </c>
      <c r="F573" s="163"/>
      <c r="G573" s="163" t="s">
        <v>2285</v>
      </c>
      <c r="H573" s="163" t="s">
        <v>2286</v>
      </c>
      <c r="I573" s="164">
        <v>19.36</v>
      </c>
      <c r="J573" s="164">
        <v>19.36</v>
      </c>
      <c r="K573" s="164">
        <v>234.87</v>
      </c>
      <c r="L573" s="164">
        <v>234.87</v>
      </c>
      <c r="M573" s="164">
        <v>1</v>
      </c>
      <c r="N573" s="164">
        <v>1</v>
      </c>
      <c r="O573" s="156">
        <v>215.51</v>
      </c>
      <c r="P573" s="156">
        <f t="shared" si="8"/>
        <v>19.360000000000014</v>
      </c>
    </row>
    <row r="574" spans="1:16" s="21" customFormat="1" ht="15" customHeight="1">
      <c r="A574" s="163" t="s">
        <v>3443</v>
      </c>
      <c r="B574" s="163" t="s">
        <v>3646</v>
      </c>
      <c r="C574" s="163" t="s">
        <v>100</v>
      </c>
      <c r="D574" s="163" t="s">
        <v>100</v>
      </c>
      <c r="E574" s="163" t="s">
        <v>13</v>
      </c>
      <c r="F574" s="163"/>
      <c r="G574" s="163" t="s">
        <v>2287</v>
      </c>
      <c r="H574" s="163" t="s">
        <v>2288</v>
      </c>
      <c r="I574" s="164">
        <v>458.65</v>
      </c>
      <c r="J574" s="164">
        <v>458.65</v>
      </c>
      <c r="K574" s="164">
        <v>458.65</v>
      </c>
      <c r="L574" s="164">
        <v>458.65</v>
      </c>
      <c r="M574" s="164">
        <v>1</v>
      </c>
      <c r="N574" s="164">
        <v>1</v>
      </c>
      <c r="O574" s="156">
        <v>0</v>
      </c>
      <c r="P574" s="156">
        <f t="shared" si="8"/>
        <v>458.65</v>
      </c>
    </row>
    <row r="575" spans="1:16" s="21" customFormat="1" ht="15" customHeight="1">
      <c r="A575" s="163" t="s">
        <v>3443</v>
      </c>
      <c r="B575" s="163" t="s">
        <v>3646</v>
      </c>
      <c r="C575" s="163" t="s">
        <v>100</v>
      </c>
      <c r="D575" s="163" t="s">
        <v>100</v>
      </c>
      <c r="E575" s="163" t="s">
        <v>13</v>
      </c>
      <c r="F575" s="163"/>
      <c r="G575" s="163" t="s">
        <v>2302</v>
      </c>
      <c r="H575" s="163" t="s">
        <v>2303</v>
      </c>
      <c r="I575" s="164">
        <v>209.47</v>
      </c>
      <c r="J575" s="164">
        <v>209.47</v>
      </c>
      <c r="K575" s="164">
        <v>209.47</v>
      </c>
      <c r="L575" s="164">
        <v>209.47</v>
      </c>
      <c r="M575" s="164">
        <v>1</v>
      </c>
      <c r="N575" s="164">
        <v>1</v>
      </c>
      <c r="O575" s="156">
        <v>0</v>
      </c>
      <c r="P575" s="156">
        <f t="shared" si="8"/>
        <v>209.47</v>
      </c>
    </row>
    <row r="576" spans="1:16" s="21" customFormat="1" ht="15" customHeight="1">
      <c r="A576" s="163" t="s">
        <v>3443</v>
      </c>
      <c r="B576" s="163" t="s">
        <v>3646</v>
      </c>
      <c r="C576" s="163" t="s">
        <v>100</v>
      </c>
      <c r="D576" s="163" t="s">
        <v>100</v>
      </c>
      <c r="E576" s="163" t="s">
        <v>13</v>
      </c>
      <c r="F576" s="163"/>
      <c r="G576" s="163" t="s">
        <v>2293</v>
      </c>
      <c r="H576" s="163" t="s">
        <v>17</v>
      </c>
      <c r="I576" s="164">
        <v>0.48</v>
      </c>
      <c r="J576" s="164">
        <v>0.48</v>
      </c>
      <c r="K576" s="164">
        <v>10.97</v>
      </c>
      <c r="L576" s="164">
        <v>10.97</v>
      </c>
      <c r="M576" s="164">
        <v>1</v>
      </c>
      <c r="N576" s="164">
        <v>1</v>
      </c>
      <c r="O576" s="156">
        <v>10.49</v>
      </c>
      <c r="P576" s="156">
        <f t="shared" si="8"/>
        <v>0.48000000000000043</v>
      </c>
    </row>
    <row r="577" spans="1:16" s="21" customFormat="1" ht="15" customHeight="1">
      <c r="A577" s="163" t="s">
        <v>3443</v>
      </c>
      <c r="B577" s="163" t="s">
        <v>3646</v>
      </c>
      <c r="C577" s="163" t="s">
        <v>100</v>
      </c>
      <c r="D577" s="163" t="s">
        <v>100</v>
      </c>
      <c r="E577" s="163" t="s">
        <v>13</v>
      </c>
      <c r="F577" s="163"/>
      <c r="G577" s="163" t="s">
        <v>2294</v>
      </c>
      <c r="H577" s="163" t="s">
        <v>2295</v>
      </c>
      <c r="I577" s="164">
        <v>17.95</v>
      </c>
      <c r="J577" s="164">
        <v>17.95</v>
      </c>
      <c r="K577" s="164">
        <v>17.95</v>
      </c>
      <c r="L577" s="164">
        <v>17.95</v>
      </c>
      <c r="M577" s="164">
        <v>1</v>
      </c>
      <c r="N577" s="164">
        <v>1</v>
      </c>
      <c r="O577" s="156">
        <v>0</v>
      </c>
      <c r="P577" s="156">
        <f t="shared" si="8"/>
        <v>17.95</v>
      </c>
    </row>
    <row r="578" spans="1:16" s="21" customFormat="1" ht="15" customHeight="1">
      <c r="A578" s="163" t="s">
        <v>3443</v>
      </c>
      <c r="B578" s="163" t="s">
        <v>3646</v>
      </c>
      <c r="C578" s="163" t="s">
        <v>102</v>
      </c>
      <c r="D578" s="163" t="s">
        <v>102</v>
      </c>
      <c r="E578" s="163" t="s">
        <v>13</v>
      </c>
      <c r="F578" s="163"/>
      <c r="G578" s="163" t="s">
        <v>2279</v>
      </c>
      <c r="H578" s="163" t="s">
        <v>2280</v>
      </c>
      <c r="I578" s="164">
        <v>189.89</v>
      </c>
      <c r="J578" s="164">
        <v>189.89</v>
      </c>
      <c r="K578" s="164">
        <v>16177.43</v>
      </c>
      <c r="L578" s="164">
        <v>16177.43</v>
      </c>
      <c r="M578" s="164">
        <v>1</v>
      </c>
      <c r="N578" s="164">
        <v>1</v>
      </c>
      <c r="O578" s="156">
        <v>15987.54</v>
      </c>
      <c r="P578" s="156">
        <f t="shared" si="8"/>
        <v>189.88999999999942</v>
      </c>
    </row>
    <row r="579" spans="1:16" s="21" customFormat="1" ht="15" customHeight="1">
      <c r="A579" s="163" t="s">
        <v>3443</v>
      </c>
      <c r="B579" s="163" t="s">
        <v>3646</v>
      </c>
      <c r="C579" s="163" t="s">
        <v>102</v>
      </c>
      <c r="D579" s="163" t="s">
        <v>102</v>
      </c>
      <c r="E579" s="163" t="s">
        <v>13</v>
      </c>
      <c r="F579" s="163"/>
      <c r="G579" s="163" t="s">
        <v>2281</v>
      </c>
      <c r="H579" s="163" t="s">
        <v>2282</v>
      </c>
      <c r="I579" s="164" t="s">
        <v>3442</v>
      </c>
      <c r="J579" s="164" t="s">
        <v>3442</v>
      </c>
      <c r="K579" s="164">
        <v>609.24</v>
      </c>
      <c r="L579" s="164">
        <v>609.24</v>
      </c>
      <c r="M579" s="164">
        <v>1</v>
      </c>
      <c r="N579" s="164">
        <v>1</v>
      </c>
      <c r="O579" s="156">
        <v>609.24</v>
      </c>
      <c r="P579" s="156">
        <f t="shared" si="8"/>
        <v>0</v>
      </c>
    </row>
    <row r="580" spans="1:16" s="21" customFormat="1" ht="15" customHeight="1">
      <c r="A580" s="163" t="s">
        <v>3443</v>
      </c>
      <c r="B580" s="163" t="s">
        <v>3646</v>
      </c>
      <c r="C580" s="163" t="s">
        <v>102</v>
      </c>
      <c r="D580" s="163" t="s">
        <v>102</v>
      </c>
      <c r="E580" s="163" t="s">
        <v>13</v>
      </c>
      <c r="F580" s="163"/>
      <c r="G580" s="163" t="s">
        <v>2283</v>
      </c>
      <c r="H580" s="163" t="s">
        <v>2284</v>
      </c>
      <c r="I580" s="164">
        <v>899.29</v>
      </c>
      <c r="J580" s="164">
        <v>899.29</v>
      </c>
      <c r="K580" s="164">
        <v>899.29</v>
      </c>
      <c r="L580" s="164">
        <v>899.29</v>
      </c>
      <c r="M580" s="164">
        <v>1</v>
      </c>
      <c r="N580" s="164">
        <v>1</v>
      </c>
      <c r="O580" s="156">
        <v>0</v>
      </c>
      <c r="P580" s="156">
        <f t="shared" si="8"/>
        <v>899.29</v>
      </c>
    </row>
    <row r="581" spans="1:16" s="21" customFormat="1" ht="15" customHeight="1">
      <c r="A581" s="163" t="s">
        <v>3443</v>
      </c>
      <c r="B581" s="163" t="s">
        <v>3646</v>
      </c>
      <c r="C581" s="163" t="s">
        <v>102</v>
      </c>
      <c r="D581" s="163" t="s">
        <v>102</v>
      </c>
      <c r="E581" s="163" t="s">
        <v>13</v>
      </c>
      <c r="F581" s="163"/>
      <c r="G581" s="163" t="s">
        <v>2285</v>
      </c>
      <c r="H581" s="163" t="s">
        <v>2286</v>
      </c>
      <c r="I581" s="164" t="s">
        <v>3442</v>
      </c>
      <c r="J581" s="164" t="s">
        <v>3442</v>
      </c>
      <c r="K581" s="164">
        <v>16.11</v>
      </c>
      <c r="L581" s="164">
        <v>16.11</v>
      </c>
      <c r="M581" s="164">
        <v>1</v>
      </c>
      <c r="N581" s="164">
        <v>1</v>
      </c>
      <c r="O581" s="156">
        <v>16.11</v>
      </c>
      <c r="P581" s="156">
        <f t="shared" ref="P581:P644" si="9">L581-O581</f>
        <v>0</v>
      </c>
    </row>
    <row r="582" spans="1:16" s="21" customFormat="1" ht="15" customHeight="1">
      <c r="A582" s="163" t="s">
        <v>3443</v>
      </c>
      <c r="B582" s="163" t="s">
        <v>3646</v>
      </c>
      <c r="C582" s="163" t="s">
        <v>102</v>
      </c>
      <c r="D582" s="163" t="s">
        <v>102</v>
      </c>
      <c r="E582" s="163" t="s">
        <v>13</v>
      </c>
      <c r="F582" s="163"/>
      <c r="G582" s="163" t="s">
        <v>2287</v>
      </c>
      <c r="H582" s="163" t="s">
        <v>2288</v>
      </c>
      <c r="I582" s="164">
        <v>529.54</v>
      </c>
      <c r="J582" s="164">
        <v>529.54</v>
      </c>
      <c r="K582" s="164">
        <v>529.54</v>
      </c>
      <c r="L582" s="164">
        <v>529.54</v>
      </c>
      <c r="M582" s="164">
        <v>1</v>
      </c>
      <c r="N582" s="164">
        <v>1</v>
      </c>
      <c r="O582" s="156">
        <v>0</v>
      </c>
      <c r="P582" s="156">
        <f t="shared" si="9"/>
        <v>529.54</v>
      </c>
    </row>
    <row r="583" spans="1:16" s="21" customFormat="1" ht="15" customHeight="1">
      <c r="A583" s="163" t="s">
        <v>3443</v>
      </c>
      <c r="B583" s="163" t="s">
        <v>3646</v>
      </c>
      <c r="C583" s="163" t="s">
        <v>102</v>
      </c>
      <c r="D583" s="163" t="s">
        <v>102</v>
      </c>
      <c r="E583" s="163" t="s">
        <v>13</v>
      </c>
      <c r="F583" s="163"/>
      <c r="G583" s="163" t="s">
        <v>2302</v>
      </c>
      <c r="H583" s="163" t="s">
        <v>2303</v>
      </c>
      <c r="I583" s="164">
        <v>198.07</v>
      </c>
      <c r="J583" s="164">
        <v>198.07</v>
      </c>
      <c r="K583" s="164">
        <v>198.07</v>
      </c>
      <c r="L583" s="164">
        <v>198.07</v>
      </c>
      <c r="M583" s="164">
        <v>1</v>
      </c>
      <c r="N583" s="164">
        <v>0</v>
      </c>
      <c r="O583" s="156">
        <v>0</v>
      </c>
      <c r="P583" s="156">
        <f t="shared" si="9"/>
        <v>198.07</v>
      </c>
    </row>
    <row r="584" spans="1:16" s="21" customFormat="1" ht="15" customHeight="1">
      <c r="A584" s="163" t="s">
        <v>3443</v>
      </c>
      <c r="B584" s="163" t="s">
        <v>3646</v>
      </c>
      <c r="C584" s="163" t="s">
        <v>102</v>
      </c>
      <c r="D584" s="163" t="s">
        <v>102</v>
      </c>
      <c r="E584" s="163" t="s">
        <v>13</v>
      </c>
      <c r="F584" s="163"/>
      <c r="G584" s="163" t="s">
        <v>2293</v>
      </c>
      <c r="H584" s="163" t="s">
        <v>17</v>
      </c>
      <c r="I584" s="164">
        <v>2.2999999999999998</v>
      </c>
      <c r="J584" s="164">
        <v>2.2999999999999998</v>
      </c>
      <c r="K584" s="164">
        <v>7.16</v>
      </c>
      <c r="L584" s="164">
        <v>7.1599999999999993</v>
      </c>
      <c r="M584" s="164">
        <v>1</v>
      </c>
      <c r="N584" s="164">
        <v>1</v>
      </c>
      <c r="O584" s="156">
        <v>4.8599999999999994</v>
      </c>
      <c r="P584" s="156">
        <f t="shared" si="9"/>
        <v>2.2999999999999998</v>
      </c>
    </row>
    <row r="585" spans="1:16" s="21" customFormat="1" ht="15" customHeight="1">
      <c r="A585" s="163" t="s">
        <v>3443</v>
      </c>
      <c r="B585" s="163" t="s">
        <v>3646</v>
      </c>
      <c r="C585" s="163" t="s">
        <v>102</v>
      </c>
      <c r="D585" s="163" t="s">
        <v>102</v>
      </c>
      <c r="E585" s="163" t="s">
        <v>13</v>
      </c>
      <c r="F585" s="163"/>
      <c r="G585" s="163" t="s">
        <v>2294</v>
      </c>
      <c r="H585" s="163" t="s">
        <v>2295</v>
      </c>
      <c r="I585" s="164">
        <v>407.54</v>
      </c>
      <c r="J585" s="164">
        <v>407.54</v>
      </c>
      <c r="K585" s="164">
        <v>407.54</v>
      </c>
      <c r="L585" s="164">
        <v>407.54</v>
      </c>
      <c r="M585" s="164">
        <v>1</v>
      </c>
      <c r="N585" s="164">
        <v>1</v>
      </c>
      <c r="O585" s="156">
        <v>0</v>
      </c>
      <c r="P585" s="156">
        <f t="shared" si="9"/>
        <v>407.54</v>
      </c>
    </row>
    <row r="586" spans="1:16" s="21" customFormat="1" ht="15" customHeight="1">
      <c r="A586" s="163" t="s">
        <v>3443</v>
      </c>
      <c r="B586" s="163" t="s">
        <v>3646</v>
      </c>
      <c r="C586" s="163" t="s">
        <v>104</v>
      </c>
      <c r="D586" s="163" t="s">
        <v>104</v>
      </c>
      <c r="E586" s="163" t="s">
        <v>13</v>
      </c>
      <c r="F586" s="163"/>
      <c r="G586" s="163" t="s">
        <v>2279</v>
      </c>
      <c r="H586" s="163" t="s">
        <v>2280</v>
      </c>
      <c r="I586" s="164">
        <v>1986.8</v>
      </c>
      <c r="J586" s="164">
        <v>1986.8</v>
      </c>
      <c r="K586" s="164">
        <v>83915.97</v>
      </c>
      <c r="L586" s="164">
        <v>83915.97</v>
      </c>
      <c r="M586" s="164">
        <v>1</v>
      </c>
      <c r="N586" s="164">
        <v>1</v>
      </c>
      <c r="O586" s="156">
        <v>81929.17</v>
      </c>
      <c r="P586" s="156">
        <f t="shared" si="9"/>
        <v>1986.8000000000029</v>
      </c>
    </row>
    <row r="587" spans="1:16" s="21" customFormat="1" ht="15" customHeight="1">
      <c r="A587" s="163" t="s">
        <v>3443</v>
      </c>
      <c r="B587" s="163" t="s">
        <v>3646</v>
      </c>
      <c r="C587" s="163" t="s">
        <v>104</v>
      </c>
      <c r="D587" s="163" t="s">
        <v>104</v>
      </c>
      <c r="E587" s="163" t="s">
        <v>13</v>
      </c>
      <c r="F587" s="163"/>
      <c r="G587" s="163" t="s">
        <v>2281</v>
      </c>
      <c r="H587" s="163" t="s">
        <v>2282</v>
      </c>
      <c r="I587" s="164">
        <v>6.76</v>
      </c>
      <c r="J587" s="164">
        <v>6.76</v>
      </c>
      <c r="K587" s="164">
        <v>4471.54</v>
      </c>
      <c r="L587" s="164">
        <v>4471.54</v>
      </c>
      <c r="M587" s="164">
        <v>1</v>
      </c>
      <c r="N587" s="164">
        <v>1</v>
      </c>
      <c r="O587" s="156">
        <v>4464.7799999999988</v>
      </c>
      <c r="P587" s="156">
        <f t="shared" si="9"/>
        <v>6.7600000000011278</v>
      </c>
    </row>
    <row r="588" spans="1:16" s="21" customFormat="1" ht="15" customHeight="1">
      <c r="A588" s="163" t="s">
        <v>3443</v>
      </c>
      <c r="B588" s="163" t="s">
        <v>3646</v>
      </c>
      <c r="C588" s="163" t="s">
        <v>104</v>
      </c>
      <c r="D588" s="163" t="s">
        <v>104</v>
      </c>
      <c r="E588" s="163" t="s">
        <v>13</v>
      </c>
      <c r="F588" s="163"/>
      <c r="G588" s="163" t="s">
        <v>2283</v>
      </c>
      <c r="H588" s="163" t="s">
        <v>2284</v>
      </c>
      <c r="I588" s="164">
        <v>2109.67</v>
      </c>
      <c r="J588" s="164">
        <v>2109.67</v>
      </c>
      <c r="K588" s="164">
        <v>2109.67</v>
      </c>
      <c r="L588" s="164">
        <v>2109.67</v>
      </c>
      <c r="M588" s="164">
        <v>1</v>
      </c>
      <c r="N588" s="164">
        <v>1</v>
      </c>
      <c r="O588" s="156">
        <v>0</v>
      </c>
      <c r="P588" s="156">
        <f t="shared" si="9"/>
        <v>2109.67</v>
      </c>
    </row>
    <row r="589" spans="1:16" s="21" customFormat="1" ht="15" customHeight="1">
      <c r="A589" s="163" t="s">
        <v>3443</v>
      </c>
      <c r="B589" s="163" t="s">
        <v>3646</v>
      </c>
      <c r="C589" s="163" t="s">
        <v>104</v>
      </c>
      <c r="D589" s="163" t="s">
        <v>104</v>
      </c>
      <c r="E589" s="163" t="s">
        <v>13</v>
      </c>
      <c r="F589" s="163"/>
      <c r="G589" s="163" t="s">
        <v>2285</v>
      </c>
      <c r="H589" s="163" t="s">
        <v>2286</v>
      </c>
      <c r="I589" s="164">
        <v>6.29</v>
      </c>
      <c r="J589" s="164">
        <v>6.29</v>
      </c>
      <c r="K589" s="164">
        <v>70.61</v>
      </c>
      <c r="L589" s="164">
        <v>70.610000000000014</v>
      </c>
      <c r="M589" s="164">
        <v>1</v>
      </c>
      <c r="N589" s="164">
        <v>1</v>
      </c>
      <c r="O589" s="156">
        <v>64.319999999999993</v>
      </c>
      <c r="P589" s="156">
        <f t="shared" si="9"/>
        <v>6.2900000000000205</v>
      </c>
    </row>
    <row r="590" spans="1:16" s="21" customFormat="1" ht="15" customHeight="1">
      <c r="A590" s="163" t="s">
        <v>3443</v>
      </c>
      <c r="B590" s="163" t="s">
        <v>3646</v>
      </c>
      <c r="C590" s="163" t="s">
        <v>104</v>
      </c>
      <c r="D590" s="163" t="s">
        <v>104</v>
      </c>
      <c r="E590" s="163" t="s">
        <v>13</v>
      </c>
      <c r="F590" s="163"/>
      <c r="G590" s="163" t="s">
        <v>2287</v>
      </c>
      <c r="H590" s="163" t="s">
        <v>2288</v>
      </c>
      <c r="I590" s="164">
        <v>1187.78</v>
      </c>
      <c r="J590" s="164">
        <v>1187.78</v>
      </c>
      <c r="K590" s="164">
        <v>1187.78</v>
      </c>
      <c r="L590" s="164">
        <v>1187.78</v>
      </c>
      <c r="M590" s="164">
        <v>1</v>
      </c>
      <c r="N590" s="164">
        <v>1</v>
      </c>
      <c r="O590" s="156">
        <v>0</v>
      </c>
      <c r="P590" s="156">
        <f t="shared" si="9"/>
        <v>1187.78</v>
      </c>
    </row>
    <row r="591" spans="1:16" s="21" customFormat="1" ht="15" customHeight="1">
      <c r="A591" s="163" t="s">
        <v>3443</v>
      </c>
      <c r="B591" s="163" t="s">
        <v>3646</v>
      </c>
      <c r="C591" s="163" t="s">
        <v>104</v>
      </c>
      <c r="D591" s="163" t="s">
        <v>104</v>
      </c>
      <c r="E591" s="163" t="s">
        <v>13</v>
      </c>
      <c r="F591" s="163"/>
      <c r="G591" s="163" t="s">
        <v>2302</v>
      </c>
      <c r="H591" s="163" t="s">
        <v>2303</v>
      </c>
      <c r="I591" s="164">
        <v>268.32</v>
      </c>
      <c r="J591" s="164">
        <v>268.32</v>
      </c>
      <c r="K591" s="164">
        <v>268.32</v>
      </c>
      <c r="L591" s="164">
        <v>268.32</v>
      </c>
      <c r="M591" s="164">
        <v>2</v>
      </c>
      <c r="N591" s="164">
        <v>2</v>
      </c>
      <c r="O591" s="156">
        <v>0</v>
      </c>
      <c r="P591" s="156">
        <f t="shared" si="9"/>
        <v>268.32</v>
      </c>
    </row>
    <row r="592" spans="1:16" s="21" customFormat="1" ht="15" customHeight="1">
      <c r="A592" s="163" t="s">
        <v>3443</v>
      </c>
      <c r="B592" s="163" t="s">
        <v>3646</v>
      </c>
      <c r="C592" s="163" t="s">
        <v>104</v>
      </c>
      <c r="D592" s="163" t="s">
        <v>104</v>
      </c>
      <c r="E592" s="163" t="s">
        <v>13</v>
      </c>
      <c r="F592" s="163"/>
      <c r="G592" s="163" t="s">
        <v>2293</v>
      </c>
      <c r="H592" s="163" t="s">
        <v>17</v>
      </c>
      <c r="I592" s="164">
        <v>11.77</v>
      </c>
      <c r="J592" s="164">
        <v>11.77</v>
      </c>
      <c r="K592" s="164">
        <v>32.36</v>
      </c>
      <c r="L592" s="164">
        <v>32.36</v>
      </c>
      <c r="M592" s="164">
        <v>1</v>
      </c>
      <c r="N592" s="164">
        <v>1</v>
      </c>
      <c r="O592" s="156">
        <v>20.59</v>
      </c>
      <c r="P592" s="156">
        <f t="shared" si="9"/>
        <v>11.77</v>
      </c>
    </row>
    <row r="593" spans="1:16" s="21" customFormat="1" ht="15" customHeight="1">
      <c r="A593" s="163" t="s">
        <v>3443</v>
      </c>
      <c r="B593" s="163" t="s">
        <v>3646</v>
      </c>
      <c r="C593" s="163" t="s">
        <v>104</v>
      </c>
      <c r="D593" s="163" t="s">
        <v>104</v>
      </c>
      <c r="E593" s="163" t="s">
        <v>13</v>
      </c>
      <c r="F593" s="163"/>
      <c r="G593" s="163" t="s">
        <v>2294</v>
      </c>
      <c r="H593" s="163" t="s">
        <v>2295</v>
      </c>
      <c r="I593" s="164">
        <v>1014.56</v>
      </c>
      <c r="J593" s="164">
        <v>1014.56</v>
      </c>
      <c r="K593" s="164">
        <v>1014.56</v>
      </c>
      <c r="L593" s="164">
        <v>1014.56</v>
      </c>
      <c r="M593" s="164">
        <v>1</v>
      </c>
      <c r="N593" s="164">
        <v>1</v>
      </c>
      <c r="O593" s="156">
        <v>0</v>
      </c>
      <c r="P593" s="156">
        <f t="shared" si="9"/>
        <v>1014.56</v>
      </c>
    </row>
    <row r="594" spans="1:16" s="21" customFormat="1" ht="15" customHeight="1">
      <c r="A594" s="163" t="s">
        <v>3443</v>
      </c>
      <c r="B594" s="163" t="s">
        <v>3646</v>
      </c>
      <c r="C594" s="163" t="s">
        <v>245</v>
      </c>
      <c r="D594" s="163" t="s">
        <v>245</v>
      </c>
      <c r="E594" s="163" t="s">
        <v>13</v>
      </c>
      <c r="F594" s="163"/>
      <c r="G594" s="163" t="s">
        <v>2279</v>
      </c>
      <c r="H594" s="163" t="s">
        <v>2280</v>
      </c>
      <c r="I594" s="164">
        <v>1390.51</v>
      </c>
      <c r="J594" s="164">
        <v>1390.51</v>
      </c>
      <c r="K594" s="164">
        <v>16089.74</v>
      </c>
      <c r="L594" s="164">
        <v>16089.740000000002</v>
      </c>
      <c r="M594" s="164">
        <v>1</v>
      </c>
      <c r="N594" s="164">
        <v>1</v>
      </c>
      <c r="O594" s="156">
        <v>14699.23</v>
      </c>
      <c r="P594" s="156">
        <f t="shared" si="9"/>
        <v>1390.510000000002</v>
      </c>
    </row>
    <row r="595" spans="1:16" s="21" customFormat="1" ht="15" customHeight="1">
      <c r="A595" s="163" t="s">
        <v>3443</v>
      </c>
      <c r="B595" s="163" t="s">
        <v>3646</v>
      </c>
      <c r="C595" s="163" t="s">
        <v>245</v>
      </c>
      <c r="D595" s="163" t="s">
        <v>245</v>
      </c>
      <c r="E595" s="163" t="s">
        <v>13</v>
      </c>
      <c r="F595" s="163"/>
      <c r="G595" s="163" t="s">
        <v>2281</v>
      </c>
      <c r="H595" s="163" t="s">
        <v>2282</v>
      </c>
      <c r="I595" s="164">
        <v>1.1399999999999999</v>
      </c>
      <c r="J595" s="164">
        <v>1.1399999999999999</v>
      </c>
      <c r="K595" s="164">
        <v>749.43</v>
      </c>
      <c r="L595" s="164">
        <v>749.42999999999984</v>
      </c>
      <c r="M595" s="164">
        <v>1</v>
      </c>
      <c r="N595" s="164">
        <v>1</v>
      </c>
      <c r="O595" s="156">
        <v>748.28999999999985</v>
      </c>
      <c r="P595" s="156">
        <f t="shared" si="9"/>
        <v>1.1399999999999864</v>
      </c>
    </row>
    <row r="596" spans="1:16" s="21" customFormat="1" ht="15" customHeight="1">
      <c r="A596" s="163" t="s">
        <v>3443</v>
      </c>
      <c r="B596" s="163" t="s">
        <v>3646</v>
      </c>
      <c r="C596" s="163" t="s">
        <v>245</v>
      </c>
      <c r="D596" s="163" t="s">
        <v>245</v>
      </c>
      <c r="E596" s="163" t="s">
        <v>13</v>
      </c>
      <c r="F596" s="163"/>
      <c r="G596" s="163" t="s">
        <v>2283</v>
      </c>
      <c r="H596" s="163" t="s">
        <v>2284</v>
      </c>
      <c r="I596" s="164">
        <v>603.76</v>
      </c>
      <c r="J596" s="164">
        <v>603.76</v>
      </c>
      <c r="K596" s="164">
        <v>603.76</v>
      </c>
      <c r="L596" s="164">
        <v>603.76</v>
      </c>
      <c r="M596" s="164">
        <v>1</v>
      </c>
      <c r="N596" s="164">
        <v>1</v>
      </c>
      <c r="O596" s="156">
        <v>0</v>
      </c>
      <c r="P596" s="156">
        <f t="shared" si="9"/>
        <v>603.76</v>
      </c>
    </row>
    <row r="597" spans="1:16" s="21" customFormat="1" ht="15" customHeight="1">
      <c r="A597" s="163" t="s">
        <v>3443</v>
      </c>
      <c r="B597" s="163" t="s">
        <v>3646</v>
      </c>
      <c r="C597" s="163" t="s">
        <v>245</v>
      </c>
      <c r="D597" s="163" t="s">
        <v>245</v>
      </c>
      <c r="E597" s="163" t="s">
        <v>13</v>
      </c>
      <c r="F597" s="163"/>
      <c r="G597" s="163" t="s">
        <v>2285</v>
      </c>
      <c r="H597" s="163" t="s">
        <v>2286</v>
      </c>
      <c r="I597" s="164">
        <v>1.0900000000000001</v>
      </c>
      <c r="J597" s="164">
        <v>1.0900000000000001</v>
      </c>
      <c r="K597" s="164">
        <v>11.95</v>
      </c>
      <c r="L597" s="164">
        <v>11.95</v>
      </c>
      <c r="M597" s="164">
        <v>1</v>
      </c>
      <c r="N597" s="164">
        <v>1</v>
      </c>
      <c r="O597" s="156">
        <v>10.86</v>
      </c>
      <c r="P597" s="156">
        <f t="shared" si="9"/>
        <v>1.0899999999999999</v>
      </c>
    </row>
    <row r="598" spans="1:16" s="21" customFormat="1" ht="15" customHeight="1">
      <c r="A598" s="163" t="s">
        <v>3443</v>
      </c>
      <c r="B598" s="163" t="s">
        <v>3646</v>
      </c>
      <c r="C598" s="163" t="s">
        <v>245</v>
      </c>
      <c r="D598" s="163" t="s">
        <v>245</v>
      </c>
      <c r="E598" s="163" t="s">
        <v>13</v>
      </c>
      <c r="F598" s="163"/>
      <c r="G598" s="163" t="s">
        <v>2287</v>
      </c>
      <c r="H598" s="163" t="s">
        <v>2288</v>
      </c>
      <c r="I598" s="164">
        <v>203.11</v>
      </c>
      <c r="J598" s="164">
        <v>203.11</v>
      </c>
      <c r="K598" s="164">
        <v>203.11</v>
      </c>
      <c r="L598" s="164">
        <v>203.11</v>
      </c>
      <c r="M598" s="164">
        <v>1</v>
      </c>
      <c r="N598" s="164">
        <v>1</v>
      </c>
      <c r="O598" s="156">
        <v>0</v>
      </c>
      <c r="P598" s="156">
        <f t="shared" si="9"/>
        <v>203.11</v>
      </c>
    </row>
    <row r="599" spans="1:16" s="21" customFormat="1" ht="15" customHeight="1">
      <c r="A599" s="163" t="s">
        <v>3443</v>
      </c>
      <c r="B599" s="163" t="s">
        <v>3646</v>
      </c>
      <c r="C599" s="163" t="s">
        <v>245</v>
      </c>
      <c r="D599" s="163" t="s">
        <v>245</v>
      </c>
      <c r="E599" s="163" t="s">
        <v>13</v>
      </c>
      <c r="F599" s="163"/>
      <c r="G599" s="163" t="s">
        <v>2302</v>
      </c>
      <c r="H599" s="163" t="s">
        <v>2303</v>
      </c>
      <c r="I599" s="164">
        <v>22.67</v>
      </c>
      <c r="J599" s="164">
        <v>22.67</v>
      </c>
      <c r="K599" s="164">
        <v>22.67</v>
      </c>
      <c r="L599" s="164">
        <v>22.67</v>
      </c>
      <c r="M599" s="164">
        <v>1</v>
      </c>
      <c r="N599" s="164">
        <v>1</v>
      </c>
      <c r="O599" s="156">
        <v>0</v>
      </c>
      <c r="P599" s="156">
        <f t="shared" si="9"/>
        <v>22.67</v>
      </c>
    </row>
    <row r="600" spans="1:16" s="21" customFormat="1" ht="15" customHeight="1">
      <c r="A600" s="163" t="s">
        <v>3443</v>
      </c>
      <c r="B600" s="163" t="s">
        <v>3646</v>
      </c>
      <c r="C600" s="163" t="s">
        <v>245</v>
      </c>
      <c r="D600" s="163" t="s">
        <v>245</v>
      </c>
      <c r="E600" s="163" t="s">
        <v>13</v>
      </c>
      <c r="F600" s="163"/>
      <c r="G600" s="163" t="s">
        <v>2293</v>
      </c>
      <c r="H600" s="163" t="s">
        <v>17</v>
      </c>
      <c r="I600" s="164">
        <v>2.09</v>
      </c>
      <c r="J600" s="164">
        <v>2.09</v>
      </c>
      <c r="K600" s="164">
        <v>5.85</v>
      </c>
      <c r="L600" s="164">
        <v>5.85</v>
      </c>
      <c r="M600" s="164">
        <v>1</v>
      </c>
      <c r="N600" s="164">
        <v>1</v>
      </c>
      <c r="O600" s="156">
        <v>3.76</v>
      </c>
      <c r="P600" s="156">
        <f t="shared" si="9"/>
        <v>2.09</v>
      </c>
    </row>
    <row r="601" spans="1:16" s="21" customFormat="1" ht="15" customHeight="1">
      <c r="A601" s="163" t="s">
        <v>3443</v>
      </c>
      <c r="B601" s="163" t="s">
        <v>3646</v>
      </c>
      <c r="C601" s="163" t="s">
        <v>245</v>
      </c>
      <c r="D601" s="163" t="s">
        <v>245</v>
      </c>
      <c r="E601" s="163" t="s">
        <v>13</v>
      </c>
      <c r="F601" s="163"/>
      <c r="G601" s="163" t="s">
        <v>2294</v>
      </c>
      <c r="H601" s="163" t="s">
        <v>2295</v>
      </c>
      <c r="I601" s="164">
        <v>146.68</v>
      </c>
      <c r="J601" s="164">
        <v>146.68</v>
      </c>
      <c r="K601" s="164">
        <v>146.68</v>
      </c>
      <c r="L601" s="164">
        <v>146.68</v>
      </c>
      <c r="M601" s="164">
        <v>1</v>
      </c>
      <c r="N601" s="164">
        <v>1</v>
      </c>
      <c r="O601" s="156">
        <v>0</v>
      </c>
      <c r="P601" s="156">
        <f t="shared" si="9"/>
        <v>146.68</v>
      </c>
    </row>
    <row r="602" spans="1:16" s="21" customFormat="1" ht="15" customHeight="1">
      <c r="A602" s="163" t="s">
        <v>3443</v>
      </c>
      <c r="B602" s="163" t="s">
        <v>3646</v>
      </c>
      <c r="C602" s="163" t="s">
        <v>247</v>
      </c>
      <c r="D602" s="163" t="s">
        <v>247</v>
      </c>
      <c r="E602" s="163" t="s">
        <v>13</v>
      </c>
      <c r="F602" s="163"/>
      <c r="G602" s="163" t="s">
        <v>2279</v>
      </c>
      <c r="H602" s="163" t="s">
        <v>2280</v>
      </c>
      <c r="I602" s="164">
        <v>1766.26</v>
      </c>
      <c r="J602" s="164">
        <v>1766.26</v>
      </c>
      <c r="K602" s="164">
        <v>15276.26</v>
      </c>
      <c r="L602" s="164">
        <v>15276.26</v>
      </c>
      <c r="M602" s="164">
        <v>1</v>
      </c>
      <c r="N602" s="164">
        <v>1</v>
      </c>
      <c r="O602" s="156">
        <v>13510</v>
      </c>
      <c r="P602" s="156">
        <f t="shared" si="9"/>
        <v>1766.2600000000002</v>
      </c>
    </row>
    <row r="603" spans="1:16" s="21" customFormat="1" ht="15" customHeight="1">
      <c r="A603" s="163" t="s">
        <v>3443</v>
      </c>
      <c r="B603" s="163" t="s">
        <v>3646</v>
      </c>
      <c r="C603" s="163" t="s">
        <v>247</v>
      </c>
      <c r="D603" s="163" t="s">
        <v>247</v>
      </c>
      <c r="E603" s="163" t="s">
        <v>13</v>
      </c>
      <c r="F603" s="163"/>
      <c r="G603" s="163" t="s">
        <v>2281</v>
      </c>
      <c r="H603" s="163" t="s">
        <v>2282</v>
      </c>
      <c r="I603" s="164">
        <v>1.1100000000000001</v>
      </c>
      <c r="J603" s="164">
        <v>1.1100000000000001</v>
      </c>
      <c r="K603" s="164">
        <v>690.24</v>
      </c>
      <c r="L603" s="164">
        <v>690.24000000000012</v>
      </c>
      <c r="M603" s="164">
        <v>1</v>
      </c>
      <c r="N603" s="164">
        <v>1</v>
      </c>
      <c r="O603" s="156">
        <v>689.13</v>
      </c>
      <c r="P603" s="156">
        <f t="shared" si="9"/>
        <v>1.1100000000001273</v>
      </c>
    </row>
    <row r="604" spans="1:16" s="21" customFormat="1" ht="15" customHeight="1">
      <c r="A604" s="163" t="s">
        <v>3443</v>
      </c>
      <c r="B604" s="163" t="s">
        <v>3646</v>
      </c>
      <c r="C604" s="163" t="s">
        <v>247</v>
      </c>
      <c r="D604" s="163" t="s">
        <v>247</v>
      </c>
      <c r="E604" s="163" t="s">
        <v>13</v>
      </c>
      <c r="F604" s="163"/>
      <c r="G604" s="163" t="s">
        <v>2283</v>
      </c>
      <c r="H604" s="163" t="s">
        <v>2284</v>
      </c>
      <c r="I604" s="164">
        <v>327</v>
      </c>
      <c r="J604" s="164">
        <v>327</v>
      </c>
      <c r="K604" s="164">
        <v>327</v>
      </c>
      <c r="L604" s="164">
        <v>327</v>
      </c>
      <c r="M604" s="164">
        <v>1</v>
      </c>
      <c r="N604" s="164">
        <v>1</v>
      </c>
      <c r="O604" s="156">
        <v>0</v>
      </c>
      <c r="P604" s="156">
        <f t="shared" si="9"/>
        <v>327</v>
      </c>
    </row>
    <row r="605" spans="1:16" s="21" customFormat="1" ht="15" customHeight="1">
      <c r="A605" s="163" t="s">
        <v>3443</v>
      </c>
      <c r="B605" s="163" t="s">
        <v>3646</v>
      </c>
      <c r="C605" s="163" t="s">
        <v>247</v>
      </c>
      <c r="D605" s="163" t="s">
        <v>247</v>
      </c>
      <c r="E605" s="163" t="s">
        <v>13</v>
      </c>
      <c r="F605" s="163"/>
      <c r="G605" s="163" t="s">
        <v>2285</v>
      </c>
      <c r="H605" s="163" t="s">
        <v>2286</v>
      </c>
      <c r="I605" s="164">
        <v>0.54</v>
      </c>
      <c r="J605" s="164">
        <v>0.54</v>
      </c>
      <c r="K605" s="164">
        <v>11.46</v>
      </c>
      <c r="L605" s="164">
        <v>11.46</v>
      </c>
      <c r="M605" s="164">
        <v>1</v>
      </c>
      <c r="N605" s="164">
        <v>1</v>
      </c>
      <c r="O605" s="156">
        <v>10.92</v>
      </c>
      <c r="P605" s="156">
        <f t="shared" si="9"/>
        <v>0.54000000000000092</v>
      </c>
    </row>
    <row r="606" spans="1:16" s="21" customFormat="1" ht="15" customHeight="1">
      <c r="A606" s="163" t="s">
        <v>3443</v>
      </c>
      <c r="B606" s="163" t="s">
        <v>3646</v>
      </c>
      <c r="C606" s="163" t="s">
        <v>247</v>
      </c>
      <c r="D606" s="163" t="s">
        <v>247</v>
      </c>
      <c r="E606" s="163" t="s">
        <v>13</v>
      </c>
      <c r="F606" s="163"/>
      <c r="G606" s="163" t="s">
        <v>2287</v>
      </c>
      <c r="H606" s="163" t="s">
        <v>2288</v>
      </c>
      <c r="I606" s="164">
        <v>184.66</v>
      </c>
      <c r="J606" s="164">
        <v>184.66</v>
      </c>
      <c r="K606" s="164">
        <v>184.66</v>
      </c>
      <c r="L606" s="164">
        <v>184.66</v>
      </c>
      <c r="M606" s="164">
        <v>1</v>
      </c>
      <c r="N606" s="164">
        <v>1</v>
      </c>
      <c r="O606" s="156">
        <v>0</v>
      </c>
      <c r="P606" s="156">
        <f t="shared" si="9"/>
        <v>184.66</v>
      </c>
    </row>
    <row r="607" spans="1:16" s="21" customFormat="1" ht="15" customHeight="1">
      <c r="A607" s="163" t="s">
        <v>3443</v>
      </c>
      <c r="B607" s="163" t="s">
        <v>3646</v>
      </c>
      <c r="C607" s="163" t="s">
        <v>247</v>
      </c>
      <c r="D607" s="163" t="s">
        <v>247</v>
      </c>
      <c r="E607" s="163" t="s">
        <v>13</v>
      </c>
      <c r="F607" s="163"/>
      <c r="G607" s="163" t="s">
        <v>2302</v>
      </c>
      <c r="H607" s="163" t="s">
        <v>2303</v>
      </c>
      <c r="I607" s="164">
        <v>12.11</v>
      </c>
      <c r="J607" s="164">
        <v>12.11</v>
      </c>
      <c r="K607" s="164">
        <v>12.11</v>
      </c>
      <c r="L607" s="164">
        <v>12.11</v>
      </c>
      <c r="M607" s="164">
        <v>1</v>
      </c>
      <c r="N607" s="164">
        <v>1</v>
      </c>
      <c r="O607" s="156">
        <v>0</v>
      </c>
      <c r="P607" s="156">
        <f t="shared" si="9"/>
        <v>12.11</v>
      </c>
    </row>
    <row r="608" spans="1:16" s="21" customFormat="1" ht="15" customHeight="1">
      <c r="A608" s="163" t="s">
        <v>3443</v>
      </c>
      <c r="B608" s="163" t="s">
        <v>3646</v>
      </c>
      <c r="C608" s="163" t="s">
        <v>247</v>
      </c>
      <c r="D608" s="163" t="s">
        <v>247</v>
      </c>
      <c r="E608" s="163" t="s">
        <v>13</v>
      </c>
      <c r="F608" s="163"/>
      <c r="G608" s="163" t="s">
        <v>2293</v>
      </c>
      <c r="H608" s="163" t="s">
        <v>17</v>
      </c>
      <c r="I608" s="164">
        <v>1.94</v>
      </c>
      <c r="J608" s="164">
        <v>1.94</v>
      </c>
      <c r="K608" s="164">
        <v>5.28</v>
      </c>
      <c r="L608" s="164">
        <v>5.2799999999999994</v>
      </c>
      <c r="M608" s="164">
        <v>1</v>
      </c>
      <c r="N608" s="164">
        <v>1</v>
      </c>
      <c r="O608" s="156">
        <v>3.34</v>
      </c>
      <c r="P608" s="156">
        <f t="shared" si="9"/>
        <v>1.9399999999999995</v>
      </c>
    </row>
    <row r="609" spans="1:16" s="21" customFormat="1" ht="15" customHeight="1">
      <c r="A609" s="163" t="s">
        <v>3443</v>
      </c>
      <c r="B609" s="163" t="s">
        <v>3646</v>
      </c>
      <c r="C609" s="163" t="s">
        <v>247</v>
      </c>
      <c r="D609" s="163" t="s">
        <v>247</v>
      </c>
      <c r="E609" s="163" t="s">
        <v>13</v>
      </c>
      <c r="F609" s="163"/>
      <c r="G609" s="163" t="s">
        <v>2294</v>
      </c>
      <c r="H609" s="163" t="s">
        <v>2295</v>
      </c>
      <c r="I609" s="164">
        <v>146.57</v>
      </c>
      <c r="J609" s="164">
        <v>146.57</v>
      </c>
      <c r="K609" s="164">
        <v>146.57</v>
      </c>
      <c r="L609" s="164">
        <v>146.57</v>
      </c>
      <c r="M609" s="164">
        <v>1</v>
      </c>
      <c r="N609" s="164">
        <v>1</v>
      </c>
      <c r="O609" s="156">
        <v>0</v>
      </c>
      <c r="P609" s="156">
        <f t="shared" si="9"/>
        <v>146.57</v>
      </c>
    </row>
    <row r="610" spans="1:16" s="21" customFormat="1" ht="15" customHeight="1">
      <c r="A610" s="163" t="s">
        <v>3443</v>
      </c>
      <c r="B610" s="163" t="s">
        <v>3646</v>
      </c>
      <c r="C610" s="163" t="s">
        <v>252</v>
      </c>
      <c r="D610" s="163" t="s">
        <v>252</v>
      </c>
      <c r="E610" s="163" t="s">
        <v>13</v>
      </c>
      <c r="F610" s="163"/>
      <c r="G610" s="163" t="s">
        <v>2279</v>
      </c>
      <c r="H610" s="163" t="s">
        <v>2280</v>
      </c>
      <c r="I610" s="164">
        <v>13240.72</v>
      </c>
      <c r="J610" s="164">
        <v>13240.72</v>
      </c>
      <c r="K610" s="164">
        <v>158739.5</v>
      </c>
      <c r="L610" s="164">
        <v>158739.5</v>
      </c>
      <c r="M610" s="164">
        <v>1</v>
      </c>
      <c r="N610" s="164">
        <v>1</v>
      </c>
      <c r="O610" s="156">
        <v>145498.78</v>
      </c>
      <c r="P610" s="156">
        <f t="shared" si="9"/>
        <v>13240.720000000001</v>
      </c>
    </row>
    <row r="611" spans="1:16" s="21" customFormat="1" ht="15" customHeight="1">
      <c r="A611" s="163" t="s">
        <v>3443</v>
      </c>
      <c r="B611" s="163" t="s">
        <v>3646</v>
      </c>
      <c r="C611" s="163" t="s">
        <v>252</v>
      </c>
      <c r="D611" s="163" t="s">
        <v>252</v>
      </c>
      <c r="E611" s="163" t="s">
        <v>13</v>
      </c>
      <c r="F611" s="163"/>
      <c r="G611" s="163" t="s">
        <v>2281</v>
      </c>
      <c r="H611" s="163" t="s">
        <v>2282</v>
      </c>
      <c r="I611" s="164">
        <v>1.21</v>
      </c>
      <c r="J611" s="164">
        <v>1.21</v>
      </c>
      <c r="K611" s="164">
        <v>16166.59</v>
      </c>
      <c r="L611" s="164">
        <v>16166.589999999998</v>
      </c>
      <c r="M611" s="164">
        <v>1</v>
      </c>
      <c r="N611" s="164">
        <v>1</v>
      </c>
      <c r="O611" s="156">
        <v>16165.38</v>
      </c>
      <c r="P611" s="156">
        <f t="shared" si="9"/>
        <v>1.2099999999991269</v>
      </c>
    </row>
    <row r="612" spans="1:16" s="21" customFormat="1" ht="15" customHeight="1">
      <c r="A612" s="163" t="s">
        <v>3443</v>
      </c>
      <c r="B612" s="163" t="s">
        <v>3646</v>
      </c>
      <c r="C612" s="163" t="s">
        <v>252</v>
      </c>
      <c r="D612" s="163" t="s">
        <v>252</v>
      </c>
      <c r="E612" s="163" t="s">
        <v>13</v>
      </c>
      <c r="F612" s="163"/>
      <c r="G612" s="163" t="s">
        <v>2283</v>
      </c>
      <c r="H612" s="163" t="s">
        <v>2284</v>
      </c>
      <c r="I612" s="164">
        <v>3767.19</v>
      </c>
      <c r="J612" s="164">
        <v>3767.19</v>
      </c>
      <c r="K612" s="164">
        <v>3767.19</v>
      </c>
      <c r="L612" s="164">
        <v>3767.19</v>
      </c>
      <c r="M612" s="164">
        <v>1</v>
      </c>
      <c r="N612" s="164">
        <v>1</v>
      </c>
      <c r="O612" s="156">
        <v>0</v>
      </c>
      <c r="P612" s="156">
        <f t="shared" si="9"/>
        <v>3767.19</v>
      </c>
    </row>
    <row r="613" spans="1:16" s="21" customFormat="1" ht="15" customHeight="1">
      <c r="A613" s="163" t="s">
        <v>3443</v>
      </c>
      <c r="B613" s="163" t="s">
        <v>3646</v>
      </c>
      <c r="C613" s="163" t="s">
        <v>252</v>
      </c>
      <c r="D613" s="163" t="s">
        <v>252</v>
      </c>
      <c r="E613" s="163" t="s">
        <v>13</v>
      </c>
      <c r="F613" s="163"/>
      <c r="G613" s="163" t="s">
        <v>2285</v>
      </c>
      <c r="H613" s="163" t="s">
        <v>2286</v>
      </c>
      <c r="I613" s="164">
        <v>23.48</v>
      </c>
      <c r="J613" s="164">
        <v>23.48</v>
      </c>
      <c r="K613" s="164">
        <v>32.67</v>
      </c>
      <c r="L613" s="164">
        <v>32.67</v>
      </c>
      <c r="M613" s="164">
        <v>1</v>
      </c>
      <c r="N613" s="164">
        <v>1</v>
      </c>
      <c r="O613" s="156">
        <v>9.1900000000000013</v>
      </c>
      <c r="P613" s="156">
        <f t="shared" si="9"/>
        <v>23.48</v>
      </c>
    </row>
    <row r="614" spans="1:16" s="21" customFormat="1" ht="15" customHeight="1">
      <c r="A614" s="163" t="s">
        <v>3443</v>
      </c>
      <c r="B614" s="163" t="s">
        <v>3646</v>
      </c>
      <c r="C614" s="163" t="s">
        <v>252</v>
      </c>
      <c r="D614" s="163" t="s">
        <v>252</v>
      </c>
      <c r="E614" s="163" t="s">
        <v>13</v>
      </c>
      <c r="F614" s="163"/>
      <c r="G614" s="163" t="s">
        <v>2287</v>
      </c>
      <c r="H614" s="163" t="s">
        <v>2288</v>
      </c>
      <c r="I614" s="164">
        <v>506.6</v>
      </c>
      <c r="J614" s="164">
        <v>506.6</v>
      </c>
      <c r="K614" s="164">
        <v>506.6</v>
      </c>
      <c r="L614" s="164">
        <v>506.6</v>
      </c>
      <c r="M614" s="164">
        <v>1</v>
      </c>
      <c r="N614" s="164">
        <v>1</v>
      </c>
      <c r="O614" s="156">
        <v>0</v>
      </c>
      <c r="P614" s="156">
        <f t="shared" si="9"/>
        <v>506.6</v>
      </c>
    </row>
    <row r="615" spans="1:16" s="21" customFormat="1" ht="15" customHeight="1">
      <c r="A615" s="163" t="s">
        <v>3443</v>
      </c>
      <c r="B615" s="163" t="s">
        <v>3646</v>
      </c>
      <c r="C615" s="163" t="s">
        <v>252</v>
      </c>
      <c r="D615" s="163" t="s">
        <v>252</v>
      </c>
      <c r="E615" s="163" t="s">
        <v>13</v>
      </c>
      <c r="F615" s="163"/>
      <c r="G615" s="163" t="s">
        <v>2302</v>
      </c>
      <c r="H615" s="163" t="s">
        <v>2303</v>
      </c>
      <c r="I615" s="164">
        <v>96.12</v>
      </c>
      <c r="J615" s="164">
        <v>96.12</v>
      </c>
      <c r="K615" s="164">
        <v>96.12</v>
      </c>
      <c r="L615" s="164">
        <v>96.12</v>
      </c>
      <c r="M615" s="164">
        <v>1</v>
      </c>
      <c r="N615" s="164">
        <v>1</v>
      </c>
      <c r="O615" s="156">
        <v>0</v>
      </c>
      <c r="P615" s="156">
        <f t="shared" si="9"/>
        <v>96.12</v>
      </c>
    </row>
    <row r="616" spans="1:16" s="21" customFormat="1" ht="15" customHeight="1">
      <c r="A616" s="163" t="s">
        <v>3443</v>
      </c>
      <c r="B616" s="163" t="s">
        <v>3646</v>
      </c>
      <c r="C616" s="163" t="s">
        <v>252</v>
      </c>
      <c r="D616" s="163" t="s">
        <v>252</v>
      </c>
      <c r="E616" s="163" t="s">
        <v>13</v>
      </c>
      <c r="F616" s="163"/>
      <c r="G616" s="163" t="s">
        <v>2293</v>
      </c>
      <c r="H616" s="163" t="s">
        <v>17</v>
      </c>
      <c r="I616" s="164">
        <v>23.35</v>
      </c>
      <c r="J616" s="164">
        <v>23.35</v>
      </c>
      <c r="K616" s="164">
        <v>117.99</v>
      </c>
      <c r="L616" s="164">
        <v>117.99</v>
      </c>
      <c r="M616" s="164">
        <v>1</v>
      </c>
      <c r="N616" s="164">
        <v>1</v>
      </c>
      <c r="O616" s="156">
        <v>94.64</v>
      </c>
      <c r="P616" s="156">
        <f t="shared" si="9"/>
        <v>23.349999999999994</v>
      </c>
    </row>
    <row r="617" spans="1:16" s="21" customFormat="1" ht="15" customHeight="1">
      <c r="A617" s="163" t="s">
        <v>3443</v>
      </c>
      <c r="B617" s="163" t="s">
        <v>3646</v>
      </c>
      <c r="C617" s="163" t="s">
        <v>252</v>
      </c>
      <c r="D617" s="163" t="s">
        <v>252</v>
      </c>
      <c r="E617" s="163" t="s">
        <v>13</v>
      </c>
      <c r="F617" s="163"/>
      <c r="G617" s="163" t="s">
        <v>2294</v>
      </c>
      <c r="H617" s="163" t="s">
        <v>2295</v>
      </c>
      <c r="I617" s="164">
        <v>1196</v>
      </c>
      <c r="J617" s="164">
        <v>1196</v>
      </c>
      <c r="K617" s="164">
        <v>1196</v>
      </c>
      <c r="L617" s="164">
        <v>1196</v>
      </c>
      <c r="M617" s="164">
        <v>1</v>
      </c>
      <c r="N617" s="164">
        <v>1</v>
      </c>
      <c r="O617" s="156">
        <v>0</v>
      </c>
      <c r="P617" s="156">
        <f t="shared" si="9"/>
        <v>1196</v>
      </c>
    </row>
    <row r="618" spans="1:16" s="21" customFormat="1" ht="15" customHeight="1">
      <c r="A618" s="163" t="s">
        <v>3443</v>
      </c>
      <c r="B618" s="163" t="s">
        <v>3646</v>
      </c>
      <c r="C618" s="163" t="s">
        <v>106</v>
      </c>
      <c r="D618" s="163" t="s">
        <v>106</v>
      </c>
      <c r="E618" s="163" t="s">
        <v>13</v>
      </c>
      <c r="F618" s="163"/>
      <c r="G618" s="163" t="s">
        <v>2279</v>
      </c>
      <c r="H618" s="163" t="s">
        <v>2280</v>
      </c>
      <c r="I618" s="164">
        <v>7272.73</v>
      </c>
      <c r="J618" s="164">
        <v>7272.73</v>
      </c>
      <c r="K618" s="164">
        <v>695964.61</v>
      </c>
      <c r="L618" s="164">
        <v>695964.60999999987</v>
      </c>
      <c r="M618" s="164">
        <v>1</v>
      </c>
      <c r="N618" s="164">
        <v>1</v>
      </c>
      <c r="O618" s="156">
        <v>688691.87999999989</v>
      </c>
      <c r="P618" s="156">
        <f t="shared" si="9"/>
        <v>7272.7299999999814</v>
      </c>
    </row>
    <row r="619" spans="1:16" s="21" customFormat="1" ht="15" customHeight="1">
      <c r="A619" s="163" t="s">
        <v>3443</v>
      </c>
      <c r="B619" s="163" t="s">
        <v>3646</v>
      </c>
      <c r="C619" s="163" t="s">
        <v>106</v>
      </c>
      <c r="D619" s="163" t="s">
        <v>106</v>
      </c>
      <c r="E619" s="163" t="s">
        <v>13</v>
      </c>
      <c r="F619" s="163"/>
      <c r="G619" s="163" t="s">
        <v>2281</v>
      </c>
      <c r="H619" s="163" t="s">
        <v>2282</v>
      </c>
      <c r="I619" s="164">
        <v>1374.53</v>
      </c>
      <c r="J619" s="164">
        <v>1374.53</v>
      </c>
      <c r="K619" s="164">
        <v>40954.81</v>
      </c>
      <c r="L619" s="164">
        <v>40954.81</v>
      </c>
      <c r="M619" s="164">
        <v>1</v>
      </c>
      <c r="N619" s="164">
        <v>1</v>
      </c>
      <c r="O619" s="156">
        <v>39580.280000000006</v>
      </c>
      <c r="P619" s="156">
        <f t="shared" si="9"/>
        <v>1374.5299999999916</v>
      </c>
    </row>
    <row r="620" spans="1:16" s="21" customFormat="1" ht="15" customHeight="1">
      <c r="A620" s="163" t="s">
        <v>3443</v>
      </c>
      <c r="B620" s="163" t="s">
        <v>3646</v>
      </c>
      <c r="C620" s="163" t="s">
        <v>106</v>
      </c>
      <c r="D620" s="163" t="s">
        <v>106</v>
      </c>
      <c r="E620" s="163" t="s">
        <v>13</v>
      </c>
      <c r="F620" s="163"/>
      <c r="G620" s="163" t="s">
        <v>2283</v>
      </c>
      <c r="H620" s="163" t="s">
        <v>2284</v>
      </c>
      <c r="I620" s="164">
        <v>25803.98</v>
      </c>
      <c r="J620" s="164">
        <v>25803.98</v>
      </c>
      <c r="K620" s="164">
        <v>25803.98</v>
      </c>
      <c r="L620" s="164">
        <v>25803.98</v>
      </c>
      <c r="M620" s="164">
        <v>1</v>
      </c>
      <c r="N620" s="164">
        <v>1</v>
      </c>
      <c r="O620" s="156">
        <v>0</v>
      </c>
      <c r="P620" s="156">
        <f t="shared" si="9"/>
        <v>25803.98</v>
      </c>
    </row>
    <row r="621" spans="1:16" s="21" customFormat="1" ht="15" customHeight="1">
      <c r="A621" s="163" t="s">
        <v>3443</v>
      </c>
      <c r="B621" s="163" t="s">
        <v>3646</v>
      </c>
      <c r="C621" s="163" t="s">
        <v>106</v>
      </c>
      <c r="D621" s="163" t="s">
        <v>106</v>
      </c>
      <c r="E621" s="163" t="s">
        <v>13</v>
      </c>
      <c r="F621" s="163"/>
      <c r="G621" s="163" t="s">
        <v>2285</v>
      </c>
      <c r="H621" s="163" t="s">
        <v>2286</v>
      </c>
      <c r="I621" s="164">
        <v>330.51</v>
      </c>
      <c r="J621" s="164">
        <v>330.51</v>
      </c>
      <c r="K621" s="164">
        <v>1323.54</v>
      </c>
      <c r="L621" s="164">
        <v>1323.54</v>
      </c>
      <c r="M621" s="164">
        <v>1</v>
      </c>
      <c r="N621" s="164">
        <v>1</v>
      </c>
      <c r="O621" s="156">
        <v>993.03</v>
      </c>
      <c r="P621" s="156">
        <f t="shared" si="9"/>
        <v>330.51</v>
      </c>
    </row>
    <row r="622" spans="1:16" s="21" customFormat="1" ht="15" customHeight="1">
      <c r="A622" s="163" t="s">
        <v>3443</v>
      </c>
      <c r="B622" s="163" t="s">
        <v>3646</v>
      </c>
      <c r="C622" s="163" t="s">
        <v>106</v>
      </c>
      <c r="D622" s="163" t="s">
        <v>106</v>
      </c>
      <c r="E622" s="163" t="s">
        <v>13</v>
      </c>
      <c r="F622" s="163"/>
      <c r="G622" s="163" t="s">
        <v>16</v>
      </c>
      <c r="H622" s="163" t="s">
        <v>2307</v>
      </c>
      <c r="I622" s="164" t="s">
        <v>3442</v>
      </c>
      <c r="J622" s="164" t="s">
        <v>3442</v>
      </c>
      <c r="K622" s="164">
        <v>0</v>
      </c>
      <c r="L622" s="164">
        <v>0</v>
      </c>
      <c r="M622" s="164">
        <v>1</v>
      </c>
      <c r="N622" s="164">
        <v>1</v>
      </c>
      <c r="O622" s="156">
        <v>0</v>
      </c>
      <c r="P622" s="156">
        <f t="shared" si="9"/>
        <v>0</v>
      </c>
    </row>
    <row r="623" spans="1:16" s="21" customFormat="1" ht="15" customHeight="1">
      <c r="A623" s="163" t="s">
        <v>3443</v>
      </c>
      <c r="B623" s="163" t="s">
        <v>3646</v>
      </c>
      <c r="C623" s="163" t="s">
        <v>106</v>
      </c>
      <c r="D623" s="163" t="s">
        <v>106</v>
      </c>
      <c r="E623" s="163" t="s">
        <v>13</v>
      </c>
      <c r="F623" s="163"/>
      <c r="G623" s="163" t="s">
        <v>2287</v>
      </c>
      <c r="H623" s="163" t="s">
        <v>2288</v>
      </c>
      <c r="I623" s="164">
        <v>9363.15</v>
      </c>
      <c r="J623" s="164">
        <v>9363.15</v>
      </c>
      <c r="K623" s="164">
        <v>9363.15</v>
      </c>
      <c r="L623" s="164">
        <v>9363.15</v>
      </c>
      <c r="M623" s="164">
        <v>1</v>
      </c>
      <c r="N623" s="164">
        <v>1</v>
      </c>
      <c r="O623" s="156">
        <v>0</v>
      </c>
      <c r="P623" s="156">
        <f t="shared" si="9"/>
        <v>9363.15</v>
      </c>
    </row>
    <row r="624" spans="1:16" s="21" customFormat="1" ht="15" customHeight="1">
      <c r="A624" s="163" t="s">
        <v>3443</v>
      </c>
      <c r="B624" s="163" t="s">
        <v>3646</v>
      </c>
      <c r="C624" s="163" t="s">
        <v>106</v>
      </c>
      <c r="D624" s="163" t="s">
        <v>106</v>
      </c>
      <c r="E624" s="163" t="s">
        <v>13</v>
      </c>
      <c r="F624" s="163"/>
      <c r="G624" s="163" t="s">
        <v>2302</v>
      </c>
      <c r="H624" s="163" t="s">
        <v>2303</v>
      </c>
      <c r="I624" s="164">
        <v>2471.58</v>
      </c>
      <c r="J624" s="164">
        <v>2471.58</v>
      </c>
      <c r="K624" s="164">
        <v>2471.58</v>
      </c>
      <c r="L624" s="164">
        <v>2471.58</v>
      </c>
      <c r="M624" s="164">
        <v>1</v>
      </c>
      <c r="N624" s="164">
        <v>1</v>
      </c>
      <c r="O624" s="156">
        <v>0</v>
      </c>
      <c r="P624" s="156">
        <f t="shared" si="9"/>
        <v>2471.58</v>
      </c>
    </row>
    <row r="625" spans="1:16" s="21" customFormat="1" ht="15" customHeight="1">
      <c r="A625" s="163" t="s">
        <v>3443</v>
      </c>
      <c r="B625" s="163" t="s">
        <v>3646</v>
      </c>
      <c r="C625" s="163" t="s">
        <v>106</v>
      </c>
      <c r="D625" s="163" t="s">
        <v>106</v>
      </c>
      <c r="E625" s="163" t="s">
        <v>13</v>
      </c>
      <c r="F625" s="163"/>
      <c r="G625" s="163" t="s">
        <v>2306</v>
      </c>
      <c r="H625" s="163" t="s">
        <v>27</v>
      </c>
      <c r="I625" s="164" t="s">
        <v>3442</v>
      </c>
      <c r="J625" s="164" t="s">
        <v>3442</v>
      </c>
      <c r="K625" s="164">
        <v>0</v>
      </c>
      <c r="L625" s="164">
        <v>0</v>
      </c>
      <c r="M625" s="164">
        <v>1</v>
      </c>
      <c r="N625" s="164">
        <v>1</v>
      </c>
      <c r="O625" s="156">
        <v>0</v>
      </c>
      <c r="P625" s="156">
        <f t="shared" si="9"/>
        <v>0</v>
      </c>
    </row>
    <row r="626" spans="1:16" s="21" customFormat="1" ht="15" customHeight="1">
      <c r="A626" s="163" t="s">
        <v>3443</v>
      </c>
      <c r="B626" s="163" t="s">
        <v>3646</v>
      </c>
      <c r="C626" s="163" t="s">
        <v>106</v>
      </c>
      <c r="D626" s="163" t="s">
        <v>106</v>
      </c>
      <c r="E626" s="163" t="s">
        <v>13</v>
      </c>
      <c r="F626" s="163"/>
      <c r="G626" s="163" t="s">
        <v>2310</v>
      </c>
      <c r="H626" s="163" t="s">
        <v>38</v>
      </c>
      <c r="I626" s="164" t="s">
        <v>3442</v>
      </c>
      <c r="J626" s="164" t="s">
        <v>3442</v>
      </c>
      <c r="K626" s="164">
        <v>0</v>
      </c>
      <c r="L626" s="164">
        <v>0</v>
      </c>
      <c r="M626" s="164">
        <v>1</v>
      </c>
      <c r="N626" s="164">
        <v>1</v>
      </c>
      <c r="O626" s="156">
        <v>0</v>
      </c>
      <c r="P626" s="156">
        <f t="shared" si="9"/>
        <v>0</v>
      </c>
    </row>
    <row r="627" spans="1:16" s="21" customFormat="1" ht="15" customHeight="1">
      <c r="A627" s="163" t="s">
        <v>3443</v>
      </c>
      <c r="B627" s="163" t="s">
        <v>3646</v>
      </c>
      <c r="C627" s="163" t="s">
        <v>106</v>
      </c>
      <c r="D627" s="163" t="s">
        <v>106</v>
      </c>
      <c r="E627" s="163" t="s">
        <v>13</v>
      </c>
      <c r="F627" s="163"/>
      <c r="G627" s="163" t="s">
        <v>2316</v>
      </c>
      <c r="H627" s="163" t="s">
        <v>2317</v>
      </c>
      <c r="I627" s="164">
        <v>78258.83</v>
      </c>
      <c r="J627" s="164">
        <v>78258.83</v>
      </c>
      <c r="K627" s="164">
        <v>-111668.62</v>
      </c>
      <c r="L627" s="164">
        <v>-111668.62000000001</v>
      </c>
      <c r="M627" s="164">
        <v>1</v>
      </c>
      <c r="N627" s="164">
        <v>1</v>
      </c>
      <c r="O627" s="156">
        <v>-189927.45</v>
      </c>
      <c r="P627" s="156">
        <f t="shared" si="9"/>
        <v>78258.83</v>
      </c>
    </row>
    <row r="628" spans="1:16" s="21" customFormat="1" ht="15" customHeight="1">
      <c r="A628" s="163" t="s">
        <v>3443</v>
      </c>
      <c r="B628" s="163" t="s">
        <v>3646</v>
      </c>
      <c r="C628" s="163" t="s">
        <v>106</v>
      </c>
      <c r="D628" s="163" t="s">
        <v>106</v>
      </c>
      <c r="E628" s="163" t="s">
        <v>13</v>
      </c>
      <c r="F628" s="163"/>
      <c r="G628" s="163" t="s">
        <v>2289</v>
      </c>
      <c r="H628" s="163" t="s">
        <v>2290</v>
      </c>
      <c r="I628" s="164">
        <v>-7148</v>
      </c>
      <c r="J628" s="164">
        <v>-7148</v>
      </c>
      <c r="K628" s="164">
        <v>42308</v>
      </c>
      <c r="L628" s="164">
        <v>42308</v>
      </c>
      <c r="M628" s="164">
        <v>1</v>
      </c>
      <c r="N628" s="164">
        <v>1</v>
      </c>
      <c r="O628" s="156">
        <v>49456</v>
      </c>
      <c r="P628" s="156">
        <f t="shared" si="9"/>
        <v>-7148</v>
      </c>
    </row>
    <row r="629" spans="1:16" s="21" customFormat="1" ht="15" customHeight="1">
      <c r="A629" s="163" t="s">
        <v>3443</v>
      </c>
      <c r="B629" s="163" t="s">
        <v>3646</v>
      </c>
      <c r="C629" s="163" t="s">
        <v>106</v>
      </c>
      <c r="D629" s="163" t="s">
        <v>106</v>
      </c>
      <c r="E629" s="163" t="s">
        <v>13</v>
      </c>
      <c r="F629" s="163"/>
      <c r="G629" s="163" t="s">
        <v>2324</v>
      </c>
      <c r="H629" s="163" t="s">
        <v>2325</v>
      </c>
      <c r="I629" s="164" t="s">
        <v>3442</v>
      </c>
      <c r="J629" s="164" t="s">
        <v>3442</v>
      </c>
      <c r="K629" s="164">
        <v>18810</v>
      </c>
      <c r="L629" s="164">
        <v>18810</v>
      </c>
      <c r="M629" s="164">
        <v>1</v>
      </c>
      <c r="N629" s="164">
        <v>1</v>
      </c>
      <c r="O629" s="156">
        <v>18810</v>
      </c>
      <c r="P629" s="156">
        <f t="shared" si="9"/>
        <v>0</v>
      </c>
    </row>
    <row r="630" spans="1:16" s="21" customFormat="1" ht="15" customHeight="1">
      <c r="A630" s="163" t="s">
        <v>3443</v>
      </c>
      <c r="B630" s="163" t="s">
        <v>3646</v>
      </c>
      <c r="C630" s="163" t="s">
        <v>106</v>
      </c>
      <c r="D630" s="163" t="s">
        <v>106</v>
      </c>
      <c r="E630" s="163" t="s">
        <v>13</v>
      </c>
      <c r="F630" s="163"/>
      <c r="G630" s="163" t="s">
        <v>2291</v>
      </c>
      <c r="H630" s="163" t="s">
        <v>2292</v>
      </c>
      <c r="I630" s="164" t="s">
        <v>3442</v>
      </c>
      <c r="J630" s="164" t="s">
        <v>3442</v>
      </c>
      <c r="K630" s="164">
        <v>25610</v>
      </c>
      <c r="L630" s="164">
        <v>25610</v>
      </c>
      <c r="M630" s="164">
        <v>1</v>
      </c>
      <c r="N630" s="164">
        <v>1</v>
      </c>
      <c r="O630" s="156">
        <v>25610</v>
      </c>
      <c r="P630" s="156">
        <f t="shared" si="9"/>
        <v>0</v>
      </c>
    </row>
    <row r="631" spans="1:16" s="21" customFormat="1" ht="15" customHeight="1">
      <c r="A631" s="163" t="s">
        <v>3443</v>
      </c>
      <c r="B631" s="163" t="s">
        <v>3646</v>
      </c>
      <c r="C631" s="163" t="s">
        <v>106</v>
      </c>
      <c r="D631" s="163" t="s">
        <v>106</v>
      </c>
      <c r="E631" s="163" t="s">
        <v>13</v>
      </c>
      <c r="F631" s="163"/>
      <c r="G631" s="163" t="s">
        <v>2293</v>
      </c>
      <c r="H631" s="163" t="s">
        <v>17</v>
      </c>
      <c r="I631" s="164">
        <v>743.04</v>
      </c>
      <c r="J631" s="164">
        <v>743.04</v>
      </c>
      <c r="K631" s="164">
        <v>918.14</v>
      </c>
      <c r="L631" s="164">
        <v>918.14</v>
      </c>
      <c r="M631" s="164">
        <v>1</v>
      </c>
      <c r="N631" s="164">
        <v>1</v>
      </c>
      <c r="O631" s="156">
        <v>175.09999999999997</v>
      </c>
      <c r="P631" s="156">
        <f t="shared" si="9"/>
        <v>743.04</v>
      </c>
    </row>
    <row r="632" spans="1:16" s="21" customFormat="1" ht="15" customHeight="1">
      <c r="A632" s="163" t="s">
        <v>3443</v>
      </c>
      <c r="B632" s="163" t="s">
        <v>3646</v>
      </c>
      <c r="C632" s="163" t="s">
        <v>106</v>
      </c>
      <c r="D632" s="163" t="s">
        <v>106</v>
      </c>
      <c r="E632" s="163" t="s">
        <v>13</v>
      </c>
      <c r="F632" s="163"/>
      <c r="G632" s="163" t="s">
        <v>2311</v>
      </c>
      <c r="H632" s="163" t="s">
        <v>2312</v>
      </c>
      <c r="I632" s="164" t="s">
        <v>3442</v>
      </c>
      <c r="J632" s="164" t="s">
        <v>3442</v>
      </c>
      <c r="K632" s="164">
        <v>0</v>
      </c>
      <c r="L632" s="164">
        <v>0</v>
      </c>
      <c r="M632" s="164">
        <v>1</v>
      </c>
      <c r="N632" s="164">
        <v>1</v>
      </c>
      <c r="O632" s="156">
        <v>0</v>
      </c>
      <c r="P632" s="156">
        <f t="shared" si="9"/>
        <v>0</v>
      </c>
    </row>
    <row r="633" spans="1:16" s="21" customFormat="1" ht="15" customHeight="1">
      <c r="A633" s="163" t="s">
        <v>3443</v>
      </c>
      <c r="B633" s="163" t="s">
        <v>3646</v>
      </c>
      <c r="C633" s="163" t="s">
        <v>106</v>
      </c>
      <c r="D633" s="163" t="s">
        <v>106</v>
      </c>
      <c r="E633" s="163" t="s">
        <v>13</v>
      </c>
      <c r="F633" s="163"/>
      <c r="G633" s="163" t="s">
        <v>2294</v>
      </c>
      <c r="H633" s="163" t="s">
        <v>2295</v>
      </c>
      <c r="I633" s="164">
        <v>4117.8</v>
      </c>
      <c r="J633" s="164">
        <v>4117.8</v>
      </c>
      <c r="K633" s="164">
        <v>8235.6</v>
      </c>
      <c r="L633" s="164">
        <v>8235.6</v>
      </c>
      <c r="M633" s="164">
        <v>1</v>
      </c>
      <c r="N633" s="164">
        <v>1</v>
      </c>
      <c r="O633" s="156">
        <v>4117.8</v>
      </c>
      <c r="P633" s="156">
        <f t="shared" si="9"/>
        <v>4117.8</v>
      </c>
    </row>
    <row r="634" spans="1:16" s="21" customFormat="1" ht="15" customHeight="1">
      <c r="A634" s="163" t="s">
        <v>3443</v>
      </c>
      <c r="B634" s="163" t="s">
        <v>3646</v>
      </c>
      <c r="C634" s="163" t="s">
        <v>106</v>
      </c>
      <c r="D634" s="163" t="s">
        <v>106</v>
      </c>
      <c r="E634" s="163" t="s">
        <v>13</v>
      </c>
      <c r="F634" s="163"/>
      <c r="G634" s="163" t="s">
        <v>2309</v>
      </c>
      <c r="H634" s="163" t="s">
        <v>256</v>
      </c>
      <c r="I634" s="164" t="s">
        <v>3442</v>
      </c>
      <c r="J634" s="164" t="s">
        <v>3442</v>
      </c>
      <c r="K634" s="164">
        <v>0</v>
      </c>
      <c r="L634" s="164">
        <v>0</v>
      </c>
      <c r="M634" s="164">
        <v>1</v>
      </c>
      <c r="N634" s="164">
        <v>1</v>
      </c>
      <c r="O634" s="156">
        <v>0</v>
      </c>
      <c r="P634" s="156">
        <f t="shared" si="9"/>
        <v>0</v>
      </c>
    </row>
    <row r="635" spans="1:16" s="21" customFormat="1" ht="15" customHeight="1">
      <c r="A635" s="163" t="s">
        <v>3443</v>
      </c>
      <c r="B635" s="163" t="s">
        <v>3646</v>
      </c>
      <c r="C635" s="163" t="s">
        <v>108</v>
      </c>
      <c r="D635" s="163" t="s">
        <v>108</v>
      </c>
      <c r="E635" s="163" t="s">
        <v>13</v>
      </c>
      <c r="F635" s="163"/>
      <c r="G635" s="163" t="s">
        <v>2279</v>
      </c>
      <c r="H635" s="163" t="s">
        <v>2280</v>
      </c>
      <c r="I635" s="164">
        <v>5063.1499999999996</v>
      </c>
      <c r="J635" s="164">
        <v>5063.1499999999996</v>
      </c>
      <c r="K635" s="164">
        <v>480111.84</v>
      </c>
      <c r="L635" s="164">
        <v>480111.84</v>
      </c>
      <c r="M635" s="164">
        <v>1</v>
      </c>
      <c r="N635" s="164">
        <v>1</v>
      </c>
      <c r="O635" s="156">
        <v>475048.69</v>
      </c>
      <c r="P635" s="156">
        <f t="shared" si="9"/>
        <v>5063.1500000000233</v>
      </c>
    </row>
    <row r="636" spans="1:16" s="21" customFormat="1" ht="15" customHeight="1">
      <c r="A636" s="163" t="s">
        <v>3443</v>
      </c>
      <c r="B636" s="163" t="s">
        <v>3646</v>
      </c>
      <c r="C636" s="163" t="s">
        <v>108</v>
      </c>
      <c r="D636" s="163" t="s">
        <v>108</v>
      </c>
      <c r="E636" s="163" t="s">
        <v>13</v>
      </c>
      <c r="F636" s="163"/>
      <c r="G636" s="163" t="s">
        <v>2281</v>
      </c>
      <c r="H636" s="163" t="s">
        <v>2282</v>
      </c>
      <c r="I636" s="164">
        <v>956.93</v>
      </c>
      <c r="J636" s="164">
        <v>956.93</v>
      </c>
      <c r="K636" s="164">
        <v>28512.22</v>
      </c>
      <c r="L636" s="164">
        <v>28512.219999999998</v>
      </c>
      <c r="M636" s="164">
        <v>1</v>
      </c>
      <c r="N636" s="164">
        <v>1</v>
      </c>
      <c r="O636" s="156">
        <v>27555.289999999997</v>
      </c>
      <c r="P636" s="156">
        <f t="shared" si="9"/>
        <v>956.93000000000029</v>
      </c>
    </row>
    <row r="637" spans="1:16" s="21" customFormat="1" ht="15" customHeight="1">
      <c r="A637" s="163" t="s">
        <v>3443</v>
      </c>
      <c r="B637" s="163" t="s">
        <v>3646</v>
      </c>
      <c r="C637" s="163" t="s">
        <v>108</v>
      </c>
      <c r="D637" s="163" t="s">
        <v>108</v>
      </c>
      <c r="E637" s="163" t="s">
        <v>13</v>
      </c>
      <c r="F637" s="163"/>
      <c r="G637" s="163" t="s">
        <v>2283</v>
      </c>
      <c r="H637" s="163" t="s">
        <v>2284</v>
      </c>
      <c r="I637" s="164">
        <v>17822.12</v>
      </c>
      <c r="J637" s="164">
        <v>17822.12</v>
      </c>
      <c r="K637" s="164">
        <v>17822.12</v>
      </c>
      <c r="L637" s="164">
        <v>17822.12</v>
      </c>
      <c r="M637" s="164">
        <v>1</v>
      </c>
      <c r="N637" s="164">
        <v>1</v>
      </c>
      <c r="O637" s="156">
        <v>0</v>
      </c>
      <c r="P637" s="156">
        <f t="shared" si="9"/>
        <v>17822.12</v>
      </c>
    </row>
    <row r="638" spans="1:16" s="21" customFormat="1" ht="15" customHeight="1">
      <c r="A638" s="163" t="s">
        <v>3443</v>
      </c>
      <c r="B638" s="163" t="s">
        <v>3646</v>
      </c>
      <c r="C638" s="163" t="s">
        <v>108</v>
      </c>
      <c r="D638" s="163" t="s">
        <v>108</v>
      </c>
      <c r="E638" s="163" t="s">
        <v>13</v>
      </c>
      <c r="F638" s="163"/>
      <c r="G638" s="163" t="s">
        <v>2285</v>
      </c>
      <c r="H638" s="163" t="s">
        <v>2286</v>
      </c>
      <c r="I638" s="164">
        <v>228.28</v>
      </c>
      <c r="J638" s="164">
        <v>228.28</v>
      </c>
      <c r="K638" s="164">
        <v>914.14</v>
      </c>
      <c r="L638" s="164">
        <v>914.14</v>
      </c>
      <c r="M638" s="164">
        <v>1</v>
      </c>
      <c r="N638" s="164">
        <v>1</v>
      </c>
      <c r="O638" s="156">
        <v>685.86</v>
      </c>
      <c r="P638" s="156">
        <f t="shared" si="9"/>
        <v>228.27999999999997</v>
      </c>
    </row>
    <row r="639" spans="1:16" s="21" customFormat="1" ht="15" customHeight="1">
      <c r="A639" s="163" t="s">
        <v>3443</v>
      </c>
      <c r="B639" s="163" t="s">
        <v>3646</v>
      </c>
      <c r="C639" s="163" t="s">
        <v>108</v>
      </c>
      <c r="D639" s="163" t="s">
        <v>108</v>
      </c>
      <c r="E639" s="163" t="s">
        <v>13</v>
      </c>
      <c r="F639" s="163"/>
      <c r="G639" s="163" t="s">
        <v>2287</v>
      </c>
      <c r="H639" s="163" t="s">
        <v>2288</v>
      </c>
      <c r="I639" s="164" t="s">
        <v>3442</v>
      </c>
      <c r="J639" s="164" t="s">
        <v>3442</v>
      </c>
      <c r="K639" s="164">
        <v>0</v>
      </c>
      <c r="L639" s="164">
        <v>0</v>
      </c>
      <c r="M639" s="164">
        <v>1</v>
      </c>
      <c r="N639" s="164">
        <v>1</v>
      </c>
      <c r="O639" s="156">
        <v>0</v>
      </c>
      <c r="P639" s="156">
        <f t="shared" si="9"/>
        <v>0</v>
      </c>
    </row>
    <row r="640" spans="1:16" s="21" customFormat="1" ht="15" customHeight="1">
      <c r="A640" s="163" t="s">
        <v>3443</v>
      </c>
      <c r="B640" s="163" t="s">
        <v>3646</v>
      </c>
      <c r="C640" s="163" t="s">
        <v>108</v>
      </c>
      <c r="D640" s="163" t="s">
        <v>108</v>
      </c>
      <c r="E640" s="163" t="s">
        <v>13</v>
      </c>
      <c r="F640" s="163"/>
      <c r="G640" s="163" t="s">
        <v>2306</v>
      </c>
      <c r="H640" s="163" t="s">
        <v>27</v>
      </c>
      <c r="I640" s="164" t="s">
        <v>3442</v>
      </c>
      <c r="J640" s="164" t="s">
        <v>3442</v>
      </c>
      <c r="K640" s="164">
        <v>0</v>
      </c>
      <c r="L640" s="164">
        <v>0</v>
      </c>
      <c r="M640" s="164">
        <v>1</v>
      </c>
      <c r="N640" s="164">
        <v>1</v>
      </c>
      <c r="O640" s="156">
        <v>0</v>
      </c>
      <c r="P640" s="156">
        <f t="shared" si="9"/>
        <v>0</v>
      </c>
    </row>
    <row r="641" spans="1:16" s="21" customFormat="1" ht="15" customHeight="1">
      <c r="A641" s="163" t="s">
        <v>3443</v>
      </c>
      <c r="B641" s="163" t="s">
        <v>3646</v>
      </c>
      <c r="C641" s="163" t="s">
        <v>108</v>
      </c>
      <c r="D641" s="163" t="s">
        <v>108</v>
      </c>
      <c r="E641" s="163" t="s">
        <v>13</v>
      </c>
      <c r="F641" s="163"/>
      <c r="G641" s="163" t="s">
        <v>2316</v>
      </c>
      <c r="H641" s="163" t="s">
        <v>2317</v>
      </c>
      <c r="I641" s="164">
        <v>54499.95</v>
      </c>
      <c r="J641" s="164">
        <v>54499.95</v>
      </c>
      <c r="K641" s="164">
        <v>-77766.75</v>
      </c>
      <c r="L641" s="164">
        <v>-77766.750000000015</v>
      </c>
      <c r="M641" s="164">
        <v>1</v>
      </c>
      <c r="N641" s="164">
        <v>1</v>
      </c>
      <c r="O641" s="156">
        <v>-132266.70000000001</v>
      </c>
      <c r="P641" s="156">
        <f t="shared" si="9"/>
        <v>54499.95</v>
      </c>
    </row>
    <row r="642" spans="1:16" s="21" customFormat="1" ht="15" customHeight="1">
      <c r="A642" s="163" t="s">
        <v>3443</v>
      </c>
      <c r="B642" s="163" t="s">
        <v>3646</v>
      </c>
      <c r="C642" s="163" t="s">
        <v>108</v>
      </c>
      <c r="D642" s="163" t="s">
        <v>108</v>
      </c>
      <c r="E642" s="163" t="s">
        <v>13</v>
      </c>
      <c r="F642" s="163"/>
      <c r="G642" s="163" t="s">
        <v>2289</v>
      </c>
      <c r="H642" s="163" t="s">
        <v>2290</v>
      </c>
      <c r="I642" s="164" t="s">
        <v>3442</v>
      </c>
      <c r="J642" s="164" t="s">
        <v>3442</v>
      </c>
      <c r="K642" s="164">
        <v>0</v>
      </c>
      <c r="L642" s="164">
        <v>0</v>
      </c>
      <c r="M642" s="164">
        <v>1</v>
      </c>
      <c r="N642" s="164">
        <v>1</v>
      </c>
      <c r="O642" s="156">
        <v>0</v>
      </c>
      <c r="P642" s="156">
        <f t="shared" si="9"/>
        <v>0</v>
      </c>
    </row>
    <row r="643" spans="1:16" s="21" customFormat="1" ht="15" customHeight="1">
      <c r="A643" s="163" t="s">
        <v>3443</v>
      </c>
      <c r="B643" s="163" t="s">
        <v>3646</v>
      </c>
      <c r="C643" s="163" t="s">
        <v>108</v>
      </c>
      <c r="D643" s="163" t="s">
        <v>108</v>
      </c>
      <c r="E643" s="163" t="s">
        <v>13</v>
      </c>
      <c r="F643" s="163"/>
      <c r="G643" s="163" t="s">
        <v>2293</v>
      </c>
      <c r="H643" s="163" t="s">
        <v>17</v>
      </c>
      <c r="I643" s="164">
        <v>517.30999999999995</v>
      </c>
      <c r="J643" s="164">
        <v>517.30999999999995</v>
      </c>
      <c r="K643" s="164">
        <v>635.5</v>
      </c>
      <c r="L643" s="164">
        <v>635.5</v>
      </c>
      <c r="M643" s="164">
        <v>1</v>
      </c>
      <c r="N643" s="164">
        <v>1</v>
      </c>
      <c r="O643" s="156">
        <v>118.19</v>
      </c>
      <c r="P643" s="156">
        <f t="shared" si="9"/>
        <v>517.30999999999995</v>
      </c>
    </row>
    <row r="644" spans="1:16" s="21" customFormat="1" ht="15" customHeight="1">
      <c r="A644" s="163" t="s">
        <v>3443</v>
      </c>
      <c r="B644" s="163" t="s">
        <v>3646</v>
      </c>
      <c r="C644" s="163" t="s">
        <v>108</v>
      </c>
      <c r="D644" s="163" t="s">
        <v>108</v>
      </c>
      <c r="E644" s="163" t="s">
        <v>13</v>
      </c>
      <c r="F644" s="163"/>
      <c r="G644" s="163" t="s">
        <v>2311</v>
      </c>
      <c r="H644" s="163" t="s">
        <v>2312</v>
      </c>
      <c r="I644" s="164" t="s">
        <v>3442</v>
      </c>
      <c r="J644" s="164" t="s">
        <v>3442</v>
      </c>
      <c r="K644" s="164">
        <v>0</v>
      </c>
      <c r="L644" s="164">
        <v>0</v>
      </c>
      <c r="M644" s="164">
        <v>1</v>
      </c>
      <c r="N644" s="164">
        <v>1</v>
      </c>
      <c r="O644" s="156">
        <v>0</v>
      </c>
      <c r="P644" s="156">
        <f t="shared" si="9"/>
        <v>0</v>
      </c>
    </row>
    <row r="645" spans="1:16" s="21" customFormat="1" ht="15" customHeight="1">
      <c r="A645" s="163" t="s">
        <v>3443</v>
      </c>
      <c r="B645" s="163" t="s">
        <v>3646</v>
      </c>
      <c r="C645" s="163" t="s">
        <v>108</v>
      </c>
      <c r="D645" s="163" t="s">
        <v>108</v>
      </c>
      <c r="E645" s="163" t="s">
        <v>13</v>
      </c>
      <c r="F645" s="163"/>
      <c r="G645" s="163" t="s">
        <v>2294</v>
      </c>
      <c r="H645" s="163" t="s">
        <v>2295</v>
      </c>
      <c r="I645" s="164">
        <v>2826.1</v>
      </c>
      <c r="J645" s="164">
        <v>2826.1</v>
      </c>
      <c r="K645" s="164">
        <v>5652.2</v>
      </c>
      <c r="L645" s="164">
        <v>5652.2</v>
      </c>
      <c r="M645" s="164">
        <v>1</v>
      </c>
      <c r="N645" s="164">
        <v>1</v>
      </c>
      <c r="O645" s="156">
        <v>2826.1</v>
      </c>
      <c r="P645" s="156">
        <f t="shared" ref="P645:P708" si="10">L645-O645</f>
        <v>2826.1</v>
      </c>
    </row>
    <row r="646" spans="1:16" s="21" customFormat="1" ht="15" customHeight="1">
      <c r="A646" s="163" t="s">
        <v>3443</v>
      </c>
      <c r="B646" s="163" t="s">
        <v>3646</v>
      </c>
      <c r="C646" s="163" t="s">
        <v>108</v>
      </c>
      <c r="D646" s="163" t="s">
        <v>108</v>
      </c>
      <c r="E646" s="163" t="s">
        <v>13</v>
      </c>
      <c r="F646" s="163"/>
      <c r="G646" s="163" t="s">
        <v>2330</v>
      </c>
      <c r="H646" s="163" t="s">
        <v>2331</v>
      </c>
      <c r="I646" s="164" t="s">
        <v>3442</v>
      </c>
      <c r="J646" s="164" t="s">
        <v>3442</v>
      </c>
      <c r="K646" s="164">
        <v>0</v>
      </c>
      <c r="L646" s="164">
        <v>0</v>
      </c>
      <c r="M646" s="164">
        <v>1</v>
      </c>
      <c r="N646" s="164">
        <v>1</v>
      </c>
      <c r="O646" s="156">
        <v>0</v>
      </c>
      <c r="P646" s="156">
        <f t="shared" si="10"/>
        <v>0</v>
      </c>
    </row>
    <row r="647" spans="1:16" s="21" customFormat="1" ht="15" customHeight="1">
      <c r="A647" s="163" t="s">
        <v>3443</v>
      </c>
      <c r="B647" s="163" t="s">
        <v>3646</v>
      </c>
      <c r="C647" s="163" t="s">
        <v>108</v>
      </c>
      <c r="D647" s="163" t="s">
        <v>108</v>
      </c>
      <c r="E647" s="163" t="s">
        <v>13</v>
      </c>
      <c r="F647" s="163"/>
      <c r="G647" s="163" t="s">
        <v>2313</v>
      </c>
      <c r="H647" s="163" t="s">
        <v>39</v>
      </c>
      <c r="I647" s="164" t="s">
        <v>3442</v>
      </c>
      <c r="J647" s="164" t="s">
        <v>3442</v>
      </c>
      <c r="K647" s="164">
        <v>1578.99</v>
      </c>
      <c r="L647" s="164">
        <v>1578.99</v>
      </c>
      <c r="M647" s="164">
        <v>1</v>
      </c>
      <c r="N647" s="164">
        <v>1</v>
      </c>
      <c r="O647" s="156">
        <v>1578.99</v>
      </c>
      <c r="P647" s="156">
        <f t="shared" si="10"/>
        <v>0</v>
      </c>
    </row>
    <row r="648" spans="1:16" s="21" customFormat="1" ht="15" customHeight="1">
      <c r="A648" s="163" t="s">
        <v>3443</v>
      </c>
      <c r="B648" s="163" t="s">
        <v>3646</v>
      </c>
      <c r="C648" s="163" t="s">
        <v>110</v>
      </c>
      <c r="D648" s="163" t="s">
        <v>110</v>
      </c>
      <c r="E648" s="163" t="s">
        <v>13</v>
      </c>
      <c r="F648" s="163"/>
      <c r="G648" s="163" t="s">
        <v>2279</v>
      </c>
      <c r="H648" s="163" t="s">
        <v>2280</v>
      </c>
      <c r="I648" s="164">
        <v>8153.64</v>
      </c>
      <c r="J648" s="164">
        <v>8153.64</v>
      </c>
      <c r="K648" s="164">
        <v>778681.45</v>
      </c>
      <c r="L648" s="164">
        <v>778681.45</v>
      </c>
      <c r="M648" s="164">
        <v>1</v>
      </c>
      <c r="N648" s="164">
        <v>1</v>
      </c>
      <c r="O648" s="156">
        <v>770527.81</v>
      </c>
      <c r="P648" s="156">
        <f t="shared" si="10"/>
        <v>8153.6399999998976</v>
      </c>
    </row>
    <row r="649" spans="1:16" s="21" customFormat="1" ht="15" customHeight="1">
      <c r="A649" s="163" t="s">
        <v>3443</v>
      </c>
      <c r="B649" s="163" t="s">
        <v>3646</v>
      </c>
      <c r="C649" s="163" t="s">
        <v>110</v>
      </c>
      <c r="D649" s="163" t="s">
        <v>110</v>
      </c>
      <c r="E649" s="163" t="s">
        <v>13</v>
      </c>
      <c r="F649" s="163"/>
      <c r="G649" s="163" t="s">
        <v>2281</v>
      </c>
      <c r="H649" s="163" t="s">
        <v>2282</v>
      </c>
      <c r="I649" s="164">
        <v>1541.02</v>
      </c>
      <c r="J649" s="164">
        <v>1541.02</v>
      </c>
      <c r="K649" s="164">
        <v>45915.57</v>
      </c>
      <c r="L649" s="164">
        <v>45915.57</v>
      </c>
      <c r="M649" s="164">
        <v>1</v>
      </c>
      <c r="N649" s="164">
        <v>1</v>
      </c>
      <c r="O649" s="156">
        <v>44374.55</v>
      </c>
      <c r="P649" s="156">
        <f t="shared" si="10"/>
        <v>1541.0199999999968</v>
      </c>
    </row>
    <row r="650" spans="1:16" s="21" customFormat="1" ht="15" customHeight="1">
      <c r="A650" s="163" t="s">
        <v>3443</v>
      </c>
      <c r="B650" s="163" t="s">
        <v>3646</v>
      </c>
      <c r="C650" s="163" t="s">
        <v>110</v>
      </c>
      <c r="D650" s="163" t="s">
        <v>110</v>
      </c>
      <c r="E650" s="163" t="s">
        <v>13</v>
      </c>
      <c r="F650" s="163"/>
      <c r="G650" s="163" t="s">
        <v>2283</v>
      </c>
      <c r="H650" s="163" t="s">
        <v>2284</v>
      </c>
      <c r="I650" s="164">
        <v>28962.2</v>
      </c>
      <c r="J650" s="164">
        <v>28962.2</v>
      </c>
      <c r="K650" s="164">
        <v>28962.2</v>
      </c>
      <c r="L650" s="164">
        <v>28962.2</v>
      </c>
      <c r="M650" s="164">
        <v>1</v>
      </c>
      <c r="N650" s="164">
        <v>1</v>
      </c>
      <c r="O650" s="156">
        <v>0</v>
      </c>
      <c r="P650" s="156">
        <f t="shared" si="10"/>
        <v>28962.2</v>
      </c>
    </row>
    <row r="651" spans="1:16" s="21" customFormat="1" ht="15" customHeight="1">
      <c r="A651" s="163" t="s">
        <v>3443</v>
      </c>
      <c r="B651" s="163" t="s">
        <v>3646</v>
      </c>
      <c r="C651" s="163" t="s">
        <v>110</v>
      </c>
      <c r="D651" s="163" t="s">
        <v>110</v>
      </c>
      <c r="E651" s="163" t="s">
        <v>13</v>
      </c>
      <c r="F651" s="163"/>
      <c r="G651" s="163" t="s">
        <v>2285</v>
      </c>
      <c r="H651" s="163" t="s">
        <v>2286</v>
      </c>
      <c r="I651" s="164">
        <v>370.97</v>
      </c>
      <c r="J651" s="164">
        <v>370.97</v>
      </c>
      <c r="K651" s="164">
        <v>1485.55</v>
      </c>
      <c r="L651" s="164">
        <v>1485.5500000000002</v>
      </c>
      <c r="M651" s="164">
        <v>1</v>
      </c>
      <c r="N651" s="164">
        <v>1</v>
      </c>
      <c r="O651" s="156">
        <v>1114.5800000000002</v>
      </c>
      <c r="P651" s="156">
        <f t="shared" si="10"/>
        <v>370.97</v>
      </c>
    </row>
    <row r="652" spans="1:16" s="21" customFormat="1" ht="15" customHeight="1">
      <c r="A652" s="163" t="s">
        <v>3443</v>
      </c>
      <c r="B652" s="163" t="s">
        <v>3646</v>
      </c>
      <c r="C652" s="163" t="s">
        <v>110</v>
      </c>
      <c r="D652" s="163" t="s">
        <v>110</v>
      </c>
      <c r="E652" s="163" t="s">
        <v>13</v>
      </c>
      <c r="F652" s="163"/>
      <c r="G652" s="163" t="s">
        <v>2287</v>
      </c>
      <c r="H652" s="163" t="s">
        <v>2288</v>
      </c>
      <c r="I652" s="164" t="s">
        <v>3442</v>
      </c>
      <c r="J652" s="164" t="s">
        <v>3442</v>
      </c>
      <c r="K652" s="164">
        <v>0</v>
      </c>
      <c r="L652" s="164">
        <v>0</v>
      </c>
      <c r="M652" s="164">
        <v>1</v>
      </c>
      <c r="N652" s="164">
        <v>1</v>
      </c>
      <c r="O652" s="156">
        <v>0</v>
      </c>
      <c r="P652" s="156">
        <f t="shared" si="10"/>
        <v>0</v>
      </c>
    </row>
    <row r="653" spans="1:16" s="21" customFormat="1" ht="15" customHeight="1">
      <c r="A653" s="163" t="s">
        <v>3443</v>
      </c>
      <c r="B653" s="163" t="s">
        <v>3646</v>
      </c>
      <c r="C653" s="163" t="s">
        <v>110</v>
      </c>
      <c r="D653" s="163" t="s">
        <v>110</v>
      </c>
      <c r="E653" s="163" t="s">
        <v>13</v>
      </c>
      <c r="F653" s="163"/>
      <c r="G653" s="163" t="s">
        <v>2302</v>
      </c>
      <c r="H653" s="163" t="s">
        <v>2303</v>
      </c>
      <c r="I653" s="164" t="s">
        <v>3442</v>
      </c>
      <c r="J653" s="164" t="s">
        <v>3442</v>
      </c>
      <c r="K653" s="164">
        <v>0</v>
      </c>
      <c r="L653" s="164">
        <v>0</v>
      </c>
      <c r="M653" s="164">
        <v>1</v>
      </c>
      <c r="N653" s="164">
        <v>1</v>
      </c>
      <c r="O653" s="156">
        <v>0</v>
      </c>
      <c r="P653" s="156">
        <f t="shared" si="10"/>
        <v>0</v>
      </c>
    </row>
    <row r="654" spans="1:16" s="21" customFormat="1" ht="15" customHeight="1">
      <c r="A654" s="163" t="s">
        <v>3443</v>
      </c>
      <c r="B654" s="163" t="s">
        <v>3646</v>
      </c>
      <c r="C654" s="163" t="s">
        <v>110</v>
      </c>
      <c r="D654" s="163" t="s">
        <v>110</v>
      </c>
      <c r="E654" s="163" t="s">
        <v>13</v>
      </c>
      <c r="F654" s="163"/>
      <c r="G654" s="163" t="s">
        <v>2306</v>
      </c>
      <c r="H654" s="163" t="s">
        <v>27</v>
      </c>
      <c r="I654" s="164" t="s">
        <v>3442</v>
      </c>
      <c r="J654" s="164" t="s">
        <v>3442</v>
      </c>
      <c r="K654" s="164">
        <v>0</v>
      </c>
      <c r="L654" s="164">
        <v>0</v>
      </c>
      <c r="M654" s="164">
        <v>1</v>
      </c>
      <c r="N654" s="164">
        <v>1</v>
      </c>
      <c r="O654" s="156">
        <v>0</v>
      </c>
      <c r="P654" s="156">
        <f t="shared" si="10"/>
        <v>0</v>
      </c>
    </row>
    <row r="655" spans="1:16" s="21" customFormat="1" ht="15" customHeight="1">
      <c r="A655" s="163" t="s">
        <v>3443</v>
      </c>
      <c r="B655" s="163" t="s">
        <v>3646</v>
      </c>
      <c r="C655" s="163" t="s">
        <v>110</v>
      </c>
      <c r="D655" s="163" t="s">
        <v>110</v>
      </c>
      <c r="E655" s="163" t="s">
        <v>13</v>
      </c>
      <c r="F655" s="163"/>
      <c r="G655" s="163" t="s">
        <v>2308</v>
      </c>
      <c r="H655" s="163" t="s">
        <v>31</v>
      </c>
      <c r="I655" s="164" t="s">
        <v>3442</v>
      </c>
      <c r="J655" s="164" t="s">
        <v>3442</v>
      </c>
      <c r="K655" s="164">
        <v>0</v>
      </c>
      <c r="L655" s="164">
        <v>0</v>
      </c>
      <c r="M655" s="164">
        <v>1</v>
      </c>
      <c r="N655" s="164">
        <v>1</v>
      </c>
      <c r="O655" s="156">
        <v>0</v>
      </c>
      <c r="P655" s="156">
        <f t="shared" si="10"/>
        <v>0</v>
      </c>
    </row>
    <row r="656" spans="1:16" s="21" customFormat="1" ht="15" customHeight="1">
      <c r="A656" s="163" t="s">
        <v>3443</v>
      </c>
      <c r="B656" s="163" t="s">
        <v>3646</v>
      </c>
      <c r="C656" s="163" t="s">
        <v>110</v>
      </c>
      <c r="D656" s="163" t="s">
        <v>110</v>
      </c>
      <c r="E656" s="163" t="s">
        <v>13</v>
      </c>
      <c r="F656" s="163"/>
      <c r="G656" s="163" t="s">
        <v>2310</v>
      </c>
      <c r="H656" s="163" t="s">
        <v>38</v>
      </c>
      <c r="I656" s="164" t="s">
        <v>3442</v>
      </c>
      <c r="J656" s="164" t="s">
        <v>3442</v>
      </c>
      <c r="K656" s="164">
        <v>0</v>
      </c>
      <c r="L656" s="164">
        <v>0</v>
      </c>
      <c r="M656" s="164">
        <v>1</v>
      </c>
      <c r="N656" s="164">
        <v>1</v>
      </c>
      <c r="O656" s="156">
        <v>0</v>
      </c>
      <c r="P656" s="156">
        <f t="shared" si="10"/>
        <v>0</v>
      </c>
    </row>
    <row r="657" spans="1:16" s="21" customFormat="1" ht="15" customHeight="1">
      <c r="A657" s="163" t="s">
        <v>3443</v>
      </c>
      <c r="B657" s="163" t="s">
        <v>3646</v>
      </c>
      <c r="C657" s="163" t="s">
        <v>110</v>
      </c>
      <c r="D657" s="163" t="s">
        <v>110</v>
      </c>
      <c r="E657" s="163" t="s">
        <v>13</v>
      </c>
      <c r="F657" s="163"/>
      <c r="G657" s="163" t="s">
        <v>2316</v>
      </c>
      <c r="H657" s="163" t="s">
        <v>2317</v>
      </c>
      <c r="I657" s="164">
        <v>87762.38</v>
      </c>
      <c r="J657" s="164">
        <v>87762.38</v>
      </c>
      <c r="K657" s="164">
        <v>-125229.37</v>
      </c>
      <c r="L657" s="164">
        <v>-125229.37</v>
      </c>
      <c r="M657" s="164">
        <v>1</v>
      </c>
      <c r="N657" s="164">
        <v>1</v>
      </c>
      <c r="O657" s="156">
        <v>-212991.75</v>
      </c>
      <c r="P657" s="156">
        <f t="shared" si="10"/>
        <v>87762.38</v>
      </c>
    </row>
    <row r="658" spans="1:16" s="21" customFormat="1" ht="15" customHeight="1">
      <c r="A658" s="163" t="s">
        <v>3443</v>
      </c>
      <c r="B658" s="163" t="s">
        <v>3646</v>
      </c>
      <c r="C658" s="163" t="s">
        <v>110</v>
      </c>
      <c r="D658" s="163" t="s">
        <v>110</v>
      </c>
      <c r="E658" s="163" t="s">
        <v>13</v>
      </c>
      <c r="F658" s="163"/>
      <c r="G658" s="163" t="s">
        <v>2289</v>
      </c>
      <c r="H658" s="163" t="s">
        <v>2290</v>
      </c>
      <c r="I658" s="164">
        <v>-4</v>
      </c>
      <c r="J658" s="164">
        <v>-4</v>
      </c>
      <c r="K658" s="164">
        <v>8</v>
      </c>
      <c r="L658" s="164">
        <v>8</v>
      </c>
      <c r="M658" s="164">
        <v>1</v>
      </c>
      <c r="N658" s="164">
        <v>1</v>
      </c>
      <c r="O658" s="156">
        <v>12</v>
      </c>
      <c r="P658" s="156">
        <f t="shared" si="10"/>
        <v>-4</v>
      </c>
    </row>
    <row r="659" spans="1:16" s="21" customFormat="1" ht="15" customHeight="1">
      <c r="A659" s="163" t="s">
        <v>3443</v>
      </c>
      <c r="B659" s="163" t="s">
        <v>3646</v>
      </c>
      <c r="C659" s="163" t="s">
        <v>110</v>
      </c>
      <c r="D659" s="163" t="s">
        <v>110</v>
      </c>
      <c r="E659" s="163" t="s">
        <v>13</v>
      </c>
      <c r="F659" s="163"/>
      <c r="G659" s="163" t="s">
        <v>2324</v>
      </c>
      <c r="H659" s="163" t="s">
        <v>2325</v>
      </c>
      <c r="I659" s="164" t="s">
        <v>3442</v>
      </c>
      <c r="J659" s="164" t="s">
        <v>3442</v>
      </c>
      <c r="K659" s="164">
        <v>11</v>
      </c>
      <c r="L659" s="164">
        <v>11</v>
      </c>
      <c r="M659" s="164">
        <v>1</v>
      </c>
      <c r="N659" s="164">
        <v>1</v>
      </c>
      <c r="O659" s="156">
        <v>11</v>
      </c>
      <c r="P659" s="156">
        <f t="shared" si="10"/>
        <v>0</v>
      </c>
    </row>
    <row r="660" spans="1:16" s="21" customFormat="1" ht="15" customHeight="1">
      <c r="A660" s="163" t="s">
        <v>3443</v>
      </c>
      <c r="B660" s="163" t="s">
        <v>3646</v>
      </c>
      <c r="C660" s="163" t="s">
        <v>110</v>
      </c>
      <c r="D660" s="163" t="s">
        <v>110</v>
      </c>
      <c r="E660" s="163" t="s">
        <v>13</v>
      </c>
      <c r="F660" s="163"/>
      <c r="G660" s="163" t="s">
        <v>2291</v>
      </c>
      <c r="H660" s="163" t="s">
        <v>2292</v>
      </c>
      <c r="I660" s="164" t="s">
        <v>3442</v>
      </c>
      <c r="J660" s="164" t="s">
        <v>3442</v>
      </c>
      <c r="K660" s="164">
        <v>16</v>
      </c>
      <c r="L660" s="164">
        <v>16</v>
      </c>
      <c r="M660" s="164">
        <v>1</v>
      </c>
      <c r="N660" s="164">
        <v>1</v>
      </c>
      <c r="O660" s="156">
        <v>16</v>
      </c>
      <c r="P660" s="156">
        <f t="shared" si="10"/>
        <v>0</v>
      </c>
    </row>
    <row r="661" spans="1:16" s="21" customFormat="1" ht="15" customHeight="1">
      <c r="A661" s="163" t="s">
        <v>3443</v>
      </c>
      <c r="B661" s="163" t="s">
        <v>3646</v>
      </c>
      <c r="C661" s="163" t="s">
        <v>110</v>
      </c>
      <c r="D661" s="163" t="s">
        <v>110</v>
      </c>
      <c r="E661" s="163" t="s">
        <v>13</v>
      </c>
      <c r="F661" s="163"/>
      <c r="G661" s="163" t="s">
        <v>2293</v>
      </c>
      <c r="H661" s="163" t="s">
        <v>17</v>
      </c>
      <c r="I661" s="164">
        <v>814.8</v>
      </c>
      <c r="J661" s="164">
        <v>814.8</v>
      </c>
      <c r="K661" s="164">
        <v>1024.3800000000001</v>
      </c>
      <c r="L661" s="164">
        <v>1024.3799999999999</v>
      </c>
      <c r="M661" s="164">
        <v>1</v>
      </c>
      <c r="N661" s="164">
        <v>1</v>
      </c>
      <c r="O661" s="156">
        <v>209.58</v>
      </c>
      <c r="P661" s="156">
        <f t="shared" si="10"/>
        <v>814.79999999999984</v>
      </c>
    </row>
    <row r="662" spans="1:16" s="21" customFormat="1" ht="15" customHeight="1">
      <c r="A662" s="163" t="s">
        <v>3443</v>
      </c>
      <c r="B662" s="163" t="s">
        <v>3646</v>
      </c>
      <c r="C662" s="163" t="s">
        <v>110</v>
      </c>
      <c r="D662" s="163" t="s">
        <v>110</v>
      </c>
      <c r="E662" s="163" t="s">
        <v>13</v>
      </c>
      <c r="F662" s="163"/>
      <c r="G662" s="163" t="s">
        <v>2311</v>
      </c>
      <c r="H662" s="163" t="s">
        <v>2312</v>
      </c>
      <c r="I662" s="164" t="s">
        <v>3442</v>
      </c>
      <c r="J662" s="164" t="s">
        <v>3442</v>
      </c>
      <c r="K662" s="164">
        <v>0</v>
      </c>
      <c r="L662" s="164">
        <v>0</v>
      </c>
      <c r="M662" s="164">
        <v>1</v>
      </c>
      <c r="N662" s="164">
        <v>1</v>
      </c>
      <c r="O662" s="156">
        <v>0</v>
      </c>
      <c r="P662" s="156">
        <f t="shared" si="10"/>
        <v>0</v>
      </c>
    </row>
    <row r="663" spans="1:16" s="21" customFormat="1" ht="15" customHeight="1">
      <c r="A663" s="163" t="s">
        <v>3443</v>
      </c>
      <c r="B663" s="163" t="s">
        <v>3646</v>
      </c>
      <c r="C663" s="163" t="s">
        <v>110</v>
      </c>
      <c r="D663" s="163" t="s">
        <v>110</v>
      </c>
      <c r="E663" s="163" t="s">
        <v>13</v>
      </c>
      <c r="F663" s="163"/>
      <c r="G663" s="163" t="s">
        <v>2294</v>
      </c>
      <c r="H663" s="163" t="s">
        <v>2295</v>
      </c>
      <c r="I663" s="164">
        <v>4551.08</v>
      </c>
      <c r="J663" s="164">
        <v>4551.08</v>
      </c>
      <c r="K663" s="164">
        <v>9102.16</v>
      </c>
      <c r="L663" s="164">
        <v>9102.16</v>
      </c>
      <c r="M663" s="164">
        <v>1</v>
      </c>
      <c r="N663" s="164">
        <v>1</v>
      </c>
      <c r="O663" s="156">
        <v>4551.08</v>
      </c>
      <c r="P663" s="156">
        <f t="shared" si="10"/>
        <v>4551.08</v>
      </c>
    </row>
    <row r="664" spans="1:16" s="21" customFormat="1" ht="15" customHeight="1">
      <c r="A664" s="163" t="s">
        <v>3443</v>
      </c>
      <c r="B664" s="163" t="s">
        <v>3646</v>
      </c>
      <c r="C664" s="163" t="s">
        <v>110</v>
      </c>
      <c r="D664" s="163" t="s">
        <v>110</v>
      </c>
      <c r="E664" s="163" t="s">
        <v>13</v>
      </c>
      <c r="F664" s="163"/>
      <c r="G664" s="163" t="s">
        <v>2328</v>
      </c>
      <c r="H664" s="163" t="s">
        <v>2329</v>
      </c>
      <c r="I664" s="164">
        <v>5354.47</v>
      </c>
      <c r="J664" s="164">
        <v>5354.47</v>
      </c>
      <c r="K664" s="164">
        <v>14060.81</v>
      </c>
      <c r="L664" s="164">
        <v>14060.810000000001</v>
      </c>
      <c r="M664" s="164">
        <v>1</v>
      </c>
      <c r="N664" s="164">
        <v>1</v>
      </c>
      <c r="O664" s="156">
        <v>8706.34</v>
      </c>
      <c r="P664" s="156">
        <f t="shared" si="10"/>
        <v>5354.4700000000012</v>
      </c>
    </row>
    <row r="665" spans="1:16" s="21" customFormat="1" ht="15" customHeight="1">
      <c r="A665" s="163" t="s">
        <v>3443</v>
      </c>
      <c r="B665" s="163" t="s">
        <v>3646</v>
      </c>
      <c r="C665" s="163" t="s">
        <v>112</v>
      </c>
      <c r="D665" s="163" t="s">
        <v>112</v>
      </c>
      <c r="E665" s="163" t="s">
        <v>13</v>
      </c>
      <c r="F665" s="163"/>
      <c r="G665" s="163" t="s">
        <v>2279</v>
      </c>
      <c r="H665" s="163" t="s">
        <v>2280</v>
      </c>
      <c r="I665" s="164">
        <v>3194.1</v>
      </c>
      <c r="J665" s="164">
        <v>3194.1</v>
      </c>
      <c r="K665" s="164">
        <v>309028.96999999997</v>
      </c>
      <c r="L665" s="164">
        <v>309028.96999999997</v>
      </c>
      <c r="M665" s="164">
        <v>1</v>
      </c>
      <c r="N665" s="164">
        <v>1</v>
      </c>
      <c r="O665" s="156">
        <v>305834.87</v>
      </c>
      <c r="P665" s="156">
        <f t="shared" si="10"/>
        <v>3194.0999999999767</v>
      </c>
    </row>
    <row r="666" spans="1:16" s="21" customFormat="1" ht="15" customHeight="1">
      <c r="A666" s="163" t="s">
        <v>3443</v>
      </c>
      <c r="B666" s="163" t="s">
        <v>3646</v>
      </c>
      <c r="C666" s="163" t="s">
        <v>112</v>
      </c>
      <c r="D666" s="163" t="s">
        <v>112</v>
      </c>
      <c r="E666" s="163" t="s">
        <v>13</v>
      </c>
      <c r="F666" s="163"/>
      <c r="G666" s="163" t="s">
        <v>2281</v>
      </c>
      <c r="H666" s="163" t="s">
        <v>2282</v>
      </c>
      <c r="I666" s="164">
        <v>610.29999999999995</v>
      </c>
      <c r="J666" s="164">
        <v>610.29999999999995</v>
      </c>
      <c r="K666" s="164">
        <v>18184.060000000001</v>
      </c>
      <c r="L666" s="164">
        <v>18184.060000000001</v>
      </c>
      <c r="M666" s="164">
        <v>1</v>
      </c>
      <c r="N666" s="164">
        <v>1</v>
      </c>
      <c r="O666" s="156">
        <v>17573.760000000002</v>
      </c>
      <c r="P666" s="156">
        <f t="shared" si="10"/>
        <v>610.29999999999927</v>
      </c>
    </row>
    <row r="667" spans="1:16" s="21" customFormat="1" ht="15" customHeight="1">
      <c r="A667" s="163" t="s">
        <v>3443</v>
      </c>
      <c r="B667" s="163" t="s">
        <v>3646</v>
      </c>
      <c r="C667" s="163" t="s">
        <v>112</v>
      </c>
      <c r="D667" s="163" t="s">
        <v>112</v>
      </c>
      <c r="E667" s="163" t="s">
        <v>13</v>
      </c>
      <c r="F667" s="163"/>
      <c r="G667" s="163" t="s">
        <v>2283</v>
      </c>
      <c r="H667" s="163" t="s">
        <v>2284</v>
      </c>
      <c r="I667" s="164">
        <v>9781.35</v>
      </c>
      <c r="J667" s="164">
        <v>9781.35</v>
      </c>
      <c r="K667" s="164">
        <v>9781.35</v>
      </c>
      <c r="L667" s="164">
        <v>9781.35</v>
      </c>
      <c r="M667" s="164">
        <v>1</v>
      </c>
      <c r="N667" s="164">
        <v>1</v>
      </c>
      <c r="O667" s="156">
        <v>0</v>
      </c>
      <c r="P667" s="156">
        <f t="shared" si="10"/>
        <v>9781.35</v>
      </c>
    </row>
    <row r="668" spans="1:16" s="21" customFormat="1" ht="15" customHeight="1">
      <c r="A668" s="163" t="s">
        <v>3443</v>
      </c>
      <c r="B668" s="163" t="s">
        <v>3646</v>
      </c>
      <c r="C668" s="163" t="s">
        <v>112</v>
      </c>
      <c r="D668" s="163" t="s">
        <v>112</v>
      </c>
      <c r="E668" s="163" t="s">
        <v>13</v>
      </c>
      <c r="F668" s="163"/>
      <c r="G668" s="163" t="s">
        <v>2285</v>
      </c>
      <c r="H668" s="163" t="s">
        <v>2286</v>
      </c>
      <c r="I668" s="164">
        <v>146.07</v>
      </c>
      <c r="J668" s="164">
        <v>146.07</v>
      </c>
      <c r="K668" s="164">
        <v>584.94000000000005</v>
      </c>
      <c r="L668" s="164">
        <v>584.94000000000005</v>
      </c>
      <c r="M668" s="164">
        <v>1</v>
      </c>
      <c r="N668" s="164">
        <v>1</v>
      </c>
      <c r="O668" s="156">
        <v>438.87</v>
      </c>
      <c r="P668" s="156">
        <f t="shared" si="10"/>
        <v>146.07000000000005</v>
      </c>
    </row>
    <row r="669" spans="1:16" s="21" customFormat="1" ht="15" customHeight="1">
      <c r="A669" s="163" t="s">
        <v>3443</v>
      </c>
      <c r="B669" s="163" t="s">
        <v>3646</v>
      </c>
      <c r="C669" s="163" t="s">
        <v>112</v>
      </c>
      <c r="D669" s="163" t="s">
        <v>112</v>
      </c>
      <c r="E669" s="163" t="s">
        <v>13</v>
      </c>
      <c r="F669" s="163"/>
      <c r="G669" s="163" t="s">
        <v>16</v>
      </c>
      <c r="H669" s="163" t="s">
        <v>2307</v>
      </c>
      <c r="I669" s="164" t="s">
        <v>3442</v>
      </c>
      <c r="J669" s="164" t="s">
        <v>3442</v>
      </c>
      <c r="K669" s="164">
        <v>0</v>
      </c>
      <c r="L669" s="164">
        <v>0</v>
      </c>
      <c r="M669" s="164">
        <v>1</v>
      </c>
      <c r="N669" s="164">
        <v>1</v>
      </c>
      <c r="O669" s="156">
        <v>0</v>
      </c>
      <c r="P669" s="156">
        <f t="shared" si="10"/>
        <v>0</v>
      </c>
    </row>
    <row r="670" spans="1:16" s="21" customFormat="1" ht="15" customHeight="1">
      <c r="A670" s="163" t="s">
        <v>3443</v>
      </c>
      <c r="B670" s="163" t="s">
        <v>3646</v>
      </c>
      <c r="C670" s="163" t="s">
        <v>112</v>
      </c>
      <c r="D670" s="163" t="s">
        <v>112</v>
      </c>
      <c r="E670" s="163" t="s">
        <v>13</v>
      </c>
      <c r="F670" s="163"/>
      <c r="G670" s="163" t="s">
        <v>2287</v>
      </c>
      <c r="H670" s="163" t="s">
        <v>2288</v>
      </c>
      <c r="I670" s="164">
        <v>4172.3599999999997</v>
      </c>
      <c r="J670" s="164">
        <v>4172.3599999999997</v>
      </c>
      <c r="K670" s="164">
        <v>4172.3599999999997</v>
      </c>
      <c r="L670" s="164">
        <v>4172.3599999999997</v>
      </c>
      <c r="M670" s="164">
        <v>1</v>
      </c>
      <c r="N670" s="164">
        <v>1</v>
      </c>
      <c r="O670" s="156">
        <v>0</v>
      </c>
      <c r="P670" s="156">
        <f t="shared" si="10"/>
        <v>4172.3599999999997</v>
      </c>
    </row>
    <row r="671" spans="1:16" s="21" customFormat="1" ht="15" customHeight="1">
      <c r="A671" s="163" t="s">
        <v>3443</v>
      </c>
      <c r="B671" s="163" t="s">
        <v>3646</v>
      </c>
      <c r="C671" s="163" t="s">
        <v>112</v>
      </c>
      <c r="D671" s="163" t="s">
        <v>112</v>
      </c>
      <c r="E671" s="163" t="s">
        <v>13</v>
      </c>
      <c r="F671" s="163"/>
      <c r="G671" s="163" t="s">
        <v>2302</v>
      </c>
      <c r="H671" s="163" t="s">
        <v>2303</v>
      </c>
      <c r="I671" s="164">
        <v>846.49</v>
      </c>
      <c r="J671" s="164">
        <v>846.49</v>
      </c>
      <c r="K671" s="164">
        <v>846.49</v>
      </c>
      <c r="L671" s="164">
        <v>846.49</v>
      </c>
      <c r="M671" s="164">
        <v>1</v>
      </c>
      <c r="N671" s="164">
        <v>1</v>
      </c>
      <c r="O671" s="156">
        <v>0</v>
      </c>
      <c r="P671" s="156">
        <f t="shared" si="10"/>
        <v>846.49</v>
      </c>
    </row>
    <row r="672" spans="1:16" s="21" customFormat="1" ht="15" customHeight="1">
      <c r="A672" s="163" t="s">
        <v>3443</v>
      </c>
      <c r="B672" s="163" t="s">
        <v>3646</v>
      </c>
      <c r="C672" s="163" t="s">
        <v>112</v>
      </c>
      <c r="D672" s="163" t="s">
        <v>112</v>
      </c>
      <c r="E672" s="163" t="s">
        <v>13</v>
      </c>
      <c r="F672" s="163"/>
      <c r="G672" s="163" t="s">
        <v>2306</v>
      </c>
      <c r="H672" s="163" t="s">
        <v>27</v>
      </c>
      <c r="I672" s="164" t="s">
        <v>3442</v>
      </c>
      <c r="J672" s="164" t="s">
        <v>3442</v>
      </c>
      <c r="K672" s="164">
        <v>0</v>
      </c>
      <c r="L672" s="164">
        <v>0</v>
      </c>
      <c r="M672" s="164">
        <v>1</v>
      </c>
      <c r="N672" s="164">
        <v>1</v>
      </c>
      <c r="O672" s="156">
        <v>0</v>
      </c>
      <c r="P672" s="156">
        <f t="shared" si="10"/>
        <v>0</v>
      </c>
    </row>
    <row r="673" spans="1:16" s="21" customFormat="1" ht="15" customHeight="1">
      <c r="A673" s="163" t="s">
        <v>3443</v>
      </c>
      <c r="B673" s="163" t="s">
        <v>3646</v>
      </c>
      <c r="C673" s="163" t="s">
        <v>112</v>
      </c>
      <c r="D673" s="163" t="s">
        <v>112</v>
      </c>
      <c r="E673" s="163" t="s">
        <v>13</v>
      </c>
      <c r="F673" s="163"/>
      <c r="G673" s="163" t="s">
        <v>2289</v>
      </c>
      <c r="H673" s="163" t="s">
        <v>2290</v>
      </c>
      <c r="I673" s="164" t="s">
        <v>3442</v>
      </c>
      <c r="J673" s="164" t="s">
        <v>3442</v>
      </c>
      <c r="K673" s="164">
        <v>12061</v>
      </c>
      <c r="L673" s="164">
        <v>12061</v>
      </c>
      <c r="M673" s="164">
        <v>1</v>
      </c>
      <c r="N673" s="164">
        <v>1</v>
      </c>
      <c r="O673" s="156">
        <v>12061</v>
      </c>
      <c r="P673" s="156">
        <f t="shared" si="10"/>
        <v>0</v>
      </c>
    </row>
    <row r="674" spans="1:16" s="21" customFormat="1" ht="15" customHeight="1">
      <c r="A674" s="163" t="s">
        <v>3443</v>
      </c>
      <c r="B674" s="163" t="s">
        <v>3646</v>
      </c>
      <c r="C674" s="163" t="s">
        <v>112</v>
      </c>
      <c r="D674" s="163" t="s">
        <v>112</v>
      </c>
      <c r="E674" s="163" t="s">
        <v>13</v>
      </c>
      <c r="F674" s="163"/>
      <c r="G674" s="163" t="s">
        <v>2291</v>
      </c>
      <c r="H674" s="163" t="s">
        <v>2292</v>
      </c>
      <c r="I674" s="164" t="s">
        <v>3442</v>
      </c>
      <c r="J674" s="164" t="s">
        <v>3442</v>
      </c>
      <c r="K674" s="164">
        <v>30974</v>
      </c>
      <c r="L674" s="164">
        <v>30974</v>
      </c>
      <c r="M674" s="164">
        <v>1</v>
      </c>
      <c r="N674" s="164">
        <v>1</v>
      </c>
      <c r="O674" s="156">
        <v>30974</v>
      </c>
      <c r="P674" s="156">
        <f t="shared" si="10"/>
        <v>0</v>
      </c>
    </row>
    <row r="675" spans="1:16" s="21" customFormat="1" ht="15" customHeight="1">
      <c r="A675" s="163" t="s">
        <v>3443</v>
      </c>
      <c r="B675" s="163" t="s">
        <v>3646</v>
      </c>
      <c r="C675" s="163" t="s">
        <v>112</v>
      </c>
      <c r="D675" s="163" t="s">
        <v>112</v>
      </c>
      <c r="E675" s="163" t="s">
        <v>13</v>
      </c>
      <c r="F675" s="163"/>
      <c r="G675" s="163" t="s">
        <v>2293</v>
      </c>
      <c r="H675" s="163" t="s">
        <v>17</v>
      </c>
      <c r="I675" s="164">
        <v>498.08</v>
      </c>
      <c r="J675" s="164">
        <v>498.08</v>
      </c>
      <c r="K675" s="164">
        <v>712.09</v>
      </c>
      <c r="L675" s="164">
        <v>712.08999999999992</v>
      </c>
      <c r="M675" s="164">
        <v>1</v>
      </c>
      <c r="N675" s="164">
        <v>1</v>
      </c>
      <c r="O675" s="156">
        <v>214.01000000000002</v>
      </c>
      <c r="P675" s="156">
        <f t="shared" si="10"/>
        <v>498.07999999999993</v>
      </c>
    </row>
    <row r="676" spans="1:16" s="21" customFormat="1" ht="15" customHeight="1">
      <c r="A676" s="163" t="s">
        <v>3443</v>
      </c>
      <c r="B676" s="163" t="s">
        <v>3646</v>
      </c>
      <c r="C676" s="163" t="s">
        <v>112</v>
      </c>
      <c r="D676" s="163" t="s">
        <v>112</v>
      </c>
      <c r="E676" s="163" t="s">
        <v>13</v>
      </c>
      <c r="F676" s="163"/>
      <c r="G676" s="163" t="s">
        <v>2294</v>
      </c>
      <c r="H676" s="163" t="s">
        <v>2295</v>
      </c>
      <c r="I676" s="164">
        <v>1829.23</v>
      </c>
      <c r="J676" s="164">
        <v>1829.23</v>
      </c>
      <c r="K676" s="164">
        <v>3658.46</v>
      </c>
      <c r="L676" s="164">
        <v>3658.46</v>
      </c>
      <c r="M676" s="164">
        <v>1</v>
      </c>
      <c r="N676" s="164">
        <v>1</v>
      </c>
      <c r="O676" s="156">
        <v>1829.23</v>
      </c>
      <c r="P676" s="156">
        <f t="shared" si="10"/>
        <v>1829.23</v>
      </c>
    </row>
    <row r="677" spans="1:16" s="21" customFormat="1" ht="15" customHeight="1">
      <c r="A677" s="163" t="s">
        <v>3443</v>
      </c>
      <c r="B677" s="163" t="s">
        <v>3646</v>
      </c>
      <c r="C677" s="163" t="s">
        <v>112</v>
      </c>
      <c r="D677" s="163" t="s">
        <v>112</v>
      </c>
      <c r="E677" s="163" t="s">
        <v>13</v>
      </c>
      <c r="F677" s="163"/>
      <c r="G677" s="163" t="s">
        <v>2309</v>
      </c>
      <c r="H677" s="163" t="s">
        <v>256</v>
      </c>
      <c r="I677" s="164" t="s">
        <v>3442</v>
      </c>
      <c r="J677" s="164" t="s">
        <v>3442</v>
      </c>
      <c r="K677" s="164">
        <v>0</v>
      </c>
      <c r="L677" s="164">
        <v>0</v>
      </c>
      <c r="M677" s="164">
        <v>1</v>
      </c>
      <c r="N677" s="164">
        <v>1</v>
      </c>
      <c r="O677" s="156">
        <v>0</v>
      </c>
      <c r="P677" s="156">
        <f t="shared" si="10"/>
        <v>0</v>
      </c>
    </row>
    <row r="678" spans="1:16" s="21" customFormat="1" ht="15" customHeight="1">
      <c r="A678" s="163" t="s">
        <v>3443</v>
      </c>
      <c r="B678" s="163" t="s">
        <v>3646</v>
      </c>
      <c r="C678" s="163" t="s">
        <v>114</v>
      </c>
      <c r="D678" s="163" t="s">
        <v>114</v>
      </c>
      <c r="E678" s="163" t="s">
        <v>13</v>
      </c>
      <c r="F678" s="163"/>
      <c r="G678" s="163" t="s">
        <v>2289</v>
      </c>
      <c r="H678" s="163" t="s">
        <v>2290</v>
      </c>
      <c r="I678" s="164" t="s">
        <v>3442</v>
      </c>
      <c r="J678" s="164" t="s">
        <v>3442</v>
      </c>
      <c r="K678" s="164">
        <v>0</v>
      </c>
      <c r="L678" s="164">
        <v>0</v>
      </c>
      <c r="M678" s="164">
        <v>1</v>
      </c>
      <c r="N678" s="164">
        <v>1</v>
      </c>
      <c r="O678" s="156">
        <v>0</v>
      </c>
      <c r="P678" s="156">
        <f t="shared" si="10"/>
        <v>0</v>
      </c>
    </row>
    <row r="679" spans="1:16" s="21" customFormat="1" ht="15" customHeight="1">
      <c r="A679" s="163" t="s">
        <v>3443</v>
      </c>
      <c r="B679" s="163" t="s">
        <v>3646</v>
      </c>
      <c r="C679" s="163" t="s">
        <v>114</v>
      </c>
      <c r="D679" s="163" t="s">
        <v>114</v>
      </c>
      <c r="E679" s="163" t="s">
        <v>13</v>
      </c>
      <c r="F679" s="163"/>
      <c r="G679" s="163" t="s">
        <v>2291</v>
      </c>
      <c r="H679" s="163" t="s">
        <v>2292</v>
      </c>
      <c r="I679" s="164" t="s">
        <v>3442</v>
      </c>
      <c r="J679" s="164" t="s">
        <v>3442</v>
      </c>
      <c r="K679" s="164">
        <v>0</v>
      </c>
      <c r="L679" s="164">
        <v>0</v>
      </c>
      <c r="M679" s="164">
        <v>1</v>
      </c>
      <c r="N679" s="164">
        <v>1</v>
      </c>
      <c r="O679" s="156">
        <v>0</v>
      </c>
      <c r="P679" s="156">
        <f t="shared" si="10"/>
        <v>0</v>
      </c>
    </row>
    <row r="680" spans="1:16" s="21" customFormat="1" ht="15" customHeight="1">
      <c r="A680" s="163" t="s">
        <v>3443</v>
      </c>
      <c r="B680" s="163" t="s">
        <v>3646</v>
      </c>
      <c r="C680" s="163" t="s">
        <v>114</v>
      </c>
      <c r="D680" s="163" t="s">
        <v>114</v>
      </c>
      <c r="E680" s="163" t="s">
        <v>13</v>
      </c>
      <c r="F680" s="163"/>
      <c r="G680" s="163" t="s">
        <v>2293</v>
      </c>
      <c r="H680" s="163" t="s">
        <v>17</v>
      </c>
      <c r="I680" s="164">
        <v>0.46</v>
      </c>
      <c r="J680" s="164">
        <v>0.46</v>
      </c>
      <c r="K680" s="164">
        <v>3.76</v>
      </c>
      <c r="L680" s="164">
        <v>3.76</v>
      </c>
      <c r="M680" s="164">
        <v>1</v>
      </c>
      <c r="N680" s="164">
        <v>1</v>
      </c>
      <c r="O680" s="156">
        <v>3.3</v>
      </c>
      <c r="P680" s="156">
        <f t="shared" si="10"/>
        <v>0.45999999999999996</v>
      </c>
    </row>
    <row r="681" spans="1:16" s="21" customFormat="1" ht="15" customHeight="1">
      <c r="A681" s="163" t="s">
        <v>3443</v>
      </c>
      <c r="B681" s="163" t="s">
        <v>3646</v>
      </c>
      <c r="C681" s="163" t="s">
        <v>114</v>
      </c>
      <c r="D681" s="163" t="s">
        <v>114</v>
      </c>
      <c r="E681" s="163" t="s">
        <v>13</v>
      </c>
      <c r="F681" s="163"/>
      <c r="G681" s="163" t="s">
        <v>2304</v>
      </c>
      <c r="H681" s="163" t="s">
        <v>2305</v>
      </c>
      <c r="I681" s="164">
        <v>6559.38</v>
      </c>
      <c r="J681" s="164">
        <v>6559.38</v>
      </c>
      <c r="K681" s="164">
        <v>8285.73</v>
      </c>
      <c r="L681" s="164">
        <v>8285.73</v>
      </c>
      <c r="M681" s="164">
        <v>1</v>
      </c>
      <c r="N681" s="164">
        <v>1</v>
      </c>
      <c r="O681" s="156">
        <v>1726.35</v>
      </c>
      <c r="P681" s="156">
        <f t="shared" si="10"/>
        <v>6559.3799999999992</v>
      </c>
    </row>
    <row r="682" spans="1:16" s="21" customFormat="1" ht="15" customHeight="1">
      <c r="A682" s="163" t="s">
        <v>3443</v>
      </c>
      <c r="B682" s="163" t="s">
        <v>3646</v>
      </c>
      <c r="C682" s="163" t="s">
        <v>116</v>
      </c>
      <c r="D682" s="163" t="s">
        <v>116</v>
      </c>
      <c r="E682" s="163" t="s">
        <v>13</v>
      </c>
      <c r="F682" s="163"/>
      <c r="G682" s="163" t="s">
        <v>2279</v>
      </c>
      <c r="H682" s="163" t="s">
        <v>2280</v>
      </c>
      <c r="I682" s="164">
        <v>1371.77</v>
      </c>
      <c r="J682" s="164">
        <v>1371.77</v>
      </c>
      <c r="K682" s="164">
        <v>132976.37</v>
      </c>
      <c r="L682" s="164">
        <v>132976.37</v>
      </c>
      <c r="M682" s="164">
        <v>1</v>
      </c>
      <c r="N682" s="164">
        <v>1</v>
      </c>
      <c r="O682" s="156">
        <v>131604.6</v>
      </c>
      <c r="P682" s="156">
        <f t="shared" si="10"/>
        <v>1371.7699999999895</v>
      </c>
    </row>
    <row r="683" spans="1:16" s="21" customFormat="1" ht="15" customHeight="1">
      <c r="A683" s="163" t="s">
        <v>3443</v>
      </c>
      <c r="B683" s="163" t="s">
        <v>3646</v>
      </c>
      <c r="C683" s="163" t="s">
        <v>116</v>
      </c>
      <c r="D683" s="163" t="s">
        <v>116</v>
      </c>
      <c r="E683" s="163" t="s">
        <v>13</v>
      </c>
      <c r="F683" s="163"/>
      <c r="G683" s="163" t="s">
        <v>2300</v>
      </c>
      <c r="H683" s="163" t="s">
        <v>2301</v>
      </c>
      <c r="I683" s="164" t="s">
        <v>3442</v>
      </c>
      <c r="J683" s="164" t="s">
        <v>3442</v>
      </c>
      <c r="K683" s="164">
        <v>0</v>
      </c>
      <c r="L683" s="164">
        <v>0</v>
      </c>
      <c r="M683" s="164">
        <v>1</v>
      </c>
      <c r="N683" s="164">
        <v>1</v>
      </c>
      <c r="O683" s="156">
        <v>0</v>
      </c>
      <c r="P683" s="156">
        <f t="shared" si="10"/>
        <v>0</v>
      </c>
    </row>
    <row r="684" spans="1:16" s="21" customFormat="1" ht="15" customHeight="1">
      <c r="A684" s="163" t="s">
        <v>3443</v>
      </c>
      <c r="B684" s="163" t="s">
        <v>3646</v>
      </c>
      <c r="C684" s="163" t="s">
        <v>116</v>
      </c>
      <c r="D684" s="163" t="s">
        <v>116</v>
      </c>
      <c r="E684" s="163" t="s">
        <v>13</v>
      </c>
      <c r="F684" s="163"/>
      <c r="G684" s="163" t="s">
        <v>2281</v>
      </c>
      <c r="H684" s="163" t="s">
        <v>2282</v>
      </c>
      <c r="I684" s="164">
        <v>262.02</v>
      </c>
      <c r="J684" s="164">
        <v>262.02</v>
      </c>
      <c r="K684" s="164">
        <v>7807.1</v>
      </c>
      <c r="L684" s="164">
        <v>7807.1</v>
      </c>
      <c r="M684" s="164">
        <v>1</v>
      </c>
      <c r="N684" s="164">
        <v>1</v>
      </c>
      <c r="O684" s="156">
        <v>7545.08</v>
      </c>
      <c r="P684" s="156">
        <f t="shared" si="10"/>
        <v>262.02000000000044</v>
      </c>
    </row>
    <row r="685" spans="1:16" s="21" customFormat="1" ht="15" customHeight="1">
      <c r="A685" s="163" t="s">
        <v>3443</v>
      </c>
      <c r="B685" s="163" t="s">
        <v>3646</v>
      </c>
      <c r="C685" s="163" t="s">
        <v>116</v>
      </c>
      <c r="D685" s="163" t="s">
        <v>116</v>
      </c>
      <c r="E685" s="163" t="s">
        <v>13</v>
      </c>
      <c r="F685" s="163"/>
      <c r="G685" s="163" t="s">
        <v>2283</v>
      </c>
      <c r="H685" s="163" t="s">
        <v>2284</v>
      </c>
      <c r="I685" s="164">
        <v>4085</v>
      </c>
      <c r="J685" s="164">
        <v>4085</v>
      </c>
      <c r="K685" s="164">
        <v>4085</v>
      </c>
      <c r="L685" s="164">
        <v>4085</v>
      </c>
      <c r="M685" s="164">
        <v>1</v>
      </c>
      <c r="N685" s="164">
        <v>1</v>
      </c>
      <c r="O685" s="156">
        <v>0</v>
      </c>
      <c r="P685" s="156">
        <f t="shared" si="10"/>
        <v>4085</v>
      </c>
    </row>
    <row r="686" spans="1:16" s="21" customFormat="1" ht="15" customHeight="1">
      <c r="A686" s="163" t="s">
        <v>3443</v>
      </c>
      <c r="B686" s="163" t="s">
        <v>3646</v>
      </c>
      <c r="C686" s="163" t="s">
        <v>116</v>
      </c>
      <c r="D686" s="163" t="s">
        <v>116</v>
      </c>
      <c r="E686" s="163" t="s">
        <v>13</v>
      </c>
      <c r="F686" s="163"/>
      <c r="G686" s="163" t="s">
        <v>2285</v>
      </c>
      <c r="H686" s="163" t="s">
        <v>2286</v>
      </c>
      <c r="I686" s="164">
        <v>61</v>
      </c>
      <c r="J686" s="164">
        <v>61</v>
      </c>
      <c r="K686" s="164">
        <v>244.29</v>
      </c>
      <c r="L686" s="164">
        <v>244.29000000000002</v>
      </c>
      <c r="M686" s="164">
        <v>1</v>
      </c>
      <c r="N686" s="164">
        <v>1</v>
      </c>
      <c r="O686" s="156">
        <v>183.29000000000002</v>
      </c>
      <c r="P686" s="156">
        <f t="shared" si="10"/>
        <v>61</v>
      </c>
    </row>
    <row r="687" spans="1:16" s="21" customFormat="1" ht="15" customHeight="1">
      <c r="A687" s="163" t="s">
        <v>3443</v>
      </c>
      <c r="B687" s="163" t="s">
        <v>3646</v>
      </c>
      <c r="C687" s="163" t="s">
        <v>116</v>
      </c>
      <c r="D687" s="163" t="s">
        <v>116</v>
      </c>
      <c r="E687" s="163" t="s">
        <v>13</v>
      </c>
      <c r="F687" s="163"/>
      <c r="G687" s="163" t="s">
        <v>2287</v>
      </c>
      <c r="H687" s="163" t="s">
        <v>2288</v>
      </c>
      <c r="I687" s="164">
        <v>1260.28</v>
      </c>
      <c r="J687" s="164">
        <v>1260.28</v>
      </c>
      <c r="K687" s="164">
        <v>1260.28</v>
      </c>
      <c r="L687" s="164">
        <v>1260.28</v>
      </c>
      <c r="M687" s="164">
        <v>1</v>
      </c>
      <c r="N687" s="164">
        <v>1</v>
      </c>
      <c r="O687" s="156">
        <v>0</v>
      </c>
      <c r="P687" s="156">
        <f t="shared" si="10"/>
        <v>1260.28</v>
      </c>
    </row>
    <row r="688" spans="1:16" s="21" customFormat="1" ht="15" customHeight="1">
      <c r="A688" s="163" t="s">
        <v>3443</v>
      </c>
      <c r="B688" s="163" t="s">
        <v>3646</v>
      </c>
      <c r="C688" s="163" t="s">
        <v>116</v>
      </c>
      <c r="D688" s="163" t="s">
        <v>116</v>
      </c>
      <c r="E688" s="163" t="s">
        <v>13</v>
      </c>
      <c r="F688" s="163"/>
      <c r="G688" s="163" t="s">
        <v>2302</v>
      </c>
      <c r="H688" s="163" t="s">
        <v>2303</v>
      </c>
      <c r="I688" s="164">
        <v>238.79</v>
      </c>
      <c r="J688" s="164">
        <v>238.79</v>
      </c>
      <c r="K688" s="164">
        <v>238.79</v>
      </c>
      <c r="L688" s="164">
        <v>238.79</v>
      </c>
      <c r="M688" s="164">
        <v>1</v>
      </c>
      <c r="N688" s="164">
        <v>1</v>
      </c>
      <c r="O688" s="156">
        <v>0</v>
      </c>
      <c r="P688" s="156">
        <f t="shared" si="10"/>
        <v>238.79</v>
      </c>
    </row>
    <row r="689" spans="1:16" s="21" customFormat="1" ht="15" customHeight="1">
      <c r="A689" s="163" t="s">
        <v>3443</v>
      </c>
      <c r="B689" s="163" t="s">
        <v>3646</v>
      </c>
      <c r="C689" s="163" t="s">
        <v>116</v>
      </c>
      <c r="D689" s="163" t="s">
        <v>116</v>
      </c>
      <c r="E689" s="163" t="s">
        <v>13</v>
      </c>
      <c r="F689" s="163"/>
      <c r="G689" s="163" t="s">
        <v>2306</v>
      </c>
      <c r="H689" s="163" t="s">
        <v>27</v>
      </c>
      <c r="I689" s="164" t="s">
        <v>3442</v>
      </c>
      <c r="J689" s="164" t="s">
        <v>3442</v>
      </c>
      <c r="K689" s="164">
        <v>0</v>
      </c>
      <c r="L689" s="164">
        <v>0</v>
      </c>
      <c r="M689" s="164">
        <v>1</v>
      </c>
      <c r="N689" s="164">
        <v>1</v>
      </c>
      <c r="O689" s="156">
        <v>0</v>
      </c>
      <c r="P689" s="156">
        <f t="shared" si="10"/>
        <v>0</v>
      </c>
    </row>
    <row r="690" spans="1:16" s="21" customFormat="1" ht="15" customHeight="1">
      <c r="A690" s="163" t="s">
        <v>3443</v>
      </c>
      <c r="B690" s="163" t="s">
        <v>3646</v>
      </c>
      <c r="C690" s="163" t="s">
        <v>116</v>
      </c>
      <c r="D690" s="163" t="s">
        <v>116</v>
      </c>
      <c r="E690" s="163" t="s">
        <v>13</v>
      </c>
      <c r="F690" s="163"/>
      <c r="G690" s="163" t="s">
        <v>2289</v>
      </c>
      <c r="H690" s="163" t="s">
        <v>2290</v>
      </c>
      <c r="I690" s="164" t="s">
        <v>3442</v>
      </c>
      <c r="J690" s="164" t="s">
        <v>3442</v>
      </c>
      <c r="K690" s="164">
        <v>0</v>
      </c>
      <c r="L690" s="164">
        <v>0</v>
      </c>
      <c r="M690" s="164">
        <v>1</v>
      </c>
      <c r="N690" s="164">
        <v>1</v>
      </c>
      <c r="O690" s="156">
        <v>0</v>
      </c>
      <c r="P690" s="156">
        <f t="shared" si="10"/>
        <v>0</v>
      </c>
    </row>
    <row r="691" spans="1:16" s="21" customFormat="1" ht="15" customHeight="1">
      <c r="A691" s="163" t="s">
        <v>3443</v>
      </c>
      <c r="B691" s="163" t="s">
        <v>3646</v>
      </c>
      <c r="C691" s="163" t="s">
        <v>116</v>
      </c>
      <c r="D691" s="163" t="s">
        <v>116</v>
      </c>
      <c r="E691" s="163" t="s">
        <v>13</v>
      </c>
      <c r="F691" s="163"/>
      <c r="G691" s="163" t="s">
        <v>2291</v>
      </c>
      <c r="H691" s="163" t="s">
        <v>2292</v>
      </c>
      <c r="I691" s="164" t="s">
        <v>3442</v>
      </c>
      <c r="J691" s="164" t="s">
        <v>3442</v>
      </c>
      <c r="K691" s="164">
        <v>0</v>
      </c>
      <c r="L691" s="164">
        <v>0</v>
      </c>
      <c r="M691" s="164">
        <v>1</v>
      </c>
      <c r="N691" s="164">
        <v>1</v>
      </c>
      <c r="O691" s="156">
        <v>0</v>
      </c>
      <c r="P691" s="156">
        <f t="shared" si="10"/>
        <v>0</v>
      </c>
    </row>
    <row r="692" spans="1:16" s="21" customFormat="1" ht="15" customHeight="1">
      <c r="A692" s="163" t="s">
        <v>3443</v>
      </c>
      <c r="B692" s="163" t="s">
        <v>3646</v>
      </c>
      <c r="C692" s="163" t="s">
        <v>116</v>
      </c>
      <c r="D692" s="163" t="s">
        <v>116</v>
      </c>
      <c r="E692" s="163" t="s">
        <v>13</v>
      </c>
      <c r="F692" s="163"/>
      <c r="G692" s="163" t="s">
        <v>2293</v>
      </c>
      <c r="H692" s="163" t="s">
        <v>17</v>
      </c>
      <c r="I692" s="164">
        <v>166.47</v>
      </c>
      <c r="J692" s="164">
        <v>166.47</v>
      </c>
      <c r="K692" s="164">
        <v>204.97</v>
      </c>
      <c r="L692" s="164">
        <v>204.97</v>
      </c>
      <c r="M692" s="164">
        <v>1</v>
      </c>
      <c r="N692" s="164">
        <v>1</v>
      </c>
      <c r="O692" s="156">
        <v>38.5</v>
      </c>
      <c r="P692" s="156">
        <f t="shared" si="10"/>
        <v>166.47</v>
      </c>
    </row>
    <row r="693" spans="1:16" s="21" customFormat="1" ht="15" customHeight="1">
      <c r="A693" s="163" t="s">
        <v>3443</v>
      </c>
      <c r="B693" s="163" t="s">
        <v>3646</v>
      </c>
      <c r="C693" s="163" t="s">
        <v>116</v>
      </c>
      <c r="D693" s="163" t="s">
        <v>116</v>
      </c>
      <c r="E693" s="163" t="s">
        <v>13</v>
      </c>
      <c r="F693" s="163"/>
      <c r="G693" s="163" t="s">
        <v>2294</v>
      </c>
      <c r="H693" s="163" t="s">
        <v>2295</v>
      </c>
      <c r="I693" s="164">
        <v>781.86</v>
      </c>
      <c r="J693" s="164">
        <v>781.86</v>
      </c>
      <c r="K693" s="164">
        <v>1563.72</v>
      </c>
      <c r="L693" s="164">
        <v>1563.72</v>
      </c>
      <c r="M693" s="164">
        <v>1</v>
      </c>
      <c r="N693" s="164">
        <v>1</v>
      </c>
      <c r="O693" s="156">
        <v>781.86</v>
      </c>
      <c r="P693" s="156">
        <f t="shared" si="10"/>
        <v>781.86</v>
      </c>
    </row>
    <row r="694" spans="1:16" s="21" customFormat="1" ht="15" customHeight="1">
      <c r="A694" s="163" t="s">
        <v>3443</v>
      </c>
      <c r="B694" s="163" t="s">
        <v>3646</v>
      </c>
      <c r="C694" s="163" t="s">
        <v>118</v>
      </c>
      <c r="D694" s="163" t="s">
        <v>118</v>
      </c>
      <c r="E694" s="163" t="s">
        <v>13</v>
      </c>
      <c r="F694" s="163"/>
      <c r="G694" s="163" t="s">
        <v>2279</v>
      </c>
      <c r="H694" s="163" t="s">
        <v>2280</v>
      </c>
      <c r="I694" s="164">
        <v>2731.59</v>
      </c>
      <c r="J694" s="164">
        <v>2731.59</v>
      </c>
      <c r="K694" s="164">
        <v>266107.52000000002</v>
      </c>
      <c r="L694" s="164">
        <v>266107.52000000008</v>
      </c>
      <c r="M694" s="164">
        <v>1</v>
      </c>
      <c r="N694" s="164">
        <v>1</v>
      </c>
      <c r="O694" s="156">
        <v>263375.93000000005</v>
      </c>
      <c r="P694" s="156">
        <f t="shared" si="10"/>
        <v>2731.5900000000256</v>
      </c>
    </row>
    <row r="695" spans="1:16" s="21" customFormat="1" ht="15" customHeight="1">
      <c r="A695" s="163" t="s">
        <v>3443</v>
      </c>
      <c r="B695" s="163" t="s">
        <v>3646</v>
      </c>
      <c r="C695" s="163" t="s">
        <v>118</v>
      </c>
      <c r="D695" s="163" t="s">
        <v>118</v>
      </c>
      <c r="E695" s="163" t="s">
        <v>13</v>
      </c>
      <c r="F695" s="163"/>
      <c r="G695" s="163" t="s">
        <v>2281</v>
      </c>
      <c r="H695" s="163" t="s">
        <v>2282</v>
      </c>
      <c r="I695" s="164">
        <v>521.87</v>
      </c>
      <c r="J695" s="164">
        <v>521.87</v>
      </c>
      <c r="K695" s="164">
        <v>15549.17</v>
      </c>
      <c r="L695" s="164">
        <v>15549.17</v>
      </c>
      <c r="M695" s="164">
        <v>1</v>
      </c>
      <c r="N695" s="164">
        <v>1</v>
      </c>
      <c r="O695" s="156">
        <v>15027.3</v>
      </c>
      <c r="P695" s="156">
        <f t="shared" si="10"/>
        <v>521.8700000000008</v>
      </c>
    </row>
    <row r="696" spans="1:16" s="21" customFormat="1" ht="15" customHeight="1">
      <c r="A696" s="163" t="s">
        <v>3443</v>
      </c>
      <c r="B696" s="163" t="s">
        <v>3646</v>
      </c>
      <c r="C696" s="163" t="s">
        <v>118</v>
      </c>
      <c r="D696" s="163" t="s">
        <v>118</v>
      </c>
      <c r="E696" s="163" t="s">
        <v>13</v>
      </c>
      <c r="F696" s="163"/>
      <c r="G696" s="163" t="s">
        <v>2283</v>
      </c>
      <c r="H696" s="163" t="s">
        <v>2284</v>
      </c>
      <c r="I696" s="164">
        <v>8274.52</v>
      </c>
      <c r="J696" s="164">
        <v>8274.52</v>
      </c>
      <c r="K696" s="164">
        <v>8274.52</v>
      </c>
      <c r="L696" s="164">
        <v>8274.52</v>
      </c>
      <c r="M696" s="164">
        <v>1</v>
      </c>
      <c r="N696" s="164">
        <v>1</v>
      </c>
      <c r="O696" s="156">
        <v>0</v>
      </c>
      <c r="P696" s="156">
        <f t="shared" si="10"/>
        <v>8274.52</v>
      </c>
    </row>
    <row r="697" spans="1:16" s="21" customFormat="1" ht="15" customHeight="1">
      <c r="A697" s="163" t="s">
        <v>3443</v>
      </c>
      <c r="B697" s="163" t="s">
        <v>3646</v>
      </c>
      <c r="C697" s="163" t="s">
        <v>118</v>
      </c>
      <c r="D697" s="163" t="s">
        <v>118</v>
      </c>
      <c r="E697" s="163" t="s">
        <v>13</v>
      </c>
      <c r="F697" s="163"/>
      <c r="G697" s="163" t="s">
        <v>2285</v>
      </c>
      <c r="H697" s="163" t="s">
        <v>2286</v>
      </c>
      <c r="I697" s="164">
        <v>123.57</v>
      </c>
      <c r="J697" s="164">
        <v>123.57</v>
      </c>
      <c r="K697" s="164">
        <v>494.83</v>
      </c>
      <c r="L697" s="164">
        <v>494.83</v>
      </c>
      <c r="M697" s="164">
        <v>1</v>
      </c>
      <c r="N697" s="164">
        <v>1</v>
      </c>
      <c r="O697" s="156">
        <v>371.26000000000005</v>
      </c>
      <c r="P697" s="156">
        <f t="shared" si="10"/>
        <v>123.56999999999994</v>
      </c>
    </row>
    <row r="698" spans="1:16" s="21" customFormat="1" ht="15" customHeight="1">
      <c r="A698" s="163" t="s">
        <v>3443</v>
      </c>
      <c r="B698" s="163" t="s">
        <v>3646</v>
      </c>
      <c r="C698" s="163" t="s">
        <v>118</v>
      </c>
      <c r="D698" s="163" t="s">
        <v>118</v>
      </c>
      <c r="E698" s="163" t="s">
        <v>13</v>
      </c>
      <c r="F698" s="163"/>
      <c r="G698" s="163" t="s">
        <v>16</v>
      </c>
      <c r="H698" s="163" t="s">
        <v>2307</v>
      </c>
      <c r="I698" s="164" t="s">
        <v>3442</v>
      </c>
      <c r="J698" s="164" t="s">
        <v>3442</v>
      </c>
      <c r="K698" s="164">
        <v>0</v>
      </c>
      <c r="L698" s="164">
        <v>0</v>
      </c>
      <c r="M698" s="164">
        <v>1</v>
      </c>
      <c r="N698" s="164">
        <v>1</v>
      </c>
      <c r="O698" s="156">
        <v>0</v>
      </c>
      <c r="P698" s="156">
        <f t="shared" si="10"/>
        <v>0</v>
      </c>
    </row>
    <row r="699" spans="1:16" s="21" customFormat="1" ht="15" customHeight="1">
      <c r="A699" s="163" t="s">
        <v>3443</v>
      </c>
      <c r="B699" s="163" t="s">
        <v>3646</v>
      </c>
      <c r="C699" s="163" t="s">
        <v>118</v>
      </c>
      <c r="D699" s="163" t="s">
        <v>118</v>
      </c>
      <c r="E699" s="163" t="s">
        <v>13</v>
      </c>
      <c r="F699" s="163"/>
      <c r="G699" s="163" t="s">
        <v>2287</v>
      </c>
      <c r="H699" s="163" t="s">
        <v>2288</v>
      </c>
      <c r="I699" s="164">
        <v>2747.5</v>
      </c>
      <c r="J699" s="164">
        <v>2747.5</v>
      </c>
      <c r="K699" s="164">
        <v>2747.5</v>
      </c>
      <c r="L699" s="164">
        <v>2747.5</v>
      </c>
      <c r="M699" s="164">
        <v>1</v>
      </c>
      <c r="N699" s="164">
        <v>1</v>
      </c>
      <c r="O699" s="156">
        <v>0</v>
      </c>
      <c r="P699" s="156">
        <f t="shared" si="10"/>
        <v>2747.5</v>
      </c>
    </row>
    <row r="700" spans="1:16" s="21" customFormat="1" ht="15" customHeight="1">
      <c r="A700" s="163" t="s">
        <v>3443</v>
      </c>
      <c r="B700" s="163" t="s">
        <v>3646</v>
      </c>
      <c r="C700" s="163" t="s">
        <v>118</v>
      </c>
      <c r="D700" s="163" t="s">
        <v>118</v>
      </c>
      <c r="E700" s="163" t="s">
        <v>13</v>
      </c>
      <c r="F700" s="163"/>
      <c r="G700" s="163" t="s">
        <v>2302</v>
      </c>
      <c r="H700" s="163" t="s">
        <v>2303</v>
      </c>
      <c r="I700" s="164">
        <v>501.2</v>
      </c>
      <c r="J700" s="164">
        <v>501.2</v>
      </c>
      <c r="K700" s="164">
        <v>501.2</v>
      </c>
      <c r="L700" s="164">
        <v>501.2</v>
      </c>
      <c r="M700" s="164">
        <v>1</v>
      </c>
      <c r="N700" s="164">
        <v>1</v>
      </c>
      <c r="O700" s="156">
        <v>0</v>
      </c>
      <c r="P700" s="156">
        <f t="shared" si="10"/>
        <v>501.2</v>
      </c>
    </row>
    <row r="701" spans="1:16" s="21" customFormat="1" ht="15" customHeight="1">
      <c r="A701" s="163" t="s">
        <v>3443</v>
      </c>
      <c r="B701" s="163" t="s">
        <v>3646</v>
      </c>
      <c r="C701" s="163" t="s">
        <v>118</v>
      </c>
      <c r="D701" s="163" t="s">
        <v>118</v>
      </c>
      <c r="E701" s="163" t="s">
        <v>13</v>
      </c>
      <c r="F701" s="163"/>
      <c r="G701" s="163" t="s">
        <v>2306</v>
      </c>
      <c r="H701" s="163" t="s">
        <v>27</v>
      </c>
      <c r="I701" s="164" t="s">
        <v>3442</v>
      </c>
      <c r="J701" s="164" t="s">
        <v>3442</v>
      </c>
      <c r="K701" s="164">
        <v>0</v>
      </c>
      <c r="L701" s="164">
        <v>0</v>
      </c>
      <c r="M701" s="164">
        <v>1</v>
      </c>
      <c r="N701" s="164">
        <v>1</v>
      </c>
      <c r="O701" s="156">
        <v>0</v>
      </c>
      <c r="P701" s="156">
        <f t="shared" si="10"/>
        <v>0</v>
      </c>
    </row>
    <row r="702" spans="1:16" s="21" customFormat="1" ht="15" customHeight="1">
      <c r="A702" s="163" t="s">
        <v>3443</v>
      </c>
      <c r="B702" s="163" t="s">
        <v>3646</v>
      </c>
      <c r="C702" s="163" t="s">
        <v>118</v>
      </c>
      <c r="D702" s="163" t="s">
        <v>118</v>
      </c>
      <c r="E702" s="163" t="s">
        <v>13</v>
      </c>
      <c r="F702" s="163"/>
      <c r="G702" s="163" t="s">
        <v>2289</v>
      </c>
      <c r="H702" s="163" t="s">
        <v>2290</v>
      </c>
      <c r="I702" s="164" t="s">
        <v>3442</v>
      </c>
      <c r="J702" s="164" t="s">
        <v>3442</v>
      </c>
      <c r="K702" s="164">
        <v>0</v>
      </c>
      <c r="L702" s="164">
        <v>0</v>
      </c>
      <c r="M702" s="164">
        <v>1</v>
      </c>
      <c r="N702" s="164">
        <v>1</v>
      </c>
      <c r="O702" s="156">
        <v>0</v>
      </c>
      <c r="P702" s="156">
        <f t="shared" si="10"/>
        <v>0</v>
      </c>
    </row>
    <row r="703" spans="1:16" s="21" customFormat="1" ht="15" customHeight="1">
      <c r="A703" s="163" t="s">
        <v>3443</v>
      </c>
      <c r="B703" s="163" t="s">
        <v>3646</v>
      </c>
      <c r="C703" s="163" t="s">
        <v>118</v>
      </c>
      <c r="D703" s="163" t="s">
        <v>118</v>
      </c>
      <c r="E703" s="163" t="s">
        <v>13</v>
      </c>
      <c r="F703" s="163"/>
      <c r="G703" s="163" t="s">
        <v>2291</v>
      </c>
      <c r="H703" s="163" t="s">
        <v>2292</v>
      </c>
      <c r="I703" s="164" t="s">
        <v>3442</v>
      </c>
      <c r="J703" s="164" t="s">
        <v>3442</v>
      </c>
      <c r="K703" s="164">
        <v>24245</v>
      </c>
      <c r="L703" s="164">
        <v>24245</v>
      </c>
      <c r="M703" s="164">
        <v>1</v>
      </c>
      <c r="N703" s="164">
        <v>1</v>
      </c>
      <c r="O703" s="156">
        <v>24245</v>
      </c>
      <c r="P703" s="156">
        <f t="shared" si="10"/>
        <v>0</v>
      </c>
    </row>
    <row r="704" spans="1:16" s="21" customFormat="1" ht="15" customHeight="1">
      <c r="A704" s="163" t="s">
        <v>3443</v>
      </c>
      <c r="B704" s="163" t="s">
        <v>3646</v>
      </c>
      <c r="C704" s="163" t="s">
        <v>118</v>
      </c>
      <c r="D704" s="163" t="s">
        <v>118</v>
      </c>
      <c r="E704" s="163" t="s">
        <v>13</v>
      </c>
      <c r="F704" s="163"/>
      <c r="G704" s="163" t="s">
        <v>2293</v>
      </c>
      <c r="H704" s="163" t="s">
        <v>17</v>
      </c>
      <c r="I704" s="164">
        <v>298.3</v>
      </c>
      <c r="J704" s="164">
        <v>298.3</v>
      </c>
      <c r="K704" s="164">
        <v>451.07</v>
      </c>
      <c r="L704" s="164">
        <v>451.07</v>
      </c>
      <c r="M704" s="164">
        <v>1</v>
      </c>
      <c r="N704" s="164">
        <v>1</v>
      </c>
      <c r="O704" s="156">
        <v>152.76999999999998</v>
      </c>
      <c r="P704" s="156">
        <f t="shared" si="10"/>
        <v>298.3</v>
      </c>
    </row>
    <row r="705" spans="1:16" s="21" customFormat="1" ht="15" customHeight="1">
      <c r="A705" s="163" t="s">
        <v>3443</v>
      </c>
      <c r="B705" s="163" t="s">
        <v>3646</v>
      </c>
      <c r="C705" s="163" t="s">
        <v>118</v>
      </c>
      <c r="D705" s="163" t="s">
        <v>118</v>
      </c>
      <c r="E705" s="163" t="s">
        <v>13</v>
      </c>
      <c r="F705" s="163"/>
      <c r="G705" s="163" t="s">
        <v>2294</v>
      </c>
      <c r="H705" s="163" t="s">
        <v>2295</v>
      </c>
      <c r="I705" s="164">
        <v>1558.84</v>
      </c>
      <c r="J705" s="164">
        <v>1558.84</v>
      </c>
      <c r="K705" s="164">
        <v>3117.68</v>
      </c>
      <c r="L705" s="164">
        <v>3117.68</v>
      </c>
      <c r="M705" s="164">
        <v>1</v>
      </c>
      <c r="N705" s="164">
        <v>1</v>
      </c>
      <c r="O705" s="156">
        <v>1558.84</v>
      </c>
      <c r="P705" s="156">
        <f t="shared" si="10"/>
        <v>1558.84</v>
      </c>
    </row>
    <row r="706" spans="1:16" s="21" customFormat="1" ht="15" customHeight="1">
      <c r="A706" s="163" t="s">
        <v>3443</v>
      </c>
      <c r="B706" s="163" t="s">
        <v>3646</v>
      </c>
      <c r="C706" s="163" t="s">
        <v>118</v>
      </c>
      <c r="D706" s="163" t="s">
        <v>118</v>
      </c>
      <c r="E706" s="163" t="s">
        <v>13</v>
      </c>
      <c r="F706" s="163"/>
      <c r="G706" s="163" t="s">
        <v>2313</v>
      </c>
      <c r="H706" s="163" t="s">
        <v>39</v>
      </c>
      <c r="I706" s="164" t="s">
        <v>3442</v>
      </c>
      <c r="J706" s="164" t="s">
        <v>3442</v>
      </c>
      <c r="K706" s="164">
        <v>291.22000000000003</v>
      </c>
      <c r="L706" s="164">
        <v>291.22000000000003</v>
      </c>
      <c r="M706" s="164">
        <v>1</v>
      </c>
      <c r="N706" s="164">
        <v>1</v>
      </c>
      <c r="O706" s="156">
        <v>291.22000000000003</v>
      </c>
      <c r="P706" s="156">
        <f t="shared" si="10"/>
        <v>0</v>
      </c>
    </row>
    <row r="707" spans="1:16" s="21" customFormat="1" ht="15" customHeight="1">
      <c r="A707" s="163" t="s">
        <v>3443</v>
      </c>
      <c r="B707" s="163" t="s">
        <v>3646</v>
      </c>
      <c r="C707" s="163" t="s">
        <v>118</v>
      </c>
      <c r="D707" s="163" t="s">
        <v>118</v>
      </c>
      <c r="E707" s="163" t="s">
        <v>13</v>
      </c>
      <c r="F707" s="163"/>
      <c r="G707" s="163" t="s">
        <v>2309</v>
      </c>
      <c r="H707" s="163" t="s">
        <v>256</v>
      </c>
      <c r="I707" s="164" t="s">
        <v>3442</v>
      </c>
      <c r="J707" s="164" t="s">
        <v>3442</v>
      </c>
      <c r="K707" s="164">
        <v>0</v>
      </c>
      <c r="L707" s="164">
        <v>0</v>
      </c>
      <c r="M707" s="164">
        <v>1</v>
      </c>
      <c r="N707" s="164">
        <v>1</v>
      </c>
      <c r="O707" s="156">
        <v>0</v>
      </c>
      <c r="P707" s="156">
        <f t="shared" si="10"/>
        <v>0</v>
      </c>
    </row>
    <row r="708" spans="1:16" s="21" customFormat="1" ht="15" customHeight="1">
      <c r="A708" s="163" t="s">
        <v>3443</v>
      </c>
      <c r="B708" s="163" t="s">
        <v>3646</v>
      </c>
      <c r="C708" s="163" t="s">
        <v>120</v>
      </c>
      <c r="D708" s="163" t="s">
        <v>120</v>
      </c>
      <c r="E708" s="163" t="s">
        <v>13</v>
      </c>
      <c r="F708" s="163"/>
      <c r="G708" s="163" t="s">
        <v>2279</v>
      </c>
      <c r="H708" s="163" t="s">
        <v>2280</v>
      </c>
      <c r="I708" s="164">
        <v>5400.81</v>
      </c>
      <c r="J708" s="164">
        <v>5400.81</v>
      </c>
      <c r="K708" s="164">
        <v>545196.65</v>
      </c>
      <c r="L708" s="164">
        <v>545196.65000000014</v>
      </c>
      <c r="M708" s="164">
        <v>1</v>
      </c>
      <c r="N708" s="164">
        <v>1</v>
      </c>
      <c r="O708" s="156">
        <v>539795.84000000008</v>
      </c>
      <c r="P708" s="156">
        <f t="shared" si="10"/>
        <v>5400.8100000000559</v>
      </c>
    </row>
    <row r="709" spans="1:16" s="21" customFormat="1" ht="15" customHeight="1">
      <c r="A709" s="163" t="s">
        <v>3443</v>
      </c>
      <c r="B709" s="163" t="s">
        <v>3646</v>
      </c>
      <c r="C709" s="163" t="s">
        <v>120</v>
      </c>
      <c r="D709" s="163" t="s">
        <v>120</v>
      </c>
      <c r="E709" s="163" t="s">
        <v>13</v>
      </c>
      <c r="F709" s="163"/>
      <c r="G709" s="163" t="s">
        <v>2300</v>
      </c>
      <c r="H709" s="163" t="s">
        <v>2301</v>
      </c>
      <c r="I709" s="164" t="s">
        <v>3442</v>
      </c>
      <c r="J709" s="164" t="s">
        <v>3442</v>
      </c>
      <c r="K709" s="164">
        <v>0</v>
      </c>
      <c r="L709" s="164">
        <v>0</v>
      </c>
      <c r="M709" s="164">
        <v>1</v>
      </c>
      <c r="N709" s="164">
        <v>1</v>
      </c>
      <c r="O709" s="156">
        <v>0</v>
      </c>
      <c r="P709" s="156">
        <f t="shared" ref="P709:P772" si="11">L709-O709</f>
        <v>0</v>
      </c>
    </row>
    <row r="710" spans="1:16" s="21" customFormat="1" ht="15" customHeight="1">
      <c r="A710" s="163" t="s">
        <v>3443</v>
      </c>
      <c r="B710" s="163" t="s">
        <v>3646</v>
      </c>
      <c r="C710" s="163" t="s">
        <v>120</v>
      </c>
      <c r="D710" s="163" t="s">
        <v>120</v>
      </c>
      <c r="E710" s="163" t="s">
        <v>13</v>
      </c>
      <c r="F710" s="163"/>
      <c r="G710" s="163" t="s">
        <v>2281</v>
      </c>
      <c r="H710" s="163" t="s">
        <v>2282</v>
      </c>
      <c r="I710" s="164">
        <v>1031.71</v>
      </c>
      <c r="J710" s="164">
        <v>1031.71</v>
      </c>
      <c r="K710" s="164">
        <v>30740.5</v>
      </c>
      <c r="L710" s="164">
        <v>30740.5</v>
      </c>
      <c r="M710" s="164">
        <v>1</v>
      </c>
      <c r="N710" s="164">
        <v>1</v>
      </c>
      <c r="O710" s="156">
        <v>29708.790000000005</v>
      </c>
      <c r="P710" s="156">
        <f t="shared" si="11"/>
        <v>1031.7099999999955</v>
      </c>
    </row>
    <row r="711" spans="1:16" s="21" customFormat="1" ht="15" customHeight="1">
      <c r="A711" s="163" t="s">
        <v>3443</v>
      </c>
      <c r="B711" s="163" t="s">
        <v>3646</v>
      </c>
      <c r="C711" s="163" t="s">
        <v>120</v>
      </c>
      <c r="D711" s="163" t="s">
        <v>120</v>
      </c>
      <c r="E711" s="163" t="s">
        <v>13</v>
      </c>
      <c r="F711" s="163"/>
      <c r="G711" s="163" t="s">
        <v>2283</v>
      </c>
      <c r="H711" s="163" t="s">
        <v>2284</v>
      </c>
      <c r="I711" s="164">
        <v>16252.89</v>
      </c>
      <c r="J711" s="164">
        <v>16252.89</v>
      </c>
      <c r="K711" s="164">
        <v>16252.89</v>
      </c>
      <c r="L711" s="164">
        <v>16252.89</v>
      </c>
      <c r="M711" s="164">
        <v>1</v>
      </c>
      <c r="N711" s="164">
        <v>1</v>
      </c>
      <c r="O711" s="156">
        <v>0</v>
      </c>
      <c r="P711" s="156">
        <f t="shared" si="11"/>
        <v>16252.89</v>
      </c>
    </row>
    <row r="712" spans="1:16" s="21" customFormat="1" ht="15" customHeight="1">
      <c r="A712" s="163" t="s">
        <v>3443</v>
      </c>
      <c r="B712" s="163" t="s">
        <v>3646</v>
      </c>
      <c r="C712" s="163" t="s">
        <v>120</v>
      </c>
      <c r="D712" s="163" t="s">
        <v>120</v>
      </c>
      <c r="E712" s="163" t="s">
        <v>13</v>
      </c>
      <c r="F712" s="163"/>
      <c r="G712" s="163" t="s">
        <v>2285</v>
      </c>
      <c r="H712" s="163" t="s">
        <v>2286</v>
      </c>
      <c r="I712" s="164">
        <v>242.71</v>
      </c>
      <c r="J712" s="164">
        <v>242.71</v>
      </c>
      <c r="K712" s="164">
        <v>971.95</v>
      </c>
      <c r="L712" s="164">
        <v>971.95</v>
      </c>
      <c r="M712" s="164">
        <v>1</v>
      </c>
      <c r="N712" s="164">
        <v>1</v>
      </c>
      <c r="O712" s="156">
        <v>729.24000000000012</v>
      </c>
      <c r="P712" s="156">
        <f t="shared" si="11"/>
        <v>242.70999999999992</v>
      </c>
    </row>
    <row r="713" spans="1:16" s="21" customFormat="1" ht="15" customHeight="1">
      <c r="A713" s="163" t="s">
        <v>3443</v>
      </c>
      <c r="B713" s="163" t="s">
        <v>3646</v>
      </c>
      <c r="C713" s="163" t="s">
        <v>120</v>
      </c>
      <c r="D713" s="163" t="s">
        <v>120</v>
      </c>
      <c r="E713" s="163" t="s">
        <v>13</v>
      </c>
      <c r="F713" s="163"/>
      <c r="G713" s="163" t="s">
        <v>2298</v>
      </c>
      <c r="H713" s="163" t="s">
        <v>2299</v>
      </c>
      <c r="I713" s="164" t="s">
        <v>3442</v>
      </c>
      <c r="J713" s="164" t="s">
        <v>3442</v>
      </c>
      <c r="K713" s="164">
        <v>1633128</v>
      </c>
      <c r="L713" s="164">
        <v>1633128</v>
      </c>
      <c r="M713" s="164">
        <v>1</v>
      </c>
      <c r="N713" s="164">
        <v>1</v>
      </c>
      <c r="O713" s="156">
        <v>1633128</v>
      </c>
      <c r="P713" s="156">
        <f t="shared" si="11"/>
        <v>0</v>
      </c>
    </row>
    <row r="714" spans="1:16" s="21" customFormat="1" ht="15" customHeight="1">
      <c r="A714" s="163" t="s">
        <v>3443</v>
      </c>
      <c r="B714" s="163" t="s">
        <v>3646</v>
      </c>
      <c r="C714" s="163" t="s">
        <v>120</v>
      </c>
      <c r="D714" s="163" t="s">
        <v>120</v>
      </c>
      <c r="E714" s="163" t="s">
        <v>13</v>
      </c>
      <c r="F714" s="163"/>
      <c r="G714" s="163" t="s">
        <v>2287</v>
      </c>
      <c r="H714" s="163" t="s">
        <v>2288</v>
      </c>
      <c r="I714" s="164">
        <v>16216.93</v>
      </c>
      <c r="J714" s="164">
        <v>16216.93</v>
      </c>
      <c r="K714" s="164">
        <v>16216.93</v>
      </c>
      <c r="L714" s="164">
        <v>16216.93</v>
      </c>
      <c r="M714" s="164">
        <v>1</v>
      </c>
      <c r="N714" s="164">
        <v>1</v>
      </c>
      <c r="O714" s="156">
        <v>0</v>
      </c>
      <c r="P714" s="156">
        <f t="shared" si="11"/>
        <v>16216.93</v>
      </c>
    </row>
    <row r="715" spans="1:16" s="21" customFormat="1" ht="15" customHeight="1">
      <c r="A715" s="163" t="s">
        <v>3443</v>
      </c>
      <c r="B715" s="163" t="s">
        <v>3646</v>
      </c>
      <c r="C715" s="163" t="s">
        <v>120</v>
      </c>
      <c r="D715" s="163" t="s">
        <v>120</v>
      </c>
      <c r="E715" s="163" t="s">
        <v>13</v>
      </c>
      <c r="F715" s="163"/>
      <c r="G715" s="163" t="s">
        <v>2302</v>
      </c>
      <c r="H715" s="163" t="s">
        <v>2303</v>
      </c>
      <c r="I715" s="164">
        <v>3407.82</v>
      </c>
      <c r="J715" s="164">
        <v>3407.82</v>
      </c>
      <c r="K715" s="164">
        <v>3407.82</v>
      </c>
      <c r="L715" s="164">
        <v>3407.82</v>
      </c>
      <c r="M715" s="164">
        <v>1</v>
      </c>
      <c r="N715" s="164">
        <v>1</v>
      </c>
      <c r="O715" s="156">
        <v>0</v>
      </c>
      <c r="P715" s="156">
        <f t="shared" si="11"/>
        <v>3407.82</v>
      </c>
    </row>
    <row r="716" spans="1:16" s="21" customFormat="1" ht="15" customHeight="1">
      <c r="A716" s="163" t="s">
        <v>3443</v>
      </c>
      <c r="B716" s="163" t="s">
        <v>3646</v>
      </c>
      <c r="C716" s="163" t="s">
        <v>120</v>
      </c>
      <c r="D716" s="163" t="s">
        <v>120</v>
      </c>
      <c r="E716" s="163" t="s">
        <v>13</v>
      </c>
      <c r="F716" s="163"/>
      <c r="G716" s="163" t="s">
        <v>2296</v>
      </c>
      <c r="H716" s="163" t="s">
        <v>2297</v>
      </c>
      <c r="I716" s="164" t="s">
        <v>3442</v>
      </c>
      <c r="J716" s="164" t="s">
        <v>3442</v>
      </c>
      <c r="K716" s="164">
        <v>1398395.97</v>
      </c>
      <c r="L716" s="164">
        <v>1398395.97</v>
      </c>
      <c r="M716" s="164">
        <v>1</v>
      </c>
      <c r="N716" s="164">
        <v>1</v>
      </c>
      <c r="O716" s="156">
        <v>1398395.97</v>
      </c>
      <c r="P716" s="156">
        <f t="shared" si="11"/>
        <v>0</v>
      </c>
    </row>
    <row r="717" spans="1:16" s="21" customFormat="1" ht="15" customHeight="1">
      <c r="A717" s="163" t="s">
        <v>3443</v>
      </c>
      <c r="B717" s="163" t="s">
        <v>3646</v>
      </c>
      <c r="C717" s="163" t="s">
        <v>120</v>
      </c>
      <c r="D717" s="163" t="s">
        <v>120</v>
      </c>
      <c r="E717" s="163" t="s">
        <v>13</v>
      </c>
      <c r="F717" s="163"/>
      <c r="G717" s="163" t="s">
        <v>2334</v>
      </c>
      <c r="H717" s="163" t="s">
        <v>2335</v>
      </c>
      <c r="I717" s="164">
        <v>86277</v>
      </c>
      <c r="J717" s="164">
        <v>86277</v>
      </c>
      <c r="K717" s="164">
        <v>86277</v>
      </c>
      <c r="L717" s="164">
        <v>86277</v>
      </c>
      <c r="M717" s="164">
        <v>1</v>
      </c>
      <c r="N717" s="164">
        <v>1</v>
      </c>
      <c r="O717" s="156">
        <v>0</v>
      </c>
      <c r="P717" s="156">
        <f t="shared" si="11"/>
        <v>86277</v>
      </c>
    </row>
    <row r="718" spans="1:16" s="21" customFormat="1" ht="15" customHeight="1">
      <c r="A718" s="163" t="s">
        <v>3443</v>
      </c>
      <c r="B718" s="163" t="s">
        <v>3646</v>
      </c>
      <c r="C718" s="163" t="s">
        <v>120</v>
      </c>
      <c r="D718" s="163" t="s">
        <v>120</v>
      </c>
      <c r="E718" s="163" t="s">
        <v>13</v>
      </c>
      <c r="F718" s="163"/>
      <c r="G718" s="163" t="s">
        <v>2336</v>
      </c>
      <c r="H718" s="163" t="s">
        <v>2337</v>
      </c>
      <c r="I718" s="164" t="s">
        <v>3442</v>
      </c>
      <c r="J718" s="164" t="s">
        <v>3442</v>
      </c>
      <c r="K718" s="164">
        <v>0</v>
      </c>
      <c r="L718" s="164">
        <v>0</v>
      </c>
      <c r="M718" s="164">
        <v>1</v>
      </c>
      <c r="N718" s="164">
        <v>1</v>
      </c>
      <c r="O718" s="156">
        <v>0</v>
      </c>
      <c r="P718" s="156">
        <f t="shared" si="11"/>
        <v>0</v>
      </c>
    </row>
    <row r="719" spans="1:16" s="21" customFormat="1" ht="15" customHeight="1">
      <c r="A719" s="163" t="s">
        <v>3443</v>
      </c>
      <c r="B719" s="163" t="s">
        <v>3646</v>
      </c>
      <c r="C719" s="163" t="s">
        <v>120</v>
      </c>
      <c r="D719" s="163" t="s">
        <v>120</v>
      </c>
      <c r="E719" s="163" t="s">
        <v>13</v>
      </c>
      <c r="F719" s="163"/>
      <c r="G719" s="163" t="s">
        <v>2338</v>
      </c>
      <c r="H719" s="163" t="s">
        <v>2339</v>
      </c>
      <c r="I719" s="164">
        <v>605633.49</v>
      </c>
      <c r="J719" s="164">
        <v>605633.49</v>
      </c>
      <c r="K719" s="164">
        <v>850201.78</v>
      </c>
      <c r="L719" s="164">
        <v>850201.78</v>
      </c>
      <c r="M719" s="164">
        <v>1</v>
      </c>
      <c r="N719" s="164">
        <v>1</v>
      </c>
      <c r="O719" s="156">
        <v>244568.29</v>
      </c>
      <c r="P719" s="156">
        <f t="shared" si="11"/>
        <v>605633.49</v>
      </c>
    </row>
    <row r="720" spans="1:16" s="21" customFormat="1" ht="15" customHeight="1">
      <c r="A720" s="163" t="s">
        <v>3443</v>
      </c>
      <c r="B720" s="163" t="s">
        <v>3646</v>
      </c>
      <c r="C720" s="163" t="s">
        <v>120</v>
      </c>
      <c r="D720" s="163" t="s">
        <v>120</v>
      </c>
      <c r="E720" s="163" t="s">
        <v>13</v>
      </c>
      <c r="F720" s="163"/>
      <c r="G720" s="163" t="s">
        <v>2340</v>
      </c>
      <c r="H720" s="163" t="s">
        <v>2341</v>
      </c>
      <c r="I720" s="164">
        <v>273629</v>
      </c>
      <c r="J720" s="164">
        <v>273629</v>
      </c>
      <c r="K720" s="164">
        <v>273629</v>
      </c>
      <c r="L720" s="164">
        <v>273629</v>
      </c>
      <c r="M720" s="164">
        <v>1</v>
      </c>
      <c r="N720" s="164">
        <v>1</v>
      </c>
      <c r="O720" s="156">
        <v>0</v>
      </c>
      <c r="P720" s="156">
        <f t="shared" si="11"/>
        <v>273629</v>
      </c>
    </row>
    <row r="721" spans="1:16" s="21" customFormat="1" ht="15" customHeight="1">
      <c r="A721" s="163" t="s">
        <v>3443</v>
      </c>
      <c r="B721" s="163" t="s">
        <v>3646</v>
      </c>
      <c r="C721" s="163" t="s">
        <v>120</v>
      </c>
      <c r="D721" s="163" t="s">
        <v>120</v>
      </c>
      <c r="E721" s="163" t="s">
        <v>13</v>
      </c>
      <c r="F721" s="163"/>
      <c r="G721" s="163" t="s">
        <v>2342</v>
      </c>
      <c r="H721" s="163" t="s">
        <v>2343</v>
      </c>
      <c r="I721" s="164" t="s">
        <v>3442</v>
      </c>
      <c r="J721" s="164" t="s">
        <v>3442</v>
      </c>
      <c r="K721" s="164">
        <v>222860</v>
      </c>
      <c r="L721" s="164">
        <v>222860</v>
      </c>
      <c r="M721" s="164">
        <v>1</v>
      </c>
      <c r="N721" s="164">
        <v>1</v>
      </c>
      <c r="O721" s="156">
        <v>222860</v>
      </c>
      <c r="P721" s="156">
        <f t="shared" si="11"/>
        <v>0</v>
      </c>
    </row>
    <row r="722" spans="1:16" s="21" customFormat="1" ht="15" customHeight="1">
      <c r="A722" s="163" t="s">
        <v>3443</v>
      </c>
      <c r="B722" s="163" t="s">
        <v>3646</v>
      </c>
      <c r="C722" s="163" t="s">
        <v>120</v>
      </c>
      <c r="D722" s="163" t="s">
        <v>120</v>
      </c>
      <c r="E722" s="163" t="s">
        <v>13</v>
      </c>
      <c r="F722" s="163"/>
      <c r="G722" s="163" t="s">
        <v>2306</v>
      </c>
      <c r="H722" s="163" t="s">
        <v>27</v>
      </c>
      <c r="I722" s="164" t="s">
        <v>3442</v>
      </c>
      <c r="J722" s="164" t="s">
        <v>3442</v>
      </c>
      <c r="K722" s="164">
        <v>0</v>
      </c>
      <c r="L722" s="164">
        <v>0</v>
      </c>
      <c r="M722" s="164">
        <v>1</v>
      </c>
      <c r="N722" s="164">
        <v>1</v>
      </c>
      <c r="O722" s="156">
        <v>0</v>
      </c>
      <c r="P722" s="156">
        <f t="shared" si="11"/>
        <v>0</v>
      </c>
    </row>
    <row r="723" spans="1:16" s="21" customFormat="1" ht="15" customHeight="1">
      <c r="A723" s="163" t="s">
        <v>3443</v>
      </c>
      <c r="B723" s="163" t="s">
        <v>3646</v>
      </c>
      <c r="C723" s="163" t="s">
        <v>120</v>
      </c>
      <c r="D723" s="163" t="s">
        <v>120</v>
      </c>
      <c r="E723" s="163" t="s">
        <v>13</v>
      </c>
      <c r="F723" s="163"/>
      <c r="G723" s="163" t="s">
        <v>2344</v>
      </c>
      <c r="H723" s="163" t="s">
        <v>2345</v>
      </c>
      <c r="I723" s="164">
        <v>6287.02</v>
      </c>
      <c r="J723" s="164">
        <v>6287.02</v>
      </c>
      <c r="K723" s="164">
        <v>28069.08</v>
      </c>
      <c r="L723" s="164">
        <v>28069.08</v>
      </c>
      <c r="M723" s="164">
        <v>1</v>
      </c>
      <c r="N723" s="164">
        <v>1</v>
      </c>
      <c r="O723" s="156">
        <v>21782.059999999998</v>
      </c>
      <c r="P723" s="156">
        <f t="shared" si="11"/>
        <v>6287.0200000000041</v>
      </c>
    </row>
    <row r="724" spans="1:16" s="21" customFormat="1" ht="15" customHeight="1">
      <c r="A724" s="163" t="s">
        <v>3443</v>
      </c>
      <c r="B724" s="163" t="s">
        <v>3646</v>
      </c>
      <c r="C724" s="163" t="s">
        <v>120</v>
      </c>
      <c r="D724" s="163" t="s">
        <v>120</v>
      </c>
      <c r="E724" s="163" t="s">
        <v>13</v>
      </c>
      <c r="F724" s="163"/>
      <c r="G724" s="163" t="s">
        <v>2310</v>
      </c>
      <c r="H724" s="163" t="s">
        <v>38</v>
      </c>
      <c r="I724" s="164" t="s">
        <v>3442</v>
      </c>
      <c r="J724" s="164" t="s">
        <v>3442</v>
      </c>
      <c r="K724" s="164">
        <v>0</v>
      </c>
      <c r="L724" s="164">
        <v>0</v>
      </c>
      <c r="M724" s="164">
        <v>1</v>
      </c>
      <c r="N724" s="164">
        <v>1</v>
      </c>
      <c r="O724" s="156">
        <v>0</v>
      </c>
      <c r="P724" s="156">
        <f t="shared" si="11"/>
        <v>0</v>
      </c>
    </row>
    <row r="725" spans="1:16" s="21" customFormat="1" ht="15" customHeight="1">
      <c r="A725" s="163" t="s">
        <v>3443</v>
      </c>
      <c r="B725" s="163" t="s">
        <v>3646</v>
      </c>
      <c r="C725" s="163" t="s">
        <v>120</v>
      </c>
      <c r="D725" s="163" t="s">
        <v>120</v>
      </c>
      <c r="E725" s="163" t="s">
        <v>13</v>
      </c>
      <c r="F725" s="163"/>
      <c r="G725" s="163" t="s">
        <v>2289</v>
      </c>
      <c r="H725" s="163" t="s">
        <v>2290</v>
      </c>
      <c r="I725" s="164">
        <v>5595</v>
      </c>
      <c r="J725" s="164">
        <v>5595</v>
      </c>
      <c r="K725" s="164">
        <v>117829</v>
      </c>
      <c r="L725" s="164">
        <v>117829</v>
      </c>
      <c r="M725" s="164">
        <v>1</v>
      </c>
      <c r="N725" s="164">
        <v>1</v>
      </c>
      <c r="O725" s="156">
        <v>112234</v>
      </c>
      <c r="P725" s="156">
        <f t="shared" si="11"/>
        <v>5595</v>
      </c>
    </row>
    <row r="726" spans="1:16" s="21" customFormat="1" ht="15" customHeight="1">
      <c r="A726" s="163" t="s">
        <v>3443</v>
      </c>
      <c r="B726" s="163" t="s">
        <v>3646</v>
      </c>
      <c r="C726" s="163" t="s">
        <v>120</v>
      </c>
      <c r="D726" s="163" t="s">
        <v>120</v>
      </c>
      <c r="E726" s="163" t="s">
        <v>13</v>
      </c>
      <c r="F726" s="163"/>
      <c r="G726" s="163" t="s">
        <v>2291</v>
      </c>
      <c r="H726" s="163" t="s">
        <v>2292</v>
      </c>
      <c r="I726" s="164" t="s">
        <v>3442</v>
      </c>
      <c r="J726" s="164" t="s">
        <v>3442</v>
      </c>
      <c r="K726" s="164">
        <v>84281</v>
      </c>
      <c r="L726" s="164">
        <v>84281</v>
      </c>
      <c r="M726" s="164">
        <v>1</v>
      </c>
      <c r="N726" s="164">
        <v>1</v>
      </c>
      <c r="O726" s="156">
        <v>84281</v>
      </c>
      <c r="P726" s="156">
        <f t="shared" si="11"/>
        <v>0</v>
      </c>
    </row>
    <row r="727" spans="1:16" s="21" customFormat="1" ht="15" customHeight="1">
      <c r="A727" s="163" t="s">
        <v>3443</v>
      </c>
      <c r="B727" s="163" t="s">
        <v>3646</v>
      </c>
      <c r="C727" s="163" t="s">
        <v>120</v>
      </c>
      <c r="D727" s="163" t="s">
        <v>120</v>
      </c>
      <c r="E727" s="163" t="s">
        <v>13</v>
      </c>
      <c r="F727" s="163"/>
      <c r="G727" s="163" t="s">
        <v>2346</v>
      </c>
      <c r="H727" s="163" t="s">
        <v>2347</v>
      </c>
      <c r="I727" s="164">
        <v>8.23</v>
      </c>
      <c r="J727" s="164">
        <v>8.23</v>
      </c>
      <c r="K727" s="164">
        <v>98</v>
      </c>
      <c r="L727" s="164">
        <v>98</v>
      </c>
      <c r="M727" s="164">
        <v>1</v>
      </c>
      <c r="N727" s="164">
        <v>1</v>
      </c>
      <c r="O727" s="156">
        <v>57.250000000000007</v>
      </c>
      <c r="P727" s="156">
        <f t="shared" si="11"/>
        <v>40.749999999999993</v>
      </c>
    </row>
    <row r="728" spans="1:16" s="21" customFormat="1" ht="15" customHeight="1">
      <c r="A728" s="163" t="s">
        <v>3443</v>
      </c>
      <c r="B728" s="163" t="s">
        <v>3646</v>
      </c>
      <c r="C728" s="163" t="s">
        <v>120</v>
      </c>
      <c r="D728" s="163" t="s">
        <v>120</v>
      </c>
      <c r="E728" s="163" t="s">
        <v>13</v>
      </c>
      <c r="F728" s="163"/>
      <c r="G728" s="163" t="s">
        <v>2348</v>
      </c>
      <c r="H728" s="163" t="s">
        <v>2349</v>
      </c>
      <c r="I728" s="164">
        <v>184.51</v>
      </c>
      <c r="J728" s="164">
        <v>184.51</v>
      </c>
      <c r="K728" s="164">
        <v>2419.6</v>
      </c>
      <c r="L728" s="164">
        <v>2419.6000000000004</v>
      </c>
      <c r="M728" s="164">
        <v>1</v>
      </c>
      <c r="N728" s="164">
        <v>1</v>
      </c>
      <c r="O728" s="156">
        <v>2235.0899999999997</v>
      </c>
      <c r="P728" s="156">
        <f t="shared" si="11"/>
        <v>184.51000000000067</v>
      </c>
    </row>
    <row r="729" spans="1:16" s="21" customFormat="1" ht="15" customHeight="1">
      <c r="A729" s="163" t="s">
        <v>3443</v>
      </c>
      <c r="B729" s="163" t="s">
        <v>3646</v>
      </c>
      <c r="C729" s="163" t="s">
        <v>120</v>
      </c>
      <c r="D729" s="163" t="s">
        <v>120</v>
      </c>
      <c r="E729" s="163" t="s">
        <v>13</v>
      </c>
      <c r="F729" s="163"/>
      <c r="G729" s="163" t="s">
        <v>2320</v>
      </c>
      <c r="H729" s="163" t="s">
        <v>2321</v>
      </c>
      <c r="I729" s="164" t="s">
        <v>3442</v>
      </c>
      <c r="J729" s="164" t="s">
        <v>3442</v>
      </c>
      <c r="K729" s="164">
        <v>0</v>
      </c>
      <c r="L729" s="164">
        <v>0</v>
      </c>
      <c r="M729" s="164">
        <v>1</v>
      </c>
      <c r="N729" s="164">
        <v>1</v>
      </c>
      <c r="O729" s="156">
        <v>0</v>
      </c>
      <c r="P729" s="156">
        <f t="shared" si="11"/>
        <v>0</v>
      </c>
    </row>
    <row r="730" spans="1:16" s="21" customFormat="1" ht="15" customHeight="1">
      <c r="A730" s="163" t="s">
        <v>3443</v>
      </c>
      <c r="B730" s="163" t="s">
        <v>3646</v>
      </c>
      <c r="C730" s="163" t="s">
        <v>120</v>
      </c>
      <c r="D730" s="163" t="s">
        <v>120</v>
      </c>
      <c r="E730" s="163" t="s">
        <v>13</v>
      </c>
      <c r="F730" s="163"/>
      <c r="G730" s="163" t="s">
        <v>2388</v>
      </c>
      <c r="H730" s="163" t="s">
        <v>2389</v>
      </c>
      <c r="I730" s="164">
        <v>2.86</v>
      </c>
      <c r="J730" s="164">
        <v>2.86</v>
      </c>
      <c r="K730" s="164">
        <v>2.86</v>
      </c>
      <c r="L730" s="164">
        <v>2.86</v>
      </c>
      <c r="M730" s="164">
        <v>0</v>
      </c>
      <c r="N730" s="164">
        <v>0</v>
      </c>
      <c r="O730" s="156">
        <v>0</v>
      </c>
      <c r="P730" s="156">
        <f t="shared" si="11"/>
        <v>2.86</v>
      </c>
    </row>
    <row r="731" spans="1:16" s="21" customFormat="1" ht="15" customHeight="1">
      <c r="A731" s="163" t="s">
        <v>3443</v>
      </c>
      <c r="B731" s="163" t="s">
        <v>3646</v>
      </c>
      <c r="C731" s="163" t="s">
        <v>120</v>
      </c>
      <c r="D731" s="163" t="s">
        <v>120</v>
      </c>
      <c r="E731" s="163" t="s">
        <v>13</v>
      </c>
      <c r="F731" s="163"/>
      <c r="G731" s="163" t="s">
        <v>2350</v>
      </c>
      <c r="H731" s="163" t="s">
        <v>2351</v>
      </c>
      <c r="I731" s="164" t="s">
        <v>3442</v>
      </c>
      <c r="J731" s="164" t="s">
        <v>3442</v>
      </c>
      <c r="K731" s="164">
        <v>0</v>
      </c>
      <c r="L731" s="164">
        <v>0</v>
      </c>
      <c r="M731" s="164">
        <v>1</v>
      </c>
      <c r="N731" s="164">
        <v>1</v>
      </c>
      <c r="O731" s="156">
        <v>0</v>
      </c>
      <c r="P731" s="156">
        <f t="shared" si="11"/>
        <v>0</v>
      </c>
    </row>
    <row r="732" spans="1:16" s="21" customFormat="1" ht="15" customHeight="1">
      <c r="A732" s="163" t="s">
        <v>3443</v>
      </c>
      <c r="B732" s="163" t="s">
        <v>3646</v>
      </c>
      <c r="C732" s="163" t="s">
        <v>120</v>
      </c>
      <c r="D732" s="163" t="s">
        <v>120</v>
      </c>
      <c r="E732" s="163" t="s">
        <v>13</v>
      </c>
      <c r="F732" s="163"/>
      <c r="G732" s="163" t="s">
        <v>2352</v>
      </c>
      <c r="H732" s="163" t="s">
        <v>2353</v>
      </c>
      <c r="I732" s="164">
        <v>102.54</v>
      </c>
      <c r="J732" s="164">
        <v>102.54</v>
      </c>
      <c r="K732" s="164">
        <v>1195.72</v>
      </c>
      <c r="L732" s="164">
        <v>1195.7199999999998</v>
      </c>
      <c r="M732" s="164">
        <v>1</v>
      </c>
      <c r="N732" s="164">
        <v>1</v>
      </c>
      <c r="O732" s="156">
        <v>1093.18</v>
      </c>
      <c r="P732" s="156">
        <f t="shared" si="11"/>
        <v>102.53999999999974</v>
      </c>
    </row>
    <row r="733" spans="1:16" s="21" customFormat="1" ht="15" customHeight="1">
      <c r="A733" s="163" t="s">
        <v>3443</v>
      </c>
      <c r="B733" s="163" t="s">
        <v>3646</v>
      </c>
      <c r="C733" s="163" t="s">
        <v>120</v>
      </c>
      <c r="D733" s="163" t="s">
        <v>120</v>
      </c>
      <c r="E733" s="163" t="s">
        <v>13</v>
      </c>
      <c r="F733" s="163"/>
      <c r="G733" s="163" t="s">
        <v>2354</v>
      </c>
      <c r="H733" s="163" t="s">
        <v>2355</v>
      </c>
      <c r="I733" s="164" t="s">
        <v>3442</v>
      </c>
      <c r="J733" s="164" t="s">
        <v>3442</v>
      </c>
      <c r="K733" s="164">
        <v>6.1</v>
      </c>
      <c r="L733" s="164">
        <v>6.1</v>
      </c>
      <c r="M733" s="164">
        <v>1</v>
      </c>
      <c r="N733" s="164">
        <v>1</v>
      </c>
      <c r="O733" s="156">
        <v>6.1</v>
      </c>
      <c r="P733" s="156">
        <f t="shared" si="11"/>
        <v>0</v>
      </c>
    </row>
    <row r="734" spans="1:16" s="21" customFormat="1" ht="15" customHeight="1">
      <c r="A734" s="163" t="s">
        <v>3443</v>
      </c>
      <c r="B734" s="163" t="s">
        <v>3646</v>
      </c>
      <c r="C734" s="163" t="s">
        <v>120</v>
      </c>
      <c r="D734" s="163" t="s">
        <v>120</v>
      </c>
      <c r="E734" s="163" t="s">
        <v>13</v>
      </c>
      <c r="F734" s="163"/>
      <c r="G734" s="163" t="s">
        <v>2356</v>
      </c>
      <c r="H734" s="163" t="s">
        <v>2357</v>
      </c>
      <c r="I734" s="164">
        <v>49.3</v>
      </c>
      <c r="J734" s="164">
        <v>49.3</v>
      </c>
      <c r="K734" s="164">
        <v>807.99</v>
      </c>
      <c r="L734" s="164">
        <v>807.98999999999978</v>
      </c>
      <c r="M734" s="164">
        <v>1</v>
      </c>
      <c r="N734" s="164">
        <v>1</v>
      </c>
      <c r="O734" s="156">
        <v>758.69</v>
      </c>
      <c r="P734" s="156">
        <f t="shared" si="11"/>
        <v>49.299999999999727</v>
      </c>
    </row>
    <row r="735" spans="1:16" s="21" customFormat="1" ht="15" customHeight="1">
      <c r="A735" s="163" t="s">
        <v>3443</v>
      </c>
      <c r="B735" s="163" t="s">
        <v>3646</v>
      </c>
      <c r="C735" s="163" t="s">
        <v>120</v>
      </c>
      <c r="D735" s="163" t="s">
        <v>120</v>
      </c>
      <c r="E735" s="163" t="s">
        <v>13</v>
      </c>
      <c r="F735" s="163"/>
      <c r="G735" s="163" t="s">
        <v>2358</v>
      </c>
      <c r="H735" s="163" t="s">
        <v>2359</v>
      </c>
      <c r="I735" s="164">
        <v>6506.29</v>
      </c>
      <c r="J735" s="164">
        <v>6506.29</v>
      </c>
      <c r="K735" s="164">
        <v>63286.080000000002</v>
      </c>
      <c r="L735" s="164">
        <v>63286.079999999994</v>
      </c>
      <c r="M735" s="164">
        <v>1</v>
      </c>
      <c r="N735" s="164">
        <v>1</v>
      </c>
      <c r="O735" s="156">
        <v>56779.790000000008</v>
      </c>
      <c r="P735" s="156">
        <f t="shared" si="11"/>
        <v>6506.2899999999863</v>
      </c>
    </row>
    <row r="736" spans="1:16" s="21" customFormat="1" ht="15" customHeight="1">
      <c r="A736" s="163" t="s">
        <v>3443</v>
      </c>
      <c r="B736" s="163" t="s">
        <v>3646</v>
      </c>
      <c r="C736" s="163" t="s">
        <v>120</v>
      </c>
      <c r="D736" s="163" t="s">
        <v>120</v>
      </c>
      <c r="E736" s="163" t="s">
        <v>13</v>
      </c>
      <c r="F736" s="163"/>
      <c r="G736" s="163" t="s">
        <v>2360</v>
      </c>
      <c r="H736" s="163" t="s">
        <v>2361</v>
      </c>
      <c r="I736" s="164" t="s">
        <v>3442</v>
      </c>
      <c r="J736" s="164" t="s">
        <v>3442</v>
      </c>
      <c r="K736" s="164">
        <v>0</v>
      </c>
      <c r="L736" s="164">
        <v>0</v>
      </c>
      <c r="M736" s="164">
        <v>1</v>
      </c>
      <c r="N736" s="164">
        <v>1</v>
      </c>
      <c r="O736" s="156">
        <v>0</v>
      </c>
      <c r="P736" s="156">
        <f t="shared" si="11"/>
        <v>0</v>
      </c>
    </row>
    <row r="737" spans="1:16" s="21" customFormat="1" ht="15" customHeight="1">
      <c r="A737" s="163" t="s">
        <v>3443</v>
      </c>
      <c r="B737" s="163" t="s">
        <v>3646</v>
      </c>
      <c r="C737" s="163" t="s">
        <v>120</v>
      </c>
      <c r="D737" s="163" t="s">
        <v>120</v>
      </c>
      <c r="E737" s="163" t="s">
        <v>13</v>
      </c>
      <c r="F737" s="163"/>
      <c r="G737" s="163" t="s">
        <v>2362</v>
      </c>
      <c r="H737" s="163" t="s">
        <v>2363</v>
      </c>
      <c r="I737" s="164" t="s">
        <v>3442</v>
      </c>
      <c r="J737" s="164" t="s">
        <v>3442</v>
      </c>
      <c r="K737" s="164">
        <v>0</v>
      </c>
      <c r="L737" s="164">
        <v>0</v>
      </c>
      <c r="M737" s="164">
        <v>1</v>
      </c>
      <c r="N737" s="164">
        <v>1</v>
      </c>
      <c r="O737" s="156">
        <v>0</v>
      </c>
      <c r="P737" s="156">
        <f t="shared" si="11"/>
        <v>0</v>
      </c>
    </row>
    <row r="738" spans="1:16" s="21" customFormat="1" ht="15" customHeight="1">
      <c r="A738" s="163" t="s">
        <v>3443</v>
      </c>
      <c r="B738" s="163" t="s">
        <v>3646</v>
      </c>
      <c r="C738" s="163" t="s">
        <v>120</v>
      </c>
      <c r="D738" s="163" t="s">
        <v>120</v>
      </c>
      <c r="E738" s="163" t="s">
        <v>13</v>
      </c>
      <c r="F738" s="163"/>
      <c r="G738" s="163" t="s">
        <v>2364</v>
      </c>
      <c r="H738" s="163" t="s">
        <v>121</v>
      </c>
      <c r="I738" s="164" t="s">
        <v>3442</v>
      </c>
      <c r="J738" s="164" t="s">
        <v>3442</v>
      </c>
      <c r="K738" s="164">
        <v>1826.54</v>
      </c>
      <c r="L738" s="164">
        <v>1826.54</v>
      </c>
      <c r="M738" s="164">
        <v>1</v>
      </c>
      <c r="N738" s="164">
        <v>1</v>
      </c>
      <c r="O738" s="156">
        <v>1826.54</v>
      </c>
      <c r="P738" s="156">
        <f t="shared" si="11"/>
        <v>0</v>
      </c>
    </row>
    <row r="739" spans="1:16" s="21" customFormat="1" ht="15" customHeight="1">
      <c r="A739" s="163" t="s">
        <v>3443</v>
      </c>
      <c r="B739" s="163" t="s">
        <v>3646</v>
      </c>
      <c r="C739" s="163" t="s">
        <v>120</v>
      </c>
      <c r="D739" s="163" t="s">
        <v>120</v>
      </c>
      <c r="E739" s="163" t="s">
        <v>13</v>
      </c>
      <c r="F739" s="163"/>
      <c r="G739" s="163" t="s">
        <v>2365</v>
      </c>
      <c r="H739" s="163" t="s">
        <v>2366</v>
      </c>
      <c r="I739" s="164" t="s">
        <v>3442</v>
      </c>
      <c r="J739" s="164" t="s">
        <v>3442</v>
      </c>
      <c r="K739" s="164">
        <v>0</v>
      </c>
      <c r="L739" s="164">
        <v>0</v>
      </c>
      <c r="M739" s="164">
        <v>1</v>
      </c>
      <c r="N739" s="164">
        <v>1</v>
      </c>
      <c r="O739" s="156">
        <v>0</v>
      </c>
      <c r="P739" s="156">
        <f t="shared" si="11"/>
        <v>0</v>
      </c>
    </row>
    <row r="740" spans="1:16" s="21" customFormat="1" ht="15" customHeight="1">
      <c r="A740" s="163" t="s">
        <v>3443</v>
      </c>
      <c r="B740" s="163" t="s">
        <v>3646</v>
      </c>
      <c r="C740" s="163" t="s">
        <v>120</v>
      </c>
      <c r="D740" s="163" t="s">
        <v>120</v>
      </c>
      <c r="E740" s="163" t="s">
        <v>13</v>
      </c>
      <c r="F740" s="163"/>
      <c r="G740" s="163" t="s">
        <v>2293</v>
      </c>
      <c r="H740" s="163" t="s">
        <v>17</v>
      </c>
      <c r="I740" s="164">
        <v>1059.81</v>
      </c>
      <c r="J740" s="164">
        <v>1059.81</v>
      </c>
      <c r="K740" s="164">
        <v>1890.25</v>
      </c>
      <c r="L740" s="164">
        <v>1890.25</v>
      </c>
      <c r="M740" s="164">
        <v>1</v>
      </c>
      <c r="N740" s="164">
        <v>1</v>
      </c>
      <c r="O740" s="156">
        <v>830.44</v>
      </c>
      <c r="P740" s="156">
        <f t="shared" si="11"/>
        <v>1059.81</v>
      </c>
    </row>
    <row r="741" spans="1:16" s="21" customFormat="1" ht="15" customHeight="1">
      <c r="A741" s="163" t="s">
        <v>3443</v>
      </c>
      <c r="B741" s="163" t="s">
        <v>3646</v>
      </c>
      <c r="C741" s="163" t="s">
        <v>120</v>
      </c>
      <c r="D741" s="163" t="s">
        <v>120</v>
      </c>
      <c r="E741" s="163" t="s">
        <v>13</v>
      </c>
      <c r="F741" s="163"/>
      <c r="G741" s="163" t="s">
        <v>2311</v>
      </c>
      <c r="H741" s="163" t="s">
        <v>2312</v>
      </c>
      <c r="I741" s="164" t="s">
        <v>3442</v>
      </c>
      <c r="J741" s="164" t="s">
        <v>3442</v>
      </c>
      <c r="K741" s="164">
        <v>0</v>
      </c>
      <c r="L741" s="164">
        <v>0</v>
      </c>
      <c r="M741" s="164">
        <v>1</v>
      </c>
      <c r="N741" s="164">
        <v>1</v>
      </c>
      <c r="O741" s="156">
        <v>0</v>
      </c>
      <c r="P741" s="156">
        <f t="shared" si="11"/>
        <v>0</v>
      </c>
    </row>
    <row r="742" spans="1:16" s="21" customFormat="1" ht="15" customHeight="1">
      <c r="A742" s="163" t="s">
        <v>3443</v>
      </c>
      <c r="B742" s="163" t="s">
        <v>3646</v>
      </c>
      <c r="C742" s="163" t="s">
        <v>120</v>
      </c>
      <c r="D742" s="163" t="s">
        <v>120</v>
      </c>
      <c r="E742" s="163" t="s">
        <v>13</v>
      </c>
      <c r="F742" s="163"/>
      <c r="G742" s="163" t="s">
        <v>2294</v>
      </c>
      <c r="H742" s="163" t="s">
        <v>2295</v>
      </c>
      <c r="I742" s="164">
        <v>3225.18</v>
      </c>
      <c r="J742" s="164">
        <v>3225.18</v>
      </c>
      <c r="K742" s="164">
        <v>6450.36</v>
      </c>
      <c r="L742" s="164">
        <v>6450.36</v>
      </c>
      <c r="M742" s="164">
        <v>1</v>
      </c>
      <c r="N742" s="164">
        <v>1</v>
      </c>
      <c r="O742" s="156">
        <v>3225.18</v>
      </c>
      <c r="P742" s="156">
        <f t="shared" si="11"/>
        <v>3225.18</v>
      </c>
    </row>
    <row r="743" spans="1:16" s="21" customFormat="1" ht="15" customHeight="1">
      <c r="A743" s="163" t="s">
        <v>3443</v>
      </c>
      <c r="B743" s="163" t="s">
        <v>3646</v>
      </c>
      <c r="C743" s="163" t="s">
        <v>120</v>
      </c>
      <c r="D743" s="163" t="s">
        <v>120</v>
      </c>
      <c r="E743" s="163" t="s">
        <v>13</v>
      </c>
      <c r="F743" s="163"/>
      <c r="G743" s="163" t="s">
        <v>2314</v>
      </c>
      <c r="H743" s="163" t="s">
        <v>2315</v>
      </c>
      <c r="I743" s="164" t="s">
        <v>3442</v>
      </c>
      <c r="J743" s="164" t="s">
        <v>3442</v>
      </c>
      <c r="K743" s="164">
        <v>0</v>
      </c>
      <c r="L743" s="164">
        <v>0</v>
      </c>
      <c r="M743" s="164">
        <v>1</v>
      </c>
      <c r="N743" s="164">
        <v>1</v>
      </c>
      <c r="O743" s="156">
        <v>0</v>
      </c>
      <c r="P743" s="156">
        <f t="shared" si="11"/>
        <v>0</v>
      </c>
    </row>
    <row r="744" spans="1:16" s="21" customFormat="1" ht="15" customHeight="1">
      <c r="A744" s="163" t="s">
        <v>3443</v>
      </c>
      <c r="B744" s="163" t="s">
        <v>3646</v>
      </c>
      <c r="C744" s="163" t="s">
        <v>120</v>
      </c>
      <c r="D744" s="163" t="s">
        <v>120</v>
      </c>
      <c r="E744" s="163" t="s">
        <v>13</v>
      </c>
      <c r="F744" s="163"/>
      <c r="G744" s="163" t="s">
        <v>2367</v>
      </c>
      <c r="H744" s="163" t="s">
        <v>2368</v>
      </c>
      <c r="I744" s="164">
        <v>6157.47</v>
      </c>
      <c r="J744" s="164">
        <v>6157.47</v>
      </c>
      <c r="K744" s="164">
        <v>82775.7</v>
      </c>
      <c r="L744" s="164">
        <v>82775.7</v>
      </c>
      <c r="M744" s="164">
        <v>1</v>
      </c>
      <c r="N744" s="164">
        <v>1</v>
      </c>
      <c r="O744" s="156">
        <v>68600.149999999994</v>
      </c>
      <c r="P744" s="156">
        <f t="shared" si="11"/>
        <v>14175.550000000003</v>
      </c>
    </row>
    <row r="745" spans="1:16" s="21" customFormat="1" ht="15" customHeight="1">
      <c r="A745" s="163" t="s">
        <v>3443</v>
      </c>
      <c r="B745" s="163" t="s">
        <v>3646</v>
      </c>
      <c r="C745" s="163" t="s">
        <v>120</v>
      </c>
      <c r="D745" s="163" t="s">
        <v>120</v>
      </c>
      <c r="E745" s="163" t="s">
        <v>13</v>
      </c>
      <c r="F745" s="163"/>
      <c r="G745" s="163" t="s">
        <v>2332</v>
      </c>
      <c r="H745" s="163" t="s">
        <v>2333</v>
      </c>
      <c r="I745" s="164">
        <v>596.66</v>
      </c>
      <c r="J745" s="164">
        <v>596.66</v>
      </c>
      <c r="K745" s="164">
        <v>9789.5300000000007</v>
      </c>
      <c r="L745" s="164">
        <v>9789.5300000000007</v>
      </c>
      <c r="M745" s="164">
        <v>1</v>
      </c>
      <c r="N745" s="164">
        <v>1</v>
      </c>
      <c r="O745" s="156">
        <v>9192.869999999999</v>
      </c>
      <c r="P745" s="156">
        <f t="shared" si="11"/>
        <v>596.66000000000167</v>
      </c>
    </row>
    <row r="746" spans="1:16" s="21" customFormat="1" ht="15" customHeight="1">
      <c r="A746" s="163" t="s">
        <v>3443</v>
      </c>
      <c r="B746" s="163" t="s">
        <v>3646</v>
      </c>
      <c r="C746" s="163" t="s">
        <v>120</v>
      </c>
      <c r="D746" s="163" t="s">
        <v>120</v>
      </c>
      <c r="E746" s="163" t="s">
        <v>13</v>
      </c>
      <c r="F746" s="163"/>
      <c r="G746" s="163" t="s">
        <v>2369</v>
      </c>
      <c r="H746" s="163" t="s">
        <v>2370</v>
      </c>
      <c r="I746" s="164" t="s">
        <v>3442</v>
      </c>
      <c r="J746" s="164" t="s">
        <v>3442</v>
      </c>
      <c r="K746" s="164">
        <v>0</v>
      </c>
      <c r="L746" s="164">
        <v>0</v>
      </c>
      <c r="M746" s="164">
        <v>1</v>
      </c>
      <c r="N746" s="164">
        <v>1</v>
      </c>
      <c r="O746" s="156">
        <v>0</v>
      </c>
      <c r="P746" s="156">
        <f t="shared" si="11"/>
        <v>0</v>
      </c>
    </row>
    <row r="747" spans="1:16" s="21" customFormat="1" ht="15" customHeight="1">
      <c r="A747" s="163" t="s">
        <v>3443</v>
      </c>
      <c r="B747" s="163" t="s">
        <v>3646</v>
      </c>
      <c r="C747" s="163" t="s">
        <v>120</v>
      </c>
      <c r="D747" s="163" t="s">
        <v>120</v>
      </c>
      <c r="E747" s="163" t="s">
        <v>13</v>
      </c>
      <c r="F747" s="163"/>
      <c r="G747" s="163" t="s">
        <v>2371</v>
      </c>
      <c r="H747" s="163" t="s">
        <v>2372</v>
      </c>
      <c r="I747" s="164">
        <v>9161.65</v>
      </c>
      <c r="J747" s="164">
        <v>9161.65</v>
      </c>
      <c r="K747" s="164">
        <v>111700.86</v>
      </c>
      <c r="L747" s="164">
        <v>111700.86</v>
      </c>
      <c r="M747" s="164">
        <v>1</v>
      </c>
      <c r="N747" s="164">
        <v>1</v>
      </c>
      <c r="O747" s="156">
        <v>102539.21</v>
      </c>
      <c r="P747" s="156">
        <f t="shared" si="11"/>
        <v>9161.6499999999942</v>
      </c>
    </row>
    <row r="748" spans="1:16" s="21" customFormat="1" ht="15" customHeight="1">
      <c r="A748" s="163" t="s">
        <v>3443</v>
      </c>
      <c r="B748" s="163" t="s">
        <v>3646</v>
      </c>
      <c r="C748" s="163" t="s">
        <v>120</v>
      </c>
      <c r="D748" s="163" t="s">
        <v>120</v>
      </c>
      <c r="E748" s="163" t="s">
        <v>13</v>
      </c>
      <c r="F748" s="163"/>
      <c r="G748" s="163" t="s">
        <v>2373</v>
      </c>
      <c r="H748" s="163" t="s">
        <v>2374</v>
      </c>
      <c r="I748" s="164">
        <v>126.9</v>
      </c>
      <c r="J748" s="164">
        <v>126.9</v>
      </c>
      <c r="K748" s="164">
        <v>1473.85</v>
      </c>
      <c r="L748" s="164">
        <v>1473.85</v>
      </c>
      <c r="M748" s="164">
        <v>1</v>
      </c>
      <c r="N748" s="164">
        <v>1</v>
      </c>
      <c r="O748" s="156">
        <v>1346.95</v>
      </c>
      <c r="P748" s="156">
        <f t="shared" si="11"/>
        <v>126.89999999999986</v>
      </c>
    </row>
    <row r="749" spans="1:16" s="21" customFormat="1" ht="15" customHeight="1">
      <c r="A749" s="163" t="s">
        <v>3443</v>
      </c>
      <c r="B749" s="163" t="s">
        <v>3646</v>
      </c>
      <c r="C749" s="163" t="s">
        <v>120</v>
      </c>
      <c r="D749" s="163" t="s">
        <v>120</v>
      </c>
      <c r="E749" s="163" t="s">
        <v>13</v>
      </c>
      <c r="F749" s="163"/>
      <c r="G749" s="163" t="s">
        <v>2375</v>
      </c>
      <c r="H749" s="163" t="s">
        <v>2376</v>
      </c>
      <c r="I749" s="164" t="s">
        <v>3442</v>
      </c>
      <c r="J749" s="164" t="s">
        <v>3442</v>
      </c>
      <c r="K749" s="164">
        <v>2.4500000000000002</v>
      </c>
      <c r="L749" s="164">
        <v>2.4500000000000002</v>
      </c>
      <c r="M749" s="164">
        <v>1</v>
      </c>
      <c r="N749" s="164">
        <v>1</v>
      </c>
      <c r="O749" s="156">
        <v>2.4500000000000002</v>
      </c>
      <c r="P749" s="156">
        <f t="shared" si="11"/>
        <v>0</v>
      </c>
    </row>
    <row r="750" spans="1:16" s="21" customFormat="1" ht="15" customHeight="1">
      <c r="A750" s="163" t="s">
        <v>3443</v>
      </c>
      <c r="B750" s="163" t="s">
        <v>3646</v>
      </c>
      <c r="C750" s="163" t="s">
        <v>120</v>
      </c>
      <c r="D750" s="163" t="s">
        <v>120</v>
      </c>
      <c r="E750" s="163" t="s">
        <v>13</v>
      </c>
      <c r="F750" s="163"/>
      <c r="G750" s="163" t="s">
        <v>2304</v>
      </c>
      <c r="H750" s="163" t="s">
        <v>2305</v>
      </c>
      <c r="I750" s="164" t="s">
        <v>3442</v>
      </c>
      <c r="J750" s="164" t="s">
        <v>3442</v>
      </c>
      <c r="K750" s="164">
        <v>0</v>
      </c>
      <c r="L750" s="164">
        <v>0</v>
      </c>
      <c r="M750" s="164">
        <v>1</v>
      </c>
      <c r="N750" s="164">
        <v>1</v>
      </c>
      <c r="O750" s="156">
        <v>0</v>
      </c>
      <c r="P750" s="156">
        <f t="shared" si="11"/>
        <v>0</v>
      </c>
    </row>
    <row r="751" spans="1:16" s="21" customFormat="1" ht="15" customHeight="1">
      <c r="A751" s="163" t="s">
        <v>3443</v>
      </c>
      <c r="B751" s="163" t="s">
        <v>3646</v>
      </c>
      <c r="C751" s="163" t="s">
        <v>120</v>
      </c>
      <c r="D751" s="163" t="s">
        <v>120</v>
      </c>
      <c r="E751" s="163" t="s">
        <v>13</v>
      </c>
      <c r="F751" s="163"/>
      <c r="G751" s="163" t="s">
        <v>2377</v>
      </c>
      <c r="H751" s="163" t="s">
        <v>2378</v>
      </c>
      <c r="I751" s="164" t="s">
        <v>3442</v>
      </c>
      <c r="J751" s="164" t="s">
        <v>3442</v>
      </c>
      <c r="K751" s="164">
        <v>6.35</v>
      </c>
      <c r="L751" s="164">
        <v>6.35</v>
      </c>
      <c r="M751" s="164">
        <v>1</v>
      </c>
      <c r="N751" s="164">
        <v>1</v>
      </c>
      <c r="O751" s="156">
        <v>6.35</v>
      </c>
      <c r="P751" s="156">
        <f t="shared" si="11"/>
        <v>0</v>
      </c>
    </row>
    <row r="752" spans="1:16" s="21" customFormat="1" ht="15" customHeight="1">
      <c r="A752" s="163" t="s">
        <v>3443</v>
      </c>
      <c r="B752" s="163" t="s">
        <v>3646</v>
      </c>
      <c r="C752" s="163" t="s">
        <v>120</v>
      </c>
      <c r="D752" s="163" t="s">
        <v>120</v>
      </c>
      <c r="E752" s="163" t="s">
        <v>122</v>
      </c>
      <c r="F752" s="163"/>
      <c r="G752" s="163" t="s">
        <v>2304</v>
      </c>
      <c r="H752" s="163" t="s">
        <v>2305</v>
      </c>
      <c r="I752" s="164" t="s">
        <v>3442</v>
      </c>
      <c r="J752" s="164" t="s">
        <v>3442</v>
      </c>
      <c r="K752" s="164">
        <v>14731</v>
      </c>
      <c r="L752" s="164">
        <v>14731</v>
      </c>
      <c r="M752" s="164">
        <v>1</v>
      </c>
      <c r="N752" s="164">
        <v>1</v>
      </c>
      <c r="O752" s="156">
        <v>14731</v>
      </c>
      <c r="P752" s="156">
        <f t="shared" si="11"/>
        <v>0</v>
      </c>
    </row>
    <row r="753" spans="1:16" s="21" customFormat="1" ht="15" customHeight="1">
      <c r="A753" s="163" t="s">
        <v>3443</v>
      </c>
      <c r="B753" s="163" t="s">
        <v>3646</v>
      </c>
      <c r="C753" s="163" t="s">
        <v>120</v>
      </c>
      <c r="D753" s="163" t="s">
        <v>120</v>
      </c>
      <c r="E753" s="163" t="s">
        <v>123</v>
      </c>
      <c r="F753" s="163"/>
      <c r="G753" s="163" t="s">
        <v>2304</v>
      </c>
      <c r="H753" s="163" t="s">
        <v>2305</v>
      </c>
      <c r="I753" s="164" t="s">
        <v>3442</v>
      </c>
      <c r="J753" s="164" t="s">
        <v>3442</v>
      </c>
      <c r="K753" s="164">
        <v>0</v>
      </c>
      <c r="L753" s="164">
        <v>0</v>
      </c>
      <c r="M753" s="164">
        <v>1</v>
      </c>
      <c r="N753" s="164">
        <v>1</v>
      </c>
      <c r="O753" s="156">
        <v>0</v>
      </c>
      <c r="P753" s="156">
        <f t="shared" si="11"/>
        <v>0</v>
      </c>
    </row>
    <row r="754" spans="1:16" s="21" customFormat="1" ht="15" customHeight="1">
      <c r="A754" s="163" t="s">
        <v>3443</v>
      </c>
      <c r="B754" s="163" t="s">
        <v>3646</v>
      </c>
      <c r="C754" s="163" t="s">
        <v>120</v>
      </c>
      <c r="D754" s="163" t="s">
        <v>120</v>
      </c>
      <c r="E754" s="163" t="s">
        <v>124</v>
      </c>
      <c r="F754" s="163"/>
      <c r="G754" s="163" t="s">
        <v>2304</v>
      </c>
      <c r="H754" s="163" t="s">
        <v>2305</v>
      </c>
      <c r="I754" s="164">
        <v>6357.36</v>
      </c>
      <c r="J754" s="164">
        <v>6357.36</v>
      </c>
      <c r="K754" s="164">
        <v>469844.84</v>
      </c>
      <c r="L754" s="164">
        <v>469844.84</v>
      </c>
      <c r="M754" s="164">
        <v>1</v>
      </c>
      <c r="N754" s="164">
        <v>1</v>
      </c>
      <c r="O754" s="156">
        <v>463487.48</v>
      </c>
      <c r="P754" s="156">
        <f t="shared" si="11"/>
        <v>6357.3600000000442</v>
      </c>
    </row>
    <row r="755" spans="1:16" s="21" customFormat="1" ht="15" customHeight="1">
      <c r="A755" s="163" t="s">
        <v>3443</v>
      </c>
      <c r="B755" s="163" t="s">
        <v>3646</v>
      </c>
      <c r="C755" s="163" t="s">
        <v>120</v>
      </c>
      <c r="D755" s="163" t="s">
        <v>120</v>
      </c>
      <c r="E755" s="163" t="s">
        <v>167</v>
      </c>
      <c r="F755" s="163"/>
      <c r="G755" s="163" t="s">
        <v>2304</v>
      </c>
      <c r="H755" s="163" t="s">
        <v>2305</v>
      </c>
      <c r="I755" s="164" t="s">
        <v>3442</v>
      </c>
      <c r="J755" s="164" t="s">
        <v>3442</v>
      </c>
      <c r="K755" s="164">
        <v>0</v>
      </c>
      <c r="L755" s="164">
        <v>0</v>
      </c>
      <c r="M755" s="164">
        <v>1</v>
      </c>
      <c r="N755" s="164">
        <v>1</v>
      </c>
      <c r="O755" s="156">
        <v>0</v>
      </c>
      <c r="P755" s="156">
        <f t="shared" si="11"/>
        <v>0</v>
      </c>
    </row>
    <row r="756" spans="1:16" s="21" customFormat="1" ht="15" customHeight="1">
      <c r="A756" s="163" t="s">
        <v>3443</v>
      </c>
      <c r="B756" s="163" t="s">
        <v>3646</v>
      </c>
      <c r="C756" s="163" t="s">
        <v>126</v>
      </c>
      <c r="D756" s="163" t="s">
        <v>126</v>
      </c>
      <c r="E756" s="163" t="s">
        <v>13</v>
      </c>
      <c r="F756" s="163"/>
      <c r="G756" s="163" t="s">
        <v>2279</v>
      </c>
      <c r="H756" s="163" t="s">
        <v>2280</v>
      </c>
      <c r="I756" s="164">
        <v>283.56</v>
      </c>
      <c r="J756" s="164">
        <v>283.56</v>
      </c>
      <c r="K756" s="164">
        <v>17647.23</v>
      </c>
      <c r="L756" s="164">
        <v>17647.230000000003</v>
      </c>
      <c r="M756" s="164">
        <v>1</v>
      </c>
      <c r="N756" s="164">
        <v>1</v>
      </c>
      <c r="O756" s="156">
        <v>17363.670000000002</v>
      </c>
      <c r="P756" s="156">
        <f t="shared" si="11"/>
        <v>283.56000000000131</v>
      </c>
    </row>
    <row r="757" spans="1:16" s="21" customFormat="1" ht="15" customHeight="1">
      <c r="A757" s="163" t="s">
        <v>3443</v>
      </c>
      <c r="B757" s="163" t="s">
        <v>3646</v>
      </c>
      <c r="C757" s="163" t="s">
        <v>126</v>
      </c>
      <c r="D757" s="163" t="s">
        <v>126</v>
      </c>
      <c r="E757" s="163" t="s">
        <v>13</v>
      </c>
      <c r="F757" s="163"/>
      <c r="G757" s="163" t="s">
        <v>2283</v>
      </c>
      <c r="H757" s="163" t="s">
        <v>2284</v>
      </c>
      <c r="I757" s="164">
        <v>2853.56</v>
      </c>
      <c r="J757" s="164">
        <v>2853.56</v>
      </c>
      <c r="K757" s="164">
        <v>2853.56</v>
      </c>
      <c r="L757" s="164">
        <v>2853.56</v>
      </c>
      <c r="M757" s="164">
        <v>1</v>
      </c>
      <c r="N757" s="164">
        <v>1</v>
      </c>
      <c r="O757" s="156">
        <v>0</v>
      </c>
      <c r="P757" s="156">
        <f t="shared" si="11"/>
        <v>2853.56</v>
      </c>
    </row>
    <row r="758" spans="1:16" s="21" customFormat="1" ht="15" customHeight="1">
      <c r="A758" s="163" t="s">
        <v>3443</v>
      </c>
      <c r="B758" s="163" t="s">
        <v>3646</v>
      </c>
      <c r="C758" s="163" t="s">
        <v>126</v>
      </c>
      <c r="D758" s="163" t="s">
        <v>126</v>
      </c>
      <c r="E758" s="163" t="s">
        <v>13</v>
      </c>
      <c r="F758" s="163"/>
      <c r="G758" s="163" t="s">
        <v>2293</v>
      </c>
      <c r="H758" s="163" t="s">
        <v>17</v>
      </c>
      <c r="I758" s="164">
        <v>4.0999999999999996</v>
      </c>
      <c r="J758" s="164">
        <v>4.0999999999999996</v>
      </c>
      <c r="K758" s="164">
        <v>16.78</v>
      </c>
      <c r="L758" s="164">
        <v>16.78</v>
      </c>
      <c r="M758" s="164">
        <v>1</v>
      </c>
      <c r="N758" s="164">
        <v>1</v>
      </c>
      <c r="O758" s="156">
        <v>12.68</v>
      </c>
      <c r="P758" s="156">
        <f t="shared" si="11"/>
        <v>4.1000000000000014</v>
      </c>
    </row>
    <row r="759" spans="1:16" s="21" customFormat="1" ht="15" customHeight="1">
      <c r="A759" s="163" t="s">
        <v>3443</v>
      </c>
      <c r="B759" s="163" t="s">
        <v>3646</v>
      </c>
      <c r="C759" s="163" t="s">
        <v>128</v>
      </c>
      <c r="D759" s="163" t="s">
        <v>128</v>
      </c>
      <c r="E759" s="163" t="s">
        <v>13</v>
      </c>
      <c r="F759" s="163"/>
      <c r="G759" s="163" t="s">
        <v>2279</v>
      </c>
      <c r="H759" s="163" t="s">
        <v>2280</v>
      </c>
      <c r="I759" s="164">
        <v>5130.8999999999996</v>
      </c>
      <c r="J759" s="164">
        <v>5130.8999999999996</v>
      </c>
      <c r="K759" s="164">
        <v>509371.89</v>
      </c>
      <c r="L759" s="164">
        <v>509371.89</v>
      </c>
      <c r="M759" s="164">
        <v>1</v>
      </c>
      <c r="N759" s="164">
        <v>1</v>
      </c>
      <c r="O759" s="156">
        <v>504240.99</v>
      </c>
      <c r="P759" s="156">
        <f t="shared" si="11"/>
        <v>5130.9000000000233</v>
      </c>
    </row>
    <row r="760" spans="1:16" s="21" customFormat="1" ht="15" customHeight="1">
      <c r="A760" s="163" t="s">
        <v>3443</v>
      </c>
      <c r="B760" s="163" t="s">
        <v>3646</v>
      </c>
      <c r="C760" s="163" t="s">
        <v>128</v>
      </c>
      <c r="D760" s="163" t="s">
        <v>128</v>
      </c>
      <c r="E760" s="163" t="s">
        <v>13</v>
      </c>
      <c r="F760" s="163"/>
      <c r="G760" s="163" t="s">
        <v>2300</v>
      </c>
      <c r="H760" s="163" t="s">
        <v>2301</v>
      </c>
      <c r="I760" s="164" t="s">
        <v>3442</v>
      </c>
      <c r="J760" s="164" t="s">
        <v>3442</v>
      </c>
      <c r="K760" s="164">
        <v>0</v>
      </c>
      <c r="L760" s="164">
        <v>0</v>
      </c>
      <c r="M760" s="164">
        <v>1</v>
      </c>
      <c r="N760" s="164">
        <v>1</v>
      </c>
      <c r="O760" s="156">
        <v>0</v>
      </c>
      <c r="P760" s="156">
        <f t="shared" si="11"/>
        <v>0</v>
      </c>
    </row>
    <row r="761" spans="1:16" s="21" customFormat="1" ht="15" customHeight="1">
      <c r="A761" s="163" t="s">
        <v>3443</v>
      </c>
      <c r="B761" s="163" t="s">
        <v>3646</v>
      </c>
      <c r="C761" s="163" t="s">
        <v>128</v>
      </c>
      <c r="D761" s="163" t="s">
        <v>128</v>
      </c>
      <c r="E761" s="163" t="s">
        <v>13</v>
      </c>
      <c r="F761" s="163"/>
      <c r="G761" s="163" t="s">
        <v>2281</v>
      </c>
      <c r="H761" s="163" t="s">
        <v>2282</v>
      </c>
      <c r="I761" s="164">
        <v>980.4</v>
      </c>
      <c r="J761" s="164">
        <v>980.4</v>
      </c>
      <c r="K761" s="164">
        <v>29211.61</v>
      </c>
      <c r="L761" s="164">
        <v>29211.61</v>
      </c>
      <c r="M761" s="164">
        <v>1</v>
      </c>
      <c r="N761" s="164">
        <v>1</v>
      </c>
      <c r="O761" s="156">
        <v>28231.21</v>
      </c>
      <c r="P761" s="156">
        <f t="shared" si="11"/>
        <v>980.40000000000146</v>
      </c>
    </row>
    <row r="762" spans="1:16" s="21" customFormat="1" ht="15" customHeight="1">
      <c r="A762" s="163" t="s">
        <v>3443</v>
      </c>
      <c r="B762" s="163" t="s">
        <v>3646</v>
      </c>
      <c r="C762" s="163" t="s">
        <v>128</v>
      </c>
      <c r="D762" s="163" t="s">
        <v>128</v>
      </c>
      <c r="E762" s="163" t="s">
        <v>13</v>
      </c>
      <c r="F762" s="163"/>
      <c r="G762" s="163" t="s">
        <v>2283</v>
      </c>
      <c r="H762" s="163" t="s">
        <v>2284</v>
      </c>
      <c r="I762" s="164">
        <v>15799.97</v>
      </c>
      <c r="J762" s="164">
        <v>15799.97</v>
      </c>
      <c r="K762" s="164">
        <v>15799.97</v>
      </c>
      <c r="L762" s="164">
        <v>15799.97</v>
      </c>
      <c r="M762" s="164">
        <v>1</v>
      </c>
      <c r="N762" s="164">
        <v>1</v>
      </c>
      <c r="O762" s="156">
        <v>0</v>
      </c>
      <c r="P762" s="156">
        <f t="shared" si="11"/>
        <v>15799.97</v>
      </c>
    </row>
    <row r="763" spans="1:16" s="21" customFormat="1" ht="15" customHeight="1">
      <c r="A763" s="163" t="s">
        <v>3443</v>
      </c>
      <c r="B763" s="163" t="s">
        <v>3646</v>
      </c>
      <c r="C763" s="163" t="s">
        <v>128</v>
      </c>
      <c r="D763" s="163" t="s">
        <v>128</v>
      </c>
      <c r="E763" s="163" t="s">
        <v>13</v>
      </c>
      <c r="F763" s="163"/>
      <c r="G763" s="163" t="s">
        <v>2285</v>
      </c>
      <c r="H763" s="163" t="s">
        <v>2286</v>
      </c>
      <c r="I763" s="164">
        <v>235.95</v>
      </c>
      <c r="J763" s="164">
        <v>235.95</v>
      </c>
      <c r="K763" s="164">
        <v>944.87</v>
      </c>
      <c r="L763" s="164">
        <v>944.86999999999989</v>
      </c>
      <c r="M763" s="164">
        <v>1</v>
      </c>
      <c r="N763" s="164">
        <v>1</v>
      </c>
      <c r="O763" s="156">
        <v>708.92</v>
      </c>
      <c r="P763" s="156">
        <f t="shared" si="11"/>
        <v>235.94999999999993</v>
      </c>
    </row>
    <row r="764" spans="1:16" s="21" customFormat="1" ht="15" customHeight="1">
      <c r="A764" s="163" t="s">
        <v>3443</v>
      </c>
      <c r="B764" s="163" t="s">
        <v>3646</v>
      </c>
      <c r="C764" s="163" t="s">
        <v>128</v>
      </c>
      <c r="D764" s="163" t="s">
        <v>128</v>
      </c>
      <c r="E764" s="163" t="s">
        <v>13</v>
      </c>
      <c r="F764" s="163"/>
      <c r="G764" s="163" t="s">
        <v>2298</v>
      </c>
      <c r="H764" s="163" t="s">
        <v>2299</v>
      </c>
      <c r="I764" s="164" t="s">
        <v>3442</v>
      </c>
      <c r="J764" s="164" t="s">
        <v>3442</v>
      </c>
      <c r="K764" s="164">
        <v>830696</v>
      </c>
      <c r="L764" s="164">
        <v>830696</v>
      </c>
      <c r="M764" s="164">
        <v>1</v>
      </c>
      <c r="N764" s="164">
        <v>1</v>
      </c>
      <c r="O764" s="156">
        <v>830696</v>
      </c>
      <c r="P764" s="156">
        <f t="shared" si="11"/>
        <v>0</v>
      </c>
    </row>
    <row r="765" spans="1:16" s="21" customFormat="1" ht="15" customHeight="1">
      <c r="A765" s="163" t="s">
        <v>3443</v>
      </c>
      <c r="B765" s="163" t="s">
        <v>3646</v>
      </c>
      <c r="C765" s="163" t="s">
        <v>128</v>
      </c>
      <c r="D765" s="163" t="s">
        <v>128</v>
      </c>
      <c r="E765" s="163" t="s">
        <v>13</v>
      </c>
      <c r="F765" s="163"/>
      <c r="G765" s="163" t="s">
        <v>2287</v>
      </c>
      <c r="H765" s="163" t="s">
        <v>2288</v>
      </c>
      <c r="I765" s="164">
        <v>6863.87</v>
      </c>
      <c r="J765" s="164">
        <v>6863.87</v>
      </c>
      <c r="K765" s="164">
        <v>6863.87</v>
      </c>
      <c r="L765" s="164">
        <v>6863.87</v>
      </c>
      <c r="M765" s="164">
        <v>1</v>
      </c>
      <c r="N765" s="164">
        <v>1</v>
      </c>
      <c r="O765" s="156">
        <v>0</v>
      </c>
      <c r="P765" s="156">
        <f t="shared" si="11"/>
        <v>6863.87</v>
      </c>
    </row>
    <row r="766" spans="1:16" s="21" customFormat="1" ht="15" customHeight="1">
      <c r="A766" s="163" t="s">
        <v>3443</v>
      </c>
      <c r="B766" s="163" t="s">
        <v>3646</v>
      </c>
      <c r="C766" s="163" t="s">
        <v>128</v>
      </c>
      <c r="D766" s="163" t="s">
        <v>128</v>
      </c>
      <c r="E766" s="163" t="s">
        <v>13</v>
      </c>
      <c r="F766" s="163"/>
      <c r="G766" s="163" t="s">
        <v>2302</v>
      </c>
      <c r="H766" s="163" t="s">
        <v>2303</v>
      </c>
      <c r="I766" s="164">
        <v>1506.66</v>
      </c>
      <c r="J766" s="164">
        <v>1506.66</v>
      </c>
      <c r="K766" s="164">
        <v>1506.66</v>
      </c>
      <c r="L766" s="164">
        <v>1506.66</v>
      </c>
      <c r="M766" s="164">
        <v>1</v>
      </c>
      <c r="N766" s="164">
        <v>1</v>
      </c>
      <c r="O766" s="156">
        <v>0</v>
      </c>
      <c r="P766" s="156">
        <f t="shared" si="11"/>
        <v>1506.66</v>
      </c>
    </row>
    <row r="767" spans="1:16" s="21" customFormat="1" ht="15" customHeight="1">
      <c r="A767" s="163" t="s">
        <v>3443</v>
      </c>
      <c r="B767" s="163" t="s">
        <v>3646</v>
      </c>
      <c r="C767" s="163" t="s">
        <v>128</v>
      </c>
      <c r="D767" s="163" t="s">
        <v>128</v>
      </c>
      <c r="E767" s="163" t="s">
        <v>13</v>
      </c>
      <c r="F767" s="163"/>
      <c r="G767" s="163" t="s">
        <v>2296</v>
      </c>
      <c r="H767" s="163" t="s">
        <v>2297</v>
      </c>
      <c r="I767" s="164" t="s">
        <v>3442</v>
      </c>
      <c r="J767" s="164" t="s">
        <v>3442</v>
      </c>
      <c r="K767" s="164">
        <v>205822.8</v>
      </c>
      <c r="L767" s="164">
        <v>205822.8</v>
      </c>
      <c r="M767" s="164">
        <v>1</v>
      </c>
      <c r="N767" s="164">
        <v>1</v>
      </c>
      <c r="O767" s="156">
        <v>205822.8</v>
      </c>
      <c r="P767" s="156">
        <f t="shared" si="11"/>
        <v>0</v>
      </c>
    </row>
    <row r="768" spans="1:16" s="21" customFormat="1" ht="15" customHeight="1">
      <c r="A768" s="163" t="s">
        <v>3443</v>
      </c>
      <c r="B768" s="163" t="s">
        <v>3646</v>
      </c>
      <c r="C768" s="163" t="s">
        <v>128</v>
      </c>
      <c r="D768" s="163" t="s">
        <v>128</v>
      </c>
      <c r="E768" s="163" t="s">
        <v>13</v>
      </c>
      <c r="F768" s="163"/>
      <c r="G768" s="163" t="s">
        <v>2334</v>
      </c>
      <c r="H768" s="163" t="s">
        <v>2335</v>
      </c>
      <c r="I768" s="164">
        <v>189355</v>
      </c>
      <c r="J768" s="164">
        <v>189355</v>
      </c>
      <c r="K768" s="164">
        <v>189355</v>
      </c>
      <c r="L768" s="164">
        <v>189355</v>
      </c>
      <c r="M768" s="164">
        <v>1</v>
      </c>
      <c r="N768" s="164">
        <v>1</v>
      </c>
      <c r="O768" s="156">
        <v>0</v>
      </c>
      <c r="P768" s="156">
        <f t="shared" si="11"/>
        <v>189355</v>
      </c>
    </row>
    <row r="769" spans="1:16" s="21" customFormat="1" ht="15" customHeight="1">
      <c r="A769" s="163" t="s">
        <v>3443</v>
      </c>
      <c r="B769" s="163" t="s">
        <v>3646</v>
      </c>
      <c r="C769" s="163" t="s">
        <v>128</v>
      </c>
      <c r="D769" s="163" t="s">
        <v>128</v>
      </c>
      <c r="E769" s="163" t="s">
        <v>13</v>
      </c>
      <c r="F769" s="163"/>
      <c r="G769" s="163" t="s">
        <v>2338</v>
      </c>
      <c r="H769" s="163" t="s">
        <v>2339</v>
      </c>
      <c r="I769" s="164">
        <v>162623.96</v>
      </c>
      <c r="J769" s="164">
        <v>162623.96</v>
      </c>
      <c r="K769" s="164">
        <v>162623.96</v>
      </c>
      <c r="L769" s="164">
        <v>162623.96</v>
      </c>
      <c r="M769" s="164">
        <v>1</v>
      </c>
      <c r="N769" s="164">
        <v>1</v>
      </c>
      <c r="O769" s="156">
        <v>0</v>
      </c>
      <c r="P769" s="156">
        <f t="shared" si="11"/>
        <v>162623.96</v>
      </c>
    </row>
    <row r="770" spans="1:16" s="21" customFormat="1" ht="15" customHeight="1">
      <c r="A770" s="163" t="s">
        <v>3443</v>
      </c>
      <c r="B770" s="163" t="s">
        <v>3646</v>
      </c>
      <c r="C770" s="163" t="s">
        <v>128</v>
      </c>
      <c r="D770" s="163" t="s">
        <v>128</v>
      </c>
      <c r="E770" s="163" t="s">
        <v>13</v>
      </c>
      <c r="F770" s="163"/>
      <c r="G770" s="163" t="s">
        <v>2340</v>
      </c>
      <c r="H770" s="163" t="s">
        <v>2341</v>
      </c>
      <c r="I770" s="164" t="s">
        <v>3442</v>
      </c>
      <c r="J770" s="164" t="s">
        <v>3442</v>
      </c>
      <c r="K770" s="164">
        <v>0</v>
      </c>
      <c r="L770" s="164">
        <v>0</v>
      </c>
      <c r="M770" s="164">
        <v>1</v>
      </c>
      <c r="N770" s="164">
        <v>1</v>
      </c>
      <c r="O770" s="156">
        <v>0</v>
      </c>
      <c r="P770" s="156">
        <f t="shared" si="11"/>
        <v>0</v>
      </c>
    </row>
    <row r="771" spans="1:16" s="21" customFormat="1" ht="15" customHeight="1">
      <c r="A771" s="163" t="s">
        <v>3443</v>
      </c>
      <c r="B771" s="163" t="s">
        <v>3646</v>
      </c>
      <c r="C771" s="163" t="s">
        <v>128</v>
      </c>
      <c r="D771" s="163" t="s">
        <v>128</v>
      </c>
      <c r="E771" s="163" t="s">
        <v>13</v>
      </c>
      <c r="F771" s="163"/>
      <c r="G771" s="163" t="s">
        <v>2342</v>
      </c>
      <c r="H771" s="163" t="s">
        <v>2343</v>
      </c>
      <c r="I771" s="164" t="s">
        <v>3442</v>
      </c>
      <c r="J771" s="164" t="s">
        <v>3442</v>
      </c>
      <c r="K771" s="164">
        <v>0</v>
      </c>
      <c r="L771" s="164">
        <v>0</v>
      </c>
      <c r="M771" s="164">
        <v>1</v>
      </c>
      <c r="N771" s="164">
        <v>1</v>
      </c>
      <c r="O771" s="156">
        <v>0</v>
      </c>
      <c r="P771" s="156">
        <f t="shared" si="11"/>
        <v>0</v>
      </c>
    </row>
    <row r="772" spans="1:16" s="21" customFormat="1" ht="15" customHeight="1">
      <c r="A772" s="163" t="s">
        <v>3443</v>
      </c>
      <c r="B772" s="163" t="s">
        <v>3646</v>
      </c>
      <c r="C772" s="163" t="s">
        <v>128</v>
      </c>
      <c r="D772" s="163" t="s">
        <v>128</v>
      </c>
      <c r="E772" s="163" t="s">
        <v>13</v>
      </c>
      <c r="F772" s="163"/>
      <c r="G772" s="163" t="s">
        <v>2306</v>
      </c>
      <c r="H772" s="163" t="s">
        <v>27</v>
      </c>
      <c r="I772" s="164" t="s">
        <v>3442</v>
      </c>
      <c r="J772" s="164" t="s">
        <v>3442</v>
      </c>
      <c r="K772" s="164">
        <v>0</v>
      </c>
      <c r="L772" s="164">
        <v>0</v>
      </c>
      <c r="M772" s="164">
        <v>1</v>
      </c>
      <c r="N772" s="164">
        <v>1</v>
      </c>
      <c r="O772" s="156">
        <v>0</v>
      </c>
      <c r="P772" s="156">
        <f t="shared" si="11"/>
        <v>0</v>
      </c>
    </row>
    <row r="773" spans="1:16" s="21" customFormat="1" ht="15" customHeight="1">
      <c r="A773" s="163" t="s">
        <v>3443</v>
      </c>
      <c r="B773" s="163" t="s">
        <v>3646</v>
      </c>
      <c r="C773" s="163" t="s">
        <v>128</v>
      </c>
      <c r="D773" s="163" t="s">
        <v>128</v>
      </c>
      <c r="E773" s="163" t="s">
        <v>13</v>
      </c>
      <c r="F773" s="163"/>
      <c r="G773" s="163" t="s">
        <v>2344</v>
      </c>
      <c r="H773" s="163" t="s">
        <v>2345</v>
      </c>
      <c r="I773" s="164">
        <v>3783.15</v>
      </c>
      <c r="J773" s="164">
        <v>3783.15</v>
      </c>
      <c r="K773" s="164">
        <v>23911.42</v>
      </c>
      <c r="L773" s="164">
        <v>23911.42</v>
      </c>
      <c r="M773" s="164">
        <v>1</v>
      </c>
      <c r="N773" s="164">
        <v>1</v>
      </c>
      <c r="O773" s="156">
        <v>20128.27</v>
      </c>
      <c r="P773" s="156">
        <f t="shared" ref="P773:P836" si="12">L773-O773</f>
        <v>3783.1499999999978</v>
      </c>
    </row>
    <row r="774" spans="1:16" s="21" customFormat="1" ht="15" customHeight="1">
      <c r="A774" s="163" t="s">
        <v>3443</v>
      </c>
      <c r="B774" s="163" t="s">
        <v>3646</v>
      </c>
      <c r="C774" s="163" t="s">
        <v>128</v>
      </c>
      <c r="D774" s="163" t="s">
        <v>128</v>
      </c>
      <c r="E774" s="163" t="s">
        <v>13</v>
      </c>
      <c r="F774" s="163"/>
      <c r="G774" s="163" t="s">
        <v>2310</v>
      </c>
      <c r="H774" s="163" t="s">
        <v>38</v>
      </c>
      <c r="I774" s="164" t="s">
        <v>3442</v>
      </c>
      <c r="J774" s="164" t="s">
        <v>3442</v>
      </c>
      <c r="K774" s="164">
        <v>880.5</v>
      </c>
      <c r="L774" s="164">
        <v>880.5</v>
      </c>
      <c r="M774" s="164">
        <v>1</v>
      </c>
      <c r="N774" s="164">
        <v>1</v>
      </c>
      <c r="O774" s="156">
        <v>880.5</v>
      </c>
      <c r="P774" s="156">
        <f t="shared" si="12"/>
        <v>0</v>
      </c>
    </row>
    <row r="775" spans="1:16" s="21" customFormat="1" ht="15" customHeight="1">
      <c r="A775" s="163" t="s">
        <v>3443</v>
      </c>
      <c r="B775" s="163" t="s">
        <v>3646</v>
      </c>
      <c r="C775" s="163" t="s">
        <v>128</v>
      </c>
      <c r="D775" s="163" t="s">
        <v>128</v>
      </c>
      <c r="E775" s="163" t="s">
        <v>13</v>
      </c>
      <c r="F775" s="163"/>
      <c r="G775" s="163" t="s">
        <v>2289</v>
      </c>
      <c r="H775" s="163" t="s">
        <v>2290</v>
      </c>
      <c r="I775" s="164" t="s">
        <v>3442</v>
      </c>
      <c r="J775" s="164" t="s">
        <v>3442</v>
      </c>
      <c r="K775" s="164">
        <v>108997</v>
      </c>
      <c r="L775" s="164">
        <v>108997</v>
      </c>
      <c r="M775" s="164">
        <v>1</v>
      </c>
      <c r="N775" s="164">
        <v>1</v>
      </c>
      <c r="O775" s="156">
        <v>108997</v>
      </c>
      <c r="P775" s="156">
        <f t="shared" si="12"/>
        <v>0</v>
      </c>
    </row>
    <row r="776" spans="1:16" s="21" customFormat="1" ht="15" customHeight="1">
      <c r="A776" s="163" t="s">
        <v>3443</v>
      </c>
      <c r="B776" s="163" t="s">
        <v>3646</v>
      </c>
      <c r="C776" s="163" t="s">
        <v>128</v>
      </c>
      <c r="D776" s="163" t="s">
        <v>128</v>
      </c>
      <c r="E776" s="163" t="s">
        <v>13</v>
      </c>
      <c r="F776" s="163"/>
      <c r="G776" s="163" t="s">
        <v>2291</v>
      </c>
      <c r="H776" s="163" t="s">
        <v>2292</v>
      </c>
      <c r="I776" s="164" t="s">
        <v>3442</v>
      </c>
      <c r="J776" s="164" t="s">
        <v>3442</v>
      </c>
      <c r="K776" s="164">
        <v>0</v>
      </c>
      <c r="L776" s="164">
        <v>0</v>
      </c>
      <c r="M776" s="164">
        <v>1</v>
      </c>
      <c r="N776" s="164">
        <v>1</v>
      </c>
      <c r="O776" s="156">
        <v>0</v>
      </c>
      <c r="P776" s="156">
        <f t="shared" si="12"/>
        <v>0</v>
      </c>
    </row>
    <row r="777" spans="1:16" s="21" customFormat="1" ht="15" customHeight="1">
      <c r="A777" s="163" t="s">
        <v>3443</v>
      </c>
      <c r="B777" s="163" t="s">
        <v>3646</v>
      </c>
      <c r="C777" s="163" t="s">
        <v>128</v>
      </c>
      <c r="D777" s="163" t="s">
        <v>128</v>
      </c>
      <c r="E777" s="163" t="s">
        <v>13</v>
      </c>
      <c r="F777" s="163"/>
      <c r="G777" s="163" t="s">
        <v>2346</v>
      </c>
      <c r="H777" s="163" t="s">
        <v>2347</v>
      </c>
      <c r="I777" s="164">
        <v>9.34</v>
      </c>
      <c r="J777" s="164">
        <v>9.34</v>
      </c>
      <c r="K777" s="164">
        <v>28.02</v>
      </c>
      <c r="L777" s="164">
        <v>28.02</v>
      </c>
      <c r="M777" s="164">
        <v>1</v>
      </c>
      <c r="N777" s="164">
        <v>1</v>
      </c>
      <c r="O777" s="156">
        <v>18.68</v>
      </c>
      <c r="P777" s="156">
        <f t="shared" si="12"/>
        <v>9.34</v>
      </c>
    </row>
    <row r="778" spans="1:16" s="21" customFormat="1" ht="15" customHeight="1">
      <c r="A778" s="163" t="s">
        <v>3443</v>
      </c>
      <c r="B778" s="163" t="s">
        <v>3646</v>
      </c>
      <c r="C778" s="163" t="s">
        <v>128</v>
      </c>
      <c r="D778" s="163" t="s">
        <v>128</v>
      </c>
      <c r="E778" s="163" t="s">
        <v>13</v>
      </c>
      <c r="F778" s="163"/>
      <c r="G778" s="163" t="s">
        <v>2348</v>
      </c>
      <c r="H778" s="163" t="s">
        <v>2349</v>
      </c>
      <c r="I778" s="164" t="s">
        <v>3442</v>
      </c>
      <c r="J778" s="164" t="s">
        <v>3442</v>
      </c>
      <c r="K778" s="164">
        <v>233.47</v>
      </c>
      <c r="L778" s="164">
        <v>233.47</v>
      </c>
      <c r="M778" s="164">
        <v>1</v>
      </c>
      <c r="N778" s="164">
        <v>1</v>
      </c>
      <c r="O778" s="156">
        <v>233.47</v>
      </c>
      <c r="P778" s="156">
        <f t="shared" si="12"/>
        <v>0</v>
      </c>
    </row>
    <row r="779" spans="1:16" s="21" customFormat="1" ht="15" customHeight="1">
      <c r="A779" s="163" t="s">
        <v>3443</v>
      </c>
      <c r="B779" s="163" t="s">
        <v>3646</v>
      </c>
      <c r="C779" s="163" t="s">
        <v>128</v>
      </c>
      <c r="D779" s="163" t="s">
        <v>128</v>
      </c>
      <c r="E779" s="163" t="s">
        <v>13</v>
      </c>
      <c r="F779" s="163"/>
      <c r="G779" s="163" t="s">
        <v>2320</v>
      </c>
      <c r="H779" s="163" t="s">
        <v>2321</v>
      </c>
      <c r="I779" s="164" t="s">
        <v>3442</v>
      </c>
      <c r="J779" s="164" t="s">
        <v>3442</v>
      </c>
      <c r="K779" s="164">
        <v>0</v>
      </c>
      <c r="L779" s="164">
        <v>0</v>
      </c>
      <c r="M779" s="164">
        <v>1</v>
      </c>
      <c r="N779" s="164">
        <v>1</v>
      </c>
      <c r="O779" s="156">
        <v>0</v>
      </c>
      <c r="P779" s="156">
        <f t="shared" si="12"/>
        <v>0</v>
      </c>
    </row>
    <row r="780" spans="1:16" s="21" customFormat="1" ht="15" customHeight="1">
      <c r="A780" s="163" t="s">
        <v>3443</v>
      </c>
      <c r="B780" s="163" t="s">
        <v>3646</v>
      </c>
      <c r="C780" s="163" t="s">
        <v>128</v>
      </c>
      <c r="D780" s="163" t="s">
        <v>128</v>
      </c>
      <c r="E780" s="163" t="s">
        <v>13</v>
      </c>
      <c r="F780" s="163"/>
      <c r="G780" s="163" t="s">
        <v>2350</v>
      </c>
      <c r="H780" s="163" t="s">
        <v>2351</v>
      </c>
      <c r="I780" s="164" t="s">
        <v>3442</v>
      </c>
      <c r="J780" s="164" t="s">
        <v>3442</v>
      </c>
      <c r="K780" s="164">
        <v>0</v>
      </c>
      <c r="L780" s="164">
        <v>0</v>
      </c>
      <c r="M780" s="164">
        <v>1</v>
      </c>
      <c r="N780" s="164">
        <v>1</v>
      </c>
      <c r="O780" s="156">
        <v>0</v>
      </c>
      <c r="P780" s="156">
        <f t="shared" si="12"/>
        <v>0</v>
      </c>
    </row>
    <row r="781" spans="1:16" s="21" customFormat="1" ht="15" customHeight="1">
      <c r="A781" s="163" t="s">
        <v>3443</v>
      </c>
      <c r="B781" s="163" t="s">
        <v>3646</v>
      </c>
      <c r="C781" s="163" t="s">
        <v>128</v>
      </c>
      <c r="D781" s="163" t="s">
        <v>128</v>
      </c>
      <c r="E781" s="163" t="s">
        <v>13</v>
      </c>
      <c r="F781" s="163"/>
      <c r="G781" s="163" t="s">
        <v>2352</v>
      </c>
      <c r="H781" s="163" t="s">
        <v>2353</v>
      </c>
      <c r="I781" s="164">
        <v>47.89</v>
      </c>
      <c r="J781" s="164">
        <v>47.89</v>
      </c>
      <c r="K781" s="164">
        <v>287.83</v>
      </c>
      <c r="L781" s="164">
        <v>287.83</v>
      </c>
      <c r="M781" s="164">
        <v>1</v>
      </c>
      <c r="N781" s="164">
        <v>1</v>
      </c>
      <c r="O781" s="156">
        <v>239.94</v>
      </c>
      <c r="P781" s="156">
        <f t="shared" si="12"/>
        <v>47.889999999999986</v>
      </c>
    </row>
    <row r="782" spans="1:16" s="21" customFormat="1" ht="15" customHeight="1">
      <c r="A782" s="163" t="s">
        <v>3443</v>
      </c>
      <c r="B782" s="163" t="s">
        <v>3646</v>
      </c>
      <c r="C782" s="163" t="s">
        <v>128</v>
      </c>
      <c r="D782" s="163" t="s">
        <v>128</v>
      </c>
      <c r="E782" s="163" t="s">
        <v>13</v>
      </c>
      <c r="F782" s="163"/>
      <c r="G782" s="163" t="s">
        <v>2354</v>
      </c>
      <c r="H782" s="163" t="s">
        <v>2355</v>
      </c>
      <c r="I782" s="164" t="s">
        <v>3442</v>
      </c>
      <c r="J782" s="164" t="s">
        <v>3442</v>
      </c>
      <c r="K782" s="164">
        <v>4.99</v>
      </c>
      <c r="L782" s="164">
        <v>4.99</v>
      </c>
      <c r="M782" s="164">
        <v>1</v>
      </c>
      <c r="N782" s="164">
        <v>1</v>
      </c>
      <c r="O782" s="156">
        <v>4.99</v>
      </c>
      <c r="P782" s="156">
        <f t="shared" si="12"/>
        <v>0</v>
      </c>
    </row>
    <row r="783" spans="1:16" s="21" customFormat="1" ht="15" customHeight="1">
      <c r="A783" s="163" t="s">
        <v>3443</v>
      </c>
      <c r="B783" s="163" t="s">
        <v>3646</v>
      </c>
      <c r="C783" s="163" t="s">
        <v>128</v>
      </c>
      <c r="D783" s="163" t="s">
        <v>128</v>
      </c>
      <c r="E783" s="163" t="s">
        <v>13</v>
      </c>
      <c r="F783" s="163"/>
      <c r="G783" s="163" t="s">
        <v>2356</v>
      </c>
      <c r="H783" s="163" t="s">
        <v>2357</v>
      </c>
      <c r="I783" s="164">
        <v>1.31</v>
      </c>
      <c r="J783" s="164">
        <v>1.31</v>
      </c>
      <c r="K783" s="164">
        <v>22.08</v>
      </c>
      <c r="L783" s="164">
        <v>22.08</v>
      </c>
      <c r="M783" s="164">
        <v>1</v>
      </c>
      <c r="N783" s="164">
        <v>1</v>
      </c>
      <c r="O783" s="156">
        <v>20.77</v>
      </c>
      <c r="P783" s="156">
        <f t="shared" si="12"/>
        <v>1.3099999999999987</v>
      </c>
    </row>
    <row r="784" spans="1:16" s="21" customFormat="1" ht="15" customHeight="1">
      <c r="A784" s="163" t="s">
        <v>3443</v>
      </c>
      <c r="B784" s="163" t="s">
        <v>3646</v>
      </c>
      <c r="C784" s="163" t="s">
        <v>128</v>
      </c>
      <c r="D784" s="163" t="s">
        <v>128</v>
      </c>
      <c r="E784" s="163" t="s">
        <v>13</v>
      </c>
      <c r="F784" s="163"/>
      <c r="G784" s="163" t="s">
        <v>2358</v>
      </c>
      <c r="H784" s="163" t="s">
        <v>2359</v>
      </c>
      <c r="I784" s="164">
        <v>1670.57</v>
      </c>
      <c r="J784" s="164">
        <v>1670.57</v>
      </c>
      <c r="K784" s="164">
        <v>17334.900000000001</v>
      </c>
      <c r="L784" s="164">
        <v>17334.899999999998</v>
      </c>
      <c r="M784" s="164">
        <v>1</v>
      </c>
      <c r="N784" s="164">
        <v>1</v>
      </c>
      <c r="O784" s="156">
        <v>15664.329999999998</v>
      </c>
      <c r="P784" s="156">
        <f t="shared" si="12"/>
        <v>1670.5699999999997</v>
      </c>
    </row>
    <row r="785" spans="1:16" s="21" customFormat="1" ht="15" customHeight="1">
      <c r="A785" s="163" t="s">
        <v>3443</v>
      </c>
      <c r="B785" s="163" t="s">
        <v>3646</v>
      </c>
      <c r="C785" s="163" t="s">
        <v>128</v>
      </c>
      <c r="D785" s="163" t="s">
        <v>128</v>
      </c>
      <c r="E785" s="163" t="s">
        <v>13</v>
      </c>
      <c r="F785" s="163"/>
      <c r="G785" s="163" t="s">
        <v>2360</v>
      </c>
      <c r="H785" s="163" t="s">
        <v>2361</v>
      </c>
      <c r="I785" s="164" t="s">
        <v>3442</v>
      </c>
      <c r="J785" s="164" t="s">
        <v>3442</v>
      </c>
      <c r="K785" s="164">
        <v>0</v>
      </c>
      <c r="L785" s="164">
        <v>0</v>
      </c>
      <c r="M785" s="164">
        <v>1</v>
      </c>
      <c r="N785" s="164">
        <v>1</v>
      </c>
      <c r="O785" s="156">
        <v>0</v>
      </c>
      <c r="P785" s="156">
        <f t="shared" si="12"/>
        <v>0</v>
      </c>
    </row>
    <row r="786" spans="1:16" s="21" customFormat="1" ht="15" customHeight="1">
      <c r="A786" s="163" t="s">
        <v>3443</v>
      </c>
      <c r="B786" s="163" t="s">
        <v>3646</v>
      </c>
      <c r="C786" s="163" t="s">
        <v>128</v>
      </c>
      <c r="D786" s="163" t="s">
        <v>128</v>
      </c>
      <c r="E786" s="163" t="s">
        <v>13</v>
      </c>
      <c r="F786" s="163"/>
      <c r="G786" s="163" t="s">
        <v>2362</v>
      </c>
      <c r="H786" s="163" t="s">
        <v>2363</v>
      </c>
      <c r="I786" s="164" t="s">
        <v>3442</v>
      </c>
      <c r="J786" s="164" t="s">
        <v>3442</v>
      </c>
      <c r="K786" s="164">
        <v>0</v>
      </c>
      <c r="L786" s="164">
        <v>0</v>
      </c>
      <c r="M786" s="164">
        <v>1</v>
      </c>
      <c r="N786" s="164">
        <v>1</v>
      </c>
      <c r="O786" s="156">
        <v>0</v>
      </c>
      <c r="P786" s="156">
        <f t="shared" si="12"/>
        <v>0</v>
      </c>
    </row>
    <row r="787" spans="1:16" s="21" customFormat="1" ht="15" customHeight="1">
      <c r="A787" s="163" t="s">
        <v>3443</v>
      </c>
      <c r="B787" s="163" t="s">
        <v>3646</v>
      </c>
      <c r="C787" s="163" t="s">
        <v>128</v>
      </c>
      <c r="D787" s="163" t="s">
        <v>128</v>
      </c>
      <c r="E787" s="163" t="s">
        <v>13</v>
      </c>
      <c r="F787" s="163"/>
      <c r="G787" s="163" t="s">
        <v>2364</v>
      </c>
      <c r="H787" s="163" t="s">
        <v>121</v>
      </c>
      <c r="I787" s="164" t="s">
        <v>3442</v>
      </c>
      <c r="J787" s="164" t="s">
        <v>3442</v>
      </c>
      <c r="K787" s="164">
        <v>681.76</v>
      </c>
      <c r="L787" s="164">
        <v>681.76</v>
      </c>
      <c r="M787" s="164">
        <v>1</v>
      </c>
      <c r="N787" s="164">
        <v>1</v>
      </c>
      <c r="O787" s="156">
        <v>681.76</v>
      </c>
      <c r="P787" s="156">
        <f t="shared" si="12"/>
        <v>0</v>
      </c>
    </row>
    <row r="788" spans="1:16" s="21" customFormat="1" ht="15" customHeight="1">
      <c r="A788" s="163" t="s">
        <v>3443</v>
      </c>
      <c r="B788" s="163" t="s">
        <v>3646</v>
      </c>
      <c r="C788" s="163" t="s">
        <v>128</v>
      </c>
      <c r="D788" s="163" t="s">
        <v>128</v>
      </c>
      <c r="E788" s="163" t="s">
        <v>13</v>
      </c>
      <c r="F788" s="163"/>
      <c r="G788" s="163" t="s">
        <v>2379</v>
      </c>
      <c r="H788" s="163" t="s">
        <v>2380</v>
      </c>
      <c r="I788" s="164" t="s">
        <v>3442</v>
      </c>
      <c r="J788" s="164" t="s">
        <v>3442</v>
      </c>
      <c r="K788" s="164">
        <v>0</v>
      </c>
      <c r="L788" s="164">
        <v>0</v>
      </c>
      <c r="M788" s="164">
        <v>1</v>
      </c>
      <c r="N788" s="164">
        <v>1</v>
      </c>
      <c r="O788" s="156">
        <v>0</v>
      </c>
      <c r="P788" s="156">
        <f t="shared" si="12"/>
        <v>0</v>
      </c>
    </row>
    <row r="789" spans="1:16" s="21" customFormat="1" ht="15" customHeight="1">
      <c r="A789" s="163" t="s">
        <v>3443</v>
      </c>
      <c r="B789" s="163" t="s">
        <v>3646</v>
      </c>
      <c r="C789" s="163" t="s">
        <v>128</v>
      </c>
      <c r="D789" s="163" t="s">
        <v>128</v>
      </c>
      <c r="E789" s="163" t="s">
        <v>13</v>
      </c>
      <c r="F789" s="163"/>
      <c r="G789" s="163" t="s">
        <v>2365</v>
      </c>
      <c r="H789" s="163" t="s">
        <v>2366</v>
      </c>
      <c r="I789" s="164" t="s">
        <v>3442</v>
      </c>
      <c r="J789" s="164" t="s">
        <v>3442</v>
      </c>
      <c r="K789" s="164">
        <v>0</v>
      </c>
      <c r="L789" s="164">
        <v>0</v>
      </c>
      <c r="M789" s="164">
        <v>1</v>
      </c>
      <c r="N789" s="164">
        <v>1</v>
      </c>
      <c r="O789" s="156">
        <v>0</v>
      </c>
      <c r="P789" s="156">
        <f t="shared" si="12"/>
        <v>0</v>
      </c>
    </row>
    <row r="790" spans="1:16" s="21" customFormat="1" ht="15" customHeight="1">
      <c r="A790" s="163" t="s">
        <v>3443</v>
      </c>
      <c r="B790" s="163" t="s">
        <v>3646</v>
      </c>
      <c r="C790" s="163" t="s">
        <v>128</v>
      </c>
      <c r="D790" s="163" t="s">
        <v>128</v>
      </c>
      <c r="E790" s="163" t="s">
        <v>13</v>
      </c>
      <c r="F790" s="163"/>
      <c r="G790" s="163" t="s">
        <v>2293</v>
      </c>
      <c r="H790" s="163" t="s">
        <v>17</v>
      </c>
      <c r="I790" s="164">
        <v>747.58</v>
      </c>
      <c r="J790" s="164">
        <v>747.58</v>
      </c>
      <c r="K790" s="164">
        <v>1297.7</v>
      </c>
      <c r="L790" s="164">
        <v>1297.7</v>
      </c>
      <c r="M790" s="164">
        <v>1</v>
      </c>
      <c r="N790" s="164">
        <v>1</v>
      </c>
      <c r="O790" s="156">
        <v>550.12</v>
      </c>
      <c r="P790" s="156">
        <f t="shared" si="12"/>
        <v>747.58</v>
      </c>
    </row>
    <row r="791" spans="1:16" s="21" customFormat="1" ht="15" customHeight="1">
      <c r="A791" s="163" t="s">
        <v>3443</v>
      </c>
      <c r="B791" s="163" t="s">
        <v>3646</v>
      </c>
      <c r="C791" s="163" t="s">
        <v>128</v>
      </c>
      <c r="D791" s="163" t="s">
        <v>128</v>
      </c>
      <c r="E791" s="163" t="s">
        <v>13</v>
      </c>
      <c r="F791" s="163"/>
      <c r="G791" s="163" t="s">
        <v>2311</v>
      </c>
      <c r="H791" s="163" t="s">
        <v>2312</v>
      </c>
      <c r="I791" s="164" t="s">
        <v>3442</v>
      </c>
      <c r="J791" s="164" t="s">
        <v>3442</v>
      </c>
      <c r="K791" s="164">
        <v>0</v>
      </c>
      <c r="L791" s="164">
        <v>0</v>
      </c>
      <c r="M791" s="164">
        <v>1</v>
      </c>
      <c r="N791" s="164">
        <v>1</v>
      </c>
      <c r="O791" s="156">
        <v>0</v>
      </c>
      <c r="P791" s="156">
        <f t="shared" si="12"/>
        <v>0</v>
      </c>
    </row>
    <row r="792" spans="1:16" s="21" customFormat="1" ht="15" customHeight="1">
      <c r="A792" s="163" t="s">
        <v>3443</v>
      </c>
      <c r="B792" s="163" t="s">
        <v>3646</v>
      </c>
      <c r="C792" s="163" t="s">
        <v>128</v>
      </c>
      <c r="D792" s="163" t="s">
        <v>128</v>
      </c>
      <c r="E792" s="163" t="s">
        <v>13</v>
      </c>
      <c r="F792" s="163"/>
      <c r="G792" s="163" t="s">
        <v>2294</v>
      </c>
      <c r="H792" s="163" t="s">
        <v>2295</v>
      </c>
      <c r="I792" s="164">
        <v>2977.59</v>
      </c>
      <c r="J792" s="164">
        <v>2977.59</v>
      </c>
      <c r="K792" s="164">
        <v>5955.18</v>
      </c>
      <c r="L792" s="164">
        <v>5955.18</v>
      </c>
      <c r="M792" s="164">
        <v>1</v>
      </c>
      <c r="N792" s="164">
        <v>1</v>
      </c>
      <c r="O792" s="156">
        <v>2977.59</v>
      </c>
      <c r="P792" s="156">
        <f t="shared" si="12"/>
        <v>2977.59</v>
      </c>
    </row>
    <row r="793" spans="1:16" s="21" customFormat="1" ht="15" customHeight="1">
      <c r="A793" s="163" t="s">
        <v>3443</v>
      </c>
      <c r="B793" s="163" t="s">
        <v>3646</v>
      </c>
      <c r="C793" s="163" t="s">
        <v>128</v>
      </c>
      <c r="D793" s="163" t="s">
        <v>128</v>
      </c>
      <c r="E793" s="163" t="s">
        <v>13</v>
      </c>
      <c r="F793" s="163"/>
      <c r="G793" s="163" t="s">
        <v>2314</v>
      </c>
      <c r="H793" s="163" t="s">
        <v>2315</v>
      </c>
      <c r="I793" s="164" t="s">
        <v>3442</v>
      </c>
      <c r="J793" s="164" t="s">
        <v>3442</v>
      </c>
      <c r="K793" s="164">
        <v>0</v>
      </c>
      <c r="L793" s="164">
        <v>0</v>
      </c>
      <c r="M793" s="164">
        <v>1</v>
      </c>
      <c r="N793" s="164">
        <v>1</v>
      </c>
      <c r="O793" s="156">
        <v>0</v>
      </c>
      <c r="P793" s="156">
        <f t="shared" si="12"/>
        <v>0</v>
      </c>
    </row>
    <row r="794" spans="1:16" s="21" customFormat="1" ht="15" customHeight="1">
      <c r="A794" s="163" t="s">
        <v>3443</v>
      </c>
      <c r="B794" s="163" t="s">
        <v>3646</v>
      </c>
      <c r="C794" s="163" t="s">
        <v>128</v>
      </c>
      <c r="D794" s="163" t="s">
        <v>128</v>
      </c>
      <c r="E794" s="163" t="s">
        <v>13</v>
      </c>
      <c r="F794" s="163"/>
      <c r="G794" s="163" t="s">
        <v>2367</v>
      </c>
      <c r="H794" s="163" t="s">
        <v>2368</v>
      </c>
      <c r="I794" s="164">
        <v>5486.85</v>
      </c>
      <c r="J794" s="164">
        <v>5486.85</v>
      </c>
      <c r="K794" s="164">
        <v>73760.45</v>
      </c>
      <c r="L794" s="164">
        <v>73760.450000000012</v>
      </c>
      <c r="M794" s="164">
        <v>1</v>
      </c>
      <c r="N794" s="164">
        <v>1</v>
      </c>
      <c r="O794" s="156">
        <v>61128.779999999992</v>
      </c>
      <c r="P794" s="156">
        <f t="shared" si="12"/>
        <v>12631.67000000002</v>
      </c>
    </row>
    <row r="795" spans="1:16" s="21" customFormat="1" ht="15" customHeight="1">
      <c r="A795" s="163" t="s">
        <v>3443</v>
      </c>
      <c r="B795" s="163" t="s">
        <v>3646</v>
      </c>
      <c r="C795" s="163" t="s">
        <v>128</v>
      </c>
      <c r="D795" s="163" t="s">
        <v>128</v>
      </c>
      <c r="E795" s="163" t="s">
        <v>13</v>
      </c>
      <c r="F795" s="163"/>
      <c r="G795" s="163" t="s">
        <v>2332</v>
      </c>
      <c r="H795" s="163" t="s">
        <v>2333</v>
      </c>
      <c r="I795" s="164">
        <v>67.59</v>
      </c>
      <c r="J795" s="164">
        <v>67.59</v>
      </c>
      <c r="K795" s="164">
        <v>868.54</v>
      </c>
      <c r="L795" s="164">
        <v>868.54000000000008</v>
      </c>
      <c r="M795" s="164">
        <v>1</v>
      </c>
      <c r="N795" s="164">
        <v>1</v>
      </c>
      <c r="O795" s="156">
        <v>800.95</v>
      </c>
      <c r="P795" s="156">
        <f t="shared" si="12"/>
        <v>67.590000000000032</v>
      </c>
    </row>
    <row r="796" spans="1:16" s="21" customFormat="1" ht="15" customHeight="1">
      <c r="A796" s="163" t="s">
        <v>3443</v>
      </c>
      <c r="B796" s="163" t="s">
        <v>3646</v>
      </c>
      <c r="C796" s="163" t="s">
        <v>128</v>
      </c>
      <c r="D796" s="163" t="s">
        <v>128</v>
      </c>
      <c r="E796" s="163" t="s">
        <v>13</v>
      </c>
      <c r="F796" s="163"/>
      <c r="G796" s="163" t="s">
        <v>2369</v>
      </c>
      <c r="H796" s="163" t="s">
        <v>2370</v>
      </c>
      <c r="I796" s="164" t="s">
        <v>3442</v>
      </c>
      <c r="J796" s="164" t="s">
        <v>3442</v>
      </c>
      <c r="K796" s="164">
        <v>0</v>
      </c>
      <c r="L796" s="164">
        <v>0</v>
      </c>
      <c r="M796" s="164">
        <v>1</v>
      </c>
      <c r="N796" s="164">
        <v>1</v>
      </c>
      <c r="O796" s="156">
        <v>0</v>
      </c>
      <c r="P796" s="156">
        <f t="shared" si="12"/>
        <v>0</v>
      </c>
    </row>
    <row r="797" spans="1:16" s="21" customFormat="1" ht="15" customHeight="1">
      <c r="A797" s="163" t="s">
        <v>3443</v>
      </c>
      <c r="B797" s="163" t="s">
        <v>3646</v>
      </c>
      <c r="C797" s="163" t="s">
        <v>128</v>
      </c>
      <c r="D797" s="163" t="s">
        <v>128</v>
      </c>
      <c r="E797" s="163" t="s">
        <v>13</v>
      </c>
      <c r="F797" s="163"/>
      <c r="G797" s="163" t="s">
        <v>2371</v>
      </c>
      <c r="H797" s="163" t="s">
        <v>2372</v>
      </c>
      <c r="I797" s="164">
        <v>9161.65</v>
      </c>
      <c r="J797" s="164">
        <v>9161.65</v>
      </c>
      <c r="K797" s="164">
        <v>111700.87</v>
      </c>
      <c r="L797" s="164">
        <v>111700.87000000001</v>
      </c>
      <c r="M797" s="164">
        <v>1</v>
      </c>
      <c r="N797" s="164">
        <v>1</v>
      </c>
      <c r="O797" s="156">
        <v>102539.22</v>
      </c>
      <c r="P797" s="156">
        <f t="shared" si="12"/>
        <v>9161.6500000000087</v>
      </c>
    </row>
    <row r="798" spans="1:16" s="21" customFormat="1" ht="15" customHeight="1">
      <c r="A798" s="163" t="s">
        <v>3443</v>
      </c>
      <c r="B798" s="163" t="s">
        <v>3646</v>
      </c>
      <c r="C798" s="163" t="s">
        <v>128</v>
      </c>
      <c r="D798" s="163" t="s">
        <v>128</v>
      </c>
      <c r="E798" s="163" t="s">
        <v>13</v>
      </c>
      <c r="F798" s="163"/>
      <c r="G798" s="163" t="s">
        <v>2373</v>
      </c>
      <c r="H798" s="163" t="s">
        <v>2374</v>
      </c>
      <c r="I798" s="164">
        <v>20.27</v>
      </c>
      <c r="J798" s="164">
        <v>20.27</v>
      </c>
      <c r="K798" s="164">
        <v>277.82</v>
      </c>
      <c r="L798" s="164">
        <v>277.82</v>
      </c>
      <c r="M798" s="164">
        <v>1</v>
      </c>
      <c r="N798" s="164">
        <v>1</v>
      </c>
      <c r="O798" s="156">
        <v>257.54999999999995</v>
      </c>
      <c r="P798" s="156">
        <f t="shared" si="12"/>
        <v>20.270000000000039</v>
      </c>
    </row>
    <row r="799" spans="1:16" s="21" customFormat="1" ht="15" customHeight="1">
      <c r="A799" s="163" t="s">
        <v>3443</v>
      </c>
      <c r="B799" s="163" t="s">
        <v>3646</v>
      </c>
      <c r="C799" s="163" t="s">
        <v>128</v>
      </c>
      <c r="D799" s="163" t="s">
        <v>128</v>
      </c>
      <c r="E799" s="163" t="s">
        <v>13</v>
      </c>
      <c r="F799" s="163"/>
      <c r="G799" s="163" t="s">
        <v>2375</v>
      </c>
      <c r="H799" s="163" t="s">
        <v>2376</v>
      </c>
      <c r="I799" s="164">
        <v>4.34</v>
      </c>
      <c r="J799" s="164">
        <v>4.34</v>
      </c>
      <c r="K799" s="164">
        <v>33.33</v>
      </c>
      <c r="L799" s="164">
        <v>33.33</v>
      </c>
      <c r="M799" s="164">
        <v>1</v>
      </c>
      <c r="N799" s="164">
        <v>1</v>
      </c>
      <c r="O799" s="156">
        <v>28.99</v>
      </c>
      <c r="P799" s="156">
        <f t="shared" si="12"/>
        <v>4.34</v>
      </c>
    </row>
    <row r="800" spans="1:16" s="21" customFormat="1" ht="15" customHeight="1">
      <c r="A800" s="163" t="s">
        <v>3443</v>
      </c>
      <c r="B800" s="163" t="s">
        <v>3646</v>
      </c>
      <c r="C800" s="163" t="s">
        <v>128</v>
      </c>
      <c r="D800" s="163" t="s">
        <v>128</v>
      </c>
      <c r="E800" s="163" t="s">
        <v>13</v>
      </c>
      <c r="F800" s="163"/>
      <c r="G800" s="163" t="s">
        <v>2304</v>
      </c>
      <c r="H800" s="163" t="s">
        <v>2305</v>
      </c>
      <c r="I800" s="164" t="s">
        <v>3442</v>
      </c>
      <c r="J800" s="164" t="s">
        <v>3442</v>
      </c>
      <c r="K800" s="164">
        <v>0</v>
      </c>
      <c r="L800" s="164">
        <v>0</v>
      </c>
      <c r="M800" s="164">
        <v>1</v>
      </c>
      <c r="N800" s="164">
        <v>1</v>
      </c>
      <c r="O800" s="156">
        <v>0</v>
      </c>
      <c r="P800" s="156">
        <f t="shared" si="12"/>
        <v>0</v>
      </c>
    </row>
    <row r="801" spans="1:16" s="21" customFormat="1" ht="15" customHeight="1">
      <c r="A801" s="163" t="s">
        <v>3443</v>
      </c>
      <c r="B801" s="163" t="s">
        <v>3646</v>
      </c>
      <c r="C801" s="163" t="s">
        <v>128</v>
      </c>
      <c r="D801" s="163" t="s">
        <v>128</v>
      </c>
      <c r="E801" s="163" t="s">
        <v>13</v>
      </c>
      <c r="F801" s="163"/>
      <c r="G801" s="163" t="s">
        <v>2377</v>
      </c>
      <c r="H801" s="163" t="s">
        <v>2378</v>
      </c>
      <c r="I801" s="164" t="s">
        <v>3442</v>
      </c>
      <c r="J801" s="164" t="s">
        <v>3442</v>
      </c>
      <c r="K801" s="164">
        <v>0</v>
      </c>
      <c r="L801" s="164">
        <v>0</v>
      </c>
      <c r="M801" s="164">
        <v>1</v>
      </c>
      <c r="N801" s="164">
        <v>1</v>
      </c>
      <c r="O801" s="156">
        <v>0</v>
      </c>
      <c r="P801" s="156">
        <f t="shared" si="12"/>
        <v>0</v>
      </c>
    </row>
    <row r="802" spans="1:16" s="21" customFormat="1" ht="15" customHeight="1">
      <c r="A802" s="163" t="s">
        <v>3443</v>
      </c>
      <c r="B802" s="163" t="s">
        <v>3646</v>
      </c>
      <c r="C802" s="163" t="s">
        <v>128</v>
      </c>
      <c r="D802" s="163" t="s">
        <v>128</v>
      </c>
      <c r="E802" s="163" t="s">
        <v>124</v>
      </c>
      <c r="F802" s="163"/>
      <c r="G802" s="163" t="s">
        <v>2304</v>
      </c>
      <c r="H802" s="163" t="s">
        <v>2305</v>
      </c>
      <c r="I802" s="164">
        <v>2267.1999999999998</v>
      </c>
      <c r="J802" s="164">
        <v>2267.1999999999998</v>
      </c>
      <c r="K802" s="164">
        <v>62690.16</v>
      </c>
      <c r="L802" s="164">
        <v>62690.16</v>
      </c>
      <c r="M802" s="164">
        <v>1</v>
      </c>
      <c r="N802" s="164">
        <v>1</v>
      </c>
      <c r="O802" s="156">
        <v>60422.96</v>
      </c>
      <c r="P802" s="156">
        <f t="shared" si="12"/>
        <v>2267.2000000000044</v>
      </c>
    </row>
    <row r="803" spans="1:16" s="21" customFormat="1" ht="15" customHeight="1">
      <c r="A803" s="163" t="s">
        <v>3443</v>
      </c>
      <c r="B803" s="163" t="s">
        <v>3646</v>
      </c>
      <c r="C803" s="163" t="s">
        <v>130</v>
      </c>
      <c r="D803" s="163" t="s">
        <v>130</v>
      </c>
      <c r="E803" s="163" t="s">
        <v>13</v>
      </c>
      <c r="F803" s="163"/>
      <c r="G803" s="163" t="s">
        <v>2279</v>
      </c>
      <c r="H803" s="163" t="s">
        <v>2280</v>
      </c>
      <c r="I803" s="164" t="s">
        <v>3442</v>
      </c>
      <c r="J803" s="164" t="s">
        <v>3442</v>
      </c>
      <c r="K803" s="164">
        <v>0</v>
      </c>
      <c r="L803" s="164">
        <v>0</v>
      </c>
      <c r="M803" s="164">
        <v>1</v>
      </c>
      <c r="N803" s="164">
        <v>1</v>
      </c>
      <c r="O803" s="156">
        <v>0</v>
      </c>
      <c r="P803" s="156">
        <f t="shared" si="12"/>
        <v>0</v>
      </c>
    </row>
    <row r="804" spans="1:16" s="21" customFormat="1" ht="15" customHeight="1">
      <c r="A804" s="163" t="s">
        <v>3443</v>
      </c>
      <c r="B804" s="163" t="s">
        <v>3646</v>
      </c>
      <c r="C804" s="163" t="s">
        <v>130</v>
      </c>
      <c r="D804" s="163" t="s">
        <v>130</v>
      </c>
      <c r="E804" s="163" t="s">
        <v>13</v>
      </c>
      <c r="F804" s="163"/>
      <c r="G804" s="163" t="s">
        <v>2300</v>
      </c>
      <c r="H804" s="163" t="s">
        <v>2301</v>
      </c>
      <c r="I804" s="164" t="s">
        <v>3442</v>
      </c>
      <c r="J804" s="164" t="s">
        <v>3442</v>
      </c>
      <c r="K804" s="164">
        <v>0</v>
      </c>
      <c r="L804" s="164">
        <v>0</v>
      </c>
      <c r="M804" s="164">
        <v>1</v>
      </c>
      <c r="N804" s="164">
        <v>1</v>
      </c>
      <c r="O804" s="156">
        <v>0</v>
      </c>
      <c r="P804" s="156">
        <f t="shared" si="12"/>
        <v>0</v>
      </c>
    </row>
    <row r="805" spans="1:16" s="21" customFormat="1" ht="15" customHeight="1">
      <c r="A805" s="163" t="s">
        <v>3443</v>
      </c>
      <c r="B805" s="163" t="s">
        <v>3646</v>
      </c>
      <c r="C805" s="163" t="s">
        <v>130</v>
      </c>
      <c r="D805" s="163" t="s">
        <v>130</v>
      </c>
      <c r="E805" s="163" t="s">
        <v>13</v>
      </c>
      <c r="F805" s="163"/>
      <c r="G805" s="163" t="s">
        <v>2281</v>
      </c>
      <c r="H805" s="163" t="s">
        <v>2282</v>
      </c>
      <c r="I805" s="164" t="s">
        <v>3442</v>
      </c>
      <c r="J805" s="164" t="s">
        <v>3442</v>
      </c>
      <c r="K805" s="164">
        <v>0</v>
      </c>
      <c r="L805" s="164">
        <v>0</v>
      </c>
      <c r="M805" s="164">
        <v>1</v>
      </c>
      <c r="N805" s="164">
        <v>1</v>
      </c>
      <c r="O805" s="156">
        <v>0</v>
      </c>
      <c r="P805" s="156">
        <f t="shared" si="12"/>
        <v>0</v>
      </c>
    </row>
    <row r="806" spans="1:16" s="21" customFormat="1" ht="15" customHeight="1">
      <c r="A806" s="163" t="s">
        <v>3443</v>
      </c>
      <c r="B806" s="163" t="s">
        <v>3646</v>
      </c>
      <c r="C806" s="163" t="s">
        <v>130</v>
      </c>
      <c r="D806" s="163" t="s">
        <v>130</v>
      </c>
      <c r="E806" s="163" t="s">
        <v>13</v>
      </c>
      <c r="F806" s="163"/>
      <c r="G806" s="163" t="s">
        <v>2283</v>
      </c>
      <c r="H806" s="163" t="s">
        <v>2284</v>
      </c>
      <c r="I806" s="164" t="s">
        <v>3442</v>
      </c>
      <c r="J806" s="164" t="s">
        <v>3442</v>
      </c>
      <c r="K806" s="164">
        <v>0</v>
      </c>
      <c r="L806" s="164">
        <v>0</v>
      </c>
      <c r="M806" s="164">
        <v>1</v>
      </c>
      <c r="N806" s="164">
        <v>1</v>
      </c>
      <c r="O806" s="156">
        <v>0</v>
      </c>
      <c r="P806" s="156">
        <f t="shared" si="12"/>
        <v>0</v>
      </c>
    </row>
    <row r="807" spans="1:16" s="21" customFormat="1" ht="15" customHeight="1">
      <c r="A807" s="163" t="s">
        <v>3443</v>
      </c>
      <c r="B807" s="163" t="s">
        <v>3646</v>
      </c>
      <c r="C807" s="163" t="s">
        <v>130</v>
      </c>
      <c r="D807" s="163" t="s">
        <v>130</v>
      </c>
      <c r="E807" s="163" t="s">
        <v>13</v>
      </c>
      <c r="F807" s="163"/>
      <c r="G807" s="163" t="s">
        <v>2285</v>
      </c>
      <c r="H807" s="163" t="s">
        <v>2286</v>
      </c>
      <c r="I807" s="164" t="s">
        <v>3442</v>
      </c>
      <c r="J807" s="164" t="s">
        <v>3442</v>
      </c>
      <c r="K807" s="164">
        <v>0</v>
      </c>
      <c r="L807" s="164">
        <v>0</v>
      </c>
      <c r="M807" s="164">
        <v>1</v>
      </c>
      <c r="N807" s="164">
        <v>1</v>
      </c>
      <c r="O807" s="156">
        <v>0</v>
      </c>
      <c r="P807" s="156">
        <f t="shared" si="12"/>
        <v>0</v>
      </c>
    </row>
    <row r="808" spans="1:16" s="21" customFormat="1" ht="15" customHeight="1">
      <c r="A808" s="163" t="s">
        <v>3443</v>
      </c>
      <c r="B808" s="163" t="s">
        <v>3646</v>
      </c>
      <c r="C808" s="163" t="s">
        <v>130</v>
      </c>
      <c r="D808" s="163" t="s">
        <v>130</v>
      </c>
      <c r="E808" s="163" t="s">
        <v>13</v>
      </c>
      <c r="F808" s="163"/>
      <c r="G808" s="163" t="s">
        <v>16</v>
      </c>
      <c r="H808" s="163" t="s">
        <v>2307</v>
      </c>
      <c r="I808" s="164" t="s">
        <v>3442</v>
      </c>
      <c r="J808" s="164" t="s">
        <v>3442</v>
      </c>
      <c r="K808" s="164">
        <v>0</v>
      </c>
      <c r="L808" s="164">
        <v>0</v>
      </c>
      <c r="M808" s="164">
        <v>1</v>
      </c>
      <c r="N808" s="164">
        <v>1</v>
      </c>
      <c r="O808" s="156">
        <v>0</v>
      </c>
      <c r="P808" s="156">
        <f t="shared" si="12"/>
        <v>0</v>
      </c>
    </row>
    <row r="809" spans="1:16" s="21" customFormat="1" ht="15" customHeight="1">
      <c r="A809" s="163" t="s">
        <v>3443</v>
      </c>
      <c r="B809" s="163" t="s">
        <v>3646</v>
      </c>
      <c r="C809" s="163" t="s">
        <v>130</v>
      </c>
      <c r="D809" s="163" t="s">
        <v>130</v>
      </c>
      <c r="E809" s="163" t="s">
        <v>13</v>
      </c>
      <c r="F809" s="163"/>
      <c r="G809" s="163" t="s">
        <v>2287</v>
      </c>
      <c r="H809" s="163" t="s">
        <v>2288</v>
      </c>
      <c r="I809" s="164" t="s">
        <v>3442</v>
      </c>
      <c r="J809" s="164" t="s">
        <v>3442</v>
      </c>
      <c r="K809" s="164">
        <v>0</v>
      </c>
      <c r="L809" s="164">
        <v>0</v>
      </c>
      <c r="M809" s="164">
        <v>1</v>
      </c>
      <c r="N809" s="164">
        <v>1</v>
      </c>
      <c r="O809" s="156">
        <v>0</v>
      </c>
      <c r="P809" s="156">
        <f t="shared" si="12"/>
        <v>0</v>
      </c>
    </row>
    <row r="810" spans="1:16" s="21" customFormat="1" ht="15" customHeight="1">
      <c r="A810" s="163" t="s">
        <v>3443</v>
      </c>
      <c r="B810" s="163" t="s">
        <v>3646</v>
      </c>
      <c r="C810" s="163" t="s">
        <v>130</v>
      </c>
      <c r="D810" s="163" t="s">
        <v>130</v>
      </c>
      <c r="E810" s="163" t="s">
        <v>13</v>
      </c>
      <c r="F810" s="163"/>
      <c r="G810" s="163" t="s">
        <v>2302</v>
      </c>
      <c r="H810" s="163" t="s">
        <v>2303</v>
      </c>
      <c r="I810" s="164" t="s">
        <v>3442</v>
      </c>
      <c r="J810" s="164" t="s">
        <v>3442</v>
      </c>
      <c r="K810" s="164">
        <v>0</v>
      </c>
      <c r="L810" s="164">
        <v>0</v>
      </c>
      <c r="M810" s="164">
        <v>1</v>
      </c>
      <c r="N810" s="164">
        <v>1</v>
      </c>
      <c r="O810" s="156">
        <v>0</v>
      </c>
      <c r="P810" s="156">
        <f t="shared" si="12"/>
        <v>0</v>
      </c>
    </row>
    <row r="811" spans="1:16" s="21" customFormat="1" ht="15" customHeight="1">
      <c r="A811" s="163" t="s">
        <v>3443</v>
      </c>
      <c r="B811" s="163" t="s">
        <v>3646</v>
      </c>
      <c r="C811" s="163" t="s">
        <v>130</v>
      </c>
      <c r="D811" s="163" t="s">
        <v>130</v>
      </c>
      <c r="E811" s="163" t="s">
        <v>13</v>
      </c>
      <c r="F811" s="163"/>
      <c r="G811" s="163" t="s">
        <v>2306</v>
      </c>
      <c r="H811" s="163" t="s">
        <v>27</v>
      </c>
      <c r="I811" s="164" t="s">
        <v>3442</v>
      </c>
      <c r="J811" s="164" t="s">
        <v>3442</v>
      </c>
      <c r="K811" s="164">
        <v>0</v>
      </c>
      <c r="L811" s="164">
        <v>0</v>
      </c>
      <c r="M811" s="164">
        <v>1</v>
      </c>
      <c r="N811" s="164">
        <v>1</v>
      </c>
      <c r="O811" s="156">
        <v>0</v>
      </c>
      <c r="P811" s="156">
        <f t="shared" si="12"/>
        <v>0</v>
      </c>
    </row>
    <row r="812" spans="1:16" s="21" customFormat="1" ht="15" customHeight="1">
      <c r="A812" s="163" t="s">
        <v>3443</v>
      </c>
      <c r="B812" s="163" t="s">
        <v>3646</v>
      </c>
      <c r="C812" s="163" t="s">
        <v>130</v>
      </c>
      <c r="D812" s="163" t="s">
        <v>130</v>
      </c>
      <c r="E812" s="163" t="s">
        <v>13</v>
      </c>
      <c r="F812" s="163"/>
      <c r="G812" s="163" t="s">
        <v>2308</v>
      </c>
      <c r="H812" s="163" t="s">
        <v>31</v>
      </c>
      <c r="I812" s="164" t="s">
        <v>3442</v>
      </c>
      <c r="J812" s="164" t="s">
        <v>3442</v>
      </c>
      <c r="K812" s="164">
        <v>0</v>
      </c>
      <c r="L812" s="164">
        <v>0</v>
      </c>
      <c r="M812" s="164">
        <v>1</v>
      </c>
      <c r="N812" s="164">
        <v>1</v>
      </c>
      <c r="O812" s="156">
        <v>0</v>
      </c>
      <c r="P812" s="156">
        <f t="shared" si="12"/>
        <v>0</v>
      </c>
    </row>
    <row r="813" spans="1:16" s="21" customFormat="1" ht="15" customHeight="1">
      <c r="A813" s="163" t="s">
        <v>3443</v>
      </c>
      <c r="B813" s="163" t="s">
        <v>3646</v>
      </c>
      <c r="C813" s="163" t="s">
        <v>130</v>
      </c>
      <c r="D813" s="163" t="s">
        <v>130</v>
      </c>
      <c r="E813" s="163" t="s">
        <v>13</v>
      </c>
      <c r="F813" s="163"/>
      <c r="G813" s="163" t="s">
        <v>2293</v>
      </c>
      <c r="H813" s="163" t="s">
        <v>17</v>
      </c>
      <c r="I813" s="164" t="s">
        <v>3442</v>
      </c>
      <c r="J813" s="164" t="s">
        <v>3442</v>
      </c>
      <c r="K813" s="164">
        <v>0</v>
      </c>
      <c r="L813" s="164">
        <v>0</v>
      </c>
      <c r="M813" s="164">
        <v>1</v>
      </c>
      <c r="N813" s="164">
        <v>1</v>
      </c>
      <c r="O813" s="156">
        <v>0</v>
      </c>
      <c r="P813" s="156">
        <f t="shared" si="12"/>
        <v>0</v>
      </c>
    </row>
    <row r="814" spans="1:16" s="21" customFormat="1" ht="15" customHeight="1">
      <c r="A814" s="163" t="s">
        <v>3443</v>
      </c>
      <c r="B814" s="163" t="s">
        <v>3646</v>
      </c>
      <c r="C814" s="163" t="s">
        <v>130</v>
      </c>
      <c r="D814" s="163" t="s">
        <v>130</v>
      </c>
      <c r="E814" s="163" t="s">
        <v>13</v>
      </c>
      <c r="F814" s="163"/>
      <c r="G814" s="163" t="s">
        <v>2294</v>
      </c>
      <c r="H814" s="163" t="s">
        <v>2295</v>
      </c>
      <c r="I814" s="164" t="s">
        <v>3442</v>
      </c>
      <c r="J814" s="164" t="s">
        <v>3442</v>
      </c>
      <c r="K814" s="164">
        <v>0</v>
      </c>
      <c r="L814" s="164">
        <v>0</v>
      </c>
      <c r="M814" s="164">
        <v>1</v>
      </c>
      <c r="N814" s="164">
        <v>1</v>
      </c>
      <c r="O814" s="156">
        <v>0</v>
      </c>
      <c r="P814" s="156">
        <f t="shared" si="12"/>
        <v>0</v>
      </c>
    </row>
    <row r="815" spans="1:16" s="21" customFormat="1" ht="15" customHeight="1">
      <c r="A815" s="163" t="s">
        <v>3443</v>
      </c>
      <c r="B815" s="163" t="s">
        <v>3646</v>
      </c>
      <c r="C815" s="163" t="s">
        <v>130</v>
      </c>
      <c r="D815" s="163" t="s">
        <v>130</v>
      </c>
      <c r="E815" s="163" t="s">
        <v>13</v>
      </c>
      <c r="F815" s="163"/>
      <c r="G815" s="163" t="s">
        <v>2309</v>
      </c>
      <c r="H815" s="163" t="s">
        <v>256</v>
      </c>
      <c r="I815" s="164" t="s">
        <v>3442</v>
      </c>
      <c r="J815" s="164" t="s">
        <v>3442</v>
      </c>
      <c r="K815" s="164">
        <v>0</v>
      </c>
      <c r="L815" s="164">
        <v>0</v>
      </c>
      <c r="M815" s="164">
        <v>1</v>
      </c>
      <c r="N815" s="164">
        <v>1</v>
      </c>
      <c r="O815" s="156">
        <v>0</v>
      </c>
      <c r="P815" s="156">
        <f t="shared" si="12"/>
        <v>0</v>
      </c>
    </row>
    <row r="816" spans="1:16" s="21" customFormat="1" ht="15" customHeight="1">
      <c r="A816" s="163" t="s">
        <v>3443</v>
      </c>
      <c r="B816" s="163" t="s">
        <v>3646</v>
      </c>
      <c r="C816" s="163" t="s">
        <v>132</v>
      </c>
      <c r="D816" s="163" t="s">
        <v>132</v>
      </c>
      <c r="E816" s="163" t="s">
        <v>13</v>
      </c>
      <c r="F816" s="163"/>
      <c r="G816" s="163" t="s">
        <v>2279</v>
      </c>
      <c r="H816" s="163" t="s">
        <v>2280</v>
      </c>
      <c r="I816" s="164">
        <v>8399.74</v>
      </c>
      <c r="J816" s="164">
        <v>8399.74</v>
      </c>
      <c r="K816" s="164">
        <v>96425.78</v>
      </c>
      <c r="L816" s="164">
        <v>96425.780000000013</v>
      </c>
      <c r="M816" s="164">
        <v>1</v>
      </c>
      <c r="N816" s="164">
        <v>1</v>
      </c>
      <c r="O816" s="156">
        <v>88026.040000000008</v>
      </c>
      <c r="P816" s="156">
        <f t="shared" si="12"/>
        <v>8399.7400000000052</v>
      </c>
    </row>
    <row r="817" spans="1:16" s="21" customFormat="1" ht="15" customHeight="1">
      <c r="A817" s="163" t="s">
        <v>3443</v>
      </c>
      <c r="B817" s="163" t="s">
        <v>3646</v>
      </c>
      <c r="C817" s="163" t="s">
        <v>132</v>
      </c>
      <c r="D817" s="163" t="s">
        <v>132</v>
      </c>
      <c r="E817" s="163" t="s">
        <v>13</v>
      </c>
      <c r="F817" s="163"/>
      <c r="G817" s="163" t="s">
        <v>2281</v>
      </c>
      <c r="H817" s="163" t="s">
        <v>2282</v>
      </c>
      <c r="I817" s="164" t="s">
        <v>3442</v>
      </c>
      <c r="J817" s="164" t="s">
        <v>3442</v>
      </c>
      <c r="K817" s="164">
        <v>9591.2999999999993</v>
      </c>
      <c r="L817" s="164">
        <v>9591.2999999999993</v>
      </c>
      <c r="M817" s="164">
        <v>1</v>
      </c>
      <c r="N817" s="164">
        <v>1</v>
      </c>
      <c r="O817" s="156">
        <v>9591.2999999999993</v>
      </c>
      <c r="P817" s="156">
        <f t="shared" si="12"/>
        <v>0</v>
      </c>
    </row>
    <row r="818" spans="1:16" s="21" customFormat="1" ht="15" customHeight="1">
      <c r="A818" s="163" t="s">
        <v>3443</v>
      </c>
      <c r="B818" s="163" t="s">
        <v>3646</v>
      </c>
      <c r="C818" s="163" t="s">
        <v>132</v>
      </c>
      <c r="D818" s="163" t="s">
        <v>132</v>
      </c>
      <c r="E818" s="163" t="s">
        <v>13</v>
      </c>
      <c r="F818" s="163"/>
      <c r="G818" s="163" t="s">
        <v>2283</v>
      </c>
      <c r="H818" s="163" t="s">
        <v>2284</v>
      </c>
      <c r="I818" s="164">
        <v>951.41</v>
      </c>
      <c r="J818" s="164">
        <v>951.41</v>
      </c>
      <c r="K818" s="164">
        <v>951.41</v>
      </c>
      <c r="L818" s="164">
        <v>951.41</v>
      </c>
      <c r="M818" s="164">
        <v>1</v>
      </c>
      <c r="N818" s="164">
        <v>1</v>
      </c>
      <c r="O818" s="156">
        <v>0</v>
      </c>
      <c r="P818" s="156">
        <f t="shared" si="12"/>
        <v>951.41</v>
      </c>
    </row>
    <row r="819" spans="1:16" s="21" customFormat="1" ht="15" customHeight="1">
      <c r="A819" s="163" t="s">
        <v>3443</v>
      </c>
      <c r="B819" s="163" t="s">
        <v>3646</v>
      </c>
      <c r="C819" s="163" t="s">
        <v>132</v>
      </c>
      <c r="D819" s="163" t="s">
        <v>132</v>
      </c>
      <c r="E819" s="163" t="s">
        <v>13</v>
      </c>
      <c r="F819" s="163"/>
      <c r="G819" s="163" t="s">
        <v>2285</v>
      </c>
      <c r="H819" s="163" t="s">
        <v>2286</v>
      </c>
      <c r="I819" s="164" t="s">
        <v>3442</v>
      </c>
      <c r="J819" s="164" t="s">
        <v>3442</v>
      </c>
      <c r="K819" s="164">
        <v>53.56</v>
      </c>
      <c r="L819" s="164">
        <v>53.56</v>
      </c>
      <c r="M819" s="164">
        <v>1</v>
      </c>
      <c r="N819" s="164">
        <v>1</v>
      </c>
      <c r="O819" s="156">
        <v>53.56</v>
      </c>
      <c r="P819" s="156">
        <f t="shared" si="12"/>
        <v>0</v>
      </c>
    </row>
    <row r="820" spans="1:16" s="21" customFormat="1" ht="15" customHeight="1">
      <c r="A820" s="163" t="s">
        <v>3443</v>
      </c>
      <c r="B820" s="163" t="s">
        <v>3646</v>
      </c>
      <c r="C820" s="163" t="s">
        <v>132</v>
      </c>
      <c r="D820" s="163" t="s">
        <v>132</v>
      </c>
      <c r="E820" s="163" t="s">
        <v>13</v>
      </c>
      <c r="F820" s="163"/>
      <c r="G820" s="163" t="s">
        <v>2287</v>
      </c>
      <c r="H820" s="163" t="s">
        <v>2288</v>
      </c>
      <c r="I820" s="164">
        <v>955.88</v>
      </c>
      <c r="J820" s="164">
        <v>955.88</v>
      </c>
      <c r="K820" s="164">
        <v>955.88</v>
      </c>
      <c r="L820" s="164">
        <v>955.88</v>
      </c>
      <c r="M820" s="164">
        <v>1</v>
      </c>
      <c r="N820" s="164">
        <v>1</v>
      </c>
      <c r="O820" s="156">
        <v>0</v>
      </c>
      <c r="P820" s="156">
        <f t="shared" si="12"/>
        <v>955.88</v>
      </c>
    </row>
    <row r="821" spans="1:16" s="21" customFormat="1" ht="15" customHeight="1">
      <c r="A821" s="163" t="s">
        <v>3443</v>
      </c>
      <c r="B821" s="163" t="s">
        <v>3646</v>
      </c>
      <c r="C821" s="163" t="s">
        <v>132</v>
      </c>
      <c r="D821" s="163" t="s">
        <v>132</v>
      </c>
      <c r="E821" s="163" t="s">
        <v>13</v>
      </c>
      <c r="F821" s="163"/>
      <c r="G821" s="163" t="s">
        <v>2302</v>
      </c>
      <c r="H821" s="163" t="s">
        <v>2303</v>
      </c>
      <c r="I821" s="164">
        <v>36.61</v>
      </c>
      <c r="J821" s="164">
        <v>36.61</v>
      </c>
      <c r="K821" s="164">
        <v>36.61</v>
      </c>
      <c r="L821" s="164">
        <v>36.61</v>
      </c>
      <c r="M821" s="164">
        <v>1</v>
      </c>
      <c r="N821" s="164">
        <v>1</v>
      </c>
      <c r="O821" s="156">
        <v>0</v>
      </c>
      <c r="P821" s="156">
        <f t="shared" si="12"/>
        <v>36.61</v>
      </c>
    </row>
    <row r="822" spans="1:16" s="21" customFormat="1" ht="15" customHeight="1">
      <c r="A822" s="163" t="s">
        <v>3443</v>
      </c>
      <c r="B822" s="163" t="s">
        <v>3646</v>
      </c>
      <c r="C822" s="163" t="s">
        <v>132</v>
      </c>
      <c r="D822" s="163" t="s">
        <v>132</v>
      </c>
      <c r="E822" s="163" t="s">
        <v>13</v>
      </c>
      <c r="F822" s="163"/>
      <c r="G822" s="163" t="s">
        <v>2293</v>
      </c>
      <c r="H822" s="163" t="s">
        <v>17</v>
      </c>
      <c r="I822" s="164">
        <v>13.59</v>
      </c>
      <c r="J822" s="164">
        <v>13.59</v>
      </c>
      <c r="K822" s="164">
        <v>39.08</v>
      </c>
      <c r="L822" s="164">
        <v>39.08</v>
      </c>
      <c r="M822" s="164">
        <v>1</v>
      </c>
      <c r="N822" s="164">
        <v>1</v>
      </c>
      <c r="O822" s="156">
        <v>25.49</v>
      </c>
      <c r="P822" s="156">
        <f t="shared" si="12"/>
        <v>13.59</v>
      </c>
    </row>
    <row r="823" spans="1:16" s="21" customFormat="1" ht="15" customHeight="1">
      <c r="A823" s="163" t="s">
        <v>3443</v>
      </c>
      <c r="B823" s="163" t="s">
        <v>3646</v>
      </c>
      <c r="C823" s="163" t="s">
        <v>132</v>
      </c>
      <c r="D823" s="163" t="s">
        <v>132</v>
      </c>
      <c r="E823" s="163" t="s">
        <v>13</v>
      </c>
      <c r="F823" s="163"/>
      <c r="G823" s="163" t="s">
        <v>2294</v>
      </c>
      <c r="H823" s="163" t="s">
        <v>2295</v>
      </c>
      <c r="I823" s="164">
        <v>435.45</v>
      </c>
      <c r="J823" s="164">
        <v>435.45</v>
      </c>
      <c r="K823" s="164">
        <v>435.45</v>
      </c>
      <c r="L823" s="164">
        <v>435.45</v>
      </c>
      <c r="M823" s="164">
        <v>1</v>
      </c>
      <c r="N823" s="164">
        <v>1</v>
      </c>
      <c r="O823" s="156">
        <v>0</v>
      </c>
      <c r="P823" s="156">
        <f t="shared" si="12"/>
        <v>435.45</v>
      </c>
    </row>
    <row r="824" spans="1:16" s="21" customFormat="1" ht="15" customHeight="1">
      <c r="A824" s="163" t="s">
        <v>3443</v>
      </c>
      <c r="B824" s="163" t="s">
        <v>3646</v>
      </c>
      <c r="C824" s="163" t="s">
        <v>134</v>
      </c>
      <c r="D824" s="163" t="s">
        <v>134</v>
      </c>
      <c r="E824" s="163" t="s">
        <v>13</v>
      </c>
      <c r="F824" s="163"/>
      <c r="G824" s="163" t="s">
        <v>2279</v>
      </c>
      <c r="H824" s="163" t="s">
        <v>2280</v>
      </c>
      <c r="I824" s="164">
        <v>891.5</v>
      </c>
      <c r="J824" s="164">
        <v>891.5</v>
      </c>
      <c r="K824" s="164">
        <v>15676.38</v>
      </c>
      <c r="L824" s="164">
        <v>15676.38</v>
      </c>
      <c r="M824" s="164">
        <v>1</v>
      </c>
      <c r="N824" s="164">
        <v>1</v>
      </c>
      <c r="O824" s="156">
        <v>14784.880000000001</v>
      </c>
      <c r="P824" s="156">
        <f t="shared" si="12"/>
        <v>891.49999999999818</v>
      </c>
    </row>
    <row r="825" spans="1:16" s="21" customFormat="1" ht="15" customHeight="1">
      <c r="A825" s="163" t="s">
        <v>3443</v>
      </c>
      <c r="B825" s="163" t="s">
        <v>3646</v>
      </c>
      <c r="C825" s="163" t="s">
        <v>134</v>
      </c>
      <c r="D825" s="163" t="s">
        <v>134</v>
      </c>
      <c r="E825" s="163" t="s">
        <v>13</v>
      </c>
      <c r="F825" s="163"/>
      <c r="G825" s="163" t="s">
        <v>2281</v>
      </c>
      <c r="H825" s="163" t="s">
        <v>2282</v>
      </c>
      <c r="I825" s="164" t="s">
        <v>3442</v>
      </c>
      <c r="J825" s="164" t="s">
        <v>3442</v>
      </c>
      <c r="K825" s="164">
        <v>1240.26</v>
      </c>
      <c r="L825" s="164">
        <v>1240.26</v>
      </c>
      <c r="M825" s="164">
        <v>1</v>
      </c>
      <c r="N825" s="164">
        <v>1</v>
      </c>
      <c r="O825" s="156">
        <v>1240.26</v>
      </c>
      <c r="P825" s="156">
        <f t="shared" si="12"/>
        <v>0</v>
      </c>
    </row>
    <row r="826" spans="1:16" s="21" customFormat="1" ht="15" customHeight="1">
      <c r="A826" s="163" t="s">
        <v>3443</v>
      </c>
      <c r="B826" s="163" t="s">
        <v>3646</v>
      </c>
      <c r="C826" s="163" t="s">
        <v>134</v>
      </c>
      <c r="D826" s="163" t="s">
        <v>134</v>
      </c>
      <c r="E826" s="163" t="s">
        <v>13</v>
      </c>
      <c r="F826" s="163"/>
      <c r="G826" s="163" t="s">
        <v>2283</v>
      </c>
      <c r="H826" s="163" t="s">
        <v>2284</v>
      </c>
      <c r="I826" s="164">
        <v>83.83</v>
      </c>
      <c r="J826" s="164">
        <v>83.83</v>
      </c>
      <c r="K826" s="164">
        <v>83.83</v>
      </c>
      <c r="L826" s="164">
        <v>83.83</v>
      </c>
      <c r="M826" s="164">
        <v>1</v>
      </c>
      <c r="N826" s="164">
        <v>1</v>
      </c>
      <c r="O826" s="156">
        <v>0</v>
      </c>
      <c r="P826" s="156">
        <f t="shared" si="12"/>
        <v>83.83</v>
      </c>
    </row>
    <row r="827" spans="1:16" s="21" customFormat="1" ht="15" customHeight="1">
      <c r="A827" s="163" t="s">
        <v>3443</v>
      </c>
      <c r="B827" s="163" t="s">
        <v>3646</v>
      </c>
      <c r="C827" s="163" t="s">
        <v>134</v>
      </c>
      <c r="D827" s="163" t="s">
        <v>134</v>
      </c>
      <c r="E827" s="163" t="s">
        <v>13</v>
      </c>
      <c r="F827" s="163"/>
      <c r="G827" s="163" t="s">
        <v>2285</v>
      </c>
      <c r="H827" s="163" t="s">
        <v>2286</v>
      </c>
      <c r="I827" s="164" t="s">
        <v>3442</v>
      </c>
      <c r="J827" s="164" t="s">
        <v>3442</v>
      </c>
      <c r="K827" s="164">
        <v>1.24</v>
      </c>
      <c r="L827" s="164">
        <v>1.24</v>
      </c>
      <c r="M827" s="164">
        <v>0</v>
      </c>
      <c r="N827" s="164">
        <v>0</v>
      </c>
      <c r="O827" s="156">
        <v>1.24</v>
      </c>
      <c r="P827" s="156">
        <f t="shared" si="12"/>
        <v>0</v>
      </c>
    </row>
    <row r="828" spans="1:16" s="21" customFormat="1" ht="15" customHeight="1">
      <c r="A828" s="163" t="s">
        <v>3443</v>
      </c>
      <c r="B828" s="163" t="s">
        <v>3646</v>
      </c>
      <c r="C828" s="163" t="s">
        <v>134</v>
      </c>
      <c r="D828" s="163" t="s">
        <v>134</v>
      </c>
      <c r="E828" s="163" t="s">
        <v>13</v>
      </c>
      <c r="F828" s="163"/>
      <c r="G828" s="163" t="s">
        <v>2287</v>
      </c>
      <c r="H828" s="163" t="s">
        <v>2288</v>
      </c>
      <c r="I828" s="164">
        <v>117.76</v>
      </c>
      <c r="J828" s="164">
        <v>117.76</v>
      </c>
      <c r="K828" s="164">
        <v>117.76</v>
      </c>
      <c r="L828" s="164">
        <v>117.76</v>
      </c>
      <c r="M828" s="164">
        <v>1</v>
      </c>
      <c r="N828" s="164">
        <v>1</v>
      </c>
      <c r="O828" s="156">
        <v>0</v>
      </c>
      <c r="P828" s="156">
        <f t="shared" si="12"/>
        <v>117.76</v>
      </c>
    </row>
    <row r="829" spans="1:16" s="21" customFormat="1" ht="15" customHeight="1">
      <c r="A829" s="163" t="s">
        <v>3443</v>
      </c>
      <c r="B829" s="163" t="s">
        <v>3646</v>
      </c>
      <c r="C829" s="163" t="s">
        <v>134</v>
      </c>
      <c r="D829" s="163" t="s">
        <v>134</v>
      </c>
      <c r="E829" s="163" t="s">
        <v>13</v>
      </c>
      <c r="F829" s="163"/>
      <c r="G829" s="163" t="s">
        <v>2302</v>
      </c>
      <c r="H829" s="163" t="s">
        <v>2303</v>
      </c>
      <c r="I829" s="164">
        <v>4.22</v>
      </c>
      <c r="J829" s="164">
        <v>4.22</v>
      </c>
      <c r="K829" s="164">
        <v>4.22</v>
      </c>
      <c r="L829" s="164">
        <v>4.22</v>
      </c>
      <c r="M829" s="164">
        <v>1</v>
      </c>
      <c r="N829" s="164">
        <v>1</v>
      </c>
      <c r="O829" s="156">
        <v>0</v>
      </c>
      <c r="P829" s="156">
        <f t="shared" si="12"/>
        <v>4.22</v>
      </c>
    </row>
    <row r="830" spans="1:16" s="21" customFormat="1" ht="15" customHeight="1">
      <c r="A830" s="163" t="s">
        <v>3443</v>
      </c>
      <c r="B830" s="163" t="s">
        <v>3646</v>
      </c>
      <c r="C830" s="163" t="s">
        <v>134</v>
      </c>
      <c r="D830" s="163" t="s">
        <v>134</v>
      </c>
      <c r="E830" s="163" t="s">
        <v>13</v>
      </c>
      <c r="F830" s="163"/>
      <c r="G830" s="163" t="s">
        <v>2293</v>
      </c>
      <c r="H830" s="163" t="s">
        <v>17</v>
      </c>
      <c r="I830" s="164">
        <v>2.27</v>
      </c>
      <c r="J830" s="164">
        <v>2.27</v>
      </c>
      <c r="K830" s="164">
        <v>6.29</v>
      </c>
      <c r="L830" s="164">
        <v>6.2899999999999991</v>
      </c>
      <c r="M830" s="164">
        <v>1</v>
      </c>
      <c r="N830" s="164">
        <v>1</v>
      </c>
      <c r="O830" s="156">
        <v>4.0199999999999996</v>
      </c>
      <c r="P830" s="156">
        <f t="shared" si="12"/>
        <v>2.2699999999999996</v>
      </c>
    </row>
    <row r="831" spans="1:16" s="21" customFormat="1" ht="15" customHeight="1">
      <c r="A831" s="163" t="s">
        <v>3443</v>
      </c>
      <c r="B831" s="163" t="s">
        <v>3646</v>
      </c>
      <c r="C831" s="163" t="s">
        <v>134</v>
      </c>
      <c r="D831" s="163" t="s">
        <v>134</v>
      </c>
      <c r="E831" s="163" t="s">
        <v>13</v>
      </c>
      <c r="F831" s="163"/>
      <c r="G831" s="163" t="s">
        <v>2294</v>
      </c>
      <c r="H831" s="163" t="s">
        <v>2295</v>
      </c>
      <c r="I831" s="164">
        <v>72.81</v>
      </c>
      <c r="J831" s="164">
        <v>72.81</v>
      </c>
      <c r="K831" s="164">
        <v>72.81</v>
      </c>
      <c r="L831" s="164">
        <v>72.81</v>
      </c>
      <c r="M831" s="164">
        <v>1</v>
      </c>
      <c r="N831" s="164">
        <v>1</v>
      </c>
      <c r="O831" s="156">
        <v>0</v>
      </c>
      <c r="P831" s="156">
        <f t="shared" si="12"/>
        <v>72.81</v>
      </c>
    </row>
    <row r="832" spans="1:16" s="21" customFormat="1" ht="15" customHeight="1">
      <c r="A832" s="163" t="s">
        <v>3443</v>
      </c>
      <c r="B832" s="163" t="s">
        <v>3646</v>
      </c>
      <c r="C832" s="163" t="s">
        <v>136</v>
      </c>
      <c r="D832" s="163" t="s">
        <v>136</v>
      </c>
      <c r="E832" s="163" t="s">
        <v>13</v>
      </c>
      <c r="F832" s="163"/>
      <c r="G832" s="163" t="s">
        <v>2279</v>
      </c>
      <c r="H832" s="163" t="s">
        <v>2280</v>
      </c>
      <c r="I832" s="164">
        <v>6103.31</v>
      </c>
      <c r="J832" s="164">
        <v>6103.31</v>
      </c>
      <c r="K832" s="164">
        <v>52175.99</v>
      </c>
      <c r="L832" s="164">
        <v>52175.99</v>
      </c>
      <c r="M832" s="164">
        <v>1</v>
      </c>
      <c r="N832" s="164">
        <v>1</v>
      </c>
      <c r="O832" s="156">
        <v>46072.68</v>
      </c>
      <c r="P832" s="156">
        <f t="shared" si="12"/>
        <v>6103.3099999999977</v>
      </c>
    </row>
    <row r="833" spans="1:16" s="21" customFormat="1" ht="15" customHeight="1">
      <c r="A833" s="163" t="s">
        <v>3443</v>
      </c>
      <c r="B833" s="163" t="s">
        <v>3646</v>
      </c>
      <c r="C833" s="163" t="s">
        <v>136</v>
      </c>
      <c r="D833" s="163" t="s">
        <v>136</v>
      </c>
      <c r="E833" s="163" t="s">
        <v>13</v>
      </c>
      <c r="F833" s="163"/>
      <c r="G833" s="163" t="s">
        <v>2281</v>
      </c>
      <c r="H833" s="163" t="s">
        <v>2282</v>
      </c>
      <c r="I833" s="164" t="s">
        <v>3442</v>
      </c>
      <c r="J833" s="164" t="s">
        <v>3442</v>
      </c>
      <c r="K833" s="164">
        <v>2334.31</v>
      </c>
      <c r="L833" s="164">
        <v>2334.31</v>
      </c>
      <c r="M833" s="164">
        <v>1</v>
      </c>
      <c r="N833" s="164">
        <v>1</v>
      </c>
      <c r="O833" s="156">
        <v>2334.31</v>
      </c>
      <c r="P833" s="156">
        <f t="shared" si="12"/>
        <v>0</v>
      </c>
    </row>
    <row r="834" spans="1:16" s="21" customFormat="1" ht="15" customHeight="1">
      <c r="A834" s="163" t="s">
        <v>3443</v>
      </c>
      <c r="B834" s="163" t="s">
        <v>3646</v>
      </c>
      <c r="C834" s="163" t="s">
        <v>136</v>
      </c>
      <c r="D834" s="163" t="s">
        <v>136</v>
      </c>
      <c r="E834" s="163" t="s">
        <v>13</v>
      </c>
      <c r="F834" s="163"/>
      <c r="G834" s="163" t="s">
        <v>2283</v>
      </c>
      <c r="H834" s="163" t="s">
        <v>2284</v>
      </c>
      <c r="I834" s="164">
        <v>1032.28</v>
      </c>
      <c r="J834" s="164">
        <v>1032.28</v>
      </c>
      <c r="K834" s="164">
        <v>1032.28</v>
      </c>
      <c r="L834" s="164">
        <v>1032.28</v>
      </c>
      <c r="M834" s="164">
        <v>1</v>
      </c>
      <c r="N834" s="164">
        <v>1</v>
      </c>
      <c r="O834" s="156">
        <v>0</v>
      </c>
      <c r="P834" s="156">
        <f t="shared" si="12"/>
        <v>1032.28</v>
      </c>
    </row>
    <row r="835" spans="1:16" s="21" customFormat="1" ht="15" customHeight="1">
      <c r="A835" s="163" t="s">
        <v>3443</v>
      </c>
      <c r="B835" s="163" t="s">
        <v>3646</v>
      </c>
      <c r="C835" s="163" t="s">
        <v>136</v>
      </c>
      <c r="D835" s="163" t="s">
        <v>136</v>
      </c>
      <c r="E835" s="163" t="s">
        <v>13</v>
      </c>
      <c r="F835" s="163"/>
      <c r="G835" s="163" t="s">
        <v>2285</v>
      </c>
      <c r="H835" s="163" t="s">
        <v>2286</v>
      </c>
      <c r="I835" s="164" t="s">
        <v>3442</v>
      </c>
      <c r="J835" s="164" t="s">
        <v>3442</v>
      </c>
      <c r="K835" s="164">
        <v>20.14</v>
      </c>
      <c r="L835" s="164">
        <v>20.14</v>
      </c>
      <c r="M835" s="164">
        <v>1</v>
      </c>
      <c r="N835" s="164">
        <v>1</v>
      </c>
      <c r="O835" s="156">
        <v>20.14</v>
      </c>
      <c r="P835" s="156">
        <f t="shared" si="12"/>
        <v>0</v>
      </c>
    </row>
    <row r="836" spans="1:16" s="21" customFormat="1" ht="15" customHeight="1">
      <c r="A836" s="163" t="s">
        <v>3443</v>
      </c>
      <c r="B836" s="163" t="s">
        <v>3646</v>
      </c>
      <c r="C836" s="163" t="s">
        <v>136</v>
      </c>
      <c r="D836" s="163" t="s">
        <v>136</v>
      </c>
      <c r="E836" s="163" t="s">
        <v>13</v>
      </c>
      <c r="F836" s="163"/>
      <c r="G836" s="163" t="s">
        <v>2287</v>
      </c>
      <c r="H836" s="163" t="s">
        <v>2288</v>
      </c>
      <c r="I836" s="164">
        <v>579.85</v>
      </c>
      <c r="J836" s="164">
        <v>579.85</v>
      </c>
      <c r="K836" s="164">
        <v>579.85</v>
      </c>
      <c r="L836" s="164">
        <v>579.85</v>
      </c>
      <c r="M836" s="164">
        <v>1</v>
      </c>
      <c r="N836" s="164">
        <v>1</v>
      </c>
      <c r="O836" s="156">
        <v>0</v>
      </c>
      <c r="P836" s="156">
        <f t="shared" si="12"/>
        <v>579.85</v>
      </c>
    </row>
    <row r="837" spans="1:16" s="21" customFormat="1" ht="15" customHeight="1">
      <c r="A837" s="163" t="s">
        <v>3443</v>
      </c>
      <c r="B837" s="163" t="s">
        <v>3646</v>
      </c>
      <c r="C837" s="163" t="s">
        <v>136</v>
      </c>
      <c r="D837" s="163" t="s">
        <v>136</v>
      </c>
      <c r="E837" s="163" t="s">
        <v>13</v>
      </c>
      <c r="F837" s="163"/>
      <c r="G837" s="163" t="s">
        <v>2302</v>
      </c>
      <c r="H837" s="163" t="s">
        <v>2303</v>
      </c>
      <c r="I837" s="164">
        <v>4.55</v>
      </c>
      <c r="J837" s="164">
        <v>4.55</v>
      </c>
      <c r="K837" s="164">
        <v>4.55</v>
      </c>
      <c r="L837" s="164">
        <v>4.55</v>
      </c>
      <c r="M837" s="164">
        <v>1</v>
      </c>
      <c r="N837" s="164">
        <v>1</v>
      </c>
      <c r="O837" s="156">
        <v>0</v>
      </c>
      <c r="P837" s="156">
        <f t="shared" ref="P837:P900" si="13">L837-O837</f>
        <v>4.55</v>
      </c>
    </row>
    <row r="838" spans="1:16" s="21" customFormat="1" ht="15" customHeight="1">
      <c r="A838" s="163" t="s">
        <v>3443</v>
      </c>
      <c r="B838" s="163" t="s">
        <v>3646</v>
      </c>
      <c r="C838" s="163" t="s">
        <v>136</v>
      </c>
      <c r="D838" s="163" t="s">
        <v>136</v>
      </c>
      <c r="E838" s="163" t="s">
        <v>13</v>
      </c>
      <c r="F838" s="163"/>
      <c r="G838" s="163" t="s">
        <v>2293</v>
      </c>
      <c r="H838" s="163" t="s">
        <v>17</v>
      </c>
      <c r="I838" s="164">
        <v>7.53</v>
      </c>
      <c r="J838" s="164">
        <v>7.53</v>
      </c>
      <c r="K838" s="164">
        <v>18.95</v>
      </c>
      <c r="L838" s="164">
        <v>18.95</v>
      </c>
      <c r="M838" s="164">
        <v>1</v>
      </c>
      <c r="N838" s="164">
        <v>1</v>
      </c>
      <c r="O838" s="156">
        <v>11.42</v>
      </c>
      <c r="P838" s="156">
        <f t="shared" si="13"/>
        <v>7.5299999999999994</v>
      </c>
    </row>
    <row r="839" spans="1:16" s="21" customFormat="1" ht="15" customHeight="1">
      <c r="A839" s="163" t="s">
        <v>3443</v>
      </c>
      <c r="B839" s="163" t="s">
        <v>3646</v>
      </c>
      <c r="C839" s="163" t="s">
        <v>136</v>
      </c>
      <c r="D839" s="163" t="s">
        <v>136</v>
      </c>
      <c r="E839" s="163" t="s">
        <v>13</v>
      </c>
      <c r="F839" s="163"/>
      <c r="G839" s="163" t="s">
        <v>2294</v>
      </c>
      <c r="H839" s="163" t="s">
        <v>2295</v>
      </c>
      <c r="I839" s="164">
        <v>170.49</v>
      </c>
      <c r="J839" s="164">
        <v>170.49</v>
      </c>
      <c r="K839" s="164">
        <v>170.49</v>
      </c>
      <c r="L839" s="164">
        <v>170.49</v>
      </c>
      <c r="M839" s="164">
        <v>1</v>
      </c>
      <c r="N839" s="164">
        <v>0</v>
      </c>
      <c r="O839" s="156">
        <v>0</v>
      </c>
      <c r="P839" s="156">
        <f t="shared" si="13"/>
        <v>170.49</v>
      </c>
    </row>
    <row r="840" spans="1:16" s="21" customFormat="1" ht="15" customHeight="1">
      <c r="A840" s="163" t="s">
        <v>3443</v>
      </c>
      <c r="B840" s="163" t="s">
        <v>3646</v>
      </c>
      <c r="C840" s="163" t="s">
        <v>138</v>
      </c>
      <c r="D840" s="163" t="s">
        <v>138</v>
      </c>
      <c r="E840" s="163" t="s">
        <v>13</v>
      </c>
      <c r="F840" s="163"/>
      <c r="G840" s="163" t="s">
        <v>2279</v>
      </c>
      <c r="H840" s="163" t="s">
        <v>2280</v>
      </c>
      <c r="I840" s="164" t="s">
        <v>3442</v>
      </c>
      <c r="J840" s="164" t="s">
        <v>3442</v>
      </c>
      <c r="K840" s="164">
        <v>0</v>
      </c>
      <c r="L840" s="164">
        <v>0</v>
      </c>
      <c r="M840" s="164">
        <v>1</v>
      </c>
      <c r="N840" s="164">
        <v>1</v>
      </c>
      <c r="O840" s="156">
        <v>0</v>
      </c>
      <c r="P840" s="156">
        <f t="shared" si="13"/>
        <v>0</v>
      </c>
    </row>
    <row r="841" spans="1:16" s="21" customFormat="1" ht="15" customHeight="1">
      <c r="A841" s="163" t="s">
        <v>3443</v>
      </c>
      <c r="B841" s="163" t="s">
        <v>3646</v>
      </c>
      <c r="C841" s="163" t="s">
        <v>138</v>
      </c>
      <c r="D841" s="163" t="s">
        <v>138</v>
      </c>
      <c r="E841" s="163" t="s">
        <v>13</v>
      </c>
      <c r="F841" s="163"/>
      <c r="G841" s="163" t="s">
        <v>2287</v>
      </c>
      <c r="H841" s="163" t="s">
        <v>2288</v>
      </c>
      <c r="I841" s="164" t="s">
        <v>3442</v>
      </c>
      <c r="J841" s="164" t="s">
        <v>3442</v>
      </c>
      <c r="K841" s="164">
        <v>0</v>
      </c>
      <c r="L841" s="164">
        <v>0</v>
      </c>
      <c r="M841" s="164">
        <v>1</v>
      </c>
      <c r="N841" s="164">
        <v>1</v>
      </c>
      <c r="O841" s="156">
        <v>0</v>
      </c>
      <c r="P841" s="156">
        <f t="shared" si="13"/>
        <v>0</v>
      </c>
    </row>
    <row r="842" spans="1:16" s="21" customFormat="1" ht="15" customHeight="1">
      <c r="A842" s="163" t="s">
        <v>3443</v>
      </c>
      <c r="B842" s="163" t="s">
        <v>3646</v>
      </c>
      <c r="C842" s="163" t="s">
        <v>138</v>
      </c>
      <c r="D842" s="163" t="s">
        <v>138</v>
      </c>
      <c r="E842" s="163" t="s">
        <v>13</v>
      </c>
      <c r="F842" s="163"/>
      <c r="G842" s="163" t="s">
        <v>2293</v>
      </c>
      <c r="H842" s="163" t="s">
        <v>17</v>
      </c>
      <c r="I842" s="164" t="s">
        <v>3442</v>
      </c>
      <c r="J842" s="164" t="s">
        <v>3442</v>
      </c>
      <c r="K842" s="164">
        <v>0</v>
      </c>
      <c r="L842" s="164">
        <v>0</v>
      </c>
      <c r="M842" s="164">
        <v>1</v>
      </c>
      <c r="N842" s="164">
        <v>1</v>
      </c>
      <c r="O842" s="156">
        <v>0</v>
      </c>
      <c r="P842" s="156">
        <f t="shared" si="13"/>
        <v>0</v>
      </c>
    </row>
    <row r="843" spans="1:16" s="21" customFormat="1" ht="15" customHeight="1">
      <c r="A843" s="163" t="s">
        <v>3443</v>
      </c>
      <c r="B843" s="163" t="s">
        <v>3646</v>
      </c>
      <c r="C843" s="163" t="s">
        <v>138</v>
      </c>
      <c r="D843" s="163" t="s">
        <v>138</v>
      </c>
      <c r="E843" s="163" t="s">
        <v>13</v>
      </c>
      <c r="F843" s="163"/>
      <c r="G843" s="163" t="s">
        <v>2294</v>
      </c>
      <c r="H843" s="163" t="s">
        <v>2295</v>
      </c>
      <c r="I843" s="164" t="s">
        <v>3442</v>
      </c>
      <c r="J843" s="164" t="s">
        <v>3442</v>
      </c>
      <c r="K843" s="164">
        <v>0</v>
      </c>
      <c r="L843" s="164">
        <v>0</v>
      </c>
      <c r="M843" s="164">
        <v>1</v>
      </c>
      <c r="N843" s="164">
        <v>1</v>
      </c>
      <c r="O843" s="156">
        <v>0</v>
      </c>
      <c r="P843" s="156">
        <f t="shared" si="13"/>
        <v>0</v>
      </c>
    </row>
    <row r="844" spans="1:16" s="21" customFormat="1" ht="15" customHeight="1">
      <c r="A844" s="163" t="s">
        <v>3443</v>
      </c>
      <c r="B844" s="163" t="s">
        <v>3646</v>
      </c>
      <c r="C844" s="163" t="s">
        <v>140</v>
      </c>
      <c r="D844" s="163" t="s">
        <v>140</v>
      </c>
      <c r="E844" s="163" t="s">
        <v>13</v>
      </c>
      <c r="F844" s="163"/>
      <c r="G844" s="163" t="s">
        <v>2279</v>
      </c>
      <c r="H844" s="163" t="s">
        <v>2280</v>
      </c>
      <c r="I844" s="164" t="s">
        <v>3442</v>
      </c>
      <c r="J844" s="164" t="s">
        <v>3442</v>
      </c>
      <c r="K844" s="164">
        <v>0</v>
      </c>
      <c r="L844" s="164">
        <v>0</v>
      </c>
      <c r="M844" s="164">
        <v>1</v>
      </c>
      <c r="N844" s="164">
        <v>1</v>
      </c>
      <c r="O844" s="156">
        <v>0</v>
      </c>
      <c r="P844" s="156">
        <f t="shared" si="13"/>
        <v>0</v>
      </c>
    </row>
    <row r="845" spans="1:16" s="21" customFormat="1" ht="15" customHeight="1">
      <c r="A845" s="163" t="s">
        <v>3443</v>
      </c>
      <c r="B845" s="163" t="s">
        <v>3646</v>
      </c>
      <c r="C845" s="163" t="s">
        <v>140</v>
      </c>
      <c r="D845" s="163" t="s">
        <v>140</v>
      </c>
      <c r="E845" s="163" t="s">
        <v>13</v>
      </c>
      <c r="F845" s="163"/>
      <c r="G845" s="163" t="s">
        <v>2281</v>
      </c>
      <c r="H845" s="163" t="s">
        <v>2282</v>
      </c>
      <c r="I845" s="164" t="s">
        <v>3442</v>
      </c>
      <c r="J845" s="164" t="s">
        <v>3442</v>
      </c>
      <c r="K845" s="164">
        <v>0</v>
      </c>
      <c r="L845" s="164">
        <v>0</v>
      </c>
      <c r="M845" s="164">
        <v>1</v>
      </c>
      <c r="N845" s="164">
        <v>1</v>
      </c>
      <c r="O845" s="156">
        <v>0</v>
      </c>
      <c r="P845" s="156">
        <f t="shared" si="13"/>
        <v>0</v>
      </c>
    </row>
    <row r="846" spans="1:16" s="21" customFormat="1" ht="15" customHeight="1">
      <c r="A846" s="163" t="s">
        <v>3443</v>
      </c>
      <c r="B846" s="163" t="s">
        <v>3646</v>
      </c>
      <c r="C846" s="163" t="s">
        <v>140</v>
      </c>
      <c r="D846" s="163" t="s">
        <v>140</v>
      </c>
      <c r="E846" s="163" t="s">
        <v>13</v>
      </c>
      <c r="F846" s="163"/>
      <c r="G846" s="163" t="s">
        <v>2285</v>
      </c>
      <c r="H846" s="163" t="s">
        <v>2286</v>
      </c>
      <c r="I846" s="164" t="s">
        <v>3442</v>
      </c>
      <c r="J846" s="164" t="s">
        <v>3442</v>
      </c>
      <c r="K846" s="164">
        <v>0</v>
      </c>
      <c r="L846" s="164">
        <v>0</v>
      </c>
      <c r="M846" s="164">
        <v>1</v>
      </c>
      <c r="N846" s="164">
        <v>1</v>
      </c>
      <c r="O846" s="156">
        <v>0</v>
      </c>
      <c r="P846" s="156">
        <f t="shared" si="13"/>
        <v>0</v>
      </c>
    </row>
    <row r="847" spans="1:16" s="21" customFormat="1" ht="15" customHeight="1">
      <c r="A847" s="163" t="s">
        <v>3443</v>
      </c>
      <c r="B847" s="163" t="s">
        <v>3646</v>
      </c>
      <c r="C847" s="163" t="s">
        <v>140</v>
      </c>
      <c r="D847" s="163" t="s">
        <v>140</v>
      </c>
      <c r="E847" s="163" t="s">
        <v>13</v>
      </c>
      <c r="F847" s="163"/>
      <c r="G847" s="163" t="s">
        <v>2287</v>
      </c>
      <c r="H847" s="163" t="s">
        <v>2288</v>
      </c>
      <c r="I847" s="164" t="s">
        <v>3442</v>
      </c>
      <c r="J847" s="164" t="s">
        <v>3442</v>
      </c>
      <c r="K847" s="164">
        <v>0</v>
      </c>
      <c r="L847" s="164">
        <v>0</v>
      </c>
      <c r="M847" s="164">
        <v>1</v>
      </c>
      <c r="N847" s="164">
        <v>1</v>
      </c>
      <c r="O847" s="156">
        <v>0</v>
      </c>
      <c r="P847" s="156">
        <f t="shared" si="13"/>
        <v>0</v>
      </c>
    </row>
    <row r="848" spans="1:16" s="21" customFormat="1" ht="15" customHeight="1">
      <c r="A848" s="163" t="s">
        <v>3443</v>
      </c>
      <c r="B848" s="163" t="s">
        <v>3646</v>
      </c>
      <c r="C848" s="163" t="s">
        <v>140</v>
      </c>
      <c r="D848" s="163" t="s">
        <v>140</v>
      </c>
      <c r="E848" s="163" t="s">
        <v>13</v>
      </c>
      <c r="F848" s="163"/>
      <c r="G848" s="163" t="s">
        <v>2293</v>
      </c>
      <c r="H848" s="163" t="s">
        <v>17</v>
      </c>
      <c r="I848" s="164" t="s">
        <v>3442</v>
      </c>
      <c r="J848" s="164" t="s">
        <v>3442</v>
      </c>
      <c r="K848" s="164">
        <v>0</v>
      </c>
      <c r="L848" s="164">
        <v>0</v>
      </c>
      <c r="M848" s="164">
        <v>0</v>
      </c>
      <c r="N848" s="164">
        <v>0</v>
      </c>
      <c r="O848" s="156">
        <v>0</v>
      </c>
      <c r="P848" s="156">
        <f t="shared" si="13"/>
        <v>0</v>
      </c>
    </row>
    <row r="849" spans="1:16" s="21" customFormat="1" ht="15" customHeight="1">
      <c r="A849" s="163" t="s">
        <v>3443</v>
      </c>
      <c r="B849" s="163" t="s">
        <v>3646</v>
      </c>
      <c r="C849" s="163" t="s">
        <v>257</v>
      </c>
      <c r="D849" s="163" t="s">
        <v>257</v>
      </c>
      <c r="E849" s="163" t="s">
        <v>13</v>
      </c>
      <c r="F849" s="163"/>
      <c r="G849" s="163" t="s">
        <v>2279</v>
      </c>
      <c r="H849" s="163" t="s">
        <v>2280</v>
      </c>
      <c r="I849" s="164">
        <v>7673.05</v>
      </c>
      <c r="J849" s="164">
        <v>7673.05</v>
      </c>
      <c r="K849" s="164">
        <v>104049.32</v>
      </c>
      <c r="L849" s="164">
        <v>104049.32</v>
      </c>
      <c r="M849" s="164">
        <v>1</v>
      </c>
      <c r="N849" s="164">
        <v>1</v>
      </c>
      <c r="O849" s="156">
        <v>96376.27</v>
      </c>
      <c r="P849" s="156">
        <f t="shared" si="13"/>
        <v>7673.0500000000029</v>
      </c>
    </row>
    <row r="850" spans="1:16" s="21" customFormat="1" ht="15" customHeight="1">
      <c r="A850" s="163" t="s">
        <v>3443</v>
      </c>
      <c r="B850" s="163" t="s">
        <v>3646</v>
      </c>
      <c r="C850" s="163" t="s">
        <v>257</v>
      </c>
      <c r="D850" s="163" t="s">
        <v>257</v>
      </c>
      <c r="E850" s="163" t="s">
        <v>13</v>
      </c>
      <c r="F850" s="163"/>
      <c r="G850" s="163" t="s">
        <v>2281</v>
      </c>
      <c r="H850" s="163" t="s">
        <v>2282</v>
      </c>
      <c r="I850" s="164" t="s">
        <v>3442</v>
      </c>
      <c r="J850" s="164" t="s">
        <v>3442</v>
      </c>
      <c r="K850" s="164">
        <v>10601.2</v>
      </c>
      <c r="L850" s="164">
        <v>10601.2</v>
      </c>
      <c r="M850" s="164">
        <v>1</v>
      </c>
      <c r="N850" s="164">
        <v>1</v>
      </c>
      <c r="O850" s="156">
        <v>10601.2</v>
      </c>
      <c r="P850" s="156">
        <f t="shared" si="13"/>
        <v>0</v>
      </c>
    </row>
    <row r="851" spans="1:16" s="21" customFormat="1" ht="15" customHeight="1">
      <c r="A851" s="163" t="s">
        <v>3443</v>
      </c>
      <c r="B851" s="163" t="s">
        <v>3646</v>
      </c>
      <c r="C851" s="163" t="s">
        <v>257</v>
      </c>
      <c r="D851" s="163" t="s">
        <v>257</v>
      </c>
      <c r="E851" s="163" t="s">
        <v>13</v>
      </c>
      <c r="F851" s="163"/>
      <c r="G851" s="163" t="s">
        <v>2283</v>
      </c>
      <c r="H851" s="163" t="s">
        <v>2284</v>
      </c>
      <c r="I851" s="164">
        <v>1040.57</v>
      </c>
      <c r="J851" s="164">
        <v>1040.57</v>
      </c>
      <c r="K851" s="164">
        <v>1040.57</v>
      </c>
      <c r="L851" s="164">
        <v>1040.57</v>
      </c>
      <c r="M851" s="164">
        <v>1</v>
      </c>
      <c r="N851" s="164">
        <v>1</v>
      </c>
      <c r="O851" s="156">
        <v>0</v>
      </c>
      <c r="P851" s="156">
        <f t="shared" si="13"/>
        <v>1040.57</v>
      </c>
    </row>
    <row r="852" spans="1:16" s="21" customFormat="1" ht="15" customHeight="1">
      <c r="A852" s="163" t="s">
        <v>3443</v>
      </c>
      <c r="B852" s="163" t="s">
        <v>3646</v>
      </c>
      <c r="C852" s="163" t="s">
        <v>257</v>
      </c>
      <c r="D852" s="163" t="s">
        <v>257</v>
      </c>
      <c r="E852" s="163" t="s">
        <v>13</v>
      </c>
      <c r="F852" s="163"/>
      <c r="G852" s="163" t="s">
        <v>2285</v>
      </c>
      <c r="H852" s="163" t="s">
        <v>2286</v>
      </c>
      <c r="I852" s="164" t="s">
        <v>3442</v>
      </c>
      <c r="J852" s="164" t="s">
        <v>3442</v>
      </c>
      <c r="K852" s="164">
        <v>60.48</v>
      </c>
      <c r="L852" s="164">
        <v>60.48</v>
      </c>
      <c r="M852" s="164">
        <v>1</v>
      </c>
      <c r="N852" s="164">
        <v>1</v>
      </c>
      <c r="O852" s="156">
        <v>60.48</v>
      </c>
      <c r="P852" s="156">
        <f t="shared" si="13"/>
        <v>0</v>
      </c>
    </row>
    <row r="853" spans="1:16" s="21" customFormat="1" ht="15" customHeight="1">
      <c r="A853" s="163" t="s">
        <v>3443</v>
      </c>
      <c r="B853" s="163" t="s">
        <v>3646</v>
      </c>
      <c r="C853" s="163" t="s">
        <v>257</v>
      </c>
      <c r="D853" s="163" t="s">
        <v>257</v>
      </c>
      <c r="E853" s="163" t="s">
        <v>13</v>
      </c>
      <c r="F853" s="163"/>
      <c r="G853" s="163" t="s">
        <v>2287</v>
      </c>
      <c r="H853" s="163" t="s">
        <v>2288</v>
      </c>
      <c r="I853" s="164">
        <v>1050.18</v>
      </c>
      <c r="J853" s="164">
        <v>1050.18</v>
      </c>
      <c r="K853" s="164">
        <v>1050.18</v>
      </c>
      <c r="L853" s="164">
        <v>1050.18</v>
      </c>
      <c r="M853" s="164">
        <v>1</v>
      </c>
      <c r="N853" s="164">
        <v>1</v>
      </c>
      <c r="O853" s="156">
        <v>0</v>
      </c>
      <c r="P853" s="156">
        <f t="shared" si="13"/>
        <v>1050.18</v>
      </c>
    </row>
    <row r="854" spans="1:16" s="21" customFormat="1" ht="15" customHeight="1">
      <c r="A854" s="163" t="s">
        <v>3443</v>
      </c>
      <c r="B854" s="163" t="s">
        <v>3646</v>
      </c>
      <c r="C854" s="163" t="s">
        <v>257</v>
      </c>
      <c r="D854" s="163" t="s">
        <v>257</v>
      </c>
      <c r="E854" s="163" t="s">
        <v>13</v>
      </c>
      <c r="F854" s="163"/>
      <c r="G854" s="163" t="s">
        <v>2302</v>
      </c>
      <c r="H854" s="163" t="s">
        <v>2303</v>
      </c>
      <c r="I854" s="164">
        <v>45.27</v>
      </c>
      <c r="J854" s="164">
        <v>45.27</v>
      </c>
      <c r="K854" s="164">
        <v>45.27</v>
      </c>
      <c r="L854" s="164">
        <v>45.27</v>
      </c>
      <c r="M854" s="164">
        <v>1</v>
      </c>
      <c r="N854" s="164">
        <v>1</v>
      </c>
      <c r="O854" s="156">
        <v>0</v>
      </c>
      <c r="P854" s="156">
        <f t="shared" si="13"/>
        <v>45.27</v>
      </c>
    </row>
    <row r="855" spans="1:16" s="21" customFormat="1" ht="15" customHeight="1">
      <c r="A855" s="163" t="s">
        <v>3443</v>
      </c>
      <c r="B855" s="163" t="s">
        <v>3646</v>
      </c>
      <c r="C855" s="163" t="s">
        <v>257</v>
      </c>
      <c r="D855" s="163" t="s">
        <v>257</v>
      </c>
      <c r="E855" s="163" t="s">
        <v>13</v>
      </c>
      <c r="F855" s="163"/>
      <c r="G855" s="163" t="s">
        <v>2310</v>
      </c>
      <c r="H855" s="163" t="s">
        <v>38</v>
      </c>
      <c r="I855" s="164" t="s">
        <v>3442</v>
      </c>
      <c r="J855" s="164" t="s">
        <v>3442</v>
      </c>
      <c r="K855" s="164">
        <v>0</v>
      </c>
      <c r="L855" s="164">
        <v>0</v>
      </c>
      <c r="M855" s="164">
        <v>1</v>
      </c>
      <c r="N855" s="164">
        <v>1</v>
      </c>
      <c r="O855" s="156">
        <v>0</v>
      </c>
      <c r="P855" s="156">
        <f t="shared" si="13"/>
        <v>0</v>
      </c>
    </row>
    <row r="856" spans="1:16" s="21" customFormat="1" ht="15" customHeight="1">
      <c r="A856" s="163" t="s">
        <v>3443</v>
      </c>
      <c r="B856" s="163" t="s">
        <v>3646</v>
      </c>
      <c r="C856" s="163" t="s">
        <v>257</v>
      </c>
      <c r="D856" s="163" t="s">
        <v>257</v>
      </c>
      <c r="E856" s="163" t="s">
        <v>13</v>
      </c>
      <c r="F856" s="163"/>
      <c r="G856" s="163" t="s">
        <v>2293</v>
      </c>
      <c r="H856" s="163" t="s">
        <v>17</v>
      </c>
      <c r="I856" s="164">
        <v>14.88</v>
      </c>
      <c r="J856" s="164">
        <v>14.88</v>
      </c>
      <c r="K856" s="164">
        <v>42.74</v>
      </c>
      <c r="L856" s="164">
        <v>42.74</v>
      </c>
      <c r="M856" s="164">
        <v>0</v>
      </c>
      <c r="N856" s="164">
        <v>0</v>
      </c>
      <c r="O856" s="156">
        <v>27.86</v>
      </c>
      <c r="P856" s="156">
        <f t="shared" si="13"/>
        <v>14.880000000000003</v>
      </c>
    </row>
    <row r="857" spans="1:16" s="21" customFormat="1" ht="15" customHeight="1">
      <c r="A857" s="163" t="s">
        <v>3443</v>
      </c>
      <c r="B857" s="163" t="s">
        <v>3646</v>
      </c>
      <c r="C857" s="163" t="s">
        <v>257</v>
      </c>
      <c r="D857" s="163" t="s">
        <v>257</v>
      </c>
      <c r="E857" s="163" t="s">
        <v>13</v>
      </c>
      <c r="F857" s="163"/>
      <c r="G857" s="163" t="s">
        <v>2294</v>
      </c>
      <c r="H857" s="163" t="s">
        <v>2295</v>
      </c>
      <c r="I857" s="164">
        <v>472.97</v>
      </c>
      <c r="J857" s="164">
        <v>472.97</v>
      </c>
      <c r="K857" s="164">
        <v>472.97</v>
      </c>
      <c r="L857" s="164">
        <v>472.97</v>
      </c>
      <c r="M857" s="164">
        <v>1</v>
      </c>
      <c r="N857" s="164">
        <v>0</v>
      </c>
      <c r="O857" s="156">
        <v>0</v>
      </c>
      <c r="P857" s="156">
        <f t="shared" si="13"/>
        <v>472.97</v>
      </c>
    </row>
    <row r="858" spans="1:16" s="21" customFormat="1" ht="15" customHeight="1">
      <c r="A858" s="163" t="s">
        <v>3443</v>
      </c>
      <c r="B858" s="163" t="s">
        <v>3646</v>
      </c>
      <c r="C858" s="163" t="s">
        <v>312</v>
      </c>
      <c r="D858" s="163" t="s">
        <v>312</v>
      </c>
      <c r="E858" s="163" t="s">
        <v>13</v>
      </c>
      <c r="F858" s="163"/>
      <c r="G858" s="163" t="s">
        <v>2279</v>
      </c>
      <c r="H858" s="163" t="s">
        <v>2280</v>
      </c>
      <c r="I858" s="164">
        <v>2162.91</v>
      </c>
      <c r="J858" s="164">
        <v>2162.91</v>
      </c>
      <c r="K858" s="164">
        <v>67098.899999999994</v>
      </c>
      <c r="L858" s="164">
        <v>67098.900000000009</v>
      </c>
      <c r="M858" s="164">
        <v>1</v>
      </c>
      <c r="N858" s="164">
        <v>1</v>
      </c>
      <c r="O858" s="156">
        <v>64935.99</v>
      </c>
      <c r="P858" s="156">
        <f t="shared" si="13"/>
        <v>2162.9100000000108</v>
      </c>
    </row>
    <row r="859" spans="1:16" s="21" customFormat="1" ht="15" customHeight="1">
      <c r="A859" s="163" t="s">
        <v>3443</v>
      </c>
      <c r="B859" s="163" t="s">
        <v>3646</v>
      </c>
      <c r="C859" s="163" t="s">
        <v>312</v>
      </c>
      <c r="D859" s="163" t="s">
        <v>312</v>
      </c>
      <c r="E859" s="163" t="s">
        <v>13</v>
      </c>
      <c r="F859" s="163"/>
      <c r="G859" s="163" t="s">
        <v>2281</v>
      </c>
      <c r="H859" s="163" t="s">
        <v>2282</v>
      </c>
      <c r="I859" s="164">
        <v>3.48</v>
      </c>
      <c r="J859" s="164">
        <v>3.48</v>
      </c>
      <c r="K859" s="164">
        <v>2255.1799999999998</v>
      </c>
      <c r="L859" s="164">
        <v>2255.1799999999998</v>
      </c>
      <c r="M859" s="164">
        <v>1</v>
      </c>
      <c r="N859" s="164">
        <v>1</v>
      </c>
      <c r="O859" s="156">
        <v>2251.6999999999998</v>
      </c>
      <c r="P859" s="156">
        <f t="shared" si="13"/>
        <v>3.4800000000000182</v>
      </c>
    </row>
    <row r="860" spans="1:16" s="21" customFormat="1" ht="15" customHeight="1">
      <c r="A860" s="163" t="s">
        <v>3443</v>
      </c>
      <c r="B860" s="163" t="s">
        <v>3646</v>
      </c>
      <c r="C860" s="163" t="s">
        <v>312</v>
      </c>
      <c r="D860" s="163" t="s">
        <v>312</v>
      </c>
      <c r="E860" s="163" t="s">
        <v>13</v>
      </c>
      <c r="F860" s="163"/>
      <c r="G860" s="163" t="s">
        <v>2283</v>
      </c>
      <c r="H860" s="163" t="s">
        <v>2284</v>
      </c>
      <c r="I860" s="164">
        <v>856.3</v>
      </c>
      <c r="J860" s="164">
        <v>856.3</v>
      </c>
      <c r="K860" s="164">
        <v>856.3</v>
      </c>
      <c r="L860" s="164">
        <v>856.3</v>
      </c>
      <c r="M860" s="164">
        <v>1</v>
      </c>
      <c r="N860" s="164">
        <v>1</v>
      </c>
      <c r="O860" s="156">
        <v>0</v>
      </c>
      <c r="P860" s="156">
        <f t="shared" si="13"/>
        <v>856.3</v>
      </c>
    </row>
    <row r="861" spans="1:16" s="21" customFormat="1" ht="15" customHeight="1">
      <c r="A861" s="163" t="s">
        <v>3443</v>
      </c>
      <c r="B861" s="163" t="s">
        <v>3646</v>
      </c>
      <c r="C861" s="163" t="s">
        <v>312</v>
      </c>
      <c r="D861" s="163" t="s">
        <v>312</v>
      </c>
      <c r="E861" s="163" t="s">
        <v>13</v>
      </c>
      <c r="F861" s="163"/>
      <c r="G861" s="163" t="s">
        <v>2285</v>
      </c>
      <c r="H861" s="163" t="s">
        <v>2286</v>
      </c>
      <c r="I861" s="164">
        <v>1.25</v>
      </c>
      <c r="J861" s="164">
        <v>1.25</v>
      </c>
      <c r="K861" s="164">
        <v>42.96</v>
      </c>
      <c r="L861" s="164">
        <v>42.96</v>
      </c>
      <c r="M861" s="164">
        <v>1</v>
      </c>
      <c r="N861" s="164">
        <v>1</v>
      </c>
      <c r="O861" s="156">
        <v>41.71</v>
      </c>
      <c r="P861" s="156">
        <f t="shared" si="13"/>
        <v>1.25</v>
      </c>
    </row>
    <row r="862" spans="1:16" s="21" customFormat="1" ht="15" customHeight="1">
      <c r="A862" s="163" t="s">
        <v>3443</v>
      </c>
      <c r="B862" s="163" t="s">
        <v>3646</v>
      </c>
      <c r="C862" s="163" t="s">
        <v>312</v>
      </c>
      <c r="D862" s="163" t="s">
        <v>312</v>
      </c>
      <c r="E862" s="163" t="s">
        <v>13</v>
      </c>
      <c r="F862" s="163"/>
      <c r="G862" s="163" t="s">
        <v>2287</v>
      </c>
      <c r="H862" s="163" t="s">
        <v>2288</v>
      </c>
      <c r="I862" s="164">
        <v>675.68</v>
      </c>
      <c r="J862" s="164">
        <v>675.68</v>
      </c>
      <c r="K862" s="164">
        <v>675.68</v>
      </c>
      <c r="L862" s="164">
        <v>675.68</v>
      </c>
      <c r="M862" s="164">
        <v>1</v>
      </c>
      <c r="N862" s="164">
        <v>1</v>
      </c>
      <c r="O862" s="156">
        <v>0</v>
      </c>
      <c r="P862" s="156">
        <f t="shared" si="13"/>
        <v>675.68</v>
      </c>
    </row>
    <row r="863" spans="1:16" s="21" customFormat="1" ht="15" customHeight="1">
      <c r="A863" s="163" t="s">
        <v>3443</v>
      </c>
      <c r="B863" s="163" t="s">
        <v>3646</v>
      </c>
      <c r="C863" s="163" t="s">
        <v>312</v>
      </c>
      <c r="D863" s="163" t="s">
        <v>312</v>
      </c>
      <c r="E863" s="163" t="s">
        <v>13</v>
      </c>
      <c r="F863" s="163"/>
      <c r="G863" s="163" t="s">
        <v>2302</v>
      </c>
      <c r="H863" s="163" t="s">
        <v>2303</v>
      </c>
      <c r="I863" s="164">
        <v>35.020000000000003</v>
      </c>
      <c r="J863" s="164">
        <v>35.020000000000003</v>
      </c>
      <c r="K863" s="164">
        <v>35.020000000000003</v>
      </c>
      <c r="L863" s="164">
        <v>35.020000000000003</v>
      </c>
      <c r="M863" s="164">
        <v>1</v>
      </c>
      <c r="N863" s="164">
        <v>1</v>
      </c>
      <c r="O863" s="156">
        <v>0</v>
      </c>
      <c r="P863" s="156">
        <f t="shared" si="13"/>
        <v>35.020000000000003</v>
      </c>
    </row>
    <row r="864" spans="1:16" s="21" customFormat="1" ht="15" customHeight="1">
      <c r="A864" s="163" t="s">
        <v>3443</v>
      </c>
      <c r="B864" s="163" t="s">
        <v>3646</v>
      </c>
      <c r="C864" s="163" t="s">
        <v>312</v>
      </c>
      <c r="D864" s="163" t="s">
        <v>312</v>
      </c>
      <c r="E864" s="163" t="s">
        <v>13</v>
      </c>
      <c r="F864" s="163"/>
      <c r="G864" s="163" t="s">
        <v>2310</v>
      </c>
      <c r="H864" s="163" t="s">
        <v>38</v>
      </c>
      <c r="I864" s="164" t="s">
        <v>3442</v>
      </c>
      <c r="J864" s="164" t="s">
        <v>3442</v>
      </c>
      <c r="K864" s="164">
        <v>0</v>
      </c>
      <c r="L864" s="164">
        <v>0</v>
      </c>
      <c r="M864" s="164">
        <v>1</v>
      </c>
      <c r="N864" s="164">
        <v>1</v>
      </c>
      <c r="O864" s="156">
        <v>0</v>
      </c>
      <c r="P864" s="156">
        <f t="shared" si="13"/>
        <v>0</v>
      </c>
    </row>
    <row r="865" spans="1:16" s="21" customFormat="1" ht="15" customHeight="1">
      <c r="A865" s="163" t="s">
        <v>3443</v>
      </c>
      <c r="B865" s="163" t="s">
        <v>3646</v>
      </c>
      <c r="C865" s="163" t="s">
        <v>312</v>
      </c>
      <c r="D865" s="163" t="s">
        <v>312</v>
      </c>
      <c r="E865" s="163" t="s">
        <v>13</v>
      </c>
      <c r="F865" s="163"/>
      <c r="G865" s="163" t="s">
        <v>2293</v>
      </c>
      <c r="H865" s="163" t="s">
        <v>17</v>
      </c>
      <c r="I865" s="164">
        <v>9.34</v>
      </c>
      <c r="J865" s="164">
        <v>9.34</v>
      </c>
      <c r="K865" s="164">
        <v>24.43</v>
      </c>
      <c r="L865" s="164">
        <v>24.43</v>
      </c>
      <c r="M865" s="164">
        <v>0</v>
      </c>
      <c r="N865" s="164">
        <v>0</v>
      </c>
      <c r="O865" s="156">
        <v>15.09</v>
      </c>
      <c r="P865" s="156">
        <f t="shared" si="13"/>
        <v>9.34</v>
      </c>
    </row>
    <row r="866" spans="1:16" s="21" customFormat="1" ht="15" customHeight="1">
      <c r="A866" s="163" t="s">
        <v>3443</v>
      </c>
      <c r="B866" s="163" t="s">
        <v>3646</v>
      </c>
      <c r="C866" s="163" t="s">
        <v>312</v>
      </c>
      <c r="D866" s="163" t="s">
        <v>312</v>
      </c>
      <c r="E866" s="163" t="s">
        <v>13</v>
      </c>
      <c r="F866" s="163"/>
      <c r="G866" s="163" t="s">
        <v>2294</v>
      </c>
      <c r="H866" s="163" t="s">
        <v>2295</v>
      </c>
      <c r="I866" s="164">
        <v>702.14</v>
      </c>
      <c r="J866" s="164">
        <v>702.14</v>
      </c>
      <c r="K866" s="164">
        <v>702.14</v>
      </c>
      <c r="L866" s="164">
        <v>702.14</v>
      </c>
      <c r="M866" s="164">
        <v>1</v>
      </c>
      <c r="N866" s="164">
        <v>0</v>
      </c>
      <c r="O866" s="156">
        <v>0</v>
      </c>
      <c r="P866" s="156">
        <f t="shared" si="13"/>
        <v>702.14</v>
      </c>
    </row>
    <row r="867" spans="1:16" s="21" customFormat="1" ht="15" customHeight="1">
      <c r="A867" s="163" t="s">
        <v>3443</v>
      </c>
      <c r="B867" s="163" t="s">
        <v>3646</v>
      </c>
      <c r="C867" s="163" t="s">
        <v>2468</v>
      </c>
      <c r="D867" s="163" t="s">
        <v>2468</v>
      </c>
      <c r="E867" s="163" t="s">
        <v>13</v>
      </c>
      <c r="F867" s="163"/>
      <c r="G867" s="163" t="s">
        <v>2279</v>
      </c>
      <c r="H867" s="163" t="s">
        <v>2280</v>
      </c>
      <c r="I867" s="164">
        <v>1250.22</v>
      </c>
      <c r="J867" s="164">
        <v>1250.22</v>
      </c>
      <c r="K867" s="164">
        <v>25708.07</v>
      </c>
      <c r="L867" s="164">
        <v>25708.07</v>
      </c>
      <c r="M867" s="164">
        <v>1</v>
      </c>
      <c r="N867" s="164">
        <v>1</v>
      </c>
      <c r="O867" s="156">
        <v>24457.850000000002</v>
      </c>
      <c r="P867" s="156">
        <f t="shared" si="13"/>
        <v>1250.2199999999975</v>
      </c>
    </row>
    <row r="868" spans="1:16" s="21" customFormat="1" ht="15" customHeight="1">
      <c r="A868" s="163" t="s">
        <v>3443</v>
      </c>
      <c r="B868" s="163" t="s">
        <v>3646</v>
      </c>
      <c r="C868" s="163" t="s">
        <v>2468</v>
      </c>
      <c r="D868" s="163" t="s">
        <v>2468</v>
      </c>
      <c r="E868" s="163" t="s">
        <v>13</v>
      </c>
      <c r="F868" s="163"/>
      <c r="G868" s="163" t="s">
        <v>2281</v>
      </c>
      <c r="H868" s="163" t="s">
        <v>2282</v>
      </c>
      <c r="I868" s="164" t="s">
        <v>3442</v>
      </c>
      <c r="J868" s="164" t="s">
        <v>3442</v>
      </c>
      <c r="K868" s="164">
        <v>1067.6600000000001</v>
      </c>
      <c r="L868" s="164">
        <v>1067.6600000000001</v>
      </c>
      <c r="M868" s="164">
        <v>1</v>
      </c>
      <c r="N868" s="164">
        <v>1</v>
      </c>
      <c r="O868" s="156">
        <v>1067.6600000000001</v>
      </c>
      <c r="P868" s="156">
        <f t="shared" si="13"/>
        <v>0</v>
      </c>
    </row>
    <row r="869" spans="1:16" s="21" customFormat="1" ht="15" customHeight="1">
      <c r="A869" s="163" t="s">
        <v>3443</v>
      </c>
      <c r="B869" s="163" t="s">
        <v>3646</v>
      </c>
      <c r="C869" s="163" t="s">
        <v>2468</v>
      </c>
      <c r="D869" s="163" t="s">
        <v>2468</v>
      </c>
      <c r="E869" s="163" t="s">
        <v>13</v>
      </c>
      <c r="F869" s="163"/>
      <c r="G869" s="163" t="s">
        <v>2283</v>
      </c>
      <c r="H869" s="163" t="s">
        <v>2284</v>
      </c>
      <c r="I869" s="164">
        <v>133.88</v>
      </c>
      <c r="J869" s="164">
        <v>133.88</v>
      </c>
      <c r="K869" s="164">
        <v>133.88</v>
      </c>
      <c r="L869" s="164">
        <v>133.88</v>
      </c>
      <c r="M869" s="164">
        <v>1</v>
      </c>
      <c r="N869" s="164">
        <v>1</v>
      </c>
      <c r="O869" s="156">
        <v>0</v>
      </c>
      <c r="P869" s="156">
        <f t="shared" si="13"/>
        <v>133.88</v>
      </c>
    </row>
    <row r="870" spans="1:16" s="21" customFormat="1" ht="15" customHeight="1">
      <c r="A870" s="163" t="s">
        <v>3443</v>
      </c>
      <c r="B870" s="163" t="s">
        <v>3646</v>
      </c>
      <c r="C870" s="163" t="s">
        <v>2468</v>
      </c>
      <c r="D870" s="163" t="s">
        <v>2468</v>
      </c>
      <c r="E870" s="163" t="s">
        <v>13</v>
      </c>
      <c r="F870" s="163"/>
      <c r="G870" s="163" t="s">
        <v>2285</v>
      </c>
      <c r="H870" s="163" t="s">
        <v>2286</v>
      </c>
      <c r="I870" s="164" t="s">
        <v>3442</v>
      </c>
      <c r="J870" s="164" t="s">
        <v>3442</v>
      </c>
      <c r="K870" s="164">
        <v>8.1</v>
      </c>
      <c r="L870" s="164">
        <v>8.1</v>
      </c>
      <c r="M870" s="164">
        <v>1</v>
      </c>
      <c r="N870" s="164">
        <v>1</v>
      </c>
      <c r="O870" s="156">
        <v>8.1</v>
      </c>
      <c r="P870" s="156">
        <f t="shared" si="13"/>
        <v>0</v>
      </c>
    </row>
    <row r="871" spans="1:16" s="21" customFormat="1" ht="15" customHeight="1">
      <c r="A871" s="163" t="s">
        <v>3443</v>
      </c>
      <c r="B871" s="163" t="s">
        <v>3646</v>
      </c>
      <c r="C871" s="163" t="s">
        <v>2468</v>
      </c>
      <c r="D871" s="163" t="s">
        <v>2468</v>
      </c>
      <c r="E871" s="163" t="s">
        <v>13</v>
      </c>
      <c r="F871" s="163"/>
      <c r="G871" s="163" t="s">
        <v>2287</v>
      </c>
      <c r="H871" s="163" t="s">
        <v>2288</v>
      </c>
      <c r="I871" s="164">
        <v>782.51</v>
      </c>
      <c r="J871" s="164">
        <v>782.51</v>
      </c>
      <c r="K871" s="164">
        <v>782.51</v>
      </c>
      <c r="L871" s="164">
        <v>782.51</v>
      </c>
      <c r="M871" s="164">
        <v>1</v>
      </c>
      <c r="N871" s="164">
        <v>1</v>
      </c>
      <c r="O871" s="156">
        <v>0</v>
      </c>
      <c r="P871" s="156">
        <f t="shared" si="13"/>
        <v>782.51</v>
      </c>
    </row>
    <row r="872" spans="1:16" s="21" customFormat="1" ht="15" customHeight="1">
      <c r="A872" s="163" t="s">
        <v>3443</v>
      </c>
      <c r="B872" s="163" t="s">
        <v>3646</v>
      </c>
      <c r="C872" s="163" t="s">
        <v>2468</v>
      </c>
      <c r="D872" s="163" t="s">
        <v>2468</v>
      </c>
      <c r="E872" s="163" t="s">
        <v>13</v>
      </c>
      <c r="F872" s="163"/>
      <c r="G872" s="163" t="s">
        <v>2302</v>
      </c>
      <c r="H872" s="163" t="s">
        <v>2303</v>
      </c>
      <c r="I872" s="164">
        <v>193.84</v>
      </c>
      <c r="J872" s="164">
        <v>193.84</v>
      </c>
      <c r="K872" s="164">
        <v>193.84</v>
      </c>
      <c r="L872" s="164">
        <v>193.84</v>
      </c>
      <c r="M872" s="164">
        <v>1</v>
      </c>
      <c r="N872" s="164">
        <v>0</v>
      </c>
      <c r="O872" s="156">
        <v>0</v>
      </c>
      <c r="P872" s="156">
        <f t="shared" si="13"/>
        <v>193.84</v>
      </c>
    </row>
    <row r="873" spans="1:16" s="21" customFormat="1" ht="15" customHeight="1">
      <c r="A873" s="163" t="s">
        <v>3443</v>
      </c>
      <c r="B873" s="163" t="s">
        <v>3646</v>
      </c>
      <c r="C873" s="163" t="s">
        <v>2468</v>
      </c>
      <c r="D873" s="163" t="s">
        <v>2468</v>
      </c>
      <c r="E873" s="163" t="s">
        <v>13</v>
      </c>
      <c r="F873" s="163"/>
      <c r="G873" s="163" t="s">
        <v>2293</v>
      </c>
      <c r="H873" s="163" t="s">
        <v>17</v>
      </c>
      <c r="I873" s="164">
        <v>3.81</v>
      </c>
      <c r="J873" s="164">
        <v>3.81</v>
      </c>
      <c r="K873" s="164">
        <v>10.199999999999999</v>
      </c>
      <c r="L873" s="164">
        <v>10.200000000000001</v>
      </c>
      <c r="M873" s="164">
        <v>0</v>
      </c>
      <c r="N873" s="164">
        <v>0</v>
      </c>
      <c r="O873" s="156">
        <v>6.39</v>
      </c>
      <c r="P873" s="156">
        <f t="shared" si="13"/>
        <v>3.8100000000000014</v>
      </c>
    </row>
    <row r="874" spans="1:16" s="21" customFormat="1" ht="15" customHeight="1">
      <c r="A874" s="163" t="s">
        <v>3443</v>
      </c>
      <c r="B874" s="163" t="s">
        <v>3646</v>
      </c>
      <c r="C874" s="163" t="s">
        <v>2469</v>
      </c>
      <c r="D874" s="163" t="s">
        <v>2469</v>
      </c>
      <c r="E874" s="163" t="s">
        <v>13</v>
      </c>
      <c r="F874" s="163"/>
      <c r="G874" s="163" t="s">
        <v>2279</v>
      </c>
      <c r="H874" s="163" t="s">
        <v>2280</v>
      </c>
      <c r="I874" s="164">
        <v>5575.44</v>
      </c>
      <c r="J874" s="164">
        <v>5575.44</v>
      </c>
      <c r="K874" s="164">
        <v>97588.75</v>
      </c>
      <c r="L874" s="164">
        <v>97588.750000000015</v>
      </c>
      <c r="M874" s="164">
        <v>1</v>
      </c>
      <c r="N874" s="164">
        <v>1</v>
      </c>
      <c r="O874" s="156">
        <v>92013.310000000012</v>
      </c>
      <c r="P874" s="156">
        <f t="shared" si="13"/>
        <v>5575.4400000000023</v>
      </c>
    </row>
    <row r="875" spans="1:16" s="21" customFormat="1" ht="15" customHeight="1">
      <c r="A875" s="163" t="s">
        <v>3443</v>
      </c>
      <c r="B875" s="163" t="s">
        <v>3646</v>
      </c>
      <c r="C875" s="163" t="s">
        <v>2469</v>
      </c>
      <c r="D875" s="163" t="s">
        <v>2469</v>
      </c>
      <c r="E875" s="163" t="s">
        <v>13</v>
      </c>
      <c r="F875" s="163"/>
      <c r="G875" s="163" t="s">
        <v>2281</v>
      </c>
      <c r="H875" s="163" t="s">
        <v>2282</v>
      </c>
      <c r="I875" s="164" t="s">
        <v>3442</v>
      </c>
      <c r="J875" s="164" t="s">
        <v>3442</v>
      </c>
      <c r="K875" s="164">
        <v>11684.03</v>
      </c>
      <c r="L875" s="164">
        <v>11684.03</v>
      </c>
      <c r="M875" s="164">
        <v>1</v>
      </c>
      <c r="N875" s="164">
        <v>0</v>
      </c>
      <c r="O875" s="156">
        <v>11684.03</v>
      </c>
      <c r="P875" s="156">
        <f t="shared" si="13"/>
        <v>0</v>
      </c>
    </row>
    <row r="876" spans="1:16" s="21" customFormat="1" ht="15" customHeight="1">
      <c r="A876" s="163" t="s">
        <v>3443</v>
      </c>
      <c r="B876" s="163" t="s">
        <v>3646</v>
      </c>
      <c r="C876" s="163" t="s">
        <v>2469</v>
      </c>
      <c r="D876" s="163" t="s">
        <v>2469</v>
      </c>
      <c r="E876" s="163" t="s">
        <v>13</v>
      </c>
      <c r="F876" s="163"/>
      <c r="G876" s="163" t="s">
        <v>2283</v>
      </c>
      <c r="H876" s="163" t="s">
        <v>2284</v>
      </c>
      <c r="I876" s="164">
        <v>590.16</v>
      </c>
      <c r="J876" s="164">
        <v>590.16</v>
      </c>
      <c r="K876" s="164">
        <v>590.16</v>
      </c>
      <c r="L876" s="164">
        <v>590.16</v>
      </c>
      <c r="M876" s="164">
        <v>1</v>
      </c>
      <c r="N876" s="164">
        <v>0</v>
      </c>
      <c r="O876" s="156">
        <v>0</v>
      </c>
      <c r="P876" s="156">
        <f t="shared" si="13"/>
        <v>590.16</v>
      </c>
    </row>
    <row r="877" spans="1:16" s="21" customFormat="1" ht="15" customHeight="1">
      <c r="A877" s="163" t="s">
        <v>3443</v>
      </c>
      <c r="B877" s="163" t="s">
        <v>3646</v>
      </c>
      <c r="C877" s="163" t="s">
        <v>2469</v>
      </c>
      <c r="D877" s="163" t="s">
        <v>2469</v>
      </c>
      <c r="E877" s="163" t="s">
        <v>13</v>
      </c>
      <c r="F877" s="163"/>
      <c r="G877" s="163" t="s">
        <v>2287</v>
      </c>
      <c r="H877" s="163" t="s">
        <v>2288</v>
      </c>
      <c r="I877" s="164">
        <v>981.62</v>
      </c>
      <c r="J877" s="164">
        <v>981.62</v>
      </c>
      <c r="K877" s="164">
        <v>981.62</v>
      </c>
      <c r="L877" s="164">
        <v>981.62</v>
      </c>
      <c r="M877" s="164">
        <v>1</v>
      </c>
      <c r="N877" s="164">
        <v>0</v>
      </c>
      <c r="O877" s="156">
        <v>0</v>
      </c>
      <c r="P877" s="156">
        <f t="shared" si="13"/>
        <v>981.62</v>
      </c>
    </row>
    <row r="878" spans="1:16" s="21" customFormat="1" ht="15" customHeight="1">
      <c r="A878" s="163" t="s">
        <v>3443</v>
      </c>
      <c r="B878" s="163" t="s">
        <v>3646</v>
      </c>
      <c r="C878" s="163" t="s">
        <v>2469</v>
      </c>
      <c r="D878" s="163" t="s">
        <v>2469</v>
      </c>
      <c r="E878" s="163" t="s">
        <v>13</v>
      </c>
      <c r="F878" s="163"/>
      <c r="G878" s="163" t="s">
        <v>2302</v>
      </c>
      <c r="H878" s="163" t="s">
        <v>2303</v>
      </c>
      <c r="I878" s="164">
        <v>39.020000000000003</v>
      </c>
      <c r="J878" s="164">
        <v>39.020000000000003</v>
      </c>
      <c r="K878" s="164">
        <v>39.020000000000003</v>
      </c>
      <c r="L878" s="164">
        <v>39.020000000000003</v>
      </c>
      <c r="M878" s="164">
        <v>1</v>
      </c>
      <c r="N878" s="164">
        <v>0</v>
      </c>
      <c r="O878" s="156">
        <v>0</v>
      </c>
      <c r="P878" s="156">
        <f t="shared" si="13"/>
        <v>39.020000000000003</v>
      </c>
    </row>
    <row r="879" spans="1:16" s="21" customFormat="1" ht="15" customHeight="1">
      <c r="A879" s="163" t="s">
        <v>3443</v>
      </c>
      <c r="B879" s="163" t="s">
        <v>3646</v>
      </c>
      <c r="C879" s="163" t="s">
        <v>2469</v>
      </c>
      <c r="D879" s="163" t="s">
        <v>2469</v>
      </c>
      <c r="E879" s="163" t="s">
        <v>13</v>
      </c>
      <c r="F879" s="163"/>
      <c r="G879" s="163" t="s">
        <v>2293</v>
      </c>
      <c r="H879" s="163" t="s">
        <v>17</v>
      </c>
      <c r="I879" s="164">
        <v>14.15</v>
      </c>
      <c r="J879" s="164">
        <v>14.15</v>
      </c>
      <c r="K879" s="164">
        <v>40.46</v>
      </c>
      <c r="L879" s="164">
        <v>40.46</v>
      </c>
      <c r="M879" s="164">
        <v>0</v>
      </c>
      <c r="N879" s="164">
        <v>0</v>
      </c>
      <c r="O879" s="156">
        <v>26.31</v>
      </c>
      <c r="P879" s="156">
        <f t="shared" si="13"/>
        <v>14.150000000000002</v>
      </c>
    </row>
    <row r="880" spans="1:16" s="21" customFormat="1" ht="15" customHeight="1">
      <c r="A880" s="163" t="s">
        <v>3443</v>
      </c>
      <c r="B880" s="163" t="s">
        <v>3646</v>
      </c>
      <c r="C880" s="163" t="s">
        <v>2469</v>
      </c>
      <c r="D880" s="163" t="s">
        <v>2469</v>
      </c>
      <c r="E880" s="163" t="s">
        <v>13</v>
      </c>
      <c r="F880" s="163"/>
      <c r="G880" s="163" t="s">
        <v>2294</v>
      </c>
      <c r="H880" s="163" t="s">
        <v>2295</v>
      </c>
      <c r="I880" s="164">
        <v>461.24</v>
      </c>
      <c r="J880" s="164">
        <v>461.24</v>
      </c>
      <c r="K880" s="164">
        <v>461.24</v>
      </c>
      <c r="L880" s="164">
        <v>461.24</v>
      </c>
      <c r="M880" s="164">
        <v>1</v>
      </c>
      <c r="N880" s="164">
        <v>0</v>
      </c>
      <c r="O880" s="156">
        <v>0</v>
      </c>
      <c r="P880" s="156">
        <f t="shared" si="13"/>
        <v>461.24</v>
      </c>
    </row>
    <row r="881" spans="1:16" s="21" customFormat="1" ht="15" customHeight="1">
      <c r="A881" s="163" t="s">
        <v>3443</v>
      </c>
      <c r="B881" s="163" t="s">
        <v>3646</v>
      </c>
      <c r="C881" s="163" t="s">
        <v>2470</v>
      </c>
      <c r="D881" s="163" t="s">
        <v>2470</v>
      </c>
      <c r="E881" s="163" t="s">
        <v>13</v>
      </c>
      <c r="F881" s="163"/>
      <c r="G881" s="163" t="s">
        <v>2279</v>
      </c>
      <c r="H881" s="163" t="s">
        <v>2280</v>
      </c>
      <c r="I881" s="164">
        <v>11690.92</v>
      </c>
      <c r="J881" s="164">
        <v>11690.92</v>
      </c>
      <c r="K881" s="164">
        <v>184561.69</v>
      </c>
      <c r="L881" s="164">
        <v>184561.69000000003</v>
      </c>
      <c r="M881" s="164">
        <v>1</v>
      </c>
      <c r="N881" s="164">
        <v>1</v>
      </c>
      <c r="O881" s="156">
        <v>172870.77</v>
      </c>
      <c r="P881" s="156">
        <f t="shared" si="13"/>
        <v>11690.920000000042</v>
      </c>
    </row>
    <row r="882" spans="1:16" s="21" customFormat="1" ht="15" customHeight="1">
      <c r="A882" s="163" t="s">
        <v>3443</v>
      </c>
      <c r="B882" s="163" t="s">
        <v>3646</v>
      </c>
      <c r="C882" s="163" t="s">
        <v>2470</v>
      </c>
      <c r="D882" s="163" t="s">
        <v>2470</v>
      </c>
      <c r="E882" s="163" t="s">
        <v>13</v>
      </c>
      <c r="F882" s="163"/>
      <c r="G882" s="163" t="s">
        <v>2281</v>
      </c>
      <c r="H882" s="163" t="s">
        <v>2282</v>
      </c>
      <c r="I882" s="164">
        <v>9.5299999999999994</v>
      </c>
      <c r="J882" s="164">
        <v>9.5299999999999994</v>
      </c>
      <c r="K882" s="164">
        <v>4409.8599999999997</v>
      </c>
      <c r="L882" s="164">
        <v>4409.8599999999997</v>
      </c>
      <c r="M882" s="164">
        <v>1</v>
      </c>
      <c r="N882" s="164">
        <v>0</v>
      </c>
      <c r="O882" s="156">
        <v>4400.329999999999</v>
      </c>
      <c r="P882" s="156">
        <f t="shared" si="13"/>
        <v>9.5300000000006548</v>
      </c>
    </row>
    <row r="883" spans="1:16" s="21" customFormat="1" ht="15" customHeight="1">
      <c r="A883" s="163" t="s">
        <v>3443</v>
      </c>
      <c r="B883" s="163" t="s">
        <v>3646</v>
      </c>
      <c r="C883" s="163" t="s">
        <v>2470</v>
      </c>
      <c r="D883" s="163" t="s">
        <v>2470</v>
      </c>
      <c r="E883" s="163" t="s">
        <v>13</v>
      </c>
      <c r="F883" s="163"/>
      <c r="G883" s="163" t="s">
        <v>2283</v>
      </c>
      <c r="H883" s="163" t="s">
        <v>2284</v>
      </c>
      <c r="I883" s="164">
        <v>993.3</v>
      </c>
      <c r="J883" s="164">
        <v>993.3</v>
      </c>
      <c r="K883" s="164">
        <v>993.3</v>
      </c>
      <c r="L883" s="164">
        <v>993.3</v>
      </c>
      <c r="M883" s="164">
        <v>1</v>
      </c>
      <c r="N883" s="164">
        <v>0</v>
      </c>
      <c r="O883" s="156">
        <v>0</v>
      </c>
      <c r="P883" s="156">
        <f t="shared" si="13"/>
        <v>993.3</v>
      </c>
    </row>
    <row r="884" spans="1:16" s="21" customFormat="1" ht="15" customHeight="1">
      <c r="A884" s="163" t="s">
        <v>3443</v>
      </c>
      <c r="B884" s="163" t="s">
        <v>3646</v>
      </c>
      <c r="C884" s="163" t="s">
        <v>2470</v>
      </c>
      <c r="D884" s="163" t="s">
        <v>2470</v>
      </c>
      <c r="E884" s="163" t="s">
        <v>13</v>
      </c>
      <c r="F884" s="163"/>
      <c r="G884" s="163" t="s">
        <v>2285</v>
      </c>
      <c r="H884" s="163" t="s">
        <v>2286</v>
      </c>
      <c r="I884" s="164">
        <v>1.72</v>
      </c>
      <c r="J884" s="164">
        <v>1.72</v>
      </c>
      <c r="K884" s="164">
        <v>16.14</v>
      </c>
      <c r="L884" s="164">
        <v>16.14</v>
      </c>
      <c r="M884" s="164">
        <v>1</v>
      </c>
      <c r="N884" s="164">
        <v>0</v>
      </c>
      <c r="O884" s="156">
        <v>14.42</v>
      </c>
      <c r="P884" s="156">
        <f t="shared" si="13"/>
        <v>1.7200000000000006</v>
      </c>
    </row>
    <row r="885" spans="1:16" s="21" customFormat="1" ht="15" customHeight="1">
      <c r="A885" s="163" t="s">
        <v>3443</v>
      </c>
      <c r="B885" s="163" t="s">
        <v>3646</v>
      </c>
      <c r="C885" s="163" t="s">
        <v>2470</v>
      </c>
      <c r="D885" s="163" t="s">
        <v>2470</v>
      </c>
      <c r="E885" s="163" t="s">
        <v>13</v>
      </c>
      <c r="F885" s="163"/>
      <c r="G885" s="163" t="s">
        <v>2287</v>
      </c>
      <c r="H885" s="163" t="s">
        <v>2288</v>
      </c>
      <c r="I885" s="164">
        <v>724.86</v>
      </c>
      <c r="J885" s="164">
        <v>724.86</v>
      </c>
      <c r="K885" s="164">
        <v>724.86</v>
      </c>
      <c r="L885" s="164">
        <v>724.86</v>
      </c>
      <c r="M885" s="164">
        <v>1</v>
      </c>
      <c r="N885" s="164">
        <v>1</v>
      </c>
      <c r="O885" s="156">
        <v>0</v>
      </c>
      <c r="P885" s="156">
        <f t="shared" si="13"/>
        <v>724.86</v>
      </c>
    </row>
    <row r="886" spans="1:16" s="21" customFormat="1" ht="15" customHeight="1">
      <c r="A886" s="163" t="s">
        <v>3443</v>
      </c>
      <c r="B886" s="163" t="s">
        <v>3646</v>
      </c>
      <c r="C886" s="163" t="s">
        <v>2470</v>
      </c>
      <c r="D886" s="163" t="s">
        <v>2470</v>
      </c>
      <c r="E886" s="163" t="s">
        <v>13</v>
      </c>
      <c r="F886" s="163"/>
      <c r="G886" s="163" t="s">
        <v>2302</v>
      </c>
      <c r="H886" s="163" t="s">
        <v>2303</v>
      </c>
      <c r="I886" s="164">
        <v>6.69</v>
      </c>
      <c r="J886" s="164">
        <v>6.69</v>
      </c>
      <c r="K886" s="164">
        <v>6.69</v>
      </c>
      <c r="L886" s="164">
        <v>6.69</v>
      </c>
      <c r="M886" s="164">
        <v>1</v>
      </c>
      <c r="N886" s="164">
        <v>0</v>
      </c>
      <c r="O886" s="156">
        <v>0</v>
      </c>
      <c r="P886" s="156">
        <f t="shared" si="13"/>
        <v>6.69</v>
      </c>
    </row>
    <row r="887" spans="1:16" s="21" customFormat="1" ht="15" customHeight="1">
      <c r="A887" s="163" t="s">
        <v>3443</v>
      </c>
      <c r="B887" s="163" t="s">
        <v>3646</v>
      </c>
      <c r="C887" s="163" t="s">
        <v>2470</v>
      </c>
      <c r="D887" s="163" t="s">
        <v>2470</v>
      </c>
      <c r="E887" s="163" t="s">
        <v>13</v>
      </c>
      <c r="F887" s="163"/>
      <c r="G887" s="163" t="s">
        <v>2293</v>
      </c>
      <c r="H887" s="163" t="s">
        <v>17</v>
      </c>
      <c r="I887" s="164">
        <v>29.53</v>
      </c>
      <c r="J887" s="164">
        <v>29.53</v>
      </c>
      <c r="K887" s="164">
        <v>121.73</v>
      </c>
      <c r="L887" s="164">
        <v>121.73</v>
      </c>
      <c r="M887" s="164">
        <v>0</v>
      </c>
      <c r="N887" s="164">
        <v>0</v>
      </c>
      <c r="O887" s="156">
        <v>92.2</v>
      </c>
      <c r="P887" s="156">
        <f t="shared" si="13"/>
        <v>29.53</v>
      </c>
    </row>
    <row r="888" spans="1:16" s="21" customFormat="1" ht="15" customHeight="1">
      <c r="A888" s="163" t="s">
        <v>3443</v>
      </c>
      <c r="B888" s="163" t="s">
        <v>3646</v>
      </c>
      <c r="C888" s="163" t="s">
        <v>2470</v>
      </c>
      <c r="D888" s="163" t="s">
        <v>2470</v>
      </c>
      <c r="E888" s="163" t="s">
        <v>13</v>
      </c>
      <c r="F888" s="163"/>
      <c r="G888" s="163" t="s">
        <v>2294</v>
      </c>
      <c r="H888" s="163" t="s">
        <v>2295</v>
      </c>
      <c r="I888" s="164">
        <v>2324.65</v>
      </c>
      <c r="J888" s="164">
        <v>2324.65</v>
      </c>
      <c r="K888" s="164">
        <v>2324.65</v>
      </c>
      <c r="L888" s="164">
        <v>2324.65</v>
      </c>
      <c r="M888" s="164">
        <v>1</v>
      </c>
      <c r="N888" s="164">
        <v>0</v>
      </c>
      <c r="O888" s="164">
        <v>0</v>
      </c>
      <c r="P888" s="156">
        <f t="shared" si="13"/>
        <v>2324.65</v>
      </c>
    </row>
    <row r="889" spans="1:16" s="21" customFormat="1" ht="15" customHeight="1">
      <c r="A889" s="163" t="s">
        <v>3443</v>
      </c>
      <c r="B889" s="163" t="s">
        <v>3646</v>
      </c>
      <c r="C889" s="163" t="s">
        <v>3446</v>
      </c>
      <c r="D889" s="163" t="s">
        <v>3446</v>
      </c>
      <c r="E889" s="163" t="s">
        <v>13</v>
      </c>
      <c r="F889" s="163"/>
      <c r="G889" s="163" t="s">
        <v>2279</v>
      </c>
      <c r="H889" s="163" t="s">
        <v>2280</v>
      </c>
      <c r="I889" s="164">
        <v>5662.55</v>
      </c>
      <c r="J889" s="164">
        <v>5662.55</v>
      </c>
      <c r="K889" s="164">
        <v>93538.25</v>
      </c>
      <c r="L889" s="164">
        <v>93538.25</v>
      </c>
      <c r="M889" s="164">
        <v>1</v>
      </c>
      <c r="N889" s="164">
        <v>0</v>
      </c>
      <c r="O889" s="156">
        <v>87875.7</v>
      </c>
      <c r="P889" s="156">
        <f t="shared" si="13"/>
        <v>5662.5500000000029</v>
      </c>
    </row>
    <row r="890" spans="1:16" s="21" customFormat="1" ht="15" customHeight="1">
      <c r="A890" s="163" t="s">
        <v>3443</v>
      </c>
      <c r="B890" s="163" t="s">
        <v>3646</v>
      </c>
      <c r="C890" s="163" t="s">
        <v>3446</v>
      </c>
      <c r="D890" s="163" t="s">
        <v>3446</v>
      </c>
      <c r="E890" s="163" t="s">
        <v>13</v>
      </c>
      <c r="F890" s="163"/>
      <c r="G890" s="163" t="s">
        <v>2281</v>
      </c>
      <c r="H890" s="163" t="s">
        <v>2282</v>
      </c>
      <c r="I890" s="164" t="s">
        <v>3442</v>
      </c>
      <c r="J890" s="164" t="s">
        <v>3442</v>
      </c>
      <c r="K890" s="164">
        <v>0</v>
      </c>
      <c r="L890" s="164">
        <v>0</v>
      </c>
      <c r="M890" s="164">
        <v>1</v>
      </c>
      <c r="N890" s="164">
        <v>0</v>
      </c>
      <c r="O890" s="156">
        <v>0</v>
      </c>
      <c r="P890" s="156">
        <f t="shared" si="13"/>
        <v>0</v>
      </c>
    </row>
    <row r="891" spans="1:16" s="21" customFormat="1" ht="15" customHeight="1">
      <c r="A891" s="163" t="s">
        <v>3443</v>
      </c>
      <c r="B891" s="163" t="s">
        <v>3646</v>
      </c>
      <c r="C891" s="163" t="s">
        <v>3446</v>
      </c>
      <c r="D891" s="163" t="s">
        <v>3446</v>
      </c>
      <c r="E891" s="163" t="s">
        <v>13</v>
      </c>
      <c r="F891" s="163"/>
      <c r="G891" s="163" t="s">
        <v>2283</v>
      </c>
      <c r="H891" s="163" t="s">
        <v>2284</v>
      </c>
      <c r="I891" s="164" t="s">
        <v>3442</v>
      </c>
      <c r="J891" s="164" t="s">
        <v>3442</v>
      </c>
      <c r="K891" s="164">
        <v>0</v>
      </c>
      <c r="L891" s="164">
        <v>0</v>
      </c>
      <c r="M891" s="164">
        <v>1</v>
      </c>
      <c r="N891" s="164">
        <v>0</v>
      </c>
      <c r="O891" s="156">
        <v>0</v>
      </c>
      <c r="P891" s="156">
        <f t="shared" si="13"/>
        <v>0</v>
      </c>
    </row>
    <row r="892" spans="1:16" s="21" customFormat="1" ht="15" customHeight="1">
      <c r="A892" s="163" t="s">
        <v>3443</v>
      </c>
      <c r="B892" s="163" t="s">
        <v>3646</v>
      </c>
      <c r="C892" s="163" t="s">
        <v>3446</v>
      </c>
      <c r="D892" s="163" t="s">
        <v>3446</v>
      </c>
      <c r="E892" s="163" t="s">
        <v>13</v>
      </c>
      <c r="F892" s="163"/>
      <c r="G892" s="163" t="s">
        <v>2285</v>
      </c>
      <c r="H892" s="163" t="s">
        <v>2286</v>
      </c>
      <c r="I892" s="164" t="s">
        <v>3442</v>
      </c>
      <c r="J892" s="164" t="s">
        <v>3442</v>
      </c>
      <c r="K892" s="164">
        <v>0</v>
      </c>
      <c r="L892" s="164">
        <v>0</v>
      </c>
      <c r="M892" s="164">
        <v>1</v>
      </c>
      <c r="N892" s="164">
        <v>0</v>
      </c>
      <c r="O892" s="156">
        <v>0</v>
      </c>
      <c r="P892" s="156">
        <f t="shared" si="13"/>
        <v>0</v>
      </c>
    </row>
    <row r="893" spans="1:16" s="21" customFormat="1" ht="15" customHeight="1">
      <c r="A893" s="163" t="s">
        <v>3443</v>
      </c>
      <c r="B893" s="163" t="s">
        <v>3646</v>
      </c>
      <c r="C893" s="163" t="s">
        <v>3446</v>
      </c>
      <c r="D893" s="163" t="s">
        <v>3446</v>
      </c>
      <c r="E893" s="163" t="s">
        <v>13</v>
      </c>
      <c r="F893" s="163"/>
      <c r="G893" s="163" t="s">
        <v>2287</v>
      </c>
      <c r="H893" s="163" t="s">
        <v>2288</v>
      </c>
      <c r="I893" s="164">
        <v>259.42</v>
      </c>
      <c r="J893" s="164">
        <v>259.42</v>
      </c>
      <c r="K893" s="164">
        <v>259.42</v>
      </c>
      <c r="L893" s="164">
        <v>259.42</v>
      </c>
      <c r="M893" s="164">
        <v>1</v>
      </c>
      <c r="N893" s="164">
        <v>0</v>
      </c>
      <c r="O893" s="156">
        <v>0</v>
      </c>
      <c r="P893" s="156">
        <f t="shared" si="13"/>
        <v>259.42</v>
      </c>
    </row>
    <row r="894" spans="1:16" s="21" customFormat="1" ht="15" customHeight="1">
      <c r="A894" s="163" t="s">
        <v>3443</v>
      </c>
      <c r="B894" s="163" t="s">
        <v>3646</v>
      </c>
      <c r="C894" s="163" t="s">
        <v>3446</v>
      </c>
      <c r="D894" s="163" t="s">
        <v>3446</v>
      </c>
      <c r="E894" s="163" t="s">
        <v>13</v>
      </c>
      <c r="F894" s="163"/>
      <c r="G894" s="163" t="s">
        <v>2302</v>
      </c>
      <c r="H894" s="163" t="s">
        <v>2303</v>
      </c>
      <c r="I894" s="164" t="s">
        <v>3442</v>
      </c>
      <c r="J894" s="164" t="s">
        <v>3442</v>
      </c>
      <c r="K894" s="164">
        <v>0</v>
      </c>
      <c r="L894" s="164">
        <v>0</v>
      </c>
      <c r="M894" s="164">
        <v>1</v>
      </c>
      <c r="N894" s="164">
        <v>0</v>
      </c>
      <c r="O894" s="156">
        <v>0</v>
      </c>
      <c r="P894" s="156">
        <f t="shared" si="13"/>
        <v>0</v>
      </c>
    </row>
    <row r="895" spans="1:16" s="21" customFormat="1" ht="15" customHeight="1">
      <c r="A895" s="163" t="s">
        <v>3443</v>
      </c>
      <c r="B895" s="163" t="s">
        <v>3646</v>
      </c>
      <c r="C895" s="163" t="s">
        <v>3446</v>
      </c>
      <c r="D895" s="163" t="s">
        <v>3446</v>
      </c>
      <c r="E895" s="163" t="s">
        <v>13</v>
      </c>
      <c r="F895" s="163"/>
      <c r="G895" s="163" t="s">
        <v>2310</v>
      </c>
      <c r="H895" s="163" t="s">
        <v>38</v>
      </c>
      <c r="I895" s="164" t="s">
        <v>3442</v>
      </c>
      <c r="J895" s="164" t="s">
        <v>3442</v>
      </c>
      <c r="K895" s="164">
        <v>0</v>
      </c>
      <c r="L895" s="164">
        <v>0</v>
      </c>
      <c r="M895" s="164">
        <v>1</v>
      </c>
      <c r="N895" s="164">
        <v>0</v>
      </c>
      <c r="O895" s="156">
        <v>0</v>
      </c>
      <c r="P895" s="156">
        <f t="shared" si="13"/>
        <v>0</v>
      </c>
    </row>
    <row r="896" spans="1:16" s="21" customFormat="1" ht="15" customHeight="1">
      <c r="A896" s="163" t="s">
        <v>3443</v>
      </c>
      <c r="B896" s="163" t="s">
        <v>3646</v>
      </c>
      <c r="C896" s="163" t="s">
        <v>3446</v>
      </c>
      <c r="D896" s="163" t="s">
        <v>3446</v>
      </c>
      <c r="E896" s="163" t="s">
        <v>13</v>
      </c>
      <c r="F896" s="163"/>
      <c r="G896" s="163" t="s">
        <v>2289</v>
      </c>
      <c r="H896" s="163" t="s">
        <v>2290</v>
      </c>
      <c r="I896" s="164" t="s">
        <v>3442</v>
      </c>
      <c r="J896" s="164" t="s">
        <v>3442</v>
      </c>
      <c r="K896" s="164">
        <v>0</v>
      </c>
      <c r="L896" s="164">
        <v>0</v>
      </c>
      <c r="M896" s="164">
        <v>1</v>
      </c>
      <c r="N896" s="164">
        <v>0</v>
      </c>
      <c r="O896" s="156">
        <v>0</v>
      </c>
      <c r="P896" s="156">
        <f t="shared" si="13"/>
        <v>0</v>
      </c>
    </row>
    <row r="897" spans="1:16" s="21" customFormat="1" ht="15" customHeight="1">
      <c r="A897" s="163" t="s">
        <v>3443</v>
      </c>
      <c r="B897" s="163" t="s">
        <v>3646</v>
      </c>
      <c r="C897" s="163" t="s">
        <v>3446</v>
      </c>
      <c r="D897" s="163" t="s">
        <v>3446</v>
      </c>
      <c r="E897" s="163" t="s">
        <v>13</v>
      </c>
      <c r="F897" s="163"/>
      <c r="G897" s="163" t="s">
        <v>2291</v>
      </c>
      <c r="H897" s="163" t="s">
        <v>2292</v>
      </c>
      <c r="I897" s="164" t="s">
        <v>3442</v>
      </c>
      <c r="J897" s="164" t="s">
        <v>3442</v>
      </c>
      <c r="K897" s="164">
        <v>0</v>
      </c>
      <c r="L897" s="164">
        <v>0</v>
      </c>
      <c r="M897" s="164">
        <v>1</v>
      </c>
      <c r="N897" s="164">
        <v>0</v>
      </c>
      <c r="O897" s="156">
        <v>0</v>
      </c>
      <c r="P897" s="156">
        <f t="shared" si="13"/>
        <v>0</v>
      </c>
    </row>
    <row r="898" spans="1:16" s="21" customFormat="1" ht="15" customHeight="1">
      <c r="A898" s="163" t="s">
        <v>3443</v>
      </c>
      <c r="B898" s="163" t="s">
        <v>3646</v>
      </c>
      <c r="C898" s="163" t="s">
        <v>3446</v>
      </c>
      <c r="D898" s="163" t="s">
        <v>3446</v>
      </c>
      <c r="E898" s="163" t="s">
        <v>13</v>
      </c>
      <c r="F898" s="163"/>
      <c r="G898" s="163" t="s">
        <v>2293</v>
      </c>
      <c r="H898" s="163" t="s">
        <v>17</v>
      </c>
      <c r="I898" s="164">
        <v>13.43</v>
      </c>
      <c r="J898" s="164">
        <v>13.43</v>
      </c>
      <c r="K898" s="164">
        <v>32.340000000000003</v>
      </c>
      <c r="L898" s="164">
        <v>32.340000000000003</v>
      </c>
      <c r="M898" s="164">
        <v>0</v>
      </c>
      <c r="N898" s="164">
        <v>0</v>
      </c>
      <c r="O898" s="156">
        <v>18.91</v>
      </c>
      <c r="P898" s="156">
        <f t="shared" si="13"/>
        <v>13.430000000000003</v>
      </c>
    </row>
    <row r="899" spans="1:16" s="21" customFormat="1" ht="15" customHeight="1">
      <c r="A899" s="163" t="s">
        <v>3443</v>
      </c>
      <c r="B899" s="163" t="s">
        <v>3646</v>
      </c>
      <c r="C899" s="163" t="s">
        <v>3446</v>
      </c>
      <c r="D899" s="163" t="s">
        <v>3446</v>
      </c>
      <c r="E899" s="163" t="s">
        <v>13</v>
      </c>
      <c r="F899" s="163"/>
      <c r="G899" s="163" t="s">
        <v>2294</v>
      </c>
      <c r="H899" s="163" t="s">
        <v>2295</v>
      </c>
      <c r="I899" s="164">
        <v>501.92</v>
      </c>
      <c r="J899" s="164">
        <v>501.92</v>
      </c>
      <c r="K899" s="164">
        <v>501.92</v>
      </c>
      <c r="L899" s="164">
        <v>501.92</v>
      </c>
      <c r="M899" s="164">
        <v>1</v>
      </c>
      <c r="N899" s="164">
        <v>0</v>
      </c>
      <c r="O899" s="156">
        <v>0</v>
      </c>
      <c r="P899" s="156">
        <f t="shared" si="13"/>
        <v>501.92</v>
      </c>
    </row>
    <row r="900" spans="1:16" s="21" customFormat="1" ht="15" customHeight="1">
      <c r="A900" s="163" t="s">
        <v>3443</v>
      </c>
      <c r="B900" s="163" t="s">
        <v>3646</v>
      </c>
      <c r="C900" s="163" t="s">
        <v>3446</v>
      </c>
      <c r="D900" s="163" t="s">
        <v>3446</v>
      </c>
      <c r="E900" s="163" t="s">
        <v>13</v>
      </c>
      <c r="F900" s="163"/>
      <c r="G900" s="163" t="s">
        <v>2304</v>
      </c>
      <c r="H900" s="163" t="s">
        <v>2305</v>
      </c>
      <c r="I900" s="164" t="s">
        <v>3442</v>
      </c>
      <c r="J900" s="164" t="s">
        <v>3442</v>
      </c>
      <c r="K900" s="164">
        <v>0</v>
      </c>
      <c r="L900" s="164">
        <v>0</v>
      </c>
      <c r="M900" s="164">
        <v>1</v>
      </c>
      <c r="N900" s="164">
        <v>0</v>
      </c>
      <c r="O900" s="156">
        <v>0</v>
      </c>
      <c r="P900" s="156">
        <f t="shared" si="13"/>
        <v>0</v>
      </c>
    </row>
    <row r="901" spans="1:16" s="21" customFormat="1" ht="15" customHeight="1">
      <c r="A901" s="163" t="s">
        <v>3443</v>
      </c>
      <c r="B901" s="163" t="s">
        <v>3646</v>
      </c>
      <c r="C901" s="163" t="s">
        <v>3447</v>
      </c>
      <c r="D901" s="163" t="s">
        <v>3447</v>
      </c>
      <c r="E901" s="163" t="s">
        <v>13</v>
      </c>
      <c r="F901" s="163"/>
      <c r="G901" s="163" t="s">
        <v>2279</v>
      </c>
      <c r="H901" s="163" t="s">
        <v>2280</v>
      </c>
      <c r="I901" s="164">
        <v>3541.98</v>
      </c>
      <c r="J901" s="164">
        <v>3541.98</v>
      </c>
      <c r="K901" s="164">
        <v>56636.34</v>
      </c>
      <c r="L901" s="164">
        <v>56636.34</v>
      </c>
      <c r="M901" s="164">
        <v>1</v>
      </c>
      <c r="N901" s="164">
        <v>0</v>
      </c>
      <c r="O901" s="156">
        <v>53094.359999999993</v>
      </c>
      <c r="P901" s="156">
        <f t="shared" ref="P901:P964" si="14">L901-O901</f>
        <v>3541.9800000000032</v>
      </c>
    </row>
    <row r="902" spans="1:16" s="21" customFormat="1" ht="15" customHeight="1">
      <c r="A902" s="163" t="s">
        <v>3443</v>
      </c>
      <c r="B902" s="163" t="s">
        <v>3646</v>
      </c>
      <c r="C902" s="163" t="s">
        <v>3447</v>
      </c>
      <c r="D902" s="163" t="s">
        <v>3447</v>
      </c>
      <c r="E902" s="163" t="s">
        <v>13</v>
      </c>
      <c r="F902" s="163"/>
      <c r="G902" s="163" t="s">
        <v>2281</v>
      </c>
      <c r="H902" s="163" t="s">
        <v>2282</v>
      </c>
      <c r="I902" s="164" t="s">
        <v>3442</v>
      </c>
      <c r="J902" s="164" t="s">
        <v>3442</v>
      </c>
      <c r="K902" s="164">
        <v>0</v>
      </c>
      <c r="L902" s="164">
        <v>0</v>
      </c>
      <c r="M902" s="164">
        <v>1</v>
      </c>
      <c r="N902" s="164">
        <v>0</v>
      </c>
      <c r="O902" s="156">
        <v>0</v>
      </c>
      <c r="P902" s="156">
        <f t="shared" si="14"/>
        <v>0</v>
      </c>
    </row>
    <row r="903" spans="1:16" s="21" customFormat="1" ht="15" customHeight="1">
      <c r="A903" s="163" t="s">
        <v>3443</v>
      </c>
      <c r="B903" s="163" t="s">
        <v>3646</v>
      </c>
      <c r="C903" s="163" t="s">
        <v>3447</v>
      </c>
      <c r="D903" s="163" t="s">
        <v>3447</v>
      </c>
      <c r="E903" s="163" t="s">
        <v>13</v>
      </c>
      <c r="F903" s="163"/>
      <c r="G903" s="163" t="s">
        <v>2283</v>
      </c>
      <c r="H903" s="163" t="s">
        <v>2284</v>
      </c>
      <c r="I903" s="164" t="s">
        <v>3442</v>
      </c>
      <c r="J903" s="164" t="s">
        <v>3442</v>
      </c>
      <c r="K903" s="164">
        <v>0</v>
      </c>
      <c r="L903" s="164">
        <v>0</v>
      </c>
      <c r="M903" s="164">
        <v>1</v>
      </c>
      <c r="N903" s="164">
        <v>0</v>
      </c>
      <c r="O903" s="156">
        <v>0</v>
      </c>
      <c r="P903" s="156">
        <f t="shared" si="14"/>
        <v>0</v>
      </c>
    </row>
    <row r="904" spans="1:16" s="21" customFormat="1" ht="15" customHeight="1">
      <c r="A904" s="163" t="s">
        <v>3443</v>
      </c>
      <c r="B904" s="163" t="s">
        <v>3646</v>
      </c>
      <c r="C904" s="163" t="s">
        <v>3447</v>
      </c>
      <c r="D904" s="163" t="s">
        <v>3447</v>
      </c>
      <c r="E904" s="163" t="s">
        <v>13</v>
      </c>
      <c r="F904" s="163"/>
      <c r="G904" s="163" t="s">
        <v>2285</v>
      </c>
      <c r="H904" s="163" t="s">
        <v>2286</v>
      </c>
      <c r="I904" s="164" t="s">
        <v>3442</v>
      </c>
      <c r="J904" s="164" t="s">
        <v>3442</v>
      </c>
      <c r="K904" s="164">
        <v>0</v>
      </c>
      <c r="L904" s="164">
        <v>0</v>
      </c>
      <c r="M904" s="164">
        <v>1</v>
      </c>
      <c r="N904" s="164">
        <v>0</v>
      </c>
      <c r="O904" s="156">
        <v>0</v>
      </c>
      <c r="P904" s="156">
        <f t="shared" si="14"/>
        <v>0</v>
      </c>
    </row>
    <row r="905" spans="1:16" s="21" customFormat="1" ht="15" customHeight="1">
      <c r="A905" s="163" t="s">
        <v>3443</v>
      </c>
      <c r="B905" s="163" t="s">
        <v>3646</v>
      </c>
      <c r="C905" s="163" t="s">
        <v>3447</v>
      </c>
      <c r="D905" s="163" t="s">
        <v>3447</v>
      </c>
      <c r="E905" s="163" t="s">
        <v>13</v>
      </c>
      <c r="F905" s="163"/>
      <c r="G905" s="163" t="s">
        <v>2287</v>
      </c>
      <c r="H905" s="163" t="s">
        <v>2288</v>
      </c>
      <c r="I905" s="164">
        <v>129.13</v>
      </c>
      <c r="J905" s="164">
        <v>129.13</v>
      </c>
      <c r="K905" s="164">
        <v>129.13</v>
      </c>
      <c r="L905" s="164">
        <v>129.13</v>
      </c>
      <c r="M905" s="164">
        <v>1</v>
      </c>
      <c r="N905" s="164">
        <v>0</v>
      </c>
      <c r="O905" s="156">
        <v>0</v>
      </c>
      <c r="P905" s="156">
        <f t="shared" si="14"/>
        <v>129.13</v>
      </c>
    </row>
    <row r="906" spans="1:16" s="21" customFormat="1" ht="15" customHeight="1">
      <c r="A906" s="163" t="s">
        <v>3443</v>
      </c>
      <c r="B906" s="163" t="s">
        <v>3646</v>
      </c>
      <c r="C906" s="163" t="s">
        <v>3447</v>
      </c>
      <c r="D906" s="163" t="s">
        <v>3447</v>
      </c>
      <c r="E906" s="163" t="s">
        <v>13</v>
      </c>
      <c r="F906" s="163"/>
      <c r="G906" s="163" t="s">
        <v>2302</v>
      </c>
      <c r="H906" s="163" t="s">
        <v>2303</v>
      </c>
      <c r="I906" s="164" t="s">
        <v>3442</v>
      </c>
      <c r="J906" s="164" t="s">
        <v>3442</v>
      </c>
      <c r="K906" s="164">
        <v>0</v>
      </c>
      <c r="L906" s="164">
        <v>0</v>
      </c>
      <c r="M906" s="164">
        <v>1</v>
      </c>
      <c r="N906" s="164">
        <v>0</v>
      </c>
      <c r="O906" s="156">
        <v>0</v>
      </c>
      <c r="P906" s="156">
        <f t="shared" si="14"/>
        <v>0</v>
      </c>
    </row>
    <row r="907" spans="1:16" s="21" customFormat="1" ht="15" customHeight="1">
      <c r="A907" s="163" t="s">
        <v>3443</v>
      </c>
      <c r="B907" s="163" t="s">
        <v>3646</v>
      </c>
      <c r="C907" s="163" t="s">
        <v>3447</v>
      </c>
      <c r="D907" s="163" t="s">
        <v>3447</v>
      </c>
      <c r="E907" s="163" t="s">
        <v>13</v>
      </c>
      <c r="F907" s="163"/>
      <c r="G907" s="163" t="s">
        <v>2310</v>
      </c>
      <c r="H907" s="163" t="s">
        <v>38</v>
      </c>
      <c r="I907" s="164" t="s">
        <v>3442</v>
      </c>
      <c r="J907" s="164" t="s">
        <v>3442</v>
      </c>
      <c r="K907" s="164">
        <v>0</v>
      </c>
      <c r="L907" s="164">
        <v>0</v>
      </c>
      <c r="M907" s="164">
        <v>1</v>
      </c>
      <c r="N907" s="164">
        <v>0</v>
      </c>
      <c r="O907" s="156">
        <v>0</v>
      </c>
      <c r="P907" s="156">
        <f t="shared" si="14"/>
        <v>0</v>
      </c>
    </row>
    <row r="908" spans="1:16" s="21" customFormat="1" ht="15" customHeight="1">
      <c r="A908" s="163" t="s">
        <v>3443</v>
      </c>
      <c r="B908" s="163" t="s">
        <v>3646</v>
      </c>
      <c r="C908" s="163" t="s">
        <v>3447</v>
      </c>
      <c r="D908" s="163" t="s">
        <v>3447</v>
      </c>
      <c r="E908" s="163" t="s">
        <v>13</v>
      </c>
      <c r="F908" s="163"/>
      <c r="G908" s="163" t="s">
        <v>2289</v>
      </c>
      <c r="H908" s="163" t="s">
        <v>2290</v>
      </c>
      <c r="I908" s="164" t="s">
        <v>3442</v>
      </c>
      <c r="J908" s="164" t="s">
        <v>3442</v>
      </c>
      <c r="K908" s="164">
        <v>0</v>
      </c>
      <c r="L908" s="164">
        <v>0</v>
      </c>
      <c r="M908" s="164">
        <v>1</v>
      </c>
      <c r="N908" s="164">
        <v>0</v>
      </c>
      <c r="O908" s="156">
        <v>0</v>
      </c>
      <c r="P908" s="156">
        <f t="shared" si="14"/>
        <v>0</v>
      </c>
    </row>
    <row r="909" spans="1:16" s="21" customFormat="1" ht="15" customHeight="1">
      <c r="A909" s="163" t="s">
        <v>3443</v>
      </c>
      <c r="B909" s="163" t="s">
        <v>3646</v>
      </c>
      <c r="C909" s="163" t="s">
        <v>3447</v>
      </c>
      <c r="D909" s="163" t="s">
        <v>3447</v>
      </c>
      <c r="E909" s="163" t="s">
        <v>13</v>
      </c>
      <c r="F909" s="163"/>
      <c r="G909" s="163" t="s">
        <v>2291</v>
      </c>
      <c r="H909" s="163" t="s">
        <v>2292</v>
      </c>
      <c r="I909" s="164" t="s">
        <v>3442</v>
      </c>
      <c r="J909" s="164" t="s">
        <v>3442</v>
      </c>
      <c r="K909" s="164">
        <v>0</v>
      </c>
      <c r="L909" s="164">
        <v>0</v>
      </c>
      <c r="M909" s="164">
        <v>1</v>
      </c>
      <c r="N909" s="164">
        <v>0</v>
      </c>
      <c r="O909" s="156">
        <v>0</v>
      </c>
      <c r="P909" s="156">
        <f t="shared" si="14"/>
        <v>0</v>
      </c>
    </row>
    <row r="910" spans="1:16" s="21" customFormat="1" ht="15" customHeight="1">
      <c r="A910" s="163" t="s">
        <v>3443</v>
      </c>
      <c r="B910" s="163" t="s">
        <v>3646</v>
      </c>
      <c r="C910" s="163" t="s">
        <v>3447</v>
      </c>
      <c r="D910" s="163" t="s">
        <v>3447</v>
      </c>
      <c r="E910" s="163" t="s">
        <v>13</v>
      </c>
      <c r="F910" s="163"/>
      <c r="G910" s="163" t="s">
        <v>2293</v>
      </c>
      <c r="H910" s="163" t="s">
        <v>17</v>
      </c>
      <c r="I910" s="164">
        <v>9.06</v>
      </c>
      <c r="J910" s="164">
        <v>9.06</v>
      </c>
      <c r="K910" s="164">
        <v>35.94</v>
      </c>
      <c r="L910" s="164">
        <v>35.94</v>
      </c>
      <c r="M910" s="164">
        <v>0</v>
      </c>
      <c r="N910" s="164">
        <v>0</v>
      </c>
      <c r="O910" s="156">
        <v>26.88</v>
      </c>
      <c r="P910" s="156">
        <f t="shared" si="14"/>
        <v>9.0599999999999987</v>
      </c>
    </row>
    <row r="911" spans="1:16" s="21" customFormat="1" ht="15" customHeight="1">
      <c r="A911" s="163" t="s">
        <v>3443</v>
      </c>
      <c r="B911" s="163" t="s">
        <v>3646</v>
      </c>
      <c r="C911" s="163" t="s">
        <v>3447</v>
      </c>
      <c r="D911" s="163" t="s">
        <v>3447</v>
      </c>
      <c r="E911" s="163" t="s">
        <v>13</v>
      </c>
      <c r="F911" s="163"/>
      <c r="G911" s="163" t="s">
        <v>2294</v>
      </c>
      <c r="H911" s="163" t="s">
        <v>2295</v>
      </c>
      <c r="I911" s="164">
        <v>674.73</v>
      </c>
      <c r="J911" s="164">
        <v>674.73</v>
      </c>
      <c r="K911" s="164">
        <v>674.73</v>
      </c>
      <c r="L911" s="164">
        <v>674.73</v>
      </c>
      <c r="M911" s="164">
        <v>1</v>
      </c>
      <c r="N911" s="164">
        <v>0</v>
      </c>
      <c r="O911" s="156">
        <v>0</v>
      </c>
      <c r="P911" s="156">
        <f t="shared" si="14"/>
        <v>674.73</v>
      </c>
    </row>
    <row r="912" spans="1:16" s="21" customFormat="1" ht="15" customHeight="1">
      <c r="A912" s="163" t="s">
        <v>3443</v>
      </c>
      <c r="B912" s="163" t="s">
        <v>3646</v>
      </c>
      <c r="C912" s="163" t="s">
        <v>3447</v>
      </c>
      <c r="D912" s="163" t="s">
        <v>3447</v>
      </c>
      <c r="E912" s="163" t="s">
        <v>13</v>
      </c>
      <c r="F912" s="163"/>
      <c r="G912" s="163" t="s">
        <v>2304</v>
      </c>
      <c r="H912" s="163" t="s">
        <v>2305</v>
      </c>
      <c r="I912" s="164" t="s">
        <v>3442</v>
      </c>
      <c r="J912" s="164" t="s">
        <v>3442</v>
      </c>
      <c r="K912" s="164">
        <v>0</v>
      </c>
      <c r="L912" s="164">
        <v>0</v>
      </c>
      <c r="M912" s="164">
        <v>1</v>
      </c>
      <c r="N912" s="164">
        <v>0</v>
      </c>
      <c r="O912" s="156">
        <v>0</v>
      </c>
      <c r="P912" s="156">
        <f t="shared" si="14"/>
        <v>0</v>
      </c>
    </row>
    <row r="913" spans="1:16" s="21" customFormat="1" ht="15" customHeight="1">
      <c r="A913" s="163" t="s">
        <v>3443</v>
      </c>
      <c r="B913" s="163" t="s">
        <v>3646</v>
      </c>
      <c r="C913" s="163" t="s">
        <v>3452</v>
      </c>
      <c r="D913" s="163" t="s">
        <v>3452</v>
      </c>
      <c r="E913" s="163" t="s">
        <v>13</v>
      </c>
      <c r="F913" s="163"/>
      <c r="G913" s="163" t="s">
        <v>2279</v>
      </c>
      <c r="H913" s="163" t="s">
        <v>2280</v>
      </c>
      <c r="I913" s="164">
        <v>1375.92</v>
      </c>
      <c r="J913" s="164">
        <v>1375.92</v>
      </c>
      <c r="K913" s="164">
        <v>24546.66</v>
      </c>
      <c r="L913" s="164">
        <v>24546.660000000003</v>
      </c>
      <c r="M913" s="164">
        <v>1</v>
      </c>
      <c r="N913" s="164">
        <v>0</v>
      </c>
      <c r="O913" s="156">
        <v>23170.74</v>
      </c>
      <c r="P913" s="156">
        <f t="shared" si="14"/>
        <v>1375.9200000000019</v>
      </c>
    </row>
    <row r="914" spans="1:16" s="21" customFormat="1" ht="15" customHeight="1">
      <c r="A914" s="163" t="s">
        <v>3443</v>
      </c>
      <c r="B914" s="163" t="s">
        <v>3646</v>
      </c>
      <c r="C914" s="163" t="s">
        <v>3452</v>
      </c>
      <c r="D914" s="163" t="s">
        <v>3452</v>
      </c>
      <c r="E914" s="163" t="s">
        <v>13</v>
      </c>
      <c r="F914" s="163"/>
      <c r="G914" s="163" t="s">
        <v>2287</v>
      </c>
      <c r="H914" s="163" t="s">
        <v>2288</v>
      </c>
      <c r="I914" s="164">
        <v>33.89</v>
      </c>
      <c r="J914" s="164">
        <v>33.89</v>
      </c>
      <c r="K914" s="164">
        <v>33.89</v>
      </c>
      <c r="L914" s="164">
        <v>33.89</v>
      </c>
      <c r="M914" s="164">
        <v>1</v>
      </c>
      <c r="N914" s="164">
        <v>0</v>
      </c>
      <c r="O914" s="156">
        <v>0</v>
      </c>
      <c r="P914" s="156">
        <f t="shared" si="14"/>
        <v>33.89</v>
      </c>
    </row>
    <row r="915" spans="1:16" s="21" customFormat="1" ht="15" customHeight="1">
      <c r="A915" s="163" t="s">
        <v>3443</v>
      </c>
      <c r="B915" s="163" t="s">
        <v>3646</v>
      </c>
      <c r="C915" s="163" t="s">
        <v>3452</v>
      </c>
      <c r="D915" s="163" t="s">
        <v>3452</v>
      </c>
      <c r="E915" s="163" t="s">
        <v>13</v>
      </c>
      <c r="F915" s="163"/>
      <c r="G915" s="163" t="s">
        <v>2293</v>
      </c>
      <c r="H915" s="163" t="s">
        <v>17</v>
      </c>
      <c r="I915" s="164">
        <v>3.56</v>
      </c>
      <c r="J915" s="164">
        <v>3.56</v>
      </c>
      <c r="K915" s="164">
        <v>8.9700000000000006</v>
      </c>
      <c r="L915" s="164">
        <v>8.9700000000000006</v>
      </c>
      <c r="M915" s="164">
        <v>0</v>
      </c>
      <c r="N915" s="164">
        <v>0</v>
      </c>
      <c r="O915" s="156">
        <v>5.41</v>
      </c>
      <c r="P915" s="156">
        <f t="shared" si="14"/>
        <v>3.5600000000000005</v>
      </c>
    </row>
    <row r="916" spans="1:16" s="21" customFormat="1" ht="15" customHeight="1">
      <c r="A916" s="163" t="s">
        <v>3443</v>
      </c>
      <c r="B916" s="163" t="s">
        <v>3646</v>
      </c>
      <c r="C916" s="163" t="s">
        <v>3452</v>
      </c>
      <c r="D916" s="163" t="s">
        <v>3452</v>
      </c>
      <c r="E916" s="163" t="s">
        <v>13</v>
      </c>
      <c r="F916" s="163"/>
      <c r="G916" s="163" t="s">
        <v>2294</v>
      </c>
      <c r="H916" s="163" t="s">
        <v>2295</v>
      </c>
      <c r="I916" s="164">
        <v>114.86</v>
      </c>
      <c r="J916" s="164">
        <v>114.86</v>
      </c>
      <c r="K916" s="164">
        <v>114.86</v>
      </c>
      <c r="L916" s="164">
        <v>114.86</v>
      </c>
      <c r="M916" s="164">
        <v>1</v>
      </c>
      <c r="N916" s="164">
        <v>0</v>
      </c>
      <c r="O916" s="156">
        <v>0</v>
      </c>
      <c r="P916" s="156">
        <f t="shared" si="14"/>
        <v>114.86</v>
      </c>
    </row>
    <row r="917" spans="1:16" s="21" customFormat="1" ht="15" customHeight="1">
      <c r="A917" s="163" t="s">
        <v>3443</v>
      </c>
      <c r="B917" s="163" t="s">
        <v>3646</v>
      </c>
      <c r="C917" s="163" t="s">
        <v>142</v>
      </c>
      <c r="D917" s="163" t="s">
        <v>142</v>
      </c>
      <c r="E917" s="163" t="s">
        <v>13</v>
      </c>
      <c r="F917" s="163"/>
      <c r="G917" s="163" t="s">
        <v>2279</v>
      </c>
      <c r="H917" s="163" t="s">
        <v>2280</v>
      </c>
      <c r="I917" s="164">
        <v>2142.0500000000002</v>
      </c>
      <c r="J917" s="164">
        <v>2142.0500000000002</v>
      </c>
      <c r="K917" s="164">
        <v>205968.44</v>
      </c>
      <c r="L917" s="164">
        <v>205968.43999999997</v>
      </c>
      <c r="M917" s="164">
        <v>1</v>
      </c>
      <c r="N917" s="164">
        <v>1</v>
      </c>
      <c r="O917" s="156">
        <v>203826.38999999998</v>
      </c>
      <c r="P917" s="156">
        <f t="shared" si="14"/>
        <v>2142.0499999999884</v>
      </c>
    </row>
    <row r="918" spans="1:16" s="21" customFormat="1" ht="15" customHeight="1">
      <c r="A918" s="163" t="s">
        <v>3443</v>
      </c>
      <c r="B918" s="163" t="s">
        <v>3646</v>
      </c>
      <c r="C918" s="163" t="s">
        <v>142</v>
      </c>
      <c r="D918" s="163" t="s">
        <v>142</v>
      </c>
      <c r="E918" s="163" t="s">
        <v>13</v>
      </c>
      <c r="F918" s="163"/>
      <c r="G918" s="163" t="s">
        <v>2300</v>
      </c>
      <c r="H918" s="163" t="s">
        <v>2301</v>
      </c>
      <c r="I918" s="164" t="s">
        <v>3442</v>
      </c>
      <c r="J918" s="164" t="s">
        <v>3442</v>
      </c>
      <c r="K918" s="164">
        <v>0</v>
      </c>
      <c r="L918" s="164">
        <v>0</v>
      </c>
      <c r="M918" s="164">
        <v>1</v>
      </c>
      <c r="N918" s="164">
        <v>1</v>
      </c>
      <c r="O918" s="156">
        <v>0</v>
      </c>
      <c r="P918" s="156">
        <f t="shared" si="14"/>
        <v>0</v>
      </c>
    </row>
    <row r="919" spans="1:16" s="21" customFormat="1" ht="15" customHeight="1">
      <c r="A919" s="163" t="s">
        <v>3443</v>
      </c>
      <c r="B919" s="163" t="s">
        <v>3646</v>
      </c>
      <c r="C919" s="163" t="s">
        <v>142</v>
      </c>
      <c r="D919" s="163" t="s">
        <v>142</v>
      </c>
      <c r="E919" s="163" t="s">
        <v>13</v>
      </c>
      <c r="F919" s="163"/>
      <c r="G919" s="163" t="s">
        <v>2281</v>
      </c>
      <c r="H919" s="163" t="s">
        <v>2282</v>
      </c>
      <c r="I919" s="164">
        <v>409.41</v>
      </c>
      <c r="J919" s="164">
        <v>409.41</v>
      </c>
      <c r="K919" s="164">
        <v>12198.61</v>
      </c>
      <c r="L919" s="164">
        <v>12198.61</v>
      </c>
      <c r="M919" s="164">
        <v>1</v>
      </c>
      <c r="N919" s="164">
        <v>1</v>
      </c>
      <c r="O919" s="156">
        <v>11789.199999999999</v>
      </c>
      <c r="P919" s="156">
        <f t="shared" si="14"/>
        <v>409.41000000000167</v>
      </c>
    </row>
    <row r="920" spans="1:16" s="21" customFormat="1" ht="15" customHeight="1">
      <c r="A920" s="163" t="s">
        <v>3443</v>
      </c>
      <c r="B920" s="163" t="s">
        <v>3646</v>
      </c>
      <c r="C920" s="163" t="s">
        <v>142</v>
      </c>
      <c r="D920" s="163" t="s">
        <v>142</v>
      </c>
      <c r="E920" s="163" t="s">
        <v>13</v>
      </c>
      <c r="F920" s="163"/>
      <c r="G920" s="163" t="s">
        <v>2283</v>
      </c>
      <c r="H920" s="163" t="s">
        <v>2284</v>
      </c>
      <c r="I920" s="164">
        <v>6750.26</v>
      </c>
      <c r="J920" s="164">
        <v>6750.26</v>
      </c>
      <c r="K920" s="164">
        <v>6750.26</v>
      </c>
      <c r="L920" s="164">
        <v>6750.26</v>
      </c>
      <c r="M920" s="164">
        <v>1</v>
      </c>
      <c r="N920" s="164">
        <v>1</v>
      </c>
      <c r="O920" s="156">
        <v>0</v>
      </c>
      <c r="P920" s="156">
        <f t="shared" si="14"/>
        <v>6750.26</v>
      </c>
    </row>
    <row r="921" spans="1:16" s="21" customFormat="1" ht="15" customHeight="1">
      <c r="A921" s="163" t="s">
        <v>3443</v>
      </c>
      <c r="B921" s="163" t="s">
        <v>3646</v>
      </c>
      <c r="C921" s="163" t="s">
        <v>142</v>
      </c>
      <c r="D921" s="163" t="s">
        <v>142</v>
      </c>
      <c r="E921" s="163" t="s">
        <v>13</v>
      </c>
      <c r="F921" s="163"/>
      <c r="G921" s="163" t="s">
        <v>2285</v>
      </c>
      <c r="H921" s="163" t="s">
        <v>2286</v>
      </c>
      <c r="I921" s="164">
        <v>100.81</v>
      </c>
      <c r="J921" s="164">
        <v>100.81</v>
      </c>
      <c r="K921" s="164">
        <v>403.69</v>
      </c>
      <c r="L921" s="164">
        <v>403.69</v>
      </c>
      <c r="M921" s="164">
        <v>1</v>
      </c>
      <c r="N921" s="164">
        <v>1</v>
      </c>
      <c r="O921" s="156">
        <v>302.88000000000005</v>
      </c>
      <c r="P921" s="156">
        <f t="shared" si="14"/>
        <v>100.80999999999995</v>
      </c>
    </row>
    <row r="922" spans="1:16" s="21" customFormat="1" ht="15" customHeight="1">
      <c r="A922" s="163" t="s">
        <v>3443</v>
      </c>
      <c r="B922" s="163" t="s">
        <v>3646</v>
      </c>
      <c r="C922" s="163" t="s">
        <v>142</v>
      </c>
      <c r="D922" s="163" t="s">
        <v>142</v>
      </c>
      <c r="E922" s="163" t="s">
        <v>13</v>
      </c>
      <c r="F922" s="163"/>
      <c r="G922" s="163" t="s">
        <v>2287</v>
      </c>
      <c r="H922" s="163" t="s">
        <v>2288</v>
      </c>
      <c r="I922" s="164">
        <v>2236.16</v>
      </c>
      <c r="J922" s="164">
        <v>2236.16</v>
      </c>
      <c r="K922" s="164">
        <v>2236.16</v>
      </c>
      <c r="L922" s="164">
        <v>2236.16</v>
      </c>
      <c r="M922" s="164">
        <v>1</v>
      </c>
      <c r="N922" s="164">
        <v>1</v>
      </c>
      <c r="O922" s="156">
        <v>0</v>
      </c>
      <c r="P922" s="156">
        <f t="shared" si="14"/>
        <v>2236.16</v>
      </c>
    </row>
    <row r="923" spans="1:16" s="21" customFormat="1" ht="15" customHeight="1">
      <c r="A923" s="163" t="s">
        <v>3443</v>
      </c>
      <c r="B923" s="163" t="s">
        <v>3646</v>
      </c>
      <c r="C923" s="163" t="s">
        <v>142</v>
      </c>
      <c r="D923" s="163" t="s">
        <v>142</v>
      </c>
      <c r="E923" s="163" t="s">
        <v>13</v>
      </c>
      <c r="F923" s="163"/>
      <c r="G923" s="163" t="s">
        <v>2302</v>
      </c>
      <c r="H923" s="163" t="s">
        <v>2303</v>
      </c>
      <c r="I923" s="164">
        <v>473.67</v>
      </c>
      <c r="J923" s="164">
        <v>473.67</v>
      </c>
      <c r="K923" s="164">
        <v>473.67</v>
      </c>
      <c r="L923" s="164">
        <v>473.67</v>
      </c>
      <c r="M923" s="164">
        <v>1</v>
      </c>
      <c r="N923" s="164">
        <v>1</v>
      </c>
      <c r="O923" s="156">
        <v>0</v>
      </c>
      <c r="P923" s="156">
        <f t="shared" si="14"/>
        <v>473.67</v>
      </c>
    </row>
    <row r="924" spans="1:16" s="21" customFormat="1" ht="15" customHeight="1">
      <c r="A924" s="163" t="s">
        <v>3443</v>
      </c>
      <c r="B924" s="163" t="s">
        <v>3646</v>
      </c>
      <c r="C924" s="163" t="s">
        <v>142</v>
      </c>
      <c r="D924" s="163" t="s">
        <v>142</v>
      </c>
      <c r="E924" s="163" t="s">
        <v>13</v>
      </c>
      <c r="F924" s="163"/>
      <c r="G924" s="163" t="s">
        <v>2306</v>
      </c>
      <c r="H924" s="163" t="s">
        <v>27</v>
      </c>
      <c r="I924" s="164" t="s">
        <v>3442</v>
      </c>
      <c r="J924" s="164" t="s">
        <v>3442</v>
      </c>
      <c r="K924" s="164">
        <v>0</v>
      </c>
      <c r="L924" s="164">
        <v>0</v>
      </c>
      <c r="M924" s="164">
        <v>1</v>
      </c>
      <c r="N924" s="164">
        <v>1</v>
      </c>
      <c r="O924" s="156">
        <v>0</v>
      </c>
      <c r="P924" s="156">
        <f t="shared" si="14"/>
        <v>0</v>
      </c>
    </row>
    <row r="925" spans="1:16" s="21" customFormat="1" ht="15" customHeight="1">
      <c r="A925" s="163" t="s">
        <v>3443</v>
      </c>
      <c r="B925" s="163" t="s">
        <v>3646</v>
      </c>
      <c r="C925" s="163" t="s">
        <v>142</v>
      </c>
      <c r="D925" s="163" t="s">
        <v>142</v>
      </c>
      <c r="E925" s="163" t="s">
        <v>13</v>
      </c>
      <c r="F925" s="163"/>
      <c r="G925" s="163" t="s">
        <v>2289</v>
      </c>
      <c r="H925" s="163" t="s">
        <v>2290</v>
      </c>
      <c r="I925" s="164" t="s">
        <v>3442</v>
      </c>
      <c r="J925" s="164" t="s">
        <v>3442</v>
      </c>
      <c r="K925" s="164">
        <v>13565</v>
      </c>
      <c r="L925" s="164">
        <v>13565</v>
      </c>
      <c r="M925" s="164">
        <v>1</v>
      </c>
      <c r="N925" s="164">
        <v>1</v>
      </c>
      <c r="O925" s="156">
        <v>13565</v>
      </c>
      <c r="P925" s="156">
        <f t="shared" si="14"/>
        <v>0</v>
      </c>
    </row>
    <row r="926" spans="1:16" s="21" customFormat="1" ht="15" customHeight="1">
      <c r="A926" s="163" t="s">
        <v>3443</v>
      </c>
      <c r="B926" s="163" t="s">
        <v>3646</v>
      </c>
      <c r="C926" s="163" t="s">
        <v>142</v>
      </c>
      <c r="D926" s="163" t="s">
        <v>142</v>
      </c>
      <c r="E926" s="163" t="s">
        <v>13</v>
      </c>
      <c r="F926" s="163"/>
      <c r="G926" s="163" t="s">
        <v>2291</v>
      </c>
      <c r="H926" s="163" t="s">
        <v>2292</v>
      </c>
      <c r="I926" s="164" t="s">
        <v>3442</v>
      </c>
      <c r="J926" s="164" t="s">
        <v>3442</v>
      </c>
      <c r="K926" s="164">
        <v>7250</v>
      </c>
      <c r="L926" s="164">
        <v>7250</v>
      </c>
      <c r="M926" s="164">
        <v>1</v>
      </c>
      <c r="N926" s="164">
        <v>1</v>
      </c>
      <c r="O926" s="156">
        <v>7250</v>
      </c>
      <c r="P926" s="156">
        <f t="shared" si="14"/>
        <v>0</v>
      </c>
    </row>
    <row r="927" spans="1:16" s="21" customFormat="1" ht="15" customHeight="1">
      <c r="A927" s="163" t="s">
        <v>3443</v>
      </c>
      <c r="B927" s="163" t="s">
        <v>3646</v>
      </c>
      <c r="C927" s="163" t="s">
        <v>142</v>
      </c>
      <c r="D927" s="163" t="s">
        <v>142</v>
      </c>
      <c r="E927" s="163" t="s">
        <v>13</v>
      </c>
      <c r="F927" s="163"/>
      <c r="G927" s="163" t="s">
        <v>2293</v>
      </c>
      <c r="H927" s="163" t="s">
        <v>17</v>
      </c>
      <c r="I927" s="164">
        <v>233.28</v>
      </c>
      <c r="J927" s="164">
        <v>233.28</v>
      </c>
      <c r="K927" s="164">
        <v>287.33999999999997</v>
      </c>
      <c r="L927" s="164">
        <v>287.34000000000003</v>
      </c>
      <c r="M927" s="164">
        <v>1</v>
      </c>
      <c r="N927" s="164">
        <v>1</v>
      </c>
      <c r="O927" s="156">
        <v>54.06</v>
      </c>
      <c r="P927" s="156">
        <f t="shared" si="14"/>
        <v>233.28000000000003</v>
      </c>
    </row>
    <row r="928" spans="1:16" s="21" customFormat="1" ht="15" customHeight="1">
      <c r="A928" s="163" t="s">
        <v>3443</v>
      </c>
      <c r="B928" s="163" t="s">
        <v>3646</v>
      </c>
      <c r="C928" s="163" t="s">
        <v>142</v>
      </c>
      <c r="D928" s="163" t="s">
        <v>142</v>
      </c>
      <c r="E928" s="163" t="s">
        <v>13</v>
      </c>
      <c r="F928" s="163"/>
      <c r="G928" s="163" t="s">
        <v>2294</v>
      </c>
      <c r="H928" s="163" t="s">
        <v>2295</v>
      </c>
      <c r="I928" s="164">
        <v>1223.29</v>
      </c>
      <c r="J928" s="164">
        <v>1223.29</v>
      </c>
      <c r="K928" s="164">
        <v>2446.58</v>
      </c>
      <c r="L928" s="164">
        <v>2446.58</v>
      </c>
      <c r="M928" s="164">
        <v>1</v>
      </c>
      <c r="N928" s="164">
        <v>1</v>
      </c>
      <c r="O928" s="156">
        <v>1223.29</v>
      </c>
      <c r="P928" s="156">
        <f t="shared" si="14"/>
        <v>1223.29</v>
      </c>
    </row>
    <row r="929" spans="1:16" s="21" customFormat="1" ht="15" customHeight="1">
      <c r="A929" s="163" t="s">
        <v>3443</v>
      </c>
      <c r="B929" s="163" t="s">
        <v>3646</v>
      </c>
      <c r="C929" s="163" t="s">
        <v>142</v>
      </c>
      <c r="D929" s="163" t="s">
        <v>142</v>
      </c>
      <c r="E929" s="163" t="s">
        <v>13</v>
      </c>
      <c r="F929" s="163"/>
      <c r="G929" s="163" t="s">
        <v>2381</v>
      </c>
      <c r="H929" s="163" t="s">
        <v>2382</v>
      </c>
      <c r="I929" s="164" t="s">
        <v>3442</v>
      </c>
      <c r="J929" s="164" t="s">
        <v>3442</v>
      </c>
      <c r="K929" s="164">
        <v>0</v>
      </c>
      <c r="L929" s="164">
        <v>0</v>
      </c>
      <c r="M929" s="164">
        <v>1</v>
      </c>
      <c r="N929" s="164">
        <v>1</v>
      </c>
      <c r="O929" s="156">
        <v>0</v>
      </c>
      <c r="P929" s="156">
        <f t="shared" si="14"/>
        <v>0</v>
      </c>
    </row>
    <row r="930" spans="1:16" s="21" customFormat="1" ht="15" customHeight="1">
      <c r="A930" s="163" t="s">
        <v>3443</v>
      </c>
      <c r="B930" s="163" t="s">
        <v>3646</v>
      </c>
      <c r="C930" s="163" t="s">
        <v>144</v>
      </c>
      <c r="D930" s="163" t="s">
        <v>144</v>
      </c>
      <c r="E930" s="163" t="s">
        <v>13</v>
      </c>
      <c r="F930" s="163"/>
      <c r="G930" s="163" t="s">
        <v>2279</v>
      </c>
      <c r="H930" s="163" t="s">
        <v>2280</v>
      </c>
      <c r="I930" s="164">
        <v>1914.98</v>
      </c>
      <c r="J930" s="164">
        <v>1914.98</v>
      </c>
      <c r="K930" s="164">
        <v>192893.5</v>
      </c>
      <c r="L930" s="164">
        <v>192893.50000000003</v>
      </c>
      <c r="M930" s="164">
        <v>1</v>
      </c>
      <c r="N930" s="164">
        <v>1</v>
      </c>
      <c r="O930" s="156">
        <v>190978.52000000002</v>
      </c>
      <c r="P930" s="156">
        <f t="shared" si="14"/>
        <v>1914.9800000000105</v>
      </c>
    </row>
    <row r="931" spans="1:16" s="21" customFormat="1" ht="15" customHeight="1">
      <c r="A931" s="163" t="s">
        <v>3443</v>
      </c>
      <c r="B931" s="163" t="s">
        <v>3646</v>
      </c>
      <c r="C931" s="163" t="s">
        <v>144</v>
      </c>
      <c r="D931" s="163" t="s">
        <v>144</v>
      </c>
      <c r="E931" s="163" t="s">
        <v>13</v>
      </c>
      <c r="F931" s="163"/>
      <c r="G931" s="163" t="s">
        <v>2300</v>
      </c>
      <c r="H931" s="163" t="s">
        <v>2301</v>
      </c>
      <c r="I931" s="164" t="s">
        <v>3442</v>
      </c>
      <c r="J931" s="164" t="s">
        <v>3442</v>
      </c>
      <c r="K931" s="164">
        <v>0</v>
      </c>
      <c r="L931" s="164">
        <v>0</v>
      </c>
      <c r="M931" s="164">
        <v>1</v>
      </c>
      <c r="N931" s="164">
        <v>1</v>
      </c>
      <c r="O931" s="156">
        <v>0</v>
      </c>
      <c r="P931" s="156">
        <f t="shared" si="14"/>
        <v>0</v>
      </c>
    </row>
    <row r="932" spans="1:16" s="21" customFormat="1" ht="15" customHeight="1">
      <c r="A932" s="163" t="s">
        <v>3443</v>
      </c>
      <c r="B932" s="163" t="s">
        <v>3646</v>
      </c>
      <c r="C932" s="163" t="s">
        <v>144</v>
      </c>
      <c r="D932" s="163" t="s">
        <v>144</v>
      </c>
      <c r="E932" s="163" t="s">
        <v>13</v>
      </c>
      <c r="F932" s="163"/>
      <c r="G932" s="163" t="s">
        <v>2281</v>
      </c>
      <c r="H932" s="163" t="s">
        <v>2282</v>
      </c>
      <c r="I932" s="164">
        <v>361.92</v>
      </c>
      <c r="J932" s="164">
        <v>361.92</v>
      </c>
      <c r="K932" s="164">
        <v>10783.57</v>
      </c>
      <c r="L932" s="164">
        <v>10783.57</v>
      </c>
      <c r="M932" s="164">
        <v>1</v>
      </c>
      <c r="N932" s="164">
        <v>1</v>
      </c>
      <c r="O932" s="156">
        <v>10421.65</v>
      </c>
      <c r="P932" s="156">
        <f t="shared" si="14"/>
        <v>361.92000000000007</v>
      </c>
    </row>
    <row r="933" spans="1:16" s="21" customFormat="1" ht="15" customHeight="1">
      <c r="A933" s="163" t="s">
        <v>3443</v>
      </c>
      <c r="B933" s="163" t="s">
        <v>3646</v>
      </c>
      <c r="C933" s="163" t="s">
        <v>144</v>
      </c>
      <c r="D933" s="163" t="s">
        <v>144</v>
      </c>
      <c r="E933" s="163" t="s">
        <v>13</v>
      </c>
      <c r="F933" s="163"/>
      <c r="G933" s="163" t="s">
        <v>2283</v>
      </c>
      <c r="H933" s="163" t="s">
        <v>2284</v>
      </c>
      <c r="I933" s="164">
        <v>6722.63</v>
      </c>
      <c r="J933" s="164">
        <v>6722.63</v>
      </c>
      <c r="K933" s="164">
        <v>6722.63</v>
      </c>
      <c r="L933" s="164">
        <v>6722.63</v>
      </c>
      <c r="M933" s="164">
        <v>1</v>
      </c>
      <c r="N933" s="164">
        <v>1</v>
      </c>
      <c r="O933" s="156">
        <v>0</v>
      </c>
      <c r="P933" s="156">
        <f t="shared" si="14"/>
        <v>6722.63</v>
      </c>
    </row>
    <row r="934" spans="1:16" s="21" customFormat="1" ht="15" customHeight="1">
      <c r="A934" s="163" t="s">
        <v>3443</v>
      </c>
      <c r="B934" s="163" t="s">
        <v>3646</v>
      </c>
      <c r="C934" s="163" t="s">
        <v>144</v>
      </c>
      <c r="D934" s="163" t="s">
        <v>144</v>
      </c>
      <c r="E934" s="163" t="s">
        <v>13</v>
      </c>
      <c r="F934" s="163"/>
      <c r="G934" s="163" t="s">
        <v>2285</v>
      </c>
      <c r="H934" s="163" t="s">
        <v>2286</v>
      </c>
      <c r="I934" s="164">
        <v>86.11</v>
      </c>
      <c r="J934" s="164">
        <v>86.11</v>
      </c>
      <c r="K934" s="164">
        <v>344.81</v>
      </c>
      <c r="L934" s="164">
        <v>344.81</v>
      </c>
      <c r="M934" s="164">
        <v>1</v>
      </c>
      <c r="N934" s="164">
        <v>1</v>
      </c>
      <c r="O934" s="156">
        <v>258.7</v>
      </c>
      <c r="P934" s="156">
        <f t="shared" si="14"/>
        <v>86.110000000000014</v>
      </c>
    </row>
    <row r="935" spans="1:16" s="21" customFormat="1" ht="15" customHeight="1">
      <c r="A935" s="163" t="s">
        <v>3443</v>
      </c>
      <c r="B935" s="163" t="s">
        <v>3646</v>
      </c>
      <c r="C935" s="163" t="s">
        <v>144</v>
      </c>
      <c r="D935" s="163" t="s">
        <v>144</v>
      </c>
      <c r="E935" s="163" t="s">
        <v>13</v>
      </c>
      <c r="F935" s="163"/>
      <c r="G935" s="163" t="s">
        <v>2298</v>
      </c>
      <c r="H935" s="163" t="s">
        <v>2299</v>
      </c>
      <c r="I935" s="164" t="s">
        <v>3442</v>
      </c>
      <c r="J935" s="164" t="s">
        <v>3442</v>
      </c>
      <c r="K935" s="164">
        <v>795398</v>
      </c>
      <c r="L935" s="164">
        <v>795398</v>
      </c>
      <c r="M935" s="164">
        <v>1</v>
      </c>
      <c r="N935" s="164">
        <v>1</v>
      </c>
      <c r="O935" s="156">
        <v>795398</v>
      </c>
      <c r="P935" s="156">
        <f t="shared" si="14"/>
        <v>0</v>
      </c>
    </row>
    <row r="936" spans="1:16" s="21" customFormat="1" ht="15" customHeight="1">
      <c r="A936" s="163" t="s">
        <v>3443</v>
      </c>
      <c r="B936" s="163" t="s">
        <v>3646</v>
      </c>
      <c r="C936" s="163" t="s">
        <v>144</v>
      </c>
      <c r="D936" s="163" t="s">
        <v>144</v>
      </c>
      <c r="E936" s="163" t="s">
        <v>13</v>
      </c>
      <c r="F936" s="163"/>
      <c r="G936" s="163" t="s">
        <v>2287</v>
      </c>
      <c r="H936" s="163" t="s">
        <v>2288</v>
      </c>
      <c r="I936" s="164">
        <v>2944.66</v>
      </c>
      <c r="J936" s="164">
        <v>2944.66</v>
      </c>
      <c r="K936" s="164">
        <v>2944.66</v>
      </c>
      <c r="L936" s="164">
        <v>2944.66</v>
      </c>
      <c r="M936" s="164">
        <v>1</v>
      </c>
      <c r="N936" s="164">
        <v>1</v>
      </c>
      <c r="O936" s="156">
        <v>0</v>
      </c>
      <c r="P936" s="156">
        <f t="shared" si="14"/>
        <v>2944.66</v>
      </c>
    </row>
    <row r="937" spans="1:16" s="21" customFormat="1" ht="15" customHeight="1">
      <c r="A937" s="163" t="s">
        <v>3443</v>
      </c>
      <c r="B937" s="163" t="s">
        <v>3646</v>
      </c>
      <c r="C937" s="163" t="s">
        <v>144</v>
      </c>
      <c r="D937" s="163" t="s">
        <v>144</v>
      </c>
      <c r="E937" s="163" t="s">
        <v>13</v>
      </c>
      <c r="F937" s="163"/>
      <c r="G937" s="163" t="s">
        <v>2302</v>
      </c>
      <c r="H937" s="163" t="s">
        <v>2303</v>
      </c>
      <c r="I937" s="164">
        <v>896.82</v>
      </c>
      <c r="J937" s="164">
        <v>896.82</v>
      </c>
      <c r="K937" s="164">
        <v>896.82</v>
      </c>
      <c r="L937" s="164">
        <v>896.82</v>
      </c>
      <c r="M937" s="164">
        <v>1</v>
      </c>
      <c r="N937" s="164">
        <v>1</v>
      </c>
      <c r="O937" s="156">
        <v>0</v>
      </c>
      <c r="P937" s="156">
        <f t="shared" si="14"/>
        <v>896.82</v>
      </c>
    </row>
    <row r="938" spans="1:16" s="21" customFormat="1" ht="15" customHeight="1">
      <c r="A938" s="163" t="s">
        <v>3443</v>
      </c>
      <c r="B938" s="163" t="s">
        <v>3646</v>
      </c>
      <c r="C938" s="163" t="s">
        <v>144</v>
      </c>
      <c r="D938" s="163" t="s">
        <v>144</v>
      </c>
      <c r="E938" s="163" t="s">
        <v>13</v>
      </c>
      <c r="F938" s="163"/>
      <c r="G938" s="163" t="s">
        <v>2296</v>
      </c>
      <c r="H938" s="163" t="s">
        <v>2297</v>
      </c>
      <c r="I938" s="164" t="s">
        <v>3442</v>
      </c>
      <c r="J938" s="164" t="s">
        <v>3442</v>
      </c>
      <c r="K938" s="164">
        <v>138034.16</v>
      </c>
      <c r="L938" s="164">
        <v>138034.16</v>
      </c>
      <c r="M938" s="164">
        <v>1</v>
      </c>
      <c r="N938" s="164">
        <v>1</v>
      </c>
      <c r="O938" s="156">
        <v>138034.16</v>
      </c>
      <c r="P938" s="156">
        <f t="shared" si="14"/>
        <v>0</v>
      </c>
    </row>
    <row r="939" spans="1:16" s="21" customFormat="1" ht="15" customHeight="1">
      <c r="A939" s="163" t="s">
        <v>3443</v>
      </c>
      <c r="B939" s="163" t="s">
        <v>3646</v>
      </c>
      <c r="C939" s="163" t="s">
        <v>144</v>
      </c>
      <c r="D939" s="163" t="s">
        <v>144</v>
      </c>
      <c r="E939" s="163" t="s">
        <v>13</v>
      </c>
      <c r="F939" s="163"/>
      <c r="G939" s="163" t="s">
        <v>2336</v>
      </c>
      <c r="H939" s="163" t="s">
        <v>2337</v>
      </c>
      <c r="I939" s="164" t="s">
        <v>3442</v>
      </c>
      <c r="J939" s="164" t="s">
        <v>3442</v>
      </c>
      <c r="K939" s="164">
        <v>0</v>
      </c>
      <c r="L939" s="164">
        <v>0</v>
      </c>
      <c r="M939" s="164">
        <v>1</v>
      </c>
      <c r="N939" s="164">
        <v>1</v>
      </c>
      <c r="O939" s="156">
        <v>0</v>
      </c>
      <c r="P939" s="156">
        <f t="shared" si="14"/>
        <v>0</v>
      </c>
    </row>
    <row r="940" spans="1:16" s="21" customFormat="1" ht="15" customHeight="1">
      <c r="A940" s="163" t="s">
        <v>3443</v>
      </c>
      <c r="B940" s="163" t="s">
        <v>3646</v>
      </c>
      <c r="C940" s="163" t="s">
        <v>144</v>
      </c>
      <c r="D940" s="163" t="s">
        <v>144</v>
      </c>
      <c r="E940" s="163" t="s">
        <v>13</v>
      </c>
      <c r="F940" s="163"/>
      <c r="G940" s="163" t="s">
        <v>2338</v>
      </c>
      <c r="H940" s="163" t="s">
        <v>2339</v>
      </c>
      <c r="I940" s="164">
        <v>275237.69</v>
      </c>
      <c r="J940" s="164">
        <v>275237.69</v>
      </c>
      <c r="K940" s="164">
        <v>908697.38</v>
      </c>
      <c r="L940" s="164">
        <v>908697.37999999989</v>
      </c>
      <c r="M940" s="164">
        <v>1</v>
      </c>
      <c r="N940" s="164">
        <v>1</v>
      </c>
      <c r="O940" s="156">
        <v>633459.68999999994</v>
      </c>
      <c r="P940" s="156">
        <f t="shared" si="14"/>
        <v>275237.68999999994</v>
      </c>
    </row>
    <row r="941" spans="1:16" s="21" customFormat="1" ht="15" customHeight="1">
      <c r="A941" s="163" t="s">
        <v>3443</v>
      </c>
      <c r="B941" s="163" t="s">
        <v>3646</v>
      </c>
      <c r="C941" s="163" t="s">
        <v>144</v>
      </c>
      <c r="D941" s="163" t="s">
        <v>144</v>
      </c>
      <c r="E941" s="163" t="s">
        <v>13</v>
      </c>
      <c r="F941" s="163"/>
      <c r="G941" s="163" t="s">
        <v>2342</v>
      </c>
      <c r="H941" s="163" t="s">
        <v>2343</v>
      </c>
      <c r="I941" s="164" t="s">
        <v>3442</v>
      </c>
      <c r="J941" s="164" t="s">
        <v>3442</v>
      </c>
      <c r="K941" s="164">
        <v>0</v>
      </c>
      <c r="L941" s="164">
        <v>0</v>
      </c>
      <c r="M941" s="164">
        <v>1</v>
      </c>
      <c r="N941" s="164">
        <v>1</v>
      </c>
      <c r="O941" s="156">
        <v>0</v>
      </c>
      <c r="P941" s="156">
        <f t="shared" si="14"/>
        <v>0</v>
      </c>
    </row>
    <row r="942" spans="1:16" s="21" customFormat="1" ht="15" customHeight="1">
      <c r="A942" s="163" t="s">
        <v>3443</v>
      </c>
      <c r="B942" s="163" t="s">
        <v>3646</v>
      </c>
      <c r="C942" s="163" t="s">
        <v>144</v>
      </c>
      <c r="D942" s="163" t="s">
        <v>144</v>
      </c>
      <c r="E942" s="163" t="s">
        <v>13</v>
      </c>
      <c r="F942" s="163"/>
      <c r="G942" s="163" t="s">
        <v>2306</v>
      </c>
      <c r="H942" s="163" t="s">
        <v>27</v>
      </c>
      <c r="I942" s="164" t="s">
        <v>3442</v>
      </c>
      <c r="J942" s="164" t="s">
        <v>3442</v>
      </c>
      <c r="K942" s="164">
        <v>0</v>
      </c>
      <c r="L942" s="164">
        <v>0</v>
      </c>
      <c r="M942" s="164">
        <v>1</v>
      </c>
      <c r="N942" s="164">
        <v>1</v>
      </c>
      <c r="O942" s="156">
        <v>0</v>
      </c>
      <c r="P942" s="156">
        <f t="shared" si="14"/>
        <v>0</v>
      </c>
    </row>
    <row r="943" spans="1:16" s="21" customFormat="1" ht="15" customHeight="1">
      <c r="A943" s="163" t="s">
        <v>3443</v>
      </c>
      <c r="B943" s="163" t="s">
        <v>3646</v>
      </c>
      <c r="C943" s="163" t="s">
        <v>144</v>
      </c>
      <c r="D943" s="163" t="s">
        <v>144</v>
      </c>
      <c r="E943" s="163" t="s">
        <v>13</v>
      </c>
      <c r="F943" s="163"/>
      <c r="G943" s="163" t="s">
        <v>2344</v>
      </c>
      <c r="H943" s="163" t="s">
        <v>2345</v>
      </c>
      <c r="I943" s="164">
        <v>608.55999999999995</v>
      </c>
      <c r="J943" s="164">
        <v>608.55999999999995</v>
      </c>
      <c r="K943" s="164">
        <v>5250.75</v>
      </c>
      <c r="L943" s="164">
        <v>5250.75</v>
      </c>
      <c r="M943" s="164">
        <v>1</v>
      </c>
      <c r="N943" s="164">
        <v>1</v>
      </c>
      <c r="O943" s="156">
        <v>4642.1899999999996</v>
      </c>
      <c r="P943" s="156">
        <f t="shared" si="14"/>
        <v>608.5600000000004</v>
      </c>
    </row>
    <row r="944" spans="1:16" s="21" customFormat="1" ht="15" customHeight="1">
      <c r="A944" s="163" t="s">
        <v>3443</v>
      </c>
      <c r="B944" s="163" t="s">
        <v>3646</v>
      </c>
      <c r="C944" s="163" t="s">
        <v>144</v>
      </c>
      <c r="D944" s="163" t="s">
        <v>144</v>
      </c>
      <c r="E944" s="163" t="s">
        <v>13</v>
      </c>
      <c r="F944" s="163"/>
      <c r="G944" s="163" t="s">
        <v>2310</v>
      </c>
      <c r="H944" s="163" t="s">
        <v>38</v>
      </c>
      <c r="I944" s="164" t="s">
        <v>3442</v>
      </c>
      <c r="J944" s="164" t="s">
        <v>3442</v>
      </c>
      <c r="K944" s="164">
        <v>175.9</v>
      </c>
      <c r="L944" s="164">
        <v>175.9</v>
      </c>
      <c r="M944" s="164">
        <v>1</v>
      </c>
      <c r="N944" s="164">
        <v>1</v>
      </c>
      <c r="O944" s="156">
        <v>175.9</v>
      </c>
      <c r="P944" s="156">
        <f t="shared" si="14"/>
        <v>0</v>
      </c>
    </row>
    <row r="945" spans="1:16" s="21" customFormat="1" ht="15" customHeight="1">
      <c r="A945" s="163" t="s">
        <v>3443</v>
      </c>
      <c r="B945" s="163" t="s">
        <v>3646</v>
      </c>
      <c r="C945" s="163" t="s">
        <v>144</v>
      </c>
      <c r="D945" s="163" t="s">
        <v>144</v>
      </c>
      <c r="E945" s="163" t="s">
        <v>13</v>
      </c>
      <c r="F945" s="163"/>
      <c r="G945" s="163" t="s">
        <v>2289</v>
      </c>
      <c r="H945" s="163" t="s">
        <v>2290</v>
      </c>
      <c r="I945" s="164">
        <v>849</v>
      </c>
      <c r="J945" s="164">
        <v>849</v>
      </c>
      <c r="K945" s="164">
        <v>53022</v>
      </c>
      <c r="L945" s="164">
        <v>53022</v>
      </c>
      <c r="M945" s="164">
        <v>1</v>
      </c>
      <c r="N945" s="164">
        <v>1</v>
      </c>
      <c r="O945" s="156">
        <v>52173</v>
      </c>
      <c r="P945" s="156">
        <f t="shared" si="14"/>
        <v>849</v>
      </c>
    </row>
    <row r="946" spans="1:16" s="21" customFormat="1" ht="15" customHeight="1">
      <c r="A946" s="163" t="s">
        <v>3443</v>
      </c>
      <c r="B946" s="163" t="s">
        <v>3646</v>
      </c>
      <c r="C946" s="163" t="s">
        <v>144</v>
      </c>
      <c r="D946" s="163" t="s">
        <v>144</v>
      </c>
      <c r="E946" s="163" t="s">
        <v>13</v>
      </c>
      <c r="F946" s="163"/>
      <c r="G946" s="163" t="s">
        <v>2291</v>
      </c>
      <c r="H946" s="163" t="s">
        <v>2292</v>
      </c>
      <c r="I946" s="164" t="s">
        <v>3442</v>
      </c>
      <c r="J946" s="164" t="s">
        <v>3442</v>
      </c>
      <c r="K946" s="164">
        <v>16963</v>
      </c>
      <c r="L946" s="164">
        <v>16963</v>
      </c>
      <c r="M946" s="164">
        <v>1</v>
      </c>
      <c r="N946" s="164">
        <v>1</v>
      </c>
      <c r="O946" s="156">
        <v>16963</v>
      </c>
      <c r="P946" s="156">
        <f t="shared" si="14"/>
        <v>0</v>
      </c>
    </row>
    <row r="947" spans="1:16" s="21" customFormat="1" ht="15" customHeight="1">
      <c r="A947" s="163" t="s">
        <v>3443</v>
      </c>
      <c r="B947" s="163" t="s">
        <v>3646</v>
      </c>
      <c r="C947" s="163" t="s">
        <v>144</v>
      </c>
      <c r="D947" s="163" t="s">
        <v>144</v>
      </c>
      <c r="E947" s="163" t="s">
        <v>13</v>
      </c>
      <c r="F947" s="163"/>
      <c r="G947" s="163" t="s">
        <v>2346</v>
      </c>
      <c r="H947" s="163" t="s">
        <v>2347</v>
      </c>
      <c r="I947" s="164" t="s">
        <v>3442</v>
      </c>
      <c r="J947" s="164" t="s">
        <v>3442</v>
      </c>
      <c r="K947" s="164">
        <v>68.849999999999994</v>
      </c>
      <c r="L947" s="164">
        <v>68.849999999999994</v>
      </c>
      <c r="M947" s="164">
        <v>1</v>
      </c>
      <c r="N947" s="164">
        <v>1</v>
      </c>
      <c r="O947" s="156">
        <v>36.85</v>
      </c>
      <c r="P947" s="156">
        <f t="shared" si="14"/>
        <v>31.999999999999993</v>
      </c>
    </row>
    <row r="948" spans="1:16" s="21" customFormat="1" ht="15" customHeight="1">
      <c r="A948" s="163" t="s">
        <v>3443</v>
      </c>
      <c r="B948" s="163" t="s">
        <v>3646</v>
      </c>
      <c r="C948" s="163" t="s">
        <v>144</v>
      </c>
      <c r="D948" s="163" t="s">
        <v>144</v>
      </c>
      <c r="E948" s="163" t="s">
        <v>13</v>
      </c>
      <c r="F948" s="163"/>
      <c r="G948" s="163" t="s">
        <v>2348</v>
      </c>
      <c r="H948" s="163" t="s">
        <v>2349</v>
      </c>
      <c r="I948" s="164">
        <v>143.13999999999999</v>
      </c>
      <c r="J948" s="164">
        <v>143.13999999999999</v>
      </c>
      <c r="K948" s="164">
        <v>834.8</v>
      </c>
      <c r="L948" s="164">
        <v>834.8</v>
      </c>
      <c r="M948" s="164">
        <v>1</v>
      </c>
      <c r="N948" s="164">
        <v>1</v>
      </c>
      <c r="O948" s="156">
        <v>691.66</v>
      </c>
      <c r="P948" s="156">
        <f t="shared" si="14"/>
        <v>143.13999999999999</v>
      </c>
    </row>
    <row r="949" spans="1:16" s="21" customFormat="1" ht="15" customHeight="1">
      <c r="A949" s="163" t="s">
        <v>3443</v>
      </c>
      <c r="B949" s="163" t="s">
        <v>3646</v>
      </c>
      <c r="C949" s="163" t="s">
        <v>144</v>
      </c>
      <c r="D949" s="163" t="s">
        <v>144</v>
      </c>
      <c r="E949" s="163" t="s">
        <v>13</v>
      </c>
      <c r="F949" s="163"/>
      <c r="G949" s="163" t="s">
        <v>2320</v>
      </c>
      <c r="H949" s="163" t="s">
        <v>2321</v>
      </c>
      <c r="I949" s="164" t="s">
        <v>3442</v>
      </c>
      <c r="J949" s="164" t="s">
        <v>3442</v>
      </c>
      <c r="K949" s="164">
        <v>0</v>
      </c>
      <c r="L949" s="164">
        <v>0</v>
      </c>
      <c r="M949" s="164">
        <v>1</v>
      </c>
      <c r="N949" s="164">
        <v>1</v>
      </c>
      <c r="O949" s="156">
        <v>0</v>
      </c>
      <c r="P949" s="156">
        <f t="shared" si="14"/>
        <v>0</v>
      </c>
    </row>
    <row r="950" spans="1:16" s="21" customFormat="1" ht="15" customHeight="1">
      <c r="A950" s="163" t="s">
        <v>3443</v>
      </c>
      <c r="B950" s="163" t="s">
        <v>3646</v>
      </c>
      <c r="C950" s="163" t="s">
        <v>144</v>
      </c>
      <c r="D950" s="163" t="s">
        <v>144</v>
      </c>
      <c r="E950" s="163" t="s">
        <v>13</v>
      </c>
      <c r="F950" s="163"/>
      <c r="G950" s="163" t="s">
        <v>2350</v>
      </c>
      <c r="H950" s="163" t="s">
        <v>2351</v>
      </c>
      <c r="I950" s="164" t="s">
        <v>3442</v>
      </c>
      <c r="J950" s="164" t="s">
        <v>3442</v>
      </c>
      <c r="K950" s="164">
        <v>0</v>
      </c>
      <c r="L950" s="164">
        <v>0</v>
      </c>
      <c r="M950" s="164">
        <v>1</v>
      </c>
      <c r="N950" s="164">
        <v>1</v>
      </c>
      <c r="O950" s="156">
        <v>0</v>
      </c>
      <c r="P950" s="156">
        <f t="shared" si="14"/>
        <v>0</v>
      </c>
    </row>
    <row r="951" spans="1:16" s="21" customFormat="1" ht="15" customHeight="1">
      <c r="A951" s="163" t="s">
        <v>3443</v>
      </c>
      <c r="B951" s="163" t="s">
        <v>3646</v>
      </c>
      <c r="C951" s="163" t="s">
        <v>144</v>
      </c>
      <c r="D951" s="163" t="s">
        <v>144</v>
      </c>
      <c r="E951" s="163" t="s">
        <v>13</v>
      </c>
      <c r="F951" s="163"/>
      <c r="G951" s="163" t="s">
        <v>2352</v>
      </c>
      <c r="H951" s="163" t="s">
        <v>2353</v>
      </c>
      <c r="I951" s="164">
        <v>42.69</v>
      </c>
      <c r="J951" s="164">
        <v>42.69</v>
      </c>
      <c r="K951" s="164">
        <v>796.15</v>
      </c>
      <c r="L951" s="164">
        <v>796.15000000000009</v>
      </c>
      <c r="M951" s="164">
        <v>1</v>
      </c>
      <c r="N951" s="164">
        <v>1</v>
      </c>
      <c r="O951" s="156">
        <v>753.45999999999992</v>
      </c>
      <c r="P951" s="156">
        <f t="shared" si="14"/>
        <v>42.690000000000168</v>
      </c>
    </row>
    <row r="952" spans="1:16" s="21" customFormat="1" ht="15" customHeight="1">
      <c r="A952" s="163" t="s">
        <v>3443</v>
      </c>
      <c r="B952" s="163" t="s">
        <v>3646</v>
      </c>
      <c r="C952" s="163" t="s">
        <v>144</v>
      </c>
      <c r="D952" s="163" t="s">
        <v>144</v>
      </c>
      <c r="E952" s="163" t="s">
        <v>13</v>
      </c>
      <c r="F952" s="163"/>
      <c r="G952" s="163" t="s">
        <v>2354</v>
      </c>
      <c r="H952" s="163" t="s">
        <v>2355</v>
      </c>
      <c r="I952" s="164" t="s">
        <v>3442</v>
      </c>
      <c r="J952" s="164" t="s">
        <v>3442</v>
      </c>
      <c r="K952" s="164">
        <v>0</v>
      </c>
      <c r="L952" s="164">
        <v>0</v>
      </c>
      <c r="M952" s="164">
        <v>1</v>
      </c>
      <c r="N952" s="164">
        <v>1</v>
      </c>
      <c r="O952" s="156">
        <v>0</v>
      </c>
      <c r="P952" s="156">
        <f t="shared" si="14"/>
        <v>0</v>
      </c>
    </row>
    <row r="953" spans="1:16" s="21" customFormat="1" ht="15" customHeight="1">
      <c r="A953" s="163" t="s">
        <v>3443</v>
      </c>
      <c r="B953" s="163" t="s">
        <v>3646</v>
      </c>
      <c r="C953" s="163" t="s">
        <v>144</v>
      </c>
      <c r="D953" s="163" t="s">
        <v>144</v>
      </c>
      <c r="E953" s="163" t="s">
        <v>13</v>
      </c>
      <c r="F953" s="163"/>
      <c r="G953" s="163" t="s">
        <v>2383</v>
      </c>
      <c r="H953" s="163" t="s">
        <v>2384</v>
      </c>
      <c r="I953" s="164" t="s">
        <v>3442</v>
      </c>
      <c r="J953" s="164" t="s">
        <v>3442</v>
      </c>
      <c r="K953" s="164">
        <v>0</v>
      </c>
      <c r="L953" s="164">
        <v>0</v>
      </c>
      <c r="M953" s="164">
        <v>1</v>
      </c>
      <c r="N953" s="164">
        <v>1</v>
      </c>
      <c r="O953" s="156">
        <v>0</v>
      </c>
      <c r="P953" s="156">
        <f t="shared" si="14"/>
        <v>0</v>
      </c>
    </row>
    <row r="954" spans="1:16" s="21" customFormat="1" ht="15" customHeight="1">
      <c r="A954" s="163" t="s">
        <v>3443</v>
      </c>
      <c r="B954" s="163" t="s">
        <v>3646</v>
      </c>
      <c r="C954" s="163" t="s">
        <v>144</v>
      </c>
      <c r="D954" s="163" t="s">
        <v>144</v>
      </c>
      <c r="E954" s="163" t="s">
        <v>13</v>
      </c>
      <c r="F954" s="163"/>
      <c r="G954" s="163" t="s">
        <v>2356</v>
      </c>
      <c r="H954" s="163" t="s">
        <v>2357</v>
      </c>
      <c r="I954" s="164">
        <v>1.83</v>
      </c>
      <c r="J954" s="164">
        <v>1.83</v>
      </c>
      <c r="K954" s="164">
        <v>28.19</v>
      </c>
      <c r="L954" s="164">
        <v>28.19</v>
      </c>
      <c r="M954" s="164">
        <v>1</v>
      </c>
      <c r="N954" s="164">
        <v>1</v>
      </c>
      <c r="O954" s="156">
        <v>26.36</v>
      </c>
      <c r="P954" s="156">
        <f t="shared" si="14"/>
        <v>1.8300000000000018</v>
      </c>
    </row>
    <row r="955" spans="1:16" s="21" customFormat="1" ht="15" customHeight="1">
      <c r="A955" s="163" t="s">
        <v>3443</v>
      </c>
      <c r="B955" s="163" t="s">
        <v>3646</v>
      </c>
      <c r="C955" s="163" t="s">
        <v>144</v>
      </c>
      <c r="D955" s="163" t="s">
        <v>144</v>
      </c>
      <c r="E955" s="163" t="s">
        <v>13</v>
      </c>
      <c r="F955" s="163"/>
      <c r="G955" s="163" t="s">
        <v>2358</v>
      </c>
      <c r="H955" s="163" t="s">
        <v>2359</v>
      </c>
      <c r="I955" s="164">
        <v>1967.15</v>
      </c>
      <c r="J955" s="164">
        <v>1967.15</v>
      </c>
      <c r="K955" s="164">
        <v>25517.02</v>
      </c>
      <c r="L955" s="164">
        <v>25517.019999999997</v>
      </c>
      <c r="M955" s="164">
        <v>1</v>
      </c>
      <c r="N955" s="164">
        <v>1</v>
      </c>
      <c r="O955" s="156">
        <v>23549.870000000003</v>
      </c>
      <c r="P955" s="156">
        <f t="shared" si="14"/>
        <v>1967.1499999999942</v>
      </c>
    </row>
    <row r="956" spans="1:16" s="21" customFormat="1" ht="15" customHeight="1">
      <c r="A956" s="163" t="s">
        <v>3443</v>
      </c>
      <c r="B956" s="163" t="s">
        <v>3646</v>
      </c>
      <c r="C956" s="163" t="s">
        <v>144</v>
      </c>
      <c r="D956" s="163" t="s">
        <v>144</v>
      </c>
      <c r="E956" s="163" t="s">
        <v>13</v>
      </c>
      <c r="F956" s="163"/>
      <c r="G956" s="163" t="s">
        <v>2360</v>
      </c>
      <c r="H956" s="163" t="s">
        <v>2361</v>
      </c>
      <c r="I956" s="164" t="s">
        <v>3442</v>
      </c>
      <c r="J956" s="164" t="s">
        <v>3442</v>
      </c>
      <c r="K956" s="164">
        <v>0</v>
      </c>
      <c r="L956" s="164">
        <v>0</v>
      </c>
      <c r="M956" s="164">
        <v>1</v>
      </c>
      <c r="N956" s="164">
        <v>1</v>
      </c>
      <c r="O956" s="156">
        <v>0</v>
      </c>
      <c r="P956" s="156">
        <f t="shared" si="14"/>
        <v>0</v>
      </c>
    </row>
    <row r="957" spans="1:16" s="21" customFormat="1" ht="15" customHeight="1">
      <c r="A957" s="163" t="s">
        <v>3443</v>
      </c>
      <c r="B957" s="163" t="s">
        <v>3646</v>
      </c>
      <c r="C957" s="163" t="s">
        <v>144</v>
      </c>
      <c r="D957" s="163" t="s">
        <v>144</v>
      </c>
      <c r="E957" s="163" t="s">
        <v>13</v>
      </c>
      <c r="F957" s="163"/>
      <c r="G957" s="163" t="s">
        <v>2362</v>
      </c>
      <c r="H957" s="163" t="s">
        <v>2363</v>
      </c>
      <c r="I957" s="164" t="s">
        <v>3442</v>
      </c>
      <c r="J957" s="164" t="s">
        <v>3442</v>
      </c>
      <c r="K957" s="164">
        <v>0</v>
      </c>
      <c r="L957" s="164">
        <v>0</v>
      </c>
      <c r="M957" s="164">
        <v>1</v>
      </c>
      <c r="N957" s="164">
        <v>1</v>
      </c>
      <c r="O957" s="156">
        <v>0</v>
      </c>
      <c r="P957" s="156">
        <f t="shared" si="14"/>
        <v>0</v>
      </c>
    </row>
    <row r="958" spans="1:16" s="21" customFormat="1" ht="15" customHeight="1">
      <c r="A958" s="163" t="s">
        <v>3443</v>
      </c>
      <c r="B958" s="163" t="s">
        <v>3646</v>
      </c>
      <c r="C958" s="163" t="s">
        <v>144</v>
      </c>
      <c r="D958" s="163" t="s">
        <v>144</v>
      </c>
      <c r="E958" s="163" t="s">
        <v>13</v>
      </c>
      <c r="F958" s="163"/>
      <c r="G958" s="163" t="s">
        <v>2364</v>
      </c>
      <c r="H958" s="163" t="s">
        <v>121</v>
      </c>
      <c r="I958" s="164" t="s">
        <v>3442</v>
      </c>
      <c r="J958" s="164" t="s">
        <v>3442</v>
      </c>
      <c r="K958" s="164">
        <v>672.54</v>
      </c>
      <c r="L958" s="164">
        <v>672.54</v>
      </c>
      <c r="M958" s="164">
        <v>1</v>
      </c>
      <c r="N958" s="164">
        <v>1</v>
      </c>
      <c r="O958" s="156">
        <v>672.54</v>
      </c>
      <c r="P958" s="156">
        <f t="shared" si="14"/>
        <v>0</v>
      </c>
    </row>
    <row r="959" spans="1:16" s="21" customFormat="1" ht="15" customHeight="1">
      <c r="A959" s="163" t="s">
        <v>3443</v>
      </c>
      <c r="B959" s="163" t="s">
        <v>3646</v>
      </c>
      <c r="C959" s="163" t="s">
        <v>144</v>
      </c>
      <c r="D959" s="163" t="s">
        <v>144</v>
      </c>
      <c r="E959" s="163" t="s">
        <v>13</v>
      </c>
      <c r="F959" s="163"/>
      <c r="G959" s="163" t="s">
        <v>2365</v>
      </c>
      <c r="H959" s="163" t="s">
        <v>2366</v>
      </c>
      <c r="I959" s="164" t="s">
        <v>3442</v>
      </c>
      <c r="J959" s="164" t="s">
        <v>3442</v>
      </c>
      <c r="K959" s="164">
        <v>0</v>
      </c>
      <c r="L959" s="164">
        <v>0</v>
      </c>
      <c r="M959" s="164">
        <v>1</v>
      </c>
      <c r="N959" s="164">
        <v>1</v>
      </c>
      <c r="O959" s="156">
        <v>0</v>
      </c>
      <c r="P959" s="156">
        <f t="shared" si="14"/>
        <v>0</v>
      </c>
    </row>
    <row r="960" spans="1:16" s="21" customFormat="1" ht="15" customHeight="1">
      <c r="A960" s="163" t="s">
        <v>3443</v>
      </c>
      <c r="B960" s="163" t="s">
        <v>3646</v>
      </c>
      <c r="C960" s="163" t="s">
        <v>144</v>
      </c>
      <c r="D960" s="163" t="s">
        <v>144</v>
      </c>
      <c r="E960" s="163" t="s">
        <v>13</v>
      </c>
      <c r="F960" s="163"/>
      <c r="G960" s="163" t="s">
        <v>2293</v>
      </c>
      <c r="H960" s="163" t="s">
        <v>17</v>
      </c>
      <c r="I960" s="164">
        <v>369.01</v>
      </c>
      <c r="J960" s="164">
        <v>369.01</v>
      </c>
      <c r="K960" s="164">
        <v>734.94</v>
      </c>
      <c r="L960" s="164">
        <v>734.94</v>
      </c>
      <c r="M960" s="164">
        <v>1</v>
      </c>
      <c r="N960" s="164">
        <v>1</v>
      </c>
      <c r="O960" s="156">
        <v>365.93</v>
      </c>
      <c r="P960" s="156">
        <f t="shared" si="14"/>
        <v>369.01000000000005</v>
      </c>
    </row>
    <row r="961" spans="1:16" s="21" customFormat="1" ht="15" customHeight="1">
      <c r="A961" s="163" t="s">
        <v>3443</v>
      </c>
      <c r="B961" s="163" t="s">
        <v>3646</v>
      </c>
      <c r="C961" s="163" t="s">
        <v>144</v>
      </c>
      <c r="D961" s="163" t="s">
        <v>144</v>
      </c>
      <c r="E961" s="163" t="s">
        <v>13</v>
      </c>
      <c r="F961" s="163"/>
      <c r="G961" s="163" t="s">
        <v>2311</v>
      </c>
      <c r="H961" s="163" t="s">
        <v>2312</v>
      </c>
      <c r="I961" s="164" t="s">
        <v>3442</v>
      </c>
      <c r="J961" s="164" t="s">
        <v>3442</v>
      </c>
      <c r="K961" s="164">
        <v>0</v>
      </c>
      <c r="L961" s="164">
        <v>0</v>
      </c>
      <c r="M961" s="164">
        <v>1</v>
      </c>
      <c r="N961" s="164">
        <v>1</v>
      </c>
      <c r="O961" s="156">
        <v>0</v>
      </c>
      <c r="P961" s="156">
        <f t="shared" si="14"/>
        <v>0</v>
      </c>
    </row>
    <row r="962" spans="1:16" s="21" customFormat="1" ht="15" customHeight="1">
      <c r="A962" s="163" t="s">
        <v>3443</v>
      </c>
      <c r="B962" s="163" t="s">
        <v>3646</v>
      </c>
      <c r="C962" s="163" t="s">
        <v>144</v>
      </c>
      <c r="D962" s="163" t="s">
        <v>144</v>
      </c>
      <c r="E962" s="163" t="s">
        <v>13</v>
      </c>
      <c r="F962" s="163"/>
      <c r="G962" s="163" t="s">
        <v>2294</v>
      </c>
      <c r="H962" s="163" t="s">
        <v>2295</v>
      </c>
      <c r="I962" s="164">
        <v>1123.93</v>
      </c>
      <c r="J962" s="164">
        <v>1123.93</v>
      </c>
      <c r="K962" s="164">
        <v>2247.86</v>
      </c>
      <c r="L962" s="164">
        <v>2247.86</v>
      </c>
      <c r="M962" s="164">
        <v>1</v>
      </c>
      <c r="N962" s="164">
        <v>1</v>
      </c>
      <c r="O962" s="156">
        <v>1123.93</v>
      </c>
      <c r="P962" s="156">
        <f t="shared" si="14"/>
        <v>1123.93</v>
      </c>
    </row>
    <row r="963" spans="1:16" s="21" customFormat="1" ht="15" customHeight="1">
      <c r="A963" s="163" t="s">
        <v>3443</v>
      </c>
      <c r="B963" s="163" t="s">
        <v>3646</v>
      </c>
      <c r="C963" s="163" t="s">
        <v>144</v>
      </c>
      <c r="D963" s="163" t="s">
        <v>144</v>
      </c>
      <c r="E963" s="163" t="s">
        <v>13</v>
      </c>
      <c r="F963" s="163"/>
      <c r="G963" s="163" t="s">
        <v>2314</v>
      </c>
      <c r="H963" s="163" t="s">
        <v>2315</v>
      </c>
      <c r="I963" s="164" t="s">
        <v>3442</v>
      </c>
      <c r="J963" s="164" t="s">
        <v>3442</v>
      </c>
      <c r="K963" s="164">
        <v>0</v>
      </c>
      <c r="L963" s="164">
        <v>0</v>
      </c>
      <c r="M963" s="164">
        <v>1</v>
      </c>
      <c r="N963" s="164">
        <v>1</v>
      </c>
      <c r="O963" s="156">
        <v>0</v>
      </c>
      <c r="P963" s="156">
        <f t="shared" si="14"/>
        <v>0</v>
      </c>
    </row>
    <row r="964" spans="1:16" s="21" customFormat="1" ht="15" customHeight="1">
      <c r="A964" s="163" t="s">
        <v>3443</v>
      </c>
      <c r="B964" s="163" t="s">
        <v>3646</v>
      </c>
      <c r="C964" s="163" t="s">
        <v>144</v>
      </c>
      <c r="D964" s="163" t="s">
        <v>144</v>
      </c>
      <c r="E964" s="163" t="s">
        <v>13</v>
      </c>
      <c r="F964" s="163"/>
      <c r="G964" s="163" t="s">
        <v>2367</v>
      </c>
      <c r="H964" s="163" t="s">
        <v>2368</v>
      </c>
      <c r="I964" s="164">
        <v>1457.8</v>
      </c>
      <c r="J964" s="164">
        <v>1457.8</v>
      </c>
      <c r="K964" s="164">
        <v>19597.41</v>
      </c>
      <c r="L964" s="164">
        <v>19597.409999999996</v>
      </c>
      <c r="M964" s="164">
        <v>1</v>
      </c>
      <c r="N964" s="164">
        <v>1</v>
      </c>
      <c r="O964" s="156">
        <v>16241.3</v>
      </c>
      <c r="P964" s="156">
        <f t="shared" si="14"/>
        <v>3356.1099999999969</v>
      </c>
    </row>
    <row r="965" spans="1:16" s="21" customFormat="1" ht="15" customHeight="1">
      <c r="A965" s="163" t="s">
        <v>3443</v>
      </c>
      <c r="B965" s="163" t="s">
        <v>3646</v>
      </c>
      <c r="C965" s="163" t="s">
        <v>144</v>
      </c>
      <c r="D965" s="163" t="s">
        <v>144</v>
      </c>
      <c r="E965" s="163" t="s">
        <v>13</v>
      </c>
      <c r="F965" s="163"/>
      <c r="G965" s="163" t="s">
        <v>2332</v>
      </c>
      <c r="H965" s="163" t="s">
        <v>2333</v>
      </c>
      <c r="I965" s="164">
        <v>96.3</v>
      </c>
      <c r="J965" s="164">
        <v>96.3</v>
      </c>
      <c r="K965" s="164">
        <v>1024.51</v>
      </c>
      <c r="L965" s="164">
        <v>1024.5100000000002</v>
      </c>
      <c r="M965" s="164">
        <v>1</v>
      </c>
      <c r="N965" s="164">
        <v>1</v>
      </c>
      <c r="O965" s="156">
        <v>928.21</v>
      </c>
      <c r="P965" s="156">
        <f t="shared" ref="P965:P1028" si="15">L965-O965</f>
        <v>96.300000000000182</v>
      </c>
    </row>
    <row r="966" spans="1:16" s="21" customFormat="1" ht="15" customHeight="1">
      <c r="A966" s="163" t="s">
        <v>3443</v>
      </c>
      <c r="B966" s="163" t="s">
        <v>3646</v>
      </c>
      <c r="C966" s="163" t="s">
        <v>144</v>
      </c>
      <c r="D966" s="163" t="s">
        <v>144</v>
      </c>
      <c r="E966" s="163" t="s">
        <v>13</v>
      </c>
      <c r="F966" s="163"/>
      <c r="G966" s="163" t="s">
        <v>2369</v>
      </c>
      <c r="H966" s="163" t="s">
        <v>2370</v>
      </c>
      <c r="I966" s="164" t="s">
        <v>3442</v>
      </c>
      <c r="J966" s="164" t="s">
        <v>3442</v>
      </c>
      <c r="K966" s="164">
        <v>0</v>
      </c>
      <c r="L966" s="164">
        <v>0</v>
      </c>
      <c r="M966" s="164">
        <v>1</v>
      </c>
      <c r="N966" s="164">
        <v>1</v>
      </c>
      <c r="O966" s="156">
        <v>0</v>
      </c>
      <c r="P966" s="156">
        <f t="shared" si="15"/>
        <v>0</v>
      </c>
    </row>
    <row r="967" spans="1:16" s="21" customFormat="1" ht="15" customHeight="1">
      <c r="A967" s="163" t="s">
        <v>3443</v>
      </c>
      <c r="B967" s="163" t="s">
        <v>3646</v>
      </c>
      <c r="C967" s="163" t="s">
        <v>144</v>
      </c>
      <c r="D967" s="163" t="s">
        <v>144</v>
      </c>
      <c r="E967" s="163" t="s">
        <v>13</v>
      </c>
      <c r="F967" s="163"/>
      <c r="G967" s="163" t="s">
        <v>2371</v>
      </c>
      <c r="H967" s="163" t="s">
        <v>2372</v>
      </c>
      <c r="I967" s="164">
        <v>9161.64</v>
      </c>
      <c r="J967" s="164">
        <v>9161.64</v>
      </c>
      <c r="K967" s="164">
        <v>111700.86</v>
      </c>
      <c r="L967" s="164">
        <v>111700.85999999999</v>
      </c>
      <c r="M967" s="164">
        <v>1</v>
      </c>
      <c r="N967" s="164">
        <v>1</v>
      </c>
      <c r="O967" s="156">
        <v>102539.22</v>
      </c>
      <c r="P967" s="156">
        <f t="shared" si="15"/>
        <v>9161.6399999999849</v>
      </c>
    </row>
    <row r="968" spans="1:16" s="21" customFormat="1" ht="15" customHeight="1">
      <c r="A968" s="163" t="s">
        <v>3443</v>
      </c>
      <c r="B968" s="163" t="s">
        <v>3646</v>
      </c>
      <c r="C968" s="163" t="s">
        <v>144</v>
      </c>
      <c r="D968" s="163" t="s">
        <v>144</v>
      </c>
      <c r="E968" s="163" t="s">
        <v>13</v>
      </c>
      <c r="F968" s="163"/>
      <c r="G968" s="163" t="s">
        <v>2373</v>
      </c>
      <c r="H968" s="163" t="s">
        <v>2374</v>
      </c>
      <c r="I968" s="164">
        <v>12.85</v>
      </c>
      <c r="J968" s="164">
        <v>12.85</v>
      </c>
      <c r="K968" s="164">
        <v>233.14</v>
      </c>
      <c r="L968" s="164">
        <v>233.14</v>
      </c>
      <c r="M968" s="164">
        <v>1</v>
      </c>
      <c r="N968" s="164">
        <v>1</v>
      </c>
      <c r="O968" s="156">
        <v>220.28999999999996</v>
      </c>
      <c r="P968" s="156">
        <f t="shared" si="15"/>
        <v>12.850000000000023</v>
      </c>
    </row>
    <row r="969" spans="1:16" s="21" customFormat="1" ht="15" customHeight="1">
      <c r="A969" s="163" t="s">
        <v>3443</v>
      </c>
      <c r="B969" s="163" t="s">
        <v>3646</v>
      </c>
      <c r="C969" s="163" t="s">
        <v>144</v>
      </c>
      <c r="D969" s="163" t="s">
        <v>144</v>
      </c>
      <c r="E969" s="163" t="s">
        <v>13</v>
      </c>
      <c r="F969" s="163"/>
      <c r="G969" s="163" t="s">
        <v>2375</v>
      </c>
      <c r="H969" s="163" t="s">
        <v>2376</v>
      </c>
      <c r="I969" s="164" t="s">
        <v>3442</v>
      </c>
      <c r="J969" s="164" t="s">
        <v>3442</v>
      </c>
      <c r="K969" s="164">
        <v>22.01</v>
      </c>
      <c r="L969" s="164">
        <v>22.01</v>
      </c>
      <c r="M969" s="164">
        <v>1</v>
      </c>
      <c r="N969" s="164">
        <v>1</v>
      </c>
      <c r="O969" s="156">
        <v>22.01</v>
      </c>
      <c r="P969" s="156">
        <f t="shared" si="15"/>
        <v>0</v>
      </c>
    </row>
    <row r="970" spans="1:16" s="21" customFormat="1" ht="15" customHeight="1">
      <c r="A970" s="163" t="s">
        <v>3443</v>
      </c>
      <c r="B970" s="163" t="s">
        <v>3646</v>
      </c>
      <c r="C970" s="163" t="s">
        <v>144</v>
      </c>
      <c r="D970" s="163" t="s">
        <v>144</v>
      </c>
      <c r="E970" s="163" t="s">
        <v>13</v>
      </c>
      <c r="F970" s="163"/>
      <c r="G970" s="163" t="s">
        <v>2304</v>
      </c>
      <c r="H970" s="163" t="s">
        <v>2305</v>
      </c>
      <c r="I970" s="164" t="s">
        <v>3442</v>
      </c>
      <c r="J970" s="164" t="s">
        <v>3442</v>
      </c>
      <c r="K970" s="164">
        <v>0</v>
      </c>
      <c r="L970" s="164">
        <v>0</v>
      </c>
      <c r="M970" s="164">
        <v>1</v>
      </c>
      <c r="N970" s="164">
        <v>1</v>
      </c>
      <c r="O970" s="156">
        <v>0</v>
      </c>
      <c r="P970" s="156">
        <f t="shared" si="15"/>
        <v>0</v>
      </c>
    </row>
    <row r="971" spans="1:16" s="21" customFormat="1" ht="15" customHeight="1">
      <c r="A971" s="163" t="s">
        <v>3443</v>
      </c>
      <c r="B971" s="163" t="s">
        <v>3646</v>
      </c>
      <c r="C971" s="163" t="s">
        <v>144</v>
      </c>
      <c r="D971" s="163" t="s">
        <v>144</v>
      </c>
      <c r="E971" s="163" t="s">
        <v>13</v>
      </c>
      <c r="F971" s="163"/>
      <c r="G971" s="163" t="s">
        <v>2377</v>
      </c>
      <c r="H971" s="163" t="s">
        <v>2378</v>
      </c>
      <c r="I971" s="164">
        <v>0.46</v>
      </c>
      <c r="J971" s="164">
        <v>0.46</v>
      </c>
      <c r="K971" s="164">
        <v>1.48</v>
      </c>
      <c r="L971" s="164">
        <v>1.48</v>
      </c>
      <c r="M971" s="164">
        <v>1</v>
      </c>
      <c r="N971" s="164">
        <v>1</v>
      </c>
      <c r="O971" s="156">
        <v>1.02</v>
      </c>
      <c r="P971" s="156">
        <f t="shared" si="15"/>
        <v>0.45999999999999996</v>
      </c>
    </row>
    <row r="972" spans="1:16" s="21" customFormat="1" ht="15" customHeight="1">
      <c r="A972" s="163" t="s">
        <v>3443</v>
      </c>
      <c r="B972" s="163" t="s">
        <v>3646</v>
      </c>
      <c r="C972" s="163" t="s">
        <v>144</v>
      </c>
      <c r="D972" s="163" t="s">
        <v>144</v>
      </c>
      <c r="E972" s="163" t="s">
        <v>145</v>
      </c>
      <c r="F972" s="163"/>
      <c r="G972" s="163" t="s">
        <v>2304</v>
      </c>
      <c r="H972" s="163" t="s">
        <v>2305</v>
      </c>
      <c r="I972" s="164">
        <v>1610.35</v>
      </c>
      <c r="J972" s="164">
        <v>1610.35</v>
      </c>
      <c r="K972" s="164">
        <v>59766.87</v>
      </c>
      <c r="L972" s="164">
        <v>59766.87</v>
      </c>
      <c r="M972" s="164">
        <v>1</v>
      </c>
      <c r="N972" s="164">
        <v>1</v>
      </c>
      <c r="O972" s="156">
        <v>58156.52</v>
      </c>
      <c r="P972" s="156">
        <f t="shared" si="15"/>
        <v>1610.3500000000058</v>
      </c>
    </row>
    <row r="973" spans="1:16" s="21" customFormat="1" ht="15" customHeight="1">
      <c r="A973" s="163" t="s">
        <v>3443</v>
      </c>
      <c r="B973" s="163" t="s">
        <v>3646</v>
      </c>
      <c r="C973" s="163" t="s">
        <v>147</v>
      </c>
      <c r="D973" s="163" t="s">
        <v>147</v>
      </c>
      <c r="E973" s="163" t="s">
        <v>13</v>
      </c>
      <c r="F973" s="163"/>
      <c r="G973" s="163" t="s">
        <v>2279</v>
      </c>
      <c r="H973" s="163" t="s">
        <v>2280</v>
      </c>
      <c r="I973" s="164">
        <v>1464.39</v>
      </c>
      <c r="J973" s="164">
        <v>1464.39</v>
      </c>
      <c r="K973" s="164">
        <v>144709.84</v>
      </c>
      <c r="L973" s="164">
        <v>144709.84</v>
      </c>
      <c r="M973" s="164">
        <v>1</v>
      </c>
      <c r="N973" s="164">
        <v>1</v>
      </c>
      <c r="O973" s="156">
        <v>143245.44999999998</v>
      </c>
      <c r="P973" s="156">
        <f t="shared" si="15"/>
        <v>1464.390000000014</v>
      </c>
    </row>
    <row r="974" spans="1:16" s="21" customFormat="1" ht="15" customHeight="1">
      <c r="A974" s="163" t="s">
        <v>3443</v>
      </c>
      <c r="B974" s="163" t="s">
        <v>3646</v>
      </c>
      <c r="C974" s="163" t="s">
        <v>147</v>
      </c>
      <c r="D974" s="163" t="s">
        <v>147</v>
      </c>
      <c r="E974" s="163" t="s">
        <v>13</v>
      </c>
      <c r="F974" s="163"/>
      <c r="G974" s="163" t="s">
        <v>2300</v>
      </c>
      <c r="H974" s="163" t="s">
        <v>2301</v>
      </c>
      <c r="I974" s="164" t="s">
        <v>3442</v>
      </c>
      <c r="J974" s="164" t="s">
        <v>3442</v>
      </c>
      <c r="K974" s="164">
        <v>0</v>
      </c>
      <c r="L974" s="164">
        <v>0</v>
      </c>
      <c r="M974" s="164">
        <v>1</v>
      </c>
      <c r="N974" s="164">
        <v>1</v>
      </c>
      <c r="O974" s="156">
        <v>0</v>
      </c>
      <c r="P974" s="156">
        <f t="shared" si="15"/>
        <v>0</v>
      </c>
    </row>
    <row r="975" spans="1:16" s="21" customFormat="1" ht="15" customHeight="1">
      <c r="A975" s="163" t="s">
        <v>3443</v>
      </c>
      <c r="B975" s="163" t="s">
        <v>3646</v>
      </c>
      <c r="C975" s="163" t="s">
        <v>147</v>
      </c>
      <c r="D975" s="163" t="s">
        <v>147</v>
      </c>
      <c r="E975" s="163" t="s">
        <v>13</v>
      </c>
      <c r="F975" s="163"/>
      <c r="G975" s="163" t="s">
        <v>2281</v>
      </c>
      <c r="H975" s="163" t="s">
        <v>2282</v>
      </c>
      <c r="I975" s="164">
        <v>276.77</v>
      </c>
      <c r="J975" s="164">
        <v>276.77</v>
      </c>
      <c r="K975" s="164">
        <v>8246.27</v>
      </c>
      <c r="L975" s="164">
        <v>8246.27</v>
      </c>
      <c r="M975" s="164">
        <v>1</v>
      </c>
      <c r="N975" s="164">
        <v>1</v>
      </c>
      <c r="O975" s="156">
        <v>7969.5000000000009</v>
      </c>
      <c r="P975" s="156">
        <f t="shared" si="15"/>
        <v>276.76999999999953</v>
      </c>
    </row>
    <row r="976" spans="1:16" s="21" customFormat="1" ht="15" customHeight="1">
      <c r="A976" s="163" t="s">
        <v>3443</v>
      </c>
      <c r="B976" s="163" t="s">
        <v>3646</v>
      </c>
      <c r="C976" s="163" t="s">
        <v>147</v>
      </c>
      <c r="D976" s="163" t="s">
        <v>147</v>
      </c>
      <c r="E976" s="163" t="s">
        <v>13</v>
      </c>
      <c r="F976" s="163"/>
      <c r="G976" s="163" t="s">
        <v>2283</v>
      </c>
      <c r="H976" s="163" t="s">
        <v>2284</v>
      </c>
      <c r="I976" s="164">
        <v>5260.31</v>
      </c>
      <c r="J976" s="164">
        <v>5260.31</v>
      </c>
      <c r="K976" s="164">
        <v>5260.31</v>
      </c>
      <c r="L976" s="164">
        <v>5260.31</v>
      </c>
      <c r="M976" s="164">
        <v>1</v>
      </c>
      <c r="N976" s="164">
        <v>1</v>
      </c>
      <c r="O976" s="156">
        <v>0</v>
      </c>
      <c r="P976" s="156">
        <f t="shared" si="15"/>
        <v>5260.31</v>
      </c>
    </row>
    <row r="977" spans="1:16" s="21" customFormat="1" ht="15" customHeight="1">
      <c r="A977" s="163" t="s">
        <v>3443</v>
      </c>
      <c r="B977" s="163" t="s">
        <v>3646</v>
      </c>
      <c r="C977" s="163" t="s">
        <v>147</v>
      </c>
      <c r="D977" s="163" t="s">
        <v>147</v>
      </c>
      <c r="E977" s="163" t="s">
        <v>13</v>
      </c>
      <c r="F977" s="163"/>
      <c r="G977" s="163" t="s">
        <v>2285</v>
      </c>
      <c r="H977" s="163" t="s">
        <v>2286</v>
      </c>
      <c r="I977" s="164">
        <v>67.37</v>
      </c>
      <c r="J977" s="164">
        <v>67.37</v>
      </c>
      <c r="K977" s="164">
        <v>269.81</v>
      </c>
      <c r="L977" s="164">
        <v>269.81</v>
      </c>
      <c r="M977" s="164">
        <v>1</v>
      </c>
      <c r="N977" s="164">
        <v>1</v>
      </c>
      <c r="O977" s="156">
        <v>202.44</v>
      </c>
      <c r="P977" s="156">
        <f t="shared" si="15"/>
        <v>67.37</v>
      </c>
    </row>
    <row r="978" spans="1:16" s="21" customFormat="1" ht="15" customHeight="1">
      <c r="A978" s="163" t="s">
        <v>3443</v>
      </c>
      <c r="B978" s="163" t="s">
        <v>3646</v>
      </c>
      <c r="C978" s="163" t="s">
        <v>147</v>
      </c>
      <c r="D978" s="163" t="s">
        <v>147</v>
      </c>
      <c r="E978" s="163" t="s">
        <v>13</v>
      </c>
      <c r="F978" s="163"/>
      <c r="G978" s="163" t="s">
        <v>16</v>
      </c>
      <c r="H978" s="163" t="s">
        <v>2307</v>
      </c>
      <c r="I978" s="164" t="s">
        <v>3442</v>
      </c>
      <c r="J978" s="164" t="s">
        <v>3442</v>
      </c>
      <c r="K978" s="164">
        <v>0</v>
      </c>
      <c r="L978" s="164">
        <v>0</v>
      </c>
      <c r="M978" s="164">
        <v>1</v>
      </c>
      <c r="N978" s="164">
        <v>1</v>
      </c>
      <c r="O978" s="156">
        <v>0</v>
      </c>
      <c r="P978" s="156">
        <f t="shared" si="15"/>
        <v>0</v>
      </c>
    </row>
    <row r="979" spans="1:16" s="21" customFormat="1" ht="15" customHeight="1">
      <c r="A979" s="163" t="s">
        <v>3443</v>
      </c>
      <c r="B979" s="163" t="s">
        <v>3646</v>
      </c>
      <c r="C979" s="163" t="s">
        <v>147</v>
      </c>
      <c r="D979" s="163" t="s">
        <v>147</v>
      </c>
      <c r="E979" s="163" t="s">
        <v>13</v>
      </c>
      <c r="F979" s="163"/>
      <c r="G979" s="163" t="s">
        <v>2287</v>
      </c>
      <c r="H979" s="163" t="s">
        <v>2288</v>
      </c>
      <c r="I979" s="164">
        <v>1373.97</v>
      </c>
      <c r="J979" s="164">
        <v>1373.97</v>
      </c>
      <c r="K979" s="164">
        <v>1373.97</v>
      </c>
      <c r="L979" s="164">
        <v>1373.97</v>
      </c>
      <c r="M979" s="164">
        <v>1</v>
      </c>
      <c r="N979" s="164">
        <v>1</v>
      </c>
      <c r="O979" s="156">
        <v>0</v>
      </c>
      <c r="P979" s="156">
        <f t="shared" si="15"/>
        <v>1373.97</v>
      </c>
    </row>
    <row r="980" spans="1:16" s="21" customFormat="1" ht="15" customHeight="1">
      <c r="A980" s="163" t="s">
        <v>3443</v>
      </c>
      <c r="B980" s="163" t="s">
        <v>3646</v>
      </c>
      <c r="C980" s="163" t="s">
        <v>147</v>
      </c>
      <c r="D980" s="163" t="s">
        <v>147</v>
      </c>
      <c r="E980" s="163" t="s">
        <v>13</v>
      </c>
      <c r="F980" s="163"/>
      <c r="G980" s="163" t="s">
        <v>2302</v>
      </c>
      <c r="H980" s="163" t="s">
        <v>2303</v>
      </c>
      <c r="I980" s="164">
        <v>338.1</v>
      </c>
      <c r="J980" s="164">
        <v>338.1</v>
      </c>
      <c r="K980" s="164">
        <v>338.1</v>
      </c>
      <c r="L980" s="164">
        <v>338.1</v>
      </c>
      <c r="M980" s="164">
        <v>1</v>
      </c>
      <c r="N980" s="164">
        <v>1</v>
      </c>
      <c r="O980" s="156">
        <v>0</v>
      </c>
      <c r="P980" s="156">
        <f t="shared" si="15"/>
        <v>338.1</v>
      </c>
    </row>
    <row r="981" spans="1:16" s="21" customFormat="1" ht="15" customHeight="1">
      <c r="A981" s="163" t="s">
        <v>3443</v>
      </c>
      <c r="B981" s="163" t="s">
        <v>3646</v>
      </c>
      <c r="C981" s="163" t="s">
        <v>147</v>
      </c>
      <c r="D981" s="163" t="s">
        <v>147</v>
      </c>
      <c r="E981" s="163" t="s">
        <v>13</v>
      </c>
      <c r="F981" s="163"/>
      <c r="G981" s="163" t="s">
        <v>2306</v>
      </c>
      <c r="H981" s="163" t="s">
        <v>27</v>
      </c>
      <c r="I981" s="164" t="s">
        <v>3442</v>
      </c>
      <c r="J981" s="164" t="s">
        <v>3442</v>
      </c>
      <c r="K981" s="164">
        <v>0</v>
      </c>
      <c r="L981" s="164">
        <v>0</v>
      </c>
      <c r="M981" s="164">
        <v>1</v>
      </c>
      <c r="N981" s="164">
        <v>1</v>
      </c>
      <c r="O981" s="156">
        <v>0</v>
      </c>
      <c r="P981" s="156">
        <f t="shared" si="15"/>
        <v>0</v>
      </c>
    </row>
    <row r="982" spans="1:16" s="21" customFormat="1" ht="15" customHeight="1">
      <c r="A982" s="163" t="s">
        <v>3443</v>
      </c>
      <c r="B982" s="163" t="s">
        <v>3646</v>
      </c>
      <c r="C982" s="163" t="s">
        <v>147</v>
      </c>
      <c r="D982" s="163" t="s">
        <v>147</v>
      </c>
      <c r="E982" s="163" t="s">
        <v>13</v>
      </c>
      <c r="F982" s="163"/>
      <c r="G982" s="163" t="s">
        <v>2289</v>
      </c>
      <c r="H982" s="163" t="s">
        <v>2290</v>
      </c>
      <c r="I982" s="164">
        <v>8</v>
      </c>
      <c r="J982" s="164">
        <v>8</v>
      </c>
      <c r="K982" s="164">
        <v>54</v>
      </c>
      <c r="L982" s="164">
        <v>54</v>
      </c>
      <c r="M982" s="164">
        <v>1</v>
      </c>
      <c r="N982" s="164">
        <v>1</v>
      </c>
      <c r="O982" s="156">
        <v>46</v>
      </c>
      <c r="P982" s="156">
        <f t="shared" si="15"/>
        <v>8</v>
      </c>
    </row>
    <row r="983" spans="1:16" s="21" customFormat="1" ht="15" customHeight="1">
      <c r="A983" s="163" t="s">
        <v>3443</v>
      </c>
      <c r="B983" s="163" t="s">
        <v>3646</v>
      </c>
      <c r="C983" s="163" t="s">
        <v>147</v>
      </c>
      <c r="D983" s="163" t="s">
        <v>147</v>
      </c>
      <c r="E983" s="163" t="s">
        <v>13</v>
      </c>
      <c r="F983" s="163"/>
      <c r="G983" s="163" t="s">
        <v>2291</v>
      </c>
      <c r="H983" s="163" t="s">
        <v>2292</v>
      </c>
      <c r="I983" s="164" t="s">
        <v>3442</v>
      </c>
      <c r="J983" s="164" t="s">
        <v>3442</v>
      </c>
      <c r="K983" s="164">
        <v>18</v>
      </c>
      <c r="L983" s="164">
        <v>18</v>
      </c>
      <c r="M983" s="164">
        <v>1</v>
      </c>
      <c r="N983" s="164">
        <v>1</v>
      </c>
      <c r="O983" s="156">
        <v>18</v>
      </c>
      <c r="P983" s="156">
        <f t="shared" si="15"/>
        <v>0</v>
      </c>
    </row>
    <row r="984" spans="1:16" s="21" customFormat="1" ht="15" customHeight="1">
      <c r="A984" s="163" t="s">
        <v>3443</v>
      </c>
      <c r="B984" s="163" t="s">
        <v>3646</v>
      </c>
      <c r="C984" s="163" t="s">
        <v>147</v>
      </c>
      <c r="D984" s="163" t="s">
        <v>147</v>
      </c>
      <c r="E984" s="163" t="s">
        <v>13</v>
      </c>
      <c r="F984" s="163"/>
      <c r="G984" s="163" t="s">
        <v>2293</v>
      </c>
      <c r="H984" s="163" t="s">
        <v>17</v>
      </c>
      <c r="I984" s="164">
        <v>167.26</v>
      </c>
      <c r="J984" s="164">
        <v>167.26</v>
      </c>
      <c r="K984" s="164">
        <v>203.34</v>
      </c>
      <c r="L984" s="164">
        <v>203.33999999999997</v>
      </c>
      <c r="M984" s="164">
        <v>1</v>
      </c>
      <c r="N984" s="164">
        <v>1</v>
      </c>
      <c r="O984" s="156">
        <v>36.08</v>
      </c>
      <c r="P984" s="156">
        <f t="shared" si="15"/>
        <v>167.26</v>
      </c>
    </row>
    <row r="985" spans="1:16" s="21" customFormat="1" ht="15" customHeight="1">
      <c r="A985" s="163" t="s">
        <v>3443</v>
      </c>
      <c r="B985" s="163" t="s">
        <v>3646</v>
      </c>
      <c r="C985" s="163" t="s">
        <v>147</v>
      </c>
      <c r="D985" s="163" t="s">
        <v>147</v>
      </c>
      <c r="E985" s="163" t="s">
        <v>13</v>
      </c>
      <c r="F985" s="163"/>
      <c r="G985" s="163" t="s">
        <v>2294</v>
      </c>
      <c r="H985" s="163" t="s">
        <v>2295</v>
      </c>
      <c r="I985" s="164">
        <v>825.84</v>
      </c>
      <c r="J985" s="164">
        <v>825.84</v>
      </c>
      <c r="K985" s="164">
        <v>1651.68</v>
      </c>
      <c r="L985" s="164">
        <v>1651.68</v>
      </c>
      <c r="M985" s="164">
        <v>1</v>
      </c>
      <c r="N985" s="164">
        <v>1</v>
      </c>
      <c r="O985" s="156">
        <v>825.84</v>
      </c>
      <c r="P985" s="156">
        <f t="shared" si="15"/>
        <v>825.84</v>
      </c>
    </row>
    <row r="986" spans="1:16" s="21" customFormat="1" ht="15" customHeight="1">
      <c r="A986" s="163" t="s">
        <v>3443</v>
      </c>
      <c r="B986" s="163" t="s">
        <v>3646</v>
      </c>
      <c r="C986" s="163" t="s">
        <v>147</v>
      </c>
      <c r="D986" s="163" t="s">
        <v>147</v>
      </c>
      <c r="E986" s="163" t="s">
        <v>13</v>
      </c>
      <c r="F986" s="163"/>
      <c r="G986" s="163" t="s">
        <v>2314</v>
      </c>
      <c r="H986" s="163" t="s">
        <v>2315</v>
      </c>
      <c r="I986" s="164" t="s">
        <v>3442</v>
      </c>
      <c r="J986" s="164" t="s">
        <v>3442</v>
      </c>
      <c r="K986" s="164">
        <v>0</v>
      </c>
      <c r="L986" s="164">
        <v>0</v>
      </c>
      <c r="M986" s="164">
        <v>1</v>
      </c>
      <c r="N986" s="164">
        <v>1</v>
      </c>
      <c r="O986" s="156">
        <v>0</v>
      </c>
      <c r="P986" s="156">
        <f t="shared" si="15"/>
        <v>0</v>
      </c>
    </row>
    <row r="987" spans="1:16" s="21" customFormat="1" ht="15" customHeight="1">
      <c r="A987" s="163" t="s">
        <v>3443</v>
      </c>
      <c r="B987" s="163" t="s">
        <v>3646</v>
      </c>
      <c r="C987" s="163" t="s">
        <v>147</v>
      </c>
      <c r="D987" s="163" t="s">
        <v>147</v>
      </c>
      <c r="E987" s="163" t="s">
        <v>13</v>
      </c>
      <c r="F987" s="163"/>
      <c r="G987" s="163" t="s">
        <v>2309</v>
      </c>
      <c r="H987" s="163" t="s">
        <v>256</v>
      </c>
      <c r="I987" s="164" t="s">
        <v>3442</v>
      </c>
      <c r="J987" s="164" t="s">
        <v>3442</v>
      </c>
      <c r="K987" s="164">
        <v>0</v>
      </c>
      <c r="L987" s="164">
        <v>0</v>
      </c>
      <c r="M987" s="164">
        <v>1</v>
      </c>
      <c r="N987" s="164">
        <v>1</v>
      </c>
      <c r="O987" s="156">
        <v>0</v>
      </c>
      <c r="P987" s="156">
        <f t="shared" si="15"/>
        <v>0</v>
      </c>
    </row>
    <row r="988" spans="1:16" s="21" customFormat="1" ht="15" customHeight="1">
      <c r="A988" s="163" t="s">
        <v>3443</v>
      </c>
      <c r="B988" s="163" t="s">
        <v>3646</v>
      </c>
      <c r="C988" s="163" t="s">
        <v>149</v>
      </c>
      <c r="D988" s="163" t="s">
        <v>149</v>
      </c>
      <c r="E988" s="163" t="s">
        <v>13</v>
      </c>
      <c r="F988" s="163"/>
      <c r="G988" s="163" t="s">
        <v>2279</v>
      </c>
      <c r="H988" s="163" t="s">
        <v>2280</v>
      </c>
      <c r="I988" s="164">
        <v>565.41999999999996</v>
      </c>
      <c r="J988" s="164">
        <v>565.41999999999996</v>
      </c>
      <c r="K988" s="164">
        <v>56314.77</v>
      </c>
      <c r="L988" s="164">
        <v>56314.77</v>
      </c>
      <c r="M988" s="164">
        <v>1</v>
      </c>
      <c r="N988" s="164">
        <v>1</v>
      </c>
      <c r="O988" s="156">
        <v>55749.35</v>
      </c>
      <c r="P988" s="156">
        <f t="shared" si="15"/>
        <v>565.41999999999825</v>
      </c>
    </row>
    <row r="989" spans="1:16" s="21" customFormat="1" ht="15" customHeight="1">
      <c r="A989" s="163" t="s">
        <v>3443</v>
      </c>
      <c r="B989" s="163" t="s">
        <v>3646</v>
      </c>
      <c r="C989" s="163" t="s">
        <v>149</v>
      </c>
      <c r="D989" s="163" t="s">
        <v>149</v>
      </c>
      <c r="E989" s="163" t="s">
        <v>13</v>
      </c>
      <c r="F989" s="163"/>
      <c r="G989" s="163" t="s">
        <v>2300</v>
      </c>
      <c r="H989" s="163" t="s">
        <v>2301</v>
      </c>
      <c r="I989" s="164" t="s">
        <v>3442</v>
      </c>
      <c r="J989" s="164" t="s">
        <v>3442</v>
      </c>
      <c r="K989" s="164">
        <v>0</v>
      </c>
      <c r="L989" s="164">
        <v>0</v>
      </c>
      <c r="M989" s="164">
        <v>1</v>
      </c>
      <c r="N989" s="164">
        <v>1</v>
      </c>
      <c r="O989" s="156">
        <v>0</v>
      </c>
      <c r="P989" s="156">
        <f t="shared" si="15"/>
        <v>0</v>
      </c>
    </row>
    <row r="990" spans="1:16" s="21" customFormat="1" ht="15" customHeight="1">
      <c r="A990" s="163" t="s">
        <v>3443</v>
      </c>
      <c r="B990" s="163" t="s">
        <v>3646</v>
      </c>
      <c r="C990" s="163" t="s">
        <v>149</v>
      </c>
      <c r="D990" s="163" t="s">
        <v>149</v>
      </c>
      <c r="E990" s="163" t="s">
        <v>13</v>
      </c>
      <c r="F990" s="163"/>
      <c r="G990" s="163" t="s">
        <v>2281</v>
      </c>
      <c r="H990" s="163" t="s">
        <v>2282</v>
      </c>
      <c r="I990" s="164">
        <v>108.09</v>
      </c>
      <c r="J990" s="164">
        <v>108.09</v>
      </c>
      <c r="K990" s="164">
        <v>3220.44</v>
      </c>
      <c r="L990" s="164">
        <v>3220.44</v>
      </c>
      <c r="M990" s="164">
        <v>1</v>
      </c>
      <c r="N990" s="164">
        <v>1</v>
      </c>
      <c r="O990" s="156">
        <v>3112.35</v>
      </c>
      <c r="P990" s="156">
        <f t="shared" si="15"/>
        <v>108.09000000000015</v>
      </c>
    </row>
    <row r="991" spans="1:16" s="21" customFormat="1" ht="15" customHeight="1">
      <c r="A991" s="163" t="s">
        <v>3443</v>
      </c>
      <c r="B991" s="163" t="s">
        <v>3646</v>
      </c>
      <c r="C991" s="163" t="s">
        <v>149</v>
      </c>
      <c r="D991" s="163" t="s">
        <v>149</v>
      </c>
      <c r="E991" s="163" t="s">
        <v>13</v>
      </c>
      <c r="F991" s="163"/>
      <c r="G991" s="163" t="s">
        <v>2283</v>
      </c>
      <c r="H991" s="163" t="s">
        <v>2284</v>
      </c>
      <c r="I991" s="164">
        <v>1811.68</v>
      </c>
      <c r="J991" s="164">
        <v>1811.68</v>
      </c>
      <c r="K991" s="164">
        <v>1811.68</v>
      </c>
      <c r="L991" s="164">
        <v>1811.68</v>
      </c>
      <c r="M991" s="164">
        <v>1</v>
      </c>
      <c r="N991" s="164">
        <v>1</v>
      </c>
      <c r="O991" s="156">
        <v>0</v>
      </c>
      <c r="P991" s="156">
        <f t="shared" si="15"/>
        <v>1811.68</v>
      </c>
    </row>
    <row r="992" spans="1:16" s="21" customFormat="1" ht="15" customHeight="1">
      <c r="A992" s="163" t="s">
        <v>3443</v>
      </c>
      <c r="B992" s="163" t="s">
        <v>3646</v>
      </c>
      <c r="C992" s="163" t="s">
        <v>149</v>
      </c>
      <c r="D992" s="163" t="s">
        <v>149</v>
      </c>
      <c r="E992" s="163" t="s">
        <v>13</v>
      </c>
      <c r="F992" s="163"/>
      <c r="G992" s="163" t="s">
        <v>2285</v>
      </c>
      <c r="H992" s="163" t="s">
        <v>2286</v>
      </c>
      <c r="I992" s="164">
        <v>27.05</v>
      </c>
      <c r="J992" s="164">
        <v>27.05</v>
      </c>
      <c r="K992" s="164">
        <v>108.33</v>
      </c>
      <c r="L992" s="164">
        <v>108.33</v>
      </c>
      <c r="M992" s="164">
        <v>1</v>
      </c>
      <c r="N992" s="164">
        <v>1</v>
      </c>
      <c r="O992" s="156">
        <v>81.28</v>
      </c>
      <c r="P992" s="156">
        <f t="shared" si="15"/>
        <v>27.049999999999997</v>
      </c>
    </row>
    <row r="993" spans="1:16" s="21" customFormat="1" ht="15" customHeight="1">
      <c r="A993" s="163" t="s">
        <v>3443</v>
      </c>
      <c r="B993" s="163" t="s">
        <v>3646</v>
      </c>
      <c r="C993" s="163" t="s">
        <v>149</v>
      </c>
      <c r="D993" s="163" t="s">
        <v>149</v>
      </c>
      <c r="E993" s="163" t="s">
        <v>13</v>
      </c>
      <c r="F993" s="163"/>
      <c r="G993" s="163" t="s">
        <v>16</v>
      </c>
      <c r="H993" s="163" t="s">
        <v>2307</v>
      </c>
      <c r="I993" s="164" t="s">
        <v>3442</v>
      </c>
      <c r="J993" s="164" t="s">
        <v>3442</v>
      </c>
      <c r="K993" s="164">
        <v>0</v>
      </c>
      <c r="L993" s="164">
        <v>0</v>
      </c>
      <c r="M993" s="164">
        <v>1</v>
      </c>
      <c r="N993" s="164">
        <v>1</v>
      </c>
      <c r="O993" s="156">
        <v>0</v>
      </c>
      <c r="P993" s="156">
        <f t="shared" si="15"/>
        <v>0</v>
      </c>
    </row>
    <row r="994" spans="1:16" s="21" customFormat="1" ht="15" customHeight="1">
      <c r="A994" s="163" t="s">
        <v>3443</v>
      </c>
      <c r="B994" s="163" t="s">
        <v>3646</v>
      </c>
      <c r="C994" s="163" t="s">
        <v>149</v>
      </c>
      <c r="D994" s="163" t="s">
        <v>149</v>
      </c>
      <c r="E994" s="163" t="s">
        <v>13</v>
      </c>
      <c r="F994" s="163"/>
      <c r="G994" s="163" t="s">
        <v>2287</v>
      </c>
      <c r="H994" s="163" t="s">
        <v>2288</v>
      </c>
      <c r="I994" s="164">
        <v>919.25</v>
      </c>
      <c r="J994" s="164">
        <v>919.25</v>
      </c>
      <c r="K994" s="164">
        <v>919.25</v>
      </c>
      <c r="L994" s="164">
        <v>919.25</v>
      </c>
      <c r="M994" s="164">
        <v>1</v>
      </c>
      <c r="N994" s="164">
        <v>1</v>
      </c>
      <c r="O994" s="156">
        <v>0</v>
      </c>
      <c r="P994" s="156">
        <f t="shared" si="15"/>
        <v>919.25</v>
      </c>
    </row>
    <row r="995" spans="1:16" s="21" customFormat="1" ht="15" customHeight="1">
      <c r="A995" s="163" t="s">
        <v>3443</v>
      </c>
      <c r="B995" s="163" t="s">
        <v>3646</v>
      </c>
      <c r="C995" s="163" t="s">
        <v>149</v>
      </c>
      <c r="D995" s="163" t="s">
        <v>149</v>
      </c>
      <c r="E995" s="163" t="s">
        <v>13</v>
      </c>
      <c r="F995" s="163"/>
      <c r="G995" s="163" t="s">
        <v>2302</v>
      </c>
      <c r="H995" s="163" t="s">
        <v>2303</v>
      </c>
      <c r="I995" s="164">
        <v>188.27</v>
      </c>
      <c r="J995" s="164">
        <v>188.27</v>
      </c>
      <c r="K995" s="164">
        <v>188.27</v>
      </c>
      <c r="L995" s="164">
        <v>188.27</v>
      </c>
      <c r="M995" s="164">
        <v>1</v>
      </c>
      <c r="N995" s="164">
        <v>1</v>
      </c>
      <c r="O995" s="156">
        <v>0</v>
      </c>
      <c r="P995" s="156">
        <f t="shared" si="15"/>
        <v>188.27</v>
      </c>
    </row>
    <row r="996" spans="1:16" s="21" customFormat="1" ht="15" customHeight="1">
      <c r="A996" s="163" t="s">
        <v>3443</v>
      </c>
      <c r="B996" s="163" t="s">
        <v>3646</v>
      </c>
      <c r="C996" s="163" t="s">
        <v>149</v>
      </c>
      <c r="D996" s="163" t="s">
        <v>149</v>
      </c>
      <c r="E996" s="163" t="s">
        <v>13</v>
      </c>
      <c r="F996" s="163"/>
      <c r="G996" s="163" t="s">
        <v>2306</v>
      </c>
      <c r="H996" s="163" t="s">
        <v>27</v>
      </c>
      <c r="I996" s="164" t="s">
        <v>3442</v>
      </c>
      <c r="J996" s="164" t="s">
        <v>3442</v>
      </c>
      <c r="K996" s="164">
        <v>0</v>
      </c>
      <c r="L996" s="164">
        <v>0</v>
      </c>
      <c r="M996" s="164">
        <v>1</v>
      </c>
      <c r="N996" s="164">
        <v>1</v>
      </c>
      <c r="O996" s="156">
        <v>0</v>
      </c>
      <c r="P996" s="156">
        <f t="shared" si="15"/>
        <v>0</v>
      </c>
    </row>
    <row r="997" spans="1:16" s="21" customFormat="1" ht="15" customHeight="1">
      <c r="A997" s="163" t="s">
        <v>3443</v>
      </c>
      <c r="B997" s="163" t="s">
        <v>3646</v>
      </c>
      <c r="C997" s="163" t="s">
        <v>149</v>
      </c>
      <c r="D997" s="163" t="s">
        <v>149</v>
      </c>
      <c r="E997" s="163" t="s">
        <v>13</v>
      </c>
      <c r="F997" s="163"/>
      <c r="G997" s="163" t="s">
        <v>2385</v>
      </c>
      <c r="H997" s="163" t="s">
        <v>2386</v>
      </c>
      <c r="I997" s="164" t="s">
        <v>3442</v>
      </c>
      <c r="J997" s="164" t="s">
        <v>3442</v>
      </c>
      <c r="K997" s="164">
        <v>0</v>
      </c>
      <c r="L997" s="164">
        <v>0</v>
      </c>
      <c r="M997" s="164">
        <v>1</v>
      </c>
      <c r="N997" s="164">
        <v>1</v>
      </c>
      <c r="O997" s="156">
        <v>0</v>
      </c>
      <c r="P997" s="156">
        <f t="shared" si="15"/>
        <v>0</v>
      </c>
    </row>
    <row r="998" spans="1:16" s="21" customFormat="1" ht="15" customHeight="1">
      <c r="A998" s="163" t="s">
        <v>3443</v>
      </c>
      <c r="B998" s="163" t="s">
        <v>3646</v>
      </c>
      <c r="C998" s="163" t="s">
        <v>149</v>
      </c>
      <c r="D998" s="163" t="s">
        <v>149</v>
      </c>
      <c r="E998" s="163" t="s">
        <v>13</v>
      </c>
      <c r="F998" s="163"/>
      <c r="G998" s="163" t="s">
        <v>2289</v>
      </c>
      <c r="H998" s="163" t="s">
        <v>2290</v>
      </c>
      <c r="I998" s="164">
        <v>1574</v>
      </c>
      <c r="J998" s="164">
        <v>1574</v>
      </c>
      <c r="K998" s="164">
        <v>25951</v>
      </c>
      <c r="L998" s="164">
        <v>25951</v>
      </c>
      <c r="M998" s="164">
        <v>1</v>
      </c>
      <c r="N998" s="164">
        <v>1</v>
      </c>
      <c r="O998" s="156">
        <v>24377</v>
      </c>
      <c r="P998" s="156">
        <f t="shared" si="15"/>
        <v>1574</v>
      </c>
    </row>
    <row r="999" spans="1:16" s="21" customFormat="1" ht="15" customHeight="1">
      <c r="A999" s="163" t="s">
        <v>3443</v>
      </c>
      <c r="B999" s="163" t="s">
        <v>3646</v>
      </c>
      <c r="C999" s="163" t="s">
        <v>149</v>
      </c>
      <c r="D999" s="163" t="s">
        <v>149</v>
      </c>
      <c r="E999" s="163" t="s">
        <v>13</v>
      </c>
      <c r="F999" s="163"/>
      <c r="G999" s="163" t="s">
        <v>2291</v>
      </c>
      <c r="H999" s="163" t="s">
        <v>2292</v>
      </c>
      <c r="I999" s="164" t="s">
        <v>3442</v>
      </c>
      <c r="J999" s="164" t="s">
        <v>3442</v>
      </c>
      <c r="K999" s="164">
        <v>8203</v>
      </c>
      <c r="L999" s="164">
        <v>8203</v>
      </c>
      <c r="M999" s="164">
        <v>1</v>
      </c>
      <c r="N999" s="164">
        <v>1</v>
      </c>
      <c r="O999" s="156">
        <v>8203</v>
      </c>
      <c r="P999" s="156">
        <f t="shared" si="15"/>
        <v>0</v>
      </c>
    </row>
    <row r="1000" spans="1:16" s="21" customFormat="1" ht="15" customHeight="1">
      <c r="A1000" s="163" t="s">
        <v>3443</v>
      </c>
      <c r="B1000" s="163" t="s">
        <v>3646</v>
      </c>
      <c r="C1000" s="163" t="s">
        <v>149</v>
      </c>
      <c r="D1000" s="163" t="s">
        <v>149</v>
      </c>
      <c r="E1000" s="163" t="s">
        <v>13</v>
      </c>
      <c r="F1000" s="163"/>
      <c r="G1000" s="163" t="s">
        <v>2293</v>
      </c>
      <c r="H1000" s="163" t="s">
        <v>17</v>
      </c>
      <c r="I1000" s="164">
        <v>67.77</v>
      </c>
      <c r="J1000" s="164">
        <v>67.77</v>
      </c>
      <c r="K1000" s="164">
        <v>103.21</v>
      </c>
      <c r="L1000" s="164">
        <v>103.21</v>
      </c>
      <c r="M1000" s="164">
        <v>1</v>
      </c>
      <c r="N1000" s="164">
        <v>1</v>
      </c>
      <c r="O1000" s="156">
        <v>35.44</v>
      </c>
      <c r="P1000" s="156">
        <f t="shared" si="15"/>
        <v>67.77</v>
      </c>
    </row>
    <row r="1001" spans="1:16" s="21" customFormat="1" ht="15" customHeight="1">
      <c r="A1001" s="163" t="s">
        <v>3443</v>
      </c>
      <c r="B1001" s="163" t="s">
        <v>3646</v>
      </c>
      <c r="C1001" s="163" t="s">
        <v>149</v>
      </c>
      <c r="D1001" s="163" t="s">
        <v>149</v>
      </c>
      <c r="E1001" s="163" t="s">
        <v>13</v>
      </c>
      <c r="F1001" s="163"/>
      <c r="G1001" s="163" t="s">
        <v>2294</v>
      </c>
      <c r="H1001" s="163" t="s">
        <v>2295</v>
      </c>
      <c r="I1001" s="164">
        <v>325.77999999999997</v>
      </c>
      <c r="J1001" s="164">
        <v>325.77999999999997</v>
      </c>
      <c r="K1001" s="164">
        <v>651.55999999999995</v>
      </c>
      <c r="L1001" s="164">
        <v>651.55999999999995</v>
      </c>
      <c r="M1001" s="164">
        <v>1</v>
      </c>
      <c r="N1001" s="164">
        <v>1</v>
      </c>
      <c r="O1001" s="156">
        <v>325.77999999999997</v>
      </c>
      <c r="P1001" s="156">
        <f t="shared" si="15"/>
        <v>325.77999999999997</v>
      </c>
    </row>
    <row r="1002" spans="1:16" s="21" customFormat="1" ht="15" customHeight="1">
      <c r="A1002" s="163" t="s">
        <v>3443</v>
      </c>
      <c r="B1002" s="163" t="s">
        <v>3646</v>
      </c>
      <c r="C1002" s="163" t="s">
        <v>149</v>
      </c>
      <c r="D1002" s="163" t="s">
        <v>149</v>
      </c>
      <c r="E1002" s="163" t="s">
        <v>13</v>
      </c>
      <c r="F1002" s="163"/>
      <c r="G1002" s="163" t="s">
        <v>2314</v>
      </c>
      <c r="H1002" s="163" t="s">
        <v>2315</v>
      </c>
      <c r="I1002" s="164" t="s">
        <v>3442</v>
      </c>
      <c r="J1002" s="164" t="s">
        <v>3442</v>
      </c>
      <c r="K1002" s="164">
        <v>0</v>
      </c>
      <c r="L1002" s="164">
        <v>0</v>
      </c>
      <c r="M1002" s="164">
        <v>1</v>
      </c>
      <c r="N1002" s="164">
        <v>1</v>
      </c>
      <c r="O1002" s="156">
        <v>0</v>
      </c>
      <c r="P1002" s="156">
        <f t="shared" si="15"/>
        <v>0</v>
      </c>
    </row>
    <row r="1003" spans="1:16" s="21" customFormat="1" ht="15" customHeight="1">
      <c r="A1003" s="163" t="s">
        <v>3443</v>
      </c>
      <c r="B1003" s="163" t="s">
        <v>3646</v>
      </c>
      <c r="C1003" s="163" t="s">
        <v>149</v>
      </c>
      <c r="D1003" s="163" t="s">
        <v>149</v>
      </c>
      <c r="E1003" s="163" t="s">
        <v>13</v>
      </c>
      <c r="F1003" s="163"/>
      <c r="G1003" s="163" t="s">
        <v>2309</v>
      </c>
      <c r="H1003" s="163" t="s">
        <v>256</v>
      </c>
      <c r="I1003" s="164" t="s">
        <v>3442</v>
      </c>
      <c r="J1003" s="164" t="s">
        <v>3442</v>
      </c>
      <c r="K1003" s="164">
        <v>0</v>
      </c>
      <c r="L1003" s="164">
        <v>0</v>
      </c>
      <c r="M1003" s="164">
        <v>1</v>
      </c>
      <c r="N1003" s="164">
        <v>1</v>
      </c>
      <c r="O1003" s="156">
        <v>0</v>
      </c>
      <c r="P1003" s="156">
        <f t="shared" si="15"/>
        <v>0</v>
      </c>
    </row>
    <row r="1004" spans="1:16" s="21" customFormat="1" ht="15" customHeight="1">
      <c r="A1004" s="163" t="s">
        <v>3443</v>
      </c>
      <c r="B1004" s="163" t="s">
        <v>3646</v>
      </c>
      <c r="C1004" s="163" t="s">
        <v>151</v>
      </c>
      <c r="D1004" s="163" t="s">
        <v>151</v>
      </c>
      <c r="E1004" s="163" t="s">
        <v>13</v>
      </c>
      <c r="F1004" s="163"/>
      <c r="G1004" s="163" t="s">
        <v>2279</v>
      </c>
      <c r="H1004" s="163" t="s">
        <v>2280</v>
      </c>
      <c r="I1004" s="164">
        <v>1230.4100000000001</v>
      </c>
      <c r="J1004" s="164">
        <v>1230.4100000000001</v>
      </c>
      <c r="K1004" s="164">
        <v>117683.7</v>
      </c>
      <c r="L1004" s="164">
        <v>117683.70000000001</v>
      </c>
      <c r="M1004" s="164">
        <v>1</v>
      </c>
      <c r="N1004" s="164">
        <v>1</v>
      </c>
      <c r="O1004" s="156">
        <v>116453.29000000001</v>
      </c>
      <c r="P1004" s="156">
        <f t="shared" si="15"/>
        <v>1230.4100000000035</v>
      </c>
    </row>
    <row r="1005" spans="1:16" s="21" customFormat="1" ht="15" customHeight="1">
      <c r="A1005" s="163" t="s">
        <v>3443</v>
      </c>
      <c r="B1005" s="163" t="s">
        <v>3646</v>
      </c>
      <c r="C1005" s="163" t="s">
        <v>151</v>
      </c>
      <c r="D1005" s="163" t="s">
        <v>151</v>
      </c>
      <c r="E1005" s="163" t="s">
        <v>13</v>
      </c>
      <c r="F1005" s="163"/>
      <c r="G1005" s="163" t="s">
        <v>2300</v>
      </c>
      <c r="H1005" s="163" t="s">
        <v>2301</v>
      </c>
      <c r="I1005" s="164" t="s">
        <v>3442</v>
      </c>
      <c r="J1005" s="164" t="s">
        <v>3442</v>
      </c>
      <c r="K1005" s="164">
        <v>0</v>
      </c>
      <c r="L1005" s="164">
        <v>0</v>
      </c>
      <c r="M1005" s="164">
        <v>1</v>
      </c>
      <c r="N1005" s="164">
        <v>1</v>
      </c>
      <c r="O1005" s="156">
        <v>0</v>
      </c>
      <c r="P1005" s="156">
        <f t="shared" si="15"/>
        <v>0</v>
      </c>
    </row>
    <row r="1006" spans="1:16" s="21" customFormat="1" ht="15" customHeight="1">
      <c r="A1006" s="163" t="s">
        <v>3443</v>
      </c>
      <c r="B1006" s="163" t="s">
        <v>3646</v>
      </c>
      <c r="C1006" s="163" t="s">
        <v>151</v>
      </c>
      <c r="D1006" s="163" t="s">
        <v>151</v>
      </c>
      <c r="E1006" s="163" t="s">
        <v>13</v>
      </c>
      <c r="F1006" s="163"/>
      <c r="G1006" s="163" t="s">
        <v>2281</v>
      </c>
      <c r="H1006" s="163" t="s">
        <v>2282</v>
      </c>
      <c r="I1006" s="164">
        <v>232.54</v>
      </c>
      <c r="J1006" s="164">
        <v>232.54</v>
      </c>
      <c r="K1006" s="164">
        <v>6928.81</v>
      </c>
      <c r="L1006" s="164">
        <v>6928.81</v>
      </c>
      <c r="M1006" s="164">
        <v>1</v>
      </c>
      <c r="N1006" s="164">
        <v>1</v>
      </c>
      <c r="O1006" s="156">
        <v>6696.27</v>
      </c>
      <c r="P1006" s="156">
        <f t="shared" si="15"/>
        <v>232.53999999999996</v>
      </c>
    </row>
    <row r="1007" spans="1:16" s="21" customFormat="1" ht="15" customHeight="1">
      <c r="A1007" s="163" t="s">
        <v>3443</v>
      </c>
      <c r="B1007" s="163" t="s">
        <v>3646</v>
      </c>
      <c r="C1007" s="163" t="s">
        <v>151</v>
      </c>
      <c r="D1007" s="163" t="s">
        <v>151</v>
      </c>
      <c r="E1007" s="163" t="s">
        <v>13</v>
      </c>
      <c r="F1007" s="163"/>
      <c r="G1007" s="163" t="s">
        <v>2283</v>
      </c>
      <c r="H1007" s="163" t="s">
        <v>2284</v>
      </c>
      <c r="I1007" s="164">
        <v>4366.68</v>
      </c>
      <c r="J1007" s="164">
        <v>4366.68</v>
      </c>
      <c r="K1007" s="164">
        <v>4366.68</v>
      </c>
      <c r="L1007" s="164">
        <v>4366.68</v>
      </c>
      <c r="M1007" s="164">
        <v>1</v>
      </c>
      <c r="N1007" s="164">
        <v>1</v>
      </c>
      <c r="O1007" s="156">
        <v>0</v>
      </c>
      <c r="P1007" s="156">
        <f t="shared" si="15"/>
        <v>4366.68</v>
      </c>
    </row>
    <row r="1008" spans="1:16" s="21" customFormat="1" ht="15" customHeight="1">
      <c r="A1008" s="163" t="s">
        <v>3443</v>
      </c>
      <c r="B1008" s="163" t="s">
        <v>3646</v>
      </c>
      <c r="C1008" s="163" t="s">
        <v>151</v>
      </c>
      <c r="D1008" s="163" t="s">
        <v>151</v>
      </c>
      <c r="E1008" s="163" t="s">
        <v>13</v>
      </c>
      <c r="F1008" s="163"/>
      <c r="G1008" s="163" t="s">
        <v>2285</v>
      </c>
      <c r="H1008" s="163" t="s">
        <v>2286</v>
      </c>
      <c r="I1008" s="164">
        <v>55.93</v>
      </c>
      <c r="J1008" s="164">
        <v>55.93</v>
      </c>
      <c r="K1008" s="164">
        <v>223.97</v>
      </c>
      <c r="L1008" s="164">
        <v>223.97000000000003</v>
      </c>
      <c r="M1008" s="164">
        <v>1</v>
      </c>
      <c r="N1008" s="164">
        <v>1</v>
      </c>
      <c r="O1008" s="156">
        <v>168.04</v>
      </c>
      <c r="P1008" s="156">
        <f t="shared" si="15"/>
        <v>55.930000000000035</v>
      </c>
    </row>
    <row r="1009" spans="1:16" s="21" customFormat="1" ht="15" customHeight="1">
      <c r="A1009" s="163" t="s">
        <v>3443</v>
      </c>
      <c r="B1009" s="163" t="s">
        <v>3646</v>
      </c>
      <c r="C1009" s="163" t="s">
        <v>151</v>
      </c>
      <c r="D1009" s="163" t="s">
        <v>151</v>
      </c>
      <c r="E1009" s="163" t="s">
        <v>13</v>
      </c>
      <c r="F1009" s="163"/>
      <c r="G1009" s="163" t="s">
        <v>16</v>
      </c>
      <c r="H1009" s="163" t="s">
        <v>2307</v>
      </c>
      <c r="I1009" s="164" t="s">
        <v>3442</v>
      </c>
      <c r="J1009" s="164" t="s">
        <v>3442</v>
      </c>
      <c r="K1009" s="164">
        <v>0</v>
      </c>
      <c r="L1009" s="164">
        <v>0</v>
      </c>
      <c r="M1009" s="164">
        <v>1</v>
      </c>
      <c r="N1009" s="164">
        <v>1</v>
      </c>
      <c r="O1009" s="156">
        <v>0</v>
      </c>
      <c r="P1009" s="156">
        <f t="shared" si="15"/>
        <v>0</v>
      </c>
    </row>
    <row r="1010" spans="1:16" s="21" customFormat="1" ht="15" customHeight="1">
      <c r="A1010" s="163" t="s">
        <v>3443</v>
      </c>
      <c r="B1010" s="163" t="s">
        <v>3646</v>
      </c>
      <c r="C1010" s="163" t="s">
        <v>151</v>
      </c>
      <c r="D1010" s="163" t="s">
        <v>151</v>
      </c>
      <c r="E1010" s="163" t="s">
        <v>13</v>
      </c>
      <c r="F1010" s="163"/>
      <c r="G1010" s="163" t="s">
        <v>2287</v>
      </c>
      <c r="H1010" s="163" t="s">
        <v>2288</v>
      </c>
      <c r="I1010" s="164">
        <v>1213.28</v>
      </c>
      <c r="J1010" s="164">
        <v>1213.28</v>
      </c>
      <c r="K1010" s="164">
        <v>1213.28</v>
      </c>
      <c r="L1010" s="164">
        <v>1213.28</v>
      </c>
      <c r="M1010" s="164">
        <v>1</v>
      </c>
      <c r="N1010" s="164">
        <v>1</v>
      </c>
      <c r="O1010" s="156">
        <v>0</v>
      </c>
      <c r="P1010" s="156">
        <f t="shared" si="15"/>
        <v>1213.28</v>
      </c>
    </row>
    <row r="1011" spans="1:16" s="21" customFormat="1" ht="15" customHeight="1">
      <c r="A1011" s="163" t="s">
        <v>3443</v>
      </c>
      <c r="B1011" s="163" t="s">
        <v>3646</v>
      </c>
      <c r="C1011" s="163" t="s">
        <v>151</v>
      </c>
      <c r="D1011" s="163" t="s">
        <v>151</v>
      </c>
      <c r="E1011" s="163" t="s">
        <v>13</v>
      </c>
      <c r="F1011" s="163"/>
      <c r="G1011" s="163" t="s">
        <v>2302</v>
      </c>
      <c r="H1011" s="163" t="s">
        <v>2303</v>
      </c>
      <c r="I1011" s="164">
        <v>310.91000000000003</v>
      </c>
      <c r="J1011" s="164">
        <v>310.91000000000003</v>
      </c>
      <c r="K1011" s="164">
        <v>310.91000000000003</v>
      </c>
      <c r="L1011" s="164">
        <v>310.91000000000003</v>
      </c>
      <c r="M1011" s="164">
        <v>1</v>
      </c>
      <c r="N1011" s="164">
        <v>1</v>
      </c>
      <c r="O1011" s="156">
        <v>0</v>
      </c>
      <c r="P1011" s="156">
        <f t="shared" si="15"/>
        <v>310.91000000000003</v>
      </c>
    </row>
    <row r="1012" spans="1:16" s="21" customFormat="1" ht="15" customHeight="1">
      <c r="A1012" s="163" t="s">
        <v>3443</v>
      </c>
      <c r="B1012" s="163" t="s">
        <v>3646</v>
      </c>
      <c r="C1012" s="163" t="s">
        <v>151</v>
      </c>
      <c r="D1012" s="163" t="s">
        <v>151</v>
      </c>
      <c r="E1012" s="163" t="s">
        <v>13</v>
      </c>
      <c r="F1012" s="163"/>
      <c r="G1012" s="163" t="s">
        <v>2306</v>
      </c>
      <c r="H1012" s="163" t="s">
        <v>27</v>
      </c>
      <c r="I1012" s="164" t="s">
        <v>3442</v>
      </c>
      <c r="J1012" s="164" t="s">
        <v>3442</v>
      </c>
      <c r="K1012" s="164">
        <v>0</v>
      </c>
      <c r="L1012" s="164">
        <v>0</v>
      </c>
      <c r="M1012" s="164">
        <v>1</v>
      </c>
      <c r="N1012" s="164">
        <v>1</v>
      </c>
      <c r="O1012" s="156">
        <v>0</v>
      </c>
      <c r="P1012" s="156">
        <f t="shared" si="15"/>
        <v>0</v>
      </c>
    </row>
    <row r="1013" spans="1:16" s="21" customFormat="1" ht="15" customHeight="1">
      <c r="A1013" s="163" t="s">
        <v>3443</v>
      </c>
      <c r="B1013" s="163" t="s">
        <v>3646</v>
      </c>
      <c r="C1013" s="163" t="s">
        <v>151</v>
      </c>
      <c r="D1013" s="163" t="s">
        <v>151</v>
      </c>
      <c r="E1013" s="163" t="s">
        <v>13</v>
      </c>
      <c r="F1013" s="163"/>
      <c r="G1013" s="163" t="s">
        <v>2289</v>
      </c>
      <c r="H1013" s="163" t="s">
        <v>2290</v>
      </c>
      <c r="I1013" s="164" t="s">
        <v>3442</v>
      </c>
      <c r="J1013" s="164" t="s">
        <v>3442</v>
      </c>
      <c r="K1013" s="164">
        <v>7</v>
      </c>
      <c r="L1013" s="164">
        <v>7</v>
      </c>
      <c r="M1013" s="164">
        <v>1</v>
      </c>
      <c r="N1013" s="164">
        <v>1</v>
      </c>
      <c r="O1013" s="156">
        <v>7</v>
      </c>
      <c r="P1013" s="156">
        <f t="shared" si="15"/>
        <v>0</v>
      </c>
    </row>
    <row r="1014" spans="1:16" s="21" customFormat="1" ht="15" customHeight="1">
      <c r="A1014" s="163" t="s">
        <v>3443</v>
      </c>
      <c r="B1014" s="163" t="s">
        <v>3646</v>
      </c>
      <c r="C1014" s="163" t="s">
        <v>151</v>
      </c>
      <c r="D1014" s="163" t="s">
        <v>151</v>
      </c>
      <c r="E1014" s="163" t="s">
        <v>13</v>
      </c>
      <c r="F1014" s="163"/>
      <c r="G1014" s="163" t="s">
        <v>2291</v>
      </c>
      <c r="H1014" s="163" t="s">
        <v>2292</v>
      </c>
      <c r="I1014" s="164" t="s">
        <v>3442</v>
      </c>
      <c r="J1014" s="164" t="s">
        <v>3442</v>
      </c>
      <c r="K1014" s="164">
        <v>7759</v>
      </c>
      <c r="L1014" s="164">
        <v>7759</v>
      </c>
      <c r="M1014" s="164">
        <v>1</v>
      </c>
      <c r="N1014" s="164">
        <v>1</v>
      </c>
      <c r="O1014" s="156">
        <v>7759</v>
      </c>
      <c r="P1014" s="156">
        <f t="shared" si="15"/>
        <v>0</v>
      </c>
    </row>
    <row r="1015" spans="1:16" s="21" customFormat="1" ht="15" customHeight="1">
      <c r="A1015" s="163" t="s">
        <v>3443</v>
      </c>
      <c r="B1015" s="163" t="s">
        <v>3646</v>
      </c>
      <c r="C1015" s="163" t="s">
        <v>151</v>
      </c>
      <c r="D1015" s="163" t="s">
        <v>151</v>
      </c>
      <c r="E1015" s="163" t="s">
        <v>13</v>
      </c>
      <c r="F1015" s="163"/>
      <c r="G1015" s="163" t="s">
        <v>2293</v>
      </c>
      <c r="H1015" s="163" t="s">
        <v>17</v>
      </c>
      <c r="I1015" s="164">
        <v>128.49</v>
      </c>
      <c r="J1015" s="164">
        <v>128.49</v>
      </c>
      <c r="K1015" s="164">
        <v>158.36000000000001</v>
      </c>
      <c r="L1015" s="164">
        <v>158.36000000000001</v>
      </c>
      <c r="M1015" s="164">
        <v>1</v>
      </c>
      <c r="N1015" s="164">
        <v>1</v>
      </c>
      <c r="O1015" s="156">
        <v>29.87</v>
      </c>
      <c r="P1015" s="156">
        <f t="shared" si="15"/>
        <v>128.49</v>
      </c>
    </row>
    <row r="1016" spans="1:16" s="21" customFormat="1" ht="15" customHeight="1">
      <c r="A1016" s="163" t="s">
        <v>3443</v>
      </c>
      <c r="B1016" s="163" t="s">
        <v>3646</v>
      </c>
      <c r="C1016" s="163" t="s">
        <v>151</v>
      </c>
      <c r="D1016" s="163" t="s">
        <v>151</v>
      </c>
      <c r="E1016" s="163" t="s">
        <v>13</v>
      </c>
      <c r="F1016" s="163"/>
      <c r="G1016" s="163" t="s">
        <v>2294</v>
      </c>
      <c r="H1016" s="163" t="s">
        <v>2295</v>
      </c>
      <c r="I1016" s="164">
        <v>693.9</v>
      </c>
      <c r="J1016" s="164">
        <v>693.9</v>
      </c>
      <c r="K1016" s="164">
        <v>1387.8</v>
      </c>
      <c r="L1016" s="164">
        <v>1387.8</v>
      </c>
      <c r="M1016" s="164">
        <v>1</v>
      </c>
      <c r="N1016" s="164">
        <v>1</v>
      </c>
      <c r="O1016" s="156">
        <v>693.9</v>
      </c>
      <c r="P1016" s="156">
        <f t="shared" si="15"/>
        <v>693.9</v>
      </c>
    </row>
    <row r="1017" spans="1:16" s="21" customFormat="1" ht="15" customHeight="1">
      <c r="A1017" s="163" t="s">
        <v>3443</v>
      </c>
      <c r="B1017" s="163" t="s">
        <v>3646</v>
      </c>
      <c r="C1017" s="163" t="s">
        <v>151</v>
      </c>
      <c r="D1017" s="163" t="s">
        <v>151</v>
      </c>
      <c r="E1017" s="163" t="s">
        <v>13</v>
      </c>
      <c r="F1017" s="163"/>
      <c r="G1017" s="163" t="s">
        <v>2309</v>
      </c>
      <c r="H1017" s="163" t="s">
        <v>256</v>
      </c>
      <c r="I1017" s="164" t="s">
        <v>3442</v>
      </c>
      <c r="J1017" s="164" t="s">
        <v>3442</v>
      </c>
      <c r="K1017" s="164">
        <v>0</v>
      </c>
      <c r="L1017" s="164">
        <v>0</v>
      </c>
      <c r="M1017" s="164">
        <v>1</v>
      </c>
      <c r="N1017" s="164">
        <v>1</v>
      </c>
      <c r="O1017" s="156">
        <v>0</v>
      </c>
      <c r="P1017" s="156">
        <f t="shared" si="15"/>
        <v>0</v>
      </c>
    </row>
    <row r="1018" spans="1:16" s="21" customFormat="1" ht="15" customHeight="1">
      <c r="A1018" s="163" t="s">
        <v>3443</v>
      </c>
      <c r="B1018" s="163" t="s">
        <v>3646</v>
      </c>
      <c r="C1018" s="163" t="s">
        <v>153</v>
      </c>
      <c r="D1018" s="163" t="s">
        <v>153</v>
      </c>
      <c r="E1018" s="163" t="s">
        <v>13</v>
      </c>
      <c r="F1018" s="163"/>
      <c r="G1018" s="163" t="s">
        <v>2279</v>
      </c>
      <c r="H1018" s="163" t="s">
        <v>2280</v>
      </c>
      <c r="I1018" s="164">
        <v>9906.74</v>
      </c>
      <c r="J1018" s="164">
        <v>9906.74</v>
      </c>
      <c r="K1018" s="164">
        <v>946273.49</v>
      </c>
      <c r="L1018" s="164">
        <v>946273.49</v>
      </c>
      <c r="M1018" s="164">
        <v>1</v>
      </c>
      <c r="N1018" s="164">
        <v>1</v>
      </c>
      <c r="O1018" s="156">
        <v>936366.75</v>
      </c>
      <c r="P1018" s="156">
        <f t="shared" si="15"/>
        <v>9906.7399999999907</v>
      </c>
    </row>
    <row r="1019" spans="1:16" s="21" customFormat="1" ht="15" customHeight="1">
      <c r="A1019" s="163" t="s">
        <v>3443</v>
      </c>
      <c r="B1019" s="163" t="s">
        <v>3646</v>
      </c>
      <c r="C1019" s="163" t="s">
        <v>153</v>
      </c>
      <c r="D1019" s="163" t="s">
        <v>153</v>
      </c>
      <c r="E1019" s="163" t="s">
        <v>13</v>
      </c>
      <c r="F1019" s="163"/>
      <c r="G1019" s="163" t="s">
        <v>2281</v>
      </c>
      <c r="H1019" s="163" t="s">
        <v>2282</v>
      </c>
      <c r="I1019" s="164">
        <v>1892.57</v>
      </c>
      <c r="J1019" s="164">
        <v>1892.57</v>
      </c>
      <c r="K1019" s="164">
        <v>56390.12</v>
      </c>
      <c r="L1019" s="164">
        <v>56390.12</v>
      </c>
      <c r="M1019" s="164">
        <v>1</v>
      </c>
      <c r="N1019" s="164">
        <v>1</v>
      </c>
      <c r="O1019" s="156">
        <v>54497.55</v>
      </c>
      <c r="P1019" s="156">
        <f t="shared" si="15"/>
        <v>1892.5699999999997</v>
      </c>
    </row>
    <row r="1020" spans="1:16" s="21" customFormat="1" ht="15" customHeight="1">
      <c r="A1020" s="163" t="s">
        <v>3443</v>
      </c>
      <c r="B1020" s="163" t="s">
        <v>3646</v>
      </c>
      <c r="C1020" s="163" t="s">
        <v>153</v>
      </c>
      <c r="D1020" s="163" t="s">
        <v>153</v>
      </c>
      <c r="E1020" s="163" t="s">
        <v>13</v>
      </c>
      <c r="F1020" s="163"/>
      <c r="G1020" s="163" t="s">
        <v>2283</v>
      </c>
      <c r="H1020" s="163" t="s">
        <v>2284</v>
      </c>
      <c r="I1020" s="164">
        <v>29875.34</v>
      </c>
      <c r="J1020" s="164">
        <v>29875.34</v>
      </c>
      <c r="K1020" s="164">
        <v>29875.34</v>
      </c>
      <c r="L1020" s="164">
        <v>29875.34</v>
      </c>
      <c r="M1020" s="164">
        <v>1</v>
      </c>
      <c r="N1020" s="164">
        <v>1</v>
      </c>
      <c r="O1020" s="156">
        <v>0</v>
      </c>
      <c r="P1020" s="156">
        <f t="shared" si="15"/>
        <v>29875.34</v>
      </c>
    </row>
    <row r="1021" spans="1:16" s="21" customFormat="1" ht="15" customHeight="1">
      <c r="A1021" s="163" t="s">
        <v>3443</v>
      </c>
      <c r="B1021" s="163" t="s">
        <v>3646</v>
      </c>
      <c r="C1021" s="163" t="s">
        <v>153</v>
      </c>
      <c r="D1021" s="163" t="s">
        <v>153</v>
      </c>
      <c r="E1021" s="163" t="s">
        <v>13</v>
      </c>
      <c r="F1021" s="163"/>
      <c r="G1021" s="163" t="s">
        <v>2285</v>
      </c>
      <c r="H1021" s="163" t="s">
        <v>2286</v>
      </c>
      <c r="I1021" s="164">
        <v>446.14</v>
      </c>
      <c r="J1021" s="164">
        <v>446.14</v>
      </c>
      <c r="K1021" s="164">
        <v>1786.61</v>
      </c>
      <c r="L1021" s="164">
        <v>1786.61</v>
      </c>
      <c r="M1021" s="164">
        <v>1</v>
      </c>
      <c r="N1021" s="164">
        <v>1</v>
      </c>
      <c r="O1021" s="156">
        <v>1340.47</v>
      </c>
      <c r="P1021" s="156">
        <f t="shared" si="15"/>
        <v>446.13999999999987</v>
      </c>
    </row>
    <row r="1022" spans="1:16" s="21" customFormat="1" ht="15" customHeight="1">
      <c r="A1022" s="163" t="s">
        <v>3443</v>
      </c>
      <c r="B1022" s="163" t="s">
        <v>3646</v>
      </c>
      <c r="C1022" s="163" t="s">
        <v>153</v>
      </c>
      <c r="D1022" s="163" t="s">
        <v>153</v>
      </c>
      <c r="E1022" s="163" t="s">
        <v>13</v>
      </c>
      <c r="F1022" s="163"/>
      <c r="G1022" s="163" t="s">
        <v>16</v>
      </c>
      <c r="H1022" s="163" t="s">
        <v>2307</v>
      </c>
      <c r="I1022" s="164" t="s">
        <v>3442</v>
      </c>
      <c r="J1022" s="164" t="s">
        <v>3442</v>
      </c>
      <c r="K1022" s="164">
        <v>0</v>
      </c>
      <c r="L1022" s="164">
        <v>0</v>
      </c>
      <c r="M1022" s="164">
        <v>1</v>
      </c>
      <c r="N1022" s="164">
        <v>1</v>
      </c>
      <c r="O1022" s="156">
        <v>0</v>
      </c>
      <c r="P1022" s="156">
        <f t="shared" si="15"/>
        <v>0</v>
      </c>
    </row>
    <row r="1023" spans="1:16" s="21" customFormat="1" ht="15" customHeight="1">
      <c r="A1023" s="163" t="s">
        <v>3443</v>
      </c>
      <c r="B1023" s="163" t="s">
        <v>3646</v>
      </c>
      <c r="C1023" s="163" t="s">
        <v>153</v>
      </c>
      <c r="D1023" s="163" t="s">
        <v>153</v>
      </c>
      <c r="E1023" s="163" t="s">
        <v>13</v>
      </c>
      <c r="F1023" s="163"/>
      <c r="G1023" s="163" t="s">
        <v>2287</v>
      </c>
      <c r="H1023" s="163" t="s">
        <v>2288</v>
      </c>
      <c r="I1023" s="164">
        <v>10023.73</v>
      </c>
      <c r="J1023" s="164">
        <v>10023.73</v>
      </c>
      <c r="K1023" s="164">
        <v>10023.73</v>
      </c>
      <c r="L1023" s="164">
        <v>10023.73</v>
      </c>
      <c r="M1023" s="164">
        <v>1</v>
      </c>
      <c r="N1023" s="164">
        <v>1</v>
      </c>
      <c r="O1023" s="156">
        <v>0</v>
      </c>
      <c r="P1023" s="156">
        <f t="shared" si="15"/>
        <v>10023.73</v>
      </c>
    </row>
    <row r="1024" spans="1:16" s="21" customFormat="1" ht="15" customHeight="1">
      <c r="A1024" s="163" t="s">
        <v>3443</v>
      </c>
      <c r="B1024" s="163" t="s">
        <v>3646</v>
      </c>
      <c r="C1024" s="163" t="s">
        <v>153</v>
      </c>
      <c r="D1024" s="163" t="s">
        <v>153</v>
      </c>
      <c r="E1024" s="163" t="s">
        <v>13</v>
      </c>
      <c r="F1024" s="163"/>
      <c r="G1024" s="163" t="s">
        <v>2302</v>
      </c>
      <c r="H1024" s="163" t="s">
        <v>2303</v>
      </c>
      <c r="I1024" s="164">
        <v>2107.8000000000002</v>
      </c>
      <c r="J1024" s="164">
        <v>2107.8000000000002</v>
      </c>
      <c r="K1024" s="164">
        <v>2107.8000000000002</v>
      </c>
      <c r="L1024" s="164">
        <v>2107.8000000000002</v>
      </c>
      <c r="M1024" s="164">
        <v>1</v>
      </c>
      <c r="N1024" s="164">
        <v>1</v>
      </c>
      <c r="O1024" s="156">
        <v>0</v>
      </c>
      <c r="P1024" s="156">
        <f t="shared" si="15"/>
        <v>2107.8000000000002</v>
      </c>
    </row>
    <row r="1025" spans="1:16" s="21" customFormat="1" ht="15" customHeight="1">
      <c r="A1025" s="163" t="s">
        <v>3443</v>
      </c>
      <c r="B1025" s="163" t="s">
        <v>3646</v>
      </c>
      <c r="C1025" s="163" t="s">
        <v>153</v>
      </c>
      <c r="D1025" s="163" t="s">
        <v>153</v>
      </c>
      <c r="E1025" s="163" t="s">
        <v>13</v>
      </c>
      <c r="F1025" s="163"/>
      <c r="G1025" s="163" t="s">
        <v>2306</v>
      </c>
      <c r="H1025" s="163" t="s">
        <v>27</v>
      </c>
      <c r="I1025" s="164" t="s">
        <v>3442</v>
      </c>
      <c r="J1025" s="164" t="s">
        <v>3442</v>
      </c>
      <c r="K1025" s="164">
        <v>0</v>
      </c>
      <c r="L1025" s="164">
        <v>0</v>
      </c>
      <c r="M1025" s="164">
        <v>1</v>
      </c>
      <c r="N1025" s="164">
        <v>1</v>
      </c>
      <c r="O1025" s="156">
        <v>0</v>
      </c>
      <c r="P1025" s="156">
        <f t="shared" si="15"/>
        <v>0</v>
      </c>
    </row>
    <row r="1026" spans="1:16" s="21" customFormat="1" ht="15" customHeight="1">
      <c r="A1026" s="163" t="s">
        <v>3443</v>
      </c>
      <c r="B1026" s="163" t="s">
        <v>3646</v>
      </c>
      <c r="C1026" s="163" t="s">
        <v>153</v>
      </c>
      <c r="D1026" s="163" t="s">
        <v>153</v>
      </c>
      <c r="E1026" s="163" t="s">
        <v>13</v>
      </c>
      <c r="F1026" s="163"/>
      <c r="G1026" s="163" t="s">
        <v>2289</v>
      </c>
      <c r="H1026" s="163" t="s">
        <v>2290</v>
      </c>
      <c r="I1026" s="164">
        <v>-10</v>
      </c>
      <c r="J1026" s="164">
        <v>-10</v>
      </c>
      <c r="K1026" s="164">
        <v>39314</v>
      </c>
      <c r="L1026" s="164">
        <v>39314</v>
      </c>
      <c r="M1026" s="164">
        <v>1</v>
      </c>
      <c r="N1026" s="164">
        <v>1</v>
      </c>
      <c r="O1026" s="156">
        <v>39324</v>
      </c>
      <c r="P1026" s="156">
        <f t="shared" si="15"/>
        <v>-10</v>
      </c>
    </row>
    <row r="1027" spans="1:16" s="21" customFormat="1" ht="15" customHeight="1">
      <c r="A1027" s="163" t="s">
        <v>3443</v>
      </c>
      <c r="B1027" s="163" t="s">
        <v>3646</v>
      </c>
      <c r="C1027" s="163" t="s">
        <v>153</v>
      </c>
      <c r="D1027" s="163" t="s">
        <v>153</v>
      </c>
      <c r="E1027" s="163" t="s">
        <v>13</v>
      </c>
      <c r="F1027" s="163"/>
      <c r="G1027" s="163" t="s">
        <v>2291</v>
      </c>
      <c r="H1027" s="163" t="s">
        <v>2292</v>
      </c>
      <c r="I1027" s="164" t="s">
        <v>3442</v>
      </c>
      <c r="J1027" s="164" t="s">
        <v>3442</v>
      </c>
      <c r="K1027" s="164">
        <v>15390</v>
      </c>
      <c r="L1027" s="164">
        <v>15390</v>
      </c>
      <c r="M1027" s="164">
        <v>1</v>
      </c>
      <c r="N1027" s="164">
        <v>1</v>
      </c>
      <c r="O1027" s="156">
        <v>15390</v>
      </c>
      <c r="P1027" s="156">
        <f t="shared" si="15"/>
        <v>0</v>
      </c>
    </row>
    <row r="1028" spans="1:16" s="21" customFormat="1" ht="15" customHeight="1">
      <c r="A1028" s="163" t="s">
        <v>3443</v>
      </c>
      <c r="B1028" s="163" t="s">
        <v>3646</v>
      </c>
      <c r="C1028" s="163" t="s">
        <v>153</v>
      </c>
      <c r="D1028" s="163" t="s">
        <v>153</v>
      </c>
      <c r="E1028" s="163" t="s">
        <v>13</v>
      </c>
      <c r="F1028" s="163"/>
      <c r="G1028" s="163" t="s">
        <v>2466</v>
      </c>
      <c r="H1028" s="163" t="s">
        <v>2467</v>
      </c>
      <c r="I1028" s="164" t="s">
        <v>3442</v>
      </c>
      <c r="J1028" s="164" t="s">
        <v>3442</v>
      </c>
      <c r="K1028" s="164">
        <v>0</v>
      </c>
      <c r="L1028" s="164">
        <v>0</v>
      </c>
      <c r="M1028" s="164">
        <v>1</v>
      </c>
      <c r="N1028" s="164">
        <v>1</v>
      </c>
      <c r="O1028" s="156">
        <v>0</v>
      </c>
      <c r="P1028" s="156">
        <f t="shared" si="15"/>
        <v>0</v>
      </c>
    </row>
    <row r="1029" spans="1:16" s="21" customFormat="1" ht="15" customHeight="1">
      <c r="A1029" s="163" t="s">
        <v>3443</v>
      </c>
      <c r="B1029" s="163" t="s">
        <v>3646</v>
      </c>
      <c r="C1029" s="163" t="s">
        <v>153</v>
      </c>
      <c r="D1029" s="163" t="s">
        <v>153</v>
      </c>
      <c r="E1029" s="163" t="s">
        <v>13</v>
      </c>
      <c r="F1029" s="163"/>
      <c r="G1029" s="163" t="s">
        <v>2460</v>
      </c>
      <c r="H1029" s="163" t="s">
        <v>2461</v>
      </c>
      <c r="I1029" s="164" t="s">
        <v>3442</v>
      </c>
      <c r="J1029" s="164" t="s">
        <v>3442</v>
      </c>
      <c r="K1029" s="164">
        <v>0</v>
      </c>
      <c r="L1029" s="164">
        <v>0</v>
      </c>
      <c r="M1029" s="164">
        <v>1</v>
      </c>
      <c r="N1029" s="164">
        <v>1</v>
      </c>
      <c r="O1029" s="156">
        <v>0</v>
      </c>
      <c r="P1029" s="156">
        <f t="shared" ref="P1029:P1092" si="16">L1029-O1029</f>
        <v>0</v>
      </c>
    </row>
    <row r="1030" spans="1:16" s="21" customFormat="1" ht="15" customHeight="1">
      <c r="A1030" s="163" t="s">
        <v>3443</v>
      </c>
      <c r="B1030" s="163" t="s">
        <v>3646</v>
      </c>
      <c r="C1030" s="163" t="s">
        <v>153</v>
      </c>
      <c r="D1030" s="163" t="s">
        <v>153</v>
      </c>
      <c r="E1030" s="163" t="s">
        <v>13</v>
      </c>
      <c r="F1030" s="163"/>
      <c r="G1030" s="163" t="s">
        <v>2320</v>
      </c>
      <c r="H1030" s="163" t="s">
        <v>2321</v>
      </c>
      <c r="I1030" s="164" t="s">
        <v>3442</v>
      </c>
      <c r="J1030" s="164" t="s">
        <v>3442</v>
      </c>
      <c r="K1030" s="164">
        <v>0</v>
      </c>
      <c r="L1030" s="164">
        <v>0</v>
      </c>
      <c r="M1030" s="164">
        <v>1</v>
      </c>
      <c r="N1030" s="164">
        <v>1</v>
      </c>
      <c r="O1030" s="156">
        <v>0</v>
      </c>
      <c r="P1030" s="156">
        <f t="shared" si="16"/>
        <v>0</v>
      </c>
    </row>
    <row r="1031" spans="1:16" s="21" customFormat="1" ht="15" customHeight="1">
      <c r="A1031" s="163" t="s">
        <v>3443</v>
      </c>
      <c r="B1031" s="163" t="s">
        <v>3646</v>
      </c>
      <c r="C1031" s="163" t="s">
        <v>153</v>
      </c>
      <c r="D1031" s="163" t="s">
        <v>153</v>
      </c>
      <c r="E1031" s="163" t="s">
        <v>13</v>
      </c>
      <c r="F1031" s="163"/>
      <c r="G1031" s="163" t="s">
        <v>2350</v>
      </c>
      <c r="H1031" s="163" t="s">
        <v>2351</v>
      </c>
      <c r="I1031" s="164" t="s">
        <v>3442</v>
      </c>
      <c r="J1031" s="164" t="s">
        <v>3442</v>
      </c>
      <c r="K1031" s="164">
        <v>0</v>
      </c>
      <c r="L1031" s="164">
        <v>0</v>
      </c>
      <c r="M1031" s="164">
        <v>1</v>
      </c>
      <c r="N1031" s="164">
        <v>1</v>
      </c>
      <c r="O1031" s="156">
        <v>0</v>
      </c>
      <c r="P1031" s="156">
        <f t="shared" si="16"/>
        <v>0</v>
      </c>
    </row>
    <row r="1032" spans="1:16" s="21" customFormat="1" ht="15" customHeight="1">
      <c r="A1032" s="163" t="s">
        <v>3443</v>
      </c>
      <c r="B1032" s="163" t="s">
        <v>3646</v>
      </c>
      <c r="C1032" s="163" t="s">
        <v>153</v>
      </c>
      <c r="D1032" s="163" t="s">
        <v>153</v>
      </c>
      <c r="E1032" s="163" t="s">
        <v>13</v>
      </c>
      <c r="F1032" s="163"/>
      <c r="G1032" s="163" t="s">
        <v>2293</v>
      </c>
      <c r="H1032" s="163" t="s">
        <v>17</v>
      </c>
      <c r="I1032" s="164">
        <v>1116.1300000000001</v>
      </c>
      <c r="J1032" s="164">
        <v>1116.1300000000001</v>
      </c>
      <c r="K1032" s="164">
        <v>1443.94</v>
      </c>
      <c r="L1032" s="164">
        <v>1443.94</v>
      </c>
      <c r="M1032" s="164">
        <v>1</v>
      </c>
      <c r="N1032" s="164">
        <v>1</v>
      </c>
      <c r="O1032" s="156">
        <v>327.81</v>
      </c>
      <c r="P1032" s="156">
        <f t="shared" si="16"/>
        <v>1116.1300000000001</v>
      </c>
    </row>
    <row r="1033" spans="1:16" s="21" customFormat="1" ht="15" customHeight="1">
      <c r="A1033" s="163" t="s">
        <v>3443</v>
      </c>
      <c r="B1033" s="163" t="s">
        <v>3646</v>
      </c>
      <c r="C1033" s="163" t="s">
        <v>153</v>
      </c>
      <c r="D1033" s="163" t="s">
        <v>153</v>
      </c>
      <c r="E1033" s="163" t="s">
        <v>13</v>
      </c>
      <c r="F1033" s="163"/>
      <c r="G1033" s="163" t="s">
        <v>2294</v>
      </c>
      <c r="H1033" s="163" t="s">
        <v>2295</v>
      </c>
      <c r="I1033" s="164">
        <v>5652.2</v>
      </c>
      <c r="J1033" s="164">
        <v>5652.2</v>
      </c>
      <c r="K1033" s="164">
        <v>11304.4</v>
      </c>
      <c r="L1033" s="164">
        <v>11304.4</v>
      </c>
      <c r="M1033" s="164">
        <v>1</v>
      </c>
      <c r="N1033" s="164">
        <v>1</v>
      </c>
      <c r="O1033" s="156">
        <v>5652.2</v>
      </c>
      <c r="P1033" s="156">
        <f t="shared" si="16"/>
        <v>5652.2</v>
      </c>
    </row>
    <row r="1034" spans="1:16" s="21" customFormat="1" ht="15" customHeight="1">
      <c r="A1034" s="163" t="s">
        <v>3443</v>
      </c>
      <c r="B1034" s="163" t="s">
        <v>3646</v>
      </c>
      <c r="C1034" s="163" t="s">
        <v>153</v>
      </c>
      <c r="D1034" s="163" t="s">
        <v>153</v>
      </c>
      <c r="E1034" s="163" t="s">
        <v>13</v>
      </c>
      <c r="F1034" s="163"/>
      <c r="G1034" s="163" t="s">
        <v>2309</v>
      </c>
      <c r="H1034" s="163" t="s">
        <v>256</v>
      </c>
      <c r="I1034" s="164" t="s">
        <v>3442</v>
      </c>
      <c r="J1034" s="164" t="s">
        <v>3442</v>
      </c>
      <c r="K1034" s="164">
        <v>0</v>
      </c>
      <c r="L1034" s="164">
        <v>0</v>
      </c>
      <c r="M1034" s="164">
        <v>1</v>
      </c>
      <c r="N1034" s="164">
        <v>1</v>
      </c>
      <c r="O1034" s="156">
        <v>0</v>
      </c>
      <c r="P1034" s="156">
        <f t="shared" si="16"/>
        <v>0</v>
      </c>
    </row>
    <row r="1035" spans="1:16" s="21" customFormat="1" ht="15" customHeight="1">
      <c r="A1035" s="163" t="s">
        <v>3443</v>
      </c>
      <c r="B1035" s="163" t="s">
        <v>3646</v>
      </c>
      <c r="C1035" s="163" t="s">
        <v>155</v>
      </c>
      <c r="D1035" s="163" t="s">
        <v>155</v>
      </c>
      <c r="E1035" s="163" t="s">
        <v>13</v>
      </c>
      <c r="F1035" s="163"/>
      <c r="G1035" s="163" t="s">
        <v>2279</v>
      </c>
      <c r="H1035" s="163" t="s">
        <v>2280</v>
      </c>
      <c r="I1035" s="164">
        <v>1182.75</v>
      </c>
      <c r="J1035" s="164">
        <v>1182.75</v>
      </c>
      <c r="K1035" s="164">
        <v>115138.12</v>
      </c>
      <c r="L1035" s="164">
        <v>115138.12</v>
      </c>
      <c r="M1035" s="164">
        <v>1</v>
      </c>
      <c r="N1035" s="164">
        <v>1</v>
      </c>
      <c r="O1035" s="156">
        <v>113955.37</v>
      </c>
      <c r="P1035" s="156">
        <f t="shared" si="16"/>
        <v>1182.75</v>
      </c>
    </row>
    <row r="1036" spans="1:16" s="21" customFormat="1" ht="15" customHeight="1">
      <c r="A1036" s="163" t="s">
        <v>3443</v>
      </c>
      <c r="B1036" s="163" t="s">
        <v>3646</v>
      </c>
      <c r="C1036" s="163" t="s">
        <v>155</v>
      </c>
      <c r="D1036" s="163" t="s">
        <v>155</v>
      </c>
      <c r="E1036" s="163" t="s">
        <v>13</v>
      </c>
      <c r="F1036" s="163"/>
      <c r="G1036" s="163" t="s">
        <v>2281</v>
      </c>
      <c r="H1036" s="163" t="s">
        <v>2282</v>
      </c>
      <c r="I1036" s="164">
        <v>225.99</v>
      </c>
      <c r="J1036" s="164">
        <v>225.99</v>
      </c>
      <c r="K1036" s="164">
        <v>6733.62</v>
      </c>
      <c r="L1036" s="164">
        <v>6733.6200000000008</v>
      </c>
      <c r="M1036" s="164">
        <v>1</v>
      </c>
      <c r="N1036" s="164">
        <v>1</v>
      </c>
      <c r="O1036" s="156">
        <v>6507.63</v>
      </c>
      <c r="P1036" s="156">
        <f t="shared" si="16"/>
        <v>225.99000000000069</v>
      </c>
    </row>
    <row r="1037" spans="1:16" s="21" customFormat="1" ht="15" customHeight="1">
      <c r="A1037" s="163" t="s">
        <v>3443</v>
      </c>
      <c r="B1037" s="163" t="s">
        <v>3646</v>
      </c>
      <c r="C1037" s="163" t="s">
        <v>155</v>
      </c>
      <c r="D1037" s="163" t="s">
        <v>155</v>
      </c>
      <c r="E1037" s="163" t="s">
        <v>13</v>
      </c>
      <c r="F1037" s="163"/>
      <c r="G1037" s="163" t="s">
        <v>2283</v>
      </c>
      <c r="H1037" s="163" t="s">
        <v>2284</v>
      </c>
      <c r="I1037" s="164">
        <v>3632.08</v>
      </c>
      <c r="J1037" s="164">
        <v>3632.08</v>
      </c>
      <c r="K1037" s="164">
        <v>3632.08</v>
      </c>
      <c r="L1037" s="164">
        <v>3632.08</v>
      </c>
      <c r="M1037" s="164">
        <v>1</v>
      </c>
      <c r="N1037" s="164">
        <v>1</v>
      </c>
      <c r="O1037" s="156">
        <v>0</v>
      </c>
      <c r="P1037" s="156">
        <f t="shared" si="16"/>
        <v>3632.08</v>
      </c>
    </row>
    <row r="1038" spans="1:16" s="21" customFormat="1" ht="15" customHeight="1">
      <c r="A1038" s="163" t="s">
        <v>3443</v>
      </c>
      <c r="B1038" s="163" t="s">
        <v>3646</v>
      </c>
      <c r="C1038" s="163" t="s">
        <v>155</v>
      </c>
      <c r="D1038" s="163" t="s">
        <v>155</v>
      </c>
      <c r="E1038" s="163" t="s">
        <v>13</v>
      </c>
      <c r="F1038" s="163"/>
      <c r="G1038" s="163" t="s">
        <v>2285</v>
      </c>
      <c r="H1038" s="163" t="s">
        <v>2286</v>
      </c>
      <c r="I1038" s="164">
        <v>54.24</v>
      </c>
      <c r="J1038" s="164">
        <v>54.24</v>
      </c>
      <c r="K1038" s="164">
        <v>217.21</v>
      </c>
      <c r="L1038" s="164">
        <v>217.20999999999998</v>
      </c>
      <c r="M1038" s="164">
        <v>1</v>
      </c>
      <c r="N1038" s="164">
        <v>1</v>
      </c>
      <c r="O1038" s="156">
        <v>162.97</v>
      </c>
      <c r="P1038" s="156">
        <f t="shared" si="16"/>
        <v>54.239999999999981</v>
      </c>
    </row>
    <row r="1039" spans="1:16" s="21" customFormat="1" ht="15" customHeight="1">
      <c r="A1039" s="163" t="s">
        <v>3443</v>
      </c>
      <c r="B1039" s="163" t="s">
        <v>3646</v>
      </c>
      <c r="C1039" s="163" t="s">
        <v>155</v>
      </c>
      <c r="D1039" s="163" t="s">
        <v>155</v>
      </c>
      <c r="E1039" s="163" t="s">
        <v>13</v>
      </c>
      <c r="F1039" s="163"/>
      <c r="G1039" s="163" t="s">
        <v>16</v>
      </c>
      <c r="H1039" s="163" t="s">
        <v>2307</v>
      </c>
      <c r="I1039" s="164" t="s">
        <v>3442</v>
      </c>
      <c r="J1039" s="164" t="s">
        <v>3442</v>
      </c>
      <c r="K1039" s="164">
        <v>0</v>
      </c>
      <c r="L1039" s="164">
        <v>0</v>
      </c>
      <c r="M1039" s="164">
        <v>1</v>
      </c>
      <c r="N1039" s="164">
        <v>1</v>
      </c>
      <c r="O1039" s="156">
        <v>0</v>
      </c>
      <c r="P1039" s="156">
        <f t="shared" si="16"/>
        <v>0</v>
      </c>
    </row>
    <row r="1040" spans="1:16" s="21" customFormat="1" ht="15" customHeight="1">
      <c r="A1040" s="163" t="s">
        <v>3443</v>
      </c>
      <c r="B1040" s="163" t="s">
        <v>3646</v>
      </c>
      <c r="C1040" s="163" t="s">
        <v>155</v>
      </c>
      <c r="D1040" s="163" t="s">
        <v>155</v>
      </c>
      <c r="E1040" s="163" t="s">
        <v>13</v>
      </c>
      <c r="F1040" s="163"/>
      <c r="G1040" s="163" t="s">
        <v>2287</v>
      </c>
      <c r="H1040" s="163" t="s">
        <v>2288</v>
      </c>
      <c r="I1040" s="164">
        <v>1230.3599999999999</v>
      </c>
      <c r="J1040" s="164">
        <v>1230.3599999999999</v>
      </c>
      <c r="K1040" s="164">
        <v>1230.3599999999999</v>
      </c>
      <c r="L1040" s="164">
        <v>1230.3599999999999</v>
      </c>
      <c r="M1040" s="164">
        <v>1</v>
      </c>
      <c r="N1040" s="164">
        <v>1</v>
      </c>
      <c r="O1040" s="156">
        <v>0</v>
      </c>
      <c r="P1040" s="156">
        <f t="shared" si="16"/>
        <v>1230.3599999999999</v>
      </c>
    </row>
    <row r="1041" spans="1:16" s="21" customFormat="1" ht="15" customHeight="1">
      <c r="A1041" s="163" t="s">
        <v>3443</v>
      </c>
      <c r="B1041" s="163" t="s">
        <v>3646</v>
      </c>
      <c r="C1041" s="163" t="s">
        <v>155</v>
      </c>
      <c r="D1041" s="163" t="s">
        <v>155</v>
      </c>
      <c r="E1041" s="163" t="s">
        <v>13</v>
      </c>
      <c r="F1041" s="163"/>
      <c r="G1041" s="163" t="s">
        <v>2302</v>
      </c>
      <c r="H1041" s="163" t="s">
        <v>2303</v>
      </c>
      <c r="I1041" s="164">
        <v>241.05</v>
      </c>
      <c r="J1041" s="164">
        <v>241.05</v>
      </c>
      <c r="K1041" s="164">
        <v>241.05</v>
      </c>
      <c r="L1041" s="164">
        <v>241.05</v>
      </c>
      <c r="M1041" s="164">
        <v>1</v>
      </c>
      <c r="N1041" s="164">
        <v>1</v>
      </c>
      <c r="O1041" s="156">
        <v>0</v>
      </c>
      <c r="P1041" s="156">
        <f t="shared" si="16"/>
        <v>241.05</v>
      </c>
    </row>
    <row r="1042" spans="1:16" s="21" customFormat="1" ht="15" customHeight="1">
      <c r="A1042" s="163" t="s">
        <v>3443</v>
      </c>
      <c r="B1042" s="163" t="s">
        <v>3646</v>
      </c>
      <c r="C1042" s="163" t="s">
        <v>155</v>
      </c>
      <c r="D1042" s="163" t="s">
        <v>155</v>
      </c>
      <c r="E1042" s="163" t="s">
        <v>13</v>
      </c>
      <c r="F1042" s="163"/>
      <c r="G1042" s="163" t="s">
        <v>2306</v>
      </c>
      <c r="H1042" s="163" t="s">
        <v>27</v>
      </c>
      <c r="I1042" s="164" t="s">
        <v>3442</v>
      </c>
      <c r="J1042" s="164" t="s">
        <v>3442</v>
      </c>
      <c r="K1042" s="164">
        <v>0</v>
      </c>
      <c r="L1042" s="164">
        <v>0</v>
      </c>
      <c r="M1042" s="164">
        <v>1</v>
      </c>
      <c r="N1042" s="164">
        <v>1</v>
      </c>
      <c r="O1042" s="156">
        <v>0</v>
      </c>
      <c r="P1042" s="156">
        <f t="shared" si="16"/>
        <v>0</v>
      </c>
    </row>
    <row r="1043" spans="1:16" s="21" customFormat="1" ht="15" customHeight="1">
      <c r="A1043" s="163" t="s">
        <v>3443</v>
      </c>
      <c r="B1043" s="163" t="s">
        <v>3646</v>
      </c>
      <c r="C1043" s="163" t="s">
        <v>155</v>
      </c>
      <c r="D1043" s="163" t="s">
        <v>155</v>
      </c>
      <c r="E1043" s="163" t="s">
        <v>13</v>
      </c>
      <c r="F1043" s="163"/>
      <c r="G1043" s="163" t="s">
        <v>2289</v>
      </c>
      <c r="H1043" s="163" t="s">
        <v>2290</v>
      </c>
      <c r="I1043" s="164" t="s">
        <v>3442</v>
      </c>
      <c r="J1043" s="164" t="s">
        <v>3442</v>
      </c>
      <c r="K1043" s="164">
        <v>0</v>
      </c>
      <c r="L1043" s="164">
        <v>0</v>
      </c>
      <c r="M1043" s="164">
        <v>1</v>
      </c>
      <c r="N1043" s="164">
        <v>1</v>
      </c>
      <c r="O1043" s="156">
        <v>0</v>
      </c>
      <c r="P1043" s="156">
        <f t="shared" si="16"/>
        <v>0</v>
      </c>
    </row>
    <row r="1044" spans="1:16" s="21" customFormat="1" ht="15" customHeight="1">
      <c r="A1044" s="163" t="s">
        <v>3443</v>
      </c>
      <c r="B1044" s="163" t="s">
        <v>3646</v>
      </c>
      <c r="C1044" s="163" t="s">
        <v>155</v>
      </c>
      <c r="D1044" s="163" t="s">
        <v>155</v>
      </c>
      <c r="E1044" s="163" t="s">
        <v>13</v>
      </c>
      <c r="F1044" s="163"/>
      <c r="G1044" s="163" t="s">
        <v>2291</v>
      </c>
      <c r="H1044" s="163" t="s">
        <v>2292</v>
      </c>
      <c r="I1044" s="164" t="s">
        <v>3442</v>
      </c>
      <c r="J1044" s="164" t="s">
        <v>3442</v>
      </c>
      <c r="K1044" s="164">
        <v>13623</v>
      </c>
      <c r="L1044" s="164">
        <v>13623</v>
      </c>
      <c r="M1044" s="164">
        <v>1</v>
      </c>
      <c r="N1044" s="164">
        <v>1</v>
      </c>
      <c r="O1044" s="156">
        <v>13623</v>
      </c>
      <c r="P1044" s="156">
        <f t="shared" si="16"/>
        <v>0</v>
      </c>
    </row>
    <row r="1045" spans="1:16" s="21" customFormat="1" ht="15" customHeight="1">
      <c r="A1045" s="163" t="s">
        <v>3443</v>
      </c>
      <c r="B1045" s="163" t="s">
        <v>3646</v>
      </c>
      <c r="C1045" s="163" t="s">
        <v>155</v>
      </c>
      <c r="D1045" s="163" t="s">
        <v>155</v>
      </c>
      <c r="E1045" s="163" t="s">
        <v>13</v>
      </c>
      <c r="F1045" s="163"/>
      <c r="G1045" s="163" t="s">
        <v>2293</v>
      </c>
      <c r="H1045" s="163" t="s">
        <v>17</v>
      </c>
      <c r="I1045" s="164">
        <v>141.75</v>
      </c>
      <c r="J1045" s="164">
        <v>141.75</v>
      </c>
      <c r="K1045" s="164">
        <v>199.78</v>
      </c>
      <c r="L1045" s="164">
        <v>199.78</v>
      </c>
      <c r="M1045" s="164">
        <v>1</v>
      </c>
      <c r="N1045" s="164">
        <v>1</v>
      </c>
      <c r="O1045" s="156">
        <v>58.03</v>
      </c>
      <c r="P1045" s="156">
        <f t="shared" si="16"/>
        <v>141.75</v>
      </c>
    </row>
    <row r="1046" spans="1:16" s="21" customFormat="1" ht="15" customHeight="1">
      <c r="A1046" s="163" t="s">
        <v>3443</v>
      </c>
      <c r="B1046" s="163" t="s">
        <v>3646</v>
      </c>
      <c r="C1046" s="163" t="s">
        <v>155</v>
      </c>
      <c r="D1046" s="163" t="s">
        <v>155</v>
      </c>
      <c r="E1046" s="163" t="s">
        <v>13</v>
      </c>
      <c r="F1046" s="163"/>
      <c r="G1046" s="163" t="s">
        <v>2294</v>
      </c>
      <c r="H1046" s="163" t="s">
        <v>2295</v>
      </c>
      <c r="I1046" s="164">
        <v>674.36</v>
      </c>
      <c r="J1046" s="164">
        <v>674.36</v>
      </c>
      <c r="K1046" s="164">
        <v>1348.72</v>
      </c>
      <c r="L1046" s="164">
        <v>1348.72</v>
      </c>
      <c r="M1046" s="164">
        <v>1</v>
      </c>
      <c r="N1046" s="164">
        <v>1</v>
      </c>
      <c r="O1046" s="156">
        <v>674.36</v>
      </c>
      <c r="P1046" s="156">
        <f t="shared" si="16"/>
        <v>674.36</v>
      </c>
    </row>
    <row r="1047" spans="1:16" s="21" customFormat="1" ht="15" customHeight="1">
      <c r="A1047" s="163" t="s">
        <v>3443</v>
      </c>
      <c r="B1047" s="163" t="s">
        <v>3646</v>
      </c>
      <c r="C1047" s="163" t="s">
        <v>155</v>
      </c>
      <c r="D1047" s="163" t="s">
        <v>155</v>
      </c>
      <c r="E1047" s="163" t="s">
        <v>13</v>
      </c>
      <c r="F1047" s="163"/>
      <c r="G1047" s="163" t="s">
        <v>156</v>
      </c>
      <c r="H1047" s="163" t="s">
        <v>2387</v>
      </c>
      <c r="I1047" s="164" t="s">
        <v>3442</v>
      </c>
      <c r="J1047" s="164" t="s">
        <v>3442</v>
      </c>
      <c r="K1047" s="164">
        <v>0</v>
      </c>
      <c r="L1047" s="164">
        <v>0</v>
      </c>
      <c r="M1047" s="164">
        <v>1</v>
      </c>
      <c r="N1047" s="164">
        <v>1</v>
      </c>
      <c r="O1047" s="156">
        <v>0</v>
      </c>
      <c r="P1047" s="156">
        <f t="shared" si="16"/>
        <v>0</v>
      </c>
    </row>
    <row r="1048" spans="1:16" s="21" customFormat="1" ht="15" customHeight="1">
      <c r="A1048" s="163" t="s">
        <v>3443</v>
      </c>
      <c r="B1048" s="163" t="s">
        <v>3646</v>
      </c>
      <c r="C1048" s="163" t="s">
        <v>155</v>
      </c>
      <c r="D1048" s="163" t="s">
        <v>155</v>
      </c>
      <c r="E1048" s="163" t="s">
        <v>13</v>
      </c>
      <c r="F1048" s="163"/>
      <c r="G1048" s="163" t="s">
        <v>2309</v>
      </c>
      <c r="H1048" s="163" t="s">
        <v>256</v>
      </c>
      <c r="I1048" s="164" t="s">
        <v>3442</v>
      </c>
      <c r="J1048" s="164" t="s">
        <v>3442</v>
      </c>
      <c r="K1048" s="164">
        <v>0</v>
      </c>
      <c r="L1048" s="164">
        <v>0</v>
      </c>
      <c r="M1048" s="164">
        <v>1</v>
      </c>
      <c r="N1048" s="164">
        <v>1</v>
      </c>
      <c r="O1048" s="156">
        <v>0</v>
      </c>
      <c r="P1048" s="156">
        <f t="shared" si="16"/>
        <v>0</v>
      </c>
    </row>
    <row r="1049" spans="1:16" s="21" customFormat="1" ht="15" customHeight="1">
      <c r="A1049" s="163" t="s">
        <v>3443</v>
      </c>
      <c r="B1049" s="163" t="s">
        <v>3646</v>
      </c>
      <c r="C1049" s="163" t="s">
        <v>155</v>
      </c>
      <c r="D1049" s="163" t="s">
        <v>155</v>
      </c>
      <c r="E1049" s="163" t="s">
        <v>13</v>
      </c>
      <c r="F1049" s="163"/>
      <c r="G1049" s="163" t="s">
        <v>2377</v>
      </c>
      <c r="H1049" s="163" t="s">
        <v>2378</v>
      </c>
      <c r="I1049" s="164" t="s">
        <v>3442</v>
      </c>
      <c r="J1049" s="164" t="s">
        <v>3442</v>
      </c>
      <c r="K1049" s="164">
        <v>0</v>
      </c>
      <c r="L1049" s="164">
        <v>0</v>
      </c>
      <c r="M1049" s="164">
        <v>1</v>
      </c>
      <c r="N1049" s="164">
        <v>1</v>
      </c>
      <c r="O1049" s="156">
        <v>0</v>
      </c>
      <c r="P1049" s="156">
        <f t="shared" si="16"/>
        <v>0</v>
      </c>
    </row>
    <row r="1050" spans="1:16" s="21" customFormat="1" ht="15" customHeight="1">
      <c r="A1050" s="163" t="s">
        <v>3443</v>
      </c>
      <c r="B1050" s="163" t="s">
        <v>3646</v>
      </c>
      <c r="C1050" s="163" t="s">
        <v>158</v>
      </c>
      <c r="D1050" s="163" t="s">
        <v>158</v>
      </c>
      <c r="E1050" s="163" t="s">
        <v>13</v>
      </c>
      <c r="F1050" s="163"/>
      <c r="G1050" s="163" t="s">
        <v>2279</v>
      </c>
      <c r="H1050" s="163" t="s">
        <v>2280</v>
      </c>
      <c r="I1050" s="164">
        <v>331.33</v>
      </c>
      <c r="J1050" s="164">
        <v>331.33</v>
      </c>
      <c r="K1050" s="164">
        <v>32520.15</v>
      </c>
      <c r="L1050" s="164">
        <v>32520.15</v>
      </c>
      <c r="M1050" s="164">
        <v>1</v>
      </c>
      <c r="N1050" s="164">
        <v>1</v>
      </c>
      <c r="O1050" s="156">
        <v>32188.82</v>
      </c>
      <c r="P1050" s="156">
        <f t="shared" si="16"/>
        <v>331.33000000000175</v>
      </c>
    </row>
    <row r="1051" spans="1:16" s="21" customFormat="1" ht="15" customHeight="1">
      <c r="A1051" s="163" t="s">
        <v>3443</v>
      </c>
      <c r="B1051" s="163" t="s">
        <v>3646</v>
      </c>
      <c r="C1051" s="163" t="s">
        <v>158</v>
      </c>
      <c r="D1051" s="163" t="s">
        <v>158</v>
      </c>
      <c r="E1051" s="163" t="s">
        <v>13</v>
      </c>
      <c r="F1051" s="163"/>
      <c r="G1051" s="163" t="s">
        <v>2281</v>
      </c>
      <c r="H1051" s="163" t="s">
        <v>2282</v>
      </c>
      <c r="I1051" s="164">
        <v>63.32</v>
      </c>
      <c r="J1051" s="164">
        <v>63.32</v>
      </c>
      <c r="K1051" s="164">
        <v>1886.72</v>
      </c>
      <c r="L1051" s="164">
        <v>1886.72</v>
      </c>
      <c r="M1051" s="164">
        <v>1</v>
      </c>
      <c r="N1051" s="164">
        <v>1</v>
      </c>
      <c r="O1051" s="156">
        <v>1823.3999999999999</v>
      </c>
      <c r="P1051" s="156">
        <f t="shared" si="16"/>
        <v>63.320000000000164</v>
      </c>
    </row>
    <row r="1052" spans="1:16" s="21" customFormat="1" ht="15" customHeight="1">
      <c r="A1052" s="163" t="s">
        <v>3443</v>
      </c>
      <c r="B1052" s="163" t="s">
        <v>3646</v>
      </c>
      <c r="C1052" s="163" t="s">
        <v>158</v>
      </c>
      <c r="D1052" s="163" t="s">
        <v>158</v>
      </c>
      <c r="E1052" s="163" t="s">
        <v>13</v>
      </c>
      <c r="F1052" s="163"/>
      <c r="G1052" s="163" t="s">
        <v>2283</v>
      </c>
      <c r="H1052" s="163" t="s">
        <v>2284</v>
      </c>
      <c r="I1052" s="164">
        <v>1036.49</v>
      </c>
      <c r="J1052" s="164">
        <v>1036.49</v>
      </c>
      <c r="K1052" s="164">
        <v>1036.49</v>
      </c>
      <c r="L1052" s="164">
        <v>1036.49</v>
      </c>
      <c r="M1052" s="164">
        <v>1</v>
      </c>
      <c r="N1052" s="164">
        <v>1</v>
      </c>
      <c r="O1052" s="156">
        <v>0</v>
      </c>
      <c r="P1052" s="156">
        <f t="shared" si="16"/>
        <v>1036.49</v>
      </c>
    </row>
    <row r="1053" spans="1:16" s="21" customFormat="1" ht="15" customHeight="1">
      <c r="A1053" s="163" t="s">
        <v>3443</v>
      </c>
      <c r="B1053" s="163" t="s">
        <v>3646</v>
      </c>
      <c r="C1053" s="163" t="s">
        <v>158</v>
      </c>
      <c r="D1053" s="163" t="s">
        <v>158</v>
      </c>
      <c r="E1053" s="163" t="s">
        <v>13</v>
      </c>
      <c r="F1053" s="163"/>
      <c r="G1053" s="163" t="s">
        <v>2285</v>
      </c>
      <c r="H1053" s="163" t="s">
        <v>2286</v>
      </c>
      <c r="I1053" s="164">
        <v>15.48</v>
      </c>
      <c r="J1053" s="164">
        <v>15.48</v>
      </c>
      <c r="K1053" s="164">
        <v>61.99</v>
      </c>
      <c r="L1053" s="164">
        <v>61.989999999999995</v>
      </c>
      <c r="M1053" s="164">
        <v>1</v>
      </c>
      <c r="N1053" s="164">
        <v>1</v>
      </c>
      <c r="O1053" s="156">
        <v>46.51</v>
      </c>
      <c r="P1053" s="156">
        <f t="shared" si="16"/>
        <v>15.479999999999997</v>
      </c>
    </row>
    <row r="1054" spans="1:16" s="21" customFormat="1" ht="15" customHeight="1">
      <c r="A1054" s="163" t="s">
        <v>3443</v>
      </c>
      <c r="B1054" s="163" t="s">
        <v>3646</v>
      </c>
      <c r="C1054" s="163" t="s">
        <v>158</v>
      </c>
      <c r="D1054" s="163" t="s">
        <v>158</v>
      </c>
      <c r="E1054" s="163" t="s">
        <v>13</v>
      </c>
      <c r="F1054" s="163"/>
      <c r="G1054" s="163" t="s">
        <v>2287</v>
      </c>
      <c r="H1054" s="163" t="s">
        <v>2288</v>
      </c>
      <c r="I1054" s="164">
        <v>314.70999999999998</v>
      </c>
      <c r="J1054" s="164">
        <v>314.70999999999998</v>
      </c>
      <c r="K1054" s="164">
        <v>314.70999999999998</v>
      </c>
      <c r="L1054" s="164">
        <v>314.70999999999998</v>
      </c>
      <c r="M1054" s="164">
        <v>1</v>
      </c>
      <c r="N1054" s="164">
        <v>1</v>
      </c>
      <c r="O1054" s="156">
        <v>0</v>
      </c>
      <c r="P1054" s="156">
        <f t="shared" si="16"/>
        <v>314.70999999999998</v>
      </c>
    </row>
    <row r="1055" spans="1:16" s="21" customFormat="1" ht="15" customHeight="1">
      <c r="A1055" s="163" t="s">
        <v>3443</v>
      </c>
      <c r="B1055" s="163" t="s">
        <v>3646</v>
      </c>
      <c r="C1055" s="163" t="s">
        <v>158</v>
      </c>
      <c r="D1055" s="163" t="s">
        <v>158</v>
      </c>
      <c r="E1055" s="163" t="s">
        <v>13</v>
      </c>
      <c r="F1055" s="163"/>
      <c r="G1055" s="163" t="s">
        <v>2302</v>
      </c>
      <c r="H1055" s="163" t="s">
        <v>2303</v>
      </c>
      <c r="I1055" s="164">
        <v>59.28</v>
      </c>
      <c r="J1055" s="164">
        <v>59.28</v>
      </c>
      <c r="K1055" s="164">
        <v>59.28</v>
      </c>
      <c r="L1055" s="164">
        <v>59.28</v>
      </c>
      <c r="M1055" s="164">
        <v>1</v>
      </c>
      <c r="N1055" s="164">
        <v>1</v>
      </c>
      <c r="O1055" s="156">
        <v>0</v>
      </c>
      <c r="P1055" s="156">
        <f t="shared" si="16"/>
        <v>59.28</v>
      </c>
    </row>
    <row r="1056" spans="1:16" s="21" customFormat="1" ht="15" customHeight="1">
      <c r="A1056" s="163" t="s">
        <v>3443</v>
      </c>
      <c r="B1056" s="163" t="s">
        <v>3646</v>
      </c>
      <c r="C1056" s="163" t="s">
        <v>158</v>
      </c>
      <c r="D1056" s="163" t="s">
        <v>158</v>
      </c>
      <c r="E1056" s="163" t="s">
        <v>13</v>
      </c>
      <c r="F1056" s="163"/>
      <c r="G1056" s="163" t="s">
        <v>2306</v>
      </c>
      <c r="H1056" s="163" t="s">
        <v>27</v>
      </c>
      <c r="I1056" s="164" t="s">
        <v>3442</v>
      </c>
      <c r="J1056" s="164" t="s">
        <v>3442</v>
      </c>
      <c r="K1056" s="164">
        <v>0</v>
      </c>
      <c r="L1056" s="164">
        <v>0</v>
      </c>
      <c r="M1056" s="164">
        <v>1</v>
      </c>
      <c r="N1056" s="164">
        <v>1</v>
      </c>
      <c r="O1056" s="156">
        <v>0</v>
      </c>
      <c r="P1056" s="156">
        <f t="shared" si="16"/>
        <v>0</v>
      </c>
    </row>
    <row r="1057" spans="1:16" s="21" customFormat="1" ht="15" customHeight="1">
      <c r="A1057" s="163" t="s">
        <v>3443</v>
      </c>
      <c r="B1057" s="163" t="s">
        <v>3646</v>
      </c>
      <c r="C1057" s="163" t="s">
        <v>158</v>
      </c>
      <c r="D1057" s="163" t="s">
        <v>158</v>
      </c>
      <c r="E1057" s="163" t="s">
        <v>13</v>
      </c>
      <c r="F1057" s="163"/>
      <c r="G1057" s="163" t="s">
        <v>2289</v>
      </c>
      <c r="H1057" s="163" t="s">
        <v>2290</v>
      </c>
      <c r="I1057" s="164" t="s">
        <v>3442</v>
      </c>
      <c r="J1057" s="164" t="s">
        <v>3442</v>
      </c>
      <c r="K1057" s="164">
        <v>0</v>
      </c>
      <c r="L1057" s="164">
        <v>0</v>
      </c>
      <c r="M1057" s="164">
        <v>1</v>
      </c>
      <c r="N1057" s="164">
        <v>1</v>
      </c>
      <c r="O1057" s="156">
        <v>0</v>
      </c>
      <c r="P1057" s="156">
        <f t="shared" si="16"/>
        <v>0</v>
      </c>
    </row>
    <row r="1058" spans="1:16" s="21" customFormat="1" ht="15" customHeight="1">
      <c r="A1058" s="163" t="s">
        <v>3443</v>
      </c>
      <c r="B1058" s="163" t="s">
        <v>3646</v>
      </c>
      <c r="C1058" s="163" t="s">
        <v>158</v>
      </c>
      <c r="D1058" s="163" t="s">
        <v>158</v>
      </c>
      <c r="E1058" s="163" t="s">
        <v>13</v>
      </c>
      <c r="F1058" s="163"/>
      <c r="G1058" s="163" t="s">
        <v>2291</v>
      </c>
      <c r="H1058" s="163" t="s">
        <v>2292</v>
      </c>
      <c r="I1058" s="164" t="s">
        <v>3442</v>
      </c>
      <c r="J1058" s="164" t="s">
        <v>3442</v>
      </c>
      <c r="K1058" s="164">
        <v>0</v>
      </c>
      <c r="L1058" s="164">
        <v>0</v>
      </c>
      <c r="M1058" s="164">
        <v>1</v>
      </c>
      <c r="N1058" s="164">
        <v>1</v>
      </c>
      <c r="O1058" s="156">
        <v>0</v>
      </c>
      <c r="P1058" s="156">
        <f t="shared" si="16"/>
        <v>0</v>
      </c>
    </row>
    <row r="1059" spans="1:16" s="21" customFormat="1" ht="15" customHeight="1">
      <c r="A1059" s="163" t="s">
        <v>3443</v>
      </c>
      <c r="B1059" s="163" t="s">
        <v>3646</v>
      </c>
      <c r="C1059" s="163" t="s">
        <v>158</v>
      </c>
      <c r="D1059" s="163" t="s">
        <v>158</v>
      </c>
      <c r="E1059" s="163" t="s">
        <v>13</v>
      </c>
      <c r="F1059" s="163"/>
      <c r="G1059" s="163" t="s">
        <v>2293</v>
      </c>
      <c r="H1059" s="163" t="s">
        <v>17</v>
      </c>
      <c r="I1059" s="164">
        <v>36.68</v>
      </c>
      <c r="J1059" s="164">
        <v>36.68</v>
      </c>
      <c r="K1059" s="164">
        <v>44.47</v>
      </c>
      <c r="L1059" s="164">
        <v>44.47</v>
      </c>
      <c r="M1059" s="164">
        <v>1</v>
      </c>
      <c r="N1059" s="164">
        <v>1</v>
      </c>
      <c r="O1059" s="156">
        <v>7.79</v>
      </c>
      <c r="P1059" s="156">
        <f t="shared" si="16"/>
        <v>36.68</v>
      </c>
    </row>
    <row r="1060" spans="1:16" s="21" customFormat="1" ht="15" customHeight="1">
      <c r="A1060" s="163" t="s">
        <v>3443</v>
      </c>
      <c r="B1060" s="163" t="s">
        <v>3646</v>
      </c>
      <c r="C1060" s="163" t="s">
        <v>158</v>
      </c>
      <c r="D1060" s="163" t="s">
        <v>158</v>
      </c>
      <c r="E1060" s="163" t="s">
        <v>13</v>
      </c>
      <c r="F1060" s="163"/>
      <c r="G1060" s="163" t="s">
        <v>2294</v>
      </c>
      <c r="H1060" s="163" t="s">
        <v>2295</v>
      </c>
      <c r="I1060" s="164">
        <v>188.95</v>
      </c>
      <c r="J1060" s="164">
        <v>188.95</v>
      </c>
      <c r="K1060" s="164">
        <v>377.9</v>
      </c>
      <c r="L1060" s="164">
        <v>377.9</v>
      </c>
      <c r="M1060" s="164">
        <v>1</v>
      </c>
      <c r="N1060" s="164">
        <v>1</v>
      </c>
      <c r="O1060" s="156">
        <v>188.95</v>
      </c>
      <c r="P1060" s="156">
        <f t="shared" si="16"/>
        <v>188.95</v>
      </c>
    </row>
    <row r="1061" spans="1:16" s="21" customFormat="1" ht="15" customHeight="1">
      <c r="A1061" s="163" t="s">
        <v>3443</v>
      </c>
      <c r="B1061" s="163" t="s">
        <v>3646</v>
      </c>
      <c r="C1061" s="163" t="s">
        <v>160</v>
      </c>
      <c r="D1061" s="163" t="s">
        <v>160</v>
      </c>
      <c r="E1061" s="163" t="s">
        <v>13</v>
      </c>
      <c r="F1061" s="163"/>
      <c r="G1061" s="163" t="s">
        <v>2279</v>
      </c>
      <c r="H1061" s="163" t="s">
        <v>2280</v>
      </c>
      <c r="I1061" s="164">
        <v>531.33000000000004</v>
      </c>
      <c r="J1061" s="164">
        <v>531.33000000000004</v>
      </c>
      <c r="K1061" s="164">
        <v>50892.12</v>
      </c>
      <c r="L1061" s="164">
        <v>50892.12</v>
      </c>
      <c r="M1061" s="164">
        <v>1</v>
      </c>
      <c r="N1061" s="164">
        <v>1</v>
      </c>
      <c r="O1061" s="156">
        <v>50360.789999999994</v>
      </c>
      <c r="P1061" s="156">
        <f t="shared" si="16"/>
        <v>531.33000000000902</v>
      </c>
    </row>
    <row r="1062" spans="1:16" s="21" customFormat="1" ht="15" customHeight="1">
      <c r="A1062" s="163" t="s">
        <v>3443</v>
      </c>
      <c r="B1062" s="163" t="s">
        <v>3646</v>
      </c>
      <c r="C1062" s="163" t="s">
        <v>160</v>
      </c>
      <c r="D1062" s="163" t="s">
        <v>160</v>
      </c>
      <c r="E1062" s="163" t="s">
        <v>13</v>
      </c>
      <c r="F1062" s="163"/>
      <c r="G1062" s="163" t="s">
        <v>2300</v>
      </c>
      <c r="H1062" s="163" t="s">
        <v>2301</v>
      </c>
      <c r="I1062" s="164" t="s">
        <v>3442</v>
      </c>
      <c r="J1062" s="164" t="s">
        <v>3442</v>
      </c>
      <c r="K1062" s="164">
        <v>0</v>
      </c>
      <c r="L1062" s="164">
        <v>0</v>
      </c>
      <c r="M1062" s="164">
        <v>1</v>
      </c>
      <c r="N1062" s="164">
        <v>1</v>
      </c>
      <c r="O1062" s="156">
        <v>0</v>
      </c>
      <c r="P1062" s="156">
        <f t="shared" si="16"/>
        <v>0</v>
      </c>
    </row>
    <row r="1063" spans="1:16" s="21" customFormat="1" ht="15" customHeight="1">
      <c r="A1063" s="163" t="s">
        <v>3443</v>
      </c>
      <c r="B1063" s="163" t="s">
        <v>3646</v>
      </c>
      <c r="C1063" s="163" t="s">
        <v>160</v>
      </c>
      <c r="D1063" s="163" t="s">
        <v>160</v>
      </c>
      <c r="E1063" s="163" t="s">
        <v>13</v>
      </c>
      <c r="F1063" s="163"/>
      <c r="G1063" s="163" t="s">
        <v>2281</v>
      </c>
      <c r="H1063" s="163" t="s">
        <v>2282</v>
      </c>
      <c r="I1063" s="164">
        <v>101.53</v>
      </c>
      <c r="J1063" s="164">
        <v>101.53</v>
      </c>
      <c r="K1063" s="164">
        <v>3025.26</v>
      </c>
      <c r="L1063" s="164">
        <v>3025.26</v>
      </c>
      <c r="M1063" s="164">
        <v>1</v>
      </c>
      <c r="N1063" s="164">
        <v>1</v>
      </c>
      <c r="O1063" s="156">
        <v>2923.7299999999996</v>
      </c>
      <c r="P1063" s="156">
        <f t="shared" si="16"/>
        <v>101.53000000000065</v>
      </c>
    </row>
    <row r="1064" spans="1:16" s="21" customFormat="1" ht="15" customHeight="1">
      <c r="A1064" s="163" t="s">
        <v>3443</v>
      </c>
      <c r="B1064" s="163" t="s">
        <v>3646</v>
      </c>
      <c r="C1064" s="163" t="s">
        <v>160</v>
      </c>
      <c r="D1064" s="163" t="s">
        <v>160</v>
      </c>
      <c r="E1064" s="163" t="s">
        <v>13</v>
      </c>
      <c r="F1064" s="163"/>
      <c r="G1064" s="163" t="s">
        <v>2283</v>
      </c>
      <c r="H1064" s="163" t="s">
        <v>2284</v>
      </c>
      <c r="I1064" s="164">
        <v>1646.19</v>
      </c>
      <c r="J1064" s="164">
        <v>1646.19</v>
      </c>
      <c r="K1064" s="164">
        <v>1646.19</v>
      </c>
      <c r="L1064" s="164">
        <v>1646.19</v>
      </c>
      <c r="M1064" s="164">
        <v>1</v>
      </c>
      <c r="N1064" s="164">
        <v>1</v>
      </c>
      <c r="O1064" s="156">
        <v>0</v>
      </c>
      <c r="P1064" s="156">
        <f t="shared" si="16"/>
        <v>1646.19</v>
      </c>
    </row>
    <row r="1065" spans="1:16" s="21" customFormat="1" ht="15" customHeight="1">
      <c r="A1065" s="163" t="s">
        <v>3443</v>
      </c>
      <c r="B1065" s="163" t="s">
        <v>3646</v>
      </c>
      <c r="C1065" s="163" t="s">
        <v>160</v>
      </c>
      <c r="D1065" s="163" t="s">
        <v>160</v>
      </c>
      <c r="E1065" s="163" t="s">
        <v>13</v>
      </c>
      <c r="F1065" s="163"/>
      <c r="G1065" s="163" t="s">
        <v>2285</v>
      </c>
      <c r="H1065" s="163" t="s">
        <v>2286</v>
      </c>
      <c r="I1065" s="164">
        <v>24.58</v>
      </c>
      <c r="J1065" s="164">
        <v>24.58</v>
      </c>
      <c r="K1065" s="164">
        <v>98.45</v>
      </c>
      <c r="L1065" s="164">
        <v>98.45</v>
      </c>
      <c r="M1065" s="164">
        <v>1</v>
      </c>
      <c r="N1065" s="164">
        <v>1</v>
      </c>
      <c r="O1065" s="156">
        <v>73.87</v>
      </c>
      <c r="P1065" s="156">
        <f t="shared" si="16"/>
        <v>24.58</v>
      </c>
    </row>
    <row r="1066" spans="1:16" s="21" customFormat="1" ht="15" customHeight="1">
      <c r="A1066" s="163" t="s">
        <v>3443</v>
      </c>
      <c r="B1066" s="163" t="s">
        <v>3646</v>
      </c>
      <c r="C1066" s="163" t="s">
        <v>160</v>
      </c>
      <c r="D1066" s="163" t="s">
        <v>160</v>
      </c>
      <c r="E1066" s="163" t="s">
        <v>13</v>
      </c>
      <c r="F1066" s="163"/>
      <c r="G1066" s="163" t="s">
        <v>16</v>
      </c>
      <c r="H1066" s="163" t="s">
        <v>2307</v>
      </c>
      <c r="I1066" s="164" t="s">
        <v>3442</v>
      </c>
      <c r="J1066" s="164" t="s">
        <v>3442</v>
      </c>
      <c r="K1066" s="164">
        <v>0</v>
      </c>
      <c r="L1066" s="164">
        <v>0</v>
      </c>
      <c r="M1066" s="164">
        <v>1</v>
      </c>
      <c r="N1066" s="164">
        <v>1</v>
      </c>
      <c r="O1066" s="156">
        <v>0</v>
      </c>
      <c r="P1066" s="156">
        <f t="shared" si="16"/>
        <v>0</v>
      </c>
    </row>
    <row r="1067" spans="1:16" s="21" customFormat="1" ht="15" customHeight="1">
      <c r="A1067" s="163" t="s">
        <v>3443</v>
      </c>
      <c r="B1067" s="163" t="s">
        <v>3646</v>
      </c>
      <c r="C1067" s="163" t="s">
        <v>160</v>
      </c>
      <c r="D1067" s="163" t="s">
        <v>160</v>
      </c>
      <c r="E1067" s="163" t="s">
        <v>13</v>
      </c>
      <c r="F1067" s="163"/>
      <c r="G1067" s="163" t="s">
        <v>2287</v>
      </c>
      <c r="H1067" s="163" t="s">
        <v>2288</v>
      </c>
      <c r="I1067" s="164">
        <v>536.97</v>
      </c>
      <c r="J1067" s="164">
        <v>536.97</v>
      </c>
      <c r="K1067" s="164">
        <v>536.97</v>
      </c>
      <c r="L1067" s="164">
        <v>536.97</v>
      </c>
      <c r="M1067" s="164">
        <v>1</v>
      </c>
      <c r="N1067" s="164">
        <v>1</v>
      </c>
      <c r="O1067" s="156">
        <v>0</v>
      </c>
      <c r="P1067" s="156">
        <f t="shared" si="16"/>
        <v>536.97</v>
      </c>
    </row>
    <row r="1068" spans="1:16" s="21" customFormat="1" ht="15" customHeight="1">
      <c r="A1068" s="163" t="s">
        <v>3443</v>
      </c>
      <c r="B1068" s="163" t="s">
        <v>3646</v>
      </c>
      <c r="C1068" s="163" t="s">
        <v>160</v>
      </c>
      <c r="D1068" s="163" t="s">
        <v>160</v>
      </c>
      <c r="E1068" s="163" t="s">
        <v>13</v>
      </c>
      <c r="F1068" s="163"/>
      <c r="G1068" s="163" t="s">
        <v>2302</v>
      </c>
      <c r="H1068" s="163" t="s">
        <v>2303</v>
      </c>
      <c r="I1068" s="164">
        <v>106.34</v>
      </c>
      <c r="J1068" s="164">
        <v>106.34</v>
      </c>
      <c r="K1068" s="164">
        <v>106.34</v>
      </c>
      <c r="L1068" s="164">
        <v>106.34</v>
      </c>
      <c r="M1068" s="164">
        <v>1</v>
      </c>
      <c r="N1068" s="164">
        <v>1</v>
      </c>
      <c r="O1068" s="156">
        <v>0</v>
      </c>
      <c r="P1068" s="156">
        <f t="shared" si="16"/>
        <v>106.34</v>
      </c>
    </row>
    <row r="1069" spans="1:16" s="21" customFormat="1" ht="15" customHeight="1">
      <c r="A1069" s="163" t="s">
        <v>3443</v>
      </c>
      <c r="B1069" s="163" t="s">
        <v>3646</v>
      </c>
      <c r="C1069" s="163" t="s">
        <v>160</v>
      </c>
      <c r="D1069" s="163" t="s">
        <v>160</v>
      </c>
      <c r="E1069" s="163" t="s">
        <v>13</v>
      </c>
      <c r="F1069" s="163"/>
      <c r="G1069" s="163" t="s">
        <v>2306</v>
      </c>
      <c r="H1069" s="163" t="s">
        <v>27</v>
      </c>
      <c r="I1069" s="164" t="s">
        <v>3442</v>
      </c>
      <c r="J1069" s="164" t="s">
        <v>3442</v>
      </c>
      <c r="K1069" s="164">
        <v>0</v>
      </c>
      <c r="L1069" s="164">
        <v>0</v>
      </c>
      <c r="M1069" s="164">
        <v>1</v>
      </c>
      <c r="N1069" s="164">
        <v>1</v>
      </c>
      <c r="O1069" s="156">
        <v>0</v>
      </c>
      <c r="P1069" s="156">
        <f t="shared" si="16"/>
        <v>0</v>
      </c>
    </row>
    <row r="1070" spans="1:16" s="21" customFormat="1" ht="15" customHeight="1">
      <c r="A1070" s="163" t="s">
        <v>3443</v>
      </c>
      <c r="B1070" s="163" t="s">
        <v>3646</v>
      </c>
      <c r="C1070" s="163" t="s">
        <v>160</v>
      </c>
      <c r="D1070" s="163" t="s">
        <v>160</v>
      </c>
      <c r="E1070" s="163" t="s">
        <v>13</v>
      </c>
      <c r="F1070" s="163"/>
      <c r="G1070" s="163" t="s">
        <v>2289</v>
      </c>
      <c r="H1070" s="163" t="s">
        <v>2290</v>
      </c>
      <c r="I1070" s="164" t="s">
        <v>3442</v>
      </c>
      <c r="J1070" s="164" t="s">
        <v>3442</v>
      </c>
      <c r="K1070" s="164">
        <v>0</v>
      </c>
      <c r="L1070" s="164">
        <v>0</v>
      </c>
      <c r="M1070" s="164">
        <v>1</v>
      </c>
      <c r="N1070" s="164">
        <v>1</v>
      </c>
      <c r="O1070" s="156">
        <v>0</v>
      </c>
      <c r="P1070" s="156">
        <f t="shared" si="16"/>
        <v>0</v>
      </c>
    </row>
    <row r="1071" spans="1:16" s="21" customFormat="1" ht="15" customHeight="1">
      <c r="A1071" s="163" t="s">
        <v>3443</v>
      </c>
      <c r="B1071" s="163" t="s">
        <v>3646</v>
      </c>
      <c r="C1071" s="163" t="s">
        <v>160</v>
      </c>
      <c r="D1071" s="163" t="s">
        <v>160</v>
      </c>
      <c r="E1071" s="163" t="s">
        <v>13</v>
      </c>
      <c r="F1071" s="163"/>
      <c r="G1071" s="163" t="s">
        <v>2291</v>
      </c>
      <c r="H1071" s="163" t="s">
        <v>2292</v>
      </c>
      <c r="I1071" s="164" t="s">
        <v>3442</v>
      </c>
      <c r="J1071" s="164" t="s">
        <v>3442</v>
      </c>
      <c r="K1071" s="164">
        <v>3997</v>
      </c>
      <c r="L1071" s="164">
        <v>3997</v>
      </c>
      <c r="M1071" s="164">
        <v>1</v>
      </c>
      <c r="N1071" s="164">
        <v>1</v>
      </c>
      <c r="O1071" s="156">
        <v>3997</v>
      </c>
      <c r="P1071" s="156">
        <f t="shared" si="16"/>
        <v>0</v>
      </c>
    </row>
    <row r="1072" spans="1:16" s="21" customFormat="1" ht="15" customHeight="1">
      <c r="A1072" s="163" t="s">
        <v>3443</v>
      </c>
      <c r="B1072" s="163" t="s">
        <v>3646</v>
      </c>
      <c r="C1072" s="163" t="s">
        <v>160</v>
      </c>
      <c r="D1072" s="163" t="s">
        <v>160</v>
      </c>
      <c r="E1072" s="163" t="s">
        <v>13</v>
      </c>
      <c r="F1072" s="163"/>
      <c r="G1072" s="163" t="s">
        <v>2293</v>
      </c>
      <c r="H1072" s="163" t="s">
        <v>17</v>
      </c>
      <c r="I1072" s="164">
        <v>55.5</v>
      </c>
      <c r="J1072" s="164">
        <v>55.5</v>
      </c>
      <c r="K1072" s="164">
        <v>68.31</v>
      </c>
      <c r="L1072" s="164">
        <v>68.31</v>
      </c>
      <c r="M1072" s="164">
        <v>1</v>
      </c>
      <c r="N1072" s="164">
        <v>1</v>
      </c>
      <c r="O1072" s="156">
        <v>12.81</v>
      </c>
      <c r="P1072" s="156">
        <f t="shared" si="16"/>
        <v>55.5</v>
      </c>
    </row>
    <row r="1073" spans="1:16" s="21" customFormat="1" ht="15" customHeight="1">
      <c r="A1073" s="163" t="s">
        <v>3443</v>
      </c>
      <c r="B1073" s="163" t="s">
        <v>3646</v>
      </c>
      <c r="C1073" s="163" t="s">
        <v>160</v>
      </c>
      <c r="D1073" s="163" t="s">
        <v>160</v>
      </c>
      <c r="E1073" s="163" t="s">
        <v>13</v>
      </c>
      <c r="F1073" s="163"/>
      <c r="G1073" s="163" t="s">
        <v>2294</v>
      </c>
      <c r="H1073" s="163" t="s">
        <v>2295</v>
      </c>
      <c r="I1073" s="164">
        <v>302.97000000000003</v>
      </c>
      <c r="J1073" s="164">
        <v>302.97000000000003</v>
      </c>
      <c r="K1073" s="164">
        <v>605.94000000000005</v>
      </c>
      <c r="L1073" s="164">
        <v>605.94000000000005</v>
      </c>
      <c r="M1073" s="164">
        <v>1</v>
      </c>
      <c r="N1073" s="164">
        <v>1</v>
      </c>
      <c r="O1073" s="156">
        <v>302.97000000000003</v>
      </c>
      <c r="P1073" s="156">
        <f t="shared" si="16"/>
        <v>302.97000000000003</v>
      </c>
    </row>
    <row r="1074" spans="1:16" s="21" customFormat="1" ht="15" customHeight="1">
      <c r="A1074" s="163" t="s">
        <v>3443</v>
      </c>
      <c r="B1074" s="163" t="s">
        <v>3646</v>
      </c>
      <c r="C1074" s="163" t="s">
        <v>160</v>
      </c>
      <c r="D1074" s="163" t="s">
        <v>160</v>
      </c>
      <c r="E1074" s="163" t="s">
        <v>13</v>
      </c>
      <c r="F1074" s="163"/>
      <c r="G1074" s="163" t="s">
        <v>2309</v>
      </c>
      <c r="H1074" s="163" t="s">
        <v>256</v>
      </c>
      <c r="I1074" s="164" t="s">
        <v>3442</v>
      </c>
      <c r="J1074" s="164" t="s">
        <v>3442</v>
      </c>
      <c r="K1074" s="164">
        <v>0</v>
      </c>
      <c r="L1074" s="164">
        <v>0</v>
      </c>
      <c r="M1074" s="164">
        <v>1</v>
      </c>
      <c r="N1074" s="164">
        <v>1</v>
      </c>
      <c r="O1074" s="156">
        <v>0</v>
      </c>
      <c r="P1074" s="156">
        <f t="shared" si="16"/>
        <v>0</v>
      </c>
    </row>
    <row r="1075" spans="1:16" s="21" customFormat="1" ht="15" customHeight="1">
      <c r="A1075" s="163" t="s">
        <v>3443</v>
      </c>
      <c r="B1075" s="163" t="s">
        <v>3646</v>
      </c>
      <c r="C1075" s="163" t="s">
        <v>162</v>
      </c>
      <c r="D1075" s="163" t="s">
        <v>162</v>
      </c>
      <c r="E1075" s="163" t="s">
        <v>13</v>
      </c>
      <c r="F1075" s="163"/>
      <c r="G1075" s="163" t="s">
        <v>2279</v>
      </c>
      <c r="H1075" s="163" t="s">
        <v>2280</v>
      </c>
      <c r="I1075" s="164">
        <v>4367.33</v>
      </c>
      <c r="J1075" s="164">
        <v>4367.33</v>
      </c>
      <c r="K1075" s="164">
        <v>426270.86</v>
      </c>
      <c r="L1075" s="164">
        <v>426270.86</v>
      </c>
      <c r="M1075" s="164">
        <v>1</v>
      </c>
      <c r="N1075" s="164">
        <v>1</v>
      </c>
      <c r="O1075" s="156">
        <v>421903.53</v>
      </c>
      <c r="P1075" s="156">
        <f t="shared" si="16"/>
        <v>4367.3299999999581</v>
      </c>
    </row>
    <row r="1076" spans="1:16" s="21" customFormat="1" ht="15" customHeight="1">
      <c r="A1076" s="163" t="s">
        <v>3443</v>
      </c>
      <c r="B1076" s="163" t="s">
        <v>3646</v>
      </c>
      <c r="C1076" s="163" t="s">
        <v>162</v>
      </c>
      <c r="D1076" s="163" t="s">
        <v>162</v>
      </c>
      <c r="E1076" s="163" t="s">
        <v>13</v>
      </c>
      <c r="F1076" s="163"/>
      <c r="G1076" s="163" t="s">
        <v>2281</v>
      </c>
      <c r="H1076" s="163" t="s">
        <v>2282</v>
      </c>
      <c r="I1076" s="164">
        <v>834.65</v>
      </c>
      <c r="J1076" s="164">
        <v>834.65</v>
      </c>
      <c r="K1076" s="164">
        <v>24868.9</v>
      </c>
      <c r="L1076" s="164">
        <v>24868.9</v>
      </c>
      <c r="M1076" s="164">
        <v>1</v>
      </c>
      <c r="N1076" s="164">
        <v>1</v>
      </c>
      <c r="O1076" s="156">
        <v>24034.25</v>
      </c>
      <c r="P1076" s="156">
        <f t="shared" si="16"/>
        <v>834.65000000000146</v>
      </c>
    </row>
    <row r="1077" spans="1:16" s="21" customFormat="1" ht="15" customHeight="1">
      <c r="A1077" s="163" t="s">
        <v>3443</v>
      </c>
      <c r="B1077" s="163" t="s">
        <v>3646</v>
      </c>
      <c r="C1077" s="163" t="s">
        <v>162</v>
      </c>
      <c r="D1077" s="163" t="s">
        <v>162</v>
      </c>
      <c r="E1077" s="163" t="s">
        <v>13</v>
      </c>
      <c r="F1077" s="163"/>
      <c r="G1077" s="163" t="s">
        <v>2283</v>
      </c>
      <c r="H1077" s="163" t="s">
        <v>2284</v>
      </c>
      <c r="I1077" s="164">
        <v>13657.3</v>
      </c>
      <c r="J1077" s="164">
        <v>13657.3</v>
      </c>
      <c r="K1077" s="164">
        <v>13657.3</v>
      </c>
      <c r="L1077" s="164">
        <v>13657.3</v>
      </c>
      <c r="M1077" s="164">
        <v>1</v>
      </c>
      <c r="N1077" s="164">
        <v>1</v>
      </c>
      <c r="O1077" s="156">
        <v>0</v>
      </c>
      <c r="P1077" s="156">
        <f t="shared" si="16"/>
        <v>13657.3</v>
      </c>
    </row>
    <row r="1078" spans="1:16" s="21" customFormat="1" ht="15" customHeight="1">
      <c r="A1078" s="163" t="s">
        <v>3443</v>
      </c>
      <c r="B1078" s="163" t="s">
        <v>3646</v>
      </c>
      <c r="C1078" s="163" t="s">
        <v>162</v>
      </c>
      <c r="D1078" s="163" t="s">
        <v>162</v>
      </c>
      <c r="E1078" s="163" t="s">
        <v>13</v>
      </c>
      <c r="F1078" s="163"/>
      <c r="G1078" s="163" t="s">
        <v>2285</v>
      </c>
      <c r="H1078" s="163" t="s">
        <v>2286</v>
      </c>
      <c r="I1078" s="164">
        <v>203.96</v>
      </c>
      <c r="J1078" s="164">
        <v>203.96</v>
      </c>
      <c r="K1078" s="164">
        <v>816.74</v>
      </c>
      <c r="L1078" s="164">
        <v>816.74</v>
      </c>
      <c r="M1078" s="164">
        <v>1</v>
      </c>
      <c r="N1078" s="164">
        <v>1</v>
      </c>
      <c r="O1078" s="156">
        <v>612.78</v>
      </c>
      <c r="P1078" s="156">
        <f t="shared" si="16"/>
        <v>203.96000000000004</v>
      </c>
    </row>
    <row r="1079" spans="1:16" s="21" customFormat="1" ht="15" customHeight="1">
      <c r="A1079" s="163" t="s">
        <v>3443</v>
      </c>
      <c r="B1079" s="163" t="s">
        <v>3646</v>
      </c>
      <c r="C1079" s="163" t="s">
        <v>162</v>
      </c>
      <c r="D1079" s="163" t="s">
        <v>162</v>
      </c>
      <c r="E1079" s="163" t="s">
        <v>13</v>
      </c>
      <c r="F1079" s="163"/>
      <c r="G1079" s="163" t="s">
        <v>2287</v>
      </c>
      <c r="H1079" s="163" t="s">
        <v>2288</v>
      </c>
      <c r="I1079" s="164">
        <v>5385.67</v>
      </c>
      <c r="J1079" s="164">
        <v>5385.67</v>
      </c>
      <c r="K1079" s="164">
        <v>5385.67</v>
      </c>
      <c r="L1079" s="164">
        <v>5385.67</v>
      </c>
      <c r="M1079" s="164">
        <v>1</v>
      </c>
      <c r="N1079" s="164">
        <v>1</v>
      </c>
      <c r="O1079" s="156">
        <v>0</v>
      </c>
      <c r="P1079" s="156">
        <f t="shared" si="16"/>
        <v>5385.67</v>
      </c>
    </row>
    <row r="1080" spans="1:16" s="21" customFormat="1" ht="15" customHeight="1">
      <c r="A1080" s="163" t="s">
        <v>3443</v>
      </c>
      <c r="B1080" s="163" t="s">
        <v>3646</v>
      </c>
      <c r="C1080" s="163" t="s">
        <v>162</v>
      </c>
      <c r="D1080" s="163" t="s">
        <v>162</v>
      </c>
      <c r="E1080" s="163" t="s">
        <v>13</v>
      </c>
      <c r="F1080" s="163"/>
      <c r="G1080" s="163" t="s">
        <v>2302</v>
      </c>
      <c r="H1080" s="163" t="s">
        <v>2303</v>
      </c>
      <c r="I1080" s="164">
        <v>1095.3</v>
      </c>
      <c r="J1080" s="164">
        <v>1095.3</v>
      </c>
      <c r="K1080" s="164">
        <v>1095.3</v>
      </c>
      <c r="L1080" s="164">
        <v>1095.3</v>
      </c>
      <c r="M1080" s="164">
        <v>1</v>
      </c>
      <c r="N1080" s="164">
        <v>1</v>
      </c>
      <c r="O1080" s="156">
        <v>0</v>
      </c>
      <c r="P1080" s="156">
        <f t="shared" si="16"/>
        <v>1095.3</v>
      </c>
    </row>
    <row r="1081" spans="1:16" s="21" customFormat="1" ht="15" customHeight="1">
      <c r="A1081" s="163" t="s">
        <v>3443</v>
      </c>
      <c r="B1081" s="163" t="s">
        <v>3646</v>
      </c>
      <c r="C1081" s="163" t="s">
        <v>162</v>
      </c>
      <c r="D1081" s="163" t="s">
        <v>162</v>
      </c>
      <c r="E1081" s="163" t="s">
        <v>13</v>
      </c>
      <c r="F1081" s="163"/>
      <c r="G1081" s="163" t="s">
        <v>2306</v>
      </c>
      <c r="H1081" s="163" t="s">
        <v>27</v>
      </c>
      <c r="I1081" s="164" t="s">
        <v>3442</v>
      </c>
      <c r="J1081" s="164" t="s">
        <v>3442</v>
      </c>
      <c r="K1081" s="164">
        <v>0</v>
      </c>
      <c r="L1081" s="164">
        <v>0</v>
      </c>
      <c r="M1081" s="164">
        <v>1</v>
      </c>
      <c r="N1081" s="164">
        <v>1</v>
      </c>
      <c r="O1081" s="156">
        <v>0</v>
      </c>
      <c r="P1081" s="156">
        <f t="shared" si="16"/>
        <v>0</v>
      </c>
    </row>
    <row r="1082" spans="1:16" s="21" customFormat="1" ht="15" customHeight="1">
      <c r="A1082" s="163" t="s">
        <v>3443</v>
      </c>
      <c r="B1082" s="163" t="s">
        <v>3646</v>
      </c>
      <c r="C1082" s="163" t="s">
        <v>162</v>
      </c>
      <c r="D1082" s="163" t="s">
        <v>162</v>
      </c>
      <c r="E1082" s="163" t="s">
        <v>13</v>
      </c>
      <c r="F1082" s="163"/>
      <c r="G1082" s="163" t="s">
        <v>2289</v>
      </c>
      <c r="H1082" s="163" t="s">
        <v>2290</v>
      </c>
      <c r="I1082" s="164" t="s">
        <v>3442</v>
      </c>
      <c r="J1082" s="164" t="s">
        <v>3442</v>
      </c>
      <c r="K1082" s="164">
        <v>0</v>
      </c>
      <c r="L1082" s="164">
        <v>0</v>
      </c>
      <c r="M1082" s="164">
        <v>1</v>
      </c>
      <c r="N1082" s="164">
        <v>1</v>
      </c>
      <c r="O1082" s="156">
        <v>0</v>
      </c>
      <c r="P1082" s="156">
        <f t="shared" si="16"/>
        <v>0</v>
      </c>
    </row>
    <row r="1083" spans="1:16" s="21" customFormat="1" ht="15" customHeight="1">
      <c r="A1083" s="163" t="s">
        <v>3443</v>
      </c>
      <c r="B1083" s="163" t="s">
        <v>3646</v>
      </c>
      <c r="C1083" s="163" t="s">
        <v>162</v>
      </c>
      <c r="D1083" s="163" t="s">
        <v>162</v>
      </c>
      <c r="E1083" s="163" t="s">
        <v>13</v>
      </c>
      <c r="F1083" s="163"/>
      <c r="G1083" s="163" t="s">
        <v>2291</v>
      </c>
      <c r="H1083" s="163" t="s">
        <v>2292</v>
      </c>
      <c r="I1083" s="164" t="s">
        <v>3442</v>
      </c>
      <c r="J1083" s="164" t="s">
        <v>3442</v>
      </c>
      <c r="K1083" s="164">
        <v>16481</v>
      </c>
      <c r="L1083" s="164">
        <v>16481</v>
      </c>
      <c r="M1083" s="164">
        <v>1</v>
      </c>
      <c r="N1083" s="164">
        <v>1</v>
      </c>
      <c r="O1083" s="156">
        <v>16481</v>
      </c>
      <c r="P1083" s="156">
        <f t="shared" si="16"/>
        <v>0</v>
      </c>
    </row>
    <row r="1084" spans="1:16" s="21" customFormat="1" ht="15" customHeight="1">
      <c r="A1084" s="163" t="s">
        <v>3443</v>
      </c>
      <c r="B1084" s="163" t="s">
        <v>3646</v>
      </c>
      <c r="C1084" s="163" t="s">
        <v>162</v>
      </c>
      <c r="D1084" s="163" t="s">
        <v>162</v>
      </c>
      <c r="E1084" s="163" t="s">
        <v>13</v>
      </c>
      <c r="F1084" s="163"/>
      <c r="G1084" s="163" t="s">
        <v>2460</v>
      </c>
      <c r="H1084" s="163" t="s">
        <v>2461</v>
      </c>
      <c r="I1084" s="164" t="s">
        <v>3442</v>
      </c>
      <c r="J1084" s="164" t="s">
        <v>3442</v>
      </c>
      <c r="K1084" s="164">
        <v>9676</v>
      </c>
      <c r="L1084" s="164">
        <v>9676</v>
      </c>
      <c r="M1084" s="164">
        <v>1</v>
      </c>
      <c r="N1084" s="164">
        <v>1</v>
      </c>
      <c r="O1084" s="156">
        <v>9676</v>
      </c>
      <c r="P1084" s="156">
        <f t="shared" si="16"/>
        <v>0</v>
      </c>
    </row>
    <row r="1085" spans="1:16" s="21" customFormat="1" ht="15" customHeight="1">
      <c r="A1085" s="163" t="s">
        <v>3443</v>
      </c>
      <c r="B1085" s="163" t="s">
        <v>3646</v>
      </c>
      <c r="C1085" s="163" t="s">
        <v>162</v>
      </c>
      <c r="D1085" s="163" t="s">
        <v>162</v>
      </c>
      <c r="E1085" s="163" t="s">
        <v>13</v>
      </c>
      <c r="F1085" s="163"/>
      <c r="G1085" s="163" t="s">
        <v>2293</v>
      </c>
      <c r="H1085" s="163" t="s">
        <v>17</v>
      </c>
      <c r="I1085" s="164">
        <v>3357.23</v>
      </c>
      <c r="J1085" s="164">
        <v>3357.23</v>
      </c>
      <c r="K1085" s="164">
        <v>7439.58</v>
      </c>
      <c r="L1085" s="164">
        <v>7439.58</v>
      </c>
      <c r="M1085" s="164">
        <v>1</v>
      </c>
      <c r="N1085" s="164">
        <v>1</v>
      </c>
      <c r="O1085" s="156">
        <v>4082.3500000000004</v>
      </c>
      <c r="P1085" s="156">
        <f t="shared" si="16"/>
        <v>3357.2299999999996</v>
      </c>
    </row>
    <row r="1086" spans="1:16" s="21" customFormat="1" ht="15" customHeight="1">
      <c r="A1086" s="163" t="s">
        <v>3443</v>
      </c>
      <c r="B1086" s="163" t="s">
        <v>3646</v>
      </c>
      <c r="C1086" s="163" t="s">
        <v>162</v>
      </c>
      <c r="D1086" s="163" t="s">
        <v>162</v>
      </c>
      <c r="E1086" s="163" t="s">
        <v>13</v>
      </c>
      <c r="F1086" s="163"/>
      <c r="G1086" s="163" t="s">
        <v>2294</v>
      </c>
      <c r="H1086" s="163" t="s">
        <v>2295</v>
      </c>
      <c r="I1086" s="164">
        <v>2498.6999999999998</v>
      </c>
      <c r="J1086" s="164">
        <v>2498.6999999999998</v>
      </c>
      <c r="K1086" s="164">
        <v>4997.3999999999996</v>
      </c>
      <c r="L1086" s="164">
        <v>4997.3999999999996</v>
      </c>
      <c r="M1086" s="164">
        <v>1</v>
      </c>
      <c r="N1086" s="164">
        <v>1</v>
      </c>
      <c r="O1086" s="156">
        <v>2498.6999999999998</v>
      </c>
      <c r="P1086" s="156">
        <f t="shared" si="16"/>
        <v>2498.6999999999998</v>
      </c>
    </row>
    <row r="1087" spans="1:16" s="21" customFormat="1" ht="15" customHeight="1">
      <c r="A1087" s="163" t="s">
        <v>3443</v>
      </c>
      <c r="B1087" s="163" t="s">
        <v>3646</v>
      </c>
      <c r="C1087" s="163" t="s">
        <v>164</v>
      </c>
      <c r="D1087" s="163" t="s">
        <v>164</v>
      </c>
      <c r="E1087" s="163" t="s">
        <v>13</v>
      </c>
      <c r="F1087" s="163"/>
      <c r="G1087" s="163" t="s">
        <v>2279</v>
      </c>
      <c r="H1087" s="163" t="s">
        <v>2280</v>
      </c>
      <c r="I1087" s="164">
        <v>1409.49</v>
      </c>
      <c r="J1087" s="164">
        <v>1409.49</v>
      </c>
      <c r="K1087" s="164">
        <v>136466.07999999999</v>
      </c>
      <c r="L1087" s="164">
        <v>136466.07999999999</v>
      </c>
      <c r="M1087" s="164">
        <v>1</v>
      </c>
      <c r="N1087" s="164">
        <v>1</v>
      </c>
      <c r="O1087" s="156">
        <v>135056.59</v>
      </c>
      <c r="P1087" s="156">
        <f t="shared" si="16"/>
        <v>1409.4899999999907</v>
      </c>
    </row>
    <row r="1088" spans="1:16" s="21" customFormat="1" ht="15" customHeight="1">
      <c r="A1088" s="163" t="s">
        <v>3443</v>
      </c>
      <c r="B1088" s="163" t="s">
        <v>3646</v>
      </c>
      <c r="C1088" s="163" t="s">
        <v>164</v>
      </c>
      <c r="D1088" s="163" t="s">
        <v>164</v>
      </c>
      <c r="E1088" s="163" t="s">
        <v>13</v>
      </c>
      <c r="F1088" s="163"/>
      <c r="G1088" s="163" t="s">
        <v>2300</v>
      </c>
      <c r="H1088" s="163" t="s">
        <v>2301</v>
      </c>
      <c r="I1088" s="164" t="s">
        <v>3442</v>
      </c>
      <c r="J1088" s="164" t="s">
        <v>3442</v>
      </c>
      <c r="K1088" s="164">
        <v>0</v>
      </c>
      <c r="L1088" s="164">
        <v>0</v>
      </c>
      <c r="M1088" s="164">
        <v>1</v>
      </c>
      <c r="N1088" s="164">
        <v>1</v>
      </c>
      <c r="O1088" s="156">
        <v>0</v>
      </c>
      <c r="P1088" s="156">
        <f t="shared" si="16"/>
        <v>0</v>
      </c>
    </row>
    <row r="1089" spans="1:16" s="21" customFormat="1" ht="15" customHeight="1">
      <c r="A1089" s="163" t="s">
        <v>3443</v>
      </c>
      <c r="B1089" s="163" t="s">
        <v>3646</v>
      </c>
      <c r="C1089" s="163" t="s">
        <v>164</v>
      </c>
      <c r="D1089" s="163" t="s">
        <v>164</v>
      </c>
      <c r="E1089" s="163" t="s">
        <v>13</v>
      </c>
      <c r="F1089" s="163"/>
      <c r="G1089" s="163" t="s">
        <v>2281</v>
      </c>
      <c r="H1089" s="163" t="s">
        <v>2282</v>
      </c>
      <c r="I1089" s="164">
        <v>266.39</v>
      </c>
      <c r="J1089" s="164">
        <v>266.39</v>
      </c>
      <c r="K1089" s="164">
        <v>7937.23</v>
      </c>
      <c r="L1089" s="164">
        <v>7937.23</v>
      </c>
      <c r="M1089" s="164">
        <v>1</v>
      </c>
      <c r="N1089" s="164">
        <v>1</v>
      </c>
      <c r="O1089" s="156">
        <v>7670.84</v>
      </c>
      <c r="P1089" s="156">
        <f t="shared" si="16"/>
        <v>266.38999999999942</v>
      </c>
    </row>
    <row r="1090" spans="1:16" s="21" customFormat="1" ht="15" customHeight="1">
      <c r="A1090" s="163" t="s">
        <v>3443</v>
      </c>
      <c r="B1090" s="163" t="s">
        <v>3646</v>
      </c>
      <c r="C1090" s="163" t="s">
        <v>164</v>
      </c>
      <c r="D1090" s="163" t="s">
        <v>164</v>
      </c>
      <c r="E1090" s="163" t="s">
        <v>13</v>
      </c>
      <c r="F1090" s="163"/>
      <c r="G1090" s="163" t="s">
        <v>2283</v>
      </c>
      <c r="H1090" s="163" t="s">
        <v>2284</v>
      </c>
      <c r="I1090" s="164">
        <v>5067.3599999999997</v>
      </c>
      <c r="J1090" s="164">
        <v>5067.3599999999997</v>
      </c>
      <c r="K1090" s="164">
        <v>5067.3599999999997</v>
      </c>
      <c r="L1090" s="164">
        <v>5067.3599999999997</v>
      </c>
      <c r="M1090" s="164">
        <v>1</v>
      </c>
      <c r="N1090" s="164">
        <v>1</v>
      </c>
      <c r="O1090" s="156">
        <v>0</v>
      </c>
      <c r="P1090" s="156">
        <f t="shared" si="16"/>
        <v>5067.3599999999997</v>
      </c>
    </row>
    <row r="1091" spans="1:16" s="21" customFormat="1" ht="15" customHeight="1">
      <c r="A1091" s="163" t="s">
        <v>3443</v>
      </c>
      <c r="B1091" s="163" t="s">
        <v>3646</v>
      </c>
      <c r="C1091" s="163" t="s">
        <v>164</v>
      </c>
      <c r="D1091" s="163" t="s">
        <v>164</v>
      </c>
      <c r="E1091" s="163" t="s">
        <v>13</v>
      </c>
      <c r="F1091" s="163"/>
      <c r="G1091" s="163" t="s">
        <v>2285</v>
      </c>
      <c r="H1091" s="163" t="s">
        <v>2286</v>
      </c>
      <c r="I1091" s="164">
        <v>64.900000000000006</v>
      </c>
      <c r="J1091" s="164">
        <v>64.900000000000006</v>
      </c>
      <c r="K1091" s="164">
        <v>259.91000000000003</v>
      </c>
      <c r="L1091" s="164">
        <v>259.90999999999997</v>
      </c>
      <c r="M1091" s="164">
        <v>1</v>
      </c>
      <c r="N1091" s="164">
        <v>1</v>
      </c>
      <c r="O1091" s="156">
        <v>195.01</v>
      </c>
      <c r="P1091" s="156">
        <f t="shared" si="16"/>
        <v>64.899999999999977</v>
      </c>
    </row>
    <row r="1092" spans="1:16" s="21" customFormat="1" ht="15" customHeight="1">
      <c r="A1092" s="163" t="s">
        <v>3443</v>
      </c>
      <c r="B1092" s="163" t="s">
        <v>3646</v>
      </c>
      <c r="C1092" s="163" t="s">
        <v>164</v>
      </c>
      <c r="D1092" s="163" t="s">
        <v>164</v>
      </c>
      <c r="E1092" s="163" t="s">
        <v>13</v>
      </c>
      <c r="F1092" s="163"/>
      <c r="G1092" s="163" t="s">
        <v>16</v>
      </c>
      <c r="H1092" s="163" t="s">
        <v>2307</v>
      </c>
      <c r="I1092" s="164" t="s">
        <v>3442</v>
      </c>
      <c r="J1092" s="164" t="s">
        <v>3442</v>
      </c>
      <c r="K1092" s="164">
        <v>0</v>
      </c>
      <c r="L1092" s="164">
        <v>0</v>
      </c>
      <c r="M1092" s="164">
        <v>1</v>
      </c>
      <c r="N1092" s="164">
        <v>1</v>
      </c>
      <c r="O1092" s="156">
        <v>0</v>
      </c>
      <c r="P1092" s="156">
        <f t="shared" si="16"/>
        <v>0</v>
      </c>
    </row>
    <row r="1093" spans="1:16" s="21" customFormat="1" ht="15" customHeight="1">
      <c r="A1093" s="163" t="s">
        <v>3443</v>
      </c>
      <c r="B1093" s="163" t="s">
        <v>3646</v>
      </c>
      <c r="C1093" s="163" t="s">
        <v>164</v>
      </c>
      <c r="D1093" s="163" t="s">
        <v>164</v>
      </c>
      <c r="E1093" s="163" t="s">
        <v>13</v>
      </c>
      <c r="F1093" s="163"/>
      <c r="G1093" s="163" t="s">
        <v>2287</v>
      </c>
      <c r="H1093" s="163" t="s">
        <v>2288</v>
      </c>
      <c r="I1093" s="164">
        <v>1348.75</v>
      </c>
      <c r="J1093" s="164">
        <v>1348.75</v>
      </c>
      <c r="K1093" s="164">
        <v>1348.75</v>
      </c>
      <c r="L1093" s="164">
        <v>1348.75</v>
      </c>
      <c r="M1093" s="164">
        <v>1</v>
      </c>
      <c r="N1093" s="164">
        <v>1</v>
      </c>
      <c r="O1093" s="156">
        <v>0</v>
      </c>
      <c r="P1093" s="156">
        <f t="shared" ref="P1093:P1156" si="17">L1093-O1093</f>
        <v>1348.75</v>
      </c>
    </row>
    <row r="1094" spans="1:16" s="21" customFormat="1" ht="15" customHeight="1">
      <c r="A1094" s="163" t="s">
        <v>3443</v>
      </c>
      <c r="B1094" s="163" t="s">
        <v>3646</v>
      </c>
      <c r="C1094" s="163" t="s">
        <v>164</v>
      </c>
      <c r="D1094" s="163" t="s">
        <v>164</v>
      </c>
      <c r="E1094" s="163" t="s">
        <v>13</v>
      </c>
      <c r="F1094" s="163"/>
      <c r="G1094" s="163" t="s">
        <v>2302</v>
      </c>
      <c r="H1094" s="163" t="s">
        <v>2303</v>
      </c>
      <c r="I1094" s="164">
        <v>352.39</v>
      </c>
      <c r="J1094" s="164">
        <v>352.39</v>
      </c>
      <c r="K1094" s="164">
        <v>352.39</v>
      </c>
      <c r="L1094" s="164">
        <v>352.39</v>
      </c>
      <c r="M1094" s="164">
        <v>1</v>
      </c>
      <c r="N1094" s="164">
        <v>1</v>
      </c>
      <c r="O1094" s="156">
        <v>0</v>
      </c>
      <c r="P1094" s="156">
        <f t="shared" si="17"/>
        <v>352.39</v>
      </c>
    </row>
    <row r="1095" spans="1:16" s="21" customFormat="1" ht="15" customHeight="1">
      <c r="A1095" s="163" t="s">
        <v>3443</v>
      </c>
      <c r="B1095" s="163" t="s">
        <v>3646</v>
      </c>
      <c r="C1095" s="163" t="s">
        <v>164</v>
      </c>
      <c r="D1095" s="163" t="s">
        <v>164</v>
      </c>
      <c r="E1095" s="163" t="s">
        <v>13</v>
      </c>
      <c r="F1095" s="163"/>
      <c r="G1095" s="163" t="s">
        <v>2306</v>
      </c>
      <c r="H1095" s="163" t="s">
        <v>27</v>
      </c>
      <c r="I1095" s="164" t="s">
        <v>3442</v>
      </c>
      <c r="J1095" s="164" t="s">
        <v>3442</v>
      </c>
      <c r="K1095" s="164">
        <v>0</v>
      </c>
      <c r="L1095" s="164">
        <v>0</v>
      </c>
      <c r="M1095" s="164">
        <v>1</v>
      </c>
      <c r="N1095" s="164">
        <v>1</v>
      </c>
      <c r="O1095" s="156">
        <v>0</v>
      </c>
      <c r="P1095" s="156">
        <f t="shared" si="17"/>
        <v>0</v>
      </c>
    </row>
    <row r="1096" spans="1:16" s="21" customFormat="1" ht="15" customHeight="1">
      <c r="A1096" s="163" t="s">
        <v>3443</v>
      </c>
      <c r="B1096" s="163" t="s">
        <v>3646</v>
      </c>
      <c r="C1096" s="163" t="s">
        <v>164</v>
      </c>
      <c r="D1096" s="163" t="s">
        <v>164</v>
      </c>
      <c r="E1096" s="163" t="s">
        <v>13</v>
      </c>
      <c r="F1096" s="163"/>
      <c r="G1096" s="163" t="s">
        <v>2289</v>
      </c>
      <c r="H1096" s="163" t="s">
        <v>2290</v>
      </c>
      <c r="I1096" s="164">
        <v>192</v>
      </c>
      <c r="J1096" s="164">
        <v>192</v>
      </c>
      <c r="K1096" s="164">
        <v>1255</v>
      </c>
      <c r="L1096" s="164">
        <v>1255</v>
      </c>
      <c r="M1096" s="164">
        <v>1</v>
      </c>
      <c r="N1096" s="164">
        <v>1</v>
      </c>
      <c r="O1096" s="156">
        <v>1063</v>
      </c>
      <c r="P1096" s="156">
        <f t="shared" si="17"/>
        <v>192</v>
      </c>
    </row>
    <row r="1097" spans="1:16" s="21" customFormat="1" ht="15" customHeight="1">
      <c r="A1097" s="163" t="s">
        <v>3443</v>
      </c>
      <c r="B1097" s="163" t="s">
        <v>3646</v>
      </c>
      <c r="C1097" s="163" t="s">
        <v>164</v>
      </c>
      <c r="D1097" s="163" t="s">
        <v>164</v>
      </c>
      <c r="E1097" s="163" t="s">
        <v>13</v>
      </c>
      <c r="F1097" s="163"/>
      <c r="G1097" s="163" t="s">
        <v>2291</v>
      </c>
      <c r="H1097" s="163" t="s">
        <v>2292</v>
      </c>
      <c r="I1097" s="164" t="s">
        <v>3442</v>
      </c>
      <c r="J1097" s="164" t="s">
        <v>3442</v>
      </c>
      <c r="K1097" s="164">
        <v>395</v>
      </c>
      <c r="L1097" s="164">
        <v>395</v>
      </c>
      <c r="M1097" s="164">
        <v>1</v>
      </c>
      <c r="N1097" s="164">
        <v>1</v>
      </c>
      <c r="O1097" s="156">
        <v>395</v>
      </c>
      <c r="P1097" s="156">
        <f t="shared" si="17"/>
        <v>0</v>
      </c>
    </row>
    <row r="1098" spans="1:16" s="21" customFormat="1" ht="15" customHeight="1">
      <c r="A1098" s="163" t="s">
        <v>3443</v>
      </c>
      <c r="B1098" s="163" t="s">
        <v>3646</v>
      </c>
      <c r="C1098" s="163" t="s">
        <v>164</v>
      </c>
      <c r="D1098" s="163" t="s">
        <v>164</v>
      </c>
      <c r="E1098" s="163" t="s">
        <v>13</v>
      </c>
      <c r="F1098" s="163"/>
      <c r="G1098" s="163" t="s">
        <v>2293</v>
      </c>
      <c r="H1098" s="163" t="s">
        <v>17</v>
      </c>
      <c r="I1098" s="164">
        <v>147.26</v>
      </c>
      <c r="J1098" s="164">
        <v>147.26</v>
      </c>
      <c r="K1098" s="164">
        <v>180.33</v>
      </c>
      <c r="L1098" s="164">
        <v>180.33</v>
      </c>
      <c r="M1098" s="164">
        <v>1</v>
      </c>
      <c r="N1098" s="164">
        <v>1</v>
      </c>
      <c r="O1098" s="156">
        <v>33.07</v>
      </c>
      <c r="P1098" s="156">
        <f t="shared" si="17"/>
        <v>147.26000000000002</v>
      </c>
    </row>
    <row r="1099" spans="1:16" s="21" customFormat="1" ht="15" customHeight="1">
      <c r="A1099" s="163" t="s">
        <v>3443</v>
      </c>
      <c r="B1099" s="163" t="s">
        <v>3646</v>
      </c>
      <c r="C1099" s="163" t="s">
        <v>164</v>
      </c>
      <c r="D1099" s="163" t="s">
        <v>164</v>
      </c>
      <c r="E1099" s="163" t="s">
        <v>13</v>
      </c>
      <c r="F1099" s="163"/>
      <c r="G1099" s="163" t="s">
        <v>2294</v>
      </c>
      <c r="H1099" s="163" t="s">
        <v>2295</v>
      </c>
      <c r="I1099" s="164">
        <v>794.89</v>
      </c>
      <c r="J1099" s="164">
        <v>794.89</v>
      </c>
      <c r="K1099" s="164">
        <v>1589.78</v>
      </c>
      <c r="L1099" s="164">
        <v>1589.78</v>
      </c>
      <c r="M1099" s="164">
        <v>1</v>
      </c>
      <c r="N1099" s="164">
        <v>1</v>
      </c>
      <c r="O1099" s="156">
        <v>794.89</v>
      </c>
      <c r="P1099" s="156">
        <f t="shared" si="17"/>
        <v>794.89</v>
      </c>
    </row>
    <row r="1100" spans="1:16" s="21" customFormat="1" ht="15" customHeight="1">
      <c r="A1100" s="163" t="s">
        <v>3443</v>
      </c>
      <c r="B1100" s="163" t="s">
        <v>3646</v>
      </c>
      <c r="C1100" s="163" t="s">
        <v>164</v>
      </c>
      <c r="D1100" s="163" t="s">
        <v>164</v>
      </c>
      <c r="E1100" s="163" t="s">
        <v>13</v>
      </c>
      <c r="F1100" s="163"/>
      <c r="G1100" s="163" t="s">
        <v>2314</v>
      </c>
      <c r="H1100" s="163" t="s">
        <v>2315</v>
      </c>
      <c r="I1100" s="164" t="s">
        <v>3442</v>
      </c>
      <c r="J1100" s="164" t="s">
        <v>3442</v>
      </c>
      <c r="K1100" s="164">
        <v>0</v>
      </c>
      <c r="L1100" s="164">
        <v>0</v>
      </c>
      <c r="M1100" s="164">
        <v>1</v>
      </c>
      <c r="N1100" s="164">
        <v>1</v>
      </c>
      <c r="O1100" s="156">
        <v>0</v>
      </c>
      <c r="P1100" s="156">
        <f t="shared" si="17"/>
        <v>0</v>
      </c>
    </row>
    <row r="1101" spans="1:16" s="21" customFormat="1" ht="15" customHeight="1">
      <c r="A1101" s="163" t="s">
        <v>3443</v>
      </c>
      <c r="B1101" s="163" t="s">
        <v>3646</v>
      </c>
      <c r="C1101" s="163" t="s">
        <v>164</v>
      </c>
      <c r="D1101" s="163" t="s">
        <v>164</v>
      </c>
      <c r="E1101" s="163" t="s">
        <v>13</v>
      </c>
      <c r="F1101" s="163"/>
      <c r="G1101" s="163" t="s">
        <v>2330</v>
      </c>
      <c r="H1101" s="163" t="s">
        <v>2331</v>
      </c>
      <c r="I1101" s="164" t="s">
        <v>3442</v>
      </c>
      <c r="J1101" s="164" t="s">
        <v>3442</v>
      </c>
      <c r="K1101" s="164">
        <v>0</v>
      </c>
      <c r="L1101" s="164">
        <v>0</v>
      </c>
      <c r="M1101" s="164">
        <v>1</v>
      </c>
      <c r="N1101" s="164">
        <v>1</v>
      </c>
      <c r="O1101" s="156">
        <v>0</v>
      </c>
      <c r="P1101" s="156">
        <f t="shared" si="17"/>
        <v>0</v>
      </c>
    </row>
    <row r="1102" spans="1:16" s="21" customFormat="1" ht="15" customHeight="1">
      <c r="A1102" s="163" t="s">
        <v>3443</v>
      </c>
      <c r="B1102" s="163" t="s">
        <v>3646</v>
      </c>
      <c r="C1102" s="163" t="s">
        <v>164</v>
      </c>
      <c r="D1102" s="163" t="s">
        <v>164</v>
      </c>
      <c r="E1102" s="163" t="s">
        <v>13</v>
      </c>
      <c r="F1102" s="163"/>
      <c r="G1102" s="163" t="s">
        <v>2309</v>
      </c>
      <c r="H1102" s="163" t="s">
        <v>256</v>
      </c>
      <c r="I1102" s="164" t="s">
        <v>3442</v>
      </c>
      <c r="J1102" s="164" t="s">
        <v>3442</v>
      </c>
      <c r="K1102" s="164">
        <v>0</v>
      </c>
      <c r="L1102" s="164">
        <v>0</v>
      </c>
      <c r="M1102" s="164">
        <v>1</v>
      </c>
      <c r="N1102" s="164">
        <v>1</v>
      </c>
      <c r="O1102" s="156">
        <v>0</v>
      </c>
      <c r="P1102" s="156">
        <f t="shared" si="17"/>
        <v>0</v>
      </c>
    </row>
    <row r="1103" spans="1:16" s="21" customFormat="1" ht="15" customHeight="1">
      <c r="A1103" s="163" t="s">
        <v>3443</v>
      </c>
      <c r="B1103" s="163" t="s">
        <v>3646</v>
      </c>
      <c r="C1103" s="163" t="s">
        <v>166</v>
      </c>
      <c r="D1103" s="163" t="s">
        <v>166</v>
      </c>
      <c r="E1103" s="163" t="s">
        <v>13</v>
      </c>
      <c r="F1103" s="163"/>
      <c r="G1103" s="163" t="s">
        <v>2279</v>
      </c>
      <c r="H1103" s="163" t="s">
        <v>2280</v>
      </c>
      <c r="I1103" s="164">
        <v>2602.61</v>
      </c>
      <c r="J1103" s="164">
        <v>2602.61</v>
      </c>
      <c r="K1103" s="164">
        <v>270440.59000000003</v>
      </c>
      <c r="L1103" s="164">
        <v>270440.58999999997</v>
      </c>
      <c r="M1103" s="164">
        <v>1</v>
      </c>
      <c r="N1103" s="164">
        <v>1</v>
      </c>
      <c r="O1103" s="156">
        <v>267837.98</v>
      </c>
      <c r="P1103" s="156">
        <f t="shared" si="17"/>
        <v>2602.609999999986</v>
      </c>
    </row>
    <row r="1104" spans="1:16" s="21" customFormat="1" ht="15" customHeight="1">
      <c r="A1104" s="163" t="s">
        <v>3443</v>
      </c>
      <c r="B1104" s="163" t="s">
        <v>3646</v>
      </c>
      <c r="C1104" s="163" t="s">
        <v>166</v>
      </c>
      <c r="D1104" s="163" t="s">
        <v>166</v>
      </c>
      <c r="E1104" s="163" t="s">
        <v>13</v>
      </c>
      <c r="F1104" s="163"/>
      <c r="G1104" s="163" t="s">
        <v>2300</v>
      </c>
      <c r="H1104" s="163" t="s">
        <v>2301</v>
      </c>
      <c r="I1104" s="164" t="s">
        <v>3442</v>
      </c>
      <c r="J1104" s="164" t="s">
        <v>3442</v>
      </c>
      <c r="K1104" s="164">
        <v>0</v>
      </c>
      <c r="L1104" s="164">
        <v>0</v>
      </c>
      <c r="M1104" s="164">
        <v>1</v>
      </c>
      <c r="N1104" s="164">
        <v>1</v>
      </c>
      <c r="O1104" s="156">
        <v>0</v>
      </c>
      <c r="P1104" s="156">
        <f t="shared" si="17"/>
        <v>0</v>
      </c>
    </row>
    <row r="1105" spans="1:16" s="21" customFormat="1" ht="15" customHeight="1">
      <c r="A1105" s="163" t="s">
        <v>3443</v>
      </c>
      <c r="B1105" s="163" t="s">
        <v>3646</v>
      </c>
      <c r="C1105" s="163" t="s">
        <v>166</v>
      </c>
      <c r="D1105" s="163" t="s">
        <v>166</v>
      </c>
      <c r="E1105" s="163" t="s">
        <v>13</v>
      </c>
      <c r="F1105" s="163"/>
      <c r="G1105" s="163" t="s">
        <v>2281</v>
      </c>
      <c r="H1105" s="163" t="s">
        <v>2282</v>
      </c>
      <c r="I1105" s="164">
        <v>497.3</v>
      </c>
      <c r="J1105" s="164">
        <v>497.3</v>
      </c>
      <c r="K1105" s="164">
        <v>14817.24</v>
      </c>
      <c r="L1105" s="164">
        <v>14817.239999999998</v>
      </c>
      <c r="M1105" s="164">
        <v>1</v>
      </c>
      <c r="N1105" s="164">
        <v>1</v>
      </c>
      <c r="O1105" s="156">
        <v>14319.939999999999</v>
      </c>
      <c r="P1105" s="156">
        <f t="shared" si="17"/>
        <v>497.29999999999927</v>
      </c>
    </row>
    <row r="1106" spans="1:16" s="21" customFormat="1" ht="15" customHeight="1">
      <c r="A1106" s="163" t="s">
        <v>3443</v>
      </c>
      <c r="B1106" s="163" t="s">
        <v>3646</v>
      </c>
      <c r="C1106" s="163" t="s">
        <v>166</v>
      </c>
      <c r="D1106" s="163" t="s">
        <v>166</v>
      </c>
      <c r="E1106" s="163" t="s">
        <v>13</v>
      </c>
      <c r="F1106" s="163"/>
      <c r="G1106" s="163" t="s">
        <v>2283</v>
      </c>
      <c r="H1106" s="163" t="s">
        <v>2284</v>
      </c>
      <c r="I1106" s="164">
        <v>8021.92</v>
      </c>
      <c r="J1106" s="164">
        <v>8021.92</v>
      </c>
      <c r="K1106" s="164">
        <v>8021.92</v>
      </c>
      <c r="L1106" s="164">
        <v>8021.92</v>
      </c>
      <c r="M1106" s="164">
        <v>1</v>
      </c>
      <c r="N1106" s="164">
        <v>1</v>
      </c>
      <c r="O1106" s="156">
        <v>0</v>
      </c>
      <c r="P1106" s="156">
        <f t="shared" si="17"/>
        <v>8021.92</v>
      </c>
    </row>
    <row r="1107" spans="1:16" s="21" customFormat="1" ht="15" customHeight="1">
      <c r="A1107" s="163" t="s">
        <v>3443</v>
      </c>
      <c r="B1107" s="163" t="s">
        <v>3646</v>
      </c>
      <c r="C1107" s="163" t="s">
        <v>166</v>
      </c>
      <c r="D1107" s="163" t="s">
        <v>166</v>
      </c>
      <c r="E1107" s="163" t="s">
        <v>13</v>
      </c>
      <c r="F1107" s="163"/>
      <c r="G1107" s="163" t="s">
        <v>2285</v>
      </c>
      <c r="H1107" s="163" t="s">
        <v>2286</v>
      </c>
      <c r="I1107" s="164">
        <v>119.8</v>
      </c>
      <c r="J1107" s="164">
        <v>119.8</v>
      </c>
      <c r="K1107" s="164">
        <v>479.73</v>
      </c>
      <c r="L1107" s="164">
        <v>479.73</v>
      </c>
      <c r="M1107" s="164">
        <v>1</v>
      </c>
      <c r="N1107" s="164">
        <v>1</v>
      </c>
      <c r="O1107" s="156">
        <v>359.92999999999995</v>
      </c>
      <c r="P1107" s="156">
        <f t="shared" si="17"/>
        <v>119.80000000000007</v>
      </c>
    </row>
    <row r="1108" spans="1:16" s="21" customFormat="1" ht="15" customHeight="1">
      <c r="A1108" s="163" t="s">
        <v>3443</v>
      </c>
      <c r="B1108" s="163" t="s">
        <v>3646</v>
      </c>
      <c r="C1108" s="163" t="s">
        <v>166</v>
      </c>
      <c r="D1108" s="163" t="s">
        <v>166</v>
      </c>
      <c r="E1108" s="163" t="s">
        <v>13</v>
      </c>
      <c r="F1108" s="163"/>
      <c r="G1108" s="163" t="s">
        <v>2298</v>
      </c>
      <c r="H1108" s="163" t="s">
        <v>2299</v>
      </c>
      <c r="I1108" s="164" t="s">
        <v>3442</v>
      </c>
      <c r="J1108" s="164" t="s">
        <v>3442</v>
      </c>
      <c r="K1108" s="164">
        <v>890130</v>
      </c>
      <c r="L1108" s="164">
        <v>890130</v>
      </c>
      <c r="M1108" s="164">
        <v>1</v>
      </c>
      <c r="N1108" s="164">
        <v>1</v>
      </c>
      <c r="O1108" s="156">
        <v>890130</v>
      </c>
      <c r="P1108" s="156">
        <f t="shared" si="17"/>
        <v>0</v>
      </c>
    </row>
    <row r="1109" spans="1:16" s="21" customFormat="1" ht="15" customHeight="1">
      <c r="A1109" s="163" t="s">
        <v>3443</v>
      </c>
      <c r="B1109" s="163" t="s">
        <v>3646</v>
      </c>
      <c r="C1109" s="163" t="s">
        <v>166</v>
      </c>
      <c r="D1109" s="163" t="s">
        <v>166</v>
      </c>
      <c r="E1109" s="163" t="s">
        <v>13</v>
      </c>
      <c r="F1109" s="163"/>
      <c r="G1109" s="163" t="s">
        <v>2287</v>
      </c>
      <c r="H1109" s="163" t="s">
        <v>2288</v>
      </c>
      <c r="I1109" s="164">
        <v>5296.29</v>
      </c>
      <c r="J1109" s="164">
        <v>5296.29</v>
      </c>
      <c r="K1109" s="164">
        <v>5296.29</v>
      </c>
      <c r="L1109" s="164">
        <v>5296.29</v>
      </c>
      <c r="M1109" s="164">
        <v>1</v>
      </c>
      <c r="N1109" s="164">
        <v>1</v>
      </c>
      <c r="O1109" s="156">
        <v>0</v>
      </c>
      <c r="P1109" s="156">
        <f t="shared" si="17"/>
        <v>5296.29</v>
      </c>
    </row>
    <row r="1110" spans="1:16" s="21" customFormat="1" ht="15" customHeight="1">
      <c r="A1110" s="163" t="s">
        <v>3443</v>
      </c>
      <c r="B1110" s="163" t="s">
        <v>3646</v>
      </c>
      <c r="C1110" s="163" t="s">
        <v>166</v>
      </c>
      <c r="D1110" s="163" t="s">
        <v>166</v>
      </c>
      <c r="E1110" s="163" t="s">
        <v>13</v>
      </c>
      <c r="F1110" s="163"/>
      <c r="G1110" s="163" t="s">
        <v>2302</v>
      </c>
      <c r="H1110" s="163" t="s">
        <v>2303</v>
      </c>
      <c r="I1110" s="164">
        <v>1121.8900000000001</v>
      </c>
      <c r="J1110" s="164">
        <v>1121.8900000000001</v>
      </c>
      <c r="K1110" s="164">
        <v>1121.8900000000001</v>
      </c>
      <c r="L1110" s="164">
        <v>1121.8900000000001</v>
      </c>
      <c r="M1110" s="164">
        <v>1</v>
      </c>
      <c r="N1110" s="164">
        <v>1</v>
      </c>
      <c r="O1110" s="156">
        <v>0</v>
      </c>
      <c r="P1110" s="156">
        <f t="shared" si="17"/>
        <v>1121.8900000000001</v>
      </c>
    </row>
    <row r="1111" spans="1:16" s="21" customFormat="1" ht="15" customHeight="1">
      <c r="A1111" s="163" t="s">
        <v>3443</v>
      </c>
      <c r="B1111" s="163" t="s">
        <v>3646</v>
      </c>
      <c r="C1111" s="163" t="s">
        <v>166</v>
      </c>
      <c r="D1111" s="163" t="s">
        <v>166</v>
      </c>
      <c r="E1111" s="163" t="s">
        <v>13</v>
      </c>
      <c r="F1111" s="163"/>
      <c r="G1111" s="163" t="s">
        <v>2296</v>
      </c>
      <c r="H1111" s="163" t="s">
        <v>2297</v>
      </c>
      <c r="I1111" s="164" t="s">
        <v>3442</v>
      </c>
      <c r="J1111" s="164" t="s">
        <v>3442</v>
      </c>
      <c r="K1111" s="164">
        <v>210921.60000000001</v>
      </c>
      <c r="L1111" s="164">
        <v>210921.60000000001</v>
      </c>
      <c r="M1111" s="164">
        <v>1</v>
      </c>
      <c r="N1111" s="164">
        <v>1</v>
      </c>
      <c r="O1111" s="156">
        <v>210921.60000000001</v>
      </c>
      <c r="P1111" s="156">
        <f t="shared" si="17"/>
        <v>0</v>
      </c>
    </row>
    <row r="1112" spans="1:16" s="21" customFormat="1" ht="15" customHeight="1">
      <c r="A1112" s="163" t="s">
        <v>3443</v>
      </c>
      <c r="B1112" s="163" t="s">
        <v>3646</v>
      </c>
      <c r="C1112" s="163" t="s">
        <v>166</v>
      </c>
      <c r="D1112" s="163" t="s">
        <v>166</v>
      </c>
      <c r="E1112" s="163" t="s">
        <v>13</v>
      </c>
      <c r="F1112" s="163"/>
      <c r="G1112" s="163" t="s">
        <v>2336</v>
      </c>
      <c r="H1112" s="163" t="s">
        <v>2337</v>
      </c>
      <c r="I1112" s="164" t="s">
        <v>3442</v>
      </c>
      <c r="J1112" s="164" t="s">
        <v>3442</v>
      </c>
      <c r="K1112" s="164">
        <v>0</v>
      </c>
      <c r="L1112" s="164">
        <v>0</v>
      </c>
      <c r="M1112" s="164">
        <v>1</v>
      </c>
      <c r="N1112" s="164">
        <v>1</v>
      </c>
      <c r="O1112" s="156">
        <v>0</v>
      </c>
      <c r="P1112" s="156">
        <f t="shared" si="17"/>
        <v>0</v>
      </c>
    </row>
    <row r="1113" spans="1:16" s="21" customFormat="1" ht="15" customHeight="1">
      <c r="A1113" s="163" t="s">
        <v>3443</v>
      </c>
      <c r="B1113" s="163" t="s">
        <v>3646</v>
      </c>
      <c r="C1113" s="163" t="s">
        <v>166</v>
      </c>
      <c r="D1113" s="163" t="s">
        <v>166</v>
      </c>
      <c r="E1113" s="163" t="s">
        <v>13</v>
      </c>
      <c r="F1113" s="163"/>
      <c r="G1113" s="163" t="s">
        <v>2338</v>
      </c>
      <c r="H1113" s="163" t="s">
        <v>2339</v>
      </c>
      <c r="I1113" s="164">
        <v>101013.02</v>
      </c>
      <c r="J1113" s="164">
        <v>101013.02</v>
      </c>
      <c r="K1113" s="164">
        <v>476357.27</v>
      </c>
      <c r="L1113" s="164">
        <v>476357.27</v>
      </c>
      <c r="M1113" s="164">
        <v>1</v>
      </c>
      <c r="N1113" s="164">
        <v>1</v>
      </c>
      <c r="O1113" s="156">
        <v>375344.25</v>
      </c>
      <c r="P1113" s="156">
        <f t="shared" si="17"/>
        <v>101013.02000000002</v>
      </c>
    </row>
    <row r="1114" spans="1:16" s="21" customFormat="1" ht="15" customHeight="1">
      <c r="A1114" s="163" t="s">
        <v>3443</v>
      </c>
      <c r="B1114" s="163" t="s">
        <v>3646</v>
      </c>
      <c r="C1114" s="163" t="s">
        <v>166</v>
      </c>
      <c r="D1114" s="163" t="s">
        <v>166</v>
      </c>
      <c r="E1114" s="163" t="s">
        <v>13</v>
      </c>
      <c r="F1114" s="163"/>
      <c r="G1114" s="163" t="s">
        <v>2342</v>
      </c>
      <c r="H1114" s="163" t="s">
        <v>2343</v>
      </c>
      <c r="I1114" s="164" t="s">
        <v>3442</v>
      </c>
      <c r="J1114" s="164" t="s">
        <v>3442</v>
      </c>
      <c r="K1114" s="164">
        <v>119123</v>
      </c>
      <c r="L1114" s="164">
        <v>119123</v>
      </c>
      <c r="M1114" s="164">
        <v>1</v>
      </c>
      <c r="N1114" s="164">
        <v>1</v>
      </c>
      <c r="O1114" s="156">
        <v>119123</v>
      </c>
      <c r="P1114" s="156">
        <f t="shared" si="17"/>
        <v>0</v>
      </c>
    </row>
    <row r="1115" spans="1:16" s="21" customFormat="1" ht="15" customHeight="1">
      <c r="A1115" s="163" t="s">
        <v>3443</v>
      </c>
      <c r="B1115" s="163" t="s">
        <v>3646</v>
      </c>
      <c r="C1115" s="163" t="s">
        <v>166</v>
      </c>
      <c r="D1115" s="163" t="s">
        <v>166</v>
      </c>
      <c r="E1115" s="163" t="s">
        <v>13</v>
      </c>
      <c r="F1115" s="163"/>
      <c r="G1115" s="163" t="s">
        <v>2306</v>
      </c>
      <c r="H1115" s="163" t="s">
        <v>27</v>
      </c>
      <c r="I1115" s="164" t="s">
        <v>3442</v>
      </c>
      <c r="J1115" s="164" t="s">
        <v>3442</v>
      </c>
      <c r="K1115" s="164">
        <v>0</v>
      </c>
      <c r="L1115" s="164">
        <v>0</v>
      </c>
      <c r="M1115" s="164">
        <v>1</v>
      </c>
      <c r="N1115" s="164">
        <v>1</v>
      </c>
      <c r="O1115" s="156">
        <v>0</v>
      </c>
      <c r="P1115" s="156">
        <f t="shared" si="17"/>
        <v>0</v>
      </c>
    </row>
    <row r="1116" spans="1:16" s="21" customFormat="1" ht="15" customHeight="1">
      <c r="A1116" s="163" t="s">
        <v>3443</v>
      </c>
      <c r="B1116" s="163" t="s">
        <v>3646</v>
      </c>
      <c r="C1116" s="163" t="s">
        <v>166</v>
      </c>
      <c r="D1116" s="163" t="s">
        <v>166</v>
      </c>
      <c r="E1116" s="163" t="s">
        <v>13</v>
      </c>
      <c r="F1116" s="163"/>
      <c r="G1116" s="163" t="s">
        <v>2344</v>
      </c>
      <c r="H1116" s="163" t="s">
        <v>2345</v>
      </c>
      <c r="I1116" s="164">
        <v>2152.96</v>
      </c>
      <c r="J1116" s="164">
        <v>2152.96</v>
      </c>
      <c r="K1116" s="164">
        <v>16182.85</v>
      </c>
      <c r="L1116" s="164">
        <v>16182.850000000002</v>
      </c>
      <c r="M1116" s="164">
        <v>1</v>
      </c>
      <c r="N1116" s="164">
        <v>1</v>
      </c>
      <c r="O1116" s="156">
        <v>14029.890000000001</v>
      </c>
      <c r="P1116" s="156">
        <f t="shared" si="17"/>
        <v>2152.9600000000009</v>
      </c>
    </row>
    <row r="1117" spans="1:16" s="21" customFormat="1" ht="15" customHeight="1">
      <c r="A1117" s="163" t="s">
        <v>3443</v>
      </c>
      <c r="B1117" s="163" t="s">
        <v>3646</v>
      </c>
      <c r="C1117" s="163" t="s">
        <v>166</v>
      </c>
      <c r="D1117" s="163" t="s">
        <v>166</v>
      </c>
      <c r="E1117" s="163" t="s">
        <v>13</v>
      </c>
      <c r="F1117" s="163"/>
      <c r="G1117" s="163" t="s">
        <v>2310</v>
      </c>
      <c r="H1117" s="163" t="s">
        <v>38</v>
      </c>
      <c r="I1117" s="164" t="s">
        <v>3442</v>
      </c>
      <c r="J1117" s="164" t="s">
        <v>3442</v>
      </c>
      <c r="K1117" s="164">
        <v>0</v>
      </c>
      <c r="L1117" s="164">
        <v>0</v>
      </c>
      <c r="M1117" s="164">
        <v>1</v>
      </c>
      <c r="N1117" s="164">
        <v>1</v>
      </c>
      <c r="O1117" s="156">
        <v>0</v>
      </c>
      <c r="P1117" s="156">
        <f t="shared" si="17"/>
        <v>0</v>
      </c>
    </row>
    <row r="1118" spans="1:16" s="21" customFormat="1" ht="15" customHeight="1">
      <c r="A1118" s="163" t="s">
        <v>3443</v>
      </c>
      <c r="B1118" s="163" t="s">
        <v>3646</v>
      </c>
      <c r="C1118" s="163" t="s">
        <v>166</v>
      </c>
      <c r="D1118" s="163" t="s">
        <v>166</v>
      </c>
      <c r="E1118" s="163" t="s">
        <v>13</v>
      </c>
      <c r="F1118" s="163"/>
      <c r="G1118" s="163" t="s">
        <v>2289</v>
      </c>
      <c r="H1118" s="163" t="s">
        <v>2290</v>
      </c>
      <c r="I1118" s="164" t="s">
        <v>3442</v>
      </c>
      <c r="J1118" s="164" t="s">
        <v>3442</v>
      </c>
      <c r="K1118" s="164">
        <v>0</v>
      </c>
      <c r="L1118" s="164">
        <v>0</v>
      </c>
      <c r="M1118" s="164">
        <v>1</v>
      </c>
      <c r="N1118" s="164">
        <v>1</v>
      </c>
      <c r="O1118" s="156">
        <v>0</v>
      </c>
      <c r="P1118" s="156">
        <f t="shared" si="17"/>
        <v>0</v>
      </c>
    </row>
    <row r="1119" spans="1:16" s="21" customFormat="1" ht="15" customHeight="1">
      <c r="A1119" s="163" t="s">
        <v>3443</v>
      </c>
      <c r="B1119" s="163" t="s">
        <v>3646</v>
      </c>
      <c r="C1119" s="163" t="s">
        <v>166</v>
      </c>
      <c r="D1119" s="163" t="s">
        <v>166</v>
      </c>
      <c r="E1119" s="163" t="s">
        <v>13</v>
      </c>
      <c r="F1119" s="163"/>
      <c r="G1119" s="163" t="s">
        <v>2291</v>
      </c>
      <c r="H1119" s="163" t="s">
        <v>2292</v>
      </c>
      <c r="I1119" s="164" t="s">
        <v>3442</v>
      </c>
      <c r="J1119" s="164" t="s">
        <v>3442</v>
      </c>
      <c r="K1119" s="164">
        <v>23876</v>
      </c>
      <c r="L1119" s="164">
        <v>23876</v>
      </c>
      <c r="M1119" s="164">
        <v>1</v>
      </c>
      <c r="N1119" s="164">
        <v>1</v>
      </c>
      <c r="O1119" s="156">
        <v>23876</v>
      </c>
      <c r="P1119" s="156">
        <f t="shared" si="17"/>
        <v>0</v>
      </c>
    </row>
    <row r="1120" spans="1:16" s="21" customFormat="1" ht="15" customHeight="1">
      <c r="A1120" s="163" t="s">
        <v>3443</v>
      </c>
      <c r="B1120" s="163" t="s">
        <v>3646</v>
      </c>
      <c r="C1120" s="163" t="s">
        <v>166</v>
      </c>
      <c r="D1120" s="163" t="s">
        <v>166</v>
      </c>
      <c r="E1120" s="163" t="s">
        <v>13</v>
      </c>
      <c r="F1120" s="163"/>
      <c r="G1120" s="163" t="s">
        <v>2460</v>
      </c>
      <c r="H1120" s="163" t="s">
        <v>2461</v>
      </c>
      <c r="I1120" s="164" t="s">
        <v>3442</v>
      </c>
      <c r="J1120" s="164" t="s">
        <v>3442</v>
      </c>
      <c r="K1120" s="164">
        <v>18381</v>
      </c>
      <c r="L1120" s="164">
        <v>18381</v>
      </c>
      <c r="M1120" s="164">
        <v>1</v>
      </c>
      <c r="N1120" s="164">
        <v>1</v>
      </c>
      <c r="O1120" s="156">
        <v>18381</v>
      </c>
      <c r="P1120" s="156">
        <f t="shared" si="17"/>
        <v>0</v>
      </c>
    </row>
    <row r="1121" spans="1:16" s="21" customFormat="1" ht="15" customHeight="1">
      <c r="A1121" s="163" t="s">
        <v>3443</v>
      </c>
      <c r="B1121" s="163" t="s">
        <v>3646</v>
      </c>
      <c r="C1121" s="163" t="s">
        <v>166</v>
      </c>
      <c r="D1121" s="163" t="s">
        <v>166</v>
      </c>
      <c r="E1121" s="163" t="s">
        <v>13</v>
      </c>
      <c r="F1121" s="163"/>
      <c r="G1121" s="163" t="s">
        <v>2346</v>
      </c>
      <c r="H1121" s="163" t="s">
        <v>2347</v>
      </c>
      <c r="I1121" s="164" t="s">
        <v>3442</v>
      </c>
      <c r="J1121" s="164" t="s">
        <v>3442</v>
      </c>
      <c r="K1121" s="164">
        <v>29.71</v>
      </c>
      <c r="L1121" s="164">
        <v>29.71</v>
      </c>
      <c r="M1121" s="164">
        <v>1</v>
      </c>
      <c r="N1121" s="164">
        <v>1</v>
      </c>
      <c r="O1121" s="156">
        <v>26.68</v>
      </c>
      <c r="P1121" s="156">
        <f t="shared" si="17"/>
        <v>3.0300000000000011</v>
      </c>
    </row>
    <row r="1122" spans="1:16" s="21" customFormat="1" ht="15" customHeight="1">
      <c r="A1122" s="163" t="s">
        <v>3443</v>
      </c>
      <c r="B1122" s="163" t="s">
        <v>3646</v>
      </c>
      <c r="C1122" s="163" t="s">
        <v>166</v>
      </c>
      <c r="D1122" s="163" t="s">
        <v>166</v>
      </c>
      <c r="E1122" s="163" t="s">
        <v>13</v>
      </c>
      <c r="F1122" s="163"/>
      <c r="G1122" s="163" t="s">
        <v>2348</v>
      </c>
      <c r="H1122" s="163" t="s">
        <v>2349</v>
      </c>
      <c r="I1122" s="164" t="s">
        <v>3442</v>
      </c>
      <c r="J1122" s="164" t="s">
        <v>3442</v>
      </c>
      <c r="K1122" s="164">
        <v>0</v>
      </c>
      <c r="L1122" s="164">
        <v>0</v>
      </c>
      <c r="M1122" s="164">
        <v>1</v>
      </c>
      <c r="N1122" s="164">
        <v>1</v>
      </c>
      <c r="O1122" s="156">
        <v>0</v>
      </c>
      <c r="P1122" s="156">
        <f t="shared" si="17"/>
        <v>0</v>
      </c>
    </row>
    <row r="1123" spans="1:16" s="21" customFormat="1" ht="15" customHeight="1">
      <c r="A1123" s="163" t="s">
        <v>3443</v>
      </c>
      <c r="B1123" s="163" t="s">
        <v>3646</v>
      </c>
      <c r="C1123" s="163" t="s">
        <v>166</v>
      </c>
      <c r="D1123" s="163" t="s">
        <v>166</v>
      </c>
      <c r="E1123" s="163" t="s">
        <v>13</v>
      </c>
      <c r="F1123" s="163"/>
      <c r="G1123" s="163" t="s">
        <v>2320</v>
      </c>
      <c r="H1123" s="163" t="s">
        <v>2321</v>
      </c>
      <c r="I1123" s="164" t="s">
        <v>3442</v>
      </c>
      <c r="J1123" s="164" t="s">
        <v>3442</v>
      </c>
      <c r="K1123" s="164">
        <v>0</v>
      </c>
      <c r="L1123" s="164">
        <v>0</v>
      </c>
      <c r="M1123" s="164">
        <v>1</v>
      </c>
      <c r="N1123" s="164">
        <v>1</v>
      </c>
      <c r="O1123" s="156">
        <v>0</v>
      </c>
      <c r="P1123" s="156">
        <f t="shared" si="17"/>
        <v>0</v>
      </c>
    </row>
    <row r="1124" spans="1:16" s="21" customFormat="1" ht="15" customHeight="1">
      <c r="A1124" s="163" t="s">
        <v>3443</v>
      </c>
      <c r="B1124" s="163" t="s">
        <v>3646</v>
      </c>
      <c r="C1124" s="163" t="s">
        <v>166</v>
      </c>
      <c r="D1124" s="163" t="s">
        <v>166</v>
      </c>
      <c r="E1124" s="163" t="s">
        <v>13</v>
      </c>
      <c r="F1124" s="163"/>
      <c r="G1124" s="163" t="s">
        <v>2388</v>
      </c>
      <c r="H1124" s="163" t="s">
        <v>2389</v>
      </c>
      <c r="I1124" s="164" t="s">
        <v>3442</v>
      </c>
      <c r="J1124" s="164" t="s">
        <v>3442</v>
      </c>
      <c r="K1124" s="164">
        <v>0</v>
      </c>
      <c r="L1124" s="164">
        <v>0</v>
      </c>
      <c r="M1124" s="164">
        <v>1</v>
      </c>
      <c r="N1124" s="164">
        <v>1</v>
      </c>
      <c r="O1124" s="156">
        <v>0</v>
      </c>
      <c r="P1124" s="156">
        <f t="shared" si="17"/>
        <v>0</v>
      </c>
    </row>
    <row r="1125" spans="1:16" s="21" customFormat="1" ht="15" customHeight="1">
      <c r="A1125" s="163" t="s">
        <v>3443</v>
      </c>
      <c r="B1125" s="163" t="s">
        <v>3646</v>
      </c>
      <c r="C1125" s="163" t="s">
        <v>166</v>
      </c>
      <c r="D1125" s="163" t="s">
        <v>166</v>
      </c>
      <c r="E1125" s="163" t="s">
        <v>13</v>
      </c>
      <c r="F1125" s="163"/>
      <c r="G1125" s="163" t="s">
        <v>2350</v>
      </c>
      <c r="H1125" s="163" t="s">
        <v>2351</v>
      </c>
      <c r="I1125" s="164" t="s">
        <v>3442</v>
      </c>
      <c r="J1125" s="164" t="s">
        <v>3442</v>
      </c>
      <c r="K1125" s="164">
        <v>0</v>
      </c>
      <c r="L1125" s="164">
        <v>0</v>
      </c>
      <c r="M1125" s="164">
        <v>1</v>
      </c>
      <c r="N1125" s="164">
        <v>1</v>
      </c>
      <c r="O1125" s="156">
        <v>0</v>
      </c>
      <c r="P1125" s="156">
        <f t="shared" si="17"/>
        <v>0</v>
      </c>
    </row>
    <row r="1126" spans="1:16" s="21" customFormat="1" ht="15" customHeight="1">
      <c r="A1126" s="163" t="s">
        <v>3443</v>
      </c>
      <c r="B1126" s="163" t="s">
        <v>3646</v>
      </c>
      <c r="C1126" s="163" t="s">
        <v>166</v>
      </c>
      <c r="D1126" s="163" t="s">
        <v>166</v>
      </c>
      <c r="E1126" s="163" t="s">
        <v>13</v>
      </c>
      <c r="F1126" s="163"/>
      <c r="G1126" s="163" t="s">
        <v>2352</v>
      </c>
      <c r="H1126" s="163" t="s">
        <v>2353</v>
      </c>
      <c r="I1126" s="164" t="s">
        <v>3442</v>
      </c>
      <c r="J1126" s="164" t="s">
        <v>3442</v>
      </c>
      <c r="K1126" s="164">
        <v>25.35</v>
      </c>
      <c r="L1126" s="164">
        <v>25.35</v>
      </c>
      <c r="M1126" s="164">
        <v>1</v>
      </c>
      <c r="N1126" s="164">
        <v>1</v>
      </c>
      <c r="O1126" s="156">
        <v>25.35</v>
      </c>
      <c r="P1126" s="156">
        <f t="shared" si="17"/>
        <v>0</v>
      </c>
    </row>
    <row r="1127" spans="1:16" s="21" customFormat="1" ht="15" customHeight="1">
      <c r="A1127" s="163" t="s">
        <v>3443</v>
      </c>
      <c r="B1127" s="163" t="s">
        <v>3646</v>
      </c>
      <c r="C1127" s="163" t="s">
        <v>166</v>
      </c>
      <c r="D1127" s="163" t="s">
        <v>166</v>
      </c>
      <c r="E1127" s="163" t="s">
        <v>13</v>
      </c>
      <c r="F1127" s="163"/>
      <c r="G1127" s="163" t="s">
        <v>2354</v>
      </c>
      <c r="H1127" s="163" t="s">
        <v>2355</v>
      </c>
      <c r="I1127" s="164" t="s">
        <v>3442</v>
      </c>
      <c r="J1127" s="164" t="s">
        <v>3442</v>
      </c>
      <c r="K1127" s="164">
        <v>0</v>
      </c>
      <c r="L1127" s="164">
        <v>0</v>
      </c>
      <c r="M1127" s="164">
        <v>1</v>
      </c>
      <c r="N1127" s="164">
        <v>1</v>
      </c>
      <c r="O1127" s="156">
        <v>0</v>
      </c>
      <c r="P1127" s="156">
        <f t="shared" si="17"/>
        <v>0</v>
      </c>
    </row>
    <row r="1128" spans="1:16" s="21" customFormat="1" ht="15" customHeight="1">
      <c r="A1128" s="163" t="s">
        <v>3443</v>
      </c>
      <c r="B1128" s="163" t="s">
        <v>3646</v>
      </c>
      <c r="C1128" s="163" t="s">
        <v>166</v>
      </c>
      <c r="D1128" s="163" t="s">
        <v>166</v>
      </c>
      <c r="E1128" s="163" t="s">
        <v>13</v>
      </c>
      <c r="F1128" s="163"/>
      <c r="G1128" s="163" t="s">
        <v>2356</v>
      </c>
      <c r="H1128" s="163" t="s">
        <v>2357</v>
      </c>
      <c r="I1128" s="164">
        <v>7.59</v>
      </c>
      <c r="J1128" s="164">
        <v>7.59</v>
      </c>
      <c r="K1128" s="164">
        <v>38.51</v>
      </c>
      <c r="L1128" s="164">
        <v>38.51</v>
      </c>
      <c r="M1128" s="164">
        <v>1</v>
      </c>
      <c r="N1128" s="164">
        <v>1</v>
      </c>
      <c r="O1128" s="156">
        <v>30.920000000000005</v>
      </c>
      <c r="P1128" s="156">
        <f t="shared" si="17"/>
        <v>7.5899999999999928</v>
      </c>
    </row>
    <row r="1129" spans="1:16" s="21" customFormat="1" ht="15" customHeight="1">
      <c r="A1129" s="163" t="s">
        <v>3443</v>
      </c>
      <c r="B1129" s="163" t="s">
        <v>3646</v>
      </c>
      <c r="C1129" s="163" t="s">
        <v>166</v>
      </c>
      <c r="D1129" s="163" t="s">
        <v>166</v>
      </c>
      <c r="E1129" s="163" t="s">
        <v>13</v>
      </c>
      <c r="F1129" s="163"/>
      <c r="G1129" s="163" t="s">
        <v>2358</v>
      </c>
      <c r="H1129" s="163" t="s">
        <v>2359</v>
      </c>
      <c r="I1129" s="164">
        <v>1966.27</v>
      </c>
      <c r="J1129" s="164">
        <v>1966.27</v>
      </c>
      <c r="K1129" s="164">
        <v>18010.330000000002</v>
      </c>
      <c r="L1129" s="164">
        <v>18010.330000000002</v>
      </c>
      <c r="M1129" s="164">
        <v>1</v>
      </c>
      <c r="N1129" s="164">
        <v>1</v>
      </c>
      <c r="O1129" s="156">
        <v>16044.060000000001</v>
      </c>
      <c r="P1129" s="156">
        <f t="shared" si="17"/>
        <v>1966.2700000000004</v>
      </c>
    </row>
    <row r="1130" spans="1:16" s="21" customFormat="1" ht="15" customHeight="1">
      <c r="A1130" s="163" t="s">
        <v>3443</v>
      </c>
      <c r="B1130" s="163" t="s">
        <v>3646</v>
      </c>
      <c r="C1130" s="163" t="s">
        <v>166</v>
      </c>
      <c r="D1130" s="163" t="s">
        <v>166</v>
      </c>
      <c r="E1130" s="163" t="s">
        <v>13</v>
      </c>
      <c r="F1130" s="163"/>
      <c r="G1130" s="163" t="s">
        <v>2360</v>
      </c>
      <c r="H1130" s="163" t="s">
        <v>2361</v>
      </c>
      <c r="I1130" s="164" t="s">
        <v>3442</v>
      </c>
      <c r="J1130" s="164" t="s">
        <v>3442</v>
      </c>
      <c r="K1130" s="164">
        <v>0</v>
      </c>
      <c r="L1130" s="164">
        <v>0</v>
      </c>
      <c r="M1130" s="164">
        <v>1</v>
      </c>
      <c r="N1130" s="164">
        <v>1</v>
      </c>
      <c r="O1130" s="156">
        <v>0</v>
      </c>
      <c r="P1130" s="156">
        <f t="shared" si="17"/>
        <v>0</v>
      </c>
    </row>
    <row r="1131" spans="1:16" s="21" customFormat="1" ht="15" customHeight="1">
      <c r="A1131" s="163" t="s">
        <v>3443</v>
      </c>
      <c r="B1131" s="163" t="s">
        <v>3646</v>
      </c>
      <c r="C1131" s="163" t="s">
        <v>166</v>
      </c>
      <c r="D1131" s="163" t="s">
        <v>166</v>
      </c>
      <c r="E1131" s="163" t="s">
        <v>13</v>
      </c>
      <c r="F1131" s="163"/>
      <c r="G1131" s="163" t="s">
        <v>2362</v>
      </c>
      <c r="H1131" s="163" t="s">
        <v>2363</v>
      </c>
      <c r="I1131" s="164" t="s">
        <v>3442</v>
      </c>
      <c r="J1131" s="164" t="s">
        <v>3442</v>
      </c>
      <c r="K1131" s="164">
        <v>0</v>
      </c>
      <c r="L1131" s="164">
        <v>0</v>
      </c>
      <c r="M1131" s="164">
        <v>1</v>
      </c>
      <c r="N1131" s="164">
        <v>1</v>
      </c>
      <c r="O1131" s="156">
        <v>0</v>
      </c>
      <c r="P1131" s="156">
        <f t="shared" si="17"/>
        <v>0</v>
      </c>
    </row>
    <row r="1132" spans="1:16" s="21" customFormat="1" ht="15" customHeight="1">
      <c r="A1132" s="163" t="s">
        <v>3443</v>
      </c>
      <c r="B1132" s="163" t="s">
        <v>3646</v>
      </c>
      <c r="C1132" s="163" t="s">
        <v>166</v>
      </c>
      <c r="D1132" s="163" t="s">
        <v>166</v>
      </c>
      <c r="E1132" s="163" t="s">
        <v>13</v>
      </c>
      <c r="F1132" s="163"/>
      <c r="G1132" s="163" t="s">
        <v>2364</v>
      </c>
      <c r="H1132" s="163" t="s">
        <v>121</v>
      </c>
      <c r="I1132" s="164" t="s">
        <v>3442</v>
      </c>
      <c r="J1132" s="164" t="s">
        <v>3442</v>
      </c>
      <c r="K1132" s="164">
        <v>805.12</v>
      </c>
      <c r="L1132" s="164">
        <v>805.12</v>
      </c>
      <c r="M1132" s="164">
        <v>1</v>
      </c>
      <c r="N1132" s="164">
        <v>1</v>
      </c>
      <c r="O1132" s="156">
        <v>805.12</v>
      </c>
      <c r="P1132" s="156">
        <f t="shared" si="17"/>
        <v>0</v>
      </c>
    </row>
    <row r="1133" spans="1:16" s="21" customFormat="1" ht="15" customHeight="1">
      <c r="A1133" s="163" t="s">
        <v>3443</v>
      </c>
      <c r="B1133" s="163" t="s">
        <v>3646</v>
      </c>
      <c r="C1133" s="163" t="s">
        <v>166</v>
      </c>
      <c r="D1133" s="163" t="s">
        <v>166</v>
      </c>
      <c r="E1133" s="163" t="s">
        <v>13</v>
      </c>
      <c r="F1133" s="163"/>
      <c r="G1133" s="163" t="s">
        <v>2365</v>
      </c>
      <c r="H1133" s="163" t="s">
        <v>2366</v>
      </c>
      <c r="I1133" s="164" t="s">
        <v>3442</v>
      </c>
      <c r="J1133" s="164" t="s">
        <v>3442</v>
      </c>
      <c r="K1133" s="164">
        <v>0</v>
      </c>
      <c r="L1133" s="164">
        <v>0</v>
      </c>
      <c r="M1133" s="164">
        <v>1</v>
      </c>
      <c r="N1133" s="164">
        <v>1</v>
      </c>
      <c r="O1133" s="156">
        <v>0</v>
      </c>
      <c r="P1133" s="156">
        <f t="shared" si="17"/>
        <v>0</v>
      </c>
    </row>
    <row r="1134" spans="1:16" s="21" customFormat="1" ht="15" customHeight="1">
      <c r="A1134" s="163" t="s">
        <v>3443</v>
      </c>
      <c r="B1134" s="163" t="s">
        <v>3646</v>
      </c>
      <c r="C1134" s="163" t="s">
        <v>166</v>
      </c>
      <c r="D1134" s="163" t="s">
        <v>166</v>
      </c>
      <c r="E1134" s="163" t="s">
        <v>13</v>
      </c>
      <c r="F1134" s="163"/>
      <c r="G1134" s="163" t="s">
        <v>2293</v>
      </c>
      <c r="H1134" s="163" t="s">
        <v>17</v>
      </c>
      <c r="I1134" s="164">
        <v>457.68</v>
      </c>
      <c r="J1134" s="164">
        <v>457.68</v>
      </c>
      <c r="K1134" s="164">
        <v>832.61</v>
      </c>
      <c r="L1134" s="164">
        <v>832.61000000000013</v>
      </c>
      <c r="M1134" s="164">
        <v>1</v>
      </c>
      <c r="N1134" s="164">
        <v>1</v>
      </c>
      <c r="O1134" s="156">
        <v>374.93000000000006</v>
      </c>
      <c r="P1134" s="156">
        <f t="shared" si="17"/>
        <v>457.68000000000006</v>
      </c>
    </row>
    <row r="1135" spans="1:16" s="21" customFormat="1" ht="15" customHeight="1">
      <c r="A1135" s="163" t="s">
        <v>3443</v>
      </c>
      <c r="B1135" s="163" t="s">
        <v>3646</v>
      </c>
      <c r="C1135" s="163" t="s">
        <v>166</v>
      </c>
      <c r="D1135" s="163" t="s">
        <v>166</v>
      </c>
      <c r="E1135" s="163" t="s">
        <v>13</v>
      </c>
      <c r="F1135" s="163"/>
      <c r="G1135" s="163" t="s">
        <v>2311</v>
      </c>
      <c r="H1135" s="163" t="s">
        <v>2312</v>
      </c>
      <c r="I1135" s="164" t="s">
        <v>3442</v>
      </c>
      <c r="J1135" s="164" t="s">
        <v>3442</v>
      </c>
      <c r="K1135" s="164">
        <v>0</v>
      </c>
      <c r="L1135" s="164">
        <v>0</v>
      </c>
      <c r="M1135" s="164">
        <v>1</v>
      </c>
      <c r="N1135" s="164">
        <v>1</v>
      </c>
      <c r="O1135" s="156">
        <v>0</v>
      </c>
      <c r="P1135" s="156">
        <f t="shared" si="17"/>
        <v>0</v>
      </c>
    </row>
    <row r="1136" spans="1:16" s="21" customFormat="1" ht="15" customHeight="1">
      <c r="A1136" s="163" t="s">
        <v>3443</v>
      </c>
      <c r="B1136" s="163" t="s">
        <v>3646</v>
      </c>
      <c r="C1136" s="163" t="s">
        <v>166</v>
      </c>
      <c r="D1136" s="163" t="s">
        <v>166</v>
      </c>
      <c r="E1136" s="163" t="s">
        <v>13</v>
      </c>
      <c r="F1136" s="163"/>
      <c r="G1136" s="163" t="s">
        <v>2294</v>
      </c>
      <c r="H1136" s="163" t="s">
        <v>2295</v>
      </c>
      <c r="I1136" s="164">
        <v>1544.18</v>
      </c>
      <c r="J1136" s="164">
        <v>1544.18</v>
      </c>
      <c r="K1136" s="164">
        <v>3088.36</v>
      </c>
      <c r="L1136" s="164">
        <v>3088.36</v>
      </c>
      <c r="M1136" s="164">
        <v>1</v>
      </c>
      <c r="N1136" s="164">
        <v>1</v>
      </c>
      <c r="O1136" s="156">
        <v>1544.18</v>
      </c>
      <c r="P1136" s="156">
        <f t="shared" si="17"/>
        <v>1544.18</v>
      </c>
    </row>
    <row r="1137" spans="1:16" s="21" customFormat="1" ht="15" customHeight="1">
      <c r="A1137" s="163" t="s">
        <v>3443</v>
      </c>
      <c r="B1137" s="163" t="s">
        <v>3646</v>
      </c>
      <c r="C1137" s="163" t="s">
        <v>166</v>
      </c>
      <c r="D1137" s="163" t="s">
        <v>166</v>
      </c>
      <c r="E1137" s="163" t="s">
        <v>13</v>
      </c>
      <c r="F1137" s="163"/>
      <c r="G1137" s="163" t="s">
        <v>2314</v>
      </c>
      <c r="H1137" s="163" t="s">
        <v>2315</v>
      </c>
      <c r="I1137" s="164" t="s">
        <v>3442</v>
      </c>
      <c r="J1137" s="164" t="s">
        <v>3442</v>
      </c>
      <c r="K1137" s="164">
        <v>0</v>
      </c>
      <c r="L1137" s="164">
        <v>0</v>
      </c>
      <c r="M1137" s="164">
        <v>1</v>
      </c>
      <c r="N1137" s="164">
        <v>1</v>
      </c>
      <c r="O1137" s="156">
        <v>0</v>
      </c>
      <c r="P1137" s="156">
        <f t="shared" si="17"/>
        <v>0</v>
      </c>
    </row>
    <row r="1138" spans="1:16" s="21" customFormat="1" ht="15" customHeight="1">
      <c r="A1138" s="163" t="s">
        <v>3443</v>
      </c>
      <c r="B1138" s="163" t="s">
        <v>3646</v>
      </c>
      <c r="C1138" s="163" t="s">
        <v>166</v>
      </c>
      <c r="D1138" s="163" t="s">
        <v>166</v>
      </c>
      <c r="E1138" s="163" t="s">
        <v>13</v>
      </c>
      <c r="F1138" s="163"/>
      <c r="G1138" s="163" t="s">
        <v>2367</v>
      </c>
      <c r="H1138" s="163" t="s">
        <v>2368</v>
      </c>
      <c r="I1138" s="164">
        <v>3626.42</v>
      </c>
      <c r="J1138" s="164">
        <v>3626.42</v>
      </c>
      <c r="K1138" s="164">
        <v>48750.41</v>
      </c>
      <c r="L1138" s="164">
        <v>48750.41</v>
      </c>
      <c r="M1138" s="164">
        <v>1</v>
      </c>
      <c r="N1138" s="164">
        <v>1</v>
      </c>
      <c r="O1138" s="156">
        <v>40401.779999999992</v>
      </c>
      <c r="P1138" s="156">
        <f t="shared" si="17"/>
        <v>8348.6300000000119</v>
      </c>
    </row>
    <row r="1139" spans="1:16" s="21" customFormat="1" ht="15" customHeight="1">
      <c r="A1139" s="163" t="s">
        <v>3443</v>
      </c>
      <c r="B1139" s="163" t="s">
        <v>3646</v>
      </c>
      <c r="C1139" s="163" t="s">
        <v>166</v>
      </c>
      <c r="D1139" s="163" t="s">
        <v>166</v>
      </c>
      <c r="E1139" s="163" t="s">
        <v>13</v>
      </c>
      <c r="F1139" s="163"/>
      <c r="G1139" s="163" t="s">
        <v>2332</v>
      </c>
      <c r="H1139" s="163" t="s">
        <v>2333</v>
      </c>
      <c r="I1139" s="164">
        <v>40.74</v>
      </c>
      <c r="J1139" s="164">
        <v>40.74</v>
      </c>
      <c r="K1139" s="164">
        <v>140.80000000000001</v>
      </c>
      <c r="L1139" s="164">
        <v>140.80000000000001</v>
      </c>
      <c r="M1139" s="164">
        <v>1</v>
      </c>
      <c r="N1139" s="164">
        <v>1</v>
      </c>
      <c r="O1139" s="156">
        <v>100.06</v>
      </c>
      <c r="P1139" s="156">
        <f t="shared" si="17"/>
        <v>40.740000000000009</v>
      </c>
    </row>
    <row r="1140" spans="1:16" s="21" customFormat="1" ht="15" customHeight="1">
      <c r="A1140" s="163" t="s">
        <v>3443</v>
      </c>
      <c r="B1140" s="163" t="s">
        <v>3646</v>
      </c>
      <c r="C1140" s="163" t="s">
        <v>166</v>
      </c>
      <c r="D1140" s="163" t="s">
        <v>166</v>
      </c>
      <c r="E1140" s="163" t="s">
        <v>13</v>
      </c>
      <c r="F1140" s="163"/>
      <c r="G1140" s="163" t="s">
        <v>2369</v>
      </c>
      <c r="H1140" s="163" t="s">
        <v>2370</v>
      </c>
      <c r="I1140" s="164" t="s">
        <v>3442</v>
      </c>
      <c r="J1140" s="164" t="s">
        <v>3442</v>
      </c>
      <c r="K1140" s="164">
        <v>0</v>
      </c>
      <c r="L1140" s="164">
        <v>0</v>
      </c>
      <c r="M1140" s="164">
        <v>1</v>
      </c>
      <c r="N1140" s="164">
        <v>1</v>
      </c>
      <c r="O1140" s="156">
        <v>0</v>
      </c>
      <c r="P1140" s="156">
        <f t="shared" si="17"/>
        <v>0</v>
      </c>
    </row>
    <row r="1141" spans="1:16" s="21" customFormat="1" ht="15" customHeight="1">
      <c r="A1141" s="163" t="s">
        <v>3443</v>
      </c>
      <c r="B1141" s="163" t="s">
        <v>3646</v>
      </c>
      <c r="C1141" s="163" t="s">
        <v>166</v>
      </c>
      <c r="D1141" s="163" t="s">
        <v>166</v>
      </c>
      <c r="E1141" s="163" t="s">
        <v>13</v>
      </c>
      <c r="F1141" s="163"/>
      <c r="G1141" s="163" t="s">
        <v>2371</v>
      </c>
      <c r="H1141" s="163" t="s">
        <v>2372</v>
      </c>
      <c r="I1141" s="164">
        <v>9161.65</v>
      </c>
      <c r="J1141" s="164">
        <v>9161.65</v>
      </c>
      <c r="K1141" s="164">
        <v>111700.87</v>
      </c>
      <c r="L1141" s="164">
        <v>111700.87000000001</v>
      </c>
      <c r="M1141" s="164">
        <v>1</v>
      </c>
      <c r="N1141" s="164">
        <v>1</v>
      </c>
      <c r="O1141" s="156">
        <v>102539.22</v>
      </c>
      <c r="P1141" s="156">
        <f t="shared" si="17"/>
        <v>9161.6500000000087</v>
      </c>
    </row>
    <row r="1142" spans="1:16" s="21" customFormat="1" ht="15" customHeight="1">
      <c r="A1142" s="163" t="s">
        <v>3443</v>
      </c>
      <c r="B1142" s="163" t="s">
        <v>3646</v>
      </c>
      <c r="C1142" s="163" t="s">
        <v>166</v>
      </c>
      <c r="D1142" s="163" t="s">
        <v>166</v>
      </c>
      <c r="E1142" s="163" t="s">
        <v>13</v>
      </c>
      <c r="F1142" s="163"/>
      <c r="G1142" s="163" t="s">
        <v>2373</v>
      </c>
      <c r="H1142" s="163" t="s">
        <v>2374</v>
      </c>
      <c r="I1142" s="164">
        <v>11.6</v>
      </c>
      <c r="J1142" s="164">
        <v>11.6</v>
      </c>
      <c r="K1142" s="164">
        <v>168.24</v>
      </c>
      <c r="L1142" s="164">
        <v>168.23999999999998</v>
      </c>
      <c r="M1142" s="164">
        <v>1</v>
      </c>
      <c r="N1142" s="164">
        <v>1</v>
      </c>
      <c r="O1142" s="156">
        <v>156.64000000000001</v>
      </c>
      <c r="P1142" s="156">
        <f t="shared" si="17"/>
        <v>11.599999999999966</v>
      </c>
    </row>
    <row r="1143" spans="1:16" s="21" customFormat="1" ht="15" customHeight="1">
      <c r="A1143" s="163" t="s">
        <v>3443</v>
      </c>
      <c r="B1143" s="163" t="s">
        <v>3646</v>
      </c>
      <c r="C1143" s="163" t="s">
        <v>166</v>
      </c>
      <c r="D1143" s="163" t="s">
        <v>166</v>
      </c>
      <c r="E1143" s="163" t="s">
        <v>13</v>
      </c>
      <c r="F1143" s="163"/>
      <c r="G1143" s="163" t="s">
        <v>2375</v>
      </c>
      <c r="H1143" s="163" t="s">
        <v>2376</v>
      </c>
      <c r="I1143" s="164" t="s">
        <v>3442</v>
      </c>
      <c r="J1143" s="164" t="s">
        <v>3442</v>
      </c>
      <c r="K1143" s="164">
        <v>0</v>
      </c>
      <c r="L1143" s="164">
        <v>0</v>
      </c>
      <c r="M1143" s="164">
        <v>1</v>
      </c>
      <c r="N1143" s="164">
        <v>1</v>
      </c>
      <c r="O1143" s="156">
        <v>0</v>
      </c>
      <c r="P1143" s="156">
        <f t="shared" si="17"/>
        <v>0</v>
      </c>
    </row>
    <row r="1144" spans="1:16" s="21" customFormat="1" ht="15" customHeight="1">
      <c r="A1144" s="163" t="s">
        <v>3443</v>
      </c>
      <c r="B1144" s="163" t="s">
        <v>3646</v>
      </c>
      <c r="C1144" s="163" t="s">
        <v>166</v>
      </c>
      <c r="D1144" s="163" t="s">
        <v>166</v>
      </c>
      <c r="E1144" s="163" t="s">
        <v>13</v>
      </c>
      <c r="F1144" s="163"/>
      <c r="G1144" s="163" t="s">
        <v>2304</v>
      </c>
      <c r="H1144" s="163" t="s">
        <v>2305</v>
      </c>
      <c r="I1144" s="164" t="s">
        <v>3442</v>
      </c>
      <c r="J1144" s="164" t="s">
        <v>3442</v>
      </c>
      <c r="K1144" s="164">
        <v>0</v>
      </c>
      <c r="L1144" s="164">
        <v>0</v>
      </c>
      <c r="M1144" s="164">
        <v>1</v>
      </c>
      <c r="N1144" s="164">
        <v>1</v>
      </c>
      <c r="O1144" s="156">
        <v>0</v>
      </c>
      <c r="P1144" s="156">
        <f t="shared" si="17"/>
        <v>0</v>
      </c>
    </row>
    <row r="1145" spans="1:16" s="21" customFormat="1" ht="15" customHeight="1">
      <c r="A1145" s="163" t="s">
        <v>3443</v>
      </c>
      <c r="B1145" s="163" t="s">
        <v>3646</v>
      </c>
      <c r="C1145" s="163" t="s">
        <v>166</v>
      </c>
      <c r="D1145" s="163" t="s">
        <v>166</v>
      </c>
      <c r="E1145" s="163" t="s">
        <v>167</v>
      </c>
      <c r="F1145" s="163"/>
      <c r="G1145" s="163" t="s">
        <v>2304</v>
      </c>
      <c r="H1145" s="163" t="s">
        <v>2305</v>
      </c>
      <c r="I1145" s="164">
        <v>101.85</v>
      </c>
      <c r="J1145" s="164">
        <v>101.85</v>
      </c>
      <c r="K1145" s="164">
        <v>18448.400000000001</v>
      </c>
      <c r="L1145" s="164">
        <v>18448.399999999994</v>
      </c>
      <c r="M1145" s="164">
        <v>1</v>
      </c>
      <c r="N1145" s="164">
        <v>1</v>
      </c>
      <c r="O1145" s="156">
        <v>18346.55</v>
      </c>
      <c r="P1145" s="156">
        <f t="shared" si="17"/>
        <v>101.84999999999491</v>
      </c>
    </row>
    <row r="1146" spans="1:16" s="21" customFormat="1" ht="15" customHeight="1">
      <c r="A1146" s="163" t="s">
        <v>3443</v>
      </c>
      <c r="B1146" s="163" t="s">
        <v>3646</v>
      </c>
      <c r="C1146" s="163" t="s">
        <v>166</v>
      </c>
      <c r="D1146" s="163" t="s">
        <v>166</v>
      </c>
      <c r="E1146" s="163" t="s">
        <v>168</v>
      </c>
      <c r="F1146" s="163"/>
      <c r="G1146" s="163" t="s">
        <v>2304</v>
      </c>
      <c r="H1146" s="163" t="s">
        <v>2305</v>
      </c>
      <c r="I1146" s="164">
        <v>575.47</v>
      </c>
      <c r="J1146" s="164">
        <v>575.47</v>
      </c>
      <c r="K1146" s="164">
        <v>9334.8700000000008</v>
      </c>
      <c r="L1146" s="164">
        <v>9334.869999999999</v>
      </c>
      <c r="M1146" s="164">
        <v>1</v>
      </c>
      <c r="N1146" s="164">
        <v>1</v>
      </c>
      <c r="O1146" s="156">
        <v>8759.4</v>
      </c>
      <c r="P1146" s="156">
        <f t="shared" si="17"/>
        <v>575.46999999999935</v>
      </c>
    </row>
    <row r="1147" spans="1:16" s="21" customFormat="1" ht="15" customHeight="1">
      <c r="A1147" s="163" t="s">
        <v>3443</v>
      </c>
      <c r="B1147" s="163" t="s">
        <v>3646</v>
      </c>
      <c r="C1147" s="163" t="s">
        <v>166</v>
      </c>
      <c r="D1147" s="163" t="s">
        <v>166</v>
      </c>
      <c r="E1147" s="163" t="s">
        <v>169</v>
      </c>
      <c r="F1147" s="163"/>
      <c r="G1147" s="163" t="s">
        <v>2304</v>
      </c>
      <c r="H1147" s="163" t="s">
        <v>2305</v>
      </c>
      <c r="I1147" s="164" t="s">
        <v>3442</v>
      </c>
      <c r="J1147" s="164" t="s">
        <v>3442</v>
      </c>
      <c r="K1147" s="164">
        <v>0</v>
      </c>
      <c r="L1147" s="164">
        <v>0</v>
      </c>
      <c r="M1147" s="164">
        <v>1</v>
      </c>
      <c r="N1147" s="164">
        <v>1</v>
      </c>
      <c r="O1147" s="156">
        <v>0</v>
      </c>
      <c r="P1147" s="156">
        <f t="shared" si="17"/>
        <v>0</v>
      </c>
    </row>
    <row r="1148" spans="1:16" s="21" customFormat="1" ht="15" customHeight="1">
      <c r="A1148" s="163" t="s">
        <v>3443</v>
      </c>
      <c r="B1148" s="163" t="s">
        <v>3646</v>
      </c>
      <c r="C1148" s="163" t="s">
        <v>166</v>
      </c>
      <c r="D1148" s="163" t="s">
        <v>166</v>
      </c>
      <c r="E1148" s="163" t="s">
        <v>170</v>
      </c>
      <c r="F1148" s="163"/>
      <c r="G1148" s="163" t="s">
        <v>2304</v>
      </c>
      <c r="H1148" s="163" t="s">
        <v>2305</v>
      </c>
      <c r="I1148" s="164" t="s">
        <v>3442</v>
      </c>
      <c r="J1148" s="164" t="s">
        <v>3442</v>
      </c>
      <c r="K1148" s="164">
        <v>8794.0400000000009</v>
      </c>
      <c r="L1148" s="164">
        <v>8794.0400000000009</v>
      </c>
      <c r="M1148" s="164">
        <v>1</v>
      </c>
      <c r="N1148" s="164">
        <v>1</v>
      </c>
      <c r="O1148" s="156">
        <v>8794.0400000000009</v>
      </c>
      <c r="P1148" s="156">
        <f t="shared" si="17"/>
        <v>0</v>
      </c>
    </row>
    <row r="1149" spans="1:16" s="21" customFormat="1" ht="15" customHeight="1">
      <c r="A1149" s="163" t="s">
        <v>3443</v>
      </c>
      <c r="B1149" s="163" t="s">
        <v>3646</v>
      </c>
      <c r="C1149" s="163" t="s">
        <v>166</v>
      </c>
      <c r="D1149" s="163" t="s">
        <v>166</v>
      </c>
      <c r="E1149" s="163" t="s">
        <v>171</v>
      </c>
      <c r="F1149" s="163"/>
      <c r="G1149" s="163" t="s">
        <v>2304</v>
      </c>
      <c r="H1149" s="163" t="s">
        <v>2305</v>
      </c>
      <c r="I1149" s="164">
        <v>1766.68</v>
      </c>
      <c r="J1149" s="164">
        <v>1766.68</v>
      </c>
      <c r="K1149" s="164">
        <v>4652.37</v>
      </c>
      <c r="L1149" s="164">
        <v>4652.37</v>
      </c>
      <c r="M1149" s="164">
        <v>1</v>
      </c>
      <c r="N1149" s="164">
        <v>1</v>
      </c>
      <c r="O1149" s="156">
        <v>2885.69</v>
      </c>
      <c r="P1149" s="156">
        <f t="shared" si="17"/>
        <v>1766.6799999999998</v>
      </c>
    </row>
    <row r="1150" spans="1:16" s="21" customFormat="1" ht="15" customHeight="1">
      <c r="A1150" s="163" t="s">
        <v>3443</v>
      </c>
      <c r="B1150" s="163" t="s">
        <v>3646</v>
      </c>
      <c r="C1150" s="163" t="s">
        <v>166</v>
      </c>
      <c r="D1150" s="163" t="s">
        <v>166</v>
      </c>
      <c r="E1150" s="163" t="s">
        <v>172</v>
      </c>
      <c r="F1150" s="163"/>
      <c r="G1150" s="163" t="s">
        <v>2304</v>
      </c>
      <c r="H1150" s="163" t="s">
        <v>2305</v>
      </c>
      <c r="I1150" s="164">
        <v>2207.6999999999998</v>
      </c>
      <c r="J1150" s="164">
        <v>2207.6999999999998</v>
      </c>
      <c r="K1150" s="164">
        <v>8618.7999999999993</v>
      </c>
      <c r="L1150" s="164">
        <v>8618.7999999999993</v>
      </c>
      <c r="M1150" s="164">
        <v>1</v>
      </c>
      <c r="N1150" s="164">
        <v>1</v>
      </c>
      <c r="O1150" s="156">
        <v>6411.1</v>
      </c>
      <c r="P1150" s="156">
        <f t="shared" si="17"/>
        <v>2207.6999999999989</v>
      </c>
    </row>
    <row r="1151" spans="1:16" s="21" customFormat="1" ht="15" customHeight="1">
      <c r="A1151" s="163" t="s">
        <v>3443</v>
      </c>
      <c r="B1151" s="163" t="s">
        <v>3646</v>
      </c>
      <c r="C1151" s="163" t="s">
        <v>166</v>
      </c>
      <c r="D1151" s="163" t="s">
        <v>166</v>
      </c>
      <c r="E1151" s="163" t="s">
        <v>173</v>
      </c>
      <c r="F1151" s="163"/>
      <c r="G1151" s="163" t="s">
        <v>2304</v>
      </c>
      <c r="H1151" s="163" t="s">
        <v>2305</v>
      </c>
      <c r="I1151" s="164">
        <v>54.36</v>
      </c>
      <c r="J1151" s="164">
        <v>54.36</v>
      </c>
      <c r="K1151" s="164">
        <v>5.36</v>
      </c>
      <c r="L1151" s="164">
        <v>5.36</v>
      </c>
      <c r="M1151" s="164">
        <v>1</v>
      </c>
      <c r="N1151" s="164">
        <v>1</v>
      </c>
      <c r="O1151" s="156">
        <v>-49</v>
      </c>
      <c r="P1151" s="156">
        <f t="shared" si="17"/>
        <v>54.36</v>
      </c>
    </row>
    <row r="1152" spans="1:16" s="21" customFormat="1" ht="15" customHeight="1">
      <c r="A1152" s="163" t="s">
        <v>3443</v>
      </c>
      <c r="B1152" s="163" t="s">
        <v>3646</v>
      </c>
      <c r="C1152" s="163" t="s">
        <v>166</v>
      </c>
      <c r="D1152" s="163" t="s">
        <v>166</v>
      </c>
      <c r="E1152" s="163" t="s">
        <v>174</v>
      </c>
      <c r="F1152" s="163"/>
      <c r="G1152" s="163" t="s">
        <v>2304</v>
      </c>
      <c r="H1152" s="163" t="s">
        <v>2305</v>
      </c>
      <c r="I1152" s="164">
        <v>221.6</v>
      </c>
      <c r="J1152" s="164">
        <v>221.6</v>
      </c>
      <c r="K1152" s="164">
        <v>1410.05</v>
      </c>
      <c r="L1152" s="164">
        <v>1410.05</v>
      </c>
      <c r="M1152" s="164">
        <v>1</v>
      </c>
      <c r="N1152" s="164">
        <v>1</v>
      </c>
      <c r="O1152" s="156">
        <v>1188.45</v>
      </c>
      <c r="P1152" s="156">
        <f t="shared" si="17"/>
        <v>221.59999999999991</v>
      </c>
    </row>
    <row r="1153" spans="1:16" s="21" customFormat="1" ht="15" customHeight="1">
      <c r="A1153" s="163" t="s">
        <v>3443</v>
      </c>
      <c r="B1153" s="163" t="s">
        <v>3646</v>
      </c>
      <c r="C1153" s="163" t="s">
        <v>166</v>
      </c>
      <c r="D1153" s="163" t="s">
        <v>166</v>
      </c>
      <c r="E1153" s="163" t="s">
        <v>270</v>
      </c>
      <c r="F1153" s="163"/>
      <c r="G1153" s="163" t="s">
        <v>2304</v>
      </c>
      <c r="H1153" s="163" t="s">
        <v>2305</v>
      </c>
      <c r="I1153" s="164">
        <v>6027.16</v>
      </c>
      <c r="J1153" s="164">
        <v>6027.16</v>
      </c>
      <c r="K1153" s="164">
        <v>16132.88</v>
      </c>
      <c r="L1153" s="164">
        <v>16132.88</v>
      </c>
      <c r="M1153" s="164">
        <v>1</v>
      </c>
      <c r="N1153" s="164">
        <v>1</v>
      </c>
      <c r="O1153" s="156">
        <v>10105.720000000001</v>
      </c>
      <c r="P1153" s="156">
        <f t="shared" si="17"/>
        <v>6027.159999999998</v>
      </c>
    </row>
    <row r="1154" spans="1:16" s="21" customFormat="1" ht="15" customHeight="1">
      <c r="A1154" s="163" t="s">
        <v>3443</v>
      </c>
      <c r="B1154" s="163" t="s">
        <v>3646</v>
      </c>
      <c r="C1154" s="163" t="s">
        <v>166</v>
      </c>
      <c r="D1154" s="163" t="s">
        <v>166</v>
      </c>
      <c r="E1154" s="163" t="s">
        <v>2462</v>
      </c>
      <c r="F1154" s="163"/>
      <c r="G1154" s="163" t="s">
        <v>2304</v>
      </c>
      <c r="H1154" s="163" t="s">
        <v>2305</v>
      </c>
      <c r="I1154" s="164" t="s">
        <v>3442</v>
      </c>
      <c r="J1154" s="164" t="s">
        <v>3442</v>
      </c>
      <c r="K1154" s="164">
        <v>0</v>
      </c>
      <c r="L1154" s="164">
        <v>0</v>
      </c>
      <c r="M1154" s="164">
        <v>1</v>
      </c>
      <c r="N1154" s="164">
        <v>1</v>
      </c>
      <c r="O1154" s="156">
        <v>0</v>
      </c>
      <c r="P1154" s="156">
        <f t="shared" si="17"/>
        <v>0</v>
      </c>
    </row>
    <row r="1155" spans="1:16" s="21" customFormat="1" ht="15" customHeight="1">
      <c r="A1155" s="163" t="s">
        <v>3443</v>
      </c>
      <c r="B1155" s="163" t="s">
        <v>3646</v>
      </c>
      <c r="C1155" s="163" t="s">
        <v>176</v>
      </c>
      <c r="D1155" s="163" t="s">
        <v>176</v>
      </c>
      <c r="E1155" s="163" t="s">
        <v>13</v>
      </c>
      <c r="F1155" s="163"/>
      <c r="G1155" s="163" t="s">
        <v>2279</v>
      </c>
      <c r="H1155" s="163" t="s">
        <v>2280</v>
      </c>
      <c r="I1155" s="164">
        <v>1594.83</v>
      </c>
      <c r="J1155" s="164">
        <v>1594.83</v>
      </c>
      <c r="K1155" s="164">
        <v>154303</v>
      </c>
      <c r="L1155" s="164">
        <v>154302.99999999997</v>
      </c>
      <c r="M1155" s="164">
        <v>1</v>
      </c>
      <c r="N1155" s="164">
        <v>1</v>
      </c>
      <c r="O1155" s="156">
        <v>152708.17000000001</v>
      </c>
      <c r="P1155" s="156">
        <f t="shared" si="17"/>
        <v>1594.8299999999581</v>
      </c>
    </row>
    <row r="1156" spans="1:16" s="21" customFormat="1" ht="15" customHeight="1">
      <c r="A1156" s="163" t="s">
        <v>3443</v>
      </c>
      <c r="B1156" s="163" t="s">
        <v>3646</v>
      </c>
      <c r="C1156" s="163" t="s">
        <v>176</v>
      </c>
      <c r="D1156" s="163" t="s">
        <v>176</v>
      </c>
      <c r="E1156" s="163" t="s">
        <v>13</v>
      </c>
      <c r="F1156" s="163"/>
      <c r="G1156" s="163" t="s">
        <v>2281</v>
      </c>
      <c r="H1156" s="163" t="s">
        <v>2282</v>
      </c>
      <c r="I1156" s="164">
        <v>304.60000000000002</v>
      </c>
      <c r="J1156" s="164">
        <v>304.60000000000002</v>
      </c>
      <c r="K1156" s="164">
        <v>9075.77</v>
      </c>
      <c r="L1156" s="164">
        <v>9075.7699999999986</v>
      </c>
      <c r="M1156" s="164">
        <v>1</v>
      </c>
      <c r="N1156" s="164">
        <v>1</v>
      </c>
      <c r="O1156" s="156">
        <v>8771.1699999999983</v>
      </c>
      <c r="P1156" s="156">
        <f t="shared" si="17"/>
        <v>304.60000000000036</v>
      </c>
    </row>
    <row r="1157" spans="1:16" s="21" customFormat="1" ht="15" customHeight="1">
      <c r="A1157" s="163" t="s">
        <v>3443</v>
      </c>
      <c r="B1157" s="163" t="s">
        <v>3646</v>
      </c>
      <c r="C1157" s="163" t="s">
        <v>176</v>
      </c>
      <c r="D1157" s="163" t="s">
        <v>176</v>
      </c>
      <c r="E1157" s="163" t="s">
        <v>13</v>
      </c>
      <c r="F1157" s="163"/>
      <c r="G1157" s="163" t="s">
        <v>2283</v>
      </c>
      <c r="H1157" s="163" t="s">
        <v>2284</v>
      </c>
      <c r="I1157" s="164">
        <v>4703.41</v>
      </c>
      <c r="J1157" s="164">
        <v>4703.41</v>
      </c>
      <c r="K1157" s="164">
        <v>4703.41</v>
      </c>
      <c r="L1157" s="164">
        <v>4703.41</v>
      </c>
      <c r="M1157" s="164">
        <v>1</v>
      </c>
      <c r="N1157" s="164">
        <v>1</v>
      </c>
      <c r="O1157" s="156">
        <v>0</v>
      </c>
      <c r="P1157" s="156">
        <f t="shared" ref="P1157:P1220" si="18">L1157-O1157</f>
        <v>4703.41</v>
      </c>
    </row>
    <row r="1158" spans="1:16" s="21" customFormat="1" ht="15" customHeight="1">
      <c r="A1158" s="163" t="s">
        <v>3443</v>
      </c>
      <c r="B1158" s="163" t="s">
        <v>3646</v>
      </c>
      <c r="C1158" s="163" t="s">
        <v>176</v>
      </c>
      <c r="D1158" s="163" t="s">
        <v>176</v>
      </c>
      <c r="E1158" s="163" t="s">
        <v>13</v>
      </c>
      <c r="F1158" s="163"/>
      <c r="G1158" s="163" t="s">
        <v>2285</v>
      </c>
      <c r="H1158" s="163" t="s">
        <v>2286</v>
      </c>
      <c r="I1158" s="164">
        <v>70.239999999999995</v>
      </c>
      <c r="J1158" s="164">
        <v>70.239999999999995</v>
      </c>
      <c r="K1158" s="164">
        <v>281.27999999999997</v>
      </c>
      <c r="L1158" s="164">
        <v>281.27999999999997</v>
      </c>
      <c r="M1158" s="164">
        <v>1</v>
      </c>
      <c r="N1158" s="164">
        <v>1</v>
      </c>
      <c r="O1158" s="156">
        <v>211.04000000000002</v>
      </c>
      <c r="P1158" s="156">
        <f t="shared" si="18"/>
        <v>70.239999999999952</v>
      </c>
    </row>
    <row r="1159" spans="1:16" s="21" customFormat="1" ht="15" customHeight="1">
      <c r="A1159" s="163" t="s">
        <v>3443</v>
      </c>
      <c r="B1159" s="163" t="s">
        <v>3646</v>
      </c>
      <c r="C1159" s="163" t="s">
        <v>176</v>
      </c>
      <c r="D1159" s="163" t="s">
        <v>176</v>
      </c>
      <c r="E1159" s="163" t="s">
        <v>13</v>
      </c>
      <c r="F1159" s="163"/>
      <c r="G1159" s="163" t="s">
        <v>16</v>
      </c>
      <c r="H1159" s="163" t="s">
        <v>2307</v>
      </c>
      <c r="I1159" s="164" t="s">
        <v>3442</v>
      </c>
      <c r="J1159" s="164" t="s">
        <v>3442</v>
      </c>
      <c r="K1159" s="164">
        <v>0</v>
      </c>
      <c r="L1159" s="164">
        <v>0</v>
      </c>
      <c r="M1159" s="164">
        <v>1</v>
      </c>
      <c r="N1159" s="164">
        <v>1</v>
      </c>
      <c r="O1159" s="156">
        <v>0</v>
      </c>
      <c r="P1159" s="156">
        <f t="shared" si="18"/>
        <v>0</v>
      </c>
    </row>
    <row r="1160" spans="1:16" s="21" customFormat="1" ht="15" customHeight="1">
      <c r="A1160" s="163" t="s">
        <v>3443</v>
      </c>
      <c r="B1160" s="163" t="s">
        <v>3646</v>
      </c>
      <c r="C1160" s="163" t="s">
        <v>176</v>
      </c>
      <c r="D1160" s="163" t="s">
        <v>176</v>
      </c>
      <c r="E1160" s="163" t="s">
        <v>13</v>
      </c>
      <c r="F1160" s="163"/>
      <c r="G1160" s="163" t="s">
        <v>2287</v>
      </c>
      <c r="H1160" s="163" t="s">
        <v>2288</v>
      </c>
      <c r="I1160" s="164">
        <v>1607.22</v>
      </c>
      <c r="J1160" s="164">
        <v>1607.22</v>
      </c>
      <c r="K1160" s="164">
        <v>1607.22</v>
      </c>
      <c r="L1160" s="164">
        <v>1607.22</v>
      </c>
      <c r="M1160" s="164">
        <v>1</v>
      </c>
      <c r="N1160" s="164">
        <v>1</v>
      </c>
      <c r="O1160" s="156">
        <v>0</v>
      </c>
      <c r="P1160" s="156">
        <f t="shared" si="18"/>
        <v>1607.22</v>
      </c>
    </row>
    <row r="1161" spans="1:16" s="21" customFormat="1" ht="15" customHeight="1">
      <c r="A1161" s="163" t="s">
        <v>3443</v>
      </c>
      <c r="B1161" s="163" t="s">
        <v>3646</v>
      </c>
      <c r="C1161" s="163" t="s">
        <v>176</v>
      </c>
      <c r="D1161" s="163" t="s">
        <v>176</v>
      </c>
      <c r="E1161" s="163" t="s">
        <v>13</v>
      </c>
      <c r="F1161" s="163"/>
      <c r="G1161" s="163" t="s">
        <v>2302</v>
      </c>
      <c r="H1161" s="163" t="s">
        <v>2303</v>
      </c>
      <c r="I1161" s="164">
        <v>292.52</v>
      </c>
      <c r="J1161" s="164">
        <v>292.52</v>
      </c>
      <c r="K1161" s="164">
        <v>292.52</v>
      </c>
      <c r="L1161" s="164">
        <v>292.52</v>
      </c>
      <c r="M1161" s="164">
        <v>1</v>
      </c>
      <c r="N1161" s="164">
        <v>1</v>
      </c>
      <c r="O1161" s="156">
        <v>0</v>
      </c>
      <c r="P1161" s="156">
        <f t="shared" si="18"/>
        <v>292.52</v>
      </c>
    </row>
    <row r="1162" spans="1:16" s="21" customFormat="1" ht="15" customHeight="1">
      <c r="A1162" s="163" t="s">
        <v>3443</v>
      </c>
      <c r="B1162" s="163" t="s">
        <v>3646</v>
      </c>
      <c r="C1162" s="163" t="s">
        <v>176</v>
      </c>
      <c r="D1162" s="163" t="s">
        <v>176</v>
      </c>
      <c r="E1162" s="163" t="s">
        <v>13</v>
      </c>
      <c r="F1162" s="163"/>
      <c r="G1162" s="163" t="s">
        <v>2306</v>
      </c>
      <c r="H1162" s="163" t="s">
        <v>27</v>
      </c>
      <c r="I1162" s="164" t="s">
        <v>3442</v>
      </c>
      <c r="J1162" s="164" t="s">
        <v>3442</v>
      </c>
      <c r="K1162" s="164">
        <v>0</v>
      </c>
      <c r="L1162" s="164">
        <v>0</v>
      </c>
      <c r="M1162" s="164">
        <v>1</v>
      </c>
      <c r="N1162" s="164">
        <v>1</v>
      </c>
      <c r="O1162" s="156">
        <v>0</v>
      </c>
      <c r="P1162" s="156">
        <f t="shared" si="18"/>
        <v>0</v>
      </c>
    </row>
    <row r="1163" spans="1:16" s="21" customFormat="1" ht="15" customHeight="1">
      <c r="A1163" s="163" t="s">
        <v>3443</v>
      </c>
      <c r="B1163" s="163" t="s">
        <v>3646</v>
      </c>
      <c r="C1163" s="163" t="s">
        <v>176</v>
      </c>
      <c r="D1163" s="163" t="s">
        <v>176</v>
      </c>
      <c r="E1163" s="163" t="s">
        <v>13</v>
      </c>
      <c r="F1163" s="163"/>
      <c r="G1163" s="163" t="s">
        <v>2308</v>
      </c>
      <c r="H1163" s="163" t="s">
        <v>31</v>
      </c>
      <c r="I1163" s="164" t="s">
        <v>3442</v>
      </c>
      <c r="J1163" s="164" t="s">
        <v>3442</v>
      </c>
      <c r="K1163" s="164">
        <v>0</v>
      </c>
      <c r="L1163" s="164">
        <v>0</v>
      </c>
      <c r="M1163" s="164">
        <v>1</v>
      </c>
      <c r="N1163" s="164">
        <v>1</v>
      </c>
      <c r="O1163" s="156">
        <v>0</v>
      </c>
      <c r="P1163" s="156">
        <f t="shared" si="18"/>
        <v>0</v>
      </c>
    </row>
    <row r="1164" spans="1:16" s="21" customFormat="1" ht="15" customHeight="1">
      <c r="A1164" s="163" t="s">
        <v>3443</v>
      </c>
      <c r="B1164" s="163" t="s">
        <v>3646</v>
      </c>
      <c r="C1164" s="163" t="s">
        <v>176</v>
      </c>
      <c r="D1164" s="163" t="s">
        <v>176</v>
      </c>
      <c r="E1164" s="163" t="s">
        <v>13</v>
      </c>
      <c r="F1164" s="163"/>
      <c r="G1164" s="163" t="s">
        <v>2289</v>
      </c>
      <c r="H1164" s="163" t="s">
        <v>2290</v>
      </c>
      <c r="I1164" s="164" t="s">
        <v>3442</v>
      </c>
      <c r="J1164" s="164" t="s">
        <v>3442</v>
      </c>
      <c r="K1164" s="164">
        <v>0</v>
      </c>
      <c r="L1164" s="164">
        <v>0</v>
      </c>
      <c r="M1164" s="164">
        <v>1</v>
      </c>
      <c r="N1164" s="164">
        <v>1</v>
      </c>
      <c r="O1164" s="156">
        <v>0</v>
      </c>
      <c r="P1164" s="156">
        <f t="shared" si="18"/>
        <v>0</v>
      </c>
    </row>
    <row r="1165" spans="1:16" s="21" customFormat="1" ht="15" customHeight="1">
      <c r="A1165" s="163" t="s">
        <v>3443</v>
      </c>
      <c r="B1165" s="163" t="s">
        <v>3646</v>
      </c>
      <c r="C1165" s="163" t="s">
        <v>176</v>
      </c>
      <c r="D1165" s="163" t="s">
        <v>176</v>
      </c>
      <c r="E1165" s="163" t="s">
        <v>13</v>
      </c>
      <c r="F1165" s="163"/>
      <c r="G1165" s="163" t="s">
        <v>2291</v>
      </c>
      <c r="H1165" s="163" t="s">
        <v>2292</v>
      </c>
      <c r="I1165" s="164" t="s">
        <v>3442</v>
      </c>
      <c r="J1165" s="164" t="s">
        <v>3442</v>
      </c>
      <c r="K1165" s="164">
        <v>17817</v>
      </c>
      <c r="L1165" s="164">
        <v>17817</v>
      </c>
      <c r="M1165" s="164">
        <v>1</v>
      </c>
      <c r="N1165" s="164">
        <v>1</v>
      </c>
      <c r="O1165" s="156">
        <v>17817</v>
      </c>
      <c r="P1165" s="156">
        <f t="shared" si="18"/>
        <v>0</v>
      </c>
    </row>
    <row r="1166" spans="1:16" s="21" customFormat="1" ht="15" customHeight="1">
      <c r="A1166" s="163" t="s">
        <v>3443</v>
      </c>
      <c r="B1166" s="163" t="s">
        <v>3646</v>
      </c>
      <c r="C1166" s="163" t="s">
        <v>176</v>
      </c>
      <c r="D1166" s="163" t="s">
        <v>176</v>
      </c>
      <c r="E1166" s="163" t="s">
        <v>13</v>
      </c>
      <c r="F1166" s="163"/>
      <c r="G1166" s="163" t="s">
        <v>2293</v>
      </c>
      <c r="H1166" s="163" t="s">
        <v>17</v>
      </c>
      <c r="I1166" s="164">
        <v>167.24</v>
      </c>
      <c r="J1166" s="164">
        <v>167.24</v>
      </c>
      <c r="K1166" s="164">
        <v>199.87</v>
      </c>
      <c r="L1166" s="164">
        <v>199.87</v>
      </c>
      <c r="M1166" s="164">
        <v>1</v>
      </c>
      <c r="N1166" s="164">
        <v>1</v>
      </c>
      <c r="O1166" s="156">
        <v>32.630000000000003</v>
      </c>
      <c r="P1166" s="156">
        <f t="shared" si="18"/>
        <v>167.24</v>
      </c>
    </row>
    <row r="1167" spans="1:16" s="21" customFormat="1" ht="15" customHeight="1">
      <c r="A1167" s="163" t="s">
        <v>3443</v>
      </c>
      <c r="B1167" s="163" t="s">
        <v>3646</v>
      </c>
      <c r="C1167" s="163" t="s">
        <v>176</v>
      </c>
      <c r="D1167" s="163" t="s">
        <v>176</v>
      </c>
      <c r="E1167" s="163" t="s">
        <v>13</v>
      </c>
      <c r="F1167" s="163"/>
      <c r="G1167" s="163" t="s">
        <v>2294</v>
      </c>
      <c r="H1167" s="163" t="s">
        <v>2295</v>
      </c>
      <c r="I1167" s="164">
        <v>908.91</v>
      </c>
      <c r="J1167" s="164">
        <v>908.91</v>
      </c>
      <c r="K1167" s="164">
        <v>1817.82</v>
      </c>
      <c r="L1167" s="164">
        <v>1817.82</v>
      </c>
      <c r="M1167" s="164">
        <v>1</v>
      </c>
      <c r="N1167" s="164">
        <v>1</v>
      </c>
      <c r="O1167" s="156">
        <v>908.91</v>
      </c>
      <c r="P1167" s="156">
        <f t="shared" si="18"/>
        <v>908.91</v>
      </c>
    </row>
    <row r="1168" spans="1:16" s="21" customFormat="1" ht="15" customHeight="1">
      <c r="A1168" s="163" t="s">
        <v>3443</v>
      </c>
      <c r="B1168" s="163" t="s">
        <v>3646</v>
      </c>
      <c r="C1168" s="163" t="s">
        <v>176</v>
      </c>
      <c r="D1168" s="163" t="s">
        <v>176</v>
      </c>
      <c r="E1168" s="163" t="s">
        <v>13</v>
      </c>
      <c r="F1168" s="163"/>
      <c r="G1168" s="163" t="s">
        <v>2332</v>
      </c>
      <c r="H1168" s="163" t="s">
        <v>2333</v>
      </c>
      <c r="I1168" s="164" t="s">
        <v>3442</v>
      </c>
      <c r="J1168" s="164" t="s">
        <v>3442</v>
      </c>
      <c r="K1168" s="164">
        <v>0</v>
      </c>
      <c r="L1168" s="164">
        <v>0</v>
      </c>
      <c r="M1168" s="164">
        <v>1</v>
      </c>
      <c r="N1168" s="164">
        <v>1</v>
      </c>
      <c r="O1168" s="156">
        <v>0</v>
      </c>
      <c r="P1168" s="156">
        <f t="shared" si="18"/>
        <v>0</v>
      </c>
    </row>
    <row r="1169" spans="1:16" s="21" customFormat="1" ht="15" customHeight="1">
      <c r="A1169" s="163" t="s">
        <v>3443</v>
      </c>
      <c r="B1169" s="163" t="s">
        <v>3646</v>
      </c>
      <c r="C1169" s="163" t="s">
        <v>176</v>
      </c>
      <c r="D1169" s="163" t="s">
        <v>176</v>
      </c>
      <c r="E1169" s="163" t="s">
        <v>13</v>
      </c>
      <c r="F1169" s="163"/>
      <c r="G1169" s="163" t="s">
        <v>2309</v>
      </c>
      <c r="H1169" s="163" t="s">
        <v>256</v>
      </c>
      <c r="I1169" s="164" t="s">
        <v>3442</v>
      </c>
      <c r="J1169" s="164" t="s">
        <v>3442</v>
      </c>
      <c r="K1169" s="164">
        <v>0</v>
      </c>
      <c r="L1169" s="164">
        <v>0</v>
      </c>
      <c r="M1169" s="164">
        <v>1</v>
      </c>
      <c r="N1169" s="164">
        <v>1</v>
      </c>
      <c r="O1169" s="156">
        <v>0</v>
      </c>
      <c r="P1169" s="156">
        <f t="shared" si="18"/>
        <v>0</v>
      </c>
    </row>
    <row r="1170" spans="1:16" s="21" customFormat="1" ht="15" customHeight="1">
      <c r="A1170" s="163" t="s">
        <v>3443</v>
      </c>
      <c r="B1170" s="163" t="s">
        <v>3646</v>
      </c>
      <c r="C1170" s="163" t="s">
        <v>178</v>
      </c>
      <c r="D1170" s="163" t="s">
        <v>178</v>
      </c>
      <c r="E1170" s="163" t="s">
        <v>13</v>
      </c>
      <c r="F1170" s="163"/>
      <c r="G1170" s="163" t="s">
        <v>2279</v>
      </c>
      <c r="H1170" s="163" t="s">
        <v>2280</v>
      </c>
      <c r="I1170" s="164">
        <v>896.98</v>
      </c>
      <c r="J1170" s="164">
        <v>896.98</v>
      </c>
      <c r="K1170" s="164">
        <v>86749.86</v>
      </c>
      <c r="L1170" s="164">
        <v>86749.86</v>
      </c>
      <c r="M1170" s="164">
        <v>1</v>
      </c>
      <c r="N1170" s="164">
        <v>1</v>
      </c>
      <c r="O1170" s="156">
        <v>85852.88</v>
      </c>
      <c r="P1170" s="156">
        <f t="shared" si="18"/>
        <v>896.97999999999593</v>
      </c>
    </row>
    <row r="1171" spans="1:16" s="21" customFormat="1" ht="15" customHeight="1">
      <c r="A1171" s="163" t="s">
        <v>3443</v>
      </c>
      <c r="B1171" s="163" t="s">
        <v>3646</v>
      </c>
      <c r="C1171" s="163" t="s">
        <v>178</v>
      </c>
      <c r="D1171" s="163" t="s">
        <v>178</v>
      </c>
      <c r="E1171" s="163" t="s">
        <v>13</v>
      </c>
      <c r="F1171" s="163"/>
      <c r="G1171" s="163" t="s">
        <v>2281</v>
      </c>
      <c r="H1171" s="163" t="s">
        <v>2282</v>
      </c>
      <c r="I1171" s="164">
        <v>171.41</v>
      </c>
      <c r="J1171" s="164">
        <v>171.41</v>
      </c>
      <c r="K1171" s="164">
        <v>5107.1499999999996</v>
      </c>
      <c r="L1171" s="164">
        <v>5107.1499999999996</v>
      </c>
      <c r="M1171" s="164">
        <v>1</v>
      </c>
      <c r="N1171" s="164">
        <v>1</v>
      </c>
      <c r="O1171" s="156">
        <v>4935.74</v>
      </c>
      <c r="P1171" s="156">
        <f t="shared" si="18"/>
        <v>171.40999999999985</v>
      </c>
    </row>
    <row r="1172" spans="1:16" s="21" customFormat="1" ht="15" customHeight="1">
      <c r="A1172" s="163" t="s">
        <v>3443</v>
      </c>
      <c r="B1172" s="163" t="s">
        <v>3646</v>
      </c>
      <c r="C1172" s="163" t="s">
        <v>178</v>
      </c>
      <c r="D1172" s="163" t="s">
        <v>178</v>
      </c>
      <c r="E1172" s="163" t="s">
        <v>13</v>
      </c>
      <c r="F1172" s="163"/>
      <c r="G1172" s="163" t="s">
        <v>2283</v>
      </c>
      <c r="H1172" s="163" t="s">
        <v>2284</v>
      </c>
      <c r="I1172" s="164">
        <v>2778.5</v>
      </c>
      <c r="J1172" s="164">
        <v>2778.5</v>
      </c>
      <c r="K1172" s="164">
        <v>2778.5</v>
      </c>
      <c r="L1172" s="164">
        <v>2778.5</v>
      </c>
      <c r="M1172" s="164">
        <v>1</v>
      </c>
      <c r="N1172" s="164">
        <v>1</v>
      </c>
      <c r="O1172" s="156">
        <v>0</v>
      </c>
      <c r="P1172" s="156">
        <f t="shared" si="18"/>
        <v>2778.5</v>
      </c>
    </row>
    <row r="1173" spans="1:16" s="21" customFormat="1" ht="15" customHeight="1">
      <c r="A1173" s="163" t="s">
        <v>3443</v>
      </c>
      <c r="B1173" s="163" t="s">
        <v>3646</v>
      </c>
      <c r="C1173" s="163" t="s">
        <v>178</v>
      </c>
      <c r="D1173" s="163" t="s">
        <v>178</v>
      </c>
      <c r="E1173" s="163" t="s">
        <v>13</v>
      </c>
      <c r="F1173" s="163"/>
      <c r="G1173" s="163" t="s">
        <v>2285</v>
      </c>
      <c r="H1173" s="163" t="s">
        <v>2286</v>
      </c>
      <c r="I1173" s="164">
        <v>41.49</v>
      </c>
      <c r="J1173" s="164">
        <v>41.49</v>
      </c>
      <c r="K1173" s="164">
        <v>166.16</v>
      </c>
      <c r="L1173" s="164">
        <v>166.16</v>
      </c>
      <c r="M1173" s="164">
        <v>1</v>
      </c>
      <c r="N1173" s="164">
        <v>1</v>
      </c>
      <c r="O1173" s="156">
        <v>124.66999999999999</v>
      </c>
      <c r="P1173" s="156">
        <f t="shared" si="18"/>
        <v>41.490000000000009</v>
      </c>
    </row>
    <row r="1174" spans="1:16" s="21" customFormat="1" ht="15" customHeight="1">
      <c r="A1174" s="163" t="s">
        <v>3443</v>
      </c>
      <c r="B1174" s="163" t="s">
        <v>3646</v>
      </c>
      <c r="C1174" s="163" t="s">
        <v>178</v>
      </c>
      <c r="D1174" s="163" t="s">
        <v>178</v>
      </c>
      <c r="E1174" s="163" t="s">
        <v>13</v>
      </c>
      <c r="F1174" s="163"/>
      <c r="G1174" s="163" t="s">
        <v>2287</v>
      </c>
      <c r="H1174" s="163" t="s">
        <v>2288</v>
      </c>
      <c r="I1174" s="164">
        <v>845.94</v>
      </c>
      <c r="J1174" s="164">
        <v>845.94</v>
      </c>
      <c r="K1174" s="164">
        <v>845.94</v>
      </c>
      <c r="L1174" s="164">
        <v>845.94</v>
      </c>
      <c r="M1174" s="164">
        <v>1</v>
      </c>
      <c r="N1174" s="164">
        <v>1</v>
      </c>
      <c r="O1174" s="156">
        <v>0</v>
      </c>
      <c r="P1174" s="156">
        <f t="shared" si="18"/>
        <v>845.94</v>
      </c>
    </row>
    <row r="1175" spans="1:16" s="21" customFormat="1" ht="15" customHeight="1">
      <c r="A1175" s="163" t="s">
        <v>3443</v>
      </c>
      <c r="B1175" s="163" t="s">
        <v>3646</v>
      </c>
      <c r="C1175" s="163" t="s">
        <v>178</v>
      </c>
      <c r="D1175" s="163" t="s">
        <v>178</v>
      </c>
      <c r="E1175" s="163" t="s">
        <v>13</v>
      </c>
      <c r="F1175" s="163"/>
      <c r="G1175" s="163" t="s">
        <v>2302</v>
      </c>
      <c r="H1175" s="163" t="s">
        <v>2303</v>
      </c>
      <c r="I1175" s="164">
        <v>143.63999999999999</v>
      </c>
      <c r="J1175" s="164">
        <v>143.63999999999999</v>
      </c>
      <c r="K1175" s="164">
        <v>143.63999999999999</v>
      </c>
      <c r="L1175" s="164">
        <v>143.63999999999999</v>
      </c>
      <c r="M1175" s="164">
        <v>1</v>
      </c>
      <c r="N1175" s="164">
        <v>1</v>
      </c>
      <c r="O1175" s="156">
        <v>0</v>
      </c>
      <c r="P1175" s="156">
        <f t="shared" si="18"/>
        <v>143.63999999999999</v>
      </c>
    </row>
    <row r="1176" spans="1:16" s="21" customFormat="1" ht="15" customHeight="1">
      <c r="A1176" s="163" t="s">
        <v>3443</v>
      </c>
      <c r="B1176" s="163" t="s">
        <v>3646</v>
      </c>
      <c r="C1176" s="163" t="s">
        <v>178</v>
      </c>
      <c r="D1176" s="163" t="s">
        <v>178</v>
      </c>
      <c r="E1176" s="163" t="s">
        <v>13</v>
      </c>
      <c r="F1176" s="163"/>
      <c r="G1176" s="163" t="s">
        <v>2306</v>
      </c>
      <c r="H1176" s="163" t="s">
        <v>27</v>
      </c>
      <c r="I1176" s="164" t="s">
        <v>3442</v>
      </c>
      <c r="J1176" s="164" t="s">
        <v>3442</v>
      </c>
      <c r="K1176" s="164">
        <v>0</v>
      </c>
      <c r="L1176" s="164">
        <v>0</v>
      </c>
      <c r="M1176" s="164">
        <v>1</v>
      </c>
      <c r="N1176" s="164">
        <v>1</v>
      </c>
      <c r="O1176" s="156">
        <v>0</v>
      </c>
      <c r="P1176" s="156">
        <f t="shared" si="18"/>
        <v>0</v>
      </c>
    </row>
    <row r="1177" spans="1:16" s="21" customFormat="1" ht="15" customHeight="1">
      <c r="A1177" s="163" t="s">
        <v>3443</v>
      </c>
      <c r="B1177" s="163" t="s">
        <v>3646</v>
      </c>
      <c r="C1177" s="163" t="s">
        <v>178</v>
      </c>
      <c r="D1177" s="163" t="s">
        <v>178</v>
      </c>
      <c r="E1177" s="163" t="s">
        <v>13</v>
      </c>
      <c r="F1177" s="163"/>
      <c r="G1177" s="163" t="s">
        <v>2385</v>
      </c>
      <c r="H1177" s="163" t="s">
        <v>2386</v>
      </c>
      <c r="I1177" s="164" t="s">
        <v>3442</v>
      </c>
      <c r="J1177" s="164" t="s">
        <v>3442</v>
      </c>
      <c r="K1177" s="164">
        <v>0</v>
      </c>
      <c r="L1177" s="164">
        <v>0</v>
      </c>
      <c r="M1177" s="164">
        <v>1</v>
      </c>
      <c r="N1177" s="164">
        <v>1</v>
      </c>
      <c r="O1177" s="156">
        <v>0</v>
      </c>
      <c r="P1177" s="156">
        <f t="shared" si="18"/>
        <v>0</v>
      </c>
    </row>
    <row r="1178" spans="1:16" s="21" customFormat="1" ht="15" customHeight="1">
      <c r="A1178" s="163" t="s">
        <v>3443</v>
      </c>
      <c r="B1178" s="163" t="s">
        <v>3646</v>
      </c>
      <c r="C1178" s="163" t="s">
        <v>178</v>
      </c>
      <c r="D1178" s="163" t="s">
        <v>178</v>
      </c>
      <c r="E1178" s="163" t="s">
        <v>13</v>
      </c>
      <c r="F1178" s="163"/>
      <c r="G1178" s="163" t="s">
        <v>2289</v>
      </c>
      <c r="H1178" s="163" t="s">
        <v>2290</v>
      </c>
      <c r="I1178" s="164" t="s">
        <v>3442</v>
      </c>
      <c r="J1178" s="164" t="s">
        <v>3442</v>
      </c>
      <c r="K1178" s="164">
        <v>0</v>
      </c>
      <c r="L1178" s="164">
        <v>0</v>
      </c>
      <c r="M1178" s="164">
        <v>1</v>
      </c>
      <c r="N1178" s="164">
        <v>1</v>
      </c>
      <c r="O1178" s="156">
        <v>0</v>
      </c>
      <c r="P1178" s="156">
        <f t="shared" si="18"/>
        <v>0</v>
      </c>
    </row>
    <row r="1179" spans="1:16" s="21" customFormat="1" ht="15" customHeight="1">
      <c r="A1179" s="163" t="s">
        <v>3443</v>
      </c>
      <c r="B1179" s="163" t="s">
        <v>3646</v>
      </c>
      <c r="C1179" s="163" t="s">
        <v>178</v>
      </c>
      <c r="D1179" s="163" t="s">
        <v>178</v>
      </c>
      <c r="E1179" s="163" t="s">
        <v>13</v>
      </c>
      <c r="F1179" s="163"/>
      <c r="G1179" s="163" t="s">
        <v>2291</v>
      </c>
      <c r="H1179" s="163" t="s">
        <v>2292</v>
      </c>
      <c r="I1179" s="164" t="s">
        <v>3442</v>
      </c>
      <c r="J1179" s="164" t="s">
        <v>3442</v>
      </c>
      <c r="K1179" s="164">
        <v>0</v>
      </c>
      <c r="L1179" s="164">
        <v>0</v>
      </c>
      <c r="M1179" s="164">
        <v>1</v>
      </c>
      <c r="N1179" s="164">
        <v>1</v>
      </c>
      <c r="O1179" s="156">
        <v>0</v>
      </c>
      <c r="P1179" s="156">
        <f t="shared" si="18"/>
        <v>0</v>
      </c>
    </row>
    <row r="1180" spans="1:16" s="21" customFormat="1" ht="15" customHeight="1">
      <c r="A1180" s="163" t="s">
        <v>3443</v>
      </c>
      <c r="B1180" s="163" t="s">
        <v>3646</v>
      </c>
      <c r="C1180" s="163" t="s">
        <v>178</v>
      </c>
      <c r="D1180" s="163" t="s">
        <v>178</v>
      </c>
      <c r="E1180" s="163" t="s">
        <v>13</v>
      </c>
      <c r="F1180" s="163"/>
      <c r="G1180" s="163" t="s">
        <v>2293</v>
      </c>
      <c r="H1180" s="163" t="s">
        <v>17</v>
      </c>
      <c r="I1180" s="164">
        <v>102.51</v>
      </c>
      <c r="J1180" s="164">
        <v>102.51</v>
      </c>
      <c r="K1180" s="164">
        <v>122.97</v>
      </c>
      <c r="L1180" s="164">
        <v>122.97</v>
      </c>
      <c r="M1180" s="164">
        <v>1</v>
      </c>
      <c r="N1180" s="164">
        <v>1</v>
      </c>
      <c r="O1180" s="156">
        <v>20.46</v>
      </c>
      <c r="P1180" s="156">
        <f t="shared" si="18"/>
        <v>102.50999999999999</v>
      </c>
    </row>
    <row r="1181" spans="1:16" s="21" customFormat="1" ht="15" customHeight="1">
      <c r="A1181" s="163" t="s">
        <v>3443</v>
      </c>
      <c r="B1181" s="163" t="s">
        <v>3646</v>
      </c>
      <c r="C1181" s="163" t="s">
        <v>178</v>
      </c>
      <c r="D1181" s="163" t="s">
        <v>178</v>
      </c>
      <c r="E1181" s="163" t="s">
        <v>13</v>
      </c>
      <c r="F1181" s="163"/>
      <c r="G1181" s="163" t="s">
        <v>2294</v>
      </c>
      <c r="H1181" s="163" t="s">
        <v>2295</v>
      </c>
      <c r="I1181" s="164">
        <v>511.47</v>
      </c>
      <c r="J1181" s="164">
        <v>511.47</v>
      </c>
      <c r="K1181" s="164">
        <v>1022.94</v>
      </c>
      <c r="L1181" s="164">
        <v>1022.94</v>
      </c>
      <c r="M1181" s="164">
        <v>1</v>
      </c>
      <c r="N1181" s="164">
        <v>1</v>
      </c>
      <c r="O1181" s="156">
        <v>511.47</v>
      </c>
      <c r="P1181" s="156">
        <f t="shared" si="18"/>
        <v>511.47</v>
      </c>
    </row>
    <row r="1182" spans="1:16" s="21" customFormat="1" ht="15" customHeight="1">
      <c r="A1182" s="163" t="s">
        <v>3443</v>
      </c>
      <c r="B1182" s="163" t="s">
        <v>3646</v>
      </c>
      <c r="C1182" s="163" t="s">
        <v>180</v>
      </c>
      <c r="D1182" s="163" t="s">
        <v>180</v>
      </c>
      <c r="E1182" s="163" t="s">
        <v>13</v>
      </c>
      <c r="F1182" s="163"/>
      <c r="G1182" s="163" t="s">
        <v>2279</v>
      </c>
      <c r="H1182" s="163" t="s">
        <v>2280</v>
      </c>
      <c r="I1182" s="164">
        <v>23945.91</v>
      </c>
      <c r="J1182" s="164">
        <v>23945.91</v>
      </c>
      <c r="K1182" s="164">
        <v>321908.59000000003</v>
      </c>
      <c r="L1182" s="164">
        <v>321908.58999999997</v>
      </c>
      <c r="M1182" s="164">
        <v>1</v>
      </c>
      <c r="N1182" s="164">
        <v>1</v>
      </c>
      <c r="O1182" s="156">
        <v>297962.68</v>
      </c>
      <c r="P1182" s="156">
        <f t="shared" si="18"/>
        <v>23945.909999999974</v>
      </c>
    </row>
    <row r="1183" spans="1:16" s="21" customFormat="1" ht="15" customHeight="1">
      <c r="A1183" s="163" t="s">
        <v>3443</v>
      </c>
      <c r="B1183" s="163" t="s">
        <v>3646</v>
      </c>
      <c r="C1183" s="163" t="s">
        <v>180</v>
      </c>
      <c r="D1183" s="163" t="s">
        <v>180</v>
      </c>
      <c r="E1183" s="163" t="s">
        <v>13</v>
      </c>
      <c r="F1183" s="163"/>
      <c r="G1183" s="163" t="s">
        <v>2281</v>
      </c>
      <c r="H1183" s="163" t="s">
        <v>2282</v>
      </c>
      <c r="I1183" s="164">
        <v>341.53</v>
      </c>
      <c r="J1183" s="164">
        <v>341.53</v>
      </c>
      <c r="K1183" s="164">
        <v>24846.42</v>
      </c>
      <c r="L1183" s="164">
        <v>24846.42</v>
      </c>
      <c r="M1183" s="164">
        <v>1</v>
      </c>
      <c r="N1183" s="164">
        <v>1</v>
      </c>
      <c r="O1183" s="156">
        <v>24504.89</v>
      </c>
      <c r="P1183" s="156">
        <f t="shared" si="18"/>
        <v>341.52999999999884</v>
      </c>
    </row>
    <row r="1184" spans="1:16" s="21" customFormat="1" ht="15" customHeight="1">
      <c r="A1184" s="163" t="s">
        <v>3443</v>
      </c>
      <c r="B1184" s="163" t="s">
        <v>3646</v>
      </c>
      <c r="C1184" s="163" t="s">
        <v>180</v>
      </c>
      <c r="D1184" s="163" t="s">
        <v>180</v>
      </c>
      <c r="E1184" s="163" t="s">
        <v>13</v>
      </c>
      <c r="F1184" s="163"/>
      <c r="G1184" s="163" t="s">
        <v>2283</v>
      </c>
      <c r="H1184" s="163" t="s">
        <v>2284</v>
      </c>
      <c r="I1184" s="164">
        <v>12180.45</v>
      </c>
      <c r="J1184" s="164">
        <v>12180.45</v>
      </c>
      <c r="K1184" s="164">
        <v>12180.45</v>
      </c>
      <c r="L1184" s="164">
        <v>12180.45</v>
      </c>
      <c r="M1184" s="164">
        <v>1</v>
      </c>
      <c r="N1184" s="164">
        <v>1</v>
      </c>
      <c r="O1184" s="156">
        <v>0</v>
      </c>
      <c r="P1184" s="156">
        <f t="shared" si="18"/>
        <v>12180.45</v>
      </c>
    </row>
    <row r="1185" spans="1:16" s="21" customFormat="1" ht="15" customHeight="1">
      <c r="A1185" s="163" t="s">
        <v>3443</v>
      </c>
      <c r="B1185" s="163" t="s">
        <v>3646</v>
      </c>
      <c r="C1185" s="163" t="s">
        <v>180</v>
      </c>
      <c r="D1185" s="163" t="s">
        <v>180</v>
      </c>
      <c r="E1185" s="163" t="s">
        <v>13</v>
      </c>
      <c r="F1185" s="163"/>
      <c r="G1185" s="163" t="s">
        <v>2285</v>
      </c>
      <c r="H1185" s="163" t="s">
        <v>2286</v>
      </c>
      <c r="I1185" s="164">
        <v>56.37</v>
      </c>
      <c r="J1185" s="164">
        <v>56.37</v>
      </c>
      <c r="K1185" s="164">
        <v>548.71</v>
      </c>
      <c r="L1185" s="164">
        <v>548.71</v>
      </c>
      <c r="M1185" s="164">
        <v>1</v>
      </c>
      <c r="N1185" s="164">
        <v>1</v>
      </c>
      <c r="O1185" s="156">
        <v>492.34000000000003</v>
      </c>
      <c r="P1185" s="156">
        <f t="shared" si="18"/>
        <v>56.370000000000005</v>
      </c>
    </row>
    <row r="1186" spans="1:16" s="21" customFormat="1" ht="15" customHeight="1">
      <c r="A1186" s="163" t="s">
        <v>3443</v>
      </c>
      <c r="B1186" s="163" t="s">
        <v>3646</v>
      </c>
      <c r="C1186" s="163" t="s">
        <v>180</v>
      </c>
      <c r="D1186" s="163" t="s">
        <v>180</v>
      </c>
      <c r="E1186" s="163" t="s">
        <v>13</v>
      </c>
      <c r="F1186" s="163"/>
      <c r="G1186" s="163" t="s">
        <v>16</v>
      </c>
      <c r="H1186" s="163" t="s">
        <v>2307</v>
      </c>
      <c r="I1186" s="164" t="s">
        <v>3442</v>
      </c>
      <c r="J1186" s="164" t="s">
        <v>3442</v>
      </c>
      <c r="K1186" s="164">
        <v>0</v>
      </c>
      <c r="L1186" s="164">
        <v>0</v>
      </c>
      <c r="M1186" s="164">
        <v>1</v>
      </c>
      <c r="N1186" s="164">
        <v>1</v>
      </c>
      <c r="O1186" s="156">
        <v>0</v>
      </c>
      <c r="P1186" s="156">
        <f t="shared" si="18"/>
        <v>0</v>
      </c>
    </row>
    <row r="1187" spans="1:16" s="21" customFormat="1" ht="15" customHeight="1">
      <c r="A1187" s="163" t="s">
        <v>3443</v>
      </c>
      <c r="B1187" s="163" t="s">
        <v>3646</v>
      </c>
      <c r="C1187" s="163" t="s">
        <v>180</v>
      </c>
      <c r="D1187" s="163" t="s">
        <v>180</v>
      </c>
      <c r="E1187" s="163" t="s">
        <v>13</v>
      </c>
      <c r="F1187" s="163"/>
      <c r="G1187" s="163" t="s">
        <v>2287</v>
      </c>
      <c r="H1187" s="163" t="s">
        <v>2288</v>
      </c>
      <c r="I1187" s="164">
        <v>2003.62</v>
      </c>
      <c r="J1187" s="164">
        <v>2003.62</v>
      </c>
      <c r="K1187" s="164">
        <v>2003.62</v>
      </c>
      <c r="L1187" s="164">
        <v>2003.62</v>
      </c>
      <c r="M1187" s="164">
        <v>1</v>
      </c>
      <c r="N1187" s="164">
        <v>1</v>
      </c>
      <c r="O1187" s="156">
        <v>0</v>
      </c>
      <c r="P1187" s="156">
        <f t="shared" si="18"/>
        <v>2003.62</v>
      </c>
    </row>
    <row r="1188" spans="1:16" s="21" customFormat="1" ht="15" customHeight="1">
      <c r="A1188" s="163" t="s">
        <v>3443</v>
      </c>
      <c r="B1188" s="163" t="s">
        <v>3646</v>
      </c>
      <c r="C1188" s="163" t="s">
        <v>180</v>
      </c>
      <c r="D1188" s="163" t="s">
        <v>180</v>
      </c>
      <c r="E1188" s="163" t="s">
        <v>13</v>
      </c>
      <c r="F1188" s="163"/>
      <c r="G1188" s="163" t="s">
        <v>2302</v>
      </c>
      <c r="H1188" s="163" t="s">
        <v>2303</v>
      </c>
      <c r="I1188" s="164">
        <v>702.96</v>
      </c>
      <c r="J1188" s="164">
        <v>702.96</v>
      </c>
      <c r="K1188" s="164">
        <v>702.96</v>
      </c>
      <c r="L1188" s="164">
        <v>702.96</v>
      </c>
      <c r="M1188" s="164">
        <v>1</v>
      </c>
      <c r="N1188" s="164">
        <v>1</v>
      </c>
      <c r="O1188" s="156">
        <v>0</v>
      </c>
      <c r="P1188" s="156">
        <f t="shared" si="18"/>
        <v>702.96</v>
      </c>
    </row>
    <row r="1189" spans="1:16" s="21" customFormat="1" ht="15" customHeight="1">
      <c r="A1189" s="163" t="s">
        <v>3443</v>
      </c>
      <c r="B1189" s="163" t="s">
        <v>3646</v>
      </c>
      <c r="C1189" s="163" t="s">
        <v>180</v>
      </c>
      <c r="D1189" s="163" t="s">
        <v>180</v>
      </c>
      <c r="E1189" s="163" t="s">
        <v>13</v>
      </c>
      <c r="F1189" s="163"/>
      <c r="G1189" s="163" t="s">
        <v>2306</v>
      </c>
      <c r="H1189" s="163" t="s">
        <v>27</v>
      </c>
      <c r="I1189" s="164" t="s">
        <v>3442</v>
      </c>
      <c r="J1189" s="164" t="s">
        <v>3442</v>
      </c>
      <c r="K1189" s="164">
        <v>0</v>
      </c>
      <c r="L1189" s="164">
        <v>0</v>
      </c>
      <c r="M1189" s="164">
        <v>1</v>
      </c>
      <c r="N1189" s="164">
        <v>1</v>
      </c>
      <c r="O1189" s="156">
        <v>0</v>
      </c>
      <c r="P1189" s="156">
        <f t="shared" si="18"/>
        <v>0</v>
      </c>
    </row>
    <row r="1190" spans="1:16" s="21" customFormat="1" ht="15" customHeight="1">
      <c r="A1190" s="163" t="s">
        <v>3443</v>
      </c>
      <c r="B1190" s="163" t="s">
        <v>3646</v>
      </c>
      <c r="C1190" s="163" t="s">
        <v>180</v>
      </c>
      <c r="D1190" s="163" t="s">
        <v>180</v>
      </c>
      <c r="E1190" s="163" t="s">
        <v>13</v>
      </c>
      <c r="F1190" s="163"/>
      <c r="G1190" s="163" t="s">
        <v>2310</v>
      </c>
      <c r="H1190" s="163" t="s">
        <v>38</v>
      </c>
      <c r="I1190" s="164" t="s">
        <v>3442</v>
      </c>
      <c r="J1190" s="164" t="s">
        <v>3442</v>
      </c>
      <c r="K1190" s="164">
        <v>0</v>
      </c>
      <c r="L1190" s="164">
        <v>0</v>
      </c>
      <c r="M1190" s="164">
        <v>1</v>
      </c>
      <c r="N1190" s="164">
        <v>1</v>
      </c>
      <c r="O1190" s="156">
        <v>0</v>
      </c>
      <c r="P1190" s="156">
        <f t="shared" si="18"/>
        <v>0</v>
      </c>
    </row>
    <row r="1191" spans="1:16" s="21" customFormat="1" ht="15" customHeight="1">
      <c r="A1191" s="163" t="s">
        <v>3443</v>
      </c>
      <c r="B1191" s="163" t="s">
        <v>3646</v>
      </c>
      <c r="C1191" s="163" t="s">
        <v>180</v>
      </c>
      <c r="D1191" s="163" t="s">
        <v>180</v>
      </c>
      <c r="E1191" s="163" t="s">
        <v>13</v>
      </c>
      <c r="F1191" s="163"/>
      <c r="G1191" s="163" t="s">
        <v>2293</v>
      </c>
      <c r="H1191" s="163" t="s">
        <v>17</v>
      </c>
      <c r="I1191" s="164">
        <v>51.58</v>
      </c>
      <c r="J1191" s="164">
        <v>51.58</v>
      </c>
      <c r="K1191" s="164">
        <v>232.03</v>
      </c>
      <c r="L1191" s="164">
        <v>232.02999999999997</v>
      </c>
      <c r="M1191" s="164">
        <v>1</v>
      </c>
      <c r="N1191" s="164">
        <v>1</v>
      </c>
      <c r="O1191" s="156">
        <v>180.45</v>
      </c>
      <c r="P1191" s="156">
        <f t="shared" si="18"/>
        <v>51.579999999999984</v>
      </c>
    </row>
    <row r="1192" spans="1:16" s="21" customFormat="1" ht="15" customHeight="1">
      <c r="A1192" s="163" t="s">
        <v>3443</v>
      </c>
      <c r="B1192" s="163" t="s">
        <v>3646</v>
      </c>
      <c r="C1192" s="163" t="s">
        <v>180</v>
      </c>
      <c r="D1192" s="163" t="s">
        <v>180</v>
      </c>
      <c r="E1192" s="163" t="s">
        <v>13</v>
      </c>
      <c r="F1192" s="163"/>
      <c r="G1192" s="163" t="s">
        <v>2294</v>
      </c>
      <c r="H1192" s="163" t="s">
        <v>2295</v>
      </c>
      <c r="I1192" s="164">
        <v>4014.85</v>
      </c>
      <c r="J1192" s="164">
        <v>4014.85</v>
      </c>
      <c r="K1192" s="164">
        <v>4014.85</v>
      </c>
      <c r="L1192" s="164">
        <v>4014.85</v>
      </c>
      <c r="M1192" s="164">
        <v>1</v>
      </c>
      <c r="N1192" s="164">
        <v>1</v>
      </c>
      <c r="O1192" s="156">
        <v>0</v>
      </c>
      <c r="P1192" s="156">
        <f t="shared" si="18"/>
        <v>4014.85</v>
      </c>
    </row>
    <row r="1193" spans="1:16" s="21" customFormat="1" ht="15" customHeight="1">
      <c r="A1193" s="163" t="s">
        <v>3443</v>
      </c>
      <c r="B1193" s="163" t="s">
        <v>3646</v>
      </c>
      <c r="C1193" s="163" t="s">
        <v>180</v>
      </c>
      <c r="D1193" s="163" t="s">
        <v>180</v>
      </c>
      <c r="E1193" s="163" t="s">
        <v>13</v>
      </c>
      <c r="F1193" s="163"/>
      <c r="G1193" s="163" t="s">
        <v>2332</v>
      </c>
      <c r="H1193" s="163" t="s">
        <v>2333</v>
      </c>
      <c r="I1193" s="164" t="s">
        <v>3442</v>
      </c>
      <c r="J1193" s="164" t="s">
        <v>3442</v>
      </c>
      <c r="K1193" s="164">
        <v>0</v>
      </c>
      <c r="L1193" s="164">
        <v>0</v>
      </c>
      <c r="M1193" s="164">
        <v>1</v>
      </c>
      <c r="N1193" s="164">
        <v>1</v>
      </c>
      <c r="O1193" s="156">
        <v>0</v>
      </c>
      <c r="P1193" s="156">
        <f t="shared" si="18"/>
        <v>0</v>
      </c>
    </row>
    <row r="1194" spans="1:16" s="21" customFormat="1" ht="15" customHeight="1">
      <c r="A1194" s="163" t="s">
        <v>3443</v>
      </c>
      <c r="B1194" s="163" t="s">
        <v>3646</v>
      </c>
      <c r="C1194" s="163" t="s">
        <v>180</v>
      </c>
      <c r="D1194" s="163" t="s">
        <v>180</v>
      </c>
      <c r="E1194" s="163" t="s">
        <v>13</v>
      </c>
      <c r="F1194" s="163"/>
      <c r="G1194" s="163" t="s">
        <v>2304</v>
      </c>
      <c r="H1194" s="163" t="s">
        <v>2305</v>
      </c>
      <c r="I1194" s="164" t="s">
        <v>3442</v>
      </c>
      <c r="J1194" s="164" t="s">
        <v>3442</v>
      </c>
      <c r="K1194" s="164">
        <v>0</v>
      </c>
      <c r="L1194" s="164">
        <v>0</v>
      </c>
      <c r="M1194" s="164">
        <v>1</v>
      </c>
      <c r="N1194" s="164">
        <v>1</v>
      </c>
      <c r="O1194" s="156">
        <v>0</v>
      </c>
      <c r="P1194" s="156">
        <f t="shared" si="18"/>
        <v>0</v>
      </c>
    </row>
    <row r="1195" spans="1:16" s="21" customFormat="1" ht="15" customHeight="1">
      <c r="A1195" s="163" t="s">
        <v>3443</v>
      </c>
      <c r="B1195" s="163" t="s">
        <v>3646</v>
      </c>
      <c r="C1195" s="163" t="s">
        <v>182</v>
      </c>
      <c r="D1195" s="163" t="s">
        <v>182</v>
      </c>
      <c r="E1195" s="163" t="s">
        <v>13</v>
      </c>
      <c r="F1195" s="163"/>
      <c r="G1195" s="163" t="s">
        <v>2279</v>
      </c>
      <c r="H1195" s="163" t="s">
        <v>2280</v>
      </c>
      <c r="I1195" s="164">
        <v>3694.15</v>
      </c>
      <c r="J1195" s="164">
        <v>3694.15</v>
      </c>
      <c r="K1195" s="164">
        <v>356849.25</v>
      </c>
      <c r="L1195" s="164">
        <v>356849.25</v>
      </c>
      <c r="M1195" s="164">
        <v>1</v>
      </c>
      <c r="N1195" s="164">
        <v>1</v>
      </c>
      <c r="O1195" s="156">
        <v>353155.1</v>
      </c>
      <c r="P1195" s="156">
        <f t="shared" si="18"/>
        <v>3694.1500000000233</v>
      </c>
    </row>
    <row r="1196" spans="1:16" s="21" customFormat="1" ht="15" customHeight="1">
      <c r="A1196" s="163" t="s">
        <v>3443</v>
      </c>
      <c r="B1196" s="163" t="s">
        <v>3646</v>
      </c>
      <c r="C1196" s="163" t="s">
        <v>182</v>
      </c>
      <c r="D1196" s="163" t="s">
        <v>182</v>
      </c>
      <c r="E1196" s="163" t="s">
        <v>13</v>
      </c>
      <c r="F1196" s="163"/>
      <c r="G1196" s="163" t="s">
        <v>2300</v>
      </c>
      <c r="H1196" s="163" t="s">
        <v>2301</v>
      </c>
      <c r="I1196" s="164" t="s">
        <v>3442</v>
      </c>
      <c r="J1196" s="164" t="s">
        <v>3442</v>
      </c>
      <c r="K1196" s="164">
        <v>0</v>
      </c>
      <c r="L1196" s="164">
        <v>0</v>
      </c>
      <c r="M1196" s="164">
        <v>1</v>
      </c>
      <c r="N1196" s="164">
        <v>1</v>
      </c>
      <c r="O1196" s="156">
        <v>0</v>
      </c>
      <c r="P1196" s="156">
        <f t="shared" si="18"/>
        <v>0</v>
      </c>
    </row>
    <row r="1197" spans="1:16" s="21" customFormat="1" ht="15" customHeight="1">
      <c r="A1197" s="163" t="s">
        <v>3443</v>
      </c>
      <c r="B1197" s="163" t="s">
        <v>3646</v>
      </c>
      <c r="C1197" s="163" t="s">
        <v>182</v>
      </c>
      <c r="D1197" s="163" t="s">
        <v>182</v>
      </c>
      <c r="E1197" s="163" t="s">
        <v>13</v>
      </c>
      <c r="F1197" s="163"/>
      <c r="G1197" s="163" t="s">
        <v>2281</v>
      </c>
      <c r="H1197" s="163" t="s">
        <v>2282</v>
      </c>
      <c r="I1197" s="164">
        <v>698.18</v>
      </c>
      <c r="J1197" s="164">
        <v>698.18</v>
      </c>
      <c r="K1197" s="164">
        <v>20802.7</v>
      </c>
      <c r="L1197" s="164">
        <v>20802.7</v>
      </c>
      <c r="M1197" s="164">
        <v>1</v>
      </c>
      <c r="N1197" s="164">
        <v>1</v>
      </c>
      <c r="O1197" s="156">
        <v>20104.520000000004</v>
      </c>
      <c r="P1197" s="156">
        <f t="shared" si="18"/>
        <v>698.17999999999665</v>
      </c>
    </row>
    <row r="1198" spans="1:16" s="21" customFormat="1" ht="15" customHeight="1">
      <c r="A1198" s="163" t="s">
        <v>3443</v>
      </c>
      <c r="B1198" s="163" t="s">
        <v>3646</v>
      </c>
      <c r="C1198" s="163" t="s">
        <v>182</v>
      </c>
      <c r="D1198" s="163" t="s">
        <v>182</v>
      </c>
      <c r="E1198" s="163" t="s">
        <v>13</v>
      </c>
      <c r="F1198" s="163"/>
      <c r="G1198" s="163" t="s">
        <v>2283</v>
      </c>
      <c r="H1198" s="163" t="s">
        <v>2284</v>
      </c>
      <c r="I1198" s="164">
        <v>13181.26</v>
      </c>
      <c r="J1198" s="164">
        <v>13181.26</v>
      </c>
      <c r="K1198" s="164">
        <v>13181.26</v>
      </c>
      <c r="L1198" s="164">
        <v>13181.26</v>
      </c>
      <c r="M1198" s="164">
        <v>1</v>
      </c>
      <c r="N1198" s="164">
        <v>1</v>
      </c>
      <c r="O1198" s="156">
        <v>0</v>
      </c>
      <c r="P1198" s="156">
        <f t="shared" si="18"/>
        <v>13181.26</v>
      </c>
    </row>
    <row r="1199" spans="1:16" s="21" customFormat="1" ht="15" customHeight="1">
      <c r="A1199" s="163" t="s">
        <v>3443</v>
      </c>
      <c r="B1199" s="163" t="s">
        <v>3646</v>
      </c>
      <c r="C1199" s="163" t="s">
        <v>182</v>
      </c>
      <c r="D1199" s="163" t="s">
        <v>182</v>
      </c>
      <c r="E1199" s="163" t="s">
        <v>13</v>
      </c>
      <c r="F1199" s="163"/>
      <c r="G1199" s="163" t="s">
        <v>2285</v>
      </c>
      <c r="H1199" s="163" t="s">
        <v>2286</v>
      </c>
      <c r="I1199" s="164">
        <v>168.84</v>
      </c>
      <c r="J1199" s="164">
        <v>168.84</v>
      </c>
      <c r="K1199" s="164">
        <v>676.12</v>
      </c>
      <c r="L1199" s="164">
        <v>676.12</v>
      </c>
      <c r="M1199" s="164">
        <v>1</v>
      </c>
      <c r="N1199" s="164">
        <v>1</v>
      </c>
      <c r="O1199" s="156">
        <v>507.28</v>
      </c>
      <c r="P1199" s="156">
        <f t="shared" si="18"/>
        <v>168.84000000000003</v>
      </c>
    </row>
    <row r="1200" spans="1:16" s="21" customFormat="1" ht="15" customHeight="1">
      <c r="A1200" s="163" t="s">
        <v>3443</v>
      </c>
      <c r="B1200" s="163" t="s">
        <v>3646</v>
      </c>
      <c r="C1200" s="163" t="s">
        <v>182</v>
      </c>
      <c r="D1200" s="163" t="s">
        <v>182</v>
      </c>
      <c r="E1200" s="163" t="s">
        <v>13</v>
      </c>
      <c r="F1200" s="163"/>
      <c r="G1200" s="163" t="s">
        <v>2287</v>
      </c>
      <c r="H1200" s="163" t="s">
        <v>2288</v>
      </c>
      <c r="I1200" s="164">
        <v>3866.8</v>
      </c>
      <c r="J1200" s="164">
        <v>3866.8</v>
      </c>
      <c r="K1200" s="164">
        <v>3866.8</v>
      </c>
      <c r="L1200" s="164">
        <v>3866.8</v>
      </c>
      <c r="M1200" s="164">
        <v>1</v>
      </c>
      <c r="N1200" s="164">
        <v>1</v>
      </c>
      <c r="O1200" s="156">
        <v>0</v>
      </c>
      <c r="P1200" s="156">
        <f t="shared" si="18"/>
        <v>3866.8</v>
      </c>
    </row>
    <row r="1201" spans="1:16" s="21" customFormat="1" ht="15" customHeight="1">
      <c r="A1201" s="163" t="s">
        <v>3443</v>
      </c>
      <c r="B1201" s="163" t="s">
        <v>3646</v>
      </c>
      <c r="C1201" s="163" t="s">
        <v>182</v>
      </c>
      <c r="D1201" s="163" t="s">
        <v>182</v>
      </c>
      <c r="E1201" s="163" t="s">
        <v>13</v>
      </c>
      <c r="F1201" s="163"/>
      <c r="G1201" s="163" t="s">
        <v>2302</v>
      </c>
      <c r="H1201" s="163" t="s">
        <v>2303</v>
      </c>
      <c r="I1201" s="164">
        <v>1068.1400000000001</v>
      </c>
      <c r="J1201" s="164">
        <v>1068.1400000000001</v>
      </c>
      <c r="K1201" s="164">
        <v>1068.1400000000001</v>
      </c>
      <c r="L1201" s="164">
        <v>1068.1400000000001</v>
      </c>
      <c r="M1201" s="164">
        <v>1</v>
      </c>
      <c r="N1201" s="164">
        <v>1</v>
      </c>
      <c r="O1201" s="156">
        <v>0</v>
      </c>
      <c r="P1201" s="156">
        <f t="shared" si="18"/>
        <v>1068.1400000000001</v>
      </c>
    </row>
    <row r="1202" spans="1:16" s="21" customFormat="1" ht="15" customHeight="1">
      <c r="A1202" s="163" t="s">
        <v>3443</v>
      </c>
      <c r="B1202" s="163" t="s">
        <v>3646</v>
      </c>
      <c r="C1202" s="163" t="s">
        <v>182</v>
      </c>
      <c r="D1202" s="163" t="s">
        <v>182</v>
      </c>
      <c r="E1202" s="163" t="s">
        <v>13</v>
      </c>
      <c r="F1202" s="163"/>
      <c r="G1202" s="163" t="s">
        <v>2306</v>
      </c>
      <c r="H1202" s="163" t="s">
        <v>27</v>
      </c>
      <c r="I1202" s="164" t="s">
        <v>3442</v>
      </c>
      <c r="J1202" s="164" t="s">
        <v>3442</v>
      </c>
      <c r="K1202" s="164">
        <v>0</v>
      </c>
      <c r="L1202" s="164">
        <v>0</v>
      </c>
      <c r="M1202" s="164">
        <v>1</v>
      </c>
      <c r="N1202" s="164">
        <v>1</v>
      </c>
      <c r="O1202" s="156">
        <v>0</v>
      </c>
      <c r="P1202" s="156">
        <f t="shared" si="18"/>
        <v>0</v>
      </c>
    </row>
    <row r="1203" spans="1:16" s="21" customFormat="1" ht="15" customHeight="1">
      <c r="A1203" s="163" t="s">
        <v>3443</v>
      </c>
      <c r="B1203" s="163" t="s">
        <v>3646</v>
      </c>
      <c r="C1203" s="163" t="s">
        <v>182</v>
      </c>
      <c r="D1203" s="163" t="s">
        <v>182</v>
      </c>
      <c r="E1203" s="163" t="s">
        <v>13</v>
      </c>
      <c r="F1203" s="163"/>
      <c r="G1203" s="163" t="s">
        <v>2289</v>
      </c>
      <c r="H1203" s="163" t="s">
        <v>2290</v>
      </c>
      <c r="I1203" s="164">
        <v>3986</v>
      </c>
      <c r="J1203" s="164">
        <v>3986</v>
      </c>
      <c r="K1203" s="164">
        <v>27102</v>
      </c>
      <c r="L1203" s="164">
        <v>27102</v>
      </c>
      <c r="M1203" s="164">
        <v>1</v>
      </c>
      <c r="N1203" s="164">
        <v>1</v>
      </c>
      <c r="O1203" s="156">
        <v>23116</v>
      </c>
      <c r="P1203" s="156">
        <f t="shared" si="18"/>
        <v>3986</v>
      </c>
    </row>
    <row r="1204" spans="1:16" s="21" customFormat="1" ht="15" customHeight="1">
      <c r="A1204" s="163" t="s">
        <v>3443</v>
      </c>
      <c r="B1204" s="163" t="s">
        <v>3646</v>
      </c>
      <c r="C1204" s="163" t="s">
        <v>182</v>
      </c>
      <c r="D1204" s="163" t="s">
        <v>182</v>
      </c>
      <c r="E1204" s="163" t="s">
        <v>13</v>
      </c>
      <c r="F1204" s="163"/>
      <c r="G1204" s="163" t="s">
        <v>2291</v>
      </c>
      <c r="H1204" s="163" t="s">
        <v>2292</v>
      </c>
      <c r="I1204" s="164" t="s">
        <v>3442</v>
      </c>
      <c r="J1204" s="164" t="s">
        <v>3442</v>
      </c>
      <c r="K1204" s="164">
        <v>9664</v>
      </c>
      <c r="L1204" s="164">
        <v>9664</v>
      </c>
      <c r="M1204" s="164">
        <v>1</v>
      </c>
      <c r="N1204" s="164">
        <v>1</v>
      </c>
      <c r="O1204" s="156">
        <v>9664</v>
      </c>
      <c r="P1204" s="156">
        <f t="shared" si="18"/>
        <v>0</v>
      </c>
    </row>
    <row r="1205" spans="1:16" s="21" customFormat="1" ht="15" customHeight="1">
      <c r="A1205" s="163" t="s">
        <v>3443</v>
      </c>
      <c r="B1205" s="163" t="s">
        <v>3646</v>
      </c>
      <c r="C1205" s="163" t="s">
        <v>182</v>
      </c>
      <c r="D1205" s="163" t="s">
        <v>182</v>
      </c>
      <c r="E1205" s="163" t="s">
        <v>13</v>
      </c>
      <c r="F1205" s="163"/>
      <c r="G1205" s="163" t="s">
        <v>2293</v>
      </c>
      <c r="H1205" s="163" t="s">
        <v>17</v>
      </c>
      <c r="I1205" s="164">
        <v>387.1</v>
      </c>
      <c r="J1205" s="164">
        <v>387.1</v>
      </c>
      <c r="K1205" s="164">
        <v>481.46</v>
      </c>
      <c r="L1205" s="164">
        <v>481.46</v>
      </c>
      <c r="M1205" s="164">
        <v>1</v>
      </c>
      <c r="N1205" s="164">
        <v>1</v>
      </c>
      <c r="O1205" s="156">
        <v>94.360000000000014</v>
      </c>
      <c r="P1205" s="156">
        <f t="shared" si="18"/>
        <v>387.09999999999997</v>
      </c>
    </row>
    <row r="1206" spans="1:16" s="21" customFormat="1" ht="15" customHeight="1">
      <c r="A1206" s="163" t="s">
        <v>3443</v>
      </c>
      <c r="B1206" s="163" t="s">
        <v>3646</v>
      </c>
      <c r="C1206" s="163" t="s">
        <v>182</v>
      </c>
      <c r="D1206" s="163" t="s">
        <v>182</v>
      </c>
      <c r="E1206" s="163" t="s">
        <v>13</v>
      </c>
      <c r="F1206" s="163"/>
      <c r="G1206" s="163" t="s">
        <v>2294</v>
      </c>
      <c r="H1206" s="163" t="s">
        <v>2295</v>
      </c>
      <c r="I1206" s="164">
        <v>2086.59</v>
      </c>
      <c r="J1206" s="164">
        <v>2086.59</v>
      </c>
      <c r="K1206" s="164">
        <v>4173.18</v>
      </c>
      <c r="L1206" s="164">
        <v>4173.18</v>
      </c>
      <c r="M1206" s="164">
        <v>1</v>
      </c>
      <c r="N1206" s="164">
        <v>1</v>
      </c>
      <c r="O1206" s="156">
        <v>2086.59</v>
      </c>
      <c r="P1206" s="156">
        <f t="shared" si="18"/>
        <v>2086.59</v>
      </c>
    </row>
    <row r="1207" spans="1:16" s="21" customFormat="1" ht="15" customHeight="1">
      <c r="A1207" s="163" t="s">
        <v>3443</v>
      </c>
      <c r="B1207" s="163" t="s">
        <v>3646</v>
      </c>
      <c r="C1207" s="163" t="s">
        <v>182</v>
      </c>
      <c r="D1207" s="163" t="s">
        <v>182</v>
      </c>
      <c r="E1207" s="163" t="s">
        <v>13</v>
      </c>
      <c r="F1207" s="163"/>
      <c r="G1207" s="163" t="s">
        <v>2314</v>
      </c>
      <c r="H1207" s="163" t="s">
        <v>2315</v>
      </c>
      <c r="I1207" s="164" t="s">
        <v>3442</v>
      </c>
      <c r="J1207" s="164" t="s">
        <v>3442</v>
      </c>
      <c r="K1207" s="164">
        <v>0</v>
      </c>
      <c r="L1207" s="164">
        <v>0</v>
      </c>
      <c r="M1207" s="164">
        <v>1</v>
      </c>
      <c r="N1207" s="164">
        <v>1</v>
      </c>
      <c r="O1207" s="156">
        <v>0</v>
      </c>
      <c r="P1207" s="156">
        <f t="shared" si="18"/>
        <v>0</v>
      </c>
    </row>
    <row r="1208" spans="1:16" s="21" customFormat="1" ht="15" customHeight="1">
      <c r="A1208" s="163" t="s">
        <v>3443</v>
      </c>
      <c r="B1208" s="163" t="s">
        <v>3646</v>
      </c>
      <c r="C1208" s="163" t="s">
        <v>182</v>
      </c>
      <c r="D1208" s="163" t="s">
        <v>182</v>
      </c>
      <c r="E1208" s="163" t="s">
        <v>13</v>
      </c>
      <c r="F1208" s="163"/>
      <c r="G1208" s="163" t="s">
        <v>2309</v>
      </c>
      <c r="H1208" s="163" t="s">
        <v>256</v>
      </c>
      <c r="I1208" s="164" t="s">
        <v>3442</v>
      </c>
      <c r="J1208" s="164" t="s">
        <v>3442</v>
      </c>
      <c r="K1208" s="164">
        <v>0</v>
      </c>
      <c r="L1208" s="164">
        <v>0</v>
      </c>
      <c r="M1208" s="164">
        <v>1</v>
      </c>
      <c r="N1208" s="164">
        <v>1</v>
      </c>
      <c r="O1208" s="156">
        <v>0</v>
      </c>
      <c r="P1208" s="156">
        <f t="shared" si="18"/>
        <v>0</v>
      </c>
    </row>
    <row r="1209" spans="1:16" s="21" customFormat="1" ht="15" customHeight="1">
      <c r="A1209" s="163" t="s">
        <v>3443</v>
      </c>
      <c r="B1209" s="163" t="s">
        <v>3646</v>
      </c>
      <c r="C1209" s="163" t="s">
        <v>184</v>
      </c>
      <c r="D1209" s="163" t="s">
        <v>184</v>
      </c>
      <c r="E1209" s="163" t="s">
        <v>13</v>
      </c>
      <c r="F1209" s="163"/>
      <c r="G1209" s="163" t="s">
        <v>2279</v>
      </c>
      <c r="H1209" s="163" t="s">
        <v>2280</v>
      </c>
      <c r="I1209" s="164">
        <v>23319.360000000001</v>
      </c>
      <c r="J1209" s="164">
        <v>23319.360000000001</v>
      </c>
      <c r="K1209" s="164">
        <v>2279941.6</v>
      </c>
      <c r="L1209" s="164">
        <v>2279941.5999999996</v>
      </c>
      <c r="M1209" s="164">
        <v>1</v>
      </c>
      <c r="N1209" s="164">
        <v>1</v>
      </c>
      <c r="O1209" s="156">
        <v>2256622.2400000002</v>
      </c>
      <c r="P1209" s="156">
        <f t="shared" si="18"/>
        <v>23319.359999999404</v>
      </c>
    </row>
    <row r="1210" spans="1:16" s="21" customFormat="1" ht="15" customHeight="1">
      <c r="A1210" s="163" t="s">
        <v>3443</v>
      </c>
      <c r="B1210" s="163" t="s">
        <v>3646</v>
      </c>
      <c r="C1210" s="163" t="s">
        <v>184</v>
      </c>
      <c r="D1210" s="163" t="s">
        <v>184</v>
      </c>
      <c r="E1210" s="163" t="s">
        <v>13</v>
      </c>
      <c r="F1210" s="163"/>
      <c r="G1210" s="163" t="s">
        <v>2300</v>
      </c>
      <c r="H1210" s="163" t="s">
        <v>2301</v>
      </c>
      <c r="I1210" s="164" t="s">
        <v>3442</v>
      </c>
      <c r="J1210" s="164" t="s">
        <v>3442</v>
      </c>
      <c r="K1210" s="164">
        <v>0</v>
      </c>
      <c r="L1210" s="164">
        <v>0</v>
      </c>
      <c r="M1210" s="164">
        <v>1</v>
      </c>
      <c r="N1210" s="164">
        <v>1</v>
      </c>
      <c r="O1210" s="156">
        <v>0</v>
      </c>
      <c r="P1210" s="156">
        <f t="shared" si="18"/>
        <v>0</v>
      </c>
    </row>
    <row r="1211" spans="1:16" s="21" customFormat="1" ht="15" customHeight="1">
      <c r="A1211" s="163" t="s">
        <v>3443</v>
      </c>
      <c r="B1211" s="163" t="s">
        <v>3646</v>
      </c>
      <c r="C1211" s="163" t="s">
        <v>184</v>
      </c>
      <c r="D1211" s="163" t="s">
        <v>184</v>
      </c>
      <c r="E1211" s="163" t="s">
        <v>13</v>
      </c>
      <c r="F1211" s="163"/>
      <c r="G1211" s="163" t="s">
        <v>2281</v>
      </c>
      <c r="H1211" s="163" t="s">
        <v>2282</v>
      </c>
      <c r="I1211" s="164">
        <v>4455.4799999999996</v>
      </c>
      <c r="J1211" s="164">
        <v>4455.4799999999996</v>
      </c>
      <c r="K1211" s="164">
        <v>132753.43</v>
      </c>
      <c r="L1211" s="164">
        <v>132753.43</v>
      </c>
      <c r="M1211" s="164">
        <v>1</v>
      </c>
      <c r="N1211" s="164">
        <v>1</v>
      </c>
      <c r="O1211" s="156">
        <v>128297.95</v>
      </c>
      <c r="P1211" s="156">
        <f t="shared" si="18"/>
        <v>4455.4799999999959</v>
      </c>
    </row>
    <row r="1212" spans="1:16" s="21" customFormat="1" ht="15" customHeight="1">
      <c r="A1212" s="163" t="s">
        <v>3443</v>
      </c>
      <c r="B1212" s="163" t="s">
        <v>3646</v>
      </c>
      <c r="C1212" s="163" t="s">
        <v>184</v>
      </c>
      <c r="D1212" s="163" t="s">
        <v>184</v>
      </c>
      <c r="E1212" s="163" t="s">
        <v>13</v>
      </c>
      <c r="F1212" s="163"/>
      <c r="G1212" s="163" t="s">
        <v>2283</v>
      </c>
      <c r="H1212" s="163" t="s">
        <v>2284</v>
      </c>
      <c r="I1212" s="164">
        <v>71247.91</v>
      </c>
      <c r="J1212" s="164">
        <v>71247.91</v>
      </c>
      <c r="K1212" s="164">
        <v>71247.91</v>
      </c>
      <c r="L1212" s="164">
        <v>71247.91</v>
      </c>
      <c r="M1212" s="164">
        <v>1</v>
      </c>
      <c r="N1212" s="164">
        <v>1</v>
      </c>
      <c r="O1212" s="156">
        <v>0</v>
      </c>
      <c r="P1212" s="156">
        <f t="shared" si="18"/>
        <v>71247.91</v>
      </c>
    </row>
    <row r="1213" spans="1:16" s="21" customFormat="1" ht="15" customHeight="1">
      <c r="A1213" s="163" t="s">
        <v>3443</v>
      </c>
      <c r="B1213" s="163" t="s">
        <v>3646</v>
      </c>
      <c r="C1213" s="163" t="s">
        <v>184</v>
      </c>
      <c r="D1213" s="163" t="s">
        <v>184</v>
      </c>
      <c r="E1213" s="163" t="s">
        <v>13</v>
      </c>
      <c r="F1213" s="163"/>
      <c r="G1213" s="163" t="s">
        <v>2285</v>
      </c>
      <c r="H1213" s="163" t="s">
        <v>2286</v>
      </c>
      <c r="I1213" s="164">
        <v>1063.99</v>
      </c>
      <c r="J1213" s="164">
        <v>1063.99</v>
      </c>
      <c r="K1213" s="164">
        <v>4260.79</v>
      </c>
      <c r="L1213" s="164">
        <v>4260.79</v>
      </c>
      <c r="M1213" s="164">
        <v>1</v>
      </c>
      <c r="N1213" s="164">
        <v>1</v>
      </c>
      <c r="O1213" s="156">
        <v>3196.8</v>
      </c>
      <c r="P1213" s="156">
        <f t="shared" si="18"/>
        <v>1063.9899999999998</v>
      </c>
    </row>
    <row r="1214" spans="1:16" s="21" customFormat="1" ht="15" customHeight="1">
      <c r="A1214" s="163" t="s">
        <v>3443</v>
      </c>
      <c r="B1214" s="163" t="s">
        <v>3646</v>
      </c>
      <c r="C1214" s="163" t="s">
        <v>184</v>
      </c>
      <c r="D1214" s="163" t="s">
        <v>184</v>
      </c>
      <c r="E1214" s="163" t="s">
        <v>13</v>
      </c>
      <c r="F1214" s="163"/>
      <c r="G1214" s="163" t="s">
        <v>2298</v>
      </c>
      <c r="H1214" s="163" t="s">
        <v>2299</v>
      </c>
      <c r="I1214" s="164" t="s">
        <v>3442</v>
      </c>
      <c r="J1214" s="164" t="s">
        <v>3442</v>
      </c>
      <c r="K1214" s="164">
        <v>3460781</v>
      </c>
      <c r="L1214" s="164">
        <v>3460781</v>
      </c>
      <c r="M1214" s="164">
        <v>1</v>
      </c>
      <c r="N1214" s="164">
        <v>1</v>
      </c>
      <c r="O1214" s="156">
        <v>3460781</v>
      </c>
      <c r="P1214" s="156">
        <f t="shared" si="18"/>
        <v>0</v>
      </c>
    </row>
    <row r="1215" spans="1:16" s="21" customFormat="1" ht="15" customHeight="1">
      <c r="A1215" s="163" t="s">
        <v>3443</v>
      </c>
      <c r="B1215" s="163" t="s">
        <v>3646</v>
      </c>
      <c r="C1215" s="163" t="s">
        <v>184</v>
      </c>
      <c r="D1215" s="163" t="s">
        <v>184</v>
      </c>
      <c r="E1215" s="163" t="s">
        <v>13</v>
      </c>
      <c r="F1215" s="163"/>
      <c r="G1215" s="163" t="s">
        <v>2287</v>
      </c>
      <c r="H1215" s="163" t="s">
        <v>2288</v>
      </c>
      <c r="I1215" s="164">
        <v>23506.21</v>
      </c>
      <c r="J1215" s="164">
        <v>23506.21</v>
      </c>
      <c r="K1215" s="164">
        <v>23506.21</v>
      </c>
      <c r="L1215" s="164">
        <v>23506.21</v>
      </c>
      <c r="M1215" s="164">
        <v>1</v>
      </c>
      <c r="N1215" s="164">
        <v>1</v>
      </c>
      <c r="O1215" s="156">
        <v>0</v>
      </c>
      <c r="P1215" s="156">
        <f t="shared" si="18"/>
        <v>23506.21</v>
      </c>
    </row>
    <row r="1216" spans="1:16" s="21" customFormat="1" ht="15" customHeight="1">
      <c r="A1216" s="163" t="s">
        <v>3443</v>
      </c>
      <c r="B1216" s="163" t="s">
        <v>3646</v>
      </c>
      <c r="C1216" s="163" t="s">
        <v>184</v>
      </c>
      <c r="D1216" s="163" t="s">
        <v>184</v>
      </c>
      <c r="E1216" s="163" t="s">
        <v>13</v>
      </c>
      <c r="F1216" s="163"/>
      <c r="G1216" s="163" t="s">
        <v>2302</v>
      </c>
      <c r="H1216" s="163" t="s">
        <v>2303</v>
      </c>
      <c r="I1216" s="164">
        <v>5111.8999999999996</v>
      </c>
      <c r="J1216" s="164">
        <v>5111.8999999999996</v>
      </c>
      <c r="K1216" s="164">
        <v>5111.8999999999996</v>
      </c>
      <c r="L1216" s="164">
        <v>5111.8999999999996</v>
      </c>
      <c r="M1216" s="164">
        <v>1</v>
      </c>
      <c r="N1216" s="164">
        <v>1</v>
      </c>
      <c r="O1216" s="156">
        <v>0</v>
      </c>
      <c r="P1216" s="156">
        <f t="shared" si="18"/>
        <v>5111.8999999999996</v>
      </c>
    </row>
    <row r="1217" spans="1:16" s="21" customFormat="1" ht="15" customHeight="1">
      <c r="A1217" s="163" t="s">
        <v>3443</v>
      </c>
      <c r="B1217" s="163" t="s">
        <v>3646</v>
      </c>
      <c r="C1217" s="163" t="s">
        <v>184</v>
      </c>
      <c r="D1217" s="163" t="s">
        <v>184</v>
      </c>
      <c r="E1217" s="163" t="s">
        <v>13</v>
      </c>
      <c r="F1217" s="163"/>
      <c r="G1217" s="163" t="s">
        <v>2296</v>
      </c>
      <c r="H1217" s="163" t="s">
        <v>2297</v>
      </c>
      <c r="I1217" s="164" t="s">
        <v>3442</v>
      </c>
      <c r="J1217" s="164" t="s">
        <v>3442</v>
      </c>
      <c r="K1217" s="164">
        <v>1355826.25</v>
      </c>
      <c r="L1217" s="164">
        <v>1355826.25</v>
      </c>
      <c r="M1217" s="164">
        <v>1</v>
      </c>
      <c r="N1217" s="164">
        <v>1</v>
      </c>
      <c r="O1217" s="156">
        <v>1355826.25</v>
      </c>
      <c r="P1217" s="156">
        <f t="shared" si="18"/>
        <v>0</v>
      </c>
    </row>
    <row r="1218" spans="1:16" s="21" customFormat="1" ht="15" customHeight="1">
      <c r="A1218" s="163" t="s">
        <v>3443</v>
      </c>
      <c r="B1218" s="163" t="s">
        <v>3646</v>
      </c>
      <c r="C1218" s="163" t="s">
        <v>184</v>
      </c>
      <c r="D1218" s="163" t="s">
        <v>184</v>
      </c>
      <c r="E1218" s="163" t="s">
        <v>13</v>
      </c>
      <c r="F1218" s="163"/>
      <c r="G1218" s="163" t="s">
        <v>2334</v>
      </c>
      <c r="H1218" s="163" t="s">
        <v>2335</v>
      </c>
      <c r="I1218" s="164" t="s">
        <v>3442</v>
      </c>
      <c r="J1218" s="164" t="s">
        <v>3442</v>
      </c>
      <c r="K1218" s="164">
        <v>153250</v>
      </c>
      <c r="L1218" s="164">
        <v>153250</v>
      </c>
      <c r="M1218" s="164">
        <v>1</v>
      </c>
      <c r="N1218" s="164">
        <v>1</v>
      </c>
      <c r="O1218" s="156">
        <v>153250</v>
      </c>
      <c r="P1218" s="156">
        <f t="shared" si="18"/>
        <v>0</v>
      </c>
    </row>
    <row r="1219" spans="1:16" s="21" customFormat="1" ht="15" customHeight="1">
      <c r="A1219" s="163" t="s">
        <v>3443</v>
      </c>
      <c r="B1219" s="163" t="s">
        <v>3646</v>
      </c>
      <c r="C1219" s="163" t="s">
        <v>184</v>
      </c>
      <c r="D1219" s="163" t="s">
        <v>184</v>
      </c>
      <c r="E1219" s="163" t="s">
        <v>13</v>
      </c>
      <c r="F1219" s="163"/>
      <c r="G1219" s="163" t="s">
        <v>2338</v>
      </c>
      <c r="H1219" s="163" t="s">
        <v>2339</v>
      </c>
      <c r="I1219" s="164">
        <v>361200.47</v>
      </c>
      <c r="J1219" s="164">
        <v>361200.47</v>
      </c>
      <c r="K1219" s="164">
        <v>1786422.9</v>
      </c>
      <c r="L1219" s="164">
        <v>1786422.9</v>
      </c>
      <c r="M1219" s="164">
        <v>1</v>
      </c>
      <c r="N1219" s="164">
        <v>1</v>
      </c>
      <c r="O1219" s="156">
        <v>1425222.43</v>
      </c>
      <c r="P1219" s="156">
        <f t="shared" si="18"/>
        <v>361200.47</v>
      </c>
    </row>
    <row r="1220" spans="1:16" s="21" customFormat="1" ht="15" customHeight="1">
      <c r="A1220" s="163" t="s">
        <v>3443</v>
      </c>
      <c r="B1220" s="163" t="s">
        <v>3646</v>
      </c>
      <c r="C1220" s="163" t="s">
        <v>184</v>
      </c>
      <c r="D1220" s="163" t="s">
        <v>184</v>
      </c>
      <c r="E1220" s="163" t="s">
        <v>13</v>
      </c>
      <c r="F1220" s="163"/>
      <c r="G1220" s="163" t="s">
        <v>2340</v>
      </c>
      <c r="H1220" s="163" t="s">
        <v>2341</v>
      </c>
      <c r="I1220" s="164" t="s">
        <v>3442</v>
      </c>
      <c r="J1220" s="164" t="s">
        <v>3442</v>
      </c>
      <c r="K1220" s="164">
        <v>483703.2</v>
      </c>
      <c r="L1220" s="164">
        <v>483703.2</v>
      </c>
      <c r="M1220" s="164">
        <v>1</v>
      </c>
      <c r="N1220" s="164">
        <v>1</v>
      </c>
      <c r="O1220" s="156">
        <v>483703.2</v>
      </c>
      <c r="P1220" s="156">
        <f t="shared" si="18"/>
        <v>0</v>
      </c>
    </row>
    <row r="1221" spans="1:16" s="21" customFormat="1" ht="15" customHeight="1">
      <c r="A1221" s="163" t="s">
        <v>3443</v>
      </c>
      <c r="B1221" s="163" t="s">
        <v>3646</v>
      </c>
      <c r="C1221" s="163" t="s">
        <v>184</v>
      </c>
      <c r="D1221" s="163" t="s">
        <v>184</v>
      </c>
      <c r="E1221" s="163" t="s">
        <v>13</v>
      </c>
      <c r="F1221" s="163"/>
      <c r="G1221" s="163" t="s">
        <v>2390</v>
      </c>
      <c r="H1221" s="163" t="s">
        <v>2341</v>
      </c>
      <c r="I1221" s="164" t="s">
        <v>3442</v>
      </c>
      <c r="J1221" s="164" t="s">
        <v>3442</v>
      </c>
      <c r="K1221" s="164">
        <v>0</v>
      </c>
      <c r="L1221" s="164">
        <v>0</v>
      </c>
      <c r="M1221" s="164">
        <v>1</v>
      </c>
      <c r="N1221" s="164">
        <v>1</v>
      </c>
      <c r="O1221" s="156">
        <v>0</v>
      </c>
      <c r="P1221" s="156">
        <f t="shared" ref="P1221:P1284" si="19">L1221-O1221</f>
        <v>0</v>
      </c>
    </row>
    <row r="1222" spans="1:16" s="21" customFormat="1" ht="15" customHeight="1">
      <c r="A1222" s="163" t="s">
        <v>3443</v>
      </c>
      <c r="B1222" s="163" t="s">
        <v>3646</v>
      </c>
      <c r="C1222" s="163" t="s">
        <v>184</v>
      </c>
      <c r="D1222" s="163" t="s">
        <v>184</v>
      </c>
      <c r="E1222" s="163" t="s">
        <v>13</v>
      </c>
      <c r="F1222" s="163"/>
      <c r="G1222" s="163" t="s">
        <v>2342</v>
      </c>
      <c r="H1222" s="163" t="s">
        <v>2343</v>
      </c>
      <c r="I1222" s="164" t="s">
        <v>3442</v>
      </c>
      <c r="J1222" s="164" t="s">
        <v>3442</v>
      </c>
      <c r="K1222" s="164">
        <v>524491</v>
      </c>
      <c r="L1222" s="164">
        <v>524491</v>
      </c>
      <c r="M1222" s="164">
        <v>1</v>
      </c>
      <c r="N1222" s="164">
        <v>1</v>
      </c>
      <c r="O1222" s="156">
        <v>524491</v>
      </c>
      <c r="P1222" s="156">
        <f t="shared" si="19"/>
        <v>0</v>
      </c>
    </row>
    <row r="1223" spans="1:16" s="21" customFormat="1" ht="15" customHeight="1">
      <c r="A1223" s="163" t="s">
        <v>3443</v>
      </c>
      <c r="B1223" s="163" t="s">
        <v>3646</v>
      </c>
      <c r="C1223" s="163" t="s">
        <v>184</v>
      </c>
      <c r="D1223" s="163" t="s">
        <v>184</v>
      </c>
      <c r="E1223" s="163" t="s">
        <v>13</v>
      </c>
      <c r="F1223" s="163"/>
      <c r="G1223" s="163" t="s">
        <v>2306</v>
      </c>
      <c r="H1223" s="163" t="s">
        <v>27</v>
      </c>
      <c r="I1223" s="164" t="s">
        <v>3442</v>
      </c>
      <c r="J1223" s="164" t="s">
        <v>3442</v>
      </c>
      <c r="K1223" s="164">
        <v>0</v>
      </c>
      <c r="L1223" s="164">
        <v>0</v>
      </c>
      <c r="M1223" s="164">
        <v>1</v>
      </c>
      <c r="N1223" s="164">
        <v>1</v>
      </c>
      <c r="O1223" s="156">
        <v>0</v>
      </c>
      <c r="P1223" s="156">
        <f t="shared" si="19"/>
        <v>0</v>
      </c>
    </row>
    <row r="1224" spans="1:16" s="21" customFormat="1" ht="15" customHeight="1">
      <c r="A1224" s="163" t="s">
        <v>3443</v>
      </c>
      <c r="B1224" s="163" t="s">
        <v>3646</v>
      </c>
      <c r="C1224" s="163" t="s">
        <v>184</v>
      </c>
      <c r="D1224" s="163" t="s">
        <v>184</v>
      </c>
      <c r="E1224" s="163" t="s">
        <v>13</v>
      </c>
      <c r="F1224" s="163"/>
      <c r="G1224" s="163" t="s">
        <v>2344</v>
      </c>
      <c r="H1224" s="163" t="s">
        <v>2345</v>
      </c>
      <c r="I1224" s="164">
        <v>16430.88</v>
      </c>
      <c r="J1224" s="164">
        <v>16430.88</v>
      </c>
      <c r="K1224" s="164">
        <v>72316.86</v>
      </c>
      <c r="L1224" s="164">
        <v>72316.86</v>
      </c>
      <c r="M1224" s="164">
        <v>1</v>
      </c>
      <c r="N1224" s="164">
        <v>1</v>
      </c>
      <c r="O1224" s="156">
        <v>55885.98</v>
      </c>
      <c r="P1224" s="156">
        <f t="shared" si="19"/>
        <v>16430.879999999997</v>
      </c>
    </row>
    <row r="1225" spans="1:16" s="21" customFormat="1" ht="15" customHeight="1">
      <c r="A1225" s="163" t="s">
        <v>3443</v>
      </c>
      <c r="B1225" s="163" t="s">
        <v>3646</v>
      </c>
      <c r="C1225" s="163" t="s">
        <v>184</v>
      </c>
      <c r="D1225" s="163" t="s">
        <v>184</v>
      </c>
      <c r="E1225" s="163" t="s">
        <v>13</v>
      </c>
      <c r="F1225" s="163"/>
      <c r="G1225" s="163" t="s">
        <v>2310</v>
      </c>
      <c r="H1225" s="163" t="s">
        <v>38</v>
      </c>
      <c r="I1225" s="164">
        <v>377.17</v>
      </c>
      <c r="J1225" s="164">
        <v>377.17</v>
      </c>
      <c r="K1225" s="164">
        <v>10915.83</v>
      </c>
      <c r="L1225" s="164">
        <v>10915.83</v>
      </c>
      <c r="M1225" s="164">
        <v>1</v>
      </c>
      <c r="N1225" s="164">
        <v>1</v>
      </c>
      <c r="O1225" s="156">
        <v>10538.66</v>
      </c>
      <c r="P1225" s="156">
        <f t="shared" si="19"/>
        <v>377.17000000000007</v>
      </c>
    </row>
    <row r="1226" spans="1:16" s="21" customFormat="1" ht="15" customHeight="1">
      <c r="A1226" s="163" t="s">
        <v>3443</v>
      </c>
      <c r="B1226" s="163" t="s">
        <v>3646</v>
      </c>
      <c r="C1226" s="163" t="s">
        <v>184</v>
      </c>
      <c r="D1226" s="163" t="s">
        <v>184</v>
      </c>
      <c r="E1226" s="163" t="s">
        <v>13</v>
      </c>
      <c r="F1226" s="163"/>
      <c r="G1226" s="163" t="s">
        <v>2289</v>
      </c>
      <c r="H1226" s="163" t="s">
        <v>2290</v>
      </c>
      <c r="I1226" s="164" t="s">
        <v>3442</v>
      </c>
      <c r="J1226" s="164" t="s">
        <v>3442</v>
      </c>
      <c r="K1226" s="164">
        <v>0</v>
      </c>
      <c r="L1226" s="164">
        <v>0</v>
      </c>
      <c r="M1226" s="164">
        <v>1</v>
      </c>
      <c r="N1226" s="164">
        <v>1</v>
      </c>
      <c r="O1226" s="156">
        <v>0</v>
      </c>
      <c r="P1226" s="156">
        <f t="shared" si="19"/>
        <v>0</v>
      </c>
    </row>
    <row r="1227" spans="1:16" s="21" customFormat="1" ht="15" customHeight="1">
      <c r="A1227" s="163" t="s">
        <v>3443</v>
      </c>
      <c r="B1227" s="163" t="s">
        <v>3646</v>
      </c>
      <c r="C1227" s="163" t="s">
        <v>184</v>
      </c>
      <c r="D1227" s="163" t="s">
        <v>184</v>
      </c>
      <c r="E1227" s="163" t="s">
        <v>13</v>
      </c>
      <c r="F1227" s="163"/>
      <c r="G1227" s="163" t="s">
        <v>2291</v>
      </c>
      <c r="H1227" s="163" t="s">
        <v>2292</v>
      </c>
      <c r="I1227" s="164" t="s">
        <v>3442</v>
      </c>
      <c r="J1227" s="164" t="s">
        <v>3442</v>
      </c>
      <c r="K1227" s="164">
        <v>0</v>
      </c>
      <c r="L1227" s="164">
        <v>0</v>
      </c>
      <c r="M1227" s="164">
        <v>1</v>
      </c>
      <c r="N1227" s="164">
        <v>1</v>
      </c>
      <c r="O1227" s="156">
        <v>0</v>
      </c>
      <c r="P1227" s="156">
        <f t="shared" si="19"/>
        <v>0</v>
      </c>
    </row>
    <row r="1228" spans="1:16" s="21" customFormat="1" ht="15" customHeight="1">
      <c r="A1228" s="163" t="s">
        <v>3443</v>
      </c>
      <c r="B1228" s="163" t="s">
        <v>3646</v>
      </c>
      <c r="C1228" s="163" t="s">
        <v>184</v>
      </c>
      <c r="D1228" s="163" t="s">
        <v>184</v>
      </c>
      <c r="E1228" s="163" t="s">
        <v>13</v>
      </c>
      <c r="F1228" s="163"/>
      <c r="G1228" s="163" t="s">
        <v>2346</v>
      </c>
      <c r="H1228" s="163" t="s">
        <v>2347</v>
      </c>
      <c r="I1228" s="164">
        <v>35.94</v>
      </c>
      <c r="J1228" s="164">
        <v>35.94</v>
      </c>
      <c r="K1228" s="164">
        <v>938.36</v>
      </c>
      <c r="L1228" s="164">
        <v>938.3599999999999</v>
      </c>
      <c r="M1228" s="164">
        <v>1</v>
      </c>
      <c r="N1228" s="164">
        <v>1</v>
      </c>
      <c r="O1228" s="156">
        <v>608.57000000000005</v>
      </c>
      <c r="P1228" s="156">
        <f t="shared" si="19"/>
        <v>329.78999999999985</v>
      </c>
    </row>
    <row r="1229" spans="1:16" s="21" customFormat="1" ht="15" customHeight="1">
      <c r="A1229" s="163" t="s">
        <v>3443</v>
      </c>
      <c r="B1229" s="163" t="s">
        <v>3646</v>
      </c>
      <c r="C1229" s="163" t="s">
        <v>184</v>
      </c>
      <c r="D1229" s="163" t="s">
        <v>184</v>
      </c>
      <c r="E1229" s="163" t="s">
        <v>13</v>
      </c>
      <c r="F1229" s="163"/>
      <c r="G1229" s="163" t="s">
        <v>2348</v>
      </c>
      <c r="H1229" s="163" t="s">
        <v>2349</v>
      </c>
      <c r="I1229" s="164">
        <v>1165.0999999999999</v>
      </c>
      <c r="J1229" s="164">
        <v>1165.0999999999999</v>
      </c>
      <c r="K1229" s="164">
        <v>14065.83</v>
      </c>
      <c r="L1229" s="164">
        <v>14065.830000000002</v>
      </c>
      <c r="M1229" s="164">
        <v>1</v>
      </c>
      <c r="N1229" s="164">
        <v>1</v>
      </c>
      <c r="O1229" s="156">
        <v>12900.73</v>
      </c>
      <c r="P1229" s="156">
        <f t="shared" si="19"/>
        <v>1165.1000000000022</v>
      </c>
    </row>
    <row r="1230" spans="1:16" s="21" customFormat="1" ht="15" customHeight="1">
      <c r="A1230" s="163" t="s">
        <v>3443</v>
      </c>
      <c r="B1230" s="163" t="s">
        <v>3646</v>
      </c>
      <c r="C1230" s="163" t="s">
        <v>184</v>
      </c>
      <c r="D1230" s="163" t="s">
        <v>184</v>
      </c>
      <c r="E1230" s="163" t="s">
        <v>13</v>
      </c>
      <c r="F1230" s="163"/>
      <c r="G1230" s="163" t="s">
        <v>2320</v>
      </c>
      <c r="H1230" s="163" t="s">
        <v>2321</v>
      </c>
      <c r="I1230" s="164" t="s">
        <v>3442</v>
      </c>
      <c r="J1230" s="164" t="s">
        <v>3442</v>
      </c>
      <c r="K1230" s="164">
        <v>0</v>
      </c>
      <c r="L1230" s="164">
        <v>0</v>
      </c>
      <c r="M1230" s="164">
        <v>1</v>
      </c>
      <c r="N1230" s="164">
        <v>1</v>
      </c>
      <c r="O1230" s="156">
        <v>0</v>
      </c>
      <c r="P1230" s="156">
        <f t="shared" si="19"/>
        <v>0</v>
      </c>
    </row>
    <row r="1231" spans="1:16" s="21" customFormat="1" ht="15" customHeight="1">
      <c r="A1231" s="163" t="s">
        <v>3443</v>
      </c>
      <c r="B1231" s="163" t="s">
        <v>3646</v>
      </c>
      <c r="C1231" s="163" t="s">
        <v>184</v>
      </c>
      <c r="D1231" s="163" t="s">
        <v>184</v>
      </c>
      <c r="E1231" s="163" t="s">
        <v>13</v>
      </c>
      <c r="F1231" s="163"/>
      <c r="G1231" s="163" t="s">
        <v>2388</v>
      </c>
      <c r="H1231" s="163" t="s">
        <v>2389</v>
      </c>
      <c r="I1231" s="164" t="s">
        <v>3442</v>
      </c>
      <c r="J1231" s="164" t="s">
        <v>3442</v>
      </c>
      <c r="K1231" s="164">
        <v>58.68</v>
      </c>
      <c r="L1231" s="164">
        <v>58.68</v>
      </c>
      <c r="M1231" s="164">
        <v>1</v>
      </c>
      <c r="N1231" s="164">
        <v>1</v>
      </c>
      <c r="O1231" s="156">
        <v>58.68</v>
      </c>
      <c r="P1231" s="156">
        <f t="shared" si="19"/>
        <v>0</v>
      </c>
    </row>
    <row r="1232" spans="1:16" s="21" customFormat="1" ht="15" customHeight="1">
      <c r="A1232" s="163" t="s">
        <v>3443</v>
      </c>
      <c r="B1232" s="163" t="s">
        <v>3646</v>
      </c>
      <c r="C1232" s="163" t="s">
        <v>184</v>
      </c>
      <c r="D1232" s="163" t="s">
        <v>184</v>
      </c>
      <c r="E1232" s="163" t="s">
        <v>13</v>
      </c>
      <c r="F1232" s="163"/>
      <c r="G1232" s="163" t="s">
        <v>2350</v>
      </c>
      <c r="H1232" s="163" t="s">
        <v>2351</v>
      </c>
      <c r="I1232" s="164" t="s">
        <v>3442</v>
      </c>
      <c r="J1232" s="164" t="s">
        <v>3442</v>
      </c>
      <c r="K1232" s="164">
        <v>0</v>
      </c>
      <c r="L1232" s="164">
        <v>0</v>
      </c>
      <c r="M1232" s="164">
        <v>1</v>
      </c>
      <c r="N1232" s="164">
        <v>1</v>
      </c>
      <c r="O1232" s="156">
        <v>0</v>
      </c>
      <c r="P1232" s="156">
        <f t="shared" si="19"/>
        <v>0</v>
      </c>
    </row>
    <row r="1233" spans="1:16" s="21" customFormat="1" ht="15" customHeight="1">
      <c r="A1233" s="163" t="s">
        <v>3443</v>
      </c>
      <c r="B1233" s="163" t="s">
        <v>3646</v>
      </c>
      <c r="C1233" s="163" t="s">
        <v>184</v>
      </c>
      <c r="D1233" s="163" t="s">
        <v>184</v>
      </c>
      <c r="E1233" s="163" t="s">
        <v>13</v>
      </c>
      <c r="F1233" s="163"/>
      <c r="G1233" s="163" t="s">
        <v>2352</v>
      </c>
      <c r="H1233" s="163" t="s">
        <v>2353</v>
      </c>
      <c r="I1233" s="164">
        <v>818.25</v>
      </c>
      <c r="J1233" s="164">
        <v>818.25</v>
      </c>
      <c r="K1233" s="164">
        <v>6212.33</v>
      </c>
      <c r="L1233" s="164">
        <v>6212.3300000000008</v>
      </c>
      <c r="M1233" s="164">
        <v>1</v>
      </c>
      <c r="N1233" s="164">
        <v>1</v>
      </c>
      <c r="O1233" s="156">
        <v>5394.08</v>
      </c>
      <c r="P1233" s="156">
        <f t="shared" si="19"/>
        <v>818.25000000000091</v>
      </c>
    </row>
    <row r="1234" spans="1:16" s="21" customFormat="1" ht="15" customHeight="1">
      <c r="A1234" s="163" t="s">
        <v>3443</v>
      </c>
      <c r="B1234" s="163" t="s">
        <v>3646</v>
      </c>
      <c r="C1234" s="163" t="s">
        <v>184</v>
      </c>
      <c r="D1234" s="163" t="s">
        <v>184</v>
      </c>
      <c r="E1234" s="163" t="s">
        <v>13</v>
      </c>
      <c r="F1234" s="163"/>
      <c r="G1234" s="163" t="s">
        <v>2354</v>
      </c>
      <c r="H1234" s="163" t="s">
        <v>2355</v>
      </c>
      <c r="I1234" s="164" t="s">
        <v>3442</v>
      </c>
      <c r="J1234" s="164" t="s">
        <v>3442</v>
      </c>
      <c r="K1234" s="164">
        <v>14.2</v>
      </c>
      <c r="L1234" s="164">
        <v>14.2</v>
      </c>
      <c r="M1234" s="164">
        <v>1</v>
      </c>
      <c r="N1234" s="164">
        <v>1</v>
      </c>
      <c r="O1234" s="156">
        <v>14.2</v>
      </c>
      <c r="P1234" s="156">
        <f t="shared" si="19"/>
        <v>0</v>
      </c>
    </row>
    <row r="1235" spans="1:16" s="21" customFormat="1" ht="15" customHeight="1">
      <c r="A1235" s="163" t="s">
        <v>3443</v>
      </c>
      <c r="B1235" s="163" t="s">
        <v>3646</v>
      </c>
      <c r="C1235" s="163" t="s">
        <v>184</v>
      </c>
      <c r="D1235" s="163" t="s">
        <v>184</v>
      </c>
      <c r="E1235" s="163" t="s">
        <v>13</v>
      </c>
      <c r="F1235" s="163"/>
      <c r="G1235" s="163" t="s">
        <v>2356</v>
      </c>
      <c r="H1235" s="163" t="s">
        <v>2357</v>
      </c>
      <c r="I1235" s="164">
        <v>44.56</v>
      </c>
      <c r="J1235" s="164">
        <v>44.56</v>
      </c>
      <c r="K1235" s="164">
        <v>590.12</v>
      </c>
      <c r="L1235" s="164">
        <v>590.12000000000012</v>
      </c>
      <c r="M1235" s="164">
        <v>1</v>
      </c>
      <c r="N1235" s="164">
        <v>1</v>
      </c>
      <c r="O1235" s="156">
        <v>545.55999999999995</v>
      </c>
      <c r="P1235" s="156">
        <f t="shared" si="19"/>
        <v>44.560000000000173</v>
      </c>
    </row>
    <row r="1236" spans="1:16" s="21" customFormat="1" ht="15" customHeight="1">
      <c r="A1236" s="163" t="s">
        <v>3443</v>
      </c>
      <c r="B1236" s="163" t="s">
        <v>3646</v>
      </c>
      <c r="C1236" s="163" t="s">
        <v>184</v>
      </c>
      <c r="D1236" s="163" t="s">
        <v>184</v>
      </c>
      <c r="E1236" s="163" t="s">
        <v>13</v>
      </c>
      <c r="F1236" s="163"/>
      <c r="G1236" s="163" t="s">
        <v>2358</v>
      </c>
      <c r="H1236" s="163" t="s">
        <v>2359</v>
      </c>
      <c r="I1236" s="164">
        <v>19821.23</v>
      </c>
      <c r="J1236" s="164">
        <v>19821.23</v>
      </c>
      <c r="K1236" s="164">
        <v>165435.07999999999</v>
      </c>
      <c r="L1236" s="164">
        <v>165435.08000000002</v>
      </c>
      <c r="M1236" s="164">
        <v>1</v>
      </c>
      <c r="N1236" s="164">
        <v>1</v>
      </c>
      <c r="O1236" s="156">
        <v>145613.85</v>
      </c>
      <c r="P1236" s="156">
        <f t="shared" si="19"/>
        <v>19821.23000000001</v>
      </c>
    </row>
    <row r="1237" spans="1:16" s="21" customFormat="1" ht="15" customHeight="1">
      <c r="A1237" s="163" t="s">
        <v>3443</v>
      </c>
      <c r="B1237" s="163" t="s">
        <v>3646</v>
      </c>
      <c r="C1237" s="163" t="s">
        <v>184</v>
      </c>
      <c r="D1237" s="163" t="s">
        <v>184</v>
      </c>
      <c r="E1237" s="163" t="s">
        <v>13</v>
      </c>
      <c r="F1237" s="163"/>
      <c r="G1237" s="163" t="s">
        <v>2360</v>
      </c>
      <c r="H1237" s="163" t="s">
        <v>2361</v>
      </c>
      <c r="I1237" s="164" t="s">
        <v>3442</v>
      </c>
      <c r="J1237" s="164" t="s">
        <v>3442</v>
      </c>
      <c r="K1237" s="164">
        <v>0</v>
      </c>
      <c r="L1237" s="164">
        <v>0</v>
      </c>
      <c r="M1237" s="164">
        <v>1</v>
      </c>
      <c r="N1237" s="164">
        <v>1</v>
      </c>
      <c r="O1237" s="156">
        <v>0</v>
      </c>
      <c r="P1237" s="156">
        <f t="shared" si="19"/>
        <v>0</v>
      </c>
    </row>
    <row r="1238" spans="1:16" s="21" customFormat="1" ht="15" customHeight="1">
      <c r="A1238" s="163" t="s">
        <v>3443</v>
      </c>
      <c r="B1238" s="163" t="s">
        <v>3646</v>
      </c>
      <c r="C1238" s="163" t="s">
        <v>184</v>
      </c>
      <c r="D1238" s="163" t="s">
        <v>184</v>
      </c>
      <c r="E1238" s="163" t="s">
        <v>13</v>
      </c>
      <c r="F1238" s="163"/>
      <c r="G1238" s="163" t="s">
        <v>2362</v>
      </c>
      <c r="H1238" s="163" t="s">
        <v>2363</v>
      </c>
      <c r="I1238" s="164" t="s">
        <v>3442</v>
      </c>
      <c r="J1238" s="164" t="s">
        <v>3442</v>
      </c>
      <c r="K1238" s="164">
        <v>0</v>
      </c>
      <c r="L1238" s="164">
        <v>0</v>
      </c>
      <c r="M1238" s="164">
        <v>1</v>
      </c>
      <c r="N1238" s="164">
        <v>1</v>
      </c>
      <c r="O1238" s="156">
        <v>0</v>
      </c>
      <c r="P1238" s="156">
        <f t="shared" si="19"/>
        <v>0</v>
      </c>
    </row>
    <row r="1239" spans="1:16" s="21" customFormat="1" ht="15" customHeight="1">
      <c r="A1239" s="163" t="s">
        <v>3443</v>
      </c>
      <c r="B1239" s="163" t="s">
        <v>3646</v>
      </c>
      <c r="C1239" s="163" t="s">
        <v>184</v>
      </c>
      <c r="D1239" s="163" t="s">
        <v>184</v>
      </c>
      <c r="E1239" s="163" t="s">
        <v>13</v>
      </c>
      <c r="F1239" s="163"/>
      <c r="G1239" s="163" t="s">
        <v>2364</v>
      </c>
      <c r="H1239" s="163" t="s">
        <v>121</v>
      </c>
      <c r="I1239" s="164" t="s">
        <v>3442</v>
      </c>
      <c r="J1239" s="164" t="s">
        <v>3442</v>
      </c>
      <c r="K1239" s="164">
        <v>3151.01</v>
      </c>
      <c r="L1239" s="164">
        <v>3151.01</v>
      </c>
      <c r="M1239" s="164">
        <v>1</v>
      </c>
      <c r="N1239" s="164">
        <v>1</v>
      </c>
      <c r="O1239" s="156">
        <v>3151.01</v>
      </c>
      <c r="P1239" s="156">
        <f t="shared" si="19"/>
        <v>0</v>
      </c>
    </row>
    <row r="1240" spans="1:16" s="21" customFormat="1" ht="15" customHeight="1">
      <c r="A1240" s="163" t="s">
        <v>3443</v>
      </c>
      <c r="B1240" s="163" t="s">
        <v>3646</v>
      </c>
      <c r="C1240" s="163" t="s">
        <v>184</v>
      </c>
      <c r="D1240" s="163" t="s">
        <v>184</v>
      </c>
      <c r="E1240" s="163" t="s">
        <v>13</v>
      </c>
      <c r="F1240" s="163"/>
      <c r="G1240" s="163" t="s">
        <v>2365</v>
      </c>
      <c r="H1240" s="163" t="s">
        <v>2366</v>
      </c>
      <c r="I1240" s="164" t="s">
        <v>3442</v>
      </c>
      <c r="J1240" s="164" t="s">
        <v>3442</v>
      </c>
      <c r="K1240" s="164">
        <v>0</v>
      </c>
      <c r="L1240" s="164">
        <v>0</v>
      </c>
      <c r="M1240" s="164">
        <v>1</v>
      </c>
      <c r="N1240" s="164">
        <v>1</v>
      </c>
      <c r="O1240" s="156">
        <v>0</v>
      </c>
      <c r="P1240" s="156">
        <f t="shared" si="19"/>
        <v>0</v>
      </c>
    </row>
    <row r="1241" spans="1:16" s="21" customFormat="1" ht="15" customHeight="1">
      <c r="A1241" s="163" t="s">
        <v>3443</v>
      </c>
      <c r="B1241" s="163" t="s">
        <v>3646</v>
      </c>
      <c r="C1241" s="163" t="s">
        <v>184</v>
      </c>
      <c r="D1241" s="163" t="s">
        <v>184</v>
      </c>
      <c r="E1241" s="163" t="s">
        <v>13</v>
      </c>
      <c r="F1241" s="163"/>
      <c r="G1241" s="163" t="s">
        <v>2293</v>
      </c>
      <c r="H1241" s="163" t="s">
        <v>17</v>
      </c>
      <c r="I1241" s="164">
        <v>3283.72</v>
      </c>
      <c r="J1241" s="164">
        <v>3283.72</v>
      </c>
      <c r="K1241" s="164">
        <v>5271.91</v>
      </c>
      <c r="L1241" s="164">
        <v>5271.91</v>
      </c>
      <c r="M1241" s="164">
        <v>1</v>
      </c>
      <c r="N1241" s="164">
        <v>1</v>
      </c>
      <c r="O1241" s="156">
        <v>1988.19</v>
      </c>
      <c r="P1241" s="156">
        <f t="shared" si="19"/>
        <v>3283.72</v>
      </c>
    </row>
    <row r="1242" spans="1:16" s="21" customFormat="1" ht="15" customHeight="1">
      <c r="A1242" s="163" t="s">
        <v>3443</v>
      </c>
      <c r="B1242" s="163" t="s">
        <v>3646</v>
      </c>
      <c r="C1242" s="163" t="s">
        <v>184</v>
      </c>
      <c r="D1242" s="163" t="s">
        <v>184</v>
      </c>
      <c r="E1242" s="163" t="s">
        <v>13</v>
      </c>
      <c r="F1242" s="163"/>
      <c r="G1242" s="163" t="s">
        <v>2311</v>
      </c>
      <c r="H1242" s="163" t="s">
        <v>2312</v>
      </c>
      <c r="I1242" s="164" t="s">
        <v>3442</v>
      </c>
      <c r="J1242" s="164" t="s">
        <v>3442</v>
      </c>
      <c r="K1242" s="164">
        <v>0</v>
      </c>
      <c r="L1242" s="164">
        <v>0</v>
      </c>
      <c r="M1242" s="164">
        <v>1</v>
      </c>
      <c r="N1242" s="164">
        <v>1</v>
      </c>
      <c r="O1242" s="156">
        <v>0</v>
      </c>
      <c r="P1242" s="156">
        <f t="shared" si="19"/>
        <v>0</v>
      </c>
    </row>
    <row r="1243" spans="1:16" s="21" customFormat="1" ht="15" customHeight="1">
      <c r="A1243" s="163" t="s">
        <v>3443</v>
      </c>
      <c r="B1243" s="163" t="s">
        <v>3646</v>
      </c>
      <c r="C1243" s="163" t="s">
        <v>184</v>
      </c>
      <c r="D1243" s="163" t="s">
        <v>184</v>
      </c>
      <c r="E1243" s="163" t="s">
        <v>13</v>
      </c>
      <c r="F1243" s="163"/>
      <c r="G1243" s="163" t="s">
        <v>2294</v>
      </c>
      <c r="H1243" s="163" t="s">
        <v>2295</v>
      </c>
      <c r="I1243" s="164">
        <v>13467.56</v>
      </c>
      <c r="J1243" s="164">
        <v>13467.56</v>
      </c>
      <c r="K1243" s="164">
        <v>26935.119999999999</v>
      </c>
      <c r="L1243" s="164">
        <v>26935.119999999999</v>
      </c>
      <c r="M1243" s="164">
        <v>1</v>
      </c>
      <c r="N1243" s="164">
        <v>1</v>
      </c>
      <c r="O1243" s="156">
        <v>13467.56</v>
      </c>
      <c r="P1243" s="156">
        <f t="shared" si="19"/>
        <v>13467.56</v>
      </c>
    </row>
    <row r="1244" spans="1:16" s="21" customFormat="1" ht="15" customHeight="1">
      <c r="A1244" s="163" t="s">
        <v>3443</v>
      </c>
      <c r="B1244" s="163" t="s">
        <v>3646</v>
      </c>
      <c r="C1244" s="163" t="s">
        <v>184</v>
      </c>
      <c r="D1244" s="163" t="s">
        <v>184</v>
      </c>
      <c r="E1244" s="163" t="s">
        <v>13</v>
      </c>
      <c r="F1244" s="163"/>
      <c r="G1244" s="163" t="s">
        <v>2314</v>
      </c>
      <c r="H1244" s="163" t="s">
        <v>2315</v>
      </c>
      <c r="I1244" s="164" t="s">
        <v>3442</v>
      </c>
      <c r="J1244" s="164" t="s">
        <v>3442</v>
      </c>
      <c r="K1244" s="164">
        <v>0</v>
      </c>
      <c r="L1244" s="164">
        <v>0</v>
      </c>
      <c r="M1244" s="164">
        <v>1</v>
      </c>
      <c r="N1244" s="164">
        <v>1</v>
      </c>
      <c r="O1244" s="156">
        <v>0</v>
      </c>
      <c r="P1244" s="156">
        <f t="shared" si="19"/>
        <v>0</v>
      </c>
    </row>
    <row r="1245" spans="1:16" s="21" customFormat="1" ht="15" customHeight="1">
      <c r="A1245" s="163" t="s">
        <v>3443</v>
      </c>
      <c r="B1245" s="163" t="s">
        <v>3646</v>
      </c>
      <c r="C1245" s="163" t="s">
        <v>184</v>
      </c>
      <c r="D1245" s="163" t="s">
        <v>184</v>
      </c>
      <c r="E1245" s="163" t="s">
        <v>13</v>
      </c>
      <c r="F1245" s="163"/>
      <c r="G1245" s="163" t="s">
        <v>2367</v>
      </c>
      <c r="H1245" s="163" t="s">
        <v>2368</v>
      </c>
      <c r="I1245" s="164">
        <v>16105.85</v>
      </c>
      <c r="J1245" s="164">
        <v>16105.85</v>
      </c>
      <c r="K1245" s="164">
        <v>216513.02</v>
      </c>
      <c r="L1245" s="164">
        <v>216513.02000000005</v>
      </c>
      <c r="M1245" s="164">
        <v>1</v>
      </c>
      <c r="N1245" s="164">
        <v>1</v>
      </c>
      <c r="O1245" s="156">
        <v>179434.61</v>
      </c>
      <c r="P1245" s="156">
        <f t="shared" si="19"/>
        <v>37078.410000000062</v>
      </c>
    </row>
    <row r="1246" spans="1:16" s="21" customFormat="1" ht="15" customHeight="1">
      <c r="A1246" s="163" t="s">
        <v>3443</v>
      </c>
      <c r="B1246" s="163" t="s">
        <v>3646</v>
      </c>
      <c r="C1246" s="163" t="s">
        <v>184</v>
      </c>
      <c r="D1246" s="163" t="s">
        <v>184</v>
      </c>
      <c r="E1246" s="163" t="s">
        <v>13</v>
      </c>
      <c r="F1246" s="163"/>
      <c r="G1246" s="163" t="s">
        <v>2332</v>
      </c>
      <c r="H1246" s="163" t="s">
        <v>2333</v>
      </c>
      <c r="I1246" s="164">
        <v>2217.15</v>
      </c>
      <c r="J1246" s="164">
        <v>2217.15</v>
      </c>
      <c r="K1246" s="164">
        <v>23642.98</v>
      </c>
      <c r="L1246" s="164">
        <v>23642.98</v>
      </c>
      <c r="M1246" s="164">
        <v>1</v>
      </c>
      <c r="N1246" s="164">
        <v>1</v>
      </c>
      <c r="O1246" s="156">
        <v>21425.829999999998</v>
      </c>
      <c r="P1246" s="156">
        <f t="shared" si="19"/>
        <v>2217.1500000000015</v>
      </c>
    </row>
    <row r="1247" spans="1:16" s="21" customFormat="1" ht="15" customHeight="1">
      <c r="A1247" s="163" t="s">
        <v>3443</v>
      </c>
      <c r="B1247" s="163" t="s">
        <v>3646</v>
      </c>
      <c r="C1247" s="163" t="s">
        <v>184</v>
      </c>
      <c r="D1247" s="163" t="s">
        <v>184</v>
      </c>
      <c r="E1247" s="163" t="s">
        <v>13</v>
      </c>
      <c r="F1247" s="163"/>
      <c r="G1247" s="163" t="s">
        <v>2369</v>
      </c>
      <c r="H1247" s="163" t="s">
        <v>2370</v>
      </c>
      <c r="I1247" s="164" t="s">
        <v>3442</v>
      </c>
      <c r="J1247" s="164" t="s">
        <v>3442</v>
      </c>
      <c r="K1247" s="164">
        <v>0</v>
      </c>
      <c r="L1247" s="164">
        <v>0</v>
      </c>
      <c r="M1247" s="164">
        <v>1</v>
      </c>
      <c r="N1247" s="164">
        <v>1</v>
      </c>
      <c r="O1247" s="156">
        <v>0</v>
      </c>
      <c r="P1247" s="156">
        <f t="shared" si="19"/>
        <v>0</v>
      </c>
    </row>
    <row r="1248" spans="1:16" s="21" customFormat="1" ht="15" customHeight="1">
      <c r="A1248" s="163" t="s">
        <v>3443</v>
      </c>
      <c r="B1248" s="163" t="s">
        <v>3646</v>
      </c>
      <c r="C1248" s="163" t="s">
        <v>184</v>
      </c>
      <c r="D1248" s="163" t="s">
        <v>184</v>
      </c>
      <c r="E1248" s="163" t="s">
        <v>13</v>
      </c>
      <c r="F1248" s="163"/>
      <c r="G1248" s="163" t="s">
        <v>2371</v>
      </c>
      <c r="H1248" s="163" t="s">
        <v>2372</v>
      </c>
      <c r="I1248" s="164">
        <v>9161.65</v>
      </c>
      <c r="J1248" s="164">
        <v>9161.65</v>
      </c>
      <c r="K1248" s="164">
        <v>111700.87</v>
      </c>
      <c r="L1248" s="164">
        <v>111700.87000000001</v>
      </c>
      <c r="M1248" s="164">
        <v>1</v>
      </c>
      <c r="N1248" s="164">
        <v>1</v>
      </c>
      <c r="O1248" s="156">
        <v>102539.22</v>
      </c>
      <c r="P1248" s="156">
        <f t="shared" si="19"/>
        <v>9161.6500000000087</v>
      </c>
    </row>
    <row r="1249" spans="1:16" s="21" customFormat="1" ht="15" customHeight="1">
      <c r="A1249" s="163" t="s">
        <v>3443</v>
      </c>
      <c r="B1249" s="163" t="s">
        <v>3646</v>
      </c>
      <c r="C1249" s="163" t="s">
        <v>184</v>
      </c>
      <c r="D1249" s="163" t="s">
        <v>184</v>
      </c>
      <c r="E1249" s="163" t="s">
        <v>13</v>
      </c>
      <c r="F1249" s="163"/>
      <c r="G1249" s="163" t="s">
        <v>2373</v>
      </c>
      <c r="H1249" s="163" t="s">
        <v>2374</v>
      </c>
      <c r="I1249" s="164">
        <v>225.51</v>
      </c>
      <c r="J1249" s="164">
        <v>225.51</v>
      </c>
      <c r="K1249" s="164">
        <v>2224.62</v>
      </c>
      <c r="L1249" s="164">
        <v>2224.62</v>
      </c>
      <c r="M1249" s="164">
        <v>1</v>
      </c>
      <c r="N1249" s="164">
        <v>1</v>
      </c>
      <c r="O1249" s="156">
        <v>1999.11</v>
      </c>
      <c r="P1249" s="156">
        <f t="shared" si="19"/>
        <v>225.51</v>
      </c>
    </row>
    <row r="1250" spans="1:16" s="21" customFormat="1" ht="15" customHeight="1">
      <c r="A1250" s="163" t="s">
        <v>3443</v>
      </c>
      <c r="B1250" s="163" t="s">
        <v>3646</v>
      </c>
      <c r="C1250" s="163" t="s">
        <v>184</v>
      </c>
      <c r="D1250" s="163" t="s">
        <v>184</v>
      </c>
      <c r="E1250" s="163" t="s">
        <v>13</v>
      </c>
      <c r="F1250" s="163"/>
      <c r="G1250" s="163" t="s">
        <v>2375</v>
      </c>
      <c r="H1250" s="163" t="s">
        <v>2376</v>
      </c>
      <c r="I1250" s="164">
        <v>13.06</v>
      </c>
      <c r="J1250" s="164">
        <v>13.06</v>
      </c>
      <c r="K1250" s="164">
        <v>93.94</v>
      </c>
      <c r="L1250" s="164">
        <v>93.94</v>
      </c>
      <c r="M1250" s="164">
        <v>1</v>
      </c>
      <c r="N1250" s="164">
        <v>1</v>
      </c>
      <c r="O1250" s="156">
        <v>80.88</v>
      </c>
      <c r="P1250" s="156">
        <f t="shared" si="19"/>
        <v>13.060000000000002</v>
      </c>
    </row>
    <row r="1251" spans="1:16" s="21" customFormat="1" ht="15" customHeight="1">
      <c r="A1251" s="163" t="s">
        <v>3443</v>
      </c>
      <c r="B1251" s="163" t="s">
        <v>3646</v>
      </c>
      <c r="C1251" s="163" t="s">
        <v>184</v>
      </c>
      <c r="D1251" s="163" t="s">
        <v>184</v>
      </c>
      <c r="E1251" s="163" t="s">
        <v>13</v>
      </c>
      <c r="F1251" s="163"/>
      <c r="G1251" s="163" t="s">
        <v>2304</v>
      </c>
      <c r="H1251" s="163" t="s">
        <v>2305</v>
      </c>
      <c r="I1251" s="164">
        <v>22372.01</v>
      </c>
      <c r="J1251" s="164">
        <v>22372.01</v>
      </c>
      <c r="K1251" s="164">
        <v>27894.01</v>
      </c>
      <c r="L1251" s="164">
        <v>27894.01</v>
      </c>
      <c r="M1251" s="164">
        <v>1</v>
      </c>
      <c r="N1251" s="164">
        <v>1</v>
      </c>
      <c r="O1251" s="156">
        <v>5522</v>
      </c>
      <c r="P1251" s="156">
        <f t="shared" si="19"/>
        <v>22372.01</v>
      </c>
    </row>
    <row r="1252" spans="1:16" s="21" customFormat="1" ht="15" customHeight="1">
      <c r="A1252" s="163" t="s">
        <v>3443</v>
      </c>
      <c r="B1252" s="163" t="s">
        <v>3646</v>
      </c>
      <c r="C1252" s="163" t="s">
        <v>184</v>
      </c>
      <c r="D1252" s="163" t="s">
        <v>184</v>
      </c>
      <c r="E1252" s="163" t="s">
        <v>13</v>
      </c>
      <c r="F1252" s="163"/>
      <c r="G1252" s="163" t="s">
        <v>2377</v>
      </c>
      <c r="H1252" s="163" t="s">
        <v>2378</v>
      </c>
      <c r="I1252" s="164" t="s">
        <v>3442</v>
      </c>
      <c r="J1252" s="164" t="s">
        <v>3442</v>
      </c>
      <c r="K1252" s="164">
        <v>5.78</v>
      </c>
      <c r="L1252" s="164">
        <v>5.7799999999999994</v>
      </c>
      <c r="M1252" s="164">
        <v>1</v>
      </c>
      <c r="N1252" s="164">
        <v>1</v>
      </c>
      <c r="O1252" s="156">
        <v>5.78</v>
      </c>
      <c r="P1252" s="156">
        <f t="shared" si="19"/>
        <v>0</v>
      </c>
    </row>
    <row r="1253" spans="1:16" s="21" customFormat="1" ht="15" customHeight="1">
      <c r="A1253" s="163" t="s">
        <v>3443</v>
      </c>
      <c r="B1253" s="163" t="s">
        <v>3646</v>
      </c>
      <c r="C1253" s="163" t="s">
        <v>184</v>
      </c>
      <c r="D1253" s="163" t="s">
        <v>184</v>
      </c>
      <c r="E1253" s="163" t="s">
        <v>13</v>
      </c>
      <c r="F1253" s="163"/>
      <c r="G1253" s="163" t="s">
        <v>2391</v>
      </c>
      <c r="H1253" s="163" t="s">
        <v>2392</v>
      </c>
      <c r="I1253" s="164" t="s">
        <v>3442</v>
      </c>
      <c r="J1253" s="164" t="s">
        <v>3442</v>
      </c>
      <c r="K1253" s="164">
        <v>0</v>
      </c>
      <c r="L1253" s="164">
        <v>0</v>
      </c>
      <c r="M1253" s="164">
        <v>1</v>
      </c>
      <c r="N1253" s="164">
        <v>1</v>
      </c>
      <c r="O1253" s="156">
        <v>0</v>
      </c>
      <c r="P1253" s="156">
        <f t="shared" si="19"/>
        <v>0</v>
      </c>
    </row>
    <row r="1254" spans="1:16" s="21" customFormat="1" ht="15" customHeight="1">
      <c r="A1254" s="163" t="s">
        <v>3443</v>
      </c>
      <c r="B1254" s="163" t="s">
        <v>3646</v>
      </c>
      <c r="C1254" s="163" t="s">
        <v>184</v>
      </c>
      <c r="D1254" s="163" t="s">
        <v>184</v>
      </c>
      <c r="E1254" s="163" t="s">
        <v>3453</v>
      </c>
      <c r="F1254" s="163"/>
      <c r="G1254" s="163" t="s">
        <v>2381</v>
      </c>
      <c r="H1254" s="163" t="s">
        <v>2382</v>
      </c>
      <c r="I1254" s="164">
        <v>1735.64</v>
      </c>
      <c r="J1254" s="164">
        <v>1735.64</v>
      </c>
      <c r="K1254" s="164">
        <v>122805.9</v>
      </c>
      <c r="L1254" s="164">
        <v>122805.9</v>
      </c>
      <c r="M1254" s="164">
        <v>1</v>
      </c>
      <c r="N1254" s="164">
        <v>0</v>
      </c>
      <c r="O1254" s="156">
        <v>121070.26000000001</v>
      </c>
      <c r="P1254" s="156">
        <f t="shared" si="19"/>
        <v>1735.6399999999849</v>
      </c>
    </row>
    <row r="1255" spans="1:16" s="21" customFormat="1" ht="15" customHeight="1">
      <c r="A1255" s="163" t="s">
        <v>3443</v>
      </c>
      <c r="B1255" s="163" t="s">
        <v>3646</v>
      </c>
      <c r="C1255" s="163" t="s">
        <v>184</v>
      </c>
      <c r="D1255" s="163" t="s">
        <v>184</v>
      </c>
      <c r="E1255" s="163" t="s">
        <v>3453</v>
      </c>
      <c r="F1255" s="163"/>
      <c r="G1255" s="163" t="s">
        <v>2304</v>
      </c>
      <c r="H1255" s="163" t="s">
        <v>2305</v>
      </c>
      <c r="I1255" s="164" t="s">
        <v>3442</v>
      </c>
      <c r="J1255" s="164" t="s">
        <v>3442</v>
      </c>
      <c r="K1255" s="164">
        <v>-814</v>
      </c>
      <c r="L1255" s="164">
        <v>-814</v>
      </c>
      <c r="M1255" s="164">
        <v>1</v>
      </c>
      <c r="N1255" s="164">
        <v>0</v>
      </c>
      <c r="O1255" s="156">
        <v>-814</v>
      </c>
      <c r="P1255" s="156">
        <f t="shared" si="19"/>
        <v>0</v>
      </c>
    </row>
    <row r="1256" spans="1:16" s="21" customFormat="1" ht="15" customHeight="1">
      <c r="A1256" s="163" t="s">
        <v>3443</v>
      </c>
      <c r="B1256" s="163" t="s">
        <v>3646</v>
      </c>
      <c r="C1256" s="163" t="s">
        <v>184</v>
      </c>
      <c r="D1256" s="163" t="s">
        <v>184</v>
      </c>
      <c r="E1256" s="163" t="s">
        <v>3454</v>
      </c>
      <c r="F1256" s="163"/>
      <c r="G1256" s="163" t="s">
        <v>2304</v>
      </c>
      <c r="H1256" s="163" t="s">
        <v>2305</v>
      </c>
      <c r="I1256" s="164">
        <v>133</v>
      </c>
      <c r="J1256" s="164">
        <v>133</v>
      </c>
      <c r="K1256" s="164">
        <v>16783</v>
      </c>
      <c r="L1256" s="164">
        <v>16783</v>
      </c>
      <c r="M1256" s="164">
        <v>1</v>
      </c>
      <c r="N1256" s="164">
        <v>0</v>
      </c>
      <c r="O1256" s="156">
        <v>16650</v>
      </c>
      <c r="P1256" s="156">
        <f t="shared" si="19"/>
        <v>133</v>
      </c>
    </row>
    <row r="1257" spans="1:16" s="21" customFormat="1" ht="15" customHeight="1">
      <c r="A1257" s="163" t="s">
        <v>3443</v>
      </c>
      <c r="B1257" s="163" t="s">
        <v>3646</v>
      </c>
      <c r="C1257" s="163" t="s">
        <v>184</v>
      </c>
      <c r="D1257" s="163" t="s">
        <v>184</v>
      </c>
      <c r="E1257" s="163" t="s">
        <v>15</v>
      </c>
      <c r="F1257" s="163"/>
      <c r="G1257" s="163" t="s">
        <v>2304</v>
      </c>
      <c r="H1257" s="163" t="s">
        <v>2305</v>
      </c>
      <c r="I1257" s="164" t="s">
        <v>3442</v>
      </c>
      <c r="J1257" s="164" t="s">
        <v>3442</v>
      </c>
      <c r="K1257" s="164">
        <v>0</v>
      </c>
      <c r="L1257" s="164">
        <v>0</v>
      </c>
      <c r="M1257" s="164">
        <v>1</v>
      </c>
      <c r="N1257" s="164">
        <v>1</v>
      </c>
      <c r="O1257" s="156">
        <v>0</v>
      </c>
      <c r="P1257" s="156">
        <f t="shared" si="19"/>
        <v>0</v>
      </c>
    </row>
    <row r="1258" spans="1:16" s="21" customFormat="1" ht="15" customHeight="1">
      <c r="A1258" s="163" t="s">
        <v>3443</v>
      </c>
      <c r="B1258" s="163" t="s">
        <v>3646</v>
      </c>
      <c r="C1258" s="163" t="s">
        <v>184</v>
      </c>
      <c r="D1258" s="163" t="s">
        <v>184</v>
      </c>
      <c r="E1258" s="163" t="s">
        <v>123</v>
      </c>
      <c r="F1258" s="163"/>
      <c r="G1258" s="163" t="s">
        <v>2304</v>
      </c>
      <c r="H1258" s="163" t="s">
        <v>2305</v>
      </c>
      <c r="I1258" s="164" t="s">
        <v>3442</v>
      </c>
      <c r="J1258" s="164" t="s">
        <v>3442</v>
      </c>
      <c r="K1258" s="164">
        <v>0</v>
      </c>
      <c r="L1258" s="164">
        <v>0</v>
      </c>
      <c r="M1258" s="164">
        <v>1</v>
      </c>
      <c r="N1258" s="164">
        <v>1</v>
      </c>
      <c r="O1258" s="156">
        <v>0</v>
      </c>
      <c r="P1258" s="156">
        <f t="shared" si="19"/>
        <v>0</v>
      </c>
    </row>
    <row r="1259" spans="1:16" s="21" customFormat="1" ht="15" customHeight="1">
      <c r="A1259" s="163" t="s">
        <v>3443</v>
      </c>
      <c r="B1259" s="163" t="s">
        <v>3646</v>
      </c>
      <c r="C1259" s="163" t="s">
        <v>184</v>
      </c>
      <c r="D1259" s="163" t="s">
        <v>184</v>
      </c>
      <c r="E1259" s="163" t="s">
        <v>167</v>
      </c>
      <c r="F1259" s="163"/>
      <c r="G1259" s="163" t="s">
        <v>2304</v>
      </c>
      <c r="H1259" s="163" t="s">
        <v>2305</v>
      </c>
      <c r="I1259" s="164">
        <v>3747.16</v>
      </c>
      <c r="J1259" s="164">
        <v>3747.16</v>
      </c>
      <c r="K1259" s="164">
        <v>78795.86</v>
      </c>
      <c r="L1259" s="164">
        <v>78795.860000000015</v>
      </c>
      <c r="M1259" s="164">
        <v>1</v>
      </c>
      <c r="N1259" s="164">
        <v>1</v>
      </c>
      <c r="O1259" s="156">
        <v>75048.7</v>
      </c>
      <c r="P1259" s="156">
        <f t="shared" si="19"/>
        <v>3747.160000000018</v>
      </c>
    </row>
    <row r="1260" spans="1:16" s="21" customFormat="1" ht="15" customHeight="1">
      <c r="A1260" s="163" t="s">
        <v>3443</v>
      </c>
      <c r="B1260" s="163" t="s">
        <v>3646</v>
      </c>
      <c r="C1260" s="163" t="s">
        <v>186</v>
      </c>
      <c r="D1260" s="163" t="s">
        <v>186</v>
      </c>
      <c r="E1260" s="163" t="s">
        <v>13</v>
      </c>
      <c r="F1260" s="163"/>
      <c r="G1260" s="163" t="s">
        <v>2279</v>
      </c>
      <c r="H1260" s="163" t="s">
        <v>2280</v>
      </c>
      <c r="I1260" s="164">
        <v>219.51</v>
      </c>
      <c r="J1260" s="164">
        <v>219.51</v>
      </c>
      <c r="K1260" s="164">
        <v>20787.2</v>
      </c>
      <c r="L1260" s="164">
        <v>20787.199999999997</v>
      </c>
      <c r="M1260" s="164">
        <v>1</v>
      </c>
      <c r="N1260" s="164">
        <v>1</v>
      </c>
      <c r="O1260" s="156">
        <v>20567.690000000002</v>
      </c>
      <c r="P1260" s="156">
        <f t="shared" si="19"/>
        <v>219.50999999999476</v>
      </c>
    </row>
    <row r="1261" spans="1:16" s="21" customFormat="1" ht="15" customHeight="1">
      <c r="A1261" s="163" t="s">
        <v>3443</v>
      </c>
      <c r="B1261" s="163" t="s">
        <v>3646</v>
      </c>
      <c r="C1261" s="163" t="s">
        <v>186</v>
      </c>
      <c r="D1261" s="163" t="s">
        <v>186</v>
      </c>
      <c r="E1261" s="163" t="s">
        <v>13</v>
      </c>
      <c r="F1261" s="163"/>
      <c r="G1261" s="163" t="s">
        <v>2300</v>
      </c>
      <c r="H1261" s="163" t="s">
        <v>2301</v>
      </c>
      <c r="I1261" s="164" t="s">
        <v>3442</v>
      </c>
      <c r="J1261" s="164" t="s">
        <v>3442</v>
      </c>
      <c r="K1261" s="164">
        <v>0</v>
      </c>
      <c r="L1261" s="164">
        <v>0</v>
      </c>
      <c r="M1261" s="164">
        <v>1</v>
      </c>
      <c r="N1261" s="164">
        <v>1</v>
      </c>
      <c r="O1261" s="156">
        <v>0</v>
      </c>
      <c r="P1261" s="156">
        <f t="shared" si="19"/>
        <v>0</v>
      </c>
    </row>
    <row r="1262" spans="1:16" s="21" customFormat="1" ht="15" customHeight="1">
      <c r="A1262" s="163" t="s">
        <v>3443</v>
      </c>
      <c r="B1262" s="163" t="s">
        <v>3646</v>
      </c>
      <c r="C1262" s="163" t="s">
        <v>186</v>
      </c>
      <c r="D1262" s="163" t="s">
        <v>186</v>
      </c>
      <c r="E1262" s="163" t="s">
        <v>13</v>
      </c>
      <c r="F1262" s="163"/>
      <c r="G1262" s="163" t="s">
        <v>2281</v>
      </c>
      <c r="H1262" s="163" t="s">
        <v>2282</v>
      </c>
      <c r="I1262" s="164">
        <v>41.49</v>
      </c>
      <c r="J1262" s="164">
        <v>41.49</v>
      </c>
      <c r="K1262" s="164">
        <v>1236.1199999999999</v>
      </c>
      <c r="L1262" s="164">
        <v>1236.1199999999999</v>
      </c>
      <c r="M1262" s="164">
        <v>1</v>
      </c>
      <c r="N1262" s="164">
        <v>1</v>
      </c>
      <c r="O1262" s="156">
        <v>1194.6299999999999</v>
      </c>
      <c r="P1262" s="156">
        <f t="shared" si="19"/>
        <v>41.490000000000009</v>
      </c>
    </row>
    <row r="1263" spans="1:16" s="21" customFormat="1" ht="15" customHeight="1">
      <c r="A1263" s="163" t="s">
        <v>3443</v>
      </c>
      <c r="B1263" s="163" t="s">
        <v>3646</v>
      </c>
      <c r="C1263" s="163" t="s">
        <v>186</v>
      </c>
      <c r="D1263" s="163" t="s">
        <v>186</v>
      </c>
      <c r="E1263" s="163" t="s">
        <v>13</v>
      </c>
      <c r="F1263" s="163"/>
      <c r="G1263" s="163" t="s">
        <v>2283</v>
      </c>
      <c r="H1263" s="163" t="s">
        <v>2284</v>
      </c>
      <c r="I1263" s="164">
        <v>771.78</v>
      </c>
      <c r="J1263" s="164">
        <v>771.78</v>
      </c>
      <c r="K1263" s="164">
        <v>771.78</v>
      </c>
      <c r="L1263" s="164">
        <v>771.78</v>
      </c>
      <c r="M1263" s="164">
        <v>1</v>
      </c>
      <c r="N1263" s="164">
        <v>1</v>
      </c>
      <c r="O1263" s="156">
        <v>0</v>
      </c>
      <c r="P1263" s="156">
        <f t="shared" si="19"/>
        <v>771.78</v>
      </c>
    </row>
    <row r="1264" spans="1:16" s="21" customFormat="1" ht="15" customHeight="1">
      <c r="A1264" s="163" t="s">
        <v>3443</v>
      </c>
      <c r="B1264" s="163" t="s">
        <v>3646</v>
      </c>
      <c r="C1264" s="163" t="s">
        <v>186</v>
      </c>
      <c r="D1264" s="163" t="s">
        <v>186</v>
      </c>
      <c r="E1264" s="163" t="s">
        <v>13</v>
      </c>
      <c r="F1264" s="163"/>
      <c r="G1264" s="163" t="s">
        <v>2285</v>
      </c>
      <c r="H1264" s="163" t="s">
        <v>2286</v>
      </c>
      <c r="I1264" s="164">
        <v>9.89</v>
      </c>
      <c r="J1264" s="164">
        <v>9.89</v>
      </c>
      <c r="K1264" s="164">
        <v>39.590000000000003</v>
      </c>
      <c r="L1264" s="164">
        <v>39.590000000000003</v>
      </c>
      <c r="M1264" s="164">
        <v>1</v>
      </c>
      <c r="N1264" s="164">
        <v>1</v>
      </c>
      <c r="O1264" s="156">
        <v>29.7</v>
      </c>
      <c r="P1264" s="156">
        <f t="shared" si="19"/>
        <v>9.8900000000000041</v>
      </c>
    </row>
    <row r="1265" spans="1:16" s="21" customFormat="1" ht="15" customHeight="1">
      <c r="A1265" s="163" t="s">
        <v>3443</v>
      </c>
      <c r="B1265" s="163" t="s">
        <v>3646</v>
      </c>
      <c r="C1265" s="163" t="s">
        <v>186</v>
      </c>
      <c r="D1265" s="163" t="s">
        <v>186</v>
      </c>
      <c r="E1265" s="163" t="s">
        <v>13</v>
      </c>
      <c r="F1265" s="163"/>
      <c r="G1265" s="163" t="s">
        <v>2287</v>
      </c>
      <c r="H1265" s="163" t="s">
        <v>2288</v>
      </c>
      <c r="I1265" s="164">
        <v>202.66</v>
      </c>
      <c r="J1265" s="164">
        <v>202.66</v>
      </c>
      <c r="K1265" s="164">
        <v>202.66</v>
      </c>
      <c r="L1265" s="164">
        <v>202.66</v>
      </c>
      <c r="M1265" s="164">
        <v>1</v>
      </c>
      <c r="N1265" s="164">
        <v>1</v>
      </c>
      <c r="O1265" s="156">
        <v>0</v>
      </c>
      <c r="P1265" s="156">
        <f t="shared" si="19"/>
        <v>202.66</v>
      </c>
    </row>
    <row r="1266" spans="1:16" s="21" customFormat="1" ht="15" customHeight="1">
      <c r="A1266" s="163" t="s">
        <v>3443</v>
      </c>
      <c r="B1266" s="163" t="s">
        <v>3646</v>
      </c>
      <c r="C1266" s="163" t="s">
        <v>186</v>
      </c>
      <c r="D1266" s="163" t="s">
        <v>186</v>
      </c>
      <c r="E1266" s="163" t="s">
        <v>13</v>
      </c>
      <c r="F1266" s="163"/>
      <c r="G1266" s="163" t="s">
        <v>2302</v>
      </c>
      <c r="H1266" s="163" t="s">
        <v>2303</v>
      </c>
      <c r="I1266" s="164">
        <v>50.05</v>
      </c>
      <c r="J1266" s="164">
        <v>50.05</v>
      </c>
      <c r="K1266" s="164">
        <v>50.05</v>
      </c>
      <c r="L1266" s="164">
        <v>50.05</v>
      </c>
      <c r="M1266" s="164">
        <v>1</v>
      </c>
      <c r="N1266" s="164">
        <v>1</v>
      </c>
      <c r="O1266" s="156">
        <v>0</v>
      </c>
      <c r="P1266" s="156">
        <f t="shared" si="19"/>
        <v>50.05</v>
      </c>
    </row>
    <row r="1267" spans="1:16" s="21" customFormat="1" ht="15" customHeight="1">
      <c r="A1267" s="163" t="s">
        <v>3443</v>
      </c>
      <c r="B1267" s="163" t="s">
        <v>3646</v>
      </c>
      <c r="C1267" s="163" t="s">
        <v>186</v>
      </c>
      <c r="D1267" s="163" t="s">
        <v>186</v>
      </c>
      <c r="E1267" s="163" t="s">
        <v>13</v>
      </c>
      <c r="F1267" s="163"/>
      <c r="G1267" s="163" t="s">
        <v>2306</v>
      </c>
      <c r="H1267" s="163" t="s">
        <v>27</v>
      </c>
      <c r="I1267" s="164" t="s">
        <v>3442</v>
      </c>
      <c r="J1267" s="164" t="s">
        <v>3442</v>
      </c>
      <c r="K1267" s="164">
        <v>0</v>
      </c>
      <c r="L1267" s="164">
        <v>0</v>
      </c>
      <c r="M1267" s="164">
        <v>1</v>
      </c>
      <c r="N1267" s="164">
        <v>1</v>
      </c>
      <c r="O1267" s="156">
        <v>0</v>
      </c>
      <c r="P1267" s="156">
        <f t="shared" si="19"/>
        <v>0</v>
      </c>
    </row>
    <row r="1268" spans="1:16" s="21" customFormat="1" ht="15" customHeight="1">
      <c r="A1268" s="163" t="s">
        <v>3443</v>
      </c>
      <c r="B1268" s="163" t="s">
        <v>3646</v>
      </c>
      <c r="C1268" s="163" t="s">
        <v>186</v>
      </c>
      <c r="D1268" s="163" t="s">
        <v>186</v>
      </c>
      <c r="E1268" s="163" t="s">
        <v>13</v>
      </c>
      <c r="F1268" s="163"/>
      <c r="G1268" s="163" t="s">
        <v>2289</v>
      </c>
      <c r="H1268" s="163" t="s">
        <v>2290</v>
      </c>
      <c r="I1268" s="164" t="s">
        <v>3442</v>
      </c>
      <c r="J1268" s="164" t="s">
        <v>3442</v>
      </c>
      <c r="K1268" s="164">
        <v>0</v>
      </c>
      <c r="L1268" s="164">
        <v>0</v>
      </c>
      <c r="M1268" s="164">
        <v>1</v>
      </c>
      <c r="N1268" s="164">
        <v>1</v>
      </c>
      <c r="O1268" s="156">
        <v>0</v>
      </c>
      <c r="P1268" s="156">
        <f t="shared" si="19"/>
        <v>0</v>
      </c>
    </row>
    <row r="1269" spans="1:16" s="21" customFormat="1" ht="15" customHeight="1">
      <c r="A1269" s="163" t="s">
        <v>3443</v>
      </c>
      <c r="B1269" s="163" t="s">
        <v>3646</v>
      </c>
      <c r="C1269" s="163" t="s">
        <v>186</v>
      </c>
      <c r="D1269" s="163" t="s">
        <v>186</v>
      </c>
      <c r="E1269" s="163" t="s">
        <v>13</v>
      </c>
      <c r="F1269" s="163"/>
      <c r="G1269" s="163" t="s">
        <v>2291</v>
      </c>
      <c r="H1269" s="163" t="s">
        <v>2292</v>
      </c>
      <c r="I1269" s="164" t="s">
        <v>3442</v>
      </c>
      <c r="J1269" s="164" t="s">
        <v>3442</v>
      </c>
      <c r="K1269" s="164">
        <v>0</v>
      </c>
      <c r="L1269" s="164">
        <v>0</v>
      </c>
      <c r="M1269" s="164">
        <v>1</v>
      </c>
      <c r="N1269" s="164">
        <v>1</v>
      </c>
      <c r="O1269" s="156">
        <v>0</v>
      </c>
      <c r="P1269" s="156">
        <f t="shared" si="19"/>
        <v>0</v>
      </c>
    </row>
    <row r="1270" spans="1:16" s="21" customFormat="1" ht="15" customHeight="1">
      <c r="A1270" s="163" t="s">
        <v>3443</v>
      </c>
      <c r="B1270" s="163" t="s">
        <v>3646</v>
      </c>
      <c r="C1270" s="163" t="s">
        <v>186</v>
      </c>
      <c r="D1270" s="163" t="s">
        <v>186</v>
      </c>
      <c r="E1270" s="163" t="s">
        <v>13</v>
      </c>
      <c r="F1270" s="163"/>
      <c r="G1270" s="163" t="s">
        <v>2293</v>
      </c>
      <c r="H1270" s="163" t="s">
        <v>17</v>
      </c>
      <c r="I1270" s="164">
        <v>22.62</v>
      </c>
      <c r="J1270" s="164">
        <v>22.62</v>
      </c>
      <c r="K1270" s="164">
        <v>27.58</v>
      </c>
      <c r="L1270" s="164">
        <v>27.58</v>
      </c>
      <c r="M1270" s="164">
        <v>1</v>
      </c>
      <c r="N1270" s="164">
        <v>1</v>
      </c>
      <c r="O1270" s="156">
        <v>4.96</v>
      </c>
      <c r="P1270" s="156">
        <f t="shared" si="19"/>
        <v>22.619999999999997</v>
      </c>
    </row>
    <row r="1271" spans="1:16" s="21" customFormat="1" ht="15" customHeight="1">
      <c r="A1271" s="163" t="s">
        <v>3443</v>
      </c>
      <c r="B1271" s="163" t="s">
        <v>3646</v>
      </c>
      <c r="C1271" s="163" t="s">
        <v>186</v>
      </c>
      <c r="D1271" s="163" t="s">
        <v>186</v>
      </c>
      <c r="E1271" s="163" t="s">
        <v>13</v>
      </c>
      <c r="F1271" s="163"/>
      <c r="G1271" s="163" t="s">
        <v>2294</v>
      </c>
      <c r="H1271" s="163" t="s">
        <v>2295</v>
      </c>
      <c r="I1271" s="164">
        <v>123.79</v>
      </c>
      <c r="J1271" s="164">
        <v>123.79</v>
      </c>
      <c r="K1271" s="164">
        <v>247.58</v>
      </c>
      <c r="L1271" s="164">
        <v>247.58</v>
      </c>
      <c r="M1271" s="164">
        <v>1</v>
      </c>
      <c r="N1271" s="164">
        <v>1</v>
      </c>
      <c r="O1271" s="156">
        <v>123.79</v>
      </c>
      <c r="P1271" s="156">
        <f t="shared" si="19"/>
        <v>123.79</v>
      </c>
    </row>
    <row r="1272" spans="1:16" s="21" customFormat="1" ht="15" customHeight="1">
      <c r="A1272" s="163" t="s">
        <v>3443</v>
      </c>
      <c r="B1272" s="163" t="s">
        <v>3646</v>
      </c>
      <c r="C1272" s="163" t="s">
        <v>187</v>
      </c>
      <c r="D1272" s="163" t="s">
        <v>187</v>
      </c>
      <c r="E1272" s="163" t="s">
        <v>13</v>
      </c>
      <c r="F1272" s="163"/>
      <c r="G1272" s="163" t="s">
        <v>2279</v>
      </c>
      <c r="H1272" s="163" t="s">
        <v>2280</v>
      </c>
      <c r="I1272" s="164" t="s">
        <v>3442</v>
      </c>
      <c r="J1272" s="164" t="s">
        <v>3442</v>
      </c>
      <c r="K1272" s="164">
        <v>0</v>
      </c>
      <c r="L1272" s="164">
        <v>0</v>
      </c>
      <c r="M1272" s="164">
        <v>1</v>
      </c>
      <c r="N1272" s="164">
        <v>1</v>
      </c>
      <c r="O1272" s="156">
        <v>0</v>
      </c>
      <c r="P1272" s="156">
        <f t="shared" si="19"/>
        <v>0</v>
      </c>
    </row>
    <row r="1273" spans="1:16" s="21" customFormat="1" ht="15" customHeight="1">
      <c r="A1273" s="163" t="s">
        <v>3443</v>
      </c>
      <c r="B1273" s="163" t="s">
        <v>3646</v>
      </c>
      <c r="C1273" s="163" t="s">
        <v>187</v>
      </c>
      <c r="D1273" s="163" t="s">
        <v>187</v>
      </c>
      <c r="E1273" s="163" t="s">
        <v>13</v>
      </c>
      <c r="F1273" s="163"/>
      <c r="G1273" s="163" t="s">
        <v>2281</v>
      </c>
      <c r="H1273" s="163" t="s">
        <v>2282</v>
      </c>
      <c r="I1273" s="164" t="s">
        <v>3442</v>
      </c>
      <c r="J1273" s="164" t="s">
        <v>3442</v>
      </c>
      <c r="K1273" s="164">
        <v>0</v>
      </c>
      <c r="L1273" s="164">
        <v>0</v>
      </c>
      <c r="M1273" s="164">
        <v>1</v>
      </c>
      <c r="N1273" s="164">
        <v>1</v>
      </c>
      <c r="O1273" s="156">
        <v>0</v>
      </c>
      <c r="P1273" s="156">
        <f t="shared" si="19"/>
        <v>0</v>
      </c>
    </row>
    <row r="1274" spans="1:16" s="21" customFormat="1" ht="15" customHeight="1">
      <c r="A1274" s="163" t="s">
        <v>3443</v>
      </c>
      <c r="B1274" s="163" t="s">
        <v>3646</v>
      </c>
      <c r="C1274" s="163" t="s">
        <v>187</v>
      </c>
      <c r="D1274" s="163" t="s">
        <v>187</v>
      </c>
      <c r="E1274" s="163" t="s">
        <v>13</v>
      </c>
      <c r="F1274" s="163"/>
      <c r="G1274" s="163" t="s">
        <v>2283</v>
      </c>
      <c r="H1274" s="163" t="s">
        <v>2284</v>
      </c>
      <c r="I1274" s="164" t="s">
        <v>3442</v>
      </c>
      <c r="J1274" s="164" t="s">
        <v>3442</v>
      </c>
      <c r="K1274" s="164">
        <v>0</v>
      </c>
      <c r="L1274" s="164">
        <v>0</v>
      </c>
      <c r="M1274" s="164">
        <v>1</v>
      </c>
      <c r="N1274" s="164">
        <v>1</v>
      </c>
      <c r="O1274" s="156">
        <v>0</v>
      </c>
      <c r="P1274" s="156">
        <f t="shared" si="19"/>
        <v>0</v>
      </c>
    </row>
    <row r="1275" spans="1:16" s="21" customFormat="1" ht="15" customHeight="1">
      <c r="A1275" s="163" t="s">
        <v>3443</v>
      </c>
      <c r="B1275" s="163" t="s">
        <v>3646</v>
      </c>
      <c r="C1275" s="163" t="s">
        <v>187</v>
      </c>
      <c r="D1275" s="163" t="s">
        <v>187</v>
      </c>
      <c r="E1275" s="163" t="s">
        <v>13</v>
      </c>
      <c r="F1275" s="163"/>
      <c r="G1275" s="163" t="s">
        <v>2285</v>
      </c>
      <c r="H1275" s="163" t="s">
        <v>2286</v>
      </c>
      <c r="I1275" s="164" t="s">
        <v>3442</v>
      </c>
      <c r="J1275" s="164" t="s">
        <v>3442</v>
      </c>
      <c r="K1275" s="164">
        <v>0</v>
      </c>
      <c r="L1275" s="164">
        <v>0</v>
      </c>
      <c r="M1275" s="164">
        <v>1</v>
      </c>
      <c r="N1275" s="164">
        <v>1</v>
      </c>
      <c r="O1275" s="156">
        <v>0</v>
      </c>
      <c r="P1275" s="156">
        <f t="shared" si="19"/>
        <v>0</v>
      </c>
    </row>
    <row r="1276" spans="1:16" s="21" customFormat="1" ht="15" customHeight="1">
      <c r="A1276" s="163" t="s">
        <v>3443</v>
      </c>
      <c r="B1276" s="163" t="s">
        <v>3646</v>
      </c>
      <c r="C1276" s="163" t="s">
        <v>187</v>
      </c>
      <c r="D1276" s="163" t="s">
        <v>187</v>
      </c>
      <c r="E1276" s="163" t="s">
        <v>13</v>
      </c>
      <c r="F1276" s="163"/>
      <c r="G1276" s="163" t="s">
        <v>2287</v>
      </c>
      <c r="H1276" s="163" t="s">
        <v>2288</v>
      </c>
      <c r="I1276" s="164" t="s">
        <v>3442</v>
      </c>
      <c r="J1276" s="164" t="s">
        <v>3442</v>
      </c>
      <c r="K1276" s="164">
        <v>0</v>
      </c>
      <c r="L1276" s="164">
        <v>0</v>
      </c>
      <c r="M1276" s="164">
        <v>1</v>
      </c>
      <c r="N1276" s="164">
        <v>1</v>
      </c>
      <c r="O1276" s="156">
        <v>0</v>
      </c>
      <c r="P1276" s="156">
        <f t="shared" si="19"/>
        <v>0</v>
      </c>
    </row>
    <row r="1277" spans="1:16" s="21" customFormat="1" ht="15" customHeight="1">
      <c r="A1277" s="163" t="s">
        <v>3443</v>
      </c>
      <c r="B1277" s="163" t="s">
        <v>3646</v>
      </c>
      <c r="C1277" s="163" t="s">
        <v>187</v>
      </c>
      <c r="D1277" s="163" t="s">
        <v>187</v>
      </c>
      <c r="E1277" s="163" t="s">
        <v>13</v>
      </c>
      <c r="F1277" s="163"/>
      <c r="G1277" s="163" t="s">
        <v>2302</v>
      </c>
      <c r="H1277" s="163" t="s">
        <v>2303</v>
      </c>
      <c r="I1277" s="164" t="s">
        <v>3442</v>
      </c>
      <c r="J1277" s="164" t="s">
        <v>3442</v>
      </c>
      <c r="K1277" s="164">
        <v>0</v>
      </c>
      <c r="L1277" s="164">
        <v>0</v>
      </c>
      <c r="M1277" s="164">
        <v>1</v>
      </c>
      <c r="N1277" s="164">
        <v>1</v>
      </c>
      <c r="O1277" s="156">
        <v>0</v>
      </c>
      <c r="P1277" s="156">
        <f t="shared" si="19"/>
        <v>0</v>
      </c>
    </row>
    <row r="1278" spans="1:16" s="21" customFormat="1" ht="15" customHeight="1">
      <c r="A1278" s="163" t="s">
        <v>3443</v>
      </c>
      <c r="B1278" s="163" t="s">
        <v>3646</v>
      </c>
      <c r="C1278" s="163" t="s">
        <v>187</v>
      </c>
      <c r="D1278" s="163" t="s">
        <v>187</v>
      </c>
      <c r="E1278" s="163" t="s">
        <v>13</v>
      </c>
      <c r="F1278" s="163"/>
      <c r="G1278" s="163" t="s">
        <v>2306</v>
      </c>
      <c r="H1278" s="163" t="s">
        <v>27</v>
      </c>
      <c r="I1278" s="164" t="s">
        <v>3442</v>
      </c>
      <c r="J1278" s="164" t="s">
        <v>3442</v>
      </c>
      <c r="K1278" s="164">
        <v>0</v>
      </c>
      <c r="L1278" s="164">
        <v>0</v>
      </c>
      <c r="M1278" s="164">
        <v>1</v>
      </c>
      <c r="N1278" s="164">
        <v>1</v>
      </c>
      <c r="O1278" s="156">
        <v>0</v>
      </c>
      <c r="P1278" s="156">
        <f t="shared" si="19"/>
        <v>0</v>
      </c>
    </row>
    <row r="1279" spans="1:16" s="21" customFormat="1" ht="15" customHeight="1">
      <c r="A1279" s="163" t="s">
        <v>3443</v>
      </c>
      <c r="B1279" s="163" t="s">
        <v>3646</v>
      </c>
      <c r="C1279" s="163" t="s">
        <v>187</v>
      </c>
      <c r="D1279" s="163" t="s">
        <v>187</v>
      </c>
      <c r="E1279" s="163" t="s">
        <v>13</v>
      </c>
      <c r="F1279" s="163"/>
      <c r="G1279" s="163" t="s">
        <v>2289</v>
      </c>
      <c r="H1279" s="163" t="s">
        <v>2290</v>
      </c>
      <c r="I1279" s="164" t="s">
        <v>3442</v>
      </c>
      <c r="J1279" s="164" t="s">
        <v>3442</v>
      </c>
      <c r="K1279" s="164">
        <v>0</v>
      </c>
      <c r="L1279" s="164">
        <v>0</v>
      </c>
      <c r="M1279" s="164">
        <v>1</v>
      </c>
      <c r="N1279" s="164">
        <v>1</v>
      </c>
      <c r="O1279" s="156">
        <v>0</v>
      </c>
      <c r="P1279" s="156">
        <f t="shared" si="19"/>
        <v>0</v>
      </c>
    </row>
    <row r="1280" spans="1:16" s="21" customFormat="1" ht="15" customHeight="1">
      <c r="A1280" s="163" t="s">
        <v>3443</v>
      </c>
      <c r="B1280" s="163" t="s">
        <v>3646</v>
      </c>
      <c r="C1280" s="163" t="s">
        <v>187</v>
      </c>
      <c r="D1280" s="163" t="s">
        <v>187</v>
      </c>
      <c r="E1280" s="163" t="s">
        <v>13</v>
      </c>
      <c r="F1280" s="163"/>
      <c r="G1280" s="163" t="s">
        <v>2291</v>
      </c>
      <c r="H1280" s="163" t="s">
        <v>2292</v>
      </c>
      <c r="I1280" s="164" t="s">
        <v>3442</v>
      </c>
      <c r="J1280" s="164" t="s">
        <v>3442</v>
      </c>
      <c r="K1280" s="164">
        <v>0</v>
      </c>
      <c r="L1280" s="164">
        <v>0</v>
      </c>
      <c r="M1280" s="164">
        <v>1</v>
      </c>
      <c r="N1280" s="164">
        <v>1</v>
      </c>
      <c r="O1280" s="156">
        <v>0</v>
      </c>
      <c r="P1280" s="156">
        <f t="shared" si="19"/>
        <v>0</v>
      </c>
    </row>
    <row r="1281" spans="1:16" s="21" customFormat="1" ht="15" customHeight="1">
      <c r="A1281" s="163" t="s">
        <v>3443</v>
      </c>
      <c r="B1281" s="163" t="s">
        <v>3646</v>
      </c>
      <c r="C1281" s="163" t="s">
        <v>187</v>
      </c>
      <c r="D1281" s="163" t="s">
        <v>187</v>
      </c>
      <c r="E1281" s="163" t="s">
        <v>13</v>
      </c>
      <c r="F1281" s="163"/>
      <c r="G1281" s="163" t="s">
        <v>2293</v>
      </c>
      <c r="H1281" s="163" t="s">
        <v>17</v>
      </c>
      <c r="I1281" s="164" t="s">
        <v>3442</v>
      </c>
      <c r="J1281" s="164" t="s">
        <v>3442</v>
      </c>
      <c r="K1281" s="164">
        <v>0</v>
      </c>
      <c r="L1281" s="164">
        <v>0</v>
      </c>
      <c r="M1281" s="164">
        <v>1</v>
      </c>
      <c r="N1281" s="164">
        <v>1</v>
      </c>
      <c r="O1281" s="156">
        <v>0</v>
      </c>
      <c r="P1281" s="156">
        <f t="shared" si="19"/>
        <v>0</v>
      </c>
    </row>
    <row r="1282" spans="1:16" s="21" customFormat="1" ht="15" customHeight="1">
      <c r="A1282" s="163" t="s">
        <v>3443</v>
      </c>
      <c r="B1282" s="163" t="s">
        <v>3646</v>
      </c>
      <c r="C1282" s="163" t="s">
        <v>187</v>
      </c>
      <c r="D1282" s="163" t="s">
        <v>187</v>
      </c>
      <c r="E1282" s="163" t="s">
        <v>13</v>
      </c>
      <c r="F1282" s="163"/>
      <c r="G1282" s="163" t="s">
        <v>2294</v>
      </c>
      <c r="H1282" s="163" t="s">
        <v>2295</v>
      </c>
      <c r="I1282" s="164" t="s">
        <v>3442</v>
      </c>
      <c r="J1282" s="164" t="s">
        <v>3442</v>
      </c>
      <c r="K1282" s="164">
        <v>0</v>
      </c>
      <c r="L1282" s="164">
        <v>0</v>
      </c>
      <c r="M1282" s="164">
        <v>1</v>
      </c>
      <c r="N1282" s="164">
        <v>1</v>
      </c>
      <c r="O1282" s="156">
        <v>0</v>
      </c>
      <c r="P1282" s="156">
        <f t="shared" si="19"/>
        <v>0</v>
      </c>
    </row>
    <row r="1283" spans="1:16" s="21" customFormat="1" ht="15" customHeight="1">
      <c r="A1283" s="163" t="s">
        <v>3443</v>
      </c>
      <c r="B1283" s="163" t="s">
        <v>3646</v>
      </c>
      <c r="C1283" s="163" t="s">
        <v>188</v>
      </c>
      <c r="D1283" s="163" t="s">
        <v>188</v>
      </c>
      <c r="E1283" s="163" t="s">
        <v>13</v>
      </c>
      <c r="F1283" s="163"/>
      <c r="G1283" s="163" t="s">
        <v>2279</v>
      </c>
      <c r="H1283" s="163" t="s">
        <v>2280</v>
      </c>
      <c r="I1283" s="164" t="s">
        <v>3442</v>
      </c>
      <c r="J1283" s="164" t="s">
        <v>3442</v>
      </c>
      <c r="K1283" s="164">
        <v>0</v>
      </c>
      <c r="L1283" s="164">
        <v>0</v>
      </c>
      <c r="M1283" s="164">
        <v>1</v>
      </c>
      <c r="N1283" s="164">
        <v>1</v>
      </c>
      <c r="O1283" s="156">
        <v>0</v>
      </c>
      <c r="P1283" s="156">
        <f t="shared" si="19"/>
        <v>0</v>
      </c>
    </row>
    <row r="1284" spans="1:16" s="21" customFormat="1" ht="15" customHeight="1">
      <c r="A1284" s="163" t="s">
        <v>3443</v>
      </c>
      <c r="B1284" s="163" t="s">
        <v>3646</v>
      </c>
      <c r="C1284" s="163" t="s">
        <v>188</v>
      </c>
      <c r="D1284" s="163" t="s">
        <v>188</v>
      </c>
      <c r="E1284" s="163" t="s">
        <v>13</v>
      </c>
      <c r="F1284" s="163"/>
      <c r="G1284" s="163" t="s">
        <v>2281</v>
      </c>
      <c r="H1284" s="163" t="s">
        <v>2282</v>
      </c>
      <c r="I1284" s="164" t="s">
        <v>3442</v>
      </c>
      <c r="J1284" s="164" t="s">
        <v>3442</v>
      </c>
      <c r="K1284" s="164">
        <v>0</v>
      </c>
      <c r="L1284" s="164">
        <v>0</v>
      </c>
      <c r="M1284" s="164">
        <v>1</v>
      </c>
      <c r="N1284" s="164">
        <v>1</v>
      </c>
      <c r="O1284" s="156">
        <v>0</v>
      </c>
      <c r="P1284" s="156">
        <f t="shared" si="19"/>
        <v>0</v>
      </c>
    </row>
    <row r="1285" spans="1:16" s="21" customFormat="1" ht="15" customHeight="1">
      <c r="A1285" s="163" t="s">
        <v>3443</v>
      </c>
      <c r="B1285" s="163" t="s">
        <v>3646</v>
      </c>
      <c r="C1285" s="163" t="s">
        <v>188</v>
      </c>
      <c r="D1285" s="163" t="s">
        <v>188</v>
      </c>
      <c r="E1285" s="163" t="s">
        <v>13</v>
      </c>
      <c r="F1285" s="163"/>
      <c r="G1285" s="163" t="s">
        <v>2283</v>
      </c>
      <c r="H1285" s="163" t="s">
        <v>2284</v>
      </c>
      <c r="I1285" s="164" t="s">
        <v>3442</v>
      </c>
      <c r="J1285" s="164" t="s">
        <v>3442</v>
      </c>
      <c r="K1285" s="164">
        <v>0</v>
      </c>
      <c r="L1285" s="164">
        <v>0</v>
      </c>
      <c r="M1285" s="164">
        <v>1</v>
      </c>
      <c r="N1285" s="164">
        <v>1</v>
      </c>
      <c r="O1285" s="156">
        <v>0</v>
      </c>
      <c r="P1285" s="156">
        <f t="shared" ref="P1285:P1348" si="20">L1285-O1285</f>
        <v>0</v>
      </c>
    </row>
    <row r="1286" spans="1:16" s="21" customFormat="1" ht="15" customHeight="1">
      <c r="A1286" s="163" t="s">
        <v>3443</v>
      </c>
      <c r="B1286" s="163" t="s">
        <v>3646</v>
      </c>
      <c r="C1286" s="163" t="s">
        <v>188</v>
      </c>
      <c r="D1286" s="163" t="s">
        <v>188</v>
      </c>
      <c r="E1286" s="163" t="s">
        <v>13</v>
      </c>
      <c r="F1286" s="163"/>
      <c r="G1286" s="163" t="s">
        <v>2285</v>
      </c>
      <c r="H1286" s="163" t="s">
        <v>2286</v>
      </c>
      <c r="I1286" s="164" t="s">
        <v>3442</v>
      </c>
      <c r="J1286" s="164" t="s">
        <v>3442</v>
      </c>
      <c r="K1286" s="164">
        <v>0</v>
      </c>
      <c r="L1286" s="164">
        <v>0</v>
      </c>
      <c r="M1286" s="164">
        <v>1</v>
      </c>
      <c r="N1286" s="164">
        <v>1</v>
      </c>
      <c r="O1286" s="156">
        <v>0</v>
      </c>
      <c r="P1286" s="156">
        <f t="shared" si="20"/>
        <v>0</v>
      </c>
    </row>
    <row r="1287" spans="1:16" s="21" customFormat="1" ht="15" customHeight="1">
      <c r="A1287" s="163" t="s">
        <v>3443</v>
      </c>
      <c r="B1287" s="163" t="s">
        <v>3646</v>
      </c>
      <c r="C1287" s="163" t="s">
        <v>188</v>
      </c>
      <c r="D1287" s="163" t="s">
        <v>188</v>
      </c>
      <c r="E1287" s="163" t="s">
        <v>13</v>
      </c>
      <c r="F1287" s="163"/>
      <c r="G1287" s="163" t="s">
        <v>2287</v>
      </c>
      <c r="H1287" s="163" t="s">
        <v>2288</v>
      </c>
      <c r="I1287" s="164" t="s">
        <v>3442</v>
      </c>
      <c r="J1287" s="164" t="s">
        <v>3442</v>
      </c>
      <c r="K1287" s="164">
        <v>0</v>
      </c>
      <c r="L1287" s="164">
        <v>0</v>
      </c>
      <c r="M1287" s="164">
        <v>1</v>
      </c>
      <c r="N1287" s="164">
        <v>1</v>
      </c>
      <c r="O1287" s="156">
        <v>0</v>
      </c>
      <c r="P1287" s="156">
        <f t="shared" si="20"/>
        <v>0</v>
      </c>
    </row>
    <row r="1288" spans="1:16" s="21" customFormat="1" ht="15" customHeight="1">
      <c r="A1288" s="163" t="s">
        <v>3443</v>
      </c>
      <c r="B1288" s="163" t="s">
        <v>3646</v>
      </c>
      <c r="C1288" s="163" t="s">
        <v>188</v>
      </c>
      <c r="D1288" s="163" t="s">
        <v>188</v>
      </c>
      <c r="E1288" s="163" t="s">
        <v>13</v>
      </c>
      <c r="F1288" s="163"/>
      <c r="G1288" s="163" t="s">
        <v>2302</v>
      </c>
      <c r="H1288" s="163" t="s">
        <v>2303</v>
      </c>
      <c r="I1288" s="164" t="s">
        <v>3442</v>
      </c>
      <c r="J1288" s="164" t="s">
        <v>3442</v>
      </c>
      <c r="K1288" s="164">
        <v>0</v>
      </c>
      <c r="L1288" s="164">
        <v>0</v>
      </c>
      <c r="M1288" s="164">
        <v>1</v>
      </c>
      <c r="N1288" s="164">
        <v>1</v>
      </c>
      <c r="O1288" s="156">
        <v>0</v>
      </c>
      <c r="P1288" s="156">
        <f t="shared" si="20"/>
        <v>0</v>
      </c>
    </row>
    <row r="1289" spans="1:16" s="21" customFormat="1" ht="15" customHeight="1">
      <c r="A1289" s="163" t="s">
        <v>3443</v>
      </c>
      <c r="B1289" s="163" t="s">
        <v>3646</v>
      </c>
      <c r="C1289" s="163" t="s">
        <v>188</v>
      </c>
      <c r="D1289" s="163" t="s">
        <v>188</v>
      </c>
      <c r="E1289" s="163" t="s">
        <v>13</v>
      </c>
      <c r="F1289" s="163"/>
      <c r="G1289" s="163" t="s">
        <v>2306</v>
      </c>
      <c r="H1289" s="163" t="s">
        <v>27</v>
      </c>
      <c r="I1289" s="164" t="s">
        <v>3442</v>
      </c>
      <c r="J1289" s="164" t="s">
        <v>3442</v>
      </c>
      <c r="K1289" s="164">
        <v>0</v>
      </c>
      <c r="L1289" s="164">
        <v>0</v>
      </c>
      <c r="M1289" s="164">
        <v>1</v>
      </c>
      <c r="N1289" s="164">
        <v>1</v>
      </c>
      <c r="O1289" s="156">
        <v>0</v>
      </c>
      <c r="P1289" s="156">
        <f t="shared" si="20"/>
        <v>0</v>
      </c>
    </row>
    <row r="1290" spans="1:16" s="21" customFormat="1" ht="15" customHeight="1">
      <c r="A1290" s="163" t="s">
        <v>3443</v>
      </c>
      <c r="B1290" s="163" t="s">
        <v>3646</v>
      </c>
      <c r="C1290" s="163" t="s">
        <v>188</v>
      </c>
      <c r="D1290" s="163" t="s">
        <v>188</v>
      </c>
      <c r="E1290" s="163" t="s">
        <v>13</v>
      </c>
      <c r="F1290" s="163"/>
      <c r="G1290" s="163" t="s">
        <v>2289</v>
      </c>
      <c r="H1290" s="163" t="s">
        <v>2290</v>
      </c>
      <c r="I1290" s="164" t="s">
        <v>3442</v>
      </c>
      <c r="J1290" s="164" t="s">
        <v>3442</v>
      </c>
      <c r="K1290" s="164">
        <v>0</v>
      </c>
      <c r="L1290" s="164">
        <v>0</v>
      </c>
      <c r="M1290" s="164">
        <v>1</v>
      </c>
      <c r="N1290" s="164">
        <v>1</v>
      </c>
      <c r="O1290" s="156">
        <v>0</v>
      </c>
      <c r="P1290" s="156">
        <f t="shared" si="20"/>
        <v>0</v>
      </c>
    </row>
    <row r="1291" spans="1:16" s="21" customFormat="1" ht="15" customHeight="1">
      <c r="A1291" s="163" t="s">
        <v>3443</v>
      </c>
      <c r="B1291" s="163" t="s">
        <v>3646</v>
      </c>
      <c r="C1291" s="163" t="s">
        <v>188</v>
      </c>
      <c r="D1291" s="163" t="s">
        <v>188</v>
      </c>
      <c r="E1291" s="163" t="s">
        <v>13</v>
      </c>
      <c r="F1291" s="163"/>
      <c r="G1291" s="163" t="s">
        <v>2291</v>
      </c>
      <c r="H1291" s="163" t="s">
        <v>2292</v>
      </c>
      <c r="I1291" s="164" t="s">
        <v>3442</v>
      </c>
      <c r="J1291" s="164" t="s">
        <v>3442</v>
      </c>
      <c r="K1291" s="164">
        <v>0</v>
      </c>
      <c r="L1291" s="164">
        <v>0</v>
      </c>
      <c r="M1291" s="164">
        <v>1</v>
      </c>
      <c r="N1291" s="164">
        <v>1</v>
      </c>
      <c r="O1291" s="156">
        <v>0</v>
      </c>
      <c r="P1291" s="156">
        <f t="shared" si="20"/>
        <v>0</v>
      </c>
    </row>
    <row r="1292" spans="1:16" s="21" customFormat="1" ht="15" customHeight="1">
      <c r="A1292" s="163" t="s">
        <v>3443</v>
      </c>
      <c r="B1292" s="163" t="s">
        <v>3646</v>
      </c>
      <c r="C1292" s="163" t="s">
        <v>188</v>
      </c>
      <c r="D1292" s="163" t="s">
        <v>188</v>
      </c>
      <c r="E1292" s="163" t="s">
        <v>13</v>
      </c>
      <c r="F1292" s="163"/>
      <c r="G1292" s="163" t="s">
        <v>2293</v>
      </c>
      <c r="H1292" s="163" t="s">
        <v>17</v>
      </c>
      <c r="I1292" s="164" t="s">
        <v>3442</v>
      </c>
      <c r="J1292" s="164" t="s">
        <v>3442</v>
      </c>
      <c r="K1292" s="164">
        <v>0</v>
      </c>
      <c r="L1292" s="164">
        <v>0</v>
      </c>
      <c r="M1292" s="164">
        <v>1</v>
      </c>
      <c r="N1292" s="164">
        <v>1</v>
      </c>
      <c r="O1292" s="156">
        <v>0</v>
      </c>
      <c r="P1292" s="156">
        <f t="shared" si="20"/>
        <v>0</v>
      </c>
    </row>
    <row r="1293" spans="1:16" s="21" customFormat="1" ht="15" customHeight="1">
      <c r="A1293" s="163" t="s">
        <v>3443</v>
      </c>
      <c r="B1293" s="163" t="s">
        <v>3646</v>
      </c>
      <c r="C1293" s="163" t="s">
        <v>188</v>
      </c>
      <c r="D1293" s="163" t="s">
        <v>188</v>
      </c>
      <c r="E1293" s="163" t="s">
        <v>13</v>
      </c>
      <c r="F1293" s="163"/>
      <c r="G1293" s="163" t="s">
        <v>2294</v>
      </c>
      <c r="H1293" s="163" t="s">
        <v>2295</v>
      </c>
      <c r="I1293" s="164" t="s">
        <v>3442</v>
      </c>
      <c r="J1293" s="164" t="s">
        <v>3442</v>
      </c>
      <c r="K1293" s="164">
        <v>0</v>
      </c>
      <c r="L1293" s="164">
        <v>0</v>
      </c>
      <c r="M1293" s="164">
        <v>1</v>
      </c>
      <c r="N1293" s="164">
        <v>1</v>
      </c>
      <c r="O1293" s="156">
        <v>0</v>
      </c>
      <c r="P1293" s="156">
        <f t="shared" si="20"/>
        <v>0</v>
      </c>
    </row>
    <row r="1294" spans="1:16" s="21" customFormat="1" ht="15" customHeight="1">
      <c r="A1294" s="163" t="s">
        <v>3443</v>
      </c>
      <c r="B1294" s="163" t="s">
        <v>3646</v>
      </c>
      <c r="C1294" s="163" t="s">
        <v>189</v>
      </c>
      <c r="D1294" s="163" t="s">
        <v>189</v>
      </c>
      <c r="E1294" s="163" t="s">
        <v>13</v>
      </c>
      <c r="F1294" s="163"/>
      <c r="G1294" s="163" t="s">
        <v>2279</v>
      </c>
      <c r="H1294" s="163" t="s">
        <v>2280</v>
      </c>
      <c r="I1294" s="164" t="s">
        <v>3442</v>
      </c>
      <c r="J1294" s="164" t="s">
        <v>3442</v>
      </c>
      <c r="K1294" s="164">
        <v>0</v>
      </c>
      <c r="L1294" s="164">
        <v>0</v>
      </c>
      <c r="M1294" s="164">
        <v>1</v>
      </c>
      <c r="N1294" s="164">
        <v>1</v>
      </c>
      <c r="O1294" s="156">
        <v>0</v>
      </c>
      <c r="P1294" s="156">
        <f t="shared" si="20"/>
        <v>0</v>
      </c>
    </row>
    <row r="1295" spans="1:16" s="21" customFormat="1" ht="15" customHeight="1">
      <c r="A1295" s="163" t="s">
        <v>3443</v>
      </c>
      <c r="B1295" s="163" t="s">
        <v>3646</v>
      </c>
      <c r="C1295" s="163" t="s">
        <v>189</v>
      </c>
      <c r="D1295" s="163" t="s">
        <v>189</v>
      </c>
      <c r="E1295" s="163" t="s">
        <v>13</v>
      </c>
      <c r="F1295" s="163"/>
      <c r="G1295" s="163" t="s">
        <v>2281</v>
      </c>
      <c r="H1295" s="163" t="s">
        <v>2282</v>
      </c>
      <c r="I1295" s="164" t="s">
        <v>3442</v>
      </c>
      <c r="J1295" s="164" t="s">
        <v>3442</v>
      </c>
      <c r="K1295" s="164">
        <v>0</v>
      </c>
      <c r="L1295" s="164">
        <v>0</v>
      </c>
      <c r="M1295" s="164">
        <v>1</v>
      </c>
      <c r="N1295" s="164">
        <v>1</v>
      </c>
      <c r="O1295" s="156">
        <v>0</v>
      </c>
      <c r="P1295" s="156">
        <f t="shared" si="20"/>
        <v>0</v>
      </c>
    </row>
    <row r="1296" spans="1:16" s="21" customFormat="1" ht="15" customHeight="1">
      <c r="A1296" s="163" t="s">
        <v>3443</v>
      </c>
      <c r="B1296" s="163" t="s">
        <v>3646</v>
      </c>
      <c r="C1296" s="163" t="s">
        <v>189</v>
      </c>
      <c r="D1296" s="163" t="s">
        <v>189</v>
      </c>
      <c r="E1296" s="163" t="s">
        <v>13</v>
      </c>
      <c r="F1296" s="163"/>
      <c r="G1296" s="163" t="s">
        <v>2283</v>
      </c>
      <c r="H1296" s="163" t="s">
        <v>2284</v>
      </c>
      <c r="I1296" s="164" t="s">
        <v>3442</v>
      </c>
      <c r="J1296" s="164" t="s">
        <v>3442</v>
      </c>
      <c r="K1296" s="164">
        <v>0</v>
      </c>
      <c r="L1296" s="164">
        <v>0</v>
      </c>
      <c r="M1296" s="164">
        <v>1</v>
      </c>
      <c r="N1296" s="164">
        <v>1</v>
      </c>
      <c r="O1296" s="156">
        <v>0</v>
      </c>
      <c r="P1296" s="156">
        <f t="shared" si="20"/>
        <v>0</v>
      </c>
    </row>
    <row r="1297" spans="1:16" s="21" customFormat="1" ht="15" customHeight="1">
      <c r="A1297" s="163" t="s">
        <v>3443</v>
      </c>
      <c r="B1297" s="163" t="s">
        <v>3646</v>
      </c>
      <c r="C1297" s="163" t="s">
        <v>189</v>
      </c>
      <c r="D1297" s="163" t="s">
        <v>189</v>
      </c>
      <c r="E1297" s="163" t="s">
        <v>13</v>
      </c>
      <c r="F1297" s="163"/>
      <c r="G1297" s="163" t="s">
        <v>2285</v>
      </c>
      <c r="H1297" s="163" t="s">
        <v>2286</v>
      </c>
      <c r="I1297" s="164" t="s">
        <v>3442</v>
      </c>
      <c r="J1297" s="164" t="s">
        <v>3442</v>
      </c>
      <c r="K1297" s="164">
        <v>0</v>
      </c>
      <c r="L1297" s="164">
        <v>0</v>
      </c>
      <c r="M1297" s="164">
        <v>1</v>
      </c>
      <c r="N1297" s="164">
        <v>1</v>
      </c>
      <c r="O1297" s="156">
        <v>0</v>
      </c>
      <c r="P1297" s="156">
        <f t="shared" si="20"/>
        <v>0</v>
      </c>
    </row>
    <row r="1298" spans="1:16" s="21" customFormat="1" ht="15" customHeight="1">
      <c r="A1298" s="163" t="s">
        <v>3443</v>
      </c>
      <c r="B1298" s="163" t="s">
        <v>3646</v>
      </c>
      <c r="C1298" s="163" t="s">
        <v>189</v>
      </c>
      <c r="D1298" s="163" t="s">
        <v>189</v>
      </c>
      <c r="E1298" s="163" t="s">
        <v>13</v>
      </c>
      <c r="F1298" s="163"/>
      <c r="G1298" s="163" t="s">
        <v>2287</v>
      </c>
      <c r="H1298" s="163" t="s">
        <v>2288</v>
      </c>
      <c r="I1298" s="164" t="s">
        <v>3442</v>
      </c>
      <c r="J1298" s="164" t="s">
        <v>3442</v>
      </c>
      <c r="K1298" s="164">
        <v>0</v>
      </c>
      <c r="L1298" s="164">
        <v>0</v>
      </c>
      <c r="M1298" s="164">
        <v>1</v>
      </c>
      <c r="N1298" s="164">
        <v>1</v>
      </c>
      <c r="O1298" s="156">
        <v>0</v>
      </c>
      <c r="P1298" s="156">
        <f t="shared" si="20"/>
        <v>0</v>
      </c>
    </row>
    <row r="1299" spans="1:16" s="21" customFormat="1" ht="15" customHeight="1">
      <c r="A1299" s="163" t="s">
        <v>3443</v>
      </c>
      <c r="B1299" s="163" t="s">
        <v>3646</v>
      </c>
      <c r="C1299" s="163" t="s">
        <v>189</v>
      </c>
      <c r="D1299" s="163" t="s">
        <v>189</v>
      </c>
      <c r="E1299" s="163" t="s">
        <v>13</v>
      </c>
      <c r="F1299" s="163"/>
      <c r="G1299" s="163" t="s">
        <v>2302</v>
      </c>
      <c r="H1299" s="163" t="s">
        <v>2303</v>
      </c>
      <c r="I1299" s="164" t="s">
        <v>3442</v>
      </c>
      <c r="J1299" s="164" t="s">
        <v>3442</v>
      </c>
      <c r="K1299" s="164">
        <v>0</v>
      </c>
      <c r="L1299" s="164">
        <v>0</v>
      </c>
      <c r="M1299" s="164">
        <v>1</v>
      </c>
      <c r="N1299" s="164">
        <v>1</v>
      </c>
      <c r="O1299" s="156">
        <v>0</v>
      </c>
      <c r="P1299" s="156">
        <f t="shared" si="20"/>
        <v>0</v>
      </c>
    </row>
    <row r="1300" spans="1:16" s="21" customFormat="1" ht="15" customHeight="1">
      <c r="A1300" s="163" t="s">
        <v>3443</v>
      </c>
      <c r="B1300" s="163" t="s">
        <v>3646</v>
      </c>
      <c r="C1300" s="163" t="s">
        <v>189</v>
      </c>
      <c r="D1300" s="163" t="s">
        <v>189</v>
      </c>
      <c r="E1300" s="163" t="s">
        <v>13</v>
      </c>
      <c r="F1300" s="163"/>
      <c r="G1300" s="163" t="s">
        <v>2306</v>
      </c>
      <c r="H1300" s="163" t="s">
        <v>27</v>
      </c>
      <c r="I1300" s="164" t="s">
        <v>3442</v>
      </c>
      <c r="J1300" s="164" t="s">
        <v>3442</v>
      </c>
      <c r="K1300" s="164">
        <v>0</v>
      </c>
      <c r="L1300" s="164">
        <v>0</v>
      </c>
      <c r="M1300" s="164">
        <v>1</v>
      </c>
      <c r="N1300" s="164">
        <v>1</v>
      </c>
      <c r="O1300" s="156">
        <v>0</v>
      </c>
      <c r="P1300" s="156">
        <f t="shared" si="20"/>
        <v>0</v>
      </c>
    </row>
    <row r="1301" spans="1:16" s="21" customFormat="1" ht="15" customHeight="1">
      <c r="A1301" s="163" t="s">
        <v>3443</v>
      </c>
      <c r="B1301" s="163" t="s">
        <v>3646</v>
      </c>
      <c r="C1301" s="163" t="s">
        <v>189</v>
      </c>
      <c r="D1301" s="163" t="s">
        <v>189</v>
      </c>
      <c r="E1301" s="163" t="s">
        <v>13</v>
      </c>
      <c r="F1301" s="163"/>
      <c r="G1301" s="163" t="s">
        <v>2289</v>
      </c>
      <c r="H1301" s="163" t="s">
        <v>2290</v>
      </c>
      <c r="I1301" s="164" t="s">
        <v>3442</v>
      </c>
      <c r="J1301" s="164" t="s">
        <v>3442</v>
      </c>
      <c r="K1301" s="164">
        <v>0</v>
      </c>
      <c r="L1301" s="164">
        <v>0</v>
      </c>
      <c r="M1301" s="164">
        <v>1</v>
      </c>
      <c r="N1301" s="164">
        <v>1</v>
      </c>
      <c r="O1301" s="156">
        <v>0</v>
      </c>
      <c r="P1301" s="156">
        <f t="shared" si="20"/>
        <v>0</v>
      </c>
    </row>
    <row r="1302" spans="1:16" s="21" customFormat="1" ht="15" customHeight="1">
      <c r="A1302" s="163" t="s">
        <v>3443</v>
      </c>
      <c r="B1302" s="163" t="s">
        <v>3646</v>
      </c>
      <c r="C1302" s="163" t="s">
        <v>189</v>
      </c>
      <c r="D1302" s="163" t="s">
        <v>189</v>
      </c>
      <c r="E1302" s="163" t="s">
        <v>13</v>
      </c>
      <c r="F1302" s="163"/>
      <c r="G1302" s="163" t="s">
        <v>2291</v>
      </c>
      <c r="H1302" s="163" t="s">
        <v>2292</v>
      </c>
      <c r="I1302" s="164" t="s">
        <v>3442</v>
      </c>
      <c r="J1302" s="164" t="s">
        <v>3442</v>
      </c>
      <c r="K1302" s="164">
        <v>0</v>
      </c>
      <c r="L1302" s="164">
        <v>0</v>
      </c>
      <c r="M1302" s="164">
        <v>1</v>
      </c>
      <c r="N1302" s="164">
        <v>1</v>
      </c>
      <c r="O1302" s="156">
        <v>0</v>
      </c>
      <c r="P1302" s="156">
        <f t="shared" si="20"/>
        <v>0</v>
      </c>
    </row>
    <row r="1303" spans="1:16" s="21" customFormat="1" ht="15" customHeight="1">
      <c r="A1303" s="163" t="s">
        <v>3443</v>
      </c>
      <c r="B1303" s="163" t="s">
        <v>3646</v>
      </c>
      <c r="C1303" s="163" t="s">
        <v>189</v>
      </c>
      <c r="D1303" s="163" t="s">
        <v>189</v>
      </c>
      <c r="E1303" s="163" t="s">
        <v>13</v>
      </c>
      <c r="F1303" s="163"/>
      <c r="G1303" s="163" t="s">
        <v>2293</v>
      </c>
      <c r="H1303" s="163" t="s">
        <v>17</v>
      </c>
      <c r="I1303" s="164" t="s">
        <v>3442</v>
      </c>
      <c r="J1303" s="164" t="s">
        <v>3442</v>
      </c>
      <c r="K1303" s="164">
        <v>0</v>
      </c>
      <c r="L1303" s="164">
        <v>0</v>
      </c>
      <c r="M1303" s="164">
        <v>1</v>
      </c>
      <c r="N1303" s="164">
        <v>1</v>
      </c>
      <c r="O1303" s="156">
        <v>0</v>
      </c>
      <c r="P1303" s="156">
        <f t="shared" si="20"/>
        <v>0</v>
      </c>
    </row>
    <row r="1304" spans="1:16" s="21" customFormat="1" ht="15" customHeight="1">
      <c r="A1304" s="163" t="s">
        <v>3443</v>
      </c>
      <c r="B1304" s="163" t="s">
        <v>3646</v>
      </c>
      <c r="C1304" s="163" t="s">
        <v>189</v>
      </c>
      <c r="D1304" s="163" t="s">
        <v>189</v>
      </c>
      <c r="E1304" s="163" t="s">
        <v>13</v>
      </c>
      <c r="F1304" s="163"/>
      <c r="G1304" s="163" t="s">
        <v>2294</v>
      </c>
      <c r="H1304" s="163" t="s">
        <v>2295</v>
      </c>
      <c r="I1304" s="164" t="s">
        <v>3442</v>
      </c>
      <c r="J1304" s="164" t="s">
        <v>3442</v>
      </c>
      <c r="K1304" s="164">
        <v>0</v>
      </c>
      <c r="L1304" s="164">
        <v>0</v>
      </c>
      <c r="M1304" s="164">
        <v>1</v>
      </c>
      <c r="N1304" s="164">
        <v>1</v>
      </c>
      <c r="O1304" s="156">
        <v>0</v>
      </c>
      <c r="P1304" s="156">
        <f t="shared" si="20"/>
        <v>0</v>
      </c>
    </row>
    <row r="1305" spans="1:16" s="21" customFormat="1" ht="15" customHeight="1">
      <c r="A1305" s="163" t="s">
        <v>3443</v>
      </c>
      <c r="B1305" s="163" t="s">
        <v>3646</v>
      </c>
      <c r="C1305" s="163" t="s">
        <v>190</v>
      </c>
      <c r="D1305" s="163" t="s">
        <v>190</v>
      </c>
      <c r="E1305" s="163" t="s">
        <v>13</v>
      </c>
      <c r="F1305" s="163"/>
      <c r="G1305" s="163" t="s">
        <v>2279</v>
      </c>
      <c r="H1305" s="163" t="s">
        <v>2280</v>
      </c>
      <c r="I1305" s="164" t="s">
        <v>3442</v>
      </c>
      <c r="J1305" s="164" t="s">
        <v>3442</v>
      </c>
      <c r="K1305" s="164">
        <v>0</v>
      </c>
      <c r="L1305" s="164">
        <v>0</v>
      </c>
      <c r="M1305" s="164">
        <v>1</v>
      </c>
      <c r="N1305" s="164">
        <v>1</v>
      </c>
      <c r="O1305" s="156">
        <v>0</v>
      </c>
      <c r="P1305" s="156">
        <f t="shared" si="20"/>
        <v>0</v>
      </c>
    </row>
    <row r="1306" spans="1:16" s="21" customFormat="1" ht="15" customHeight="1">
      <c r="A1306" s="163" t="s">
        <v>3443</v>
      </c>
      <c r="B1306" s="163" t="s">
        <v>3646</v>
      </c>
      <c r="C1306" s="163" t="s">
        <v>190</v>
      </c>
      <c r="D1306" s="163" t="s">
        <v>190</v>
      </c>
      <c r="E1306" s="163" t="s">
        <v>13</v>
      </c>
      <c r="F1306" s="163"/>
      <c r="G1306" s="163" t="s">
        <v>2281</v>
      </c>
      <c r="H1306" s="163" t="s">
        <v>2282</v>
      </c>
      <c r="I1306" s="164" t="s">
        <v>3442</v>
      </c>
      <c r="J1306" s="164" t="s">
        <v>3442</v>
      </c>
      <c r="K1306" s="164">
        <v>0</v>
      </c>
      <c r="L1306" s="164">
        <v>0</v>
      </c>
      <c r="M1306" s="164">
        <v>1</v>
      </c>
      <c r="N1306" s="164">
        <v>1</v>
      </c>
      <c r="O1306" s="156">
        <v>0</v>
      </c>
      <c r="P1306" s="156">
        <f t="shared" si="20"/>
        <v>0</v>
      </c>
    </row>
    <row r="1307" spans="1:16" s="21" customFormat="1" ht="15" customHeight="1">
      <c r="A1307" s="163" t="s">
        <v>3443</v>
      </c>
      <c r="B1307" s="163" t="s">
        <v>3646</v>
      </c>
      <c r="C1307" s="163" t="s">
        <v>190</v>
      </c>
      <c r="D1307" s="163" t="s">
        <v>190</v>
      </c>
      <c r="E1307" s="163" t="s">
        <v>13</v>
      </c>
      <c r="F1307" s="163"/>
      <c r="G1307" s="163" t="s">
        <v>2283</v>
      </c>
      <c r="H1307" s="163" t="s">
        <v>2284</v>
      </c>
      <c r="I1307" s="164" t="s">
        <v>3442</v>
      </c>
      <c r="J1307" s="164" t="s">
        <v>3442</v>
      </c>
      <c r="K1307" s="164">
        <v>0</v>
      </c>
      <c r="L1307" s="164">
        <v>0</v>
      </c>
      <c r="M1307" s="164">
        <v>1</v>
      </c>
      <c r="N1307" s="164">
        <v>1</v>
      </c>
      <c r="O1307" s="156">
        <v>0</v>
      </c>
      <c r="P1307" s="156">
        <f t="shared" si="20"/>
        <v>0</v>
      </c>
    </row>
    <row r="1308" spans="1:16" s="21" customFormat="1" ht="15" customHeight="1">
      <c r="A1308" s="163" t="s">
        <v>3443</v>
      </c>
      <c r="B1308" s="163" t="s">
        <v>3646</v>
      </c>
      <c r="C1308" s="163" t="s">
        <v>190</v>
      </c>
      <c r="D1308" s="163" t="s">
        <v>190</v>
      </c>
      <c r="E1308" s="163" t="s">
        <v>13</v>
      </c>
      <c r="F1308" s="163"/>
      <c r="G1308" s="163" t="s">
        <v>2285</v>
      </c>
      <c r="H1308" s="163" t="s">
        <v>2286</v>
      </c>
      <c r="I1308" s="164" t="s">
        <v>3442</v>
      </c>
      <c r="J1308" s="164" t="s">
        <v>3442</v>
      </c>
      <c r="K1308" s="164">
        <v>0</v>
      </c>
      <c r="L1308" s="164">
        <v>0</v>
      </c>
      <c r="M1308" s="164">
        <v>1</v>
      </c>
      <c r="N1308" s="164">
        <v>1</v>
      </c>
      <c r="O1308" s="156">
        <v>0</v>
      </c>
      <c r="P1308" s="156">
        <f t="shared" si="20"/>
        <v>0</v>
      </c>
    </row>
    <row r="1309" spans="1:16" s="21" customFormat="1" ht="15" customHeight="1">
      <c r="A1309" s="163" t="s">
        <v>3443</v>
      </c>
      <c r="B1309" s="163" t="s">
        <v>3646</v>
      </c>
      <c r="C1309" s="163" t="s">
        <v>190</v>
      </c>
      <c r="D1309" s="163" t="s">
        <v>190</v>
      </c>
      <c r="E1309" s="163" t="s">
        <v>13</v>
      </c>
      <c r="F1309" s="163"/>
      <c r="G1309" s="163" t="s">
        <v>2287</v>
      </c>
      <c r="H1309" s="163" t="s">
        <v>2288</v>
      </c>
      <c r="I1309" s="164" t="s">
        <v>3442</v>
      </c>
      <c r="J1309" s="164" t="s">
        <v>3442</v>
      </c>
      <c r="K1309" s="164">
        <v>0</v>
      </c>
      <c r="L1309" s="164">
        <v>0</v>
      </c>
      <c r="M1309" s="164">
        <v>1</v>
      </c>
      <c r="N1309" s="164">
        <v>1</v>
      </c>
      <c r="O1309" s="156">
        <v>0</v>
      </c>
      <c r="P1309" s="156">
        <f t="shared" si="20"/>
        <v>0</v>
      </c>
    </row>
    <row r="1310" spans="1:16" s="21" customFormat="1" ht="15" customHeight="1">
      <c r="A1310" s="163" t="s">
        <v>3443</v>
      </c>
      <c r="B1310" s="163" t="s">
        <v>3646</v>
      </c>
      <c r="C1310" s="163" t="s">
        <v>190</v>
      </c>
      <c r="D1310" s="163" t="s">
        <v>190</v>
      </c>
      <c r="E1310" s="163" t="s">
        <v>13</v>
      </c>
      <c r="F1310" s="163"/>
      <c r="G1310" s="163" t="s">
        <v>2302</v>
      </c>
      <c r="H1310" s="163" t="s">
        <v>2303</v>
      </c>
      <c r="I1310" s="164" t="s">
        <v>3442</v>
      </c>
      <c r="J1310" s="164" t="s">
        <v>3442</v>
      </c>
      <c r="K1310" s="164">
        <v>0</v>
      </c>
      <c r="L1310" s="164">
        <v>0</v>
      </c>
      <c r="M1310" s="164">
        <v>1</v>
      </c>
      <c r="N1310" s="164">
        <v>1</v>
      </c>
      <c r="O1310" s="156">
        <v>0</v>
      </c>
      <c r="P1310" s="156">
        <f t="shared" si="20"/>
        <v>0</v>
      </c>
    </row>
    <row r="1311" spans="1:16" s="21" customFormat="1" ht="15" customHeight="1">
      <c r="A1311" s="163" t="s">
        <v>3443</v>
      </c>
      <c r="B1311" s="163" t="s">
        <v>3646</v>
      </c>
      <c r="C1311" s="163" t="s">
        <v>190</v>
      </c>
      <c r="D1311" s="163" t="s">
        <v>190</v>
      </c>
      <c r="E1311" s="163" t="s">
        <v>13</v>
      </c>
      <c r="F1311" s="163"/>
      <c r="G1311" s="163" t="s">
        <v>2289</v>
      </c>
      <c r="H1311" s="163" t="s">
        <v>2290</v>
      </c>
      <c r="I1311" s="164" t="s">
        <v>3442</v>
      </c>
      <c r="J1311" s="164" t="s">
        <v>3442</v>
      </c>
      <c r="K1311" s="164">
        <v>0</v>
      </c>
      <c r="L1311" s="164">
        <v>0</v>
      </c>
      <c r="M1311" s="164">
        <v>1</v>
      </c>
      <c r="N1311" s="164">
        <v>1</v>
      </c>
      <c r="O1311" s="156">
        <v>0</v>
      </c>
      <c r="P1311" s="156">
        <f t="shared" si="20"/>
        <v>0</v>
      </c>
    </row>
    <row r="1312" spans="1:16" s="21" customFormat="1" ht="15" customHeight="1">
      <c r="A1312" s="163" t="s">
        <v>3443</v>
      </c>
      <c r="B1312" s="163" t="s">
        <v>3646</v>
      </c>
      <c r="C1312" s="163" t="s">
        <v>190</v>
      </c>
      <c r="D1312" s="163" t="s">
        <v>190</v>
      </c>
      <c r="E1312" s="163" t="s">
        <v>13</v>
      </c>
      <c r="F1312" s="163"/>
      <c r="G1312" s="163" t="s">
        <v>2291</v>
      </c>
      <c r="H1312" s="163" t="s">
        <v>2292</v>
      </c>
      <c r="I1312" s="164" t="s">
        <v>3442</v>
      </c>
      <c r="J1312" s="164" t="s">
        <v>3442</v>
      </c>
      <c r="K1312" s="164">
        <v>0</v>
      </c>
      <c r="L1312" s="164">
        <v>0</v>
      </c>
      <c r="M1312" s="164">
        <v>1</v>
      </c>
      <c r="N1312" s="164">
        <v>1</v>
      </c>
      <c r="O1312" s="156">
        <v>0</v>
      </c>
      <c r="P1312" s="156">
        <f t="shared" si="20"/>
        <v>0</v>
      </c>
    </row>
    <row r="1313" spans="1:16" s="21" customFormat="1" ht="15" customHeight="1">
      <c r="A1313" s="163" t="s">
        <v>3443</v>
      </c>
      <c r="B1313" s="163" t="s">
        <v>3646</v>
      </c>
      <c r="C1313" s="163" t="s">
        <v>190</v>
      </c>
      <c r="D1313" s="163" t="s">
        <v>190</v>
      </c>
      <c r="E1313" s="163" t="s">
        <v>13</v>
      </c>
      <c r="F1313" s="163"/>
      <c r="G1313" s="163" t="s">
        <v>2293</v>
      </c>
      <c r="H1313" s="163" t="s">
        <v>17</v>
      </c>
      <c r="I1313" s="164" t="s">
        <v>3442</v>
      </c>
      <c r="J1313" s="164" t="s">
        <v>3442</v>
      </c>
      <c r="K1313" s="164">
        <v>0</v>
      </c>
      <c r="L1313" s="164">
        <v>0</v>
      </c>
      <c r="M1313" s="164">
        <v>1</v>
      </c>
      <c r="N1313" s="164">
        <v>1</v>
      </c>
      <c r="O1313" s="156">
        <v>0</v>
      </c>
      <c r="P1313" s="156">
        <f t="shared" si="20"/>
        <v>0</v>
      </c>
    </row>
    <row r="1314" spans="1:16" s="21" customFormat="1" ht="15" customHeight="1">
      <c r="A1314" s="163" t="s">
        <v>3443</v>
      </c>
      <c r="B1314" s="163" t="s">
        <v>3646</v>
      </c>
      <c r="C1314" s="163" t="s">
        <v>190</v>
      </c>
      <c r="D1314" s="163" t="s">
        <v>190</v>
      </c>
      <c r="E1314" s="163" t="s">
        <v>13</v>
      </c>
      <c r="F1314" s="163"/>
      <c r="G1314" s="163" t="s">
        <v>2294</v>
      </c>
      <c r="H1314" s="163" t="s">
        <v>2295</v>
      </c>
      <c r="I1314" s="164" t="s">
        <v>3442</v>
      </c>
      <c r="J1314" s="164" t="s">
        <v>3442</v>
      </c>
      <c r="K1314" s="164">
        <v>0</v>
      </c>
      <c r="L1314" s="164">
        <v>0</v>
      </c>
      <c r="M1314" s="164">
        <v>1</v>
      </c>
      <c r="N1314" s="164">
        <v>1</v>
      </c>
      <c r="O1314" s="156">
        <v>0</v>
      </c>
      <c r="P1314" s="156">
        <f t="shared" si="20"/>
        <v>0</v>
      </c>
    </row>
    <row r="1315" spans="1:16" s="21" customFormat="1" ht="15" customHeight="1">
      <c r="A1315" s="163" t="s">
        <v>3443</v>
      </c>
      <c r="B1315" s="163" t="s">
        <v>3646</v>
      </c>
      <c r="C1315" s="163" t="s">
        <v>191</v>
      </c>
      <c r="D1315" s="163" t="s">
        <v>191</v>
      </c>
      <c r="E1315" s="163" t="s">
        <v>13</v>
      </c>
      <c r="F1315" s="163"/>
      <c r="G1315" s="163" t="s">
        <v>2279</v>
      </c>
      <c r="H1315" s="163" t="s">
        <v>2280</v>
      </c>
      <c r="I1315" s="164" t="s">
        <v>3442</v>
      </c>
      <c r="J1315" s="164" t="s">
        <v>3442</v>
      </c>
      <c r="K1315" s="164">
        <v>0</v>
      </c>
      <c r="L1315" s="164">
        <v>0</v>
      </c>
      <c r="M1315" s="164">
        <v>1</v>
      </c>
      <c r="N1315" s="164">
        <v>1</v>
      </c>
      <c r="O1315" s="156">
        <v>0</v>
      </c>
      <c r="P1315" s="156">
        <f t="shared" si="20"/>
        <v>0</v>
      </c>
    </row>
    <row r="1316" spans="1:16" s="21" customFormat="1" ht="15" customHeight="1">
      <c r="A1316" s="163" t="s">
        <v>3443</v>
      </c>
      <c r="B1316" s="163" t="s">
        <v>3646</v>
      </c>
      <c r="C1316" s="163" t="s">
        <v>191</v>
      </c>
      <c r="D1316" s="163" t="s">
        <v>191</v>
      </c>
      <c r="E1316" s="163" t="s">
        <v>13</v>
      </c>
      <c r="F1316" s="163"/>
      <c r="G1316" s="163" t="s">
        <v>2281</v>
      </c>
      <c r="H1316" s="163" t="s">
        <v>2282</v>
      </c>
      <c r="I1316" s="164" t="s">
        <v>3442</v>
      </c>
      <c r="J1316" s="164" t="s">
        <v>3442</v>
      </c>
      <c r="K1316" s="164">
        <v>0</v>
      </c>
      <c r="L1316" s="164">
        <v>0</v>
      </c>
      <c r="M1316" s="164">
        <v>1</v>
      </c>
      <c r="N1316" s="164">
        <v>1</v>
      </c>
      <c r="O1316" s="156">
        <v>0</v>
      </c>
      <c r="P1316" s="156">
        <f t="shared" si="20"/>
        <v>0</v>
      </c>
    </row>
    <row r="1317" spans="1:16" s="21" customFormat="1" ht="15" customHeight="1">
      <c r="A1317" s="163" t="s">
        <v>3443</v>
      </c>
      <c r="B1317" s="163" t="s">
        <v>3646</v>
      </c>
      <c r="C1317" s="163" t="s">
        <v>191</v>
      </c>
      <c r="D1317" s="163" t="s">
        <v>191</v>
      </c>
      <c r="E1317" s="163" t="s">
        <v>13</v>
      </c>
      <c r="F1317" s="163"/>
      <c r="G1317" s="163" t="s">
        <v>2283</v>
      </c>
      <c r="H1317" s="163" t="s">
        <v>2284</v>
      </c>
      <c r="I1317" s="164" t="s">
        <v>3442</v>
      </c>
      <c r="J1317" s="164" t="s">
        <v>3442</v>
      </c>
      <c r="K1317" s="164">
        <v>0</v>
      </c>
      <c r="L1317" s="164">
        <v>0</v>
      </c>
      <c r="M1317" s="164">
        <v>1</v>
      </c>
      <c r="N1317" s="164">
        <v>1</v>
      </c>
      <c r="O1317" s="156">
        <v>0</v>
      </c>
      <c r="P1317" s="156">
        <f t="shared" si="20"/>
        <v>0</v>
      </c>
    </row>
    <row r="1318" spans="1:16" s="21" customFormat="1" ht="15" customHeight="1">
      <c r="A1318" s="163" t="s">
        <v>3443</v>
      </c>
      <c r="B1318" s="163" t="s">
        <v>3646</v>
      </c>
      <c r="C1318" s="163" t="s">
        <v>191</v>
      </c>
      <c r="D1318" s="163" t="s">
        <v>191</v>
      </c>
      <c r="E1318" s="163" t="s">
        <v>13</v>
      </c>
      <c r="F1318" s="163"/>
      <c r="G1318" s="163" t="s">
        <v>2285</v>
      </c>
      <c r="H1318" s="163" t="s">
        <v>2286</v>
      </c>
      <c r="I1318" s="164" t="s">
        <v>3442</v>
      </c>
      <c r="J1318" s="164" t="s">
        <v>3442</v>
      </c>
      <c r="K1318" s="164">
        <v>0</v>
      </c>
      <c r="L1318" s="164">
        <v>0</v>
      </c>
      <c r="M1318" s="164">
        <v>1</v>
      </c>
      <c r="N1318" s="164">
        <v>1</v>
      </c>
      <c r="O1318" s="156">
        <v>0</v>
      </c>
      <c r="P1318" s="156">
        <f t="shared" si="20"/>
        <v>0</v>
      </c>
    </row>
    <row r="1319" spans="1:16" s="21" customFormat="1" ht="15" customHeight="1">
      <c r="A1319" s="163" t="s">
        <v>3443</v>
      </c>
      <c r="B1319" s="163" t="s">
        <v>3646</v>
      </c>
      <c r="C1319" s="163" t="s">
        <v>191</v>
      </c>
      <c r="D1319" s="163" t="s">
        <v>191</v>
      </c>
      <c r="E1319" s="163" t="s">
        <v>13</v>
      </c>
      <c r="F1319" s="163"/>
      <c r="G1319" s="163" t="s">
        <v>2287</v>
      </c>
      <c r="H1319" s="163" t="s">
        <v>2288</v>
      </c>
      <c r="I1319" s="164" t="s">
        <v>3442</v>
      </c>
      <c r="J1319" s="164" t="s">
        <v>3442</v>
      </c>
      <c r="K1319" s="164">
        <v>0</v>
      </c>
      <c r="L1319" s="164">
        <v>0</v>
      </c>
      <c r="M1319" s="164">
        <v>1</v>
      </c>
      <c r="N1319" s="164">
        <v>1</v>
      </c>
      <c r="O1319" s="156">
        <v>0</v>
      </c>
      <c r="P1319" s="156">
        <f t="shared" si="20"/>
        <v>0</v>
      </c>
    </row>
    <row r="1320" spans="1:16" s="21" customFormat="1" ht="15" customHeight="1">
      <c r="A1320" s="163" t="s">
        <v>3443</v>
      </c>
      <c r="B1320" s="163" t="s">
        <v>3646</v>
      </c>
      <c r="C1320" s="163" t="s">
        <v>191</v>
      </c>
      <c r="D1320" s="163" t="s">
        <v>191</v>
      </c>
      <c r="E1320" s="163" t="s">
        <v>13</v>
      </c>
      <c r="F1320" s="163"/>
      <c r="G1320" s="163" t="s">
        <v>2302</v>
      </c>
      <c r="H1320" s="163" t="s">
        <v>2303</v>
      </c>
      <c r="I1320" s="164" t="s">
        <v>3442</v>
      </c>
      <c r="J1320" s="164" t="s">
        <v>3442</v>
      </c>
      <c r="K1320" s="164">
        <v>0</v>
      </c>
      <c r="L1320" s="164">
        <v>0</v>
      </c>
      <c r="M1320" s="164">
        <v>1</v>
      </c>
      <c r="N1320" s="164">
        <v>1</v>
      </c>
      <c r="O1320" s="156">
        <v>0</v>
      </c>
      <c r="P1320" s="156">
        <f t="shared" si="20"/>
        <v>0</v>
      </c>
    </row>
    <row r="1321" spans="1:16" s="21" customFormat="1" ht="15" customHeight="1">
      <c r="A1321" s="163" t="s">
        <v>3443</v>
      </c>
      <c r="B1321" s="163" t="s">
        <v>3646</v>
      </c>
      <c r="C1321" s="163" t="s">
        <v>191</v>
      </c>
      <c r="D1321" s="163" t="s">
        <v>191</v>
      </c>
      <c r="E1321" s="163" t="s">
        <v>13</v>
      </c>
      <c r="F1321" s="163"/>
      <c r="G1321" s="163" t="s">
        <v>2306</v>
      </c>
      <c r="H1321" s="163" t="s">
        <v>27</v>
      </c>
      <c r="I1321" s="164" t="s">
        <v>3442</v>
      </c>
      <c r="J1321" s="164" t="s">
        <v>3442</v>
      </c>
      <c r="K1321" s="164">
        <v>0</v>
      </c>
      <c r="L1321" s="164">
        <v>0</v>
      </c>
      <c r="M1321" s="164">
        <v>1</v>
      </c>
      <c r="N1321" s="164">
        <v>1</v>
      </c>
      <c r="O1321" s="156">
        <v>0</v>
      </c>
      <c r="P1321" s="156">
        <f t="shared" si="20"/>
        <v>0</v>
      </c>
    </row>
    <row r="1322" spans="1:16" s="21" customFormat="1" ht="15" customHeight="1">
      <c r="A1322" s="163" t="s">
        <v>3443</v>
      </c>
      <c r="B1322" s="163" t="s">
        <v>3646</v>
      </c>
      <c r="C1322" s="163" t="s">
        <v>191</v>
      </c>
      <c r="D1322" s="163" t="s">
        <v>191</v>
      </c>
      <c r="E1322" s="163" t="s">
        <v>13</v>
      </c>
      <c r="F1322" s="163"/>
      <c r="G1322" s="163" t="s">
        <v>2289</v>
      </c>
      <c r="H1322" s="163" t="s">
        <v>2290</v>
      </c>
      <c r="I1322" s="164" t="s">
        <v>3442</v>
      </c>
      <c r="J1322" s="164" t="s">
        <v>3442</v>
      </c>
      <c r="K1322" s="164">
        <v>0</v>
      </c>
      <c r="L1322" s="164">
        <v>0</v>
      </c>
      <c r="M1322" s="164">
        <v>1</v>
      </c>
      <c r="N1322" s="164">
        <v>1</v>
      </c>
      <c r="O1322" s="156">
        <v>0</v>
      </c>
      <c r="P1322" s="156">
        <f t="shared" si="20"/>
        <v>0</v>
      </c>
    </row>
    <row r="1323" spans="1:16" s="21" customFormat="1" ht="15" customHeight="1">
      <c r="A1323" s="163" t="s">
        <v>3443</v>
      </c>
      <c r="B1323" s="163" t="s">
        <v>3646</v>
      </c>
      <c r="C1323" s="163" t="s">
        <v>191</v>
      </c>
      <c r="D1323" s="163" t="s">
        <v>191</v>
      </c>
      <c r="E1323" s="163" t="s">
        <v>13</v>
      </c>
      <c r="F1323" s="163"/>
      <c r="G1323" s="163" t="s">
        <v>2291</v>
      </c>
      <c r="H1323" s="163" t="s">
        <v>2292</v>
      </c>
      <c r="I1323" s="164" t="s">
        <v>3442</v>
      </c>
      <c r="J1323" s="164" t="s">
        <v>3442</v>
      </c>
      <c r="K1323" s="164">
        <v>0</v>
      </c>
      <c r="L1323" s="164">
        <v>0</v>
      </c>
      <c r="M1323" s="164">
        <v>1</v>
      </c>
      <c r="N1323" s="164">
        <v>1</v>
      </c>
      <c r="O1323" s="156">
        <v>0</v>
      </c>
      <c r="P1323" s="156">
        <f t="shared" si="20"/>
        <v>0</v>
      </c>
    </row>
    <row r="1324" spans="1:16" s="21" customFormat="1" ht="15" customHeight="1">
      <c r="A1324" s="163" t="s">
        <v>3443</v>
      </c>
      <c r="B1324" s="163" t="s">
        <v>3646</v>
      </c>
      <c r="C1324" s="163" t="s">
        <v>191</v>
      </c>
      <c r="D1324" s="163" t="s">
        <v>191</v>
      </c>
      <c r="E1324" s="163" t="s">
        <v>13</v>
      </c>
      <c r="F1324" s="163"/>
      <c r="G1324" s="163" t="s">
        <v>2293</v>
      </c>
      <c r="H1324" s="163" t="s">
        <v>17</v>
      </c>
      <c r="I1324" s="164" t="s">
        <v>3442</v>
      </c>
      <c r="J1324" s="164" t="s">
        <v>3442</v>
      </c>
      <c r="K1324" s="164">
        <v>0</v>
      </c>
      <c r="L1324" s="164">
        <v>0</v>
      </c>
      <c r="M1324" s="164">
        <v>1</v>
      </c>
      <c r="N1324" s="164">
        <v>1</v>
      </c>
      <c r="O1324" s="156">
        <v>0</v>
      </c>
      <c r="P1324" s="156">
        <f t="shared" si="20"/>
        <v>0</v>
      </c>
    </row>
    <row r="1325" spans="1:16" s="21" customFormat="1" ht="15" customHeight="1">
      <c r="A1325" s="163" t="s">
        <v>3443</v>
      </c>
      <c r="B1325" s="163" t="s">
        <v>3646</v>
      </c>
      <c r="C1325" s="163" t="s">
        <v>191</v>
      </c>
      <c r="D1325" s="163" t="s">
        <v>191</v>
      </c>
      <c r="E1325" s="163" t="s">
        <v>13</v>
      </c>
      <c r="F1325" s="163"/>
      <c r="G1325" s="163" t="s">
        <v>2294</v>
      </c>
      <c r="H1325" s="163" t="s">
        <v>2295</v>
      </c>
      <c r="I1325" s="164" t="s">
        <v>3442</v>
      </c>
      <c r="J1325" s="164" t="s">
        <v>3442</v>
      </c>
      <c r="K1325" s="164">
        <v>0</v>
      </c>
      <c r="L1325" s="164">
        <v>0</v>
      </c>
      <c r="M1325" s="164">
        <v>1</v>
      </c>
      <c r="N1325" s="164">
        <v>1</v>
      </c>
      <c r="O1325" s="156">
        <v>0</v>
      </c>
      <c r="P1325" s="156">
        <f t="shared" si="20"/>
        <v>0</v>
      </c>
    </row>
    <row r="1326" spans="1:16" s="21" customFormat="1" ht="15" customHeight="1">
      <c r="A1326" s="163" t="s">
        <v>3443</v>
      </c>
      <c r="B1326" s="163" t="s">
        <v>3646</v>
      </c>
      <c r="C1326" s="163" t="s">
        <v>192</v>
      </c>
      <c r="D1326" s="163" t="s">
        <v>192</v>
      </c>
      <c r="E1326" s="163" t="s">
        <v>13</v>
      </c>
      <c r="F1326" s="163"/>
      <c r="G1326" s="163" t="s">
        <v>2279</v>
      </c>
      <c r="H1326" s="163" t="s">
        <v>2280</v>
      </c>
      <c r="I1326" s="164" t="s">
        <v>3442</v>
      </c>
      <c r="J1326" s="164" t="s">
        <v>3442</v>
      </c>
      <c r="K1326" s="164">
        <v>0</v>
      </c>
      <c r="L1326" s="164">
        <v>0</v>
      </c>
      <c r="M1326" s="164">
        <v>1</v>
      </c>
      <c r="N1326" s="164">
        <v>1</v>
      </c>
      <c r="O1326" s="156">
        <v>0</v>
      </c>
      <c r="P1326" s="156">
        <f t="shared" si="20"/>
        <v>0</v>
      </c>
    </row>
    <row r="1327" spans="1:16" s="21" customFormat="1" ht="15" customHeight="1">
      <c r="A1327" s="163" t="s">
        <v>3443</v>
      </c>
      <c r="B1327" s="163" t="s">
        <v>3646</v>
      </c>
      <c r="C1327" s="163" t="s">
        <v>192</v>
      </c>
      <c r="D1327" s="163" t="s">
        <v>192</v>
      </c>
      <c r="E1327" s="163" t="s">
        <v>13</v>
      </c>
      <c r="F1327" s="163"/>
      <c r="G1327" s="163" t="s">
        <v>2281</v>
      </c>
      <c r="H1327" s="163" t="s">
        <v>2282</v>
      </c>
      <c r="I1327" s="164" t="s">
        <v>3442</v>
      </c>
      <c r="J1327" s="164" t="s">
        <v>3442</v>
      </c>
      <c r="K1327" s="164">
        <v>0</v>
      </c>
      <c r="L1327" s="164">
        <v>0</v>
      </c>
      <c r="M1327" s="164">
        <v>1</v>
      </c>
      <c r="N1327" s="164">
        <v>1</v>
      </c>
      <c r="O1327" s="156">
        <v>0</v>
      </c>
      <c r="P1327" s="156">
        <f t="shared" si="20"/>
        <v>0</v>
      </c>
    </row>
    <row r="1328" spans="1:16" s="21" customFormat="1" ht="15" customHeight="1">
      <c r="A1328" s="163" t="s">
        <v>3443</v>
      </c>
      <c r="B1328" s="163" t="s">
        <v>3646</v>
      </c>
      <c r="C1328" s="163" t="s">
        <v>192</v>
      </c>
      <c r="D1328" s="163" t="s">
        <v>192</v>
      </c>
      <c r="E1328" s="163" t="s">
        <v>13</v>
      </c>
      <c r="F1328" s="163"/>
      <c r="G1328" s="163" t="s">
        <v>2283</v>
      </c>
      <c r="H1328" s="163" t="s">
        <v>2284</v>
      </c>
      <c r="I1328" s="164" t="s">
        <v>3442</v>
      </c>
      <c r="J1328" s="164" t="s">
        <v>3442</v>
      </c>
      <c r="K1328" s="164">
        <v>0</v>
      </c>
      <c r="L1328" s="164">
        <v>0</v>
      </c>
      <c r="M1328" s="164">
        <v>1</v>
      </c>
      <c r="N1328" s="164">
        <v>1</v>
      </c>
      <c r="O1328" s="156">
        <v>0</v>
      </c>
      <c r="P1328" s="156">
        <f t="shared" si="20"/>
        <v>0</v>
      </c>
    </row>
    <row r="1329" spans="1:16" s="21" customFormat="1" ht="15" customHeight="1">
      <c r="A1329" s="163" t="s">
        <v>3443</v>
      </c>
      <c r="B1329" s="163" t="s">
        <v>3646</v>
      </c>
      <c r="C1329" s="163" t="s">
        <v>192</v>
      </c>
      <c r="D1329" s="163" t="s">
        <v>192</v>
      </c>
      <c r="E1329" s="163" t="s">
        <v>13</v>
      </c>
      <c r="F1329" s="163"/>
      <c r="G1329" s="163" t="s">
        <v>2285</v>
      </c>
      <c r="H1329" s="163" t="s">
        <v>2286</v>
      </c>
      <c r="I1329" s="164" t="s">
        <v>3442</v>
      </c>
      <c r="J1329" s="164" t="s">
        <v>3442</v>
      </c>
      <c r="K1329" s="164">
        <v>0</v>
      </c>
      <c r="L1329" s="164">
        <v>0</v>
      </c>
      <c r="M1329" s="164">
        <v>1</v>
      </c>
      <c r="N1329" s="164">
        <v>1</v>
      </c>
      <c r="O1329" s="156">
        <v>0</v>
      </c>
      <c r="P1329" s="156">
        <f t="shared" si="20"/>
        <v>0</v>
      </c>
    </row>
    <row r="1330" spans="1:16" s="21" customFormat="1" ht="15" customHeight="1">
      <c r="A1330" s="163" t="s">
        <v>3443</v>
      </c>
      <c r="B1330" s="163" t="s">
        <v>3646</v>
      </c>
      <c r="C1330" s="163" t="s">
        <v>192</v>
      </c>
      <c r="D1330" s="163" t="s">
        <v>192</v>
      </c>
      <c r="E1330" s="163" t="s">
        <v>13</v>
      </c>
      <c r="F1330" s="163"/>
      <c r="G1330" s="163" t="s">
        <v>2287</v>
      </c>
      <c r="H1330" s="163" t="s">
        <v>2288</v>
      </c>
      <c r="I1330" s="164" t="s">
        <v>3442</v>
      </c>
      <c r="J1330" s="164" t="s">
        <v>3442</v>
      </c>
      <c r="K1330" s="164">
        <v>0</v>
      </c>
      <c r="L1330" s="164">
        <v>0</v>
      </c>
      <c r="M1330" s="164">
        <v>1</v>
      </c>
      <c r="N1330" s="164">
        <v>1</v>
      </c>
      <c r="O1330" s="156">
        <v>0</v>
      </c>
      <c r="P1330" s="156">
        <f t="shared" si="20"/>
        <v>0</v>
      </c>
    </row>
    <row r="1331" spans="1:16" s="21" customFormat="1" ht="15" customHeight="1">
      <c r="A1331" s="163" t="s">
        <v>3443</v>
      </c>
      <c r="B1331" s="163" t="s">
        <v>3646</v>
      </c>
      <c r="C1331" s="163" t="s">
        <v>192</v>
      </c>
      <c r="D1331" s="163" t="s">
        <v>192</v>
      </c>
      <c r="E1331" s="163" t="s">
        <v>13</v>
      </c>
      <c r="F1331" s="163"/>
      <c r="G1331" s="163" t="s">
        <v>2302</v>
      </c>
      <c r="H1331" s="163" t="s">
        <v>2303</v>
      </c>
      <c r="I1331" s="164" t="s">
        <v>3442</v>
      </c>
      <c r="J1331" s="164" t="s">
        <v>3442</v>
      </c>
      <c r="K1331" s="164">
        <v>0</v>
      </c>
      <c r="L1331" s="164">
        <v>0</v>
      </c>
      <c r="M1331" s="164">
        <v>1</v>
      </c>
      <c r="N1331" s="164">
        <v>1</v>
      </c>
      <c r="O1331" s="156">
        <v>0</v>
      </c>
      <c r="P1331" s="156">
        <f t="shared" si="20"/>
        <v>0</v>
      </c>
    </row>
    <row r="1332" spans="1:16" s="21" customFormat="1" ht="15" customHeight="1">
      <c r="A1332" s="163" t="s">
        <v>3443</v>
      </c>
      <c r="B1332" s="163" t="s">
        <v>3646</v>
      </c>
      <c r="C1332" s="163" t="s">
        <v>192</v>
      </c>
      <c r="D1332" s="163" t="s">
        <v>192</v>
      </c>
      <c r="E1332" s="163" t="s">
        <v>13</v>
      </c>
      <c r="F1332" s="163"/>
      <c r="G1332" s="163" t="s">
        <v>2306</v>
      </c>
      <c r="H1332" s="163" t="s">
        <v>27</v>
      </c>
      <c r="I1332" s="164" t="s">
        <v>3442</v>
      </c>
      <c r="J1332" s="164" t="s">
        <v>3442</v>
      </c>
      <c r="K1332" s="164">
        <v>0</v>
      </c>
      <c r="L1332" s="164">
        <v>0</v>
      </c>
      <c r="M1332" s="164">
        <v>1</v>
      </c>
      <c r="N1332" s="164">
        <v>1</v>
      </c>
      <c r="O1332" s="156">
        <v>0</v>
      </c>
      <c r="P1332" s="156">
        <f t="shared" si="20"/>
        <v>0</v>
      </c>
    </row>
    <row r="1333" spans="1:16" s="21" customFormat="1" ht="15" customHeight="1">
      <c r="A1333" s="163" t="s">
        <v>3443</v>
      </c>
      <c r="B1333" s="163" t="s">
        <v>3646</v>
      </c>
      <c r="C1333" s="163" t="s">
        <v>192</v>
      </c>
      <c r="D1333" s="163" t="s">
        <v>192</v>
      </c>
      <c r="E1333" s="163" t="s">
        <v>13</v>
      </c>
      <c r="F1333" s="163"/>
      <c r="G1333" s="163" t="s">
        <v>2289</v>
      </c>
      <c r="H1333" s="163" t="s">
        <v>2290</v>
      </c>
      <c r="I1333" s="164" t="s">
        <v>3442</v>
      </c>
      <c r="J1333" s="164" t="s">
        <v>3442</v>
      </c>
      <c r="K1333" s="164">
        <v>0</v>
      </c>
      <c r="L1333" s="164">
        <v>0</v>
      </c>
      <c r="M1333" s="164">
        <v>1</v>
      </c>
      <c r="N1333" s="164">
        <v>1</v>
      </c>
      <c r="O1333" s="156">
        <v>0</v>
      </c>
      <c r="P1333" s="156">
        <f t="shared" si="20"/>
        <v>0</v>
      </c>
    </row>
    <row r="1334" spans="1:16" s="21" customFormat="1" ht="15" customHeight="1">
      <c r="A1334" s="163" t="s">
        <v>3443</v>
      </c>
      <c r="B1334" s="163" t="s">
        <v>3646</v>
      </c>
      <c r="C1334" s="163" t="s">
        <v>192</v>
      </c>
      <c r="D1334" s="163" t="s">
        <v>192</v>
      </c>
      <c r="E1334" s="163" t="s">
        <v>13</v>
      </c>
      <c r="F1334" s="163"/>
      <c r="G1334" s="163" t="s">
        <v>2291</v>
      </c>
      <c r="H1334" s="163" t="s">
        <v>2292</v>
      </c>
      <c r="I1334" s="164" t="s">
        <v>3442</v>
      </c>
      <c r="J1334" s="164" t="s">
        <v>3442</v>
      </c>
      <c r="K1334" s="164">
        <v>0</v>
      </c>
      <c r="L1334" s="164">
        <v>0</v>
      </c>
      <c r="M1334" s="164">
        <v>1</v>
      </c>
      <c r="N1334" s="164">
        <v>1</v>
      </c>
      <c r="O1334" s="156">
        <v>0</v>
      </c>
      <c r="P1334" s="156">
        <f t="shared" si="20"/>
        <v>0</v>
      </c>
    </row>
    <row r="1335" spans="1:16" s="21" customFormat="1" ht="15" customHeight="1">
      <c r="A1335" s="163" t="s">
        <v>3443</v>
      </c>
      <c r="B1335" s="163" t="s">
        <v>3646</v>
      </c>
      <c r="C1335" s="163" t="s">
        <v>192</v>
      </c>
      <c r="D1335" s="163" t="s">
        <v>192</v>
      </c>
      <c r="E1335" s="163" t="s">
        <v>13</v>
      </c>
      <c r="F1335" s="163"/>
      <c r="G1335" s="163" t="s">
        <v>2293</v>
      </c>
      <c r="H1335" s="163" t="s">
        <v>17</v>
      </c>
      <c r="I1335" s="164" t="s">
        <v>3442</v>
      </c>
      <c r="J1335" s="164" t="s">
        <v>3442</v>
      </c>
      <c r="K1335" s="164">
        <v>0</v>
      </c>
      <c r="L1335" s="164">
        <v>0</v>
      </c>
      <c r="M1335" s="164">
        <v>1</v>
      </c>
      <c r="N1335" s="164">
        <v>1</v>
      </c>
      <c r="O1335" s="156">
        <v>0</v>
      </c>
      <c r="P1335" s="156">
        <f t="shared" si="20"/>
        <v>0</v>
      </c>
    </row>
    <row r="1336" spans="1:16" s="21" customFormat="1" ht="15" customHeight="1">
      <c r="A1336" s="163" t="s">
        <v>3443</v>
      </c>
      <c r="B1336" s="163" t="s">
        <v>3646</v>
      </c>
      <c r="C1336" s="163" t="s">
        <v>192</v>
      </c>
      <c r="D1336" s="163" t="s">
        <v>192</v>
      </c>
      <c r="E1336" s="163" t="s">
        <v>13</v>
      </c>
      <c r="F1336" s="163"/>
      <c r="G1336" s="163" t="s">
        <v>2294</v>
      </c>
      <c r="H1336" s="163" t="s">
        <v>2295</v>
      </c>
      <c r="I1336" s="164" t="s">
        <v>3442</v>
      </c>
      <c r="J1336" s="164" t="s">
        <v>3442</v>
      </c>
      <c r="K1336" s="164">
        <v>0</v>
      </c>
      <c r="L1336" s="164">
        <v>0</v>
      </c>
      <c r="M1336" s="164">
        <v>1</v>
      </c>
      <c r="N1336" s="164">
        <v>1</v>
      </c>
      <c r="O1336" s="156">
        <v>0</v>
      </c>
      <c r="P1336" s="156">
        <f t="shared" si="20"/>
        <v>0</v>
      </c>
    </row>
    <row r="1337" spans="1:16" s="21" customFormat="1" ht="15" customHeight="1">
      <c r="A1337" s="163" t="s">
        <v>3443</v>
      </c>
      <c r="B1337" s="163" t="s">
        <v>3646</v>
      </c>
      <c r="C1337" s="163" t="s">
        <v>194</v>
      </c>
      <c r="D1337" s="163" t="s">
        <v>194</v>
      </c>
      <c r="E1337" s="163" t="s">
        <v>13</v>
      </c>
      <c r="F1337" s="163"/>
      <c r="G1337" s="163" t="s">
        <v>2279</v>
      </c>
      <c r="H1337" s="163" t="s">
        <v>2280</v>
      </c>
      <c r="I1337" s="164">
        <v>9666.82</v>
      </c>
      <c r="J1337" s="164">
        <v>9666.82</v>
      </c>
      <c r="K1337" s="164">
        <v>937019.89</v>
      </c>
      <c r="L1337" s="164">
        <v>937019.8899999999</v>
      </c>
      <c r="M1337" s="164">
        <v>1</v>
      </c>
      <c r="N1337" s="164">
        <v>1</v>
      </c>
      <c r="O1337" s="156">
        <v>927353.07000000007</v>
      </c>
      <c r="P1337" s="156">
        <f t="shared" si="20"/>
        <v>9666.8199999998324</v>
      </c>
    </row>
    <row r="1338" spans="1:16" s="21" customFormat="1" ht="15" customHeight="1">
      <c r="A1338" s="163" t="s">
        <v>3443</v>
      </c>
      <c r="B1338" s="163" t="s">
        <v>3646</v>
      </c>
      <c r="C1338" s="163" t="s">
        <v>194</v>
      </c>
      <c r="D1338" s="163" t="s">
        <v>194</v>
      </c>
      <c r="E1338" s="163" t="s">
        <v>13</v>
      </c>
      <c r="F1338" s="163"/>
      <c r="G1338" s="163" t="s">
        <v>2281</v>
      </c>
      <c r="H1338" s="163" t="s">
        <v>2282</v>
      </c>
      <c r="I1338" s="164">
        <v>1847.26</v>
      </c>
      <c r="J1338" s="164">
        <v>1847.26</v>
      </c>
      <c r="K1338" s="164">
        <v>55040.14</v>
      </c>
      <c r="L1338" s="164">
        <v>55040.140000000007</v>
      </c>
      <c r="M1338" s="164">
        <v>1</v>
      </c>
      <c r="N1338" s="164">
        <v>1</v>
      </c>
      <c r="O1338" s="156">
        <v>53192.880000000005</v>
      </c>
      <c r="P1338" s="156">
        <f t="shared" si="20"/>
        <v>1847.260000000002</v>
      </c>
    </row>
    <row r="1339" spans="1:16" s="21" customFormat="1" ht="15" customHeight="1">
      <c r="A1339" s="163" t="s">
        <v>3443</v>
      </c>
      <c r="B1339" s="163" t="s">
        <v>3646</v>
      </c>
      <c r="C1339" s="163" t="s">
        <v>194</v>
      </c>
      <c r="D1339" s="163" t="s">
        <v>194</v>
      </c>
      <c r="E1339" s="163" t="s">
        <v>13</v>
      </c>
      <c r="F1339" s="163"/>
      <c r="G1339" s="163" t="s">
        <v>2283</v>
      </c>
      <c r="H1339" s="163" t="s">
        <v>2284</v>
      </c>
      <c r="I1339" s="164">
        <v>29945.03</v>
      </c>
      <c r="J1339" s="164">
        <v>29945.03</v>
      </c>
      <c r="K1339" s="164">
        <v>29945.03</v>
      </c>
      <c r="L1339" s="164">
        <v>29945.03</v>
      </c>
      <c r="M1339" s="164">
        <v>1</v>
      </c>
      <c r="N1339" s="164">
        <v>1</v>
      </c>
      <c r="O1339" s="156">
        <v>0</v>
      </c>
      <c r="P1339" s="156">
        <f t="shared" si="20"/>
        <v>29945.03</v>
      </c>
    </row>
    <row r="1340" spans="1:16" s="21" customFormat="1" ht="15" customHeight="1">
      <c r="A1340" s="163" t="s">
        <v>3443</v>
      </c>
      <c r="B1340" s="163" t="s">
        <v>3646</v>
      </c>
      <c r="C1340" s="163" t="s">
        <v>194</v>
      </c>
      <c r="D1340" s="163" t="s">
        <v>194</v>
      </c>
      <c r="E1340" s="163" t="s">
        <v>13</v>
      </c>
      <c r="F1340" s="163"/>
      <c r="G1340" s="163" t="s">
        <v>2285</v>
      </c>
      <c r="H1340" s="163" t="s">
        <v>2286</v>
      </c>
      <c r="I1340" s="164">
        <v>447.18</v>
      </c>
      <c r="J1340" s="164">
        <v>447.18</v>
      </c>
      <c r="K1340" s="164">
        <v>1790.76</v>
      </c>
      <c r="L1340" s="164">
        <v>1790.76</v>
      </c>
      <c r="M1340" s="164">
        <v>1</v>
      </c>
      <c r="N1340" s="164">
        <v>1</v>
      </c>
      <c r="O1340" s="156">
        <v>1343.58</v>
      </c>
      <c r="P1340" s="156">
        <f t="shared" si="20"/>
        <v>447.18000000000006</v>
      </c>
    </row>
    <row r="1341" spans="1:16" s="21" customFormat="1" ht="15" customHeight="1">
      <c r="A1341" s="163" t="s">
        <v>3443</v>
      </c>
      <c r="B1341" s="163" t="s">
        <v>3646</v>
      </c>
      <c r="C1341" s="163" t="s">
        <v>194</v>
      </c>
      <c r="D1341" s="163" t="s">
        <v>194</v>
      </c>
      <c r="E1341" s="163" t="s">
        <v>13</v>
      </c>
      <c r="F1341" s="163"/>
      <c r="G1341" s="163" t="s">
        <v>16</v>
      </c>
      <c r="H1341" s="163" t="s">
        <v>2307</v>
      </c>
      <c r="I1341" s="164" t="s">
        <v>3442</v>
      </c>
      <c r="J1341" s="164" t="s">
        <v>3442</v>
      </c>
      <c r="K1341" s="164">
        <v>0</v>
      </c>
      <c r="L1341" s="164">
        <v>0</v>
      </c>
      <c r="M1341" s="164">
        <v>1</v>
      </c>
      <c r="N1341" s="164">
        <v>1</v>
      </c>
      <c r="O1341" s="156">
        <v>0</v>
      </c>
      <c r="P1341" s="156">
        <f t="shared" si="20"/>
        <v>0</v>
      </c>
    </row>
    <row r="1342" spans="1:16" s="21" customFormat="1" ht="15" customHeight="1">
      <c r="A1342" s="163" t="s">
        <v>3443</v>
      </c>
      <c r="B1342" s="163" t="s">
        <v>3646</v>
      </c>
      <c r="C1342" s="163" t="s">
        <v>194</v>
      </c>
      <c r="D1342" s="163" t="s">
        <v>194</v>
      </c>
      <c r="E1342" s="163" t="s">
        <v>13</v>
      </c>
      <c r="F1342" s="163"/>
      <c r="G1342" s="163" t="s">
        <v>2287</v>
      </c>
      <c r="H1342" s="163" t="s">
        <v>2288</v>
      </c>
      <c r="I1342" s="164">
        <v>9375.07</v>
      </c>
      <c r="J1342" s="164">
        <v>9375.07</v>
      </c>
      <c r="K1342" s="164">
        <v>9375.07</v>
      </c>
      <c r="L1342" s="164">
        <v>9375.07</v>
      </c>
      <c r="M1342" s="164">
        <v>1</v>
      </c>
      <c r="N1342" s="164">
        <v>1</v>
      </c>
      <c r="O1342" s="156">
        <v>0</v>
      </c>
      <c r="P1342" s="156">
        <f t="shared" si="20"/>
        <v>9375.07</v>
      </c>
    </row>
    <row r="1343" spans="1:16" s="21" customFormat="1" ht="15" customHeight="1">
      <c r="A1343" s="163" t="s">
        <v>3443</v>
      </c>
      <c r="B1343" s="163" t="s">
        <v>3646</v>
      </c>
      <c r="C1343" s="163" t="s">
        <v>194</v>
      </c>
      <c r="D1343" s="163" t="s">
        <v>194</v>
      </c>
      <c r="E1343" s="163" t="s">
        <v>13</v>
      </c>
      <c r="F1343" s="163"/>
      <c r="G1343" s="163" t="s">
        <v>2302</v>
      </c>
      <c r="H1343" s="163" t="s">
        <v>2303</v>
      </c>
      <c r="I1343" s="164">
        <v>1949.7</v>
      </c>
      <c r="J1343" s="164">
        <v>1949.7</v>
      </c>
      <c r="K1343" s="164">
        <v>1949.7</v>
      </c>
      <c r="L1343" s="164">
        <v>1949.7</v>
      </c>
      <c r="M1343" s="164">
        <v>1</v>
      </c>
      <c r="N1343" s="164">
        <v>1</v>
      </c>
      <c r="O1343" s="156">
        <v>0</v>
      </c>
      <c r="P1343" s="156">
        <f t="shared" si="20"/>
        <v>1949.7</v>
      </c>
    </row>
    <row r="1344" spans="1:16" s="21" customFormat="1" ht="15" customHeight="1">
      <c r="A1344" s="163" t="s">
        <v>3443</v>
      </c>
      <c r="B1344" s="163" t="s">
        <v>3646</v>
      </c>
      <c r="C1344" s="163" t="s">
        <v>194</v>
      </c>
      <c r="D1344" s="163" t="s">
        <v>194</v>
      </c>
      <c r="E1344" s="163" t="s">
        <v>13</v>
      </c>
      <c r="F1344" s="163"/>
      <c r="G1344" s="163" t="s">
        <v>2306</v>
      </c>
      <c r="H1344" s="163" t="s">
        <v>27</v>
      </c>
      <c r="I1344" s="164" t="s">
        <v>3442</v>
      </c>
      <c r="J1344" s="164" t="s">
        <v>3442</v>
      </c>
      <c r="K1344" s="164">
        <v>0</v>
      </c>
      <c r="L1344" s="164">
        <v>0</v>
      </c>
      <c r="M1344" s="164">
        <v>1</v>
      </c>
      <c r="N1344" s="164">
        <v>1</v>
      </c>
      <c r="O1344" s="156">
        <v>0</v>
      </c>
      <c r="P1344" s="156">
        <f t="shared" si="20"/>
        <v>0</v>
      </c>
    </row>
    <row r="1345" spans="1:16" s="21" customFormat="1" ht="15" customHeight="1">
      <c r="A1345" s="163" t="s">
        <v>3443</v>
      </c>
      <c r="B1345" s="163" t="s">
        <v>3646</v>
      </c>
      <c r="C1345" s="163" t="s">
        <v>194</v>
      </c>
      <c r="D1345" s="163" t="s">
        <v>194</v>
      </c>
      <c r="E1345" s="163" t="s">
        <v>13</v>
      </c>
      <c r="F1345" s="163"/>
      <c r="G1345" s="163" t="s">
        <v>2308</v>
      </c>
      <c r="H1345" s="163" t="s">
        <v>31</v>
      </c>
      <c r="I1345" s="164">
        <v>14.43</v>
      </c>
      <c r="J1345" s="164">
        <v>14.43</v>
      </c>
      <c r="K1345" s="164">
        <v>22.1</v>
      </c>
      <c r="L1345" s="164">
        <v>22.1</v>
      </c>
      <c r="M1345" s="164">
        <v>1</v>
      </c>
      <c r="N1345" s="164">
        <v>1</v>
      </c>
      <c r="O1345" s="156">
        <v>7.67</v>
      </c>
      <c r="P1345" s="156">
        <f t="shared" si="20"/>
        <v>14.430000000000001</v>
      </c>
    </row>
    <row r="1346" spans="1:16" s="21" customFormat="1" ht="15" customHeight="1">
      <c r="A1346" s="163" t="s">
        <v>3443</v>
      </c>
      <c r="B1346" s="163" t="s">
        <v>3646</v>
      </c>
      <c r="C1346" s="163" t="s">
        <v>194</v>
      </c>
      <c r="D1346" s="163" t="s">
        <v>194</v>
      </c>
      <c r="E1346" s="163" t="s">
        <v>13</v>
      </c>
      <c r="F1346" s="163"/>
      <c r="G1346" s="163" t="s">
        <v>2289</v>
      </c>
      <c r="H1346" s="163" t="s">
        <v>2290</v>
      </c>
      <c r="I1346" s="164">
        <v>-58</v>
      </c>
      <c r="J1346" s="164">
        <v>-58</v>
      </c>
      <c r="K1346" s="164">
        <v>3595</v>
      </c>
      <c r="L1346" s="164">
        <v>3595</v>
      </c>
      <c r="M1346" s="164">
        <v>1</v>
      </c>
      <c r="N1346" s="164">
        <v>1</v>
      </c>
      <c r="O1346" s="156">
        <v>3653</v>
      </c>
      <c r="P1346" s="156">
        <f t="shared" si="20"/>
        <v>-58</v>
      </c>
    </row>
    <row r="1347" spans="1:16" s="21" customFormat="1" ht="15" customHeight="1">
      <c r="A1347" s="163" t="s">
        <v>3443</v>
      </c>
      <c r="B1347" s="163" t="s">
        <v>3646</v>
      </c>
      <c r="C1347" s="163" t="s">
        <v>194</v>
      </c>
      <c r="D1347" s="163" t="s">
        <v>194</v>
      </c>
      <c r="E1347" s="163" t="s">
        <v>13</v>
      </c>
      <c r="F1347" s="163"/>
      <c r="G1347" s="163" t="s">
        <v>2291</v>
      </c>
      <c r="H1347" s="163" t="s">
        <v>2292</v>
      </c>
      <c r="I1347" s="164" t="s">
        <v>3442</v>
      </c>
      <c r="J1347" s="164" t="s">
        <v>3442</v>
      </c>
      <c r="K1347" s="164">
        <v>1028</v>
      </c>
      <c r="L1347" s="164">
        <v>1028</v>
      </c>
      <c r="M1347" s="164">
        <v>1</v>
      </c>
      <c r="N1347" s="164">
        <v>1</v>
      </c>
      <c r="O1347" s="156">
        <v>1028</v>
      </c>
      <c r="P1347" s="156">
        <f t="shared" si="20"/>
        <v>0</v>
      </c>
    </row>
    <row r="1348" spans="1:16" s="21" customFormat="1" ht="15" customHeight="1">
      <c r="A1348" s="163" t="s">
        <v>3443</v>
      </c>
      <c r="B1348" s="163" t="s">
        <v>3646</v>
      </c>
      <c r="C1348" s="163" t="s">
        <v>194</v>
      </c>
      <c r="D1348" s="163" t="s">
        <v>194</v>
      </c>
      <c r="E1348" s="163" t="s">
        <v>13</v>
      </c>
      <c r="F1348" s="163"/>
      <c r="G1348" s="163" t="s">
        <v>2320</v>
      </c>
      <c r="H1348" s="163" t="s">
        <v>2321</v>
      </c>
      <c r="I1348" s="164" t="s">
        <v>3442</v>
      </c>
      <c r="J1348" s="164" t="s">
        <v>3442</v>
      </c>
      <c r="K1348" s="164">
        <v>0</v>
      </c>
      <c r="L1348" s="164">
        <v>0</v>
      </c>
      <c r="M1348" s="164">
        <v>1</v>
      </c>
      <c r="N1348" s="164">
        <v>1</v>
      </c>
      <c r="O1348" s="156">
        <v>0</v>
      </c>
      <c r="P1348" s="156">
        <f t="shared" si="20"/>
        <v>0</v>
      </c>
    </row>
    <row r="1349" spans="1:16" s="21" customFormat="1" ht="15" customHeight="1">
      <c r="A1349" s="163" t="s">
        <v>3443</v>
      </c>
      <c r="B1349" s="163" t="s">
        <v>3646</v>
      </c>
      <c r="C1349" s="163" t="s">
        <v>194</v>
      </c>
      <c r="D1349" s="163" t="s">
        <v>194</v>
      </c>
      <c r="E1349" s="163" t="s">
        <v>13</v>
      </c>
      <c r="F1349" s="163"/>
      <c r="G1349" s="163" t="s">
        <v>2293</v>
      </c>
      <c r="H1349" s="163" t="s">
        <v>17</v>
      </c>
      <c r="I1349" s="164">
        <v>1089.55</v>
      </c>
      <c r="J1349" s="164">
        <v>1089.55</v>
      </c>
      <c r="K1349" s="164">
        <v>1330.54</v>
      </c>
      <c r="L1349" s="164">
        <v>1330.54</v>
      </c>
      <c r="M1349" s="164">
        <v>1</v>
      </c>
      <c r="N1349" s="164">
        <v>1</v>
      </c>
      <c r="O1349" s="156">
        <v>240.98999999999998</v>
      </c>
      <c r="P1349" s="156">
        <f t="shared" ref="P1349:P1412" si="21">L1349-O1349</f>
        <v>1089.55</v>
      </c>
    </row>
    <row r="1350" spans="1:16" s="21" customFormat="1" ht="15" customHeight="1">
      <c r="A1350" s="163" t="s">
        <v>3443</v>
      </c>
      <c r="B1350" s="163" t="s">
        <v>3646</v>
      </c>
      <c r="C1350" s="163" t="s">
        <v>194</v>
      </c>
      <c r="D1350" s="163" t="s">
        <v>194</v>
      </c>
      <c r="E1350" s="163" t="s">
        <v>13</v>
      </c>
      <c r="F1350" s="163"/>
      <c r="G1350" s="163" t="s">
        <v>2326</v>
      </c>
      <c r="H1350" s="163" t="s">
        <v>2327</v>
      </c>
      <c r="I1350" s="164" t="s">
        <v>3442</v>
      </c>
      <c r="J1350" s="164" t="s">
        <v>3442</v>
      </c>
      <c r="K1350" s="164">
        <v>0</v>
      </c>
      <c r="L1350" s="164">
        <v>0</v>
      </c>
      <c r="M1350" s="164">
        <v>1</v>
      </c>
      <c r="N1350" s="164">
        <v>1</v>
      </c>
      <c r="O1350" s="156">
        <v>0</v>
      </c>
      <c r="P1350" s="156">
        <f t="shared" si="21"/>
        <v>0</v>
      </c>
    </row>
    <row r="1351" spans="1:16" s="21" customFormat="1" ht="15" customHeight="1">
      <c r="A1351" s="163" t="s">
        <v>3443</v>
      </c>
      <c r="B1351" s="163" t="s">
        <v>3646</v>
      </c>
      <c r="C1351" s="163" t="s">
        <v>194</v>
      </c>
      <c r="D1351" s="163" t="s">
        <v>194</v>
      </c>
      <c r="E1351" s="163" t="s">
        <v>13</v>
      </c>
      <c r="F1351" s="163"/>
      <c r="G1351" s="163" t="s">
        <v>2294</v>
      </c>
      <c r="H1351" s="163" t="s">
        <v>2295</v>
      </c>
      <c r="I1351" s="164">
        <v>5515.38</v>
      </c>
      <c r="J1351" s="164">
        <v>5515.38</v>
      </c>
      <c r="K1351" s="164">
        <v>11030.76</v>
      </c>
      <c r="L1351" s="164">
        <v>11030.76</v>
      </c>
      <c r="M1351" s="164">
        <v>1</v>
      </c>
      <c r="N1351" s="164">
        <v>1</v>
      </c>
      <c r="O1351" s="156">
        <v>5515.38</v>
      </c>
      <c r="P1351" s="156">
        <f t="shared" si="21"/>
        <v>5515.38</v>
      </c>
    </row>
    <row r="1352" spans="1:16" s="21" customFormat="1" ht="15" customHeight="1">
      <c r="A1352" s="163" t="s">
        <v>3443</v>
      </c>
      <c r="B1352" s="163" t="s">
        <v>3646</v>
      </c>
      <c r="C1352" s="163" t="s">
        <v>194</v>
      </c>
      <c r="D1352" s="163" t="s">
        <v>194</v>
      </c>
      <c r="E1352" s="163" t="s">
        <v>13</v>
      </c>
      <c r="F1352" s="163"/>
      <c r="G1352" s="163" t="s">
        <v>2330</v>
      </c>
      <c r="H1352" s="163" t="s">
        <v>2331</v>
      </c>
      <c r="I1352" s="164" t="s">
        <v>3442</v>
      </c>
      <c r="J1352" s="164" t="s">
        <v>3442</v>
      </c>
      <c r="K1352" s="164">
        <v>0</v>
      </c>
      <c r="L1352" s="164">
        <v>0</v>
      </c>
      <c r="M1352" s="164">
        <v>1</v>
      </c>
      <c r="N1352" s="164">
        <v>1</v>
      </c>
      <c r="O1352" s="156">
        <v>0</v>
      </c>
      <c r="P1352" s="156">
        <f t="shared" si="21"/>
        <v>0</v>
      </c>
    </row>
    <row r="1353" spans="1:16" s="21" customFormat="1" ht="15" customHeight="1">
      <c r="A1353" s="163" t="s">
        <v>3443</v>
      </c>
      <c r="B1353" s="163" t="s">
        <v>3646</v>
      </c>
      <c r="C1353" s="163" t="s">
        <v>194</v>
      </c>
      <c r="D1353" s="163" t="s">
        <v>194</v>
      </c>
      <c r="E1353" s="163" t="s">
        <v>13</v>
      </c>
      <c r="F1353" s="163"/>
      <c r="G1353" s="163" t="s">
        <v>2309</v>
      </c>
      <c r="H1353" s="163" t="s">
        <v>256</v>
      </c>
      <c r="I1353" s="164" t="s">
        <v>3442</v>
      </c>
      <c r="J1353" s="164" t="s">
        <v>3442</v>
      </c>
      <c r="K1353" s="164">
        <v>0</v>
      </c>
      <c r="L1353" s="164">
        <v>0</v>
      </c>
      <c r="M1353" s="164">
        <v>1</v>
      </c>
      <c r="N1353" s="164">
        <v>1</v>
      </c>
      <c r="O1353" s="156">
        <v>0</v>
      </c>
      <c r="P1353" s="156">
        <f t="shared" si="21"/>
        <v>0</v>
      </c>
    </row>
    <row r="1354" spans="1:16" s="21" customFormat="1" ht="15" customHeight="1">
      <c r="A1354" s="163" t="s">
        <v>3443</v>
      </c>
      <c r="B1354" s="163" t="s">
        <v>3646</v>
      </c>
      <c r="C1354" s="163" t="s">
        <v>196</v>
      </c>
      <c r="D1354" s="163" t="s">
        <v>196</v>
      </c>
      <c r="E1354" s="163" t="s">
        <v>13</v>
      </c>
      <c r="F1354" s="163"/>
      <c r="G1354" s="163" t="s">
        <v>2279</v>
      </c>
      <c r="H1354" s="163" t="s">
        <v>2280</v>
      </c>
      <c r="I1354" s="164">
        <v>594.15</v>
      </c>
      <c r="J1354" s="164">
        <v>594.15</v>
      </c>
      <c r="K1354" s="164">
        <v>60540.66</v>
      </c>
      <c r="L1354" s="164">
        <v>60540.66</v>
      </c>
      <c r="M1354" s="164">
        <v>1</v>
      </c>
      <c r="N1354" s="164">
        <v>1</v>
      </c>
      <c r="O1354" s="156">
        <v>59946.509999999995</v>
      </c>
      <c r="P1354" s="156">
        <f t="shared" si="21"/>
        <v>594.15000000000873</v>
      </c>
    </row>
    <row r="1355" spans="1:16" s="21" customFormat="1" ht="15" customHeight="1">
      <c r="A1355" s="163" t="s">
        <v>3443</v>
      </c>
      <c r="B1355" s="163" t="s">
        <v>3646</v>
      </c>
      <c r="C1355" s="163" t="s">
        <v>196</v>
      </c>
      <c r="D1355" s="163" t="s">
        <v>196</v>
      </c>
      <c r="E1355" s="163" t="s">
        <v>13</v>
      </c>
      <c r="F1355" s="163"/>
      <c r="G1355" s="163" t="s">
        <v>2300</v>
      </c>
      <c r="H1355" s="163" t="s">
        <v>2301</v>
      </c>
      <c r="I1355" s="164" t="s">
        <v>3442</v>
      </c>
      <c r="J1355" s="164" t="s">
        <v>3442</v>
      </c>
      <c r="K1355" s="164">
        <v>0</v>
      </c>
      <c r="L1355" s="164">
        <v>0</v>
      </c>
      <c r="M1355" s="164">
        <v>1</v>
      </c>
      <c r="N1355" s="164">
        <v>1</v>
      </c>
      <c r="O1355" s="156">
        <v>0</v>
      </c>
      <c r="P1355" s="156">
        <f t="shared" si="21"/>
        <v>0</v>
      </c>
    </row>
    <row r="1356" spans="1:16" s="21" customFormat="1" ht="15" customHeight="1">
      <c r="A1356" s="163" t="s">
        <v>3443</v>
      </c>
      <c r="B1356" s="163" t="s">
        <v>3646</v>
      </c>
      <c r="C1356" s="163" t="s">
        <v>196</v>
      </c>
      <c r="D1356" s="163" t="s">
        <v>196</v>
      </c>
      <c r="E1356" s="163" t="s">
        <v>13</v>
      </c>
      <c r="F1356" s="163"/>
      <c r="G1356" s="163" t="s">
        <v>2281</v>
      </c>
      <c r="H1356" s="163" t="s">
        <v>2282</v>
      </c>
      <c r="I1356" s="164">
        <v>113.55</v>
      </c>
      <c r="J1356" s="164">
        <v>113.55</v>
      </c>
      <c r="K1356" s="164">
        <v>3383.08</v>
      </c>
      <c r="L1356" s="164">
        <v>3383.0800000000004</v>
      </c>
      <c r="M1356" s="164">
        <v>1</v>
      </c>
      <c r="N1356" s="164">
        <v>1</v>
      </c>
      <c r="O1356" s="156">
        <v>3269.53</v>
      </c>
      <c r="P1356" s="156">
        <f t="shared" si="21"/>
        <v>113.55000000000018</v>
      </c>
    </row>
    <row r="1357" spans="1:16" s="21" customFormat="1" ht="15" customHeight="1">
      <c r="A1357" s="163" t="s">
        <v>3443</v>
      </c>
      <c r="B1357" s="163" t="s">
        <v>3646</v>
      </c>
      <c r="C1357" s="163" t="s">
        <v>196</v>
      </c>
      <c r="D1357" s="163" t="s">
        <v>196</v>
      </c>
      <c r="E1357" s="163" t="s">
        <v>13</v>
      </c>
      <c r="F1357" s="163"/>
      <c r="G1357" s="163" t="s">
        <v>2283</v>
      </c>
      <c r="H1357" s="163" t="s">
        <v>2284</v>
      </c>
      <c r="I1357" s="164">
        <v>1855.24</v>
      </c>
      <c r="J1357" s="164">
        <v>1855.24</v>
      </c>
      <c r="K1357" s="164">
        <v>1855.24</v>
      </c>
      <c r="L1357" s="164">
        <v>1855.24</v>
      </c>
      <c r="M1357" s="164">
        <v>1</v>
      </c>
      <c r="N1357" s="164">
        <v>1</v>
      </c>
      <c r="O1357" s="156">
        <v>0</v>
      </c>
      <c r="P1357" s="156">
        <f t="shared" si="21"/>
        <v>1855.24</v>
      </c>
    </row>
    <row r="1358" spans="1:16" s="21" customFormat="1" ht="15" customHeight="1">
      <c r="A1358" s="163" t="s">
        <v>3443</v>
      </c>
      <c r="B1358" s="163" t="s">
        <v>3646</v>
      </c>
      <c r="C1358" s="163" t="s">
        <v>196</v>
      </c>
      <c r="D1358" s="163" t="s">
        <v>196</v>
      </c>
      <c r="E1358" s="163" t="s">
        <v>13</v>
      </c>
      <c r="F1358" s="163"/>
      <c r="G1358" s="163" t="s">
        <v>2285</v>
      </c>
      <c r="H1358" s="163" t="s">
        <v>2286</v>
      </c>
      <c r="I1358" s="164">
        <v>27.71</v>
      </c>
      <c r="J1358" s="164">
        <v>27.71</v>
      </c>
      <c r="K1358" s="164">
        <v>110.95</v>
      </c>
      <c r="L1358" s="164">
        <v>110.95000000000002</v>
      </c>
      <c r="M1358" s="164">
        <v>1</v>
      </c>
      <c r="N1358" s="164">
        <v>1</v>
      </c>
      <c r="O1358" s="156">
        <v>83.240000000000009</v>
      </c>
      <c r="P1358" s="156">
        <f t="shared" si="21"/>
        <v>27.710000000000008</v>
      </c>
    </row>
    <row r="1359" spans="1:16" s="21" customFormat="1" ht="15" customHeight="1">
      <c r="A1359" s="163" t="s">
        <v>3443</v>
      </c>
      <c r="B1359" s="163" t="s">
        <v>3646</v>
      </c>
      <c r="C1359" s="163" t="s">
        <v>196</v>
      </c>
      <c r="D1359" s="163" t="s">
        <v>196</v>
      </c>
      <c r="E1359" s="163" t="s">
        <v>13</v>
      </c>
      <c r="F1359" s="163"/>
      <c r="G1359" s="163" t="s">
        <v>2287</v>
      </c>
      <c r="H1359" s="163" t="s">
        <v>2288</v>
      </c>
      <c r="I1359" s="164">
        <v>565.66999999999996</v>
      </c>
      <c r="J1359" s="164">
        <v>565.66999999999996</v>
      </c>
      <c r="K1359" s="164">
        <v>565.66999999999996</v>
      </c>
      <c r="L1359" s="164">
        <v>565.66999999999996</v>
      </c>
      <c r="M1359" s="164">
        <v>1</v>
      </c>
      <c r="N1359" s="164">
        <v>1</v>
      </c>
      <c r="O1359" s="156">
        <v>0</v>
      </c>
      <c r="P1359" s="156">
        <f t="shared" si="21"/>
        <v>565.66999999999996</v>
      </c>
    </row>
    <row r="1360" spans="1:16" s="21" customFormat="1" ht="15" customHeight="1">
      <c r="A1360" s="163" t="s">
        <v>3443</v>
      </c>
      <c r="B1360" s="163" t="s">
        <v>3646</v>
      </c>
      <c r="C1360" s="163" t="s">
        <v>196</v>
      </c>
      <c r="D1360" s="163" t="s">
        <v>196</v>
      </c>
      <c r="E1360" s="163" t="s">
        <v>13</v>
      </c>
      <c r="F1360" s="163"/>
      <c r="G1360" s="163" t="s">
        <v>2302</v>
      </c>
      <c r="H1360" s="163" t="s">
        <v>2303</v>
      </c>
      <c r="I1360" s="164">
        <v>122.91</v>
      </c>
      <c r="J1360" s="164">
        <v>122.91</v>
      </c>
      <c r="K1360" s="164">
        <v>122.91</v>
      </c>
      <c r="L1360" s="164">
        <v>122.91</v>
      </c>
      <c r="M1360" s="164">
        <v>1</v>
      </c>
      <c r="N1360" s="164">
        <v>1</v>
      </c>
      <c r="O1360" s="156">
        <v>0</v>
      </c>
      <c r="P1360" s="156">
        <f t="shared" si="21"/>
        <v>122.91</v>
      </c>
    </row>
    <row r="1361" spans="1:16" s="21" customFormat="1" ht="15" customHeight="1">
      <c r="A1361" s="163" t="s">
        <v>3443</v>
      </c>
      <c r="B1361" s="163" t="s">
        <v>3646</v>
      </c>
      <c r="C1361" s="163" t="s">
        <v>196</v>
      </c>
      <c r="D1361" s="163" t="s">
        <v>196</v>
      </c>
      <c r="E1361" s="163" t="s">
        <v>13</v>
      </c>
      <c r="F1361" s="163"/>
      <c r="G1361" s="163" t="s">
        <v>2306</v>
      </c>
      <c r="H1361" s="163" t="s">
        <v>27</v>
      </c>
      <c r="I1361" s="164" t="s">
        <v>3442</v>
      </c>
      <c r="J1361" s="164" t="s">
        <v>3442</v>
      </c>
      <c r="K1361" s="164">
        <v>0</v>
      </c>
      <c r="L1361" s="164">
        <v>0</v>
      </c>
      <c r="M1361" s="164">
        <v>1</v>
      </c>
      <c r="N1361" s="164">
        <v>1</v>
      </c>
      <c r="O1361" s="156">
        <v>0</v>
      </c>
      <c r="P1361" s="156">
        <f t="shared" si="21"/>
        <v>0</v>
      </c>
    </row>
    <row r="1362" spans="1:16" s="21" customFormat="1" ht="15" customHeight="1">
      <c r="A1362" s="163" t="s">
        <v>3443</v>
      </c>
      <c r="B1362" s="163" t="s">
        <v>3646</v>
      </c>
      <c r="C1362" s="163" t="s">
        <v>196</v>
      </c>
      <c r="D1362" s="163" t="s">
        <v>196</v>
      </c>
      <c r="E1362" s="163" t="s">
        <v>13</v>
      </c>
      <c r="F1362" s="163"/>
      <c r="G1362" s="163" t="s">
        <v>2385</v>
      </c>
      <c r="H1362" s="163" t="s">
        <v>2386</v>
      </c>
      <c r="I1362" s="164" t="s">
        <v>3442</v>
      </c>
      <c r="J1362" s="164" t="s">
        <v>3442</v>
      </c>
      <c r="K1362" s="164">
        <v>0</v>
      </c>
      <c r="L1362" s="164">
        <v>0</v>
      </c>
      <c r="M1362" s="164">
        <v>1</v>
      </c>
      <c r="N1362" s="164">
        <v>1</v>
      </c>
      <c r="O1362" s="156">
        <v>0</v>
      </c>
      <c r="P1362" s="156">
        <f t="shared" si="21"/>
        <v>0</v>
      </c>
    </row>
    <row r="1363" spans="1:16" s="21" customFormat="1" ht="15" customHeight="1">
      <c r="A1363" s="163" t="s">
        <v>3443</v>
      </c>
      <c r="B1363" s="163" t="s">
        <v>3646</v>
      </c>
      <c r="C1363" s="163" t="s">
        <v>196</v>
      </c>
      <c r="D1363" s="163" t="s">
        <v>196</v>
      </c>
      <c r="E1363" s="163" t="s">
        <v>13</v>
      </c>
      <c r="F1363" s="163"/>
      <c r="G1363" s="163" t="s">
        <v>2289</v>
      </c>
      <c r="H1363" s="163" t="s">
        <v>2290</v>
      </c>
      <c r="I1363" s="164" t="s">
        <v>3442</v>
      </c>
      <c r="J1363" s="164" t="s">
        <v>3442</v>
      </c>
      <c r="K1363" s="164">
        <v>0</v>
      </c>
      <c r="L1363" s="164">
        <v>0</v>
      </c>
      <c r="M1363" s="164">
        <v>1</v>
      </c>
      <c r="N1363" s="164">
        <v>1</v>
      </c>
      <c r="O1363" s="156">
        <v>0</v>
      </c>
      <c r="P1363" s="156">
        <f t="shared" si="21"/>
        <v>0</v>
      </c>
    </row>
    <row r="1364" spans="1:16" s="21" customFormat="1" ht="15" customHeight="1">
      <c r="A1364" s="163" t="s">
        <v>3443</v>
      </c>
      <c r="B1364" s="163" t="s">
        <v>3646</v>
      </c>
      <c r="C1364" s="163" t="s">
        <v>196</v>
      </c>
      <c r="D1364" s="163" t="s">
        <v>196</v>
      </c>
      <c r="E1364" s="163" t="s">
        <v>13</v>
      </c>
      <c r="F1364" s="163"/>
      <c r="G1364" s="163" t="s">
        <v>2291</v>
      </c>
      <c r="H1364" s="163" t="s">
        <v>2292</v>
      </c>
      <c r="I1364" s="164" t="s">
        <v>3442</v>
      </c>
      <c r="J1364" s="164" t="s">
        <v>3442</v>
      </c>
      <c r="K1364" s="164">
        <v>0</v>
      </c>
      <c r="L1364" s="164">
        <v>0</v>
      </c>
      <c r="M1364" s="164">
        <v>1</v>
      </c>
      <c r="N1364" s="164">
        <v>1</v>
      </c>
      <c r="O1364" s="156">
        <v>0</v>
      </c>
      <c r="P1364" s="156">
        <f t="shared" si="21"/>
        <v>0</v>
      </c>
    </row>
    <row r="1365" spans="1:16" s="21" customFormat="1" ht="15" customHeight="1">
      <c r="A1365" s="163" t="s">
        <v>3443</v>
      </c>
      <c r="B1365" s="163" t="s">
        <v>3646</v>
      </c>
      <c r="C1365" s="163" t="s">
        <v>196</v>
      </c>
      <c r="D1365" s="163" t="s">
        <v>196</v>
      </c>
      <c r="E1365" s="163" t="s">
        <v>13</v>
      </c>
      <c r="F1365" s="163"/>
      <c r="G1365" s="163" t="s">
        <v>2293</v>
      </c>
      <c r="H1365" s="163" t="s">
        <v>17</v>
      </c>
      <c r="I1365" s="164">
        <v>70.28</v>
      </c>
      <c r="J1365" s="164">
        <v>70.28</v>
      </c>
      <c r="K1365" s="164">
        <v>86.15</v>
      </c>
      <c r="L1365" s="164">
        <v>86.15</v>
      </c>
      <c r="M1365" s="164">
        <v>1</v>
      </c>
      <c r="N1365" s="164">
        <v>1</v>
      </c>
      <c r="O1365" s="156">
        <v>15.87</v>
      </c>
      <c r="P1365" s="156">
        <f t="shared" si="21"/>
        <v>70.28</v>
      </c>
    </row>
    <row r="1366" spans="1:16" s="21" customFormat="1" ht="15" customHeight="1">
      <c r="A1366" s="163" t="s">
        <v>3443</v>
      </c>
      <c r="B1366" s="163" t="s">
        <v>3646</v>
      </c>
      <c r="C1366" s="163" t="s">
        <v>196</v>
      </c>
      <c r="D1366" s="163" t="s">
        <v>196</v>
      </c>
      <c r="E1366" s="163" t="s">
        <v>13</v>
      </c>
      <c r="F1366" s="163"/>
      <c r="G1366" s="163" t="s">
        <v>2294</v>
      </c>
      <c r="H1366" s="163" t="s">
        <v>2295</v>
      </c>
      <c r="I1366" s="164">
        <v>338.81</v>
      </c>
      <c r="J1366" s="164">
        <v>338.81</v>
      </c>
      <c r="K1366" s="164">
        <v>677.62</v>
      </c>
      <c r="L1366" s="164">
        <v>677.62</v>
      </c>
      <c r="M1366" s="164">
        <v>1</v>
      </c>
      <c r="N1366" s="164">
        <v>1</v>
      </c>
      <c r="O1366" s="156">
        <v>338.81</v>
      </c>
      <c r="P1366" s="156">
        <f t="shared" si="21"/>
        <v>338.81</v>
      </c>
    </row>
    <row r="1367" spans="1:16" s="21" customFormat="1" ht="15" customHeight="1">
      <c r="A1367" s="163" t="s">
        <v>3443</v>
      </c>
      <c r="B1367" s="163" t="s">
        <v>3646</v>
      </c>
      <c r="C1367" s="163" t="s">
        <v>196</v>
      </c>
      <c r="D1367" s="163" t="s">
        <v>196</v>
      </c>
      <c r="E1367" s="163" t="s">
        <v>13</v>
      </c>
      <c r="F1367" s="163"/>
      <c r="G1367" s="163" t="s">
        <v>2314</v>
      </c>
      <c r="H1367" s="163" t="s">
        <v>2315</v>
      </c>
      <c r="I1367" s="164" t="s">
        <v>3442</v>
      </c>
      <c r="J1367" s="164" t="s">
        <v>3442</v>
      </c>
      <c r="K1367" s="164">
        <v>0</v>
      </c>
      <c r="L1367" s="164">
        <v>0</v>
      </c>
      <c r="M1367" s="164">
        <v>1</v>
      </c>
      <c r="N1367" s="164">
        <v>1</v>
      </c>
      <c r="O1367" s="156">
        <v>0</v>
      </c>
      <c r="P1367" s="156">
        <f t="shared" si="21"/>
        <v>0</v>
      </c>
    </row>
    <row r="1368" spans="1:16" s="21" customFormat="1" ht="15" customHeight="1">
      <c r="A1368" s="163" t="s">
        <v>3443</v>
      </c>
      <c r="B1368" s="163" t="s">
        <v>3646</v>
      </c>
      <c r="C1368" s="163" t="s">
        <v>196</v>
      </c>
      <c r="D1368" s="163" t="s">
        <v>196</v>
      </c>
      <c r="E1368" s="163" t="s">
        <v>13</v>
      </c>
      <c r="F1368" s="163"/>
      <c r="G1368" s="163" t="s">
        <v>2309</v>
      </c>
      <c r="H1368" s="163" t="s">
        <v>256</v>
      </c>
      <c r="I1368" s="164" t="s">
        <v>3442</v>
      </c>
      <c r="J1368" s="164" t="s">
        <v>3442</v>
      </c>
      <c r="K1368" s="164">
        <v>0</v>
      </c>
      <c r="L1368" s="164">
        <v>0</v>
      </c>
      <c r="M1368" s="164">
        <v>1</v>
      </c>
      <c r="N1368" s="164">
        <v>1</v>
      </c>
      <c r="O1368" s="156">
        <v>0</v>
      </c>
      <c r="P1368" s="156">
        <f t="shared" si="21"/>
        <v>0</v>
      </c>
    </row>
    <row r="1369" spans="1:16" s="21" customFormat="1" ht="15" customHeight="1">
      <c r="A1369" s="163" t="s">
        <v>3443</v>
      </c>
      <c r="B1369" s="163" t="s">
        <v>3646</v>
      </c>
      <c r="C1369" s="163" t="s">
        <v>198</v>
      </c>
      <c r="D1369" s="163" t="s">
        <v>198</v>
      </c>
      <c r="E1369" s="163" t="s">
        <v>13</v>
      </c>
      <c r="F1369" s="163"/>
      <c r="G1369" s="163" t="s">
        <v>2279</v>
      </c>
      <c r="H1369" s="163" t="s">
        <v>2280</v>
      </c>
      <c r="I1369" s="164">
        <v>54.32</v>
      </c>
      <c r="J1369" s="164">
        <v>54.32</v>
      </c>
      <c r="K1369" s="164">
        <v>5202.59</v>
      </c>
      <c r="L1369" s="164">
        <v>5202.59</v>
      </c>
      <c r="M1369" s="164">
        <v>1</v>
      </c>
      <c r="N1369" s="164">
        <v>1</v>
      </c>
      <c r="O1369" s="156">
        <v>5148.2699999999995</v>
      </c>
      <c r="P1369" s="156">
        <f t="shared" si="21"/>
        <v>54.320000000000618</v>
      </c>
    </row>
    <row r="1370" spans="1:16" s="21" customFormat="1" ht="15" customHeight="1">
      <c r="A1370" s="163" t="s">
        <v>3443</v>
      </c>
      <c r="B1370" s="163" t="s">
        <v>3646</v>
      </c>
      <c r="C1370" s="163" t="s">
        <v>198</v>
      </c>
      <c r="D1370" s="163" t="s">
        <v>198</v>
      </c>
      <c r="E1370" s="163" t="s">
        <v>13</v>
      </c>
      <c r="F1370" s="163"/>
      <c r="G1370" s="163" t="s">
        <v>2300</v>
      </c>
      <c r="H1370" s="163" t="s">
        <v>2301</v>
      </c>
      <c r="I1370" s="164" t="s">
        <v>3442</v>
      </c>
      <c r="J1370" s="164" t="s">
        <v>3442</v>
      </c>
      <c r="K1370" s="164">
        <v>0</v>
      </c>
      <c r="L1370" s="164">
        <v>0</v>
      </c>
      <c r="M1370" s="164">
        <v>1</v>
      </c>
      <c r="N1370" s="164">
        <v>1</v>
      </c>
      <c r="O1370" s="156">
        <v>0</v>
      </c>
      <c r="P1370" s="156">
        <f t="shared" si="21"/>
        <v>0</v>
      </c>
    </row>
    <row r="1371" spans="1:16" s="21" customFormat="1" ht="15" customHeight="1">
      <c r="A1371" s="163" t="s">
        <v>3443</v>
      </c>
      <c r="B1371" s="163" t="s">
        <v>3646</v>
      </c>
      <c r="C1371" s="163" t="s">
        <v>198</v>
      </c>
      <c r="D1371" s="163" t="s">
        <v>198</v>
      </c>
      <c r="E1371" s="163" t="s">
        <v>13</v>
      </c>
      <c r="F1371" s="163"/>
      <c r="G1371" s="163" t="s">
        <v>2281</v>
      </c>
      <c r="H1371" s="163" t="s">
        <v>2282</v>
      </c>
      <c r="I1371" s="164">
        <v>10.38</v>
      </c>
      <c r="J1371" s="164">
        <v>10.38</v>
      </c>
      <c r="K1371" s="164">
        <v>309.04000000000002</v>
      </c>
      <c r="L1371" s="164">
        <v>309.03999999999996</v>
      </c>
      <c r="M1371" s="164">
        <v>1</v>
      </c>
      <c r="N1371" s="164">
        <v>1</v>
      </c>
      <c r="O1371" s="156">
        <v>298.65999999999997</v>
      </c>
      <c r="P1371" s="156">
        <f t="shared" si="21"/>
        <v>10.379999999999995</v>
      </c>
    </row>
    <row r="1372" spans="1:16" s="21" customFormat="1" ht="15" customHeight="1">
      <c r="A1372" s="163" t="s">
        <v>3443</v>
      </c>
      <c r="B1372" s="163" t="s">
        <v>3646</v>
      </c>
      <c r="C1372" s="163" t="s">
        <v>198</v>
      </c>
      <c r="D1372" s="163" t="s">
        <v>198</v>
      </c>
      <c r="E1372" s="163" t="s">
        <v>13</v>
      </c>
      <c r="F1372" s="163"/>
      <c r="G1372" s="163" t="s">
        <v>2283</v>
      </c>
      <c r="H1372" s="163" t="s">
        <v>2284</v>
      </c>
      <c r="I1372" s="164">
        <v>156.78</v>
      </c>
      <c r="J1372" s="164">
        <v>156.78</v>
      </c>
      <c r="K1372" s="164">
        <v>156.78</v>
      </c>
      <c r="L1372" s="164">
        <v>156.78</v>
      </c>
      <c r="M1372" s="164">
        <v>1</v>
      </c>
      <c r="N1372" s="164">
        <v>1</v>
      </c>
      <c r="O1372" s="156">
        <v>0</v>
      </c>
      <c r="P1372" s="156">
        <f t="shared" si="21"/>
        <v>156.78</v>
      </c>
    </row>
    <row r="1373" spans="1:16" s="21" customFormat="1" ht="15" customHeight="1">
      <c r="A1373" s="163" t="s">
        <v>3443</v>
      </c>
      <c r="B1373" s="163" t="s">
        <v>3646</v>
      </c>
      <c r="C1373" s="163" t="s">
        <v>198</v>
      </c>
      <c r="D1373" s="163" t="s">
        <v>198</v>
      </c>
      <c r="E1373" s="163" t="s">
        <v>13</v>
      </c>
      <c r="F1373" s="163"/>
      <c r="G1373" s="163" t="s">
        <v>2285</v>
      </c>
      <c r="H1373" s="163" t="s">
        <v>2286</v>
      </c>
      <c r="I1373" s="164">
        <v>2.34</v>
      </c>
      <c r="J1373" s="164">
        <v>2.34</v>
      </c>
      <c r="K1373" s="164">
        <v>9.3800000000000008</v>
      </c>
      <c r="L1373" s="164">
        <v>9.379999999999999</v>
      </c>
      <c r="M1373" s="164">
        <v>1</v>
      </c>
      <c r="N1373" s="164">
        <v>1</v>
      </c>
      <c r="O1373" s="156">
        <v>7.04</v>
      </c>
      <c r="P1373" s="156">
        <f t="shared" si="21"/>
        <v>2.339999999999999</v>
      </c>
    </row>
    <row r="1374" spans="1:16" s="21" customFormat="1" ht="15" customHeight="1">
      <c r="A1374" s="163" t="s">
        <v>3443</v>
      </c>
      <c r="B1374" s="163" t="s">
        <v>3646</v>
      </c>
      <c r="C1374" s="163" t="s">
        <v>198</v>
      </c>
      <c r="D1374" s="163" t="s">
        <v>198</v>
      </c>
      <c r="E1374" s="163" t="s">
        <v>13</v>
      </c>
      <c r="F1374" s="163"/>
      <c r="G1374" s="163" t="s">
        <v>2287</v>
      </c>
      <c r="H1374" s="163" t="s">
        <v>2288</v>
      </c>
      <c r="I1374" s="164">
        <v>48.87</v>
      </c>
      <c r="J1374" s="164">
        <v>48.87</v>
      </c>
      <c r="K1374" s="164">
        <v>48.87</v>
      </c>
      <c r="L1374" s="164">
        <v>48.87</v>
      </c>
      <c r="M1374" s="164">
        <v>1</v>
      </c>
      <c r="N1374" s="164">
        <v>1</v>
      </c>
      <c r="O1374" s="156">
        <v>0</v>
      </c>
      <c r="P1374" s="156">
        <f t="shared" si="21"/>
        <v>48.87</v>
      </c>
    </row>
    <row r="1375" spans="1:16" s="21" customFormat="1" ht="15" customHeight="1">
      <c r="A1375" s="163" t="s">
        <v>3443</v>
      </c>
      <c r="B1375" s="163" t="s">
        <v>3646</v>
      </c>
      <c r="C1375" s="163" t="s">
        <v>198</v>
      </c>
      <c r="D1375" s="163" t="s">
        <v>198</v>
      </c>
      <c r="E1375" s="163" t="s">
        <v>13</v>
      </c>
      <c r="F1375" s="163"/>
      <c r="G1375" s="163" t="s">
        <v>2302</v>
      </c>
      <c r="H1375" s="163" t="s">
        <v>2303</v>
      </c>
      <c r="I1375" s="164">
        <v>8.85</v>
      </c>
      <c r="J1375" s="164">
        <v>8.85</v>
      </c>
      <c r="K1375" s="164">
        <v>8.85</v>
      </c>
      <c r="L1375" s="164">
        <v>8.85</v>
      </c>
      <c r="M1375" s="164">
        <v>1</v>
      </c>
      <c r="N1375" s="164">
        <v>1</v>
      </c>
      <c r="O1375" s="156">
        <v>0</v>
      </c>
      <c r="P1375" s="156">
        <f t="shared" si="21"/>
        <v>8.85</v>
      </c>
    </row>
    <row r="1376" spans="1:16" s="21" customFormat="1" ht="15" customHeight="1">
      <c r="A1376" s="163" t="s">
        <v>3443</v>
      </c>
      <c r="B1376" s="163" t="s">
        <v>3646</v>
      </c>
      <c r="C1376" s="163" t="s">
        <v>198</v>
      </c>
      <c r="D1376" s="163" t="s">
        <v>198</v>
      </c>
      <c r="E1376" s="163" t="s">
        <v>13</v>
      </c>
      <c r="F1376" s="163"/>
      <c r="G1376" s="163" t="s">
        <v>2306</v>
      </c>
      <c r="H1376" s="163" t="s">
        <v>27</v>
      </c>
      <c r="I1376" s="164" t="s">
        <v>3442</v>
      </c>
      <c r="J1376" s="164" t="s">
        <v>3442</v>
      </c>
      <c r="K1376" s="164">
        <v>0</v>
      </c>
      <c r="L1376" s="164">
        <v>0</v>
      </c>
      <c r="M1376" s="164">
        <v>1</v>
      </c>
      <c r="N1376" s="164">
        <v>1</v>
      </c>
      <c r="O1376" s="156">
        <v>0</v>
      </c>
      <c r="P1376" s="156">
        <f t="shared" si="21"/>
        <v>0</v>
      </c>
    </row>
    <row r="1377" spans="1:16" s="21" customFormat="1" ht="15" customHeight="1">
      <c r="A1377" s="163" t="s">
        <v>3443</v>
      </c>
      <c r="B1377" s="163" t="s">
        <v>3646</v>
      </c>
      <c r="C1377" s="163" t="s">
        <v>198</v>
      </c>
      <c r="D1377" s="163" t="s">
        <v>198</v>
      </c>
      <c r="E1377" s="163" t="s">
        <v>13</v>
      </c>
      <c r="F1377" s="163"/>
      <c r="G1377" s="163" t="s">
        <v>2289</v>
      </c>
      <c r="H1377" s="163" t="s">
        <v>2290</v>
      </c>
      <c r="I1377" s="164" t="s">
        <v>3442</v>
      </c>
      <c r="J1377" s="164" t="s">
        <v>3442</v>
      </c>
      <c r="K1377" s="164">
        <v>0</v>
      </c>
      <c r="L1377" s="164">
        <v>0</v>
      </c>
      <c r="M1377" s="164">
        <v>1</v>
      </c>
      <c r="N1377" s="164">
        <v>1</v>
      </c>
      <c r="O1377" s="156">
        <v>0</v>
      </c>
      <c r="P1377" s="156">
        <f t="shared" si="21"/>
        <v>0</v>
      </c>
    </row>
    <row r="1378" spans="1:16" s="21" customFormat="1" ht="15" customHeight="1">
      <c r="A1378" s="163" t="s">
        <v>3443</v>
      </c>
      <c r="B1378" s="163" t="s">
        <v>3646</v>
      </c>
      <c r="C1378" s="163" t="s">
        <v>198</v>
      </c>
      <c r="D1378" s="163" t="s">
        <v>198</v>
      </c>
      <c r="E1378" s="163" t="s">
        <v>13</v>
      </c>
      <c r="F1378" s="163"/>
      <c r="G1378" s="163" t="s">
        <v>2291</v>
      </c>
      <c r="H1378" s="163" t="s">
        <v>2292</v>
      </c>
      <c r="I1378" s="164" t="s">
        <v>3442</v>
      </c>
      <c r="J1378" s="164" t="s">
        <v>3442</v>
      </c>
      <c r="K1378" s="164">
        <v>0</v>
      </c>
      <c r="L1378" s="164">
        <v>0</v>
      </c>
      <c r="M1378" s="164">
        <v>1</v>
      </c>
      <c r="N1378" s="164">
        <v>1</v>
      </c>
      <c r="O1378" s="156">
        <v>0</v>
      </c>
      <c r="P1378" s="156">
        <f t="shared" si="21"/>
        <v>0</v>
      </c>
    </row>
    <row r="1379" spans="1:16" s="21" customFormat="1" ht="15" customHeight="1">
      <c r="A1379" s="163" t="s">
        <v>3443</v>
      </c>
      <c r="B1379" s="163" t="s">
        <v>3646</v>
      </c>
      <c r="C1379" s="163" t="s">
        <v>198</v>
      </c>
      <c r="D1379" s="163" t="s">
        <v>198</v>
      </c>
      <c r="E1379" s="163" t="s">
        <v>13</v>
      </c>
      <c r="F1379" s="163"/>
      <c r="G1379" s="163" t="s">
        <v>2293</v>
      </c>
      <c r="H1379" s="163" t="s">
        <v>17</v>
      </c>
      <c r="I1379" s="164">
        <v>16.57</v>
      </c>
      <c r="J1379" s="164">
        <v>16.57</v>
      </c>
      <c r="K1379" s="164">
        <v>25.32</v>
      </c>
      <c r="L1379" s="164">
        <v>25.32</v>
      </c>
      <c r="M1379" s="164">
        <v>1</v>
      </c>
      <c r="N1379" s="164">
        <v>1</v>
      </c>
      <c r="O1379" s="156">
        <v>8.75</v>
      </c>
      <c r="P1379" s="156">
        <f t="shared" si="21"/>
        <v>16.57</v>
      </c>
    </row>
    <row r="1380" spans="1:16" s="21" customFormat="1" ht="15" customHeight="1">
      <c r="A1380" s="163" t="s">
        <v>3443</v>
      </c>
      <c r="B1380" s="163" t="s">
        <v>3646</v>
      </c>
      <c r="C1380" s="163" t="s">
        <v>198</v>
      </c>
      <c r="D1380" s="163" t="s">
        <v>198</v>
      </c>
      <c r="E1380" s="163" t="s">
        <v>13</v>
      </c>
      <c r="F1380" s="163"/>
      <c r="G1380" s="163" t="s">
        <v>2294</v>
      </c>
      <c r="H1380" s="163" t="s">
        <v>2295</v>
      </c>
      <c r="I1380" s="164">
        <v>30.95</v>
      </c>
      <c r="J1380" s="164">
        <v>30.95</v>
      </c>
      <c r="K1380" s="164">
        <v>61.9</v>
      </c>
      <c r="L1380" s="164">
        <v>61.9</v>
      </c>
      <c r="M1380" s="164">
        <v>1</v>
      </c>
      <c r="N1380" s="164">
        <v>1</v>
      </c>
      <c r="O1380" s="156">
        <v>30.95</v>
      </c>
      <c r="P1380" s="156">
        <f t="shared" si="21"/>
        <v>30.95</v>
      </c>
    </row>
    <row r="1381" spans="1:16" s="21" customFormat="1" ht="15" customHeight="1">
      <c r="A1381" s="163" t="s">
        <v>3443</v>
      </c>
      <c r="B1381" s="163" t="s">
        <v>3646</v>
      </c>
      <c r="C1381" s="163" t="s">
        <v>198</v>
      </c>
      <c r="D1381" s="163" t="s">
        <v>198</v>
      </c>
      <c r="E1381" s="163" t="s">
        <v>13</v>
      </c>
      <c r="F1381" s="163"/>
      <c r="G1381" s="163" t="s">
        <v>2381</v>
      </c>
      <c r="H1381" s="163" t="s">
        <v>2382</v>
      </c>
      <c r="I1381" s="164">
        <v>3545.44</v>
      </c>
      <c r="J1381" s="164">
        <v>3545.44</v>
      </c>
      <c r="K1381" s="164">
        <v>40814.46</v>
      </c>
      <c r="L1381" s="164">
        <v>40814.46</v>
      </c>
      <c r="M1381" s="164">
        <v>1</v>
      </c>
      <c r="N1381" s="164">
        <v>1</v>
      </c>
      <c r="O1381" s="156">
        <v>37269.019999999997</v>
      </c>
      <c r="P1381" s="156">
        <f t="shared" si="21"/>
        <v>3545.4400000000023</v>
      </c>
    </row>
    <row r="1382" spans="1:16" s="21" customFormat="1" ht="15" customHeight="1">
      <c r="A1382" s="163" t="s">
        <v>3443</v>
      </c>
      <c r="B1382" s="163" t="s">
        <v>3646</v>
      </c>
      <c r="C1382" s="163" t="s">
        <v>200</v>
      </c>
      <c r="D1382" s="163" t="s">
        <v>200</v>
      </c>
      <c r="E1382" s="163" t="s">
        <v>13</v>
      </c>
      <c r="F1382" s="163"/>
      <c r="G1382" s="163" t="s">
        <v>2279</v>
      </c>
      <c r="H1382" s="163" t="s">
        <v>2280</v>
      </c>
      <c r="I1382" s="164">
        <v>2229.7600000000002</v>
      </c>
      <c r="J1382" s="164">
        <v>2229.7600000000002</v>
      </c>
      <c r="K1382" s="164">
        <v>214071.77</v>
      </c>
      <c r="L1382" s="164">
        <v>214071.77</v>
      </c>
      <c r="M1382" s="164">
        <v>1</v>
      </c>
      <c r="N1382" s="164">
        <v>1</v>
      </c>
      <c r="O1382" s="156">
        <v>211842.01</v>
      </c>
      <c r="P1382" s="156">
        <f t="shared" si="21"/>
        <v>2229.7599999999802</v>
      </c>
    </row>
    <row r="1383" spans="1:16" s="21" customFormat="1" ht="15" customHeight="1">
      <c r="A1383" s="163" t="s">
        <v>3443</v>
      </c>
      <c r="B1383" s="163" t="s">
        <v>3646</v>
      </c>
      <c r="C1383" s="163" t="s">
        <v>200</v>
      </c>
      <c r="D1383" s="163" t="s">
        <v>200</v>
      </c>
      <c r="E1383" s="163" t="s">
        <v>13</v>
      </c>
      <c r="F1383" s="163"/>
      <c r="G1383" s="163" t="s">
        <v>2300</v>
      </c>
      <c r="H1383" s="163" t="s">
        <v>2301</v>
      </c>
      <c r="I1383" s="164" t="s">
        <v>3442</v>
      </c>
      <c r="J1383" s="164" t="s">
        <v>3442</v>
      </c>
      <c r="K1383" s="164">
        <v>0</v>
      </c>
      <c r="L1383" s="164">
        <v>0</v>
      </c>
      <c r="M1383" s="164">
        <v>1</v>
      </c>
      <c r="N1383" s="164">
        <v>1</v>
      </c>
      <c r="O1383" s="156">
        <v>0</v>
      </c>
      <c r="P1383" s="156">
        <f t="shared" si="21"/>
        <v>0</v>
      </c>
    </row>
    <row r="1384" spans="1:16" s="21" customFormat="1" ht="15" customHeight="1">
      <c r="A1384" s="163" t="s">
        <v>3443</v>
      </c>
      <c r="B1384" s="163" t="s">
        <v>3646</v>
      </c>
      <c r="C1384" s="163" t="s">
        <v>200</v>
      </c>
      <c r="D1384" s="163" t="s">
        <v>200</v>
      </c>
      <c r="E1384" s="163" t="s">
        <v>13</v>
      </c>
      <c r="F1384" s="163"/>
      <c r="G1384" s="163" t="s">
        <v>2281</v>
      </c>
      <c r="H1384" s="163" t="s">
        <v>2282</v>
      </c>
      <c r="I1384" s="164">
        <v>421.42</v>
      </c>
      <c r="J1384" s="164">
        <v>421.42</v>
      </c>
      <c r="K1384" s="164">
        <v>12556.44</v>
      </c>
      <c r="L1384" s="164">
        <v>12556.44</v>
      </c>
      <c r="M1384" s="164">
        <v>1</v>
      </c>
      <c r="N1384" s="164">
        <v>1</v>
      </c>
      <c r="O1384" s="156">
        <v>12135.02</v>
      </c>
      <c r="P1384" s="156">
        <f t="shared" si="21"/>
        <v>421.42000000000007</v>
      </c>
    </row>
    <row r="1385" spans="1:16" s="21" customFormat="1" ht="15" customHeight="1">
      <c r="A1385" s="163" t="s">
        <v>3443</v>
      </c>
      <c r="B1385" s="163" t="s">
        <v>3646</v>
      </c>
      <c r="C1385" s="163" t="s">
        <v>200</v>
      </c>
      <c r="D1385" s="163" t="s">
        <v>200</v>
      </c>
      <c r="E1385" s="163" t="s">
        <v>13</v>
      </c>
      <c r="F1385" s="163"/>
      <c r="G1385" s="163" t="s">
        <v>2283</v>
      </c>
      <c r="H1385" s="163" t="s">
        <v>2284</v>
      </c>
      <c r="I1385" s="164">
        <v>8083.42</v>
      </c>
      <c r="J1385" s="164">
        <v>8083.42</v>
      </c>
      <c r="K1385" s="164">
        <v>8083.42</v>
      </c>
      <c r="L1385" s="164">
        <v>8083.42</v>
      </c>
      <c r="M1385" s="164">
        <v>1</v>
      </c>
      <c r="N1385" s="164">
        <v>1</v>
      </c>
      <c r="O1385" s="156">
        <v>0</v>
      </c>
      <c r="P1385" s="156">
        <f t="shared" si="21"/>
        <v>8083.42</v>
      </c>
    </row>
    <row r="1386" spans="1:16" s="21" customFormat="1" ht="15" customHeight="1">
      <c r="A1386" s="163" t="s">
        <v>3443</v>
      </c>
      <c r="B1386" s="163" t="s">
        <v>3646</v>
      </c>
      <c r="C1386" s="163" t="s">
        <v>200</v>
      </c>
      <c r="D1386" s="163" t="s">
        <v>200</v>
      </c>
      <c r="E1386" s="163" t="s">
        <v>13</v>
      </c>
      <c r="F1386" s="163"/>
      <c r="G1386" s="163" t="s">
        <v>2285</v>
      </c>
      <c r="H1386" s="163" t="s">
        <v>2286</v>
      </c>
      <c r="I1386" s="164">
        <v>103.54</v>
      </c>
      <c r="J1386" s="164">
        <v>103.54</v>
      </c>
      <c r="K1386" s="164">
        <v>414.62</v>
      </c>
      <c r="L1386" s="164">
        <v>414.62000000000006</v>
      </c>
      <c r="M1386" s="164">
        <v>1</v>
      </c>
      <c r="N1386" s="164">
        <v>1</v>
      </c>
      <c r="O1386" s="156">
        <v>311.08000000000004</v>
      </c>
      <c r="P1386" s="156">
        <f t="shared" si="21"/>
        <v>103.54000000000002</v>
      </c>
    </row>
    <row r="1387" spans="1:16" s="21" customFormat="1" ht="15" customHeight="1">
      <c r="A1387" s="163" t="s">
        <v>3443</v>
      </c>
      <c r="B1387" s="163" t="s">
        <v>3646</v>
      </c>
      <c r="C1387" s="163" t="s">
        <v>200</v>
      </c>
      <c r="D1387" s="163" t="s">
        <v>200</v>
      </c>
      <c r="E1387" s="163" t="s">
        <v>13</v>
      </c>
      <c r="F1387" s="163"/>
      <c r="G1387" s="163" t="s">
        <v>2287</v>
      </c>
      <c r="H1387" s="163" t="s">
        <v>2288</v>
      </c>
      <c r="I1387" s="164">
        <v>2109.0300000000002</v>
      </c>
      <c r="J1387" s="164">
        <v>2109.0300000000002</v>
      </c>
      <c r="K1387" s="164">
        <v>2109.0300000000002</v>
      </c>
      <c r="L1387" s="164">
        <v>2109.0300000000002</v>
      </c>
      <c r="M1387" s="164">
        <v>1</v>
      </c>
      <c r="N1387" s="164">
        <v>1</v>
      </c>
      <c r="O1387" s="156">
        <v>0</v>
      </c>
      <c r="P1387" s="156">
        <f t="shared" si="21"/>
        <v>2109.0300000000002</v>
      </c>
    </row>
    <row r="1388" spans="1:16" s="21" customFormat="1" ht="15" customHeight="1">
      <c r="A1388" s="163" t="s">
        <v>3443</v>
      </c>
      <c r="B1388" s="163" t="s">
        <v>3646</v>
      </c>
      <c r="C1388" s="163" t="s">
        <v>200</v>
      </c>
      <c r="D1388" s="163" t="s">
        <v>200</v>
      </c>
      <c r="E1388" s="163" t="s">
        <v>13</v>
      </c>
      <c r="F1388" s="163"/>
      <c r="G1388" s="163" t="s">
        <v>2302</v>
      </c>
      <c r="H1388" s="163" t="s">
        <v>2303</v>
      </c>
      <c r="I1388" s="164">
        <v>578.53</v>
      </c>
      <c r="J1388" s="164">
        <v>578.53</v>
      </c>
      <c r="K1388" s="164">
        <v>578.53</v>
      </c>
      <c r="L1388" s="164">
        <v>578.53</v>
      </c>
      <c r="M1388" s="164">
        <v>1</v>
      </c>
      <c r="N1388" s="164">
        <v>1</v>
      </c>
      <c r="O1388" s="156">
        <v>0</v>
      </c>
      <c r="P1388" s="156">
        <f t="shared" si="21"/>
        <v>578.53</v>
      </c>
    </row>
    <row r="1389" spans="1:16" s="21" customFormat="1" ht="15" customHeight="1">
      <c r="A1389" s="163" t="s">
        <v>3443</v>
      </c>
      <c r="B1389" s="163" t="s">
        <v>3646</v>
      </c>
      <c r="C1389" s="163" t="s">
        <v>200</v>
      </c>
      <c r="D1389" s="163" t="s">
        <v>200</v>
      </c>
      <c r="E1389" s="163" t="s">
        <v>13</v>
      </c>
      <c r="F1389" s="163"/>
      <c r="G1389" s="163" t="s">
        <v>2306</v>
      </c>
      <c r="H1389" s="163" t="s">
        <v>27</v>
      </c>
      <c r="I1389" s="164" t="s">
        <v>3442</v>
      </c>
      <c r="J1389" s="164" t="s">
        <v>3442</v>
      </c>
      <c r="K1389" s="164">
        <v>0</v>
      </c>
      <c r="L1389" s="164">
        <v>0</v>
      </c>
      <c r="M1389" s="164">
        <v>1</v>
      </c>
      <c r="N1389" s="164">
        <v>1</v>
      </c>
      <c r="O1389" s="156">
        <v>0</v>
      </c>
      <c r="P1389" s="156">
        <f t="shared" si="21"/>
        <v>0</v>
      </c>
    </row>
    <row r="1390" spans="1:16" s="21" customFormat="1" ht="15" customHeight="1">
      <c r="A1390" s="163" t="s">
        <v>3443</v>
      </c>
      <c r="B1390" s="163" t="s">
        <v>3646</v>
      </c>
      <c r="C1390" s="163" t="s">
        <v>200</v>
      </c>
      <c r="D1390" s="163" t="s">
        <v>200</v>
      </c>
      <c r="E1390" s="163" t="s">
        <v>13</v>
      </c>
      <c r="F1390" s="163"/>
      <c r="G1390" s="163" t="s">
        <v>2289</v>
      </c>
      <c r="H1390" s="163" t="s">
        <v>2290</v>
      </c>
      <c r="I1390" s="164" t="s">
        <v>3442</v>
      </c>
      <c r="J1390" s="164" t="s">
        <v>3442</v>
      </c>
      <c r="K1390" s="164">
        <v>0</v>
      </c>
      <c r="L1390" s="164">
        <v>0</v>
      </c>
      <c r="M1390" s="164">
        <v>1</v>
      </c>
      <c r="N1390" s="164">
        <v>1</v>
      </c>
      <c r="O1390" s="156">
        <v>0</v>
      </c>
      <c r="P1390" s="156">
        <f t="shared" si="21"/>
        <v>0</v>
      </c>
    </row>
    <row r="1391" spans="1:16" s="21" customFormat="1" ht="15" customHeight="1">
      <c r="A1391" s="163" t="s">
        <v>3443</v>
      </c>
      <c r="B1391" s="163" t="s">
        <v>3646</v>
      </c>
      <c r="C1391" s="163" t="s">
        <v>200</v>
      </c>
      <c r="D1391" s="163" t="s">
        <v>200</v>
      </c>
      <c r="E1391" s="163" t="s">
        <v>13</v>
      </c>
      <c r="F1391" s="163"/>
      <c r="G1391" s="163" t="s">
        <v>2291</v>
      </c>
      <c r="H1391" s="163" t="s">
        <v>2292</v>
      </c>
      <c r="I1391" s="164" t="s">
        <v>3442</v>
      </c>
      <c r="J1391" s="164" t="s">
        <v>3442</v>
      </c>
      <c r="K1391" s="164">
        <v>0</v>
      </c>
      <c r="L1391" s="164">
        <v>0</v>
      </c>
      <c r="M1391" s="164">
        <v>1</v>
      </c>
      <c r="N1391" s="164">
        <v>1</v>
      </c>
      <c r="O1391" s="156">
        <v>0</v>
      </c>
      <c r="P1391" s="156">
        <f t="shared" si="21"/>
        <v>0</v>
      </c>
    </row>
    <row r="1392" spans="1:16" s="21" customFormat="1" ht="15" customHeight="1">
      <c r="A1392" s="163" t="s">
        <v>3443</v>
      </c>
      <c r="B1392" s="163" t="s">
        <v>3646</v>
      </c>
      <c r="C1392" s="163" t="s">
        <v>200</v>
      </c>
      <c r="D1392" s="163" t="s">
        <v>200</v>
      </c>
      <c r="E1392" s="163" t="s">
        <v>13</v>
      </c>
      <c r="F1392" s="163"/>
      <c r="G1392" s="163" t="s">
        <v>2293</v>
      </c>
      <c r="H1392" s="163" t="s">
        <v>17</v>
      </c>
      <c r="I1392" s="164">
        <v>246.61</v>
      </c>
      <c r="J1392" s="164">
        <v>246.61</v>
      </c>
      <c r="K1392" s="164">
        <v>338.45</v>
      </c>
      <c r="L1392" s="164">
        <v>338.45000000000005</v>
      </c>
      <c r="M1392" s="164">
        <v>1</v>
      </c>
      <c r="N1392" s="164">
        <v>1</v>
      </c>
      <c r="O1392" s="156">
        <v>91.84</v>
      </c>
      <c r="P1392" s="156">
        <f t="shared" si="21"/>
        <v>246.61000000000004</v>
      </c>
    </row>
    <row r="1393" spans="1:16" s="21" customFormat="1" ht="15" customHeight="1">
      <c r="A1393" s="163" t="s">
        <v>3443</v>
      </c>
      <c r="B1393" s="163" t="s">
        <v>3646</v>
      </c>
      <c r="C1393" s="163" t="s">
        <v>200</v>
      </c>
      <c r="D1393" s="163" t="s">
        <v>200</v>
      </c>
      <c r="E1393" s="163" t="s">
        <v>13</v>
      </c>
      <c r="F1393" s="163"/>
      <c r="G1393" s="163" t="s">
        <v>2294</v>
      </c>
      <c r="H1393" s="163" t="s">
        <v>2295</v>
      </c>
      <c r="I1393" s="164">
        <v>1257.49</v>
      </c>
      <c r="J1393" s="164">
        <v>1257.49</v>
      </c>
      <c r="K1393" s="164">
        <v>2514.98</v>
      </c>
      <c r="L1393" s="164">
        <v>2514.98</v>
      </c>
      <c r="M1393" s="164">
        <v>1</v>
      </c>
      <c r="N1393" s="164">
        <v>1</v>
      </c>
      <c r="O1393" s="156">
        <v>1257.49</v>
      </c>
      <c r="P1393" s="156">
        <f t="shared" si="21"/>
        <v>1257.49</v>
      </c>
    </row>
    <row r="1394" spans="1:16" s="21" customFormat="1" ht="15" customHeight="1">
      <c r="A1394" s="163" t="s">
        <v>3443</v>
      </c>
      <c r="B1394" s="163" t="s">
        <v>3646</v>
      </c>
      <c r="C1394" s="163" t="s">
        <v>200</v>
      </c>
      <c r="D1394" s="163" t="s">
        <v>200</v>
      </c>
      <c r="E1394" s="163" t="s">
        <v>13</v>
      </c>
      <c r="F1394" s="163"/>
      <c r="G1394" s="163" t="s">
        <v>2314</v>
      </c>
      <c r="H1394" s="163" t="s">
        <v>2315</v>
      </c>
      <c r="I1394" s="164" t="s">
        <v>3442</v>
      </c>
      <c r="J1394" s="164" t="s">
        <v>3442</v>
      </c>
      <c r="K1394" s="164">
        <v>0</v>
      </c>
      <c r="L1394" s="164">
        <v>0</v>
      </c>
      <c r="M1394" s="164">
        <v>1</v>
      </c>
      <c r="N1394" s="164">
        <v>1</v>
      </c>
      <c r="O1394" s="156">
        <v>0</v>
      </c>
      <c r="P1394" s="156">
        <f t="shared" si="21"/>
        <v>0</v>
      </c>
    </row>
    <row r="1395" spans="1:16" s="21" customFormat="1" ht="15" customHeight="1">
      <c r="A1395" s="163" t="s">
        <v>3443</v>
      </c>
      <c r="B1395" s="163" t="s">
        <v>3646</v>
      </c>
      <c r="C1395" s="163" t="s">
        <v>200</v>
      </c>
      <c r="D1395" s="163" t="s">
        <v>200</v>
      </c>
      <c r="E1395" s="163" t="s">
        <v>13</v>
      </c>
      <c r="F1395" s="163"/>
      <c r="G1395" s="163" t="s">
        <v>2304</v>
      </c>
      <c r="H1395" s="163" t="s">
        <v>2305</v>
      </c>
      <c r="I1395" s="164" t="s">
        <v>3442</v>
      </c>
      <c r="J1395" s="164" t="s">
        <v>3442</v>
      </c>
      <c r="K1395" s="164">
        <v>-207</v>
      </c>
      <c r="L1395" s="164">
        <v>-207</v>
      </c>
      <c r="M1395" s="164">
        <v>1</v>
      </c>
      <c r="N1395" s="164">
        <v>0</v>
      </c>
      <c r="O1395" s="156">
        <v>-207</v>
      </c>
      <c r="P1395" s="156">
        <f t="shared" si="21"/>
        <v>0</v>
      </c>
    </row>
    <row r="1396" spans="1:16" s="21" customFormat="1" ht="15" customHeight="1">
      <c r="A1396" s="163" t="s">
        <v>3443</v>
      </c>
      <c r="B1396" s="163" t="s">
        <v>3646</v>
      </c>
      <c r="C1396" s="163" t="s">
        <v>202</v>
      </c>
      <c r="D1396" s="163" t="s">
        <v>202</v>
      </c>
      <c r="E1396" s="163" t="s">
        <v>13</v>
      </c>
      <c r="F1396" s="163"/>
      <c r="G1396" s="163" t="s">
        <v>2279</v>
      </c>
      <c r="H1396" s="163" t="s">
        <v>2280</v>
      </c>
      <c r="I1396" s="164">
        <v>14695.59</v>
      </c>
      <c r="J1396" s="164">
        <v>14695.59</v>
      </c>
      <c r="K1396" s="164">
        <v>1397287.48</v>
      </c>
      <c r="L1396" s="164">
        <v>1397287.4800000002</v>
      </c>
      <c r="M1396" s="164">
        <v>1</v>
      </c>
      <c r="N1396" s="164">
        <v>1</v>
      </c>
      <c r="O1396" s="156">
        <v>1382591.89</v>
      </c>
      <c r="P1396" s="156">
        <f t="shared" si="21"/>
        <v>14695.590000000317</v>
      </c>
    </row>
    <row r="1397" spans="1:16" s="21" customFormat="1" ht="15" customHeight="1">
      <c r="A1397" s="163" t="s">
        <v>3443</v>
      </c>
      <c r="B1397" s="163" t="s">
        <v>3646</v>
      </c>
      <c r="C1397" s="163" t="s">
        <v>202</v>
      </c>
      <c r="D1397" s="163" t="s">
        <v>202</v>
      </c>
      <c r="E1397" s="163" t="s">
        <v>13</v>
      </c>
      <c r="F1397" s="163"/>
      <c r="G1397" s="163" t="s">
        <v>2281</v>
      </c>
      <c r="H1397" s="163" t="s">
        <v>2282</v>
      </c>
      <c r="I1397" s="164">
        <v>2777.45</v>
      </c>
      <c r="J1397" s="164">
        <v>2777.45</v>
      </c>
      <c r="K1397" s="164">
        <v>82755.39</v>
      </c>
      <c r="L1397" s="164">
        <v>82755.389999999985</v>
      </c>
      <c r="M1397" s="164">
        <v>1</v>
      </c>
      <c r="N1397" s="164">
        <v>1</v>
      </c>
      <c r="O1397" s="156">
        <v>79977.939999999988</v>
      </c>
      <c r="P1397" s="156">
        <f t="shared" si="21"/>
        <v>2777.4499999999971</v>
      </c>
    </row>
    <row r="1398" spans="1:16" s="21" customFormat="1" ht="15" customHeight="1">
      <c r="A1398" s="163" t="s">
        <v>3443</v>
      </c>
      <c r="B1398" s="163" t="s">
        <v>3646</v>
      </c>
      <c r="C1398" s="163" t="s">
        <v>202</v>
      </c>
      <c r="D1398" s="163" t="s">
        <v>202</v>
      </c>
      <c r="E1398" s="163" t="s">
        <v>13</v>
      </c>
      <c r="F1398" s="163"/>
      <c r="G1398" s="163" t="s">
        <v>2283</v>
      </c>
      <c r="H1398" s="163" t="s">
        <v>2284</v>
      </c>
      <c r="I1398" s="164">
        <v>51811.06</v>
      </c>
      <c r="J1398" s="164">
        <v>51811.06</v>
      </c>
      <c r="K1398" s="164">
        <v>51811.06</v>
      </c>
      <c r="L1398" s="164">
        <v>51811.06</v>
      </c>
      <c r="M1398" s="164">
        <v>1</v>
      </c>
      <c r="N1398" s="164">
        <v>1</v>
      </c>
      <c r="O1398" s="156">
        <v>0</v>
      </c>
      <c r="P1398" s="156">
        <f t="shared" si="21"/>
        <v>51811.06</v>
      </c>
    </row>
    <row r="1399" spans="1:16" s="21" customFormat="1" ht="15" customHeight="1">
      <c r="A1399" s="163" t="s">
        <v>3443</v>
      </c>
      <c r="B1399" s="163" t="s">
        <v>3646</v>
      </c>
      <c r="C1399" s="163" t="s">
        <v>202</v>
      </c>
      <c r="D1399" s="163" t="s">
        <v>202</v>
      </c>
      <c r="E1399" s="163" t="s">
        <v>13</v>
      </c>
      <c r="F1399" s="163"/>
      <c r="G1399" s="163" t="s">
        <v>2285</v>
      </c>
      <c r="H1399" s="163" t="s">
        <v>2286</v>
      </c>
      <c r="I1399" s="164">
        <v>663.63</v>
      </c>
      <c r="J1399" s="164">
        <v>663.63</v>
      </c>
      <c r="K1399" s="164">
        <v>2657.53</v>
      </c>
      <c r="L1399" s="164">
        <v>2657.53</v>
      </c>
      <c r="M1399" s="164">
        <v>1</v>
      </c>
      <c r="N1399" s="164">
        <v>1</v>
      </c>
      <c r="O1399" s="156">
        <v>1993.9000000000003</v>
      </c>
      <c r="P1399" s="156">
        <f t="shared" si="21"/>
        <v>663.62999999999988</v>
      </c>
    </row>
    <row r="1400" spans="1:16" s="21" customFormat="1" ht="15" customHeight="1">
      <c r="A1400" s="163" t="s">
        <v>3443</v>
      </c>
      <c r="B1400" s="163" t="s">
        <v>3646</v>
      </c>
      <c r="C1400" s="163" t="s">
        <v>202</v>
      </c>
      <c r="D1400" s="163" t="s">
        <v>202</v>
      </c>
      <c r="E1400" s="163" t="s">
        <v>13</v>
      </c>
      <c r="F1400" s="163"/>
      <c r="G1400" s="163" t="s">
        <v>16</v>
      </c>
      <c r="H1400" s="163" t="s">
        <v>2307</v>
      </c>
      <c r="I1400" s="164" t="s">
        <v>3442</v>
      </c>
      <c r="J1400" s="164" t="s">
        <v>3442</v>
      </c>
      <c r="K1400" s="164">
        <v>0</v>
      </c>
      <c r="L1400" s="164">
        <v>0</v>
      </c>
      <c r="M1400" s="164">
        <v>1</v>
      </c>
      <c r="N1400" s="164">
        <v>1</v>
      </c>
      <c r="O1400" s="156">
        <v>0</v>
      </c>
      <c r="P1400" s="156">
        <f t="shared" si="21"/>
        <v>0</v>
      </c>
    </row>
    <row r="1401" spans="1:16" s="21" customFormat="1" ht="15" customHeight="1">
      <c r="A1401" s="163" t="s">
        <v>3443</v>
      </c>
      <c r="B1401" s="163" t="s">
        <v>3646</v>
      </c>
      <c r="C1401" s="163" t="s">
        <v>202</v>
      </c>
      <c r="D1401" s="163" t="s">
        <v>202</v>
      </c>
      <c r="E1401" s="163" t="s">
        <v>13</v>
      </c>
      <c r="F1401" s="163"/>
      <c r="G1401" s="163" t="s">
        <v>2287</v>
      </c>
      <c r="H1401" s="163" t="s">
        <v>2288</v>
      </c>
      <c r="I1401" s="164">
        <v>15222.22</v>
      </c>
      <c r="J1401" s="164">
        <v>15222.22</v>
      </c>
      <c r="K1401" s="164">
        <v>15222.22</v>
      </c>
      <c r="L1401" s="164">
        <v>15222.22</v>
      </c>
      <c r="M1401" s="164">
        <v>1</v>
      </c>
      <c r="N1401" s="164">
        <v>1</v>
      </c>
      <c r="O1401" s="156">
        <v>0</v>
      </c>
      <c r="P1401" s="156">
        <f t="shared" si="21"/>
        <v>15222.22</v>
      </c>
    </row>
    <row r="1402" spans="1:16" s="21" customFormat="1" ht="15" customHeight="1">
      <c r="A1402" s="163" t="s">
        <v>3443</v>
      </c>
      <c r="B1402" s="163" t="s">
        <v>3646</v>
      </c>
      <c r="C1402" s="163" t="s">
        <v>202</v>
      </c>
      <c r="D1402" s="163" t="s">
        <v>202</v>
      </c>
      <c r="E1402" s="163" t="s">
        <v>13</v>
      </c>
      <c r="F1402" s="163"/>
      <c r="G1402" s="163" t="s">
        <v>2302</v>
      </c>
      <c r="H1402" s="163" t="s">
        <v>2303</v>
      </c>
      <c r="I1402" s="164">
        <v>4215.99</v>
      </c>
      <c r="J1402" s="164">
        <v>4215.99</v>
      </c>
      <c r="K1402" s="164">
        <v>4215.99</v>
      </c>
      <c r="L1402" s="164">
        <v>4215.99</v>
      </c>
      <c r="M1402" s="164">
        <v>1</v>
      </c>
      <c r="N1402" s="164">
        <v>1</v>
      </c>
      <c r="O1402" s="156">
        <v>0</v>
      </c>
      <c r="P1402" s="156">
        <f t="shared" si="21"/>
        <v>4215.99</v>
      </c>
    </row>
    <row r="1403" spans="1:16" s="21" customFormat="1" ht="15" customHeight="1">
      <c r="A1403" s="163" t="s">
        <v>3443</v>
      </c>
      <c r="B1403" s="163" t="s">
        <v>3646</v>
      </c>
      <c r="C1403" s="163" t="s">
        <v>202</v>
      </c>
      <c r="D1403" s="163" t="s">
        <v>202</v>
      </c>
      <c r="E1403" s="163" t="s">
        <v>13</v>
      </c>
      <c r="F1403" s="163"/>
      <c r="G1403" s="163" t="s">
        <v>2306</v>
      </c>
      <c r="H1403" s="163" t="s">
        <v>27</v>
      </c>
      <c r="I1403" s="164" t="s">
        <v>3442</v>
      </c>
      <c r="J1403" s="164" t="s">
        <v>3442</v>
      </c>
      <c r="K1403" s="164">
        <v>0</v>
      </c>
      <c r="L1403" s="164">
        <v>0</v>
      </c>
      <c r="M1403" s="164">
        <v>1</v>
      </c>
      <c r="N1403" s="164">
        <v>1</v>
      </c>
      <c r="O1403" s="156">
        <v>0</v>
      </c>
      <c r="P1403" s="156">
        <f t="shared" si="21"/>
        <v>0</v>
      </c>
    </row>
    <row r="1404" spans="1:16" s="21" customFormat="1" ht="15" customHeight="1">
      <c r="A1404" s="163" t="s">
        <v>3443</v>
      </c>
      <c r="B1404" s="163" t="s">
        <v>3646</v>
      </c>
      <c r="C1404" s="163" t="s">
        <v>202</v>
      </c>
      <c r="D1404" s="163" t="s">
        <v>202</v>
      </c>
      <c r="E1404" s="163" t="s">
        <v>13</v>
      </c>
      <c r="F1404" s="163"/>
      <c r="G1404" s="163" t="s">
        <v>2289</v>
      </c>
      <c r="H1404" s="163" t="s">
        <v>2290</v>
      </c>
      <c r="I1404" s="164">
        <v>-1</v>
      </c>
      <c r="J1404" s="164">
        <v>-1</v>
      </c>
      <c r="K1404" s="164">
        <v>69848</v>
      </c>
      <c r="L1404" s="164">
        <v>69848</v>
      </c>
      <c r="M1404" s="164">
        <v>1</v>
      </c>
      <c r="N1404" s="164">
        <v>1</v>
      </c>
      <c r="O1404" s="156">
        <v>69849</v>
      </c>
      <c r="P1404" s="156">
        <f t="shared" si="21"/>
        <v>-1</v>
      </c>
    </row>
    <row r="1405" spans="1:16" s="21" customFormat="1" ht="15" customHeight="1">
      <c r="A1405" s="163" t="s">
        <v>3443</v>
      </c>
      <c r="B1405" s="163" t="s">
        <v>3646</v>
      </c>
      <c r="C1405" s="163" t="s">
        <v>202</v>
      </c>
      <c r="D1405" s="163" t="s">
        <v>202</v>
      </c>
      <c r="E1405" s="163" t="s">
        <v>13</v>
      </c>
      <c r="F1405" s="163"/>
      <c r="G1405" s="163" t="s">
        <v>2291</v>
      </c>
      <c r="H1405" s="163" t="s">
        <v>2292</v>
      </c>
      <c r="I1405" s="164" t="s">
        <v>3442</v>
      </c>
      <c r="J1405" s="164" t="s">
        <v>3442</v>
      </c>
      <c r="K1405" s="164">
        <v>29687</v>
      </c>
      <c r="L1405" s="164">
        <v>29687</v>
      </c>
      <c r="M1405" s="164">
        <v>1</v>
      </c>
      <c r="N1405" s="164">
        <v>1</v>
      </c>
      <c r="O1405" s="156">
        <v>29687</v>
      </c>
      <c r="P1405" s="156">
        <f t="shared" si="21"/>
        <v>0</v>
      </c>
    </row>
    <row r="1406" spans="1:16" s="21" customFormat="1" ht="15" customHeight="1">
      <c r="A1406" s="163" t="s">
        <v>3443</v>
      </c>
      <c r="B1406" s="163" t="s">
        <v>3646</v>
      </c>
      <c r="C1406" s="163" t="s">
        <v>202</v>
      </c>
      <c r="D1406" s="163" t="s">
        <v>202</v>
      </c>
      <c r="E1406" s="163" t="s">
        <v>13</v>
      </c>
      <c r="F1406" s="163"/>
      <c r="G1406" s="163" t="s">
        <v>2320</v>
      </c>
      <c r="H1406" s="163" t="s">
        <v>2321</v>
      </c>
      <c r="I1406" s="164" t="s">
        <v>3442</v>
      </c>
      <c r="J1406" s="164" t="s">
        <v>3442</v>
      </c>
      <c r="K1406" s="164">
        <v>0</v>
      </c>
      <c r="L1406" s="164">
        <v>0</v>
      </c>
      <c r="M1406" s="164">
        <v>1</v>
      </c>
      <c r="N1406" s="164">
        <v>1</v>
      </c>
      <c r="O1406" s="156">
        <v>0</v>
      </c>
      <c r="P1406" s="156">
        <f t="shared" si="21"/>
        <v>0</v>
      </c>
    </row>
    <row r="1407" spans="1:16" s="21" customFormat="1" ht="15" customHeight="1">
      <c r="A1407" s="163" t="s">
        <v>3443</v>
      </c>
      <c r="B1407" s="163" t="s">
        <v>3646</v>
      </c>
      <c r="C1407" s="163" t="s">
        <v>202</v>
      </c>
      <c r="D1407" s="163" t="s">
        <v>202</v>
      </c>
      <c r="E1407" s="163" t="s">
        <v>13</v>
      </c>
      <c r="F1407" s="163"/>
      <c r="G1407" s="163" t="s">
        <v>2293</v>
      </c>
      <c r="H1407" s="163" t="s">
        <v>17</v>
      </c>
      <c r="I1407" s="164">
        <v>1430.39</v>
      </c>
      <c r="J1407" s="164">
        <v>1430.39</v>
      </c>
      <c r="K1407" s="164">
        <v>2138.38</v>
      </c>
      <c r="L1407" s="164">
        <v>2138.38</v>
      </c>
      <c r="M1407" s="164">
        <v>1</v>
      </c>
      <c r="N1407" s="164">
        <v>1</v>
      </c>
      <c r="O1407" s="156">
        <v>707.99</v>
      </c>
      <c r="P1407" s="156">
        <f t="shared" si="21"/>
        <v>1430.39</v>
      </c>
    </row>
    <row r="1408" spans="1:16" s="21" customFormat="1" ht="15" customHeight="1">
      <c r="A1408" s="163" t="s">
        <v>3443</v>
      </c>
      <c r="B1408" s="163" t="s">
        <v>3646</v>
      </c>
      <c r="C1408" s="163" t="s">
        <v>202</v>
      </c>
      <c r="D1408" s="163" t="s">
        <v>202</v>
      </c>
      <c r="E1408" s="163" t="s">
        <v>13</v>
      </c>
      <c r="F1408" s="163"/>
      <c r="G1408" s="163" t="s">
        <v>2294</v>
      </c>
      <c r="H1408" s="163" t="s">
        <v>2295</v>
      </c>
      <c r="I1408" s="164">
        <v>8297.5</v>
      </c>
      <c r="J1408" s="164">
        <v>8297.5</v>
      </c>
      <c r="K1408" s="164">
        <v>16595</v>
      </c>
      <c r="L1408" s="164">
        <v>16595</v>
      </c>
      <c r="M1408" s="164">
        <v>1</v>
      </c>
      <c r="N1408" s="164">
        <v>1</v>
      </c>
      <c r="O1408" s="156">
        <v>8297.5</v>
      </c>
      <c r="P1408" s="156">
        <f t="shared" si="21"/>
        <v>8297.5</v>
      </c>
    </row>
    <row r="1409" spans="1:16" s="21" customFormat="1" ht="15" customHeight="1">
      <c r="A1409" s="163" t="s">
        <v>3443</v>
      </c>
      <c r="B1409" s="163" t="s">
        <v>3646</v>
      </c>
      <c r="C1409" s="163" t="s">
        <v>202</v>
      </c>
      <c r="D1409" s="163" t="s">
        <v>202</v>
      </c>
      <c r="E1409" s="163" t="s">
        <v>13</v>
      </c>
      <c r="F1409" s="163"/>
      <c r="G1409" s="163" t="s">
        <v>2330</v>
      </c>
      <c r="H1409" s="163" t="s">
        <v>2331</v>
      </c>
      <c r="I1409" s="164" t="s">
        <v>3442</v>
      </c>
      <c r="J1409" s="164" t="s">
        <v>3442</v>
      </c>
      <c r="K1409" s="164">
        <v>0</v>
      </c>
      <c r="L1409" s="164">
        <v>0</v>
      </c>
      <c r="M1409" s="164">
        <v>1</v>
      </c>
      <c r="N1409" s="164">
        <v>1</v>
      </c>
      <c r="O1409" s="156">
        <v>0</v>
      </c>
      <c r="P1409" s="156">
        <f t="shared" si="21"/>
        <v>0</v>
      </c>
    </row>
    <row r="1410" spans="1:16" s="21" customFormat="1" ht="15" customHeight="1">
      <c r="A1410" s="163" t="s">
        <v>3443</v>
      </c>
      <c r="B1410" s="163" t="s">
        <v>3646</v>
      </c>
      <c r="C1410" s="163" t="s">
        <v>202</v>
      </c>
      <c r="D1410" s="163" t="s">
        <v>202</v>
      </c>
      <c r="E1410" s="163" t="s">
        <v>13</v>
      </c>
      <c r="F1410" s="163"/>
      <c r="G1410" s="163" t="s">
        <v>2313</v>
      </c>
      <c r="H1410" s="163" t="s">
        <v>39</v>
      </c>
      <c r="I1410" s="164" t="s">
        <v>3442</v>
      </c>
      <c r="J1410" s="164" t="s">
        <v>3442</v>
      </c>
      <c r="K1410" s="164">
        <v>746.95</v>
      </c>
      <c r="L1410" s="164">
        <v>746.95</v>
      </c>
      <c r="M1410" s="164">
        <v>1</v>
      </c>
      <c r="N1410" s="164">
        <v>1</v>
      </c>
      <c r="O1410" s="156">
        <v>746.95</v>
      </c>
      <c r="P1410" s="156">
        <f t="shared" si="21"/>
        <v>0</v>
      </c>
    </row>
    <row r="1411" spans="1:16" s="21" customFormat="1" ht="15" customHeight="1">
      <c r="A1411" s="163" t="s">
        <v>3443</v>
      </c>
      <c r="B1411" s="163" t="s">
        <v>3646</v>
      </c>
      <c r="C1411" s="163" t="s">
        <v>202</v>
      </c>
      <c r="D1411" s="163" t="s">
        <v>202</v>
      </c>
      <c r="E1411" s="163" t="s">
        <v>13</v>
      </c>
      <c r="F1411" s="163"/>
      <c r="G1411" s="163" t="s">
        <v>2309</v>
      </c>
      <c r="H1411" s="163" t="s">
        <v>256</v>
      </c>
      <c r="I1411" s="164" t="s">
        <v>3442</v>
      </c>
      <c r="J1411" s="164" t="s">
        <v>3442</v>
      </c>
      <c r="K1411" s="164">
        <v>0</v>
      </c>
      <c r="L1411" s="164">
        <v>0</v>
      </c>
      <c r="M1411" s="164">
        <v>1</v>
      </c>
      <c r="N1411" s="164">
        <v>1</v>
      </c>
      <c r="O1411" s="156">
        <v>0</v>
      </c>
      <c r="P1411" s="156">
        <f t="shared" si="21"/>
        <v>0</v>
      </c>
    </row>
    <row r="1412" spans="1:16" s="21" customFormat="1" ht="15" customHeight="1">
      <c r="A1412" s="163" t="s">
        <v>3443</v>
      </c>
      <c r="B1412" s="163" t="s">
        <v>3646</v>
      </c>
      <c r="C1412" s="163" t="s">
        <v>204</v>
      </c>
      <c r="D1412" s="163" t="s">
        <v>204</v>
      </c>
      <c r="E1412" s="163" t="s">
        <v>13</v>
      </c>
      <c r="F1412" s="163"/>
      <c r="G1412" s="163" t="s">
        <v>2279</v>
      </c>
      <c r="H1412" s="163" t="s">
        <v>2280</v>
      </c>
      <c r="I1412" s="164">
        <v>38702.980000000003</v>
      </c>
      <c r="J1412" s="164">
        <v>38702.980000000003</v>
      </c>
      <c r="K1412" s="164">
        <v>3767455.11</v>
      </c>
      <c r="L1412" s="164">
        <v>3767455.11</v>
      </c>
      <c r="M1412" s="164">
        <v>1</v>
      </c>
      <c r="N1412" s="164">
        <v>1</v>
      </c>
      <c r="O1412" s="156">
        <v>3728752.13</v>
      </c>
      <c r="P1412" s="156">
        <f t="shared" si="21"/>
        <v>38702.979999999981</v>
      </c>
    </row>
    <row r="1413" spans="1:16" s="21" customFormat="1" ht="15" customHeight="1">
      <c r="A1413" s="163" t="s">
        <v>3443</v>
      </c>
      <c r="B1413" s="163" t="s">
        <v>3646</v>
      </c>
      <c r="C1413" s="163" t="s">
        <v>204</v>
      </c>
      <c r="D1413" s="163" t="s">
        <v>204</v>
      </c>
      <c r="E1413" s="163" t="s">
        <v>13</v>
      </c>
      <c r="F1413" s="163"/>
      <c r="G1413" s="163" t="s">
        <v>2300</v>
      </c>
      <c r="H1413" s="163" t="s">
        <v>2301</v>
      </c>
      <c r="I1413" s="164" t="s">
        <v>3442</v>
      </c>
      <c r="J1413" s="164" t="s">
        <v>3442</v>
      </c>
      <c r="K1413" s="164">
        <v>0</v>
      </c>
      <c r="L1413" s="164">
        <v>0</v>
      </c>
      <c r="M1413" s="164">
        <v>1</v>
      </c>
      <c r="N1413" s="164">
        <v>1</v>
      </c>
      <c r="O1413" s="156">
        <v>0</v>
      </c>
      <c r="P1413" s="156">
        <f t="shared" ref="P1413:P1476" si="22">L1413-O1413</f>
        <v>0</v>
      </c>
    </row>
    <row r="1414" spans="1:16" s="21" customFormat="1" ht="15" customHeight="1">
      <c r="A1414" s="163" t="s">
        <v>3443</v>
      </c>
      <c r="B1414" s="163" t="s">
        <v>3646</v>
      </c>
      <c r="C1414" s="163" t="s">
        <v>204</v>
      </c>
      <c r="D1414" s="163" t="s">
        <v>204</v>
      </c>
      <c r="E1414" s="163" t="s">
        <v>13</v>
      </c>
      <c r="F1414" s="163"/>
      <c r="G1414" s="163" t="s">
        <v>2281</v>
      </c>
      <c r="H1414" s="163" t="s">
        <v>2282</v>
      </c>
      <c r="I1414" s="164">
        <v>7393.41</v>
      </c>
      <c r="J1414" s="164">
        <v>7393.41</v>
      </c>
      <c r="K1414" s="164">
        <v>220290.66</v>
      </c>
      <c r="L1414" s="164">
        <v>220290.66000000003</v>
      </c>
      <c r="M1414" s="164">
        <v>1</v>
      </c>
      <c r="N1414" s="164">
        <v>1</v>
      </c>
      <c r="O1414" s="156">
        <v>212897.25000000003</v>
      </c>
      <c r="P1414" s="156">
        <f t="shared" si="22"/>
        <v>7393.4100000000035</v>
      </c>
    </row>
    <row r="1415" spans="1:16" s="21" customFormat="1" ht="15" customHeight="1">
      <c r="A1415" s="163" t="s">
        <v>3443</v>
      </c>
      <c r="B1415" s="163" t="s">
        <v>3646</v>
      </c>
      <c r="C1415" s="163" t="s">
        <v>204</v>
      </c>
      <c r="D1415" s="163" t="s">
        <v>204</v>
      </c>
      <c r="E1415" s="163" t="s">
        <v>13</v>
      </c>
      <c r="F1415" s="163"/>
      <c r="G1415" s="163" t="s">
        <v>2283</v>
      </c>
      <c r="H1415" s="163" t="s">
        <v>2284</v>
      </c>
      <c r="I1415" s="164">
        <v>116278.68</v>
      </c>
      <c r="J1415" s="164">
        <v>116278.68</v>
      </c>
      <c r="K1415" s="164">
        <v>116278.68</v>
      </c>
      <c r="L1415" s="164">
        <v>116278.68</v>
      </c>
      <c r="M1415" s="164">
        <v>1</v>
      </c>
      <c r="N1415" s="164">
        <v>1</v>
      </c>
      <c r="O1415" s="156">
        <v>0</v>
      </c>
      <c r="P1415" s="156">
        <f t="shared" si="22"/>
        <v>116278.68</v>
      </c>
    </row>
    <row r="1416" spans="1:16" s="21" customFormat="1" ht="15" customHeight="1">
      <c r="A1416" s="163" t="s">
        <v>3443</v>
      </c>
      <c r="B1416" s="163" t="s">
        <v>3646</v>
      </c>
      <c r="C1416" s="163" t="s">
        <v>204</v>
      </c>
      <c r="D1416" s="163" t="s">
        <v>204</v>
      </c>
      <c r="E1416" s="163" t="s">
        <v>13</v>
      </c>
      <c r="F1416" s="163"/>
      <c r="G1416" s="163" t="s">
        <v>2285</v>
      </c>
      <c r="H1416" s="163" t="s">
        <v>2286</v>
      </c>
      <c r="I1416" s="164">
        <v>1736.45</v>
      </c>
      <c r="J1416" s="164">
        <v>1736.45</v>
      </c>
      <c r="K1416" s="164">
        <v>6953.71</v>
      </c>
      <c r="L1416" s="164">
        <v>6953.71</v>
      </c>
      <c r="M1416" s="164">
        <v>1</v>
      </c>
      <c r="N1416" s="164">
        <v>1</v>
      </c>
      <c r="O1416" s="156">
        <v>5217.2599999999993</v>
      </c>
      <c r="P1416" s="156">
        <f t="shared" si="22"/>
        <v>1736.4500000000007</v>
      </c>
    </row>
    <row r="1417" spans="1:16" s="21" customFormat="1" ht="15" customHeight="1">
      <c r="A1417" s="163" t="s">
        <v>3443</v>
      </c>
      <c r="B1417" s="163" t="s">
        <v>3646</v>
      </c>
      <c r="C1417" s="163" t="s">
        <v>204</v>
      </c>
      <c r="D1417" s="163" t="s">
        <v>204</v>
      </c>
      <c r="E1417" s="163" t="s">
        <v>13</v>
      </c>
      <c r="F1417" s="163"/>
      <c r="G1417" s="163" t="s">
        <v>2298</v>
      </c>
      <c r="H1417" s="163" t="s">
        <v>2299</v>
      </c>
      <c r="I1417" s="164" t="s">
        <v>3442</v>
      </c>
      <c r="J1417" s="164" t="s">
        <v>3442</v>
      </c>
      <c r="K1417" s="164">
        <v>4604214</v>
      </c>
      <c r="L1417" s="164">
        <v>4604214</v>
      </c>
      <c r="M1417" s="164">
        <v>1</v>
      </c>
      <c r="N1417" s="164">
        <v>1</v>
      </c>
      <c r="O1417" s="156">
        <v>4604214</v>
      </c>
      <c r="P1417" s="156">
        <f t="shared" si="22"/>
        <v>0</v>
      </c>
    </row>
    <row r="1418" spans="1:16" s="21" customFormat="1" ht="15" customHeight="1">
      <c r="A1418" s="163" t="s">
        <v>3443</v>
      </c>
      <c r="B1418" s="163" t="s">
        <v>3646</v>
      </c>
      <c r="C1418" s="163" t="s">
        <v>204</v>
      </c>
      <c r="D1418" s="163" t="s">
        <v>204</v>
      </c>
      <c r="E1418" s="163" t="s">
        <v>13</v>
      </c>
      <c r="F1418" s="163"/>
      <c r="G1418" s="163" t="s">
        <v>2287</v>
      </c>
      <c r="H1418" s="163" t="s">
        <v>2288</v>
      </c>
      <c r="I1418" s="164">
        <v>46872.56</v>
      </c>
      <c r="J1418" s="164">
        <v>46872.56</v>
      </c>
      <c r="K1418" s="164">
        <v>46872.56</v>
      </c>
      <c r="L1418" s="164">
        <v>46872.56</v>
      </c>
      <c r="M1418" s="164">
        <v>1</v>
      </c>
      <c r="N1418" s="164">
        <v>1</v>
      </c>
      <c r="O1418" s="156">
        <v>0</v>
      </c>
      <c r="P1418" s="156">
        <f t="shared" si="22"/>
        <v>46872.56</v>
      </c>
    </row>
    <row r="1419" spans="1:16" s="21" customFormat="1" ht="15" customHeight="1">
      <c r="A1419" s="163" t="s">
        <v>3443</v>
      </c>
      <c r="B1419" s="163" t="s">
        <v>3646</v>
      </c>
      <c r="C1419" s="163" t="s">
        <v>204</v>
      </c>
      <c r="D1419" s="163" t="s">
        <v>204</v>
      </c>
      <c r="E1419" s="163" t="s">
        <v>13</v>
      </c>
      <c r="F1419" s="163"/>
      <c r="G1419" s="163" t="s">
        <v>2302</v>
      </c>
      <c r="H1419" s="163" t="s">
        <v>2303</v>
      </c>
      <c r="I1419" s="164">
        <v>10058.51</v>
      </c>
      <c r="J1419" s="164">
        <v>10058.51</v>
      </c>
      <c r="K1419" s="164">
        <v>10058.51</v>
      </c>
      <c r="L1419" s="164">
        <v>10058.51</v>
      </c>
      <c r="M1419" s="164">
        <v>1</v>
      </c>
      <c r="N1419" s="164">
        <v>1</v>
      </c>
      <c r="O1419" s="156">
        <v>0</v>
      </c>
      <c r="P1419" s="156">
        <f t="shared" si="22"/>
        <v>10058.51</v>
      </c>
    </row>
    <row r="1420" spans="1:16" s="21" customFormat="1" ht="15" customHeight="1">
      <c r="A1420" s="163" t="s">
        <v>3443</v>
      </c>
      <c r="B1420" s="163" t="s">
        <v>3646</v>
      </c>
      <c r="C1420" s="163" t="s">
        <v>204</v>
      </c>
      <c r="D1420" s="163" t="s">
        <v>204</v>
      </c>
      <c r="E1420" s="163" t="s">
        <v>13</v>
      </c>
      <c r="F1420" s="163"/>
      <c r="G1420" s="163" t="s">
        <v>2296</v>
      </c>
      <c r="H1420" s="163" t="s">
        <v>2297</v>
      </c>
      <c r="I1420" s="164" t="s">
        <v>3442</v>
      </c>
      <c r="J1420" s="164" t="s">
        <v>3442</v>
      </c>
      <c r="K1420" s="164">
        <v>2266034.09</v>
      </c>
      <c r="L1420" s="164">
        <v>2266034.09</v>
      </c>
      <c r="M1420" s="164">
        <v>1</v>
      </c>
      <c r="N1420" s="164">
        <v>1</v>
      </c>
      <c r="O1420" s="156">
        <v>2266034.09</v>
      </c>
      <c r="P1420" s="156">
        <f t="shared" si="22"/>
        <v>0</v>
      </c>
    </row>
    <row r="1421" spans="1:16" s="21" customFormat="1" ht="15" customHeight="1">
      <c r="A1421" s="163" t="s">
        <v>3443</v>
      </c>
      <c r="B1421" s="163" t="s">
        <v>3646</v>
      </c>
      <c r="C1421" s="163" t="s">
        <v>204</v>
      </c>
      <c r="D1421" s="163" t="s">
        <v>204</v>
      </c>
      <c r="E1421" s="163" t="s">
        <v>13</v>
      </c>
      <c r="F1421" s="163"/>
      <c r="G1421" s="163" t="s">
        <v>2334</v>
      </c>
      <c r="H1421" s="163" t="s">
        <v>2335</v>
      </c>
      <c r="I1421" s="164">
        <v>1611567</v>
      </c>
      <c r="J1421" s="164">
        <v>1611567</v>
      </c>
      <c r="K1421" s="164">
        <v>1611567</v>
      </c>
      <c r="L1421" s="164">
        <v>1611567</v>
      </c>
      <c r="M1421" s="164">
        <v>1</v>
      </c>
      <c r="N1421" s="164">
        <v>1</v>
      </c>
      <c r="O1421" s="156">
        <v>0</v>
      </c>
      <c r="P1421" s="156">
        <f t="shared" si="22"/>
        <v>1611567</v>
      </c>
    </row>
    <row r="1422" spans="1:16" s="21" customFormat="1" ht="15" customHeight="1">
      <c r="A1422" s="163" t="s">
        <v>3443</v>
      </c>
      <c r="B1422" s="163" t="s">
        <v>3646</v>
      </c>
      <c r="C1422" s="163" t="s">
        <v>204</v>
      </c>
      <c r="D1422" s="163" t="s">
        <v>204</v>
      </c>
      <c r="E1422" s="163" t="s">
        <v>13</v>
      </c>
      <c r="F1422" s="163"/>
      <c r="G1422" s="163" t="s">
        <v>2338</v>
      </c>
      <c r="H1422" s="163" t="s">
        <v>2339</v>
      </c>
      <c r="I1422" s="164" t="s">
        <v>3442</v>
      </c>
      <c r="J1422" s="164" t="s">
        <v>3442</v>
      </c>
      <c r="K1422" s="164">
        <v>0</v>
      </c>
      <c r="L1422" s="164">
        <v>0</v>
      </c>
      <c r="M1422" s="164">
        <v>1</v>
      </c>
      <c r="N1422" s="164">
        <v>1</v>
      </c>
      <c r="O1422" s="156">
        <v>0</v>
      </c>
      <c r="P1422" s="156">
        <f t="shared" si="22"/>
        <v>0</v>
      </c>
    </row>
    <row r="1423" spans="1:16" s="21" customFormat="1" ht="15" customHeight="1">
      <c r="A1423" s="163" t="s">
        <v>3443</v>
      </c>
      <c r="B1423" s="163" t="s">
        <v>3646</v>
      </c>
      <c r="C1423" s="163" t="s">
        <v>204</v>
      </c>
      <c r="D1423" s="163" t="s">
        <v>204</v>
      </c>
      <c r="E1423" s="163" t="s">
        <v>13</v>
      </c>
      <c r="F1423" s="163"/>
      <c r="G1423" s="163" t="s">
        <v>2340</v>
      </c>
      <c r="H1423" s="163" t="s">
        <v>2341</v>
      </c>
      <c r="I1423" s="164">
        <v>872267.74</v>
      </c>
      <c r="J1423" s="164">
        <v>872267.74</v>
      </c>
      <c r="K1423" s="164">
        <v>872267.74</v>
      </c>
      <c r="L1423" s="164">
        <v>872267.74</v>
      </c>
      <c r="M1423" s="164">
        <v>1</v>
      </c>
      <c r="N1423" s="164">
        <v>1</v>
      </c>
      <c r="O1423" s="156">
        <v>0</v>
      </c>
      <c r="P1423" s="156">
        <f t="shared" si="22"/>
        <v>872267.74</v>
      </c>
    </row>
    <row r="1424" spans="1:16" s="21" customFormat="1" ht="15" customHeight="1">
      <c r="A1424" s="163" t="s">
        <v>3443</v>
      </c>
      <c r="B1424" s="163" t="s">
        <v>3646</v>
      </c>
      <c r="C1424" s="163" t="s">
        <v>204</v>
      </c>
      <c r="D1424" s="163" t="s">
        <v>204</v>
      </c>
      <c r="E1424" s="163" t="s">
        <v>13</v>
      </c>
      <c r="F1424" s="163"/>
      <c r="G1424" s="163" t="s">
        <v>2390</v>
      </c>
      <c r="H1424" s="163" t="s">
        <v>2341</v>
      </c>
      <c r="I1424" s="164" t="s">
        <v>3442</v>
      </c>
      <c r="J1424" s="164" t="s">
        <v>3442</v>
      </c>
      <c r="K1424" s="164">
        <v>0</v>
      </c>
      <c r="L1424" s="164">
        <v>0</v>
      </c>
      <c r="M1424" s="164">
        <v>1</v>
      </c>
      <c r="N1424" s="164">
        <v>1</v>
      </c>
      <c r="O1424" s="156">
        <v>0</v>
      </c>
      <c r="P1424" s="156">
        <f t="shared" si="22"/>
        <v>0</v>
      </c>
    </row>
    <row r="1425" spans="1:16" s="21" customFormat="1" ht="15" customHeight="1">
      <c r="A1425" s="163" t="s">
        <v>3443</v>
      </c>
      <c r="B1425" s="163" t="s">
        <v>3646</v>
      </c>
      <c r="C1425" s="163" t="s">
        <v>204</v>
      </c>
      <c r="D1425" s="163" t="s">
        <v>204</v>
      </c>
      <c r="E1425" s="163" t="s">
        <v>13</v>
      </c>
      <c r="F1425" s="163"/>
      <c r="G1425" s="163" t="s">
        <v>2342</v>
      </c>
      <c r="H1425" s="163" t="s">
        <v>2343</v>
      </c>
      <c r="I1425" s="164" t="s">
        <v>3442</v>
      </c>
      <c r="J1425" s="164" t="s">
        <v>3442</v>
      </c>
      <c r="K1425" s="164">
        <v>0</v>
      </c>
      <c r="L1425" s="164">
        <v>0</v>
      </c>
      <c r="M1425" s="164">
        <v>1</v>
      </c>
      <c r="N1425" s="164">
        <v>1</v>
      </c>
      <c r="O1425" s="156">
        <v>0</v>
      </c>
      <c r="P1425" s="156">
        <f t="shared" si="22"/>
        <v>0</v>
      </c>
    </row>
    <row r="1426" spans="1:16" s="21" customFormat="1" ht="15" customHeight="1">
      <c r="A1426" s="163" t="s">
        <v>3443</v>
      </c>
      <c r="B1426" s="163" t="s">
        <v>3646</v>
      </c>
      <c r="C1426" s="163" t="s">
        <v>204</v>
      </c>
      <c r="D1426" s="163" t="s">
        <v>204</v>
      </c>
      <c r="E1426" s="163" t="s">
        <v>13</v>
      </c>
      <c r="F1426" s="163"/>
      <c r="G1426" s="163" t="s">
        <v>2306</v>
      </c>
      <c r="H1426" s="163" t="s">
        <v>27</v>
      </c>
      <c r="I1426" s="164" t="s">
        <v>3442</v>
      </c>
      <c r="J1426" s="164" t="s">
        <v>3442</v>
      </c>
      <c r="K1426" s="164">
        <v>0</v>
      </c>
      <c r="L1426" s="164">
        <v>0</v>
      </c>
      <c r="M1426" s="164">
        <v>1</v>
      </c>
      <c r="N1426" s="164">
        <v>1</v>
      </c>
      <c r="O1426" s="156">
        <v>0</v>
      </c>
      <c r="P1426" s="156">
        <f t="shared" si="22"/>
        <v>0</v>
      </c>
    </row>
    <row r="1427" spans="1:16" s="21" customFormat="1" ht="15" customHeight="1">
      <c r="A1427" s="163" t="s">
        <v>3443</v>
      </c>
      <c r="B1427" s="163" t="s">
        <v>3646</v>
      </c>
      <c r="C1427" s="163" t="s">
        <v>204</v>
      </c>
      <c r="D1427" s="163" t="s">
        <v>204</v>
      </c>
      <c r="E1427" s="163" t="s">
        <v>13</v>
      </c>
      <c r="F1427" s="163"/>
      <c r="G1427" s="163" t="s">
        <v>2344</v>
      </c>
      <c r="H1427" s="163" t="s">
        <v>2345</v>
      </c>
      <c r="I1427" s="164">
        <v>18710.05</v>
      </c>
      <c r="J1427" s="164">
        <v>18710.05</v>
      </c>
      <c r="K1427" s="164">
        <v>126766.17</v>
      </c>
      <c r="L1427" s="164">
        <v>126766.17000000001</v>
      </c>
      <c r="M1427" s="164">
        <v>1</v>
      </c>
      <c r="N1427" s="164">
        <v>1</v>
      </c>
      <c r="O1427" s="156">
        <v>108056.12000000002</v>
      </c>
      <c r="P1427" s="156">
        <f t="shared" si="22"/>
        <v>18710.049999999988</v>
      </c>
    </row>
    <row r="1428" spans="1:16" s="21" customFormat="1" ht="15" customHeight="1">
      <c r="A1428" s="163" t="s">
        <v>3443</v>
      </c>
      <c r="B1428" s="163" t="s">
        <v>3646</v>
      </c>
      <c r="C1428" s="163" t="s">
        <v>204</v>
      </c>
      <c r="D1428" s="163" t="s">
        <v>204</v>
      </c>
      <c r="E1428" s="163" t="s">
        <v>13</v>
      </c>
      <c r="F1428" s="163"/>
      <c r="G1428" s="163" t="s">
        <v>2310</v>
      </c>
      <c r="H1428" s="163" t="s">
        <v>38</v>
      </c>
      <c r="I1428" s="164" t="s">
        <v>3442</v>
      </c>
      <c r="J1428" s="164" t="s">
        <v>3442</v>
      </c>
      <c r="K1428" s="164">
        <v>6209.07</v>
      </c>
      <c r="L1428" s="164">
        <v>6209.07</v>
      </c>
      <c r="M1428" s="164">
        <v>1</v>
      </c>
      <c r="N1428" s="164">
        <v>1</v>
      </c>
      <c r="O1428" s="156">
        <v>6209.07</v>
      </c>
      <c r="P1428" s="156">
        <f t="shared" si="22"/>
        <v>0</v>
      </c>
    </row>
    <row r="1429" spans="1:16" s="21" customFormat="1" ht="15" customHeight="1">
      <c r="A1429" s="163" t="s">
        <v>3443</v>
      </c>
      <c r="B1429" s="163" t="s">
        <v>3646</v>
      </c>
      <c r="C1429" s="163" t="s">
        <v>204</v>
      </c>
      <c r="D1429" s="163" t="s">
        <v>204</v>
      </c>
      <c r="E1429" s="163" t="s">
        <v>13</v>
      </c>
      <c r="F1429" s="163"/>
      <c r="G1429" s="163" t="s">
        <v>2289</v>
      </c>
      <c r="H1429" s="163" t="s">
        <v>2290</v>
      </c>
      <c r="I1429" s="164">
        <v>17105</v>
      </c>
      <c r="J1429" s="164">
        <v>17105</v>
      </c>
      <c r="K1429" s="164">
        <v>317572</v>
      </c>
      <c r="L1429" s="164">
        <v>317572</v>
      </c>
      <c r="M1429" s="164">
        <v>1</v>
      </c>
      <c r="N1429" s="164">
        <v>1</v>
      </c>
      <c r="O1429" s="156">
        <v>300467</v>
      </c>
      <c r="P1429" s="156">
        <f t="shared" si="22"/>
        <v>17105</v>
      </c>
    </row>
    <row r="1430" spans="1:16" s="21" customFormat="1" ht="15" customHeight="1">
      <c r="A1430" s="163" t="s">
        <v>3443</v>
      </c>
      <c r="B1430" s="163" t="s">
        <v>3646</v>
      </c>
      <c r="C1430" s="163" t="s">
        <v>204</v>
      </c>
      <c r="D1430" s="163" t="s">
        <v>204</v>
      </c>
      <c r="E1430" s="163" t="s">
        <v>13</v>
      </c>
      <c r="F1430" s="163"/>
      <c r="G1430" s="163" t="s">
        <v>2291</v>
      </c>
      <c r="H1430" s="163" t="s">
        <v>2292</v>
      </c>
      <c r="I1430" s="164" t="s">
        <v>3442</v>
      </c>
      <c r="J1430" s="164" t="s">
        <v>3442</v>
      </c>
      <c r="K1430" s="164">
        <v>132098</v>
      </c>
      <c r="L1430" s="164">
        <v>132098</v>
      </c>
      <c r="M1430" s="164">
        <v>1</v>
      </c>
      <c r="N1430" s="164">
        <v>1</v>
      </c>
      <c r="O1430" s="156">
        <v>132098</v>
      </c>
      <c r="P1430" s="156">
        <f t="shared" si="22"/>
        <v>0</v>
      </c>
    </row>
    <row r="1431" spans="1:16" s="21" customFormat="1" ht="15" customHeight="1">
      <c r="A1431" s="163" t="s">
        <v>3443</v>
      </c>
      <c r="B1431" s="163" t="s">
        <v>3646</v>
      </c>
      <c r="C1431" s="163" t="s">
        <v>204</v>
      </c>
      <c r="D1431" s="163" t="s">
        <v>204</v>
      </c>
      <c r="E1431" s="163" t="s">
        <v>13</v>
      </c>
      <c r="F1431" s="163"/>
      <c r="G1431" s="163" t="s">
        <v>2346</v>
      </c>
      <c r="H1431" s="163" t="s">
        <v>2347</v>
      </c>
      <c r="I1431" s="164">
        <v>22.65</v>
      </c>
      <c r="J1431" s="164">
        <v>22.65</v>
      </c>
      <c r="K1431" s="164">
        <v>611.79</v>
      </c>
      <c r="L1431" s="164">
        <v>611.79</v>
      </c>
      <c r="M1431" s="164">
        <v>1</v>
      </c>
      <c r="N1431" s="164">
        <v>1</v>
      </c>
      <c r="O1431" s="156">
        <v>405.53999999999996</v>
      </c>
      <c r="P1431" s="156">
        <f t="shared" si="22"/>
        <v>206.25</v>
      </c>
    </row>
    <row r="1432" spans="1:16" s="21" customFormat="1" ht="15" customHeight="1">
      <c r="A1432" s="163" t="s">
        <v>3443</v>
      </c>
      <c r="B1432" s="163" t="s">
        <v>3646</v>
      </c>
      <c r="C1432" s="163" t="s">
        <v>204</v>
      </c>
      <c r="D1432" s="163" t="s">
        <v>204</v>
      </c>
      <c r="E1432" s="163" t="s">
        <v>13</v>
      </c>
      <c r="F1432" s="163"/>
      <c r="G1432" s="163" t="s">
        <v>2348</v>
      </c>
      <c r="H1432" s="163" t="s">
        <v>2349</v>
      </c>
      <c r="I1432" s="164">
        <v>368.66</v>
      </c>
      <c r="J1432" s="164">
        <v>368.66</v>
      </c>
      <c r="K1432" s="164">
        <v>3848.34</v>
      </c>
      <c r="L1432" s="164">
        <v>3848.3399999999992</v>
      </c>
      <c r="M1432" s="164">
        <v>1</v>
      </c>
      <c r="N1432" s="164">
        <v>1</v>
      </c>
      <c r="O1432" s="156">
        <v>3479.6800000000003</v>
      </c>
      <c r="P1432" s="156">
        <f t="shared" si="22"/>
        <v>368.65999999999894</v>
      </c>
    </row>
    <row r="1433" spans="1:16" s="21" customFormat="1" ht="15" customHeight="1">
      <c r="A1433" s="163" t="s">
        <v>3443</v>
      </c>
      <c r="B1433" s="163" t="s">
        <v>3646</v>
      </c>
      <c r="C1433" s="163" t="s">
        <v>204</v>
      </c>
      <c r="D1433" s="163" t="s">
        <v>204</v>
      </c>
      <c r="E1433" s="163" t="s">
        <v>13</v>
      </c>
      <c r="F1433" s="163"/>
      <c r="G1433" s="163" t="s">
        <v>2320</v>
      </c>
      <c r="H1433" s="163" t="s">
        <v>2321</v>
      </c>
      <c r="I1433" s="164" t="s">
        <v>3442</v>
      </c>
      <c r="J1433" s="164" t="s">
        <v>3442</v>
      </c>
      <c r="K1433" s="164">
        <v>0</v>
      </c>
      <c r="L1433" s="164">
        <v>0</v>
      </c>
      <c r="M1433" s="164">
        <v>1</v>
      </c>
      <c r="N1433" s="164">
        <v>1</v>
      </c>
      <c r="O1433" s="156">
        <v>0</v>
      </c>
      <c r="P1433" s="156">
        <f t="shared" si="22"/>
        <v>0</v>
      </c>
    </row>
    <row r="1434" spans="1:16" s="21" customFormat="1" ht="15" customHeight="1">
      <c r="A1434" s="163" t="s">
        <v>3443</v>
      </c>
      <c r="B1434" s="163" t="s">
        <v>3646</v>
      </c>
      <c r="C1434" s="163" t="s">
        <v>204</v>
      </c>
      <c r="D1434" s="163" t="s">
        <v>204</v>
      </c>
      <c r="E1434" s="163" t="s">
        <v>13</v>
      </c>
      <c r="F1434" s="163"/>
      <c r="G1434" s="163" t="s">
        <v>2350</v>
      </c>
      <c r="H1434" s="163" t="s">
        <v>2351</v>
      </c>
      <c r="I1434" s="164" t="s">
        <v>3442</v>
      </c>
      <c r="J1434" s="164" t="s">
        <v>3442</v>
      </c>
      <c r="K1434" s="164">
        <v>0</v>
      </c>
      <c r="L1434" s="164">
        <v>0</v>
      </c>
      <c r="M1434" s="164">
        <v>1</v>
      </c>
      <c r="N1434" s="164">
        <v>1</v>
      </c>
      <c r="O1434" s="156">
        <v>0</v>
      </c>
      <c r="P1434" s="156">
        <f t="shared" si="22"/>
        <v>0</v>
      </c>
    </row>
    <row r="1435" spans="1:16" s="21" customFormat="1" ht="15" customHeight="1">
      <c r="A1435" s="163" t="s">
        <v>3443</v>
      </c>
      <c r="B1435" s="163" t="s">
        <v>3646</v>
      </c>
      <c r="C1435" s="163" t="s">
        <v>204</v>
      </c>
      <c r="D1435" s="163" t="s">
        <v>204</v>
      </c>
      <c r="E1435" s="163" t="s">
        <v>13</v>
      </c>
      <c r="F1435" s="163"/>
      <c r="G1435" s="163" t="s">
        <v>2352</v>
      </c>
      <c r="H1435" s="163" t="s">
        <v>2353</v>
      </c>
      <c r="I1435" s="164">
        <v>99.54</v>
      </c>
      <c r="J1435" s="164">
        <v>99.54</v>
      </c>
      <c r="K1435" s="164">
        <v>1934.94</v>
      </c>
      <c r="L1435" s="164">
        <v>1934.94</v>
      </c>
      <c r="M1435" s="164">
        <v>1</v>
      </c>
      <c r="N1435" s="164">
        <v>1</v>
      </c>
      <c r="O1435" s="156">
        <v>1835.3999999999996</v>
      </c>
      <c r="P1435" s="156">
        <f t="shared" si="22"/>
        <v>99.540000000000418</v>
      </c>
    </row>
    <row r="1436" spans="1:16" s="21" customFormat="1" ht="15" customHeight="1">
      <c r="A1436" s="163" t="s">
        <v>3443</v>
      </c>
      <c r="B1436" s="163" t="s">
        <v>3646</v>
      </c>
      <c r="C1436" s="163" t="s">
        <v>204</v>
      </c>
      <c r="D1436" s="163" t="s">
        <v>204</v>
      </c>
      <c r="E1436" s="163" t="s">
        <v>13</v>
      </c>
      <c r="F1436" s="163"/>
      <c r="G1436" s="163" t="s">
        <v>2354</v>
      </c>
      <c r="H1436" s="163" t="s">
        <v>2355</v>
      </c>
      <c r="I1436" s="164" t="s">
        <v>3442</v>
      </c>
      <c r="J1436" s="164" t="s">
        <v>3442</v>
      </c>
      <c r="K1436" s="164">
        <v>22.56</v>
      </c>
      <c r="L1436" s="164">
        <v>22.56</v>
      </c>
      <c r="M1436" s="164">
        <v>1</v>
      </c>
      <c r="N1436" s="164">
        <v>1</v>
      </c>
      <c r="O1436" s="156">
        <v>22.56</v>
      </c>
      <c r="P1436" s="156">
        <f t="shared" si="22"/>
        <v>0</v>
      </c>
    </row>
    <row r="1437" spans="1:16" s="21" customFormat="1" ht="15" customHeight="1">
      <c r="A1437" s="163" t="s">
        <v>3443</v>
      </c>
      <c r="B1437" s="163" t="s">
        <v>3646</v>
      </c>
      <c r="C1437" s="163" t="s">
        <v>204</v>
      </c>
      <c r="D1437" s="163" t="s">
        <v>204</v>
      </c>
      <c r="E1437" s="163" t="s">
        <v>13</v>
      </c>
      <c r="F1437" s="163"/>
      <c r="G1437" s="163" t="s">
        <v>2356</v>
      </c>
      <c r="H1437" s="163" t="s">
        <v>2357</v>
      </c>
      <c r="I1437" s="164">
        <v>86.25</v>
      </c>
      <c r="J1437" s="164">
        <v>86.25</v>
      </c>
      <c r="K1437" s="164">
        <v>807.83</v>
      </c>
      <c r="L1437" s="164">
        <v>807.83</v>
      </c>
      <c r="M1437" s="164">
        <v>1</v>
      </c>
      <c r="N1437" s="164">
        <v>1</v>
      </c>
      <c r="O1437" s="156">
        <v>721.57999999999993</v>
      </c>
      <c r="P1437" s="156">
        <f t="shared" si="22"/>
        <v>86.250000000000114</v>
      </c>
    </row>
    <row r="1438" spans="1:16" s="21" customFormat="1" ht="15" customHeight="1">
      <c r="A1438" s="163" t="s">
        <v>3443</v>
      </c>
      <c r="B1438" s="163" t="s">
        <v>3646</v>
      </c>
      <c r="C1438" s="163" t="s">
        <v>204</v>
      </c>
      <c r="D1438" s="163" t="s">
        <v>204</v>
      </c>
      <c r="E1438" s="163" t="s">
        <v>13</v>
      </c>
      <c r="F1438" s="163"/>
      <c r="G1438" s="163" t="s">
        <v>2358</v>
      </c>
      <c r="H1438" s="163" t="s">
        <v>2359</v>
      </c>
      <c r="I1438" s="164">
        <v>13152.34</v>
      </c>
      <c r="J1438" s="164">
        <v>13152.34</v>
      </c>
      <c r="K1438" s="164">
        <v>116458.46</v>
      </c>
      <c r="L1438" s="164">
        <v>116458.46</v>
      </c>
      <c r="M1438" s="164">
        <v>1</v>
      </c>
      <c r="N1438" s="164">
        <v>1</v>
      </c>
      <c r="O1438" s="156">
        <v>103306.12000000001</v>
      </c>
      <c r="P1438" s="156">
        <f t="shared" si="22"/>
        <v>13152.339999999997</v>
      </c>
    </row>
    <row r="1439" spans="1:16" s="21" customFormat="1" ht="15" customHeight="1">
      <c r="A1439" s="163" t="s">
        <v>3443</v>
      </c>
      <c r="B1439" s="163" t="s">
        <v>3646</v>
      </c>
      <c r="C1439" s="163" t="s">
        <v>204</v>
      </c>
      <c r="D1439" s="163" t="s">
        <v>204</v>
      </c>
      <c r="E1439" s="163" t="s">
        <v>13</v>
      </c>
      <c r="F1439" s="163"/>
      <c r="G1439" s="163" t="s">
        <v>2360</v>
      </c>
      <c r="H1439" s="163" t="s">
        <v>2361</v>
      </c>
      <c r="I1439" s="164" t="s">
        <v>3442</v>
      </c>
      <c r="J1439" s="164" t="s">
        <v>3442</v>
      </c>
      <c r="K1439" s="164">
        <v>0</v>
      </c>
      <c r="L1439" s="164">
        <v>0</v>
      </c>
      <c r="M1439" s="164">
        <v>1</v>
      </c>
      <c r="N1439" s="164">
        <v>1</v>
      </c>
      <c r="O1439" s="156">
        <v>0</v>
      </c>
      <c r="P1439" s="156">
        <f t="shared" si="22"/>
        <v>0</v>
      </c>
    </row>
    <row r="1440" spans="1:16" s="21" customFormat="1" ht="15" customHeight="1">
      <c r="A1440" s="163" t="s">
        <v>3443</v>
      </c>
      <c r="B1440" s="163" t="s">
        <v>3646</v>
      </c>
      <c r="C1440" s="163" t="s">
        <v>204</v>
      </c>
      <c r="D1440" s="163" t="s">
        <v>204</v>
      </c>
      <c r="E1440" s="163" t="s">
        <v>13</v>
      </c>
      <c r="F1440" s="163"/>
      <c r="G1440" s="163" t="s">
        <v>2362</v>
      </c>
      <c r="H1440" s="163" t="s">
        <v>2363</v>
      </c>
      <c r="I1440" s="164" t="s">
        <v>3442</v>
      </c>
      <c r="J1440" s="164" t="s">
        <v>3442</v>
      </c>
      <c r="K1440" s="164">
        <v>0</v>
      </c>
      <c r="L1440" s="164">
        <v>0</v>
      </c>
      <c r="M1440" s="164">
        <v>1</v>
      </c>
      <c r="N1440" s="164">
        <v>1</v>
      </c>
      <c r="O1440" s="156">
        <v>0</v>
      </c>
      <c r="P1440" s="156">
        <f t="shared" si="22"/>
        <v>0</v>
      </c>
    </row>
    <row r="1441" spans="1:16" s="21" customFormat="1" ht="15" customHeight="1">
      <c r="A1441" s="163" t="s">
        <v>3443</v>
      </c>
      <c r="B1441" s="163" t="s">
        <v>3646</v>
      </c>
      <c r="C1441" s="163" t="s">
        <v>204</v>
      </c>
      <c r="D1441" s="163" t="s">
        <v>204</v>
      </c>
      <c r="E1441" s="163" t="s">
        <v>13</v>
      </c>
      <c r="F1441" s="163"/>
      <c r="G1441" s="163" t="s">
        <v>2364</v>
      </c>
      <c r="H1441" s="163" t="s">
        <v>121</v>
      </c>
      <c r="I1441" s="164" t="s">
        <v>3442</v>
      </c>
      <c r="J1441" s="164" t="s">
        <v>3442</v>
      </c>
      <c r="K1441" s="164">
        <v>3732.05</v>
      </c>
      <c r="L1441" s="164">
        <v>3732.05</v>
      </c>
      <c r="M1441" s="164">
        <v>1</v>
      </c>
      <c r="N1441" s="164">
        <v>1</v>
      </c>
      <c r="O1441" s="156">
        <v>3732.05</v>
      </c>
      <c r="P1441" s="156">
        <f t="shared" si="22"/>
        <v>0</v>
      </c>
    </row>
    <row r="1442" spans="1:16" s="21" customFormat="1" ht="15" customHeight="1">
      <c r="A1442" s="163" t="s">
        <v>3443</v>
      </c>
      <c r="B1442" s="163" t="s">
        <v>3646</v>
      </c>
      <c r="C1442" s="163" t="s">
        <v>204</v>
      </c>
      <c r="D1442" s="163" t="s">
        <v>204</v>
      </c>
      <c r="E1442" s="163" t="s">
        <v>13</v>
      </c>
      <c r="F1442" s="163"/>
      <c r="G1442" s="163" t="s">
        <v>2365</v>
      </c>
      <c r="H1442" s="163" t="s">
        <v>2366</v>
      </c>
      <c r="I1442" s="164" t="s">
        <v>3442</v>
      </c>
      <c r="J1442" s="164" t="s">
        <v>3442</v>
      </c>
      <c r="K1442" s="164">
        <v>0</v>
      </c>
      <c r="L1442" s="164">
        <v>0</v>
      </c>
      <c r="M1442" s="164">
        <v>1</v>
      </c>
      <c r="N1442" s="164">
        <v>1</v>
      </c>
      <c r="O1442" s="156">
        <v>0</v>
      </c>
      <c r="P1442" s="156">
        <f t="shared" si="22"/>
        <v>0</v>
      </c>
    </row>
    <row r="1443" spans="1:16" s="21" customFormat="1" ht="15" customHeight="1">
      <c r="A1443" s="163" t="s">
        <v>3443</v>
      </c>
      <c r="B1443" s="163" t="s">
        <v>3646</v>
      </c>
      <c r="C1443" s="163" t="s">
        <v>204</v>
      </c>
      <c r="D1443" s="163" t="s">
        <v>204</v>
      </c>
      <c r="E1443" s="163" t="s">
        <v>13</v>
      </c>
      <c r="F1443" s="163"/>
      <c r="G1443" s="163" t="s">
        <v>2293</v>
      </c>
      <c r="H1443" s="163" t="s">
        <v>17</v>
      </c>
      <c r="I1443" s="164">
        <v>5544.06</v>
      </c>
      <c r="J1443" s="164">
        <v>5544.06</v>
      </c>
      <c r="K1443" s="164">
        <v>8520.81</v>
      </c>
      <c r="L1443" s="164">
        <v>8520.8100000000013</v>
      </c>
      <c r="M1443" s="164">
        <v>1</v>
      </c>
      <c r="N1443" s="164">
        <v>1</v>
      </c>
      <c r="O1443" s="156">
        <v>2976.75</v>
      </c>
      <c r="P1443" s="156">
        <f t="shared" si="22"/>
        <v>5544.0600000000013</v>
      </c>
    </row>
    <row r="1444" spans="1:16" s="21" customFormat="1" ht="15" customHeight="1">
      <c r="A1444" s="163" t="s">
        <v>3443</v>
      </c>
      <c r="B1444" s="163" t="s">
        <v>3646</v>
      </c>
      <c r="C1444" s="163" t="s">
        <v>204</v>
      </c>
      <c r="D1444" s="163" t="s">
        <v>204</v>
      </c>
      <c r="E1444" s="163" t="s">
        <v>13</v>
      </c>
      <c r="F1444" s="163"/>
      <c r="G1444" s="163" t="s">
        <v>2311</v>
      </c>
      <c r="H1444" s="163" t="s">
        <v>2312</v>
      </c>
      <c r="I1444" s="164" t="s">
        <v>3442</v>
      </c>
      <c r="J1444" s="164" t="s">
        <v>3442</v>
      </c>
      <c r="K1444" s="164">
        <v>0</v>
      </c>
      <c r="L1444" s="164">
        <v>0</v>
      </c>
      <c r="M1444" s="164">
        <v>1</v>
      </c>
      <c r="N1444" s="164">
        <v>1</v>
      </c>
      <c r="O1444" s="156">
        <v>0</v>
      </c>
      <c r="P1444" s="156">
        <f t="shared" si="22"/>
        <v>0</v>
      </c>
    </row>
    <row r="1445" spans="1:16" s="21" customFormat="1" ht="15" customHeight="1">
      <c r="A1445" s="163" t="s">
        <v>3443</v>
      </c>
      <c r="B1445" s="163" t="s">
        <v>3646</v>
      </c>
      <c r="C1445" s="163" t="s">
        <v>204</v>
      </c>
      <c r="D1445" s="163" t="s">
        <v>204</v>
      </c>
      <c r="E1445" s="163" t="s">
        <v>13</v>
      </c>
      <c r="F1445" s="163"/>
      <c r="G1445" s="163" t="s">
        <v>2294</v>
      </c>
      <c r="H1445" s="163" t="s">
        <v>2295</v>
      </c>
      <c r="I1445" s="164">
        <v>22336.79</v>
      </c>
      <c r="J1445" s="164">
        <v>22336.79</v>
      </c>
      <c r="K1445" s="164">
        <v>44673.58</v>
      </c>
      <c r="L1445" s="164">
        <v>44673.58</v>
      </c>
      <c r="M1445" s="164">
        <v>1</v>
      </c>
      <c r="N1445" s="164">
        <v>1</v>
      </c>
      <c r="O1445" s="156">
        <v>22336.79</v>
      </c>
      <c r="P1445" s="156">
        <f t="shared" si="22"/>
        <v>22336.79</v>
      </c>
    </row>
    <row r="1446" spans="1:16" s="21" customFormat="1" ht="15" customHeight="1">
      <c r="A1446" s="163" t="s">
        <v>3443</v>
      </c>
      <c r="B1446" s="163" t="s">
        <v>3646</v>
      </c>
      <c r="C1446" s="163" t="s">
        <v>204</v>
      </c>
      <c r="D1446" s="163" t="s">
        <v>204</v>
      </c>
      <c r="E1446" s="163" t="s">
        <v>13</v>
      </c>
      <c r="F1446" s="163"/>
      <c r="G1446" s="163" t="s">
        <v>2367</v>
      </c>
      <c r="H1446" s="163" t="s">
        <v>2368</v>
      </c>
      <c r="I1446" s="164">
        <v>26432.34</v>
      </c>
      <c r="J1446" s="164">
        <v>26432.34</v>
      </c>
      <c r="K1446" s="164">
        <v>355333.41</v>
      </c>
      <c r="L1446" s="164">
        <v>355333.41</v>
      </c>
      <c r="M1446" s="164">
        <v>1</v>
      </c>
      <c r="N1446" s="164">
        <v>1</v>
      </c>
      <c r="O1446" s="156">
        <v>294481.65000000002</v>
      </c>
      <c r="P1446" s="156">
        <f t="shared" si="22"/>
        <v>60851.759999999951</v>
      </c>
    </row>
    <row r="1447" spans="1:16" s="21" customFormat="1" ht="15" customHeight="1">
      <c r="A1447" s="163" t="s">
        <v>3443</v>
      </c>
      <c r="B1447" s="163" t="s">
        <v>3646</v>
      </c>
      <c r="C1447" s="163" t="s">
        <v>204</v>
      </c>
      <c r="D1447" s="163" t="s">
        <v>204</v>
      </c>
      <c r="E1447" s="163" t="s">
        <v>13</v>
      </c>
      <c r="F1447" s="163"/>
      <c r="G1447" s="163" t="s">
        <v>2381</v>
      </c>
      <c r="H1447" s="163" t="s">
        <v>2382</v>
      </c>
      <c r="I1447" s="164" t="s">
        <v>3442</v>
      </c>
      <c r="J1447" s="164" t="s">
        <v>3442</v>
      </c>
      <c r="K1447" s="164">
        <v>0</v>
      </c>
      <c r="L1447" s="164">
        <v>0</v>
      </c>
      <c r="M1447" s="164">
        <v>1</v>
      </c>
      <c r="N1447" s="164">
        <v>1</v>
      </c>
      <c r="O1447" s="156">
        <v>0</v>
      </c>
      <c r="P1447" s="156">
        <f t="shared" si="22"/>
        <v>0</v>
      </c>
    </row>
    <row r="1448" spans="1:16" s="21" customFormat="1" ht="15" customHeight="1">
      <c r="A1448" s="163" t="s">
        <v>3443</v>
      </c>
      <c r="B1448" s="163" t="s">
        <v>3646</v>
      </c>
      <c r="C1448" s="163" t="s">
        <v>204</v>
      </c>
      <c r="D1448" s="163" t="s">
        <v>204</v>
      </c>
      <c r="E1448" s="163" t="s">
        <v>13</v>
      </c>
      <c r="F1448" s="163"/>
      <c r="G1448" s="163" t="s">
        <v>2332</v>
      </c>
      <c r="H1448" s="163" t="s">
        <v>2333</v>
      </c>
      <c r="I1448" s="164">
        <v>1069.18</v>
      </c>
      <c r="J1448" s="164">
        <v>1069.18</v>
      </c>
      <c r="K1448" s="164">
        <v>9310.07</v>
      </c>
      <c r="L1448" s="164">
        <v>9310.07</v>
      </c>
      <c r="M1448" s="164">
        <v>1</v>
      </c>
      <c r="N1448" s="164">
        <v>1</v>
      </c>
      <c r="O1448" s="156">
        <v>8240.89</v>
      </c>
      <c r="P1448" s="156">
        <f t="shared" si="22"/>
        <v>1069.1800000000003</v>
      </c>
    </row>
    <row r="1449" spans="1:16" s="21" customFormat="1" ht="15" customHeight="1">
      <c r="A1449" s="163" t="s">
        <v>3443</v>
      </c>
      <c r="B1449" s="163" t="s">
        <v>3646</v>
      </c>
      <c r="C1449" s="163" t="s">
        <v>204</v>
      </c>
      <c r="D1449" s="163" t="s">
        <v>204</v>
      </c>
      <c r="E1449" s="163" t="s">
        <v>13</v>
      </c>
      <c r="F1449" s="163"/>
      <c r="G1449" s="163" t="s">
        <v>2369</v>
      </c>
      <c r="H1449" s="163" t="s">
        <v>2370</v>
      </c>
      <c r="I1449" s="164" t="s">
        <v>3442</v>
      </c>
      <c r="J1449" s="164" t="s">
        <v>3442</v>
      </c>
      <c r="K1449" s="164">
        <v>0</v>
      </c>
      <c r="L1449" s="164">
        <v>0</v>
      </c>
      <c r="M1449" s="164">
        <v>1</v>
      </c>
      <c r="N1449" s="164">
        <v>1</v>
      </c>
      <c r="O1449" s="156">
        <v>0</v>
      </c>
      <c r="P1449" s="156">
        <f t="shared" si="22"/>
        <v>0</v>
      </c>
    </row>
    <row r="1450" spans="1:16" s="21" customFormat="1" ht="15" customHeight="1">
      <c r="A1450" s="163" t="s">
        <v>3443</v>
      </c>
      <c r="B1450" s="163" t="s">
        <v>3646</v>
      </c>
      <c r="C1450" s="163" t="s">
        <v>204</v>
      </c>
      <c r="D1450" s="163" t="s">
        <v>204</v>
      </c>
      <c r="E1450" s="163" t="s">
        <v>13</v>
      </c>
      <c r="F1450" s="163"/>
      <c r="G1450" s="163" t="s">
        <v>2371</v>
      </c>
      <c r="H1450" s="163" t="s">
        <v>2372</v>
      </c>
      <c r="I1450" s="164">
        <v>9161.65</v>
      </c>
      <c r="J1450" s="164">
        <v>9161.65</v>
      </c>
      <c r="K1450" s="164">
        <v>111700.87</v>
      </c>
      <c r="L1450" s="164">
        <v>111700.87</v>
      </c>
      <c r="M1450" s="164">
        <v>1</v>
      </c>
      <c r="N1450" s="164">
        <v>1</v>
      </c>
      <c r="O1450" s="156">
        <v>102539.22</v>
      </c>
      <c r="P1450" s="156">
        <f t="shared" si="22"/>
        <v>9161.6499999999942</v>
      </c>
    </row>
    <row r="1451" spans="1:16" s="21" customFormat="1" ht="15" customHeight="1">
      <c r="A1451" s="163" t="s">
        <v>3443</v>
      </c>
      <c r="B1451" s="163" t="s">
        <v>3646</v>
      </c>
      <c r="C1451" s="163" t="s">
        <v>204</v>
      </c>
      <c r="D1451" s="163" t="s">
        <v>204</v>
      </c>
      <c r="E1451" s="163" t="s">
        <v>13</v>
      </c>
      <c r="F1451" s="163"/>
      <c r="G1451" s="163" t="s">
        <v>2373</v>
      </c>
      <c r="H1451" s="163" t="s">
        <v>2374</v>
      </c>
      <c r="I1451" s="164">
        <v>397.58</v>
      </c>
      <c r="J1451" s="164">
        <v>397.58</v>
      </c>
      <c r="K1451" s="164">
        <v>3944.77</v>
      </c>
      <c r="L1451" s="164">
        <v>3944.7700000000004</v>
      </c>
      <c r="M1451" s="164">
        <v>1</v>
      </c>
      <c r="N1451" s="164">
        <v>1</v>
      </c>
      <c r="O1451" s="156">
        <v>3547.19</v>
      </c>
      <c r="P1451" s="156">
        <f t="shared" si="22"/>
        <v>397.58000000000038</v>
      </c>
    </row>
    <row r="1452" spans="1:16" s="21" customFormat="1" ht="15" customHeight="1">
      <c r="A1452" s="163" t="s">
        <v>3443</v>
      </c>
      <c r="B1452" s="163" t="s">
        <v>3646</v>
      </c>
      <c r="C1452" s="163" t="s">
        <v>204</v>
      </c>
      <c r="D1452" s="163" t="s">
        <v>204</v>
      </c>
      <c r="E1452" s="163" t="s">
        <v>13</v>
      </c>
      <c r="F1452" s="163"/>
      <c r="G1452" s="163" t="s">
        <v>2375</v>
      </c>
      <c r="H1452" s="163" t="s">
        <v>2376</v>
      </c>
      <c r="I1452" s="164">
        <v>37.590000000000003</v>
      </c>
      <c r="J1452" s="164">
        <v>37.590000000000003</v>
      </c>
      <c r="K1452" s="164">
        <v>83.1</v>
      </c>
      <c r="L1452" s="164">
        <v>83.1</v>
      </c>
      <c r="M1452" s="164">
        <v>1</v>
      </c>
      <c r="N1452" s="164">
        <v>1</v>
      </c>
      <c r="O1452" s="156">
        <v>45.510000000000005</v>
      </c>
      <c r="P1452" s="156">
        <f t="shared" si="22"/>
        <v>37.589999999999989</v>
      </c>
    </row>
    <row r="1453" spans="1:16" s="21" customFormat="1" ht="15" customHeight="1">
      <c r="A1453" s="163" t="s">
        <v>3443</v>
      </c>
      <c r="B1453" s="163" t="s">
        <v>3646</v>
      </c>
      <c r="C1453" s="163" t="s">
        <v>204</v>
      </c>
      <c r="D1453" s="163" t="s">
        <v>204</v>
      </c>
      <c r="E1453" s="163" t="s">
        <v>13</v>
      </c>
      <c r="F1453" s="163"/>
      <c r="G1453" s="163" t="s">
        <v>2304</v>
      </c>
      <c r="H1453" s="163" t="s">
        <v>2305</v>
      </c>
      <c r="I1453" s="164" t="s">
        <v>3442</v>
      </c>
      <c r="J1453" s="164" t="s">
        <v>3442</v>
      </c>
      <c r="K1453" s="164">
        <v>0</v>
      </c>
      <c r="L1453" s="164">
        <v>0</v>
      </c>
      <c r="M1453" s="164">
        <v>1</v>
      </c>
      <c r="N1453" s="164">
        <v>1</v>
      </c>
      <c r="O1453" s="156">
        <v>0</v>
      </c>
      <c r="P1453" s="156">
        <f t="shared" si="22"/>
        <v>0</v>
      </c>
    </row>
    <row r="1454" spans="1:16" s="21" customFormat="1" ht="15" customHeight="1">
      <c r="A1454" s="163" t="s">
        <v>3443</v>
      </c>
      <c r="B1454" s="163" t="s">
        <v>3646</v>
      </c>
      <c r="C1454" s="163" t="s">
        <v>204</v>
      </c>
      <c r="D1454" s="163" t="s">
        <v>204</v>
      </c>
      <c r="E1454" s="163" t="s">
        <v>13</v>
      </c>
      <c r="F1454" s="163"/>
      <c r="G1454" s="163" t="s">
        <v>2377</v>
      </c>
      <c r="H1454" s="163" t="s">
        <v>2378</v>
      </c>
      <c r="I1454" s="164" t="s">
        <v>3442</v>
      </c>
      <c r="J1454" s="164" t="s">
        <v>3442</v>
      </c>
      <c r="K1454" s="164">
        <v>0</v>
      </c>
      <c r="L1454" s="164">
        <v>0</v>
      </c>
      <c r="M1454" s="164">
        <v>1</v>
      </c>
      <c r="N1454" s="164">
        <v>1</v>
      </c>
      <c r="O1454" s="156">
        <v>0</v>
      </c>
      <c r="P1454" s="156">
        <f t="shared" si="22"/>
        <v>0</v>
      </c>
    </row>
    <row r="1455" spans="1:16" s="21" customFormat="1" ht="15" customHeight="1">
      <c r="A1455" s="163" t="s">
        <v>3443</v>
      </c>
      <c r="B1455" s="163" t="s">
        <v>3646</v>
      </c>
      <c r="C1455" s="163" t="s">
        <v>204</v>
      </c>
      <c r="D1455" s="163" t="s">
        <v>204</v>
      </c>
      <c r="E1455" s="163" t="s">
        <v>14</v>
      </c>
      <c r="F1455" s="163"/>
      <c r="G1455" s="163" t="s">
        <v>2381</v>
      </c>
      <c r="H1455" s="163" t="s">
        <v>2382</v>
      </c>
      <c r="I1455" s="164">
        <v>96.36</v>
      </c>
      <c r="J1455" s="164">
        <v>96.36</v>
      </c>
      <c r="K1455" s="164">
        <v>33315.589999999997</v>
      </c>
      <c r="L1455" s="164">
        <v>33315.590000000004</v>
      </c>
      <c r="M1455" s="164">
        <v>1</v>
      </c>
      <c r="N1455" s="164">
        <v>1</v>
      </c>
      <c r="O1455" s="156">
        <v>33219.229999999996</v>
      </c>
      <c r="P1455" s="156">
        <f t="shared" si="22"/>
        <v>96.360000000007858</v>
      </c>
    </row>
    <row r="1456" spans="1:16" s="21" customFormat="1" ht="15" customHeight="1">
      <c r="A1456" s="163" t="s">
        <v>3443</v>
      </c>
      <c r="B1456" s="163" t="s">
        <v>3646</v>
      </c>
      <c r="C1456" s="163" t="s">
        <v>204</v>
      </c>
      <c r="D1456" s="163" t="s">
        <v>204</v>
      </c>
      <c r="E1456" s="163" t="s">
        <v>124</v>
      </c>
      <c r="F1456" s="163"/>
      <c r="G1456" s="163" t="s">
        <v>2304</v>
      </c>
      <c r="H1456" s="163" t="s">
        <v>2305</v>
      </c>
      <c r="I1456" s="164">
        <v>743.16</v>
      </c>
      <c r="J1456" s="164">
        <v>743.16</v>
      </c>
      <c r="K1456" s="164">
        <v>17453.16</v>
      </c>
      <c r="L1456" s="164">
        <v>17453.16</v>
      </c>
      <c r="M1456" s="164">
        <v>1</v>
      </c>
      <c r="N1456" s="164">
        <v>1</v>
      </c>
      <c r="O1456" s="156">
        <v>16710</v>
      </c>
      <c r="P1456" s="156">
        <f t="shared" si="22"/>
        <v>743.15999999999985</v>
      </c>
    </row>
    <row r="1457" spans="1:16" s="21" customFormat="1" ht="15" customHeight="1">
      <c r="A1457" s="163" t="s">
        <v>3443</v>
      </c>
      <c r="B1457" s="163" t="s">
        <v>3646</v>
      </c>
      <c r="C1457" s="163" t="s">
        <v>204</v>
      </c>
      <c r="D1457" s="163" t="s">
        <v>204</v>
      </c>
      <c r="E1457" s="163" t="s">
        <v>167</v>
      </c>
      <c r="F1457" s="163"/>
      <c r="G1457" s="163" t="s">
        <v>2304</v>
      </c>
      <c r="H1457" s="163" t="s">
        <v>2305</v>
      </c>
      <c r="I1457" s="164">
        <v>-16.399999999999999</v>
      </c>
      <c r="J1457" s="164">
        <v>-16.399999999999999</v>
      </c>
      <c r="K1457" s="164">
        <v>13023.6</v>
      </c>
      <c r="L1457" s="164">
        <v>13023.6</v>
      </c>
      <c r="M1457" s="164">
        <v>1</v>
      </c>
      <c r="N1457" s="164">
        <v>1</v>
      </c>
      <c r="O1457" s="156">
        <v>13040</v>
      </c>
      <c r="P1457" s="156">
        <f t="shared" si="22"/>
        <v>-16.399999999999636</v>
      </c>
    </row>
    <row r="1458" spans="1:16" s="21" customFormat="1" ht="15" customHeight="1">
      <c r="A1458" s="163" t="s">
        <v>3443</v>
      </c>
      <c r="B1458" s="163" t="s">
        <v>3646</v>
      </c>
      <c r="C1458" s="163" t="s">
        <v>204</v>
      </c>
      <c r="D1458" s="163" t="s">
        <v>204</v>
      </c>
      <c r="E1458" s="163" t="s">
        <v>145</v>
      </c>
      <c r="F1458" s="163"/>
      <c r="G1458" s="163" t="s">
        <v>2304</v>
      </c>
      <c r="H1458" s="163" t="s">
        <v>2305</v>
      </c>
      <c r="I1458" s="164" t="s">
        <v>3442</v>
      </c>
      <c r="J1458" s="164" t="s">
        <v>3442</v>
      </c>
      <c r="K1458" s="164">
        <v>3937</v>
      </c>
      <c r="L1458" s="164">
        <v>3937</v>
      </c>
      <c r="M1458" s="164">
        <v>1</v>
      </c>
      <c r="N1458" s="164">
        <v>1</v>
      </c>
      <c r="O1458" s="156">
        <v>3937</v>
      </c>
      <c r="P1458" s="156">
        <f t="shared" si="22"/>
        <v>0</v>
      </c>
    </row>
    <row r="1459" spans="1:16" s="21" customFormat="1" ht="15" customHeight="1">
      <c r="A1459" s="163" t="s">
        <v>3443</v>
      </c>
      <c r="B1459" s="163" t="s">
        <v>3646</v>
      </c>
      <c r="C1459" s="163" t="s">
        <v>204</v>
      </c>
      <c r="D1459" s="163" t="s">
        <v>204</v>
      </c>
      <c r="E1459" s="163" t="s">
        <v>205</v>
      </c>
      <c r="F1459" s="163"/>
      <c r="G1459" s="163" t="s">
        <v>2304</v>
      </c>
      <c r="H1459" s="163" t="s">
        <v>2305</v>
      </c>
      <c r="I1459" s="164">
        <v>77.36</v>
      </c>
      <c r="J1459" s="164">
        <v>77.36</v>
      </c>
      <c r="K1459" s="164">
        <v>6225.36</v>
      </c>
      <c r="L1459" s="164">
        <v>6225.36</v>
      </c>
      <c r="M1459" s="164">
        <v>1</v>
      </c>
      <c r="N1459" s="164">
        <v>1</v>
      </c>
      <c r="O1459" s="156">
        <v>6148</v>
      </c>
      <c r="P1459" s="156">
        <f t="shared" si="22"/>
        <v>77.359999999999673</v>
      </c>
    </row>
    <row r="1460" spans="1:16" s="21" customFormat="1" ht="15" customHeight="1">
      <c r="A1460" s="163" t="s">
        <v>3443</v>
      </c>
      <c r="B1460" s="163" t="s">
        <v>3646</v>
      </c>
      <c r="C1460" s="163" t="s">
        <v>204</v>
      </c>
      <c r="D1460" s="163" t="s">
        <v>204</v>
      </c>
      <c r="E1460" s="163" t="s">
        <v>206</v>
      </c>
      <c r="F1460" s="163"/>
      <c r="G1460" s="163" t="s">
        <v>2304</v>
      </c>
      <c r="H1460" s="163" t="s">
        <v>2305</v>
      </c>
      <c r="I1460" s="164">
        <v>3507.07</v>
      </c>
      <c r="J1460" s="164">
        <v>3507.07</v>
      </c>
      <c r="K1460" s="164">
        <v>227516.07</v>
      </c>
      <c r="L1460" s="164">
        <v>227516.07</v>
      </c>
      <c r="M1460" s="164">
        <v>1</v>
      </c>
      <c r="N1460" s="164">
        <v>1</v>
      </c>
      <c r="O1460" s="156">
        <v>224009</v>
      </c>
      <c r="P1460" s="156">
        <f t="shared" si="22"/>
        <v>3507.070000000007</v>
      </c>
    </row>
    <row r="1461" spans="1:16" s="21" customFormat="1" ht="15" customHeight="1">
      <c r="A1461" s="163" t="s">
        <v>3443</v>
      </c>
      <c r="B1461" s="163" t="s">
        <v>3646</v>
      </c>
      <c r="C1461" s="163" t="s">
        <v>204</v>
      </c>
      <c r="D1461" s="163" t="s">
        <v>204</v>
      </c>
      <c r="E1461" s="163" t="s">
        <v>207</v>
      </c>
      <c r="F1461" s="163"/>
      <c r="G1461" s="163" t="s">
        <v>2304</v>
      </c>
      <c r="H1461" s="163" t="s">
        <v>2305</v>
      </c>
      <c r="I1461" s="164">
        <v>12.12</v>
      </c>
      <c r="J1461" s="164">
        <v>12.12</v>
      </c>
      <c r="K1461" s="164">
        <v>1308.1199999999999</v>
      </c>
      <c r="L1461" s="164">
        <v>1308.1199999999999</v>
      </c>
      <c r="M1461" s="164">
        <v>1</v>
      </c>
      <c r="N1461" s="164">
        <v>1</v>
      </c>
      <c r="O1461" s="156">
        <v>1296</v>
      </c>
      <c r="P1461" s="156">
        <f t="shared" si="22"/>
        <v>12.119999999999891</v>
      </c>
    </row>
    <row r="1462" spans="1:16" s="21" customFormat="1" ht="15" customHeight="1">
      <c r="A1462" s="163" t="s">
        <v>3443</v>
      </c>
      <c r="B1462" s="163" t="s">
        <v>3646</v>
      </c>
      <c r="C1462" s="163" t="s">
        <v>204</v>
      </c>
      <c r="D1462" s="163" t="s">
        <v>204</v>
      </c>
      <c r="E1462" s="163" t="s">
        <v>208</v>
      </c>
      <c r="F1462" s="163"/>
      <c r="G1462" s="163" t="s">
        <v>2304</v>
      </c>
      <c r="H1462" s="163" t="s">
        <v>2305</v>
      </c>
      <c r="I1462" s="164" t="s">
        <v>3442</v>
      </c>
      <c r="J1462" s="164" t="s">
        <v>3442</v>
      </c>
      <c r="K1462" s="164">
        <v>0</v>
      </c>
      <c r="L1462" s="164">
        <v>0</v>
      </c>
      <c r="M1462" s="164">
        <v>1</v>
      </c>
      <c r="N1462" s="164">
        <v>1</v>
      </c>
      <c r="O1462" s="156">
        <v>0</v>
      </c>
      <c r="P1462" s="156">
        <f t="shared" si="22"/>
        <v>0</v>
      </c>
    </row>
    <row r="1463" spans="1:16" s="21" customFormat="1" ht="15" customHeight="1">
      <c r="A1463" s="163" t="s">
        <v>3443</v>
      </c>
      <c r="B1463" s="163" t="s">
        <v>3646</v>
      </c>
      <c r="C1463" s="163" t="s">
        <v>204</v>
      </c>
      <c r="D1463" s="163" t="s">
        <v>204</v>
      </c>
      <c r="E1463" s="163" t="s">
        <v>209</v>
      </c>
      <c r="F1463" s="163"/>
      <c r="G1463" s="163" t="s">
        <v>2304</v>
      </c>
      <c r="H1463" s="163" t="s">
        <v>2305</v>
      </c>
      <c r="I1463" s="164">
        <v>10189.07</v>
      </c>
      <c r="J1463" s="164">
        <v>10189.07</v>
      </c>
      <c r="K1463" s="164">
        <v>36896.07</v>
      </c>
      <c r="L1463" s="164">
        <v>36896.07</v>
      </c>
      <c r="M1463" s="164">
        <v>1</v>
      </c>
      <c r="N1463" s="164">
        <v>1</v>
      </c>
      <c r="O1463" s="156">
        <v>26707</v>
      </c>
      <c r="P1463" s="156">
        <f t="shared" si="22"/>
        <v>10189.07</v>
      </c>
    </row>
    <row r="1464" spans="1:16" s="21" customFormat="1" ht="15" customHeight="1">
      <c r="A1464" s="163" t="s">
        <v>3443</v>
      </c>
      <c r="B1464" s="163" t="s">
        <v>3646</v>
      </c>
      <c r="C1464" s="163" t="s">
        <v>204</v>
      </c>
      <c r="D1464" s="163" t="s">
        <v>204</v>
      </c>
      <c r="E1464" s="163" t="s">
        <v>210</v>
      </c>
      <c r="F1464" s="163"/>
      <c r="G1464" s="163" t="s">
        <v>2304</v>
      </c>
      <c r="H1464" s="163" t="s">
        <v>2305</v>
      </c>
      <c r="I1464" s="164">
        <v>108.96</v>
      </c>
      <c r="J1464" s="164">
        <v>108.96</v>
      </c>
      <c r="K1464" s="164">
        <v>108.96</v>
      </c>
      <c r="L1464" s="164">
        <v>108.96</v>
      </c>
      <c r="M1464" s="164">
        <v>1</v>
      </c>
      <c r="N1464" s="164">
        <v>1</v>
      </c>
      <c r="O1464" s="156">
        <v>0</v>
      </c>
      <c r="P1464" s="156">
        <f t="shared" si="22"/>
        <v>108.96</v>
      </c>
    </row>
    <row r="1465" spans="1:16" s="21" customFormat="1" ht="15" customHeight="1">
      <c r="A1465" s="163" t="s">
        <v>3443</v>
      </c>
      <c r="B1465" s="163" t="s">
        <v>3646</v>
      </c>
      <c r="C1465" s="163" t="s">
        <v>204</v>
      </c>
      <c r="D1465" s="163" t="s">
        <v>204</v>
      </c>
      <c r="E1465" s="163" t="s">
        <v>211</v>
      </c>
      <c r="F1465" s="163"/>
      <c r="G1465" s="163" t="s">
        <v>2304</v>
      </c>
      <c r="H1465" s="163" t="s">
        <v>2305</v>
      </c>
      <c r="I1465" s="164">
        <v>4803.2299999999996</v>
      </c>
      <c r="J1465" s="164">
        <v>4803.2299999999996</v>
      </c>
      <c r="K1465" s="164">
        <v>293910.23</v>
      </c>
      <c r="L1465" s="164">
        <v>293910.23</v>
      </c>
      <c r="M1465" s="164">
        <v>1</v>
      </c>
      <c r="N1465" s="164">
        <v>1</v>
      </c>
      <c r="O1465" s="156">
        <v>289107</v>
      </c>
      <c r="P1465" s="156">
        <f t="shared" si="22"/>
        <v>4803.2299999999814</v>
      </c>
    </row>
    <row r="1466" spans="1:16" s="21" customFormat="1" ht="15" customHeight="1">
      <c r="A1466" s="163" t="s">
        <v>3443</v>
      </c>
      <c r="B1466" s="163" t="s">
        <v>3646</v>
      </c>
      <c r="C1466" s="163" t="s">
        <v>285</v>
      </c>
      <c r="D1466" s="163" t="s">
        <v>285</v>
      </c>
      <c r="E1466" s="163" t="s">
        <v>13</v>
      </c>
      <c r="F1466" s="163"/>
      <c r="G1466" s="163" t="s">
        <v>2279</v>
      </c>
      <c r="H1466" s="163" t="s">
        <v>2280</v>
      </c>
      <c r="I1466" s="164">
        <v>9752.82</v>
      </c>
      <c r="J1466" s="164">
        <v>9752.82</v>
      </c>
      <c r="K1466" s="164">
        <v>920620.75</v>
      </c>
      <c r="L1466" s="164">
        <v>920620.74999999988</v>
      </c>
      <c r="M1466" s="164">
        <v>1</v>
      </c>
      <c r="N1466" s="164">
        <v>1</v>
      </c>
      <c r="O1466" s="156">
        <v>910867.93</v>
      </c>
      <c r="P1466" s="156">
        <f t="shared" si="22"/>
        <v>9752.8199999998324</v>
      </c>
    </row>
    <row r="1467" spans="1:16" s="21" customFormat="1" ht="15" customHeight="1">
      <c r="A1467" s="163" t="s">
        <v>3443</v>
      </c>
      <c r="B1467" s="163" t="s">
        <v>3646</v>
      </c>
      <c r="C1467" s="163" t="s">
        <v>285</v>
      </c>
      <c r="D1467" s="163" t="s">
        <v>285</v>
      </c>
      <c r="E1467" s="163" t="s">
        <v>13</v>
      </c>
      <c r="F1467" s="163"/>
      <c r="G1467" s="163" t="s">
        <v>2281</v>
      </c>
      <c r="H1467" s="163" t="s">
        <v>2282</v>
      </c>
      <c r="I1467" s="164">
        <v>1862.54</v>
      </c>
      <c r="J1467" s="164">
        <v>1862.54</v>
      </c>
      <c r="K1467" s="164">
        <v>55495.54</v>
      </c>
      <c r="L1467" s="164">
        <v>55495.54</v>
      </c>
      <c r="M1467" s="164">
        <v>1</v>
      </c>
      <c r="N1467" s="164">
        <v>1</v>
      </c>
      <c r="O1467" s="156">
        <v>53633</v>
      </c>
      <c r="P1467" s="156">
        <f t="shared" si="22"/>
        <v>1862.5400000000009</v>
      </c>
    </row>
    <row r="1468" spans="1:16" s="21" customFormat="1" ht="15" customHeight="1">
      <c r="A1468" s="163" t="s">
        <v>3443</v>
      </c>
      <c r="B1468" s="163" t="s">
        <v>3646</v>
      </c>
      <c r="C1468" s="163" t="s">
        <v>285</v>
      </c>
      <c r="D1468" s="163" t="s">
        <v>285</v>
      </c>
      <c r="E1468" s="163" t="s">
        <v>13</v>
      </c>
      <c r="F1468" s="163"/>
      <c r="G1468" s="163" t="s">
        <v>2283</v>
      </c>
      <c r="H1468" s="163" t="s">
        <v>2284</v>
      </c>
      <c r="I1468" s="164">
        <v>28473.040000000001</v>
      </c>
      <c r="J1468" s="164">
        <v>28473.040000000001</v>
      </c>
      <c r="K1468" s="164">
        <v>28473.040000000001</v>
      </c>
      <c r="L1468" s="164">
        <v>28473.040000000001</v>
      </c>
      <c r="M1468" s="164">
        <v>1</v>
      </c>
      <c r="N1468" s="164">
        <v>1</v>
      </c>
      <c r="O1468" s="156">
        <v>0</v>
      </c>
      <c r="P1468" s="156">
        <f t="shared" si="22"/>
        <v>28473.040000000001</v>
      </c>
    </row>
    <row r="1469" spans="1:16" s="21" customFormat="1" ht="15" customHeight="1">
      <c r="A1469" s="163" t="s">
        <v>3443</v>
      </c>
      <c r="B1469" s="163" t="s">
        <v>3646</v>
      </c>
      <c r="C1469" s="163" t="s">
        <v>285</v>
      </c>
      <c r="D1469" s="163" t="s">
        <v>285</v>
      </c>
      <c r="E1469" s="163" t="s">
        <v>13</v>
      </c>
      <c r="F1469" s="163"/>
      <c r="G1469" s="163" t="s">
        <v>2285</v>
      </c>
      <c r="H1469" s="163" t="s">
        <v>2286</v>
      </c>
      <c r="I1469" s="164">
        <v>425.21</v>
      </c>
      <c r="J1469" s="164">
        <v>425.21</v>
      </c>
      <c r="K1469" s="164">
        <v>1702.76</v>
      </c>
      <c r="L1469" s="164">
        <v>1702.76</v>
      </c>
      <c r="M1469" s="164">
        <v>1</v>
      </c>
      <c r="N1469" s="164">
        <v>1</v>
      </c>
      <c r="O1469" s="156">
        <v>1277.5500000000002</v>
      </c>
      <c r="P1469" s="156">
        <f t="shared" si="22"/>
        <v>425.20999999999981</v>
      </c>
    </row>
    <row r="1470" spans="1:16" s="21" customFormat="1" ht="15" customHeight="1">
      <c r="A1470" s="163" t="s">
        <v>3443</v>
      </c>
      <c r="B1470" s="163" t="s">
        <v>3646</v>
      </c>
      <c r="C1470" s="163" t="s">
        <v>285</v>
      </c>
      <c r="D1470" s="163" t="s">
        <v>285</v>
      </c>
      <c r="E1470" s="163" t="s">
        <v>13</v>
      </c>
      <c r="F1470" s="163"/>
      <c r="G1470" s="163" t="s">
        <v>2287</v>
      </c>
      <c r="H1470" s="163" t="s">
        <v>2288</v>
      </c>
      <c r="I1470" s="164">
        <v>8459.93</v>
      </c>
      <c r="J1470" s="164">
        <v>8459.93</v>
      </c>
      <c r="K1470" s="164">
        <v>8459.93</v>
      </c>
      <c r="L1470" s="164">
        <v>8459.93</v>
      </c>
      <c r="M1470" s="164">
        <v>1</v>
      </c>
      <c r="N1470" s="164">
        <v>1</v>
      </c>
      <c r="O1470" s="156">
        <v>0</v>
      </c>
      <c r="P1470" s="156">
        <f t="shared" si="22"/>
        <v>8459.93</v>
      </c>
    </row>
    <row r="1471" spans="1:16" s="21" customFormat="1" ht="15" customHeight="1">
      <c r="A1471" s="163" t="s">
        <v>3443</v>
      </c>
      <c r="B1471" s="163" t="s">
        <v>3646</v>
      </c>
      <c r="C1471" s="163" t="s">
        <v>285</v>
      </c>
      <c r="D1471" s="163" t="s">
        <v>285</v>
      </c>
      <c r="E1471" s="163" t="s">
        <v>13</v>
      </c>
      <c r="F1471" s="163"/>
      <c r="G1471" s="163" t="s">
        <v>2302</v>
      </c>
      <c r="H1471" s="163" t="s">
        <v>2303</v>
      </c>
      <c r="I1471" s="164">
        <v>2492.31</v>
      </c>
      <c r="J1471" s="164">
        <v>2492.31</v>
      </c>
      <c r="K1471" s="164">
        <v>2492.31</v>
      </c>
      <c r="L1471" s="164">
        <v>2492.31</v>
      </c>
      <c r="M1471" s="164">
        <v>1</v>
      </c>
      <c r="N1471" s="164">
        <v>1</v>
      </c>
      <c r="O1471" s="156">
        <v>0</v>
      </c>
      <c r="P1471" s="156">
        <f t="shared" si="22"/>
        <v>2492.31</v>
      </c>
    </row>
    <row r="1472" spans="1:16" s="21" customFormat="1" ht="15" customHeight="1">
      <c r="A1472" s="163" t="s">
        <v>3443</v>
      </c>
      <c r="B1472" s="163" t="s">
        <v>3646</v>
      </c>
      <c r="C1472" s="163" t="s">
        <v>285</v>
      </c>
      <c r="D1472" s="163" t="s">
        <v>285</v>
      </c>
      <c r="E1472" s="163" t="s">
        <v>13</v>
      </c>
      <c r="F1472" s="163"/>
      <c r="G1472" s="163" t="s">
        <v>2310</v>
      </c>
      <c r="H1472" s="163" t="s">
        <v>38</v>
      </c>
      <c r="I1472" s="164" t="s">
        <v>3442</v>
      </c>
      <c r="J1472" s="164" t="s">
        <v>3442</v>
      </c>
      <c r="K1472" s="164">
        <v>0</v>
      </c>
      <c r="L1472" s="164">
        <v>0</v>
      </c>
      <c r="M1472" s="164">
        <v>2</v>
      </c>
      <c r="N1472" s="164">
        <v>2</v>
      </c>
      <c r="O1472" s="156">
        <v>0</v>
      </c>
      <c r="P1472" s="156">
        <f t="shared" si="22"/>
        <v>0</v>
      </c>
    </row>
    <row r="1473" spans="1:16" s="21" customFormat="1" ht="15" customHeight="1">
      <c r="A1473" s="163" t="s">
        <v>3443</v>
      </c>
      <c r="B1473" s="163" t="s">
        <v>3646</v>
      </c>
      <c r="C1473" s="163" t="s">
        <v>285</v>
      </c>
      <c r="D1473" s="163" t="s">
        <v>285</v>
      </c>
      <c r="E1473" s="163" t="s">
        <v>13</v>
      </c>
      <c r="F1473" s="163"/>
      <c r="G1473" s="163" t="s">
        <v>2293</v>
      </c>
      <c r="H1473" s="163" t="s">
        <v>17</v>
      </c>
      <c r="I1473" s="164">
        <v>1420.28</v>
      </c>
      <c r="J1473" s="164">
        <v>1420.28</v>
      </c>
      <c r="K1473" s="164">
        <v>1965.3</v>
      </c>
      <c r="L1473" s="164">
        <v>1965.3</v>
      </c>
      <c r="M1473" s="164">
        <v>0</v>
      </c>
      <c r="N1473" s="164">
        <v>0</v>
      </c>
      <c r="O1473" s="156">
        <v>545.02</v>
      </c>
      <c r="P1473" s="156">
        <f t="shared" si="22"/>
        <v>1420.28</v>
      </c>
    </row>
    <row r="1474" spans="1:16" s="21" customFormat="1" ht="15" customHeight="1">
      <c r="A1474" s="163" t="s">
        <v>3443</v>
      </c>
      <c r="B1474" s="163" t="s">
        <v>3646</v>
      </c>
      <c r="C1474" s="163" t="s">
        <v>285</v>
      </c>
      <c r="D1474" s="163" t="s">
        <v>285</v>
      </c>
      <c r="E1474" s="163" t="s">
        <v>13</v>
      </c>
      <c r="F1474" s="163"/>
      <c r="G1474" s="163" t="s">
        <v>2294</v>
      </c>
      <c r="H1474" s="163" t="s">
        <v>2295</v>
      </c>
      <c r="I1474" s="164">
        <v>5500.72</v>
      </c>
      <c r="J1474" s="164">
        <v>5500.72</v>
      </c>
      <c r="K1474" s="164">
        <v>11001.44</v>
      </c>
      <c r="L1474" s="164">
        <v>11001.44</v>
      </c>
      <c r="M1474" s="164">
        <v>1</v>
      </c>
      <c r="N1474" s="164">
        <v>1</v>
      </c>
      <c r="O1474" s="156">
        <v>5500.72</v>
      </c>
      <c r="P1474" s="156">
        <f t="shared" si="22"/>
        <v>5500.72</v>
      </c>
    </row>
    <row r="1475" spans="1:16" s="21" customFormat="1" ht="15" customHeight="1">
      <c r="A1475" s="163" t="s">
        <v>3443</v>
      </c>
      <c r="B1475" s="163" t="s">
        <v>3646</v>
      </c>
      <c r="C1475" s="163" t="s">
        <v>286</v>
      </c>
      <c r="D1475" s="163" t="s">
        <v>286</v>
      </c>
      <c r="E1475" s="163" t="s">
        <v>13</v>
      </c>
      <c r="F1475" s="163"/>
      <c r="G1475" s="163" t="s">
        <v>2279</v>
      </c>
      <c r="H1475" s="163" t="s">
        <v>2280</v>
      </c>
      <c r="I1475" s="164">
        <v>5386.86</v>
      </c>
      <c r="J1475" s="164">
        <v>5386.86</v>
      </c>
      <c r="K1475" s="164">
        <v>507279.62</v>
      </c>
      <c r="L1475" s="164">
        <v>507279.62</v>
      </c>
      <c r="M1475" s="164">
        <v>1</v>
      </c>
      <c r="N1475" s="164">
        <v>1</v>
      </c>
      <c r="O1475" s="156">
        <v>501892.76</v>
      </c>
      <c r="P1475" s="156">
        <f t="shared" si="22"/>
        <v>5386.859999999986</v>
      </c>
    </row>
    <row r="1476" spans="1:16" s="21" customFormat="1" ht="15" customHeight="1">
      <c r="A1476" s="163" t="s">
        <v>3443</v>
      </c>
      <c r="B1476" s="163" t="s">
        <v>3646</v>
      </c>
      <c r="C1476" s="163" t="s">
        <v>286</v>
      </c>
      <c r="D1476" s="163" t="s">
        <v>286</v>
      </c>
      <c r="E1476" s="163" t="s">
        <v>13</v>
      </c>
      <c r="F1476" s="163"/>
      <c r="G1476" s="163" t="s">
        <v>2281</v>
      </c>
      <c r="H1476" s="163" t="s">
        <v>2282</v>
      </c>
      <c r="I1476" s="164">
        <v>1028.44</v>
      </c>
      <c r="J1476" s="164">
        <v>1028.44</v>
      </c>
      <c r="K1476" s="164">
        <v>30642.92</v>
      </c>
      <c r="L1476" s="164">
        <v>30642.919999999995</v>
      </c>
      <c r="M1476" s="164">
        <v>1</v>
      </c>
      <c r="N1476" s="164">
        <v>1</v>
      </c>
      <c r="O1476" s="156">
        <v>29614.48</v>
      </c>
      <c r="P1476" s="156">
        <f t="shared" si="22"/>
        <v>1028.4399999999951</v>
      </c>
    </row>
    <row r="1477" spans="1:16" s="21" customFormat="1" ht="15" customHeight="1">
      <c r="A1477" s="163" t="s">
        <v>3443</v>
      </c>
      <c r="B1477" s="163" t="s">
        <v>3646</v>
      </c>
      <c r="C1477" s="163" t="s">
        <v>286</v>
      </c>
      <c r="D1477" s="163" t="s">
        <v>286</v>
      </c>
      <c r="E1477" s="163" t="s">
        <v>13</v>
      </c>
      <c r="F1477" s="163"/>
      <c r="G1477" s="163" t="s">
        <v>2283</v>
      </c>
      <c r="H1477" s="163" t="s">
        <v>2284</v>
      </c>
      <c r="I1477" s="164">
        <v>15259.94</v>
      </c>
      <c r="J1477" s="164">
        <v>15259.94</v>
      </c>
      <c r="K1477" s="164">
        <v>15259.94</v>
      </c>
      <c r="L1477" s="164">
        <v>15259.94</v>
      </c>
      <c r="M1477" s="164">
        <v>1</v>
      </c>
      <c r="N1477" s="164">
        <v>1</v>
      </c>
      <c r="O1477" s="156">
        <v>0</v>
      </c>
      <c r="P1477" s="156">
        <f t="shared" ref="P1477:P1540" si="23">L1477-O1477</f>
        <v>15259.94</v>
      </c>
    </row>
    <row r="1478" spans="1:16" s="21" customFormat="1" ht="15" customHeight="1">
      <c r="A1478" s="163" t="s">
        <v>3443</v>
      </c>
      <c r="B1478" s="163" t="s">
        <v>3646</v>
      </c>
      <c r="C1478" s="163" t="s">
        <v>286</v>
      </c>
      <c r="D1478" s="163" t="s">
        <v>286</v>
      </c>
      <c r="E1478" s="163" t="s">
        <v>13</v>
      </c>
      <c r="F1478" s="163"/>
      <c r="G1478" s="163" t="s">
        <v>2285</v>
      </c>
      <c r="H1478" s="163" t="s">
        <v>2286</v>
      </c>
      <c r="I1478" s="164">
        <v>227.88</v>
      </c>
      <c r="J1478" s="164">
        <v>227.88</v>
      </c>
      <c r="K1478" s="164">
        <v>912.58</v>
      </c>
      <c r="L1478" s="164">
        <v>912.58</v>
      </c>
      <c r="M1478" s="164">
        <v>1</v>
      </c>
      <c r="N1478" s="164">
        <v>1</v>
      </c>
      <c r="O1478" s="156">
        <v>684.7</v>
      </c>
      <c r="P1478" s="156">
        <f t="shared" si="23"/>
        <v>227.88</v>
      </c>
    </row>
    <row r="1479" spans="1:16" s="21" customFormat="1" ht="15" customHeight="1">
      <c r="A1479" s="163" t="s">
        <v>3443</v>
      </c>
      <c r="B1479" s="163" t="s">
        <v>3646</v>
      </c>
      <c r="C1479" s="163" t="s">
        <v>286</v>
      </c>
      <c r="D1479" s="163" t="s">
        <v>286</v>
      </c>
      <c r="E1479" s="163" t="s">
        <v>13</v>
      </c>
      <c r="F1479" s="163"/>
      <c r="G1479" s="163" t="s">
        <v>2287</v>
      </c>
      <c r="H1479" s="163" t="s">
        <v>2288</v>
      </c>
      <c r="I1479" s="164">
        <v>10301.780000000001</v>
      </c>
      <c r="J1479" s="164">
        <v>10301.780000000001</v>
      </c>
      <c r="K1479" s="164">
        <v>10301.780000000001</v>
      </c>
      <c r="L1479" s="164">
        <v>10301.780000000001</v>
      </c>
      <c r="M1479" s="164">
        <v>1</v>
      </c>
      <c r="N1479" s="164">
        <v>1</v>
      </c>
      <c r="O1479" s="156">
        <v>0</v>
      </c>
      <c r="P1479" s="156">
        <f t="shared" si="23"/>
        <v>10301.780000000001</v>
      </c>
    </row>
    <row r="1480" spans="1:16" s="21" customFormat="1" ht="15" customHeight="1">
      <c r="A1480" s="163" t="s">
        <v>3443</v>
      </c>
      <c r="B1480" s="163" t="s">
        <v>3646</v>
      </c>
      <c r="C1480" s="163" t="s">
        <v>286</v>
      </c>
      <c r="D1480" s="163" t="s">
        <v>286</v>
      </c>
      <c r="E1480" s="163" t="s">
        <v>13</v>
      </c>
      <c r="F1480" s="163"/>
      <c r="G1480" s="163" t="s">
        <v>2302</v>
      </c>
      <c r="H1480" s="163" t="s">
        <v>2303</v>
      </c>
      <c r="I1480" s="164">
        <v>2062.34</v>
      </c>
      <c r="J1480" s="164">
        <v>2062.34</v>
      </c>
      <c r="K1480" s="164">
        <v>2062.34</v>
      </c>
      <c r="L1480" s="164">
        <v>2062.34</v>
      </c>
      <c r="M1480" s="164">
        <v>1</v>
      </c>
      <c r="N1480" s="164">
        <v>1</v>
      </c>
      <c r="O1480" s="156">
        <v>0</v>
      </c>
      <c r="P1480" s="156">
        <f t="shared" si="23"/>
        <v>2062.34</v>
      </c>
    </row>
    <row r="1481" spans="1:16" s="21" customFormat="1" ht="15" customHeight="1">
      <c r="A1481" s="163" t="s">
        <v>3443</v>
      </c>
      <c r="B1481" s="163" t="s">
        <v>3646</v>
      </c>
      <c r="C1481" s="163" t="s">
        <v>286</v>
      </c>
      <c r="D1481" s="163" t="s">
        <v>286</v>
      </c>
      <c r="E1481" s="163" t="s">
        <v>13</v>
      </c>
      <c r="F1481" s="163"/>
      <c r="G1481" s="163" t="s">
        <v>2310</v>
      </c>
      <c r="H1481" s="163" t="s">
        <v>38</v>
      </c>
      <c r="I1481" s="164" t="s">
        <v>3442</v>
      </c>
      <c r="J1481" s="164" t="s">
        <v>3442</v>
      </c>
      <c r="K1481" s="164">
        <v>0</v>
      </c>
      <c r="L1481" s="164">
        <v>0</v>
      </c>
      <c r="M1481" s="164">
        <v>2</v>
      </c>
      <c r="N1481" s="164">
        <v>2</v>
      </c>
      <c r="O1481" s="156">
        <v>0</v>
      </c>
      <c r="P1481" s="156">
        <f t="shared" si="23"/>
        <v>0</v>
      </c>
    </row>
    <row r="1482" spans="1:16" s="21" customFormat="1" ht="15" customHeight="1">
      <c r="A1482" s="163" t="s">
        <v>3443</v>
      </c>
      <c r="B1482" s="163" t="s">
        <v>3646</v>
      </c>
      <c r="C1482" s="163" t="s">
        <v>286</v>
      </c>
      <c r="D1482" s="163" t="s">
        <v>286</v>
      </c>
      <c r="E1482" s="163" t="s">
        <v>13</v>
      </c>
      <c r="F1482" s="163"/>
      <c r="G1482" s="163" t="s">
        <v>2293</v>
      </c>
      <c r="H1482" s="163" t="s">
        <v>17</v>
      </c>
      <c r="I1482" s="164">
        <v>781.88</v>
      </c>
      <c r="J1482" s="164">
        <v>781.88</v>
      </c>
      <c r="K1482" s="164">
        <v>1058.23</v>
      </c>
      <c r="L1482" s="164">
        <v>1058.23</v>
      </c>
      <c r="M1482" s="164">
        <v>0</v>
      </c>
      <c r="N1482" s="164">
        <v>0</v>
      </c>
      <c r="O1482" s="156">
        <v>276.35000000000002</v>
      </c>
      <c r="P1482" s="156">
        <f t="shared" si="23"/>
        <v>781.88</v>
      </c>
    </row>
    <row r="1483" spans="1:16" s="21" customFormat="1" ht="15" customHeight="1">
      <c r="A1483" s="163" t="s">
        <v>3443</v>
      </c>
      <c r="B1483" s="163" t="s">
        <v>3646</v>
      </c>
      <c r="C1483" s="163" t="s">
        <v>286</v>
      </c>
      <c r="D1483" s="163" t="s">
        <v>286</v>
      </c>
      <c r="E1483" s="163" t="s">
        <v>13</v>
      </c>
      <c r="F1483" s="163"/>
      <c r="G1483" s="163" t="s">
        <v>2294</v>
      </c>
      <c r="H1483" s="163" t="s">
        <v>2295</v>
      </c>
      <c r="I1483" s="164">
        <v>3036.23</v>
      </c>
      <c r="J1483" s="164">
        <v>3036.23</v>
      </c>
      <c r="K1483" s="164">
        <v>6072.46</v>
      </c>
      <c r="L1483" s="164">
        <v>6072.46</v>
      </c>
      <c r="M1483" s="164">
        <v>1</v>
      </c>
      <c r="N1483" s="164">
        <v>1</v>
      </c>
      <c r="O1483" s="156">
        <v>3036.23</v>
      </c>
      <c r="P1483" s="156">
        <f t="shared" si="23"/>
        <v>3036.23</v>
      </c>
    </row>
    <row r="1484" spans="1:16" s="21" customFormat="1" ht="15" customHeight="1">
      <c r="A1484" s="163" t="s">
        <v>3443</v>
      </c>
      <c r="B1484" s="163" t="s">
        <v>3646</v>
      </c>
      <c r="C1484" s="163" t="s">
        <v>287</v>
      </c>
      <c r="D1484" s="163" t="s">
        <v>287</v>
      </c>
      <c r="E1484" s="163" t="s">
        <v>13</v>
      </c>
      <c r="F1484" s="163"/>
      <c r="G1484" s="163" t="s">
        <v>2279</v>
      </c>
      <c r="H1484" s="163" t="s">
        <v>2280</v>
      </c>
      <c r="I1484" s="164">
        <v>12875.52</v>
      </c>
      <c r="J1484" s="164">
        <v>12875.52</v>
      </c>
      <c r="K1484" s="164">
        <v>1212939.8400000001</v>
      </c>
      <c r="L1484" s="164">
        <v>1212939.8399999999</v>
      </c>
      <c r="M1484" s="164">
        <v>1</v>
      </c>
      <c r="N1484" s="164">
        <v>1</v>
      </c>
      <c r="O1484" s="156">
        <v>1200064.32</v>
      </c>
      <c r="P1484" s="156">
        <f t="shared" si="23"/>
        <v>12875.519999999786</v>
      </c>
    </row>
    <row r="1485" spans="1:16" s="21" customFormat="1" ht="15" customHeight="1">
      <c r="A1485" s="163" t="s">
        <v>3443</v>
      </c>
      <c r="B1485" s="163" t="s">
        <v>3646</v>
      </c>
      <c r="C1485" s="163" t="s">
        <v>287</v>
      </c>
      <c r="D1485" s="163" t="s">
        <v>287</v>
      </c>
      <c r="E1485" s="163" t="s">
        <v>13</v>
      </c>
      <c r="F1485" s="163"/>
      <c r="G1485" s="163" t="s">
        <v>2281</v>
      </c>
      <c r="H1485" s="163" t="s">
        <v>2282</v>
      </c>
      <c r="I1485" s="164">
        <v>2455.37</v>
      </c>
      <c r="J1485" s="164">
        <v>2455.37</v>
      </c>
      <c r="K1485" s="164">
        <v>73159.13</v>
      </c>
      <c r="L1485" s="164">
        <v>73159.12999999999</v>
      </c>
      <c r="M1485" s="164">
        <v>1</v>
      </c>
      <c r="N1485" s="164">
        <v>1</v>
      </c>
      <c r="O1485" s="156">
        <v>70703.759999999995</v>
      </c>
      <c r="P1485" s="156">
        <f t="shared" si="23"/>
        <v>2455.3699999999953</v>
      </c>
    </row>
    <row r="1486" spans="1:16" s="21" customFormat="1" ht="15" customHeight="1">
      <c r="A1486" s="163" t="s">
        <v>3443</v>
      </c>
      <c r="B1486" s="163" t="s">
        <v>3646</v>
      </c>
      <c r="C1486" s="163" t="s">
        <v>287</v>
      </c>
      <c r="D1486" s="163" t="s">
        <v>287</v>
      </c>
      <c r="E1486" s="163" t="s">
        <v>13</v>
      </c>
      <c r="F1486" s="163"/>
      <c r="G1486" s="163" t="s">
        <v>2283</v>
      </c>
      <c r="H1486" s="163" t="s">
        <v>2284</v>
      </c>
      <c r="I1486" s="164">
        <v>32375.119999999999</v>
      </c>
      <c r="J1486" s="164">
        <v>32375.119999999999</v>
      </c>
      <c r="K1486" s="164">
        <v>32375.119999999999</v>
      </c>
      <c r="L1486" s="164">
        <v>32375.119999999999</v>
      </c>
      <c r="M1486" s="164">
        <v>1</v>
      </c>
      <c r="N1486" s="164">
        <v>1</v>
      </c>
      <c r="O1486" s="156">
        <v>0</v>
      </c>
      <c r="P1486" s="156">
        <f t="shared" si="23"/>
        <v>32375.119999999999</v>
      </c>
    </row>
    <row r="1487" spans="1:16" s="21" customFormat="1" ht="15" customHeight="1">
      <c r="A1487" s="163" t="s">
        <v>3443</v>
      </c>
      <c r="B1487" s="163" t="s">
        <v>3646</v>
      </c>
      <c r="C1487" s="163" t="s">
        <v>287</v>
      </c>
      <c r="D1487" s="163" t="s">
        <v>287</v>
      </c>
      <c r="E1487" s="163" t="s">
        <v>13</v>
      </c>
      <c r="F1487" s="163"/>
      <c r="G1487" s="163" t="s">
        <v>2285</v>
      </c>
      <c r="H1487" s="163" t="s">
        <v>2286</v>
      </c>
      <c r="I1487" s="164">
        <v>483.48</v>
      </c>
      <c r="J1487" s="164">
        <v>483.48</v>
      </c>
      <c r="K1487" s="164">
        <v>1936.1</v>
      </c>
      <c r="L1487" s="164">
        <v>1936.1</v>
      </c>
      <c r="M1487" s="164">
        <v>1</v>
      </c>
      <c r="N1487" s="164">
        <v>1</v>
      </c>
      <c r="O1487" s="156">
        <v>1452.62</v>
      </c>
      <c r="P1487" s="156">
        <f t="shared" si="23"/>
        <v>483.48</v>
      </c>
    </row>
    <row r="1488" spans="1:16" s="21" customFormat="1" ht="15" customHeight="1">
      <c r="A1488" s="163" t="s">
        <v>3443</v>
      </c>
      <c r="B1488" s="163" t="s">
        <v>3646</v>
      </c>
      <c r="C1488" s="163" t="s">
        <v>287</v>
      </c>
      <c r="D1488" s="163" t="s">
        <v>287</v>
      </c>
      <c r="E1488" s="163" t="s">
        <v>13</v>
      </c>
      <c r="F1488" s="163"/>
      <c r="G1488" s="163" t="s">
        <v>2287</v>
      </c>
      <c r="H1488" s="163" t="s">
        <v>2288</v>
      </c>
      <c r="I1488" s="164">
        <v>18423.97</v>
      </c>
      <c r="J1488" s="164">
        <v>18423.97</v>
      </c>
      <c r="K1488" s="164">
        <v>18423.97</v>
      </c>
      <c r="L1488" s="164">
        <v>18423.97</v>
      </c>
      <c r="M1488" s="164">
        <v>1</v>
      </c>
      <c r="N1488" s="164">
        <v>1</v>
      </c>
      <c r="O1488" s="156">
        <v>0</v>
      </c>
      <c r="P1488" s="156">
        <f t="shared" si="23"/>
        <v>18423.97</v>
      </c>
    </row>
    <row r="1489" spans="1:16" s="21" customFormat="1" ht="15" customHeight="1">
      <c r="A1489" s="163" t="s">
        <v>3443</v>
      </c>
      <c r="B1489" s="163" t="s">
        <v>3646</v>
      </c>
      <c r="C1489" s="163" t="s">
        <v>287</v>
      </c>
      <c r="D1489" s="163" t="s">
        <v>287</v>
      </c>
      <c r="E1489" s="163" t="s">
        <v>13</v>
      </c>
      <c r="F1489" s="163"/>
      <c r="G1489" s="163" t="s">
        <v>2302</v>
      </c>
      <c r="H1489" s="163" t="s">
        <v>2303</v>
      </c>
      <c r="I1489" s="164">
        <v>7305.41</v>
      </c>
      <c r="J1489" s="164">
        <v>7305.41</v>
      </c>
      <c r="K1489" s="164">
        <v>7305.41</v>
      </c>
      <c r="L1489" s="164">
        <v>7305.41</v>
      </c>
      <c r="M1489" s="164">
        <v>1</v>
      </c>
      <c r="N1489" s="164">
        <v>1</v>
      </c>
      <c r="O1489" s="156">
        <v>0</v>
      </c>
      <c r="P1489" s="156">
        <f t="shared" si="23"/>
        <v>7305.41</v>
      </c>
    </row>
    <row r="1490" spans="1:16" s="21" customFormat="1" ht="15" customHeight="1">
      <c r="A1490" s="163" t="s">
        <v>3443</v>
      </c>
      <c r="B1490" s="163" t="s">
        <v>3646</v>
      </c>
      <c r="C1490" s="163" t="s">
        <v>287</v>
      </c>
      <c r="D1490" s="163" t="s">
        <v>287</v>
      </c>
      <c r="E1490" s="163" t="s">
        <v>13</v>
      </c>
      <c r="F1490" s="163"/>
      <c r="G1490" s="163" t="s">
        <v>2310</v>
      </c>
      <c r="H1490" s="163" t="s">
        <v>38</v>
      </c>
      <c r="I1490" s="164" t="s">
        <v>3442</v>
      </c>
      <c r="J1490" s="164" t="s">
        <v>3442</v>
      </c>
      <c r="K1490" s="164">
        <v>0</v>
      </c>
      <c r="L1490" s="164">
        <v>0</v>
      </c>
      <c r="M1490" s="164">
        <v>2</v>
      </c>
      <c r="N1490" s="164">
        <v>2</v>
      </c>
      <c r="O1490" s="156">
        <v>0</v>
      </c>
      <c r="P1490" s="156">
        <f t="shared" si="23"/>
        <v>0</v>
      </c>
    </row>
    <row r="1491" spans="1:16" s="21" customFormat="1" ht="15" customHeight="1">
      <c r="A1491" s="163" t="s">
        <v>3443</v>
      </c>
      <c r="B1491" s="163" t="s">
        <v>3646</v>
      </c>
      <c r="C1491" s="163" t="s">
        <v>287</v>
      </c>
      <c r="D1491" s="163" t="s">
        <v>287</v>
      </c>
      <c r="E1491" s="163" t="s">
        <v>13</v>
      </c>
      <c r="F1491" s="163"/>
      <c r="G1491" s="163" t="s">
        <v>2293</v>
      </c>
      <c r="H1491" s="163" t="s">
        <v>17</v>
      </c>
      <c r="I1491" s="164">
        <v>1870.55</v>
      </c>
      <c r="J1491" s="164">
        <v>1870.55</v>
      </c>
      <c r="K1491" s="164">
        <v>2564.3200000000002</v>
      </c>
      <c r="L1491" s="164">
        <v>2564.3199999999997</v>
      </c>
      <c r="M1491" s="164">
        <v>0</v>
      </c>
      <c r="N1491" s="164">
        <v>0</v>
      </c>
      <c r="O1491" s="156">
        <v>693.77</v>
      </c>
      <c r="P1491" s="156">
        <f t="shared" si="23"/>
        <v>1870.5499999999997</v>
      </c>
    </row>
    <row r="1492" spans="1:16" s="21" customFormat="1" ht="15" customHeight="1">
      <c r="A1492" s="163" t="s">
        <v>3443</v>
      </c>
      <c r="B1492" s="163" t="s">
        <v>3646</v>
      </c>
      <c r="C1492" s="163" t="s">
        <v>287</v>
      </c>
      <c r="D1492" s="163" t="s">
        <v>287</v>
      </c>
      <c r="E1492" s="163" t="s">
        <v>13</v>
      </c>
      <c r="F1492" s="163"/>
      <c r="G1492" s="163" t="s">
        <v>2294</v>
      </c>
      <c r="H1492" s="163" t="s">
        <v>2295</v>
      </c>
      <c r="I1492" s="164">
        <v>7248.5</v>
      </c>
      <c r="J1492" s="164">
        <v>7248.5</v>
      </c>
      <c r="K1492" s="164">
        <v>14497</v>
      </c>
      <c r="L1492" s="164">
        <v>14497</v>
      </c>
      <c r="M1492" s="164">
        <v>1</v>
      </c>
      <c r="N1492" s="164">
        <v>1</v>
      </c>
      <c r="O1492" s="156">
        <v>7248.5</v>
      </c>
      <c r="P1492" s="156">
        <f t="shared" si="23"/>
        <v>7248.5</v>
      </c>
    </row>
    <row r="1493" spans="1:16" s="21" customFormat="1" ht="15" customHeight="1">
      <c r="A1493" s="163" t="s">
        <v>3443</v>
      </c>
      <c r="B1493" s="163" t="s">
        <v>3646</v>
      </c>
      <c r="C1493" s="163" t="s">
        <v>288</v>
      </c>
      <c r="D1493" s="163" t="s">
        <v>288</v>
      </c>
      <c r="E1493" s="163" t="s">
        <v>13</v>
      </c>
      <c r="F1493" s="163"/>
      <c r="G1493" s="163" t="s">
        <v>2279</v>
      </c>
      <c r="H1493" s="163" t="s">
        <v>2280</v>
      </c>
      <c r="I1493" s="164">
        <v>3329.91</v>
      </c>
      <c r="J1493" s="164">
        <v>3329.91</v>
      </c>
      <c r="K1493" s="164">
        <v>313141.90000000002</v>
      </c>
      <c r="L1493" s="164">
        <v>313141.89999999997</v>
      </c>
      <c r="M1493" s="164">
        <v>1</v>
      </c>
      <c r="N1493" s="164">
        <v>1</v>
      </c>
      <c r="O1493" s="156">
        <v>309811.99000000005</v>
      </c>
      <c r="P1493" s="156">
        <f t="shared" si="23"/>
        <v>3329.9099999999162</v>
      </c>
    </row>
    <row r="1494" spans="1:16" s="21" customFormat="1" ht="15" customHeight="1">
      <c r="A1494" s="163" t="s">
        <v>3443</v>
      </c>
      <c r="B1494" s="163" t="s">
        <v>3646</v>
      </c>
      <c r="C1494" s="163" t="s">
        <v>288</v>
      </c>
      <c r="D1494" s="163" t="s">
        <v>288</v>
      </c>
      <c r="E1494" s="163" t="s">
        <v>13</v>
      </c>
      <c r="F1494" s="163"/>
      <c r="G1494" s="163" t="s">
        <v>2281</v>
      </c>
      <c r="H1494" s="163" t="s">
        <v>2282</v>
      </c>
      <c r="I1494" s="164">
        <v>636.49</v>
      </c>
      <c r="J1494" s="164">
        <v>636.49</v>
      </c>
      <c r="K1494" s="164">
        <v>18964.77</v>
      </c>
      <c r="L1494" s="164">
        <v>18964.77</v>
      </c>
      <c r="M1494" s="164">
        <v>1</v>
      </c>
      <c r="N1494" s="164">
        <v>1</v>
      </c>
      <c r="O1494" s="156">
        <v>18328.280000000002</v>
      </c>
      <c r="P1494" s="156">
        <f t="shared" si="23"/>
        <v>636.48999999999796</v>
      </c>
    </row>
    <row r="1495" spans="1:16" s="21" customFormat="1" ht="15" customHeight="1">
      <c r="A1495" s="163" t="s">
        <v>3443</v>
      </c>
      <c r="B1495" s="163" t="s">
        <v>3646</v>
      </c>
      <c r="C1495" s="163" t="s">
        <v>288</v>
      </c>
      <c r="D1495" s="163" t="s">
        <v>288</v>
      </c>
      <c r="E1495" s="163" t="s">
        <v>13</v>
      </c>
      <c r="F1495" s="163"/>
      <c r="G1495" s="163" t="s">
        <v>2283</v>
      </c>
      <c r="H1495" s="163" t="s">
        <v>2284</v>
      </c>
      <c r="I1495" s="164">
        <v>10556.54</v>
      </c>
      <c r="J1495" s="164">
        <v>10556.54</v>
      </c>
      <c r="K1495" s="164">
        <v>10556.54</v>
      </c>
      <c r="L1495" s="164">
        <v>10556.54</v>
      </c>
      <c r="M1495" s="164">
        <v>1</v>
      </c>
      <c r="N1495" s="164">
        <v>1</v>
      </c>
      <c r="O1495" s="156">
        <v>0</v>
      </c>
      <c r="P1495" s="156">
        <f t="shared" si="23"/>
        <v>10556.54</v>
      </c>
    </row>
    <row r="1496" spans="1:16" s="21" customFormat="1" ht="15" customHeight="1">
      <c r="A1496" s="163" t="s">
        <v>3443</v>
      </c>
      <c r="B1496" s="163" t="s">
        <v>3646</v>
      </c>
      <c r="C1496" s="163" t="s">
        <v>288</v>
      </c>
      <c r="D1496" s="163" t="s">
        <v>288</v>
      </c>
      <c r="E1496" s="163" t="s">
        <v>13</v>
      </c>
      <c r="F1496" s="163"/>
      <c r="G1496" s="163" t="s">
        <v>2285</v>
      </c>
      <c r="H1496" s="163" t="s">
        <v>2286</v>
      </c>
      <c r="I1496" s="164">
        <v>157.65</v>
      </c>
      <c r="J1496" s="164">
        <v>157.65</v>
      </c>
      <c r="K1496" s="164">
        <v>631.30999999999995</v>
      </c>
      <c r="L1496" s="164">
        <v>631.31000000000006</v>
      </c>
      <c r="M1496" s="164">
        <v>1</v>
      </c>
      <c r="N1496" s="164">
        <v>1</v>
      </c>
      <c r="O1496" s="156">
        <v>473.66</v>
      </c>
      <c r="P1496" s="156">
        <f t="shared" si="23"/>
        <v>157.65000000000003</v>
      </c>
    </row>
    <row r="1497" spans="1:16" s="21" customFormat="1" ht="15" customHeight="1">
      <c r="A1497" s="163" t="s">
        <v>3443</v>
      </c>
      <c r="B1497" s="163" t="s">
        <v>3646</v>
      </c>
      <c r="C1497" s="163" t="s">
        <v>288</v>
      </c>
      <c r="D1497" s="163" t="s">
        <v>288</v>
      </c>
      <c r="E1497" s="163" t="s">
        <v>13</v>
      </c>
      <c r="F1497" s="163"/>
      <c r="G1497" s="163" t="s">
        <v>2287</v>
      </c>
      <c r="H1497" s="163" t="s">
        <v>2288</v>
      </c>
      <c r="I1497" s="164">
        <v>1121.6300000000001</v>
      </c>
      <c r="J1497" s="164">
        <v>1121.6300000000001</v>
      </c>
      <c r="K1497" s="164">
        <v>1121.6300000000001</v>
      </c>
      <c r="L1497" s="164">
        <v>1121.6300000000001</v>
      </c>
      <c r="M1497" s="164">
        <v>1</v>
      </c>
      <c r="N1497" s="164">
        <v>1</v>
      </c>
      <c r="O1497" s="156">
        <v>0</v>
      </c>
      <c r="P1497" s="156">
        <f t="shared" si="23"/>
        <v>1121.6300000000001</v>
      </c>
    </row>
    <row r="1498" spans="1:16" s="21" customFormat="1" ht="15" customHeight="1">
      <c r="A1498" s="163" t="s">
        <v>3443</v>
      </c>
      <c r="B1498" s="163" t="s">
        <v>3646</v>
      </c>
      <c r="C1498" s="163" t="s">
        <v>288</v>
      </c>
      <c r="D1498" s="163" t="s">
        <v>288</v>
      </c>
      <c r="E1498" s="163" t="s">
        <v>13</v>
      </c>
      <c r="F1498" s="163"/>
      <c r="G1498" s="163" t="s">
        <v>2302</v>
      </c>
      <c r="H1498" s="163" t="s">
        <v>2303</v>
      </c>
      <c r="I1498" s="164">
        <v>5240.6499999999996</v>
      </c>
      <c r="J1498" s="164">
        <v>5240.6499999999996</v>
      </c>
      <c r="K1498" s="164">
        <v>5240.6499999999996</v>
      </c>
      <c r="L1498" s="164">
        <v>5240.6499999999996</v>
      </c>
      <c r="M1498" s="164">
        <v>1</v>
      </c>
      <c r="N1498" s="164">
        <v>1</v>
      </c>
      <c r="O1498" s="156">
        <v>0</v>
      </c>
      <c r="P1498" s="156">
        <f t="shared" si="23"/>
        <v>5240.6499999999996</v>
      </c>
    </row>
    <row r="1499" spans="1:16" s="21" customFormat="1" ht="15" customHeight="1">
      <c r="A1499" s="163" t="s">
        <v>3443</v>
      </c>
      <c r="B1499" s="163" t="s">
        <v>3646</v>
      </c>
      <c r="C1499" s="163" t="s">
        <v>288</v>
      </c>
      <c r="D1499" s="163" t="s">
        <v>288</v>
      </c>
      <c r="E1499" s="163" t="s">
        <v>13</v>
      </c>
      <c r="F1499" s="163"/>
      <c r="G1499" s="163" t="s">
        <v>2310</v>
      </c>
      <c r="H1499" s="163" t="s">
        <v>38</v>
      </c>
      <c r="I1499" s="164" t="s">
        <v>3442</v>
      </c>
      <c r="J1499" s="164" t="s">
        <v>3442</v>
      </c>
      <c r="K1499" s="164">
        <v>0</v>
      </c>
      <c r="L1499" s="164">
        <v>0</v>
      </c>
      <c r="M1499" s="164">
        <v>2</v>
      </c>
      <c r="N1499" s="164">
        <v>2</v>
      </c>
      <c r="O1499" s="156">
        <v>0</v>
      </c>
      <c r="P1499" s="156">
        <f t="shared" si="23"/>
        <v>0</v>
      </c>
    </row>
    <row r="1500" spans="1:16" s="21" customFormat="1" ht="15" customHeight="1">
      <c r="A1500" s="163" t="s">
        <v>3443</v>
      </c>
      <c r="B1500" s="163" t="s">
        <v>3646</v>
      </c>
      <c r="C1500" s="163" t="s">
        <v>288</v>
      </c>
      <c r="D1500" s="163" t="s">
        <v>288</v>
      </c>
      <c r="E1500" s="163" t="s">
        <v>13</v>
      </c>
      <c r="F1500" s="163"/>
      <c r="G1500" s="163" t="s">
        <v>2293</v>
      </c>
      <c r="H1500" s="163" t="s">
        <v>17</v>
      </c>
      <c r="I1500" s="164">
        <v>482.55</v>
      </c>
      <c r="J1500" s="164">
        <v>482.55</v>
      </c>
      <c r="K1500" s="164">
        <v>716.48</v>
      </c>
      <c r="L1500" s="164">
        <v>716.48</v>
      </c>
      <c r="M1500" s="164">
        <v>0</v>
      </c>
      <c r="N1500" s="164">
        <v>0</v>
      </c>
      <c r="O1500" s="156">
        <v>233.93</v>
      </c>
      <c r="P1500" s="156">
        <f t="shared" si="23"/>
        <v>482.55</v>
      </c>
    </row>
    <row r="1501" spans="1:16" s="21" customFormat="1" ht="15" customHeight="1">
      <c r="A1501" s="163" t="s">
        <v>3443</v>
      </c>
      <c r="B1501" s="163" t="s">
        <v>3646</v>
      </c>
      <c r="C1501" s="163" t="s">
        <v>288</v>
      </c>
      <c r="D1501" s="163" t="s">
        <v>288</v>
      </c>
      <c r="E1501" s="163" t="s">
        <v>13</v>
      </c>
      <c r="F1501" s="163"/>
      <c r="G1501" s="163" t="s">
        <v>2294</v>
      </c>
      <c r="H1501" s="163" t="s">
        <v>2295</v>
      </c>
      <c r="I1501" s="164">
        <v>1879.72</v>
      </c>
      <c r="J1501" s="164">
        <v>1879.72</v>
      </c>
      <c r="K1501" s="164">
        <v>3759.44</v>
      </c>
      <c r="L1501" s="164">
        <v>3759.44</v>
      </c>
      <c r="M1501" s="164">
        <v>1</v>
      </c>
      <c r="N1501" s="164">
        <v>1</v>
      </c>
      <c r="O1501" s="156">
        <v>1879.72</v>
      </c>
      <c r="P1501" s="156">
        <f t="shared" si="23"/>
        <v>1879.72</v>
      </c>
    </row>
    <row r="1502" spans="1:16" s="21" customFormat="1" ht="15" customHeight="1">
      <c r="A1502" s="163" t="s">
        <v>3443</v>
      </c>
      <c r="B1502" s="163" t="s">
        <v>3646</v>
      </c>
      <c r="C1502" s="163" t="s">
        <v>289</v>
      </c>
      <c r="D1502" s="163" t="s">
        <v>289</v>
      </c>
      <c r="E1502" s="163" t="s">
        <v>13</v>
      </c>
      <c r="F1502" s="163"/>
      <c r="G1502" s="163" t="s">
        <v>2279</v>
      </c>
      <c r="H1502" s="163" t="s">
        <v>2280</v>
      </c>
      <c r="I1502" s="164">
        <v>7253.43</v>
      </c>
      <c r="J1502" s="164">
        <v>7253.43</v>
      </c>
      <c r="K1502" s="164">
        <v>678907.97</v>
      </c>
      <c r="L1502" s="164">
        <v>678907.97000000009</v>
      </c>
      <c r="M1502" s="164">
        <v>1</v>
      </c>
      <c r="N1502" s="164">
        <v>1</v>
      </c>
      <c r="O1502" s="156">
        <v>671654.54</v>
      </c>
      <c r="P1502" s="156">
        <f t="shared" si="23"/>
        <v>7253.4300000000512</v>
      </c>
    </row>
    <row r="1503" spans="1:16" s="21" customFormat="1" ht="15" customHeight="1">
      <c r="A1503" s="163" t="s">
        <v>3443</v>
      </c>
      <c r="B1503" s="163" t="s">
        <v>3646</v>
      </c>
      <c r="C1503" s="163" t="s">
        <v>289</v>
      </c>
      <c r="D1503" s="163" t="s">
        <v>289</v>
      </c>
      <c r="E1503" s="163" t="s">
        <v>13</v>
      </c>
      <c r="F1503" s="163"/>
      <c r="G1503" s="163" t="s">
        <v>2281</v>
      </c>
      <c r="H1503" s="163" t="s">
        <v>2282</v>
      </c>
      <c r="I1503" s="164">
        <v>1381.63</v>
      </c>
      <c r="J1503" s="164">
        <v>1381.63</v>
      </c>
      <c r="K1503" s="164">
        <v>41166.25</v>
      </c>
      <c r="L1503" s="164">
        <v>41166.25</v>
      </c>
      <c r="M1503" s="164">
        <v>1</v>
      </c>
      <c r="N1503" s="164">
        <v>1</v>
      </c>
      <c r="O1503" s="156">
        <v>39784.620000000003</v>
      </c>
      <c r="P1503" s="156">
        <f t="shared" si="23"/>
        <v>1381.6299999999974</v>
      </c>
    </row>
    <row r="1504" spans="1:16" s="21" customFormat="1" ht="15" customHeight="1">
      <c r="A1504" s="163" t="s">
        <v>3443</v>
      </c>
      <c r="B1504" s="163" t="s">
        <v>3646</v>
      </c>
      <c r="C1504" s="163" t="s">
        <v>289</v>
      </c>
      <c r="D1504" s="163" t="s">
        <v>289</v>
      </c>
      <c r="E1504" s="163" t="s">
        <v>13</v>
      </c>
      <c r="F1504" s="163"/>
      <c r="G1504" s="163" t="s">
        <v>2283</v>
      </c>
      <c r="H1504" s="163" t="s">
        <v>2284</v>
      </c>
      <c r="I1504" s="164">
        <v>15852.23</v>
      </c>
      <c r="J1504" s="164">
        <v>15852.23</v>
      </c>
      <c r="K1504" s="164">
        <v>15852.23</v>
      </c>
      <c r="L1504" s="164">
        <v>15852.23</v>
      </c>
      <c r="M1504" s="164">
        <v>1</v>
      </c>
      <c r="N1504" s="164">
        <v>1</v>
      </c>
      <c r="O1504" s="156">
        <v>0</v>
      </c>
      <c r="P1504" s="156">
        <f t="shared" si="23"/>
        <v>15852.23</v>
      </c>
    </row>
    <row r="1505" spans="1:16" s="21" customFormat="1" ht="15" customHeight="1">
      <c r="A1505" s="163" t="s">
        <v>3443</v>
      </c>
      <c r="B1505" s="163" t="s">
        <v>3646</v>
      </c>
      <c r="C1505" s="163" t="s">
        <v>289</v>
      </c>
      <c r="D1505" s="163" t="s">
        <v>289</v>
      </c>
      <c r="E1505" s="163" t="s">
        <v>13</v>
      </c>
      <c r="F1505" s="163"/>
      <c r="G1505" s="163" t="s">
        <v>2285</v>
      </c>
      <c r="H1505" s="163" t="s">
        <v>2286</v>
      </c>
      <c r="I1505" s="164">
        <v>236.73</v>
      </c>
      <c r="J1505" s="164">
        <v>236.73</v>
      </c>
      <c r="K1505" s="164">
        <v>947.99</v>
      </c>
      <c r="L1505" s="164">
        <v>947.99</v>
      </c>
      <c r="M1505" s="164">
        <v>1</v>
      </c>
      <c r="N1505" s="164">
        <v>1</v>
      </c>
      <c r="O1505" s="156">
        <v>711.26</v>
      </c>
      <c r="P1505" s="156">
        <f t="shared" si="23"/>
        <v>236.73000000000002</v>
      </c>
    </row>
    <row r="1506" spans="1:16" s="21" customFormat="1" ht="15" customHeight="1">
      <c r="A1506" s="163" t="s">
        <v>3443</v>
      </c>
      <c r="B1506" s="163" t="s">
        <v>3646</v>
      </c>
      <c r="C1506" s="163" t="s">
        <v>289</v>
      </c>
      <c r="D1506" s="163" t="s">
        <v>289</v>
      </c>
      <c r="E1506" s="163" t="s">
        <v>13</v>
      </c>
      <c r="F1506" s="163"/>
      <c r="G1506" s="163" t="s">
        <v>2287</v>
      </c>
      <c r="H1506" s="163" t="s">
        <v>2288</v>
      </c>
      <c r="I1506" s="164">
        <v>3669.1</v>
      </c>
      <c r="J1506" s="164">
        <v>3669.1</v>
      </c>
      <c r="K1506" s="164">
        <v>3669.1</v>
      </c>
      <c r="L1506" s="164">
        <v>3669.1</v>
      </c>
      <c r="M1506" s="164">
        <v>1</v>
      </c>
      <c r="N1506" s="164">
        <v>1</v>
      </c>
      <c r="O1506" s="156">
        <v>0</v>
      </c>
      <c r="P1506" s="156">
        <f t="shared" si="23"/>
        <v>3669.1</v>
      </c>
    </row>
    <row r="1507" spans="1:16" s="21" customFormat="1" ht="15" customHeight="1">
      <c r="A1507" s="163" t="s">
        <v>3443</v>
      </c>
      <c r="B1507" s="163" t="s">
        <v>3646</v>
      </c>
      <c r="C1507" s="163" t="s">
        <v>289</v>
      </c>
      <c r="D1507" s="163" t="s">
        <v>289</v>
      </c>
      <c r="E1507" s="163" t="s">
        <v>13</v>
      </c>
      <c r="F1507" s="163"/>
      <c r="G1507" s="163" t="s">
        <v>2302</v>
      </c>
      <c r="H1507" s="163" t="s">
        <v>2303</v>
      </c>
      <c r="I1507" s="164">
        <v>5507.79</v>
      </c>
      <c r="J1507" s="164">
        <v>5507.79</v>
      </c>
      <c r="K1507" s="164">
        <v>5507.79</v>
      </c>
      <c r="L1507" s="164">
        <v>5507.79</v>
      </c>
      <c r="M1507" s="164">
        <v>1</v>
      </c>
      <c r="N1507" s="164">
        <v>1</v>
      </c>
      <c r="O1507" s="156">
        <v>0</v>
      </c>
      <c r="P1507" s="156">
        <f t="shared" si="23"/>
        <v>5507.79</v>
      </c>
    </row>
    <row r="1508" spans="1:16" s="21" customFormat="1" ht="15" customHeight="1">
      <c r="A1508" s="163" t="s">
        <v>3443</v>
      </c>
      <c r="B1508" s="163" t="s">
        <v>3646</v>
      </c>
      <c r="C1508" s="163" t="s">
        <v>289</v>
      </c>
      <c r="D1508" s="163" t="s">
        <v>289</v>
      </c>
      <c r="E1508" s="163" t="s">
        <v>13</v>
      </c>
      <c r="F1508" s="163"/>
      <c r="G1508" s="163" t="s">
        <v>2310</v>
      </c>
      <c r="H1508" s="163" t="s">
        <v>38</v>
      </c>
      <c r="I1508" s="164" t="s">
        <v>3442</v>
      </c>
      <c r="J1508" s="164" t="s">
        <v>3442</v>
      </c>
      <c r="K1508" s="164">
        <v>0</v>
      </c>
      <c r="L1508" s="164">
        <v>0</v>
      </c>
      <c r="M1508" s="164">
        <v>2</v>
      </c>
      <c r="N1508" s="164">
        <v>2</v>
      </c>
      <c r="O1508" s="156">
        <v>0</v>
      </c>
      <c r="P1508" s="156">
        <f t="shared" si="23"/>
        <v>0</v>
      </c>
    </row>
    <row r="1509" spans="1:16" s="21" customFormat="1" ht="15" customHeight="1">
      <c r="A1509" s="163" t="s">
        <v>3443</v>
      </c>
      <c r="B1509" s="163" t="s">
        <v>3646</v>
      </c>
      <c r="C1509" s="163" t="s">
        <v>289</v>
      </c>
      <c r="D1509" s="163" t="s">
        <v>289</v>
      </c>
      <c r="E1509" s="163" t="s">
        <v>13</v>
      </c>
      <c r="F1509" s="163"/>
      <c r="G1509" s="163" t="s">
        <v>2293</v>
      </c>
      <c r="H1509" s="163" t="s">
        <v>17</v>
      </c>
      <c r="I1509" s="164">
        <v>1045.28</v>
      </c>
      <c r="J1509" s="164">
        <v>1045.28</v>
      </c>
      <c r="K1509" s="164">
        <v>1414.21</v>
      </c>
      <c r="L1509" s="164">
        <v>1414.21</v>
      </c>
      <c r="M1509" s="164">
        <v>0</v>
      </c>
      <c r="N1509" s="164">
        <v>0</v>
      </c>
      <c r="O1509" s="156">
        <v>368.93</v>
      </c>
      <c r="P1509" s="156">
        <f t="shared" si="23"/>
        <v>1045.28</v>
      </c>
    </row>
    <row r="1510" spans="1:16" s="21" customFormat="1" ht="15" customHeight="1">
      <c r="A1510" s="163" t="s">
        <v>3443</v>
      </c>
      <c r="B1510" s="163" t="s">
        <v>3646</v>
      </c>
      <c r="C1510" s="163" t="s">
        <v>289</v>
      </c>
      <c r="D1510" s="163" t="s">
        <v>289</v>
      </c>
      <c r="E1510" s="163" t="s">
        <v>13</v>
      </c>
      <c r="F1510" s="163"/>
      <c r="G1510" s="163" t="s">
        <v>2294</v>
      </c>
      <c r="H1510" s="163" t="s">
        <v>2295</v>
      </c>
      <c r="I1510" s="164">
        <v>4077.08</v>
      </c>
      <c r="J1510" s="164">
        <v>4077.08</v>
      </c>
      <c r="K1510" s="164">
        <v>8154.16</v>
      </c>
      <c r="L1510" s="164">
        <v>8154.16</v>
      </c>
      <c r="M1510" s="164">
        <v>1</v>
      </c>
      <c r="N1510" s="164">
        <v>1</v>
      </c>
      <c r="O1510" s="156">
        <v>4077.08</v>
      </c>
      <c r="P1510" s="156">
        <f t="shared" si="23"/>
        <v>4077.08</v>
      </c>
    </row>
    <row r="1511" spans="1:16" s="21" customFormat="1" ht="15" customHeight="1">
      <c r="A1511" s="163" t="s">
        <v>3443</v>
      </c>
      <c r="B1511" s="163" t="s">
        <v>3646</v>
      </c>
      <c r="C1511" s="163" t="s">
        <v>290</v>
      </c>
      <c r="D1511" s="163" t="s">
        <v>290</v>
      </c>
      <c r="E1511" s="163" t="s">
        <v>13</v>
      </c>
      <c r="F1511" s="163"/>
      <c r="G1511" s="163" t="s">
        <v>2279</v>
      </c>
      <c r="H1511" s="163" t="s">
        <v>2280</v>
      </c>
      <c r="I1511" s="164">
        <v>2331.5</v>
      </c>
      <c r="J1511" s="164">
        <v>2331.5</v>
      </c>
      <c r="K1511" s="164">
        <v>219648.79</v>
      </c>
      <c r="L1511" s="164">
        <v>219648.79</v>
      </c>
      <c r="M1511" s="164">
        <v>1</v>
      </c>
      <c r="N1511" s="164">
        <v>1</v>
      </c>
      <c r="O1511" s="156">
        <v>217317.29</v>
      </c>
      <c r="P1511" s="156">
        <f t="shared" si="23"/>
        <v>2331.5</v>
      </c>
    </row>
    <row r="1512" spans="1:16" s="21" customFormat="1" ht="15" customHeight="1">
      <c r="A1512" s="163" t="s">
        <v>3443</v>
      </c>
      <c r="B1512" s="163" t="s">
        <v>3646</v>
      </c>
      <c r="C1512" s="163" t="s">
        <v>290</v>
      </c>
      <c r="D1512" s="163" t="s">
        <v>290</v>
      </c>
      <c r="E1512" s="163" t="s">
        <v>13</v>
      </c>
      <c r="F1512" s="163"/>
      <c r="G1512" s="163" t="s">
        <v>2281</v>
      </c>
      <c r="H1512" s="163" t="s">
        <v>2282</v>
      </c>
      <c r="I1512" s="164">
        <v>445.44</v>
      </c>
      <c r="J1512" s="164">
        <v>445.44</v>
      </c>
      <c r="K1512" s="164">
        <v>13272.09</v>
      </c>
      <c r="L1512" s="164">
        <v>13272.09</v>
      </c>
      <c r="M1512" s="164">
        <v>1</v>
      </c>
      <c r="N1512" s="164">
        <v>1</v>
      </c>
      <c r="O1512" s="156">
        <v>12826.650000000001</v>
      </c>
      <c r="P1512" s="156">
        <f t="shared" si="23"/>
        <v>445.43999999999869</v>
      </c>
    </row>
    <row r="1513" spans="1:16" s="21" customFormat="1" ht="15" customHeight="1">
      <c r="A1513" s="163" t="s">
        <v>3443</v>
      </c>
      <c r="B1513" s="163" t="s">
        <v>3646</v>
      </c>
      <c r="C1513" s="163" t="s">
        <v>290</v>
      </c>
      <c r="D1513" s="163" t="s">
        <v>290</v>
      </c>
      <c r="E1513" s="163" t="s">
        <v>13</v>
      </c>
      <c r="F1513" s="163"/>
      <c r="G1513" s="163" t="s">
        <v>2283</v>
      </c>
      <c r="H1513" s="163" t="s">
        <v>2284</v>
      </c>
      <c r="I1513" s="164">
        <v>7072.53</v>
      </c>
      <c r="J1513" s="164">
        <v>7072.53</v>
      </c>
      <c r="K1513" s="164">
        <v>7072.53</v>
      </c>
      <c r="L1513" s="164">
        <v>7072.53</v>
      </c>
      <c r="M1513" s="164">
        <v>1</v>
      </c>
      <c r="N1513" s="164">
        <v>1</v>
      </c>
      <c r="O1513" s="156">
        <v>0</v>
      </c>
      <c r="P1513" s="156">
        <f t="shared" si="23"/>
        <v>7072.53</v>
      </c>
    </row>
    <row r="1514" spans="1:16" s="21" customFormat="1" ht="15" customHeight="1">
      <c r="A1514" s="163" t="s">
        <v>3443</v>
      </c>
      <c r="B1514" s="163" t="s">
        <v>3646</v>
      </c>
      <c r="C1514" s="163" t="s">
        <v>290</v>
      </c>
      <c r="D1514" s="163" t="s">
        <v>290</v>
      </c>
      <c r="E1514" s="163" t="s">
        <v>13</v>
      </c>
      <c r="F1514" s="163"/>
      <c r="G1514" s="163" t="s">
        <v>2285</v>
      </c>
      <c r="H1514" s="163" t="s">
        <v>2286</v>
      </c>
      <c r="I1514" s="164">
        <v>105.62</v>
      </c>
      <c r="J1514" s="164">
        <v>105.62</v>
      </c>
      <c r="K1514" s="164">
        <v>422.96</v>
      </c>
      <c r="L1514" s="164">
        <v>422.96</v>
      </c>
      <c r="M1514" s="164">
        <v>1</v>
      </c>
      <c r="N1514" s="164">
        <v>1</v>
      </c>
      <c r="O1514" s="156">
        <v>317.34000000000003</v>
      </c>
      <c r="P1514" s="156">
        <f t="shared" si="23"/>
        <v>105.61999999999995</v>
      </c>
    </row>
    <row r="1515" spans="1:16" s="21" customFormat="1" ht="15" customHeight="1">
      <c r="A1515" s="163" t="s">
        <v>3443</v>
      </c>
      <c r="B1515" s="163" t="s">
        <v>3646</v>
      </c>
      <c r="C1515" s="163" t="s">
        <v>290</v>
      </c>
      <c r="D1515" s="163" t="s">
        <v>290</v>
      </c>
      <c r="E1515" s="163" t="s">
        <v>13</v>
      </c>
      <c r="F1515" s="163"/>
      <c r="G1515" s="163" t="s">
        <v>2287</v>
      </c>
      <c r="H1515" s="163" t="s">
        <v>2288</v>
      </c>
      <c r="I1515" s="164">
        <v>810.32</v>
      </c>
      <c r="J1515" s="164">
        <v>810.32</v>
      </c>
      <c r="K1515" s="164">
        <v>810.32</v>
      </c>
      <c r="L1515" s="164">
        <v>810.32</v>
      </c>
      <c r="M1515" s="164">
        <v>1</v>
      </c>
      <c r="N1515" s="164">
        <v>1</v>
      </c>
      <c r="O1515" s="156">
        <v>0</v>
      </c>
      <c r="P1515" s="156">
        <f t="shared" si="23"/>
        <v>810.32</v>
      </c>
    </row>
    <row r="1516" spans="1:16" s="21" customFormat="1" ht="15" customHeight="1">
      <c r="A1516" s="163" t="s">
        <v>3443</v>
      </c>
      <c r="B1516" s="163" t="s">
        <v>3646</v>
      </c>
      <c r="C1516" s="163" t="s">
        <v>290</v>
      </c>
      <c r="D1516" s="163" t="s">
        <v>290</v>
      </c>
      <c r="E1516" s="163" t="s">
        <v>13</v>
      </c>
      <c r="F1516" s="163"/>
      <c r="G1516" s="163" t="s">
        <v>2302</v>
      </c>
      <c r="H1516" s="163" t="s">
        <v>2303</v>
      </c>
      <c r="I1516" s="164">
        <v>1029.8800000000001</v>
      </c>
      <c r="J1516" s="164">
        <v>1029.8800000000001</v>
      </c>
      <c r="K1516" s="164">
        <v>1029.8800000000001</v>
      </c>
      <c r="L1516" s="164">
        <v>1029.8800000000001</v>
      </c>
      <c r="M1516" s="164">
        <v>1</v>
      </c>
      <c r="N1516" s="164">
        <v>1</v>
      </c>
      <c r="O1516" s="156">
        <v>0</v>
      </c>
      <c r="P1516" s="156">
        <f t="shared" si="23"/>
        <v>1029.8800000000001</v>
      </c>
    </row>
    <row r="1517" spans="1:16" s="21" customFormat="1" ht="15" customHeight="1">
      <c r="A1517" s="163" t="s">
        <v>3443</v>
      </c>
      <c r="B1517" s="163" t="s">
        <v>3646</v>
      </c>
      <c r="C1517" s="163" t="s">
        <v>290</v>
      </c>
      <c r="D1517" s="163" t="s">
        <v>290</v>
      </c>
      <c r="E1517" s="163" t="s">
        <v>13</v>
      </c>
      <c r="F1517" s="163"/>
      <c r="G1517" s="163" t="s">
        <v>2310</v>
      </c>
      <c r="H1517" s="163" t="s">
        <v>38</v>
      </c>
      <c r="I1517" s="164" t="s">
        <v>3442</v>
      </c>
      <c r="J1517" s="164" t="s">
        <v>3442</v>
      </c>
      <c r="K1517" s="164">
        <v>0</v>
      </c>
      <c r="L1517" s="164">
        <v>0</v>
      </c>
      <c r="M1517" s="164">
        <v>2</v>
      </c>
      <c r="N1517" s="164">
        <v>2</v>
      </c>
      <c r="O1517" s="156">
        <v>0</v>
      </c>
      <c r="P1517" s="156">
        <f t="shared" si="23"/>
        <v>0</v>
      </c>
    </row>
    <row r="1518" spans="1:16" s="21" customFormat="1" ht="15" customHeight="1">
      <c r="A1518" s="163" t="s">
        <v>3443</v>
      </c>
      <c r="B1518" s="163" t="s">
        <v>3646</v>
      </c>
      <c r="C1518" s="163" t="s">
        <v>290</v>
      </c>
      <c r="D1518" s="163" t="s">
        <v>290</v>
      </c>
      <c r="E1518" s="163" t="s">
        <v>13</v>
      </c>
      <c r="F1518" s="163"/>
      <c r="G1518" s="163" t="s">
        <v>2293</v>
      </c>
      <c r="H1518" s="163" t="s">
        <v>17</v>
      </c>
      <c r="I1518" s="164">
        <v>338.77</v>
      </c>
      <c r="J1518" s="164">
        <v>338.77</v>
      </c>
      <c r="K1518" s="164">
        <v>446.58</v>
      </c>
      <c r="L1518" s="164">
        <v>446.58</v>
      </c>
      <c r="M1518" s="164">
        <v>0</v>
      </c>
      <c r="N1518" s="164">
        <v>0</v>
      </c>
      <c r="O1518" s="156">
        <v>107.81</v>
      </c>
      <c r="P1518" s="156">
        <f t="shared" si="23"/>
        <v>338.77</v>
      </c>
    </row>
    <row r="1519" spans="1:16" s="21" customFormat="1" ht="15" customHeight="1">
      <c r="A1519" s="163" t="s">
        <v>3443</v>
      </c>
      <c r="B1519" s="163" t="s">
        <v>3646</v>
      </c>
      <c r="C1519" s="163" t="s">
        <v>290</v>
      </c>
      <c r="D1519" s="163" t="s">
        <v>290</v>
      </c>
      <c r="E1519" s="163" t="s">
        <v>13</v>
      </c>
      <c r="F1519" s="163"/>
      <c r="G1519" s="163" t="s">
        <v>2294</v>
      </c>
      <c r="H1519" s="163" t="s">
        <v>2295</v>
      </c>
      <c r="I1519" s="164">
        <v>1316.13</v>
      </c>
      <c r="J1519" s="164">
        <v>1316.13</v>
      </c>
      <c r="K1519" s="164">
        <v>2632.26</v>
      </c>
      <c r="L1519" s="164">
        <v>2632.26</v>
      </c>
      <c r="M1519" s="164">
        <v>1</v>
      </c>
      <c r="N1519" s="164">
        <v>1</v>
      </c>
      <c r="O1519" s="156">
        <v>1316.13</v>
      </c>
      <c r="P1519" s="156">
        <f t="shared" si="23"/>
        <v>1316.13</v>
      </c>
    </row>
    <row r="1520" spans="1:16" s="21" customFormat="1" ht="15" customHeight="1">
      <c r="A1520" s="163" t="s">
        <v>3443</v>
      </c>
      <c r="B1520" s="163" t="s">
        <v>3646</v>
      </c>
      <c r="C1520" s="163" t="s">
        <v>291</v>
      </c>
      <c r="D1520" s="163" t="s">
        <v>291</v>
      </c>
      <c r="E1520" s="163" t="s">
        <v>13</v>
      </c>
      <c r="F1520" s="163"/>
      <c r="G1520" s="163" t="s">
        <v>2279</v>
      </c>
      <c r="H1520" s="163" t="s">
        <v>2280</v>
      </c>
      <c r="I1520" s="164">
        <v>3974.08</v>
      </c>
      <c r="J1520" s="164">
        <v>3974.08</v>
      </c>
      <c r="K1520" s="164">
        <v>374975.5</v>
      </c>
      <c r="L1520" s="164">
        <v>374975.5</v>
      </c>
      <c r="M1520" s="164">
        <v>1</v>
      </c>
      <c r="N1520" s="164">
        <v>1</v>
      </c>
      <c r="O1520" s="156">
        <v>371001.42</v>
      </c>
      <c r="P1520" s="156">
        <f t="shared" si="23"/>
        <v>3974.0800000000163</v>
      </c>
    </row>
    <row r="1521" spans="1:16" s="21" customFormat="1" ht="15" customHeight="1">
      <c r="A1521" s="163" t="s">
        <v>3443</v>
      </c>
      <c r="B1521" s="163" t="s">
        <v>3646</v>
      </c>
      <c r="C1521" s="163" t="s">
        <v>291</v>
      </c>
      <c r="D1521" s="163" t="s">
        <v>291</v>
      </c>
      <c r="E1521" s="163" t="s">
        <v>13</v>
      </c>
      <c r="F1521" s="163"/>
      <c r="G1521" s="163" t="s">
        <v>2281</v>
      </c>
      <c r="H1521" s="163" t="s">
        <v>2282</v>
      </c>
      <c r="I1521" s="164">
        <v>759.32</v>
      </c>
      <c r="J1521" s="164">
        <v>759.32</v>
      </c>
      <c r="K1521" s="164">
        <v>22624.36</v>
      </c>
      <c r="L1521" s="164">
        <v>22624.359999999997</v>
      </c>
      <c r="M1521" s="164">
        <v>1</v>
      </c>
      <c r="N1521" s="164">
        <v>1</v>
      </c>
      <c r="O1521" s="156">
        <v>21865.040000000001</v>
      </c>
      <c r="P1521" s="156">
        <f t="shared" si="23"/>
        <v>759.31999999999607</v>
      </c>
    </row>
    <row r="1522" spans="1:16" s="21" customFormat="1" ht="15" customHeight="1">
      <c r="A1522" s="163" t="s">
        <v>3443</v>
      </c>
      <c r="B1522" s="163" t="s">
        <v>3646</v>
      </c>
      <c r="C1522" s="163" t="s">
        <v>291</v>
      </c>
      <c r="D1522" s="163" t="s">
        <v>291</v>
      </c>
      <c r="E1522" s="163" t="s">
        <v>13</v>
      </c>
      <c r="F1522" s="163"/>
      <c r="G1522" s="163" t="s">
        <v>2283</v>
      </c>
      <c r="H1522" s="163" t="s">
        <v>2284</v>
      </c>
      <c r="I1522" s="164">
        <v>12150.47</v>
      </c>
      <c r="J1522" s="164">
        <v>12150.47</v>
      </c>
      <c r="K1522" s="164">
        <v>12150.47</v>
      </c>
      <c r="L1522" s="164">
        <v>12150.47</v>
      </c>
      <c r="M1522" s="164">
        <v>1</v>
      </c>
      <c r="N1522" s="164">
        <v>1</v>
      </c>
      <c r="O1522" s="156">
        <v>0</v>
      </c>
      <c r="P1522" s="156">
        <f t="shared" si="23"/>
        <v>12150.47</v>
      </c>
    </row>
    <row r="1523" spans="1:16" s="21" customFormat="1" ht="15" customHeight="1">
      <c r="A1523" s="163" t="s">
        <v>3443</v>
      </c>
      <c r="B1523" s="163" t="s">
        <v>3646</v>
      </c>
      <c r="C1523" s="163" t="s">
        <v>291</v>
      </c>
      <c r="D1523" s="163" t="s">
        <v>291</v>
      </c>
      <c r="E1523" s="163" t="s">
        <v>13</v>
      </c>
      <c r="F1523" s="163"/>
      <c r="G1523" s="163" t="s">
        <v>2285</v>
      </c>
      <c r="H1523" s="163" t="s">
        <v>2286</v>
      </c>
      <c r="I1523" s="164">
        <v>181.45</v>
      </c>
      <c r="J1523" s="164">
        <v>181.45</v>
      </c>
      <c r="K1523" s="164">
        <v>726.62</v>
      </c>
      <c r="L1523" s="164">
        <v>726.62000000000012</v>
      </c>
      <c r="M1523" s="164">
        <v>1</v>
      </c>
      <c r="N1523" s="164">
        <v>1</v>
      </c>
      <c r="O1523" s="156">
        <v>545.16999999999996</v>
      </c>
      <c r="P1523" s="156">
        <f t="shared" si="23"/>
        <v>181.45000000000016</v>
      </c>
    </row>
    <row r="1524" spans="1:16" s="21" customFormat="1" ht="15" customHeight="1">
      <c r="A1524" s="163" t="s">
        <v>3443</v>
      </c>
      <c r="B1524" s="163" t="s">
        <v>3646</v>
      </c>
      <c r="C1524" s="163" t="s">
        <v>291</v>
      </c>
      <c r="D1524" s="163" t="s">
        <v>291</v>
      </c>
      <c r="E1524" s="163" t="s">
        <v>13</v>
      </c>
      <c r="F1524" s="163"/>
      <c r="G1524" s="163" t="s">
        <v>2287</v>
      </c>
      <c r="H1524" s="163" t="s">
        <v>2288</v>
      </c>
      <c r="I1524" s="164">
        <v>-3559.32</v>
      </c>
      <c r="J1524" s="164">
        <v>-3559.32</v>
      </c>
      <c r="K1524" s="164">
        <v>-3559.32</v>
      </c>
      <c r="L1524" s="164">
        <v>-3559.32</v>
      </c>
      <c r="M1524" s="164">
        <v>1</v>
      </c>
      <c r="N1524" s="164">
        <v>1</v>
      </c>
      <c r="O1524" s="156">
        <v>0</v>
      </c>
      <c r="P1524" s="156">
        <f t="shared" si="23"/>
        <v>-3559.32</v>
      </c>
    </row>
    <row r="1525" spans="1:16" s="21" customFormat="1" ht="15" customHeight="1">
      <c r="A1525" s="163" t="s">
        <v>3443</v>
      </c>
      <c r="B1525" s="163" t="s">
        <v>3646</v>
      </c>
      <c r="C1525" s="163" t="s">
        <v>291</v>
      </c>
      <c r="D1525" s="163" t="s">
        <v>291</v>
      </c>
      <c r="E1525" s="163" t="s">
        <v>13</v>
      </c>
      <c r="F1525" s="163"/>
      <c r="G1525" s="163" t="s">
        <v>2302</v>
      </c>
      <c r="H1525" s="163" t="s">
        <v>2303</v>
      </c>
      <c r="I1525" s="164">
        <v>1333.5</v>
      </c>
      <c r="J1525" s="164">
        <v>1333.5</v>
      </c>
      <c r="K1525" s="164">
        <v>1333.5</v>
      </c>
      <c r="L1525" s="164">
        <v>1333.5</v>
      </c>
      <c r="M1525" s="164">
        <v>1</v>
      </c>
      <c r="N1525" s="164">
        <v>1</v>
      </c>
      <c r="O1525" s="156">
        <v>0</v>
      </c>
      <c r="P1525" s="156">
        <f t="shared" si="23"/>
        <v>1333.5</v>
      </c>
    </row>
    <row r="1526" spans="1:16" s="21" customFormat="1" ht="15" customHeight="1">
      <c r="A1526" s="163" t="s">
        <v>3443</v>
      </c>
      <c r="B1526" s="163" t="s">
        <v>3646</v>
      </c>
      <c r="C1526" s="163" t="s">
        <v>291</v>
      </c>
      <c r="D1526" s="163" t="s">
        <v>291</v>
      </c>
      <c r="E1526" s="163" t="s">
        <v>13</v>
      </c>
      <c r="F1526" s="163"/>
      <c r="G1526" s="163" t="s">
        <v>2310</v>
      </c>
      <c r="H1526" s="163" t="s">
        <v>38</v>
      </c>
      <c r="I1526" s="164" t="s">
        <v>3442</v>
      </c>
      <c r="J1526" s="164" t="s">
        <v>3442</v>
      </c>
      <c r="K1526" s="164">
        <v>0</v>
      </c>
      <c r="L1526" s="164">
        <v>0</v>
      </c>
      <c r="M1526" s="164">
        <v>2</v>
      </c>
      <c r="N1526" s="164">
        <v>2</v>
      </c>
      <c r="O1526" s="156">
        <v>0</v>
      </c>
      <c r="P1526" s="156">
        <f t="shared" si="23"/>
        <v>0</v>
      </c>
    </row>
    <row r="1527" spans="1:16" s="21" customFormat="1" ht="15" customHeight="1">
      <c r="A1527" s="163" t="s">
        <v>3443</v>
      </c>
      <c r="B1527" s="163" t="s">
        <v>3646</v>
      </c>
      <c r="C1527" s="163" t="s">
        <v>291</v>
      </c>
      <c r="D1527" s="163" t="s">
        <v>291</v>
      </c>
      <c r="E1527" s="163" t="s">
        <v>13</v>
      </c>
      <c r="F1527" s="163"/>
      <c r="G1527" s="163" t="s">
        <v>2293</v>
      </c>
      <c r="H1527" s="163" t="s">
        <v>17</v>
      </c>
      <c r="I1527" s="164">
        <v>578.36</v>
      </c>
      <c r="J1527" s="164">
        <v>578.36</v>
      </c>
      <c r="K1527" s="164">
        <v>774.64</v>
      </c>
      <c r="L1527" s="164">
        <v>774.64</v>
      </c>
      <c r="M1527" s="164">
        <v>0</v>
      </c>
      <c r="N1527" s="164">
        <v>0</v>
      </c>
      <c r="O1527" s="156">
        <v>196.28</v>
      </c>
      <c r="P1527" s="156">
        <f t="shared" si="23"/>
        <v>578.36</v>
      </c>
    </row>
    <row r="1528" spans="1:16" s="21" customFormat="1" ht="15" customHeight="1">
      <c r="A1528" s="163" t="s">
        <v>3443</v>
      </c>
      <c r="B1528" s="163" t="s">
        <v>3646</v>
      </c>
      <c r="C1528" s="163" t="s">
        <v>291</v>
      </c>
      <c r="D1528" s="163" t="s">
        <v>291</v>
      </c>
      <c r="E1528" s="163" t="s">
        <v>13</v>
      </c>
      <c r="F1528" s="163"/>
      <c r="G1528" s="163" t="s">
        <v>2294</v>
      </c>
      <c r="H1528" s="163" t="s">
        <v>2295</v>
      </c>
      <c r="I1528" s="164">
        <v>2242.96</v>
      </c>
      <c r="J1528" s="164">
        <v>2242.96</v>
      </c>
      <c r="K1528" s="164">
        <v>4485.92</v>
      </c>
      <c r="L1528" s="164">
        <v>4485.92</v>
      </c>
      <c r="M1528" s="164">
        <v>1</v>
      </c>
      <c r="N1528" s="164">
        <v>1</v>
      </c>
      <c r="O1528" s="156">
        <v>2242.96</v>
      </c>
      <c r="P1528" s="156">
        <f t="shared" si="23"/>
        <v>2242.96</v>
      </c>
    </row>
    <row r="1529" spans="1:16" s="21" customFormat="1" ht="15" customHeight="1">
      <c r="A1529" s="163" t="s">
        <v>3443</v>
      </c>
      <c r="B1529" s="163" t="s">
        <v>3646</v>
      </c>
      <c r="C1529" s="163" t="s">
        <v>292</v>
      </c>
      <c r="D1529" s="163" t="s">
        <v>292</v>
      </c>
      <c r="E1529" s="163" t="s">
        <v>13</v>
      </c>
      <c r="F1529" s="163"/>
      <c r="G1529" s="163" t="s">
        <v>2279</v>
      </c>
      <c r="H1529" s="163" t="s">
        <v>2280</v>
      </c>
      <c r="I1529" s="164">
        <v>2766.28</v>
      </c>
      <c r="J1529" s="164">
        <v>2766.28</v>
      </c>
      <c r="K1529" s="164">
        <v>261182.44</v>
      </c>
      <c r="L1529" s="164">
        <v>261182.44</v>
      </c>
      <c r="M1529" s="164">
        <v>1</v>
      </c>
      <c r="N1529" s="164">
        <v>1</v>
      </c>
      <c r="O1529" s="156">
        <v>258416.16</v>
      </c>
      <c r="P1529" s="156">
        <f t="shared" si="23"/>
        <v>2766.2799999999988</v>
      </c>
    </row>
    <row r="1530" spans="1:16" s="21" customFormat="1" ht="15" customHeight="1">
      <c r="A1530" s="163" t="s">
        <v>3443</v>
      </c>
      <c r="B1530" s="163" t="s">
        <v>3646</v>
      </c>
      <c r="C1530" s="163" t="s">
        <v>292</v>
      </c>
      <c r="D1530" s="163" t="s">
        <v>292</v>
      </c>
      <c r="E1530" s="163" t="s">
        <v>13</v>
      </c>
      <c r="F1530" s="163"/>
      <c r="G1530" s="163" t="s">
        <v>2281</v>
      </c>
      <c r="H1530" s="163" t="s">
        <v>2282</v>
      </c>
      <c r="I1530" s="164">
        <v>528.41999999999996</v>
      </c>
      <c r="J1530" s="164">
        <v>528.41999999999996</v>
      </c>
      <c r="K1530" s="164">
        <v>15744.34</v>
      </c>
      <c r="L1530" s="164">
        <v>15744.34</v>
      </c>
      <c r="M1530" s="164">
        <v>1</v>
      </c>
      <c r="N1530" s="164">
        <v>1</v>
      </c>
      <c r="O1530" s="156">
        <v>15215.919999999998</v>
      </c>
      <c r="P1530" s="156">
        <f t="shared" si="23"/>
        <v>528.42000000000189</v>
      </c>
    </row>
    <row r="1531" spans="1:16" s="21" customFormat="1" ht="15" customHeight="1">
      <c r="A1531" s="163" t="s">
        <v>3443</v>
      </c>
      <c r="B1531" s="163" t="s">
        <v>3646</v>
      </c>
      <c r="C1531" s="163" t="s">
        <v>292</v>
      </c>
      <c r="D1531" s="163" t="s">
        <v>292</v>
      </c>
      <c r="E1531" s="163" t="s">
        <v>13</v>
      </c>
      <c r="F1531" s="163"/>
      <c r="G1531" s="163" t="s">
        <v>2283</v>
      </c>
      <c r="H1531" s="163" t="s">
        <v>2284</v>
      </c>
      <c r="I1531" s="164">
        <v>8257.09</v>
      </c>
      <c r="J1531" s="164">
        <v>8257.09</v>
      </c>
      <c r="K1531" s="164">
        <v>8257.09</v>
      </c>
      <c r="L1531" s="164">
        <v>8257.09</v>
      </c>
      <c r="M1531" s="164">
        <v>1</v>
      </c>
      <c r="N1531" s="164">
        <v>1</v>
      </c>
      <c r="O1531" s="156">
        <v>0</v>
      </c>
      <c r="P1531" s="156">
        <f t="shared" si="23"/>
        <v>8257.09</v>
      </c>
    </row>
    <row r="1532" spans="1:16" s="21" customFormat="1" ht="15" customHeight="1">
      <c r="A1532" s="163" t="s">
        <v>3443</v>
      </c>
      <c r="B1532" s="163" t="s">
        <v>3646</v>
      </c>
      <c r="C1532" s="163" t="s">
        <v>292</v>
      </c>
      <c r="D1532" s="163" t="s">
        <v>292</v>
      </c>
      <c r="E1532" s="163" t="s">
        <v>13</v>
      </c>
      <c r="F1532" s="163"/>
      <c r="G1532" s="163" t="s">
        <v>2285</v>
      </c>
      <c r="H1532" s="163" t="s">
        <v>2286</v>
      </c>
      <c r="I1532" s="164">
        <v>123.31</v>
      </c>
      <c r="J1532" s="164">
        <v>123.31</v>
      </c>
      <c r="K1532" s="164">
        <v>493.79</v>
      </c>
      <c r="L1532" s="164">
        <v>493.79</v>
      </c>
      <c r="M1532" s="164">
        <v>1</v>
      </c>
      <c r="N1532" s="164">
        <v>1</v>
      </c>
      <c r="O1532" s="156">
        <v>370.48</v>
      </c>
      <c r="P1532" s="156">
        <f t="shared" si="23"/>
        <v>123.31</v>
      </c>
    </row>
    <row r="1533" spans="1:16" s="21" customFormat="1" ht="15" customHeight="1">
      <c r="A1533" s="163" t="s">
        <v>3443</v>
      </c>
      <c r="B1533" s="163" t="s">
        <v>3646</v>
      </c>
      <c r="C1533" s="163" t="s">
        <v>292</v>
      </c>
      <c r="D1533" s="163" t="s">
        <v>292</v>
      </c>
      <c r="E1533" s="163" t="s">
        <v>13</v>
      </c>
      <c r="F1533" s="163"/>
      <c r="G1533" s="163" t="s">
        <v>2287</v>
      </c>
      <c r="H1533" s="163" t="s">
        <v>2288</v>
      </c>
      <c r="I1533" s="164">
        <v>655.71</v>
      </c>
      <c r="J1533" s="164">
        <v>655.71</v>
      </c>
      <c r="K1533" s="164">
        <v>655.71</v>
      </c>
      <c r="L1533" s="164">
        <v>655.71</v>
      </c>
      <c r="M1533" s="164">
        <v>1</v>
      </c>
      <c r="N1533" s="164">
        <v>1</v>
      </c>
      <c r="O1533" s="156">
        <v>0</v>
      </c>
      <c r="P1533" s="156">
        <f t="shared" si="23"/>
        <v>655.71</v>
      </c>
    </row>
    <row r="1534" spans="1:16" s="21" customFormat="1" ht="15" customHeight="1">
      <c r="A1534" s="163" t="s">
        <v>3443</v>
      </c>
      <c r="B1534" s="163" t="s">
        <v>3646</v>
      </c>
      <c r="C1534" s="163" t="s">
        <v>292</v>
      </c>
      <c r="D1534" s="163" t="s">
        <v>292</v>
      </c>
      <c r="E1534" s="163" t="s">
        <v>13</v>
      </c>
      <c r="F1534" s="163"/>
      <c r="G1534" s="163" t="s">
        <v>2302</v>
      </c>
      <c r="H1534" s="163" t="s">
        <v>2303</v>
      </c>
      <c r="I1534" s="164">
        <v>330.55</v>
      </c>
      <c r="J1534" s="164">
        <v>330.55</v>
      </c>
      <c r="K1534" s="164">
        <v>330.55</v>
      </c>
      <c r="L1534" s="164">
        <v>330.55</v>
      </c>
      <c r="M1534" s="164">
        <v>1</v>
      </c>
      <c r="N1534" s="164">
        <v>1</v>
      </c>
      <c r="O1534" s="156">
        <v>0</v>
      </c>
      <c r="P1534" s="156">
        <f t="shared" si="23"/>
        <v>330.55</v>
      </c>
    </row>
    <row r="1535" spans="1:16" s="21" customFormat="1" ht="15" customHeight="1">
      <c r="A1535" s="163" t="s">
        <v>3443</v>
      </c>
      <c r="B1535" s="163" t="s">
        <v>3646</v>
      </c>
      <c r="C1535" s="163" t="s">
        <v>292</v>
      </c>
      <c r="D1535" s="163" t="s">
        <v>292</v>
      </c>
      <c r="E1535" s="163" t="s">
        <v>13</v>
      </c>
      <c r="F1535" s="163"/>
      <c r="G1535" s="163" t="s">
        <v>2310</v>
      </c>
      <c r="H1535" s="163" t="s">
        <v>38</v>
      </c>
      <c r="I1535" s="164" t="s">
        <v>3442</v>
      </c>
      <c r="J1535" s="164" t="s">
        <v>3442</v>
      </c>
      <c r="K1535" s="164">
        <v>0</v>
      </c>
      <c r="L1535" s="164">
        <v>0</v>
      </c>
      <c r="M1535" s="164">
        <v>2</v>
      </c>
      <c r="N1535" s="164">
        <v>2</v>
      </c>
      <c r="O1535" s="156">
        <v>0</v>
      </c>
      <c r="P1535" s="156">
        <f t="shared" si="23"/>
        <v>0</v>
      </c>
    </row>
    <row r="1536" spans="1:16" s="21" customFormat="1" ht="15" customHeight="1">
      <c r="A1536" s="163" t="s">
        <v>3443</v>
      </c>
      <c r="B1536" s="163" t="s">
        <v>3646</v>
      </c>
      <c r="C1536" s="163" t="s">
        <v>292</v>
      </c>
      <c r="D1536" s="163" t="s">
        <v>292</v>
      </c>
      <c r="E1536" s="163" t="s">
        <v>13</v>
      </c>
      <c r="F1536" s="163"/>
      <c r="G1536" s="163" t="s">
        <v>2293</v>
      </c>
      <c r="H1536" s="163" t="s">
        <v>17</v>
      </c>
      <c r="I1536" s="164">
        <v>403.01</v>
      </c>
      <c r="J1536" s="164">
        <v>403.01</v>
      </c>
      <c r="K1536" s="164">
        <v>537.15</v>
      </c>
      <c r="L1536" s="164">
        <v>537.15</v>
      </c>
      <c r="M1536" s="164">
        <v>0</v>
      </c>
      <c r="N1536" s="164">
        <v>0</v>
      </c>
      <c r="O1536" s="156">
        <v>134.14000000000001</v>
      </c>
      <c r="P1536" s="156">
        <f t="shared" si="23"/>
        <v>403.01</v>
      </c>
    </row>
    <row r="1537" spans="1:16" s="21" customFormat="1" ht="15" customHeight="1">
      <c r="A1537" s="163" t="s">
        <v>3443</v>
      </c>
      <c r="B1537" s="163" t="s">
        <v>3646</v>
      </c>
      <c r="C1537" s="163" t="s">
        <v>292</v>
      </c>
      <c r="D1537" s="163" t="s">
        <v>292</v>
      </c>
      <c r="E1537" s="163" t="s">
        <v>13</v>
      </c>
      <c r="F1537" s="163"/>
      <c r="G1537" s="163" t="s">
        <v>2294</v>
      </c>
      <c r="H1537" s="163" t="s">
        <v>2295</v>
      </c>
      <c r="I1537" s="164">
        <v>1560.46</v>
      </c>
      <c r="J1537" s="164">
        <v>1560.46</v>
      </c>
      <c r="K1537" s="164">
        <v>3120.92</v>
      </c>
      <c r="L1537" s="164">
        <v>3120.92</v>
      </c>
      <c r="M1537" s="164">
        <v>1</v>
      </c>
      <c r="N1537" s="164">
        <v>1</v>
      </c>
      <c r="O1537" s="156">
        <v>1560.46</v>
      </c>
      <c r="P1537" s="156">
        <f t="shared" si="23"/>
        <v>1560.46</v>
      </c>
    </row>
    <row r="1538" spans="1:16" s="21" customFormat="1" ht="15" customHeight="1">
      <c r="A1538" s="163" t="s">
        <v>3443</v>
      </c>
      <c r="B1538" s="163" t="s">
        <v>3646</v>
      </c>
      <c r="C1538" s="163" t="s">
        <v>293</v>
      </c>
      <c r="D1538" s="163" t="s">
        <v>293</v>
      </c>
      <c r="E1538" s="163" t="s">
        <v>13</v>
      </c>
      <c r="F1538" s="163"/>
      <c r="G1538" s="163" t="s">
        <v>2279</v>
      </c>
      <c r="H1538" s="163" t="s">
        <v>2280</v>
      </c>
      <c r="I1538" s="164">
        <v>8171.49</v>
      </c>
      <c r="J1538" s="164">
        <v>8171.49</v>
      </c>
      <c r="K1538" s="164">
        <v>772909.81</v>
      </c>
      <c r="L1538" s="164">
        <v>772909.81</v>
      </c>
      <c r="M1538" s="164">
        <v>1</v>
      </c>
      <c r="N1538" s="164">
        <v>1</v>
      </c>
      <c r="O1538" s="156">
        <v>764738.32</v>
      </c>
      <c r="P1538" s="156">
        <f t="shared" si="23"/>
        <v>8171.4900000001071</v>
      </c>
    </row>
    <row r="1539" spans="1:16" s="21" customFormat="1" ht="15" customHeight="1">
      <c r="A1539" s="163" t="s">
        <v>3443</v>
      </c>
      <c r="B1539" s="163" t="s">
        <v>3646</v>
      </c>
      <c r="C1539" s="163" t="s">
        <v>293</v>
      </c>
      <c r="D1539" s="163" t="s">
        <v>293</v>
      </c>
      <c r="E1539" s="163" t="s">
        <v>13</v>
      </c>
      <c r="F1539" s="163"/>
      <c r="G1539" s="163" t="s">
        <v>2281</v>
      </c>
      <c r="H1539" s="163" t="s">
        <v>2282</v>
      </c>
      <c r="I1539" s="164">
        <v>1561.22</v>
      </c>
      <c r="J1539" s="164">
        <v>1561.22</v>
      </c>
      <c r="K1539" s="164">
        <v>46517.37</v>
      </c>
      <c r="L1539" s="164">
        <v>46517.37</v>
      </c>
      <c r="M1539" s="164">
        <v>1</v>
      </c>
      <c r="N1539" s="164">
        <v>1</v>
      </c>
      <c r="O1539" s="156">
        <v>44956.149999999994</v>
      </c>
      <c r="P1539" s="156">
        <f t="shared" si="23"/>
        <v>1561.2200000000084</v>
      </c>
    </row>
    <row r="1540" spans="1:16" s="21" customFormat="1" ht="15" customHeight="1">
      <c r="A1540" s="163" t="s">
        <v>3443</v>
      </c>
      <c r="B1540" s="163" t="s">
        <v>3646</v>
      </c>
      <c r="C1540" s="163" t="s">
        <v>293</v>
      </c>
      <c r="D1540" s="163" t="s">
        <v>293</v>
      </c>
      <c r="E1540" s="163" t="s">
        <v>13</v>
      </c>
      <c r="F1540" s="163"/>
      <c r="G1540" s="163" t="s">
        <v>2283</v>
      </c>
      <c r="H1540" s="163" t="s">
        <v>2284</v>
      </c>
      <c r="I1540" s="164">
        <v>24849.67</v>
      </c>
      <c r="J1540" s="164">
        <v>24849.67</v>
      </c>
      <c r="K1540" s="164">
        <v>24849.67</v>
      </c>
      <c r="L1540" s="164">
        <v>24849.67</v>
      </c>
      <c r="M1540" s="164">
        <v>1</v>
      </c>
      <c r="N1540" s="164">
        <v>1</v>
      </c>
      <c r="O1540" s="156">
        <v>0</v>
      </c>
      <c r="P1540" s="156">
        <f t="shared" si="23"/>
        <v>24849.67</v>
      </c>
    </row>
    <row r="1541" spans="1:16" s="21" customFormat="1" ht="15" customHeight="1">
      <c r="A1541" s="163" t="s">
        <v>3443</v>
      </c>
      <c r="B1541" s="163" t="s">
        <v>3646</v>
      </c>
      <c r="C1541" s="163" t="s">
        <v>293</v>
      </c>
      <c r="D1541" s="163" t="s">
        <v>293</v>
      </c>
      <c r="E1541" s="163" t="s">
        <v>13</v>
      </c>
      <c r="F1541" s="163"/>
      <c r="G1541" s="163" t="s">
        <v>2285</v>
      </c>
      <c r="H1541" s="163" t="s">
        <v>2286</v>
      </c>
      <c r="I1541" s="164">
        <v>371.1</v>
      </c>
      <c r="J1541" s="164">
        <v>371.1</v>
      </c>
      <c r="K1541" s="164">
        <v>1486.07</v>
      </c>
      <c r="L1541" s="164">
        <v>1486.0700000000002</v>
      </c>
      <c r="M1541" s="164">
        <v>1</v>
      </c>
      <c r="N1541" s="164">
        <v>1</v>
      </c>
      <c r="O1541" s="156">
        <v>1114.9700000000003</v>
      </c>
      <c r="P1541" s="156">
        <f t="shared" ref="P1541:P1604" si="24">L1541-O1541</f>
        <v>371.09999999999991</v>
      </c>
    </row>
    <row r="1542" spans="1:16" s="21" customFormat="1" ht="15" customHeight="1">
      <c r="A1542" s="163" t="s">
        <v>3443</v>
      </c>
      <c r="B1542" s="163" t="s">
        <v>3646</v>
      </c>
      <c r="C1542" s="163" t="s">
        <v>293</v>
      </c>
      <c r="D1542" s="163" t="s">
        <v>293</v>
      </c>
      <c r="E1542" s="163" t="s">
        <v>13</v>
      </c>
      <c r="F1542" s="163"/>
      <c r="G1542" s="163" t="s">
        <v>2287</v>
      </c>
      <c r="H1542" s="163" t="s">
        <v>2288</v>
      </c>
      <c r="I1542" s="164">
        <v>13373.19</v>
      </c>
      <c r="J1542" s="164">
        <v>13373.19</v>
      </c>
      <c r="K1542" s="164">
        <v>13373.19</v>
      </c>
      <c r="L1542" s="164">
        <v>13373.19</v>
      </c>
      <c r="M1542" s="164">
        <v>1</v>
      </c>
      <c r="N1542" s="164">
        <v>1</v>
      </c>
      <c r="O1542" s="156">
        <v>0</v>
      </c>
      <c r="P1542" s="156">
        <f t="shared" si="24"/>
        <v>13373.19</v>
      </c>
    </row>
    <row r="1543" spans="1:16" s="21" customFormat="1" ht="15" customHeight="1">
      <c r="A1543" s="163" t="s">
        <v>3443</v>
      </c>
      <c r="B1543" s="163" t="s">
        <v>3646</v>
      </c>
      <c r="C1543" s="163" t="s">
        <v>293</v>
      </c>
      <c r="D1543" s="163" t="s">
        <v>293</v>
      </c>
      <c r="E1543" s="163" t="s">
        <v>13</v>
      </c>
      <c r="F1543" s="163"/>
      <c r="G1543" s="163" t="s">
        <v>2302</v>
      </c>
      <c r="H1543" s="163" t="s">
        <v>2303</v>
      </c>
      <c r="I1543" s="164">
        <v>1461.03</v>
      </c>
      <c r="J1543" s="164">
        <v>1461.03</v>
      </c>
      <c r="K1543" s="164">
        <v>1461.03</v>
      </c>
      <c r="L1543" s="164">
        <v>1461.03</v>
      </c>
      <c r="M1543" s="164">
        <v>1</v>
      </c>
      <c r="N1543" s="164">
        <v>1</v>
      </c>
      <c r="O1543" s="156">
        <v>0</v>
      </c>
      <c r="P1543" s="156">
        <f t="shared" si="24"/>
        <v>1461.03</v>
      </c>
    </row>
    <row r="1544" spans="1:16" s="21" customFormat="1" ht="15" customHeight="1">
      <c r="A1544" s="163" t="s">
        <v>3443</v>
      </c>
      <c r="B1544" s="163" t="s">
        <v>3646</v>
      </c>
      <c r="C1544" s="163" t="s">
        <v>293</v>
      </c>
      <c r="D1544" s="163" t="s">
        <v>293</v>
      </c>
      <c r="E1544" s="163" t="s">
        <v>13</v>
      </c>
      <c r="F1544" s="163"/>
      <c r="G1544" s="163" t="s">
        <v>2310</v>
      </c>
      <c r="H1544" s="163" t="s">
        <v>38</v>
      </c>
      <c r="I1544" s="164" t="s">
        <v>3442</v>
      </c>
      <c r="J1544" s="164" t="s">
        <v>3442</v>
      </c>
      <c r="K1544" s="164">
        <v>0</v>
      </c>
      <c r="L1544" s="164">
        <v>0</v>
      </c>
      <c r="M1544" s="164">
        <v>2</v>
      </c>
      <c r="N1544" s="164">
        <v>2</v>
      </c>
      <c r="O1544" s="156">
        <v>0</v>
      </c>
      <c r="P1544" s="156">
        <f t="shared" si="24"/>
        <v>0</v>
      </c>
    </row>
    <row r="1545" spans="1:16" s="21" customFormat="1" ht="15" customHeight="1">
      <c r="A1545" s="163" t="s">
        <v>3443</v>
      </c>
      <c r="B1545" s="163" t="s">
        <v>3646</v>
      </c>
      <c r="C1545" s="163" t="s">
        <v>293</v>
      </c>
      <c r="D1545" s="163" t="s">
        <v>293</v>
      </c>
      <c r="E1545" s="163" t="s">
        <v>13</v>
      </c>
      <c r="F1545" s="163"/>
      <c r="G1545" s="163" t="s">
        <v>2293</v>
      </c>
      <c r="H1545" s="163" t="s">
        <v>17</v>
      </c>
      <c r="I1545" s="164">
        <v>1205.97</v>
      </c>
      <c r="J1545" s="164">
        <v>1205.97</v>
      </c>
      <c r="K1545" s="164">
        <v>1824.79</v>
      </c>
      <c r="L1545" s="164">
        <v>1824.79</v>
      </c>
      <c r="M1545" s="164">
        <v>0</v>
      </c>
      <c r="N1545" s="164">
        <v>0</v>
      </c>
      <c r="O1545" s="156">
        <v>618.82000000000005</v>
      </c>
      <c r="P1545" s="156">
        <f t="shared" si="24"/>
        <v>1205.9699999999998</v>
      </c>
    </row>
    <row r="1546" spans="1:16" s="21" customFormat="1" ht="15" customHeight="1">
      <c r="A1546" s="163" t="s">
        <v>3443</v>
      </c>
      <c r="B1546" s="163" t="s">
        <v>3646</v>
      </c>
      <c r="C1546" s="163" t="s">
        <v>293</v>
      </c>
      <c r="D1546" s="163" t="s">
        <v>293</v>
      </c>
      <c r="E1546" s="163" t="s">
        <v>13</v>
      </c>
      <c r="F1546" s="163"/>
      <c r="G1546" s="163" t="s">
        <v>2294</v>
      </c>
      <c r="H1546" s="163" t="s">
        <v>2295</v>
      </c>
      <c r="I1546" s="164">
        <v>4611.3500000000004</v>
      </c>
      <c r="J1546" s="164">
        <v>4611.3500000000004</v>
      </c>
      <c r="K1546" s="164">
        <v>9222.7000000000007</v>
      </c>
      <c r="L1546" s="164">
        <v>9222.7000000000007</v>
      </c>
      <c r="M1546" s="164">
        <v>1</v>
      </c>
      <c r="N1546" s="164">
        <v>1</v>
      </c>
      <c r="O1546" s="156">
        <v>4611.3500000000004</v>
      </c>
      <c r="P1546" s="156">
        <f t="shared" si="24"/>
        <v>4611.3500000000004</v>
      </c>
    </row>
    <row r="1547" spans="1:16" s="21" customFormat="1" ht="15" customHeight="1">
      <c r="A1547" s="163" t="s">
        <v>3443</v>
      </c>
      <c r="B1547" s="163" t="s">
        <v>3646</v>
      </c>
      <c r="C1547" s="163" t="s">
        <v>294</v>
      </c>
      <c r="D1547" s="163" t="s">
        <v>294</v>
      </c>
      <c r="E1547" s="163" t="s">
        <v>13</v>
      </c>
      <c r="F1547" s="163"/>
      <c r="G1547" s="163" t="s">
        <v>2279</v>
      </c>
      <c r="H1547" s="163" t="s">
        <v>2280</v>
      </c>
      <c r="I1547" s="164">
        <v>10868.49</v>
      </c>
      <c r="J1547" s="164">
        <v>10868.49</v>
      </c>
      <c r="K1547" s="164">
        <v>1028341.56</v>
      </c>
      <c r="L1547" s="164">
        <v>1028341.5599999998</v>
      </c>
      <c r="M1547" s="164">
        <v>1</v>
      </c>
      <c r="N1547" s="164">
        <v>1</v>
      </c>
      <c r="O1547" s="156">
        <v>1017473.0699999998</v>
      </c>
      <c r="P1547" s="156">
        <f t="shared" si="24"/>
        <v>10868.489999999991</v>
      </c>
    </row>
    <row r="1548" spans="1:16" s="21" customFormat="1" ht="15" customHeight="1">
      <c r="A1548" s="163" t="s">
        <v>3443</v>
      </c>
      <c r="B1548" s="163" t="s">
        <v>3646</v>
      </c>
      <c r="C1548" s="163" t="s">
        <v>294</v>
      </c>
      <c r="D1548" s="163" t="s">
        <v>294</v>
      </c>
      <c r="E1548" s="163" t="s">
        <v>13</v>
      </c>
      <c r="F1548" s="163"/>
      <c r="G1548" s="163" t="s">
        <v>2281</v>
      </c>
      <c r="H1548" s="163" t="s">
        <v>2282</v>
      </c>
      <c r="I1548" s="164">
        <v>2080.35</v>
      </c>
      <c r="J1548" s="164">
        <v>2080.35</v>
      </c>
      <c r="K1548" s="164">
        <v>61985.21</v>
      </c>
      <c r="L1548" s="164">
        <v>61985.21</v>
      </c>
      <c r="M1548" s="164">
        <v>1</v>
      </c>
      <c r="N1548" s="164">
        <v>1</v>
      </c>
      <c r="O1548" s="156">
        <v>59904.86</v>
      </c>
      <c r="P1548" s="156">
        <f t="shared" si="24"/>
        <v>2080.3499999999985</v>
      </c>
    </row>
    <row r="1549" spans="1:16" s="21" customFormat="1" ht="15" customHeight="1">
      <c r="A1549" s="163" t="s">
        <v>3443</v>
      </c>
      <c r="B1549" s="163" t="s">
        <v>3646</v>
      </c>
      <c r="C1549" s="163" t="s">
        <v>294</v>
      </c>
      <c r="D1549" s="163" t="s">
        <v>294</v>
      </c>
      <c r="E1549" s="163" t="s">
        <v>13</v>
      </c>
      <c r="F1549" s="163"/>
      <c r="G1549" s="163" t="s">
        <v>2283</v>
      </c>
      <c r="H1549" s="163" t="s">
        <v>2284</v>
      </c>
      <c r="I1549" s="164">
        <v>38742.14</v>
      </c>
      <c r="J1549" s="164">
        <v>38742.14</v>
      </c>
      <c r="K1549" s="164">
        <v>38742.14</v>
      </c>
      <c r="L1549" s="164">
        <v>38742.14</v>
      </c>
      <c r="M1549" s="164">
        <v>1</v>
      </c>
      <c r="N1549" s="164">
        <v>1</v>
      </c>
      <c r="O1549" s="156">
        <v>0</v>
      </c>
      <c r="P1549" s="156">
        <f t="shared" si="24"/>
        <v>38742.14</v>
      </c>
    </row>
    <row r="1550" spans="1:16" s="21" customFormat="1" ht="15" customHeight="1">
      <c r="A1550" s="163" t="s">
        <v>3443</v>
      </c>
      <c r="B1550" s="163" t="s">
        <v>3646</v>
      </c>
      <c r="C1550" s="163" t="s">
        <v>294</v>
      </c>
      <c r="D1550" s="163" t="s">
        <v>294</v>
      </c>
      <c r="E1550" s="163" t="s">
        <v>13</v>
      </c>
      <c r="F1550" s="163"/>
      <c r="G1550" s="163" t="s">
        <v>2285</v>
      </c>
      <c r="H1550" s="163" t="s">
        <v>2286</v>
      </c>
      <c r="I1550" s="164">
        <v>578.55999999999995</v>
      </c>
      <c r="J1550" s="164">
        <v>578.55999999999995</v>
      </c>
      <c r="K1550" s="164">
        <v>2316.87</v>
      </c>
      <c r="L1550" s="164">
        <v>2316.87</v>
      </c>
      <c r="M1550" s="164">
        <v>1</v>
      </c>
      <c r="N1550" s="164">
        <v>1</v>
      </c>
      <c r="O1550" s="156">
        <v>1738.31</v>
      </c>
      <c r="P1550" s="156">
        <f t="shared" si="24"/>
        <v>578.55999999999995</v>
      </c>
    </row>
    <row r="1551" spans="1:16" s="21" customFormat="1" ht="15" customHeight="1">
      <c r="A1551" s="163" t="s">
        <v>3443</v>
      </c>
      <c r="B1551" s="163" t="s">
        <v>3646</v>
      </c>
      <c r="C1551" s="163" t="s">
        <v>294</v>
      </c>
      <c r="D1551" s="163" t="s">
        <v>294</v>
      </c>
      <c r="E1551" s="163" t="s">
        <v>13</v>
      </c>
      <c r="F1551" s="163"/>
      <c r="G1551" s="163" t="s">
        <v>2287</v>
      </c>
      <c r="H1551" s="163" t="s">
        <v>2288</v>
      </c>
      <c r="I1551" s="164">
        <v>3800</v>
      </c>
      <c r="J1551" s="164">
        <v>3800</v>
      </c>
      <c r="K1551" s="164">
        <v>3800</v>
      </c>
      <c r="L1551" s="164">
        <v>3800</v>
      </c>
      <c r="M1551" s="164">
        <v>1</v>
      </c>
      <c r="N1551" s="164">
        <v>1</v>
      </c>
      <c r="O1551" s="156">
        <v>0</v>
      </c>
      <c r="P1551" s="156">
        <f t="shared" si="24"/>
        <v>3800</v>
      </c>
    </row>
    <row r="1552" spans="1:16" s="21" customFormat="1" ht="15" customHeight="1">
      <c r="A1552" s="163" t="s">
        <v>3443</v>
      </c>
      <c r="B1552" s="163" t="s">
        <v>3646</v>
      </c>
      <c r="C1552" s="163" t="s">
        <v>294</v>
      </c>
      <c r="D1552" s="163" t="s">
        <v>294</v>
      </c>
      <c r="E1552" s="163" t="s">
        <v>13</v>
      </c>
      <c r="F1552" s="163"/>
      <c r="G1552" s="163" t="s">
        <v>2302</v>
      </c>
      <c r="H1552" s="163" t="s">
        <v>2303</v>
      </c>
      <c r="I1552" s="164" t="s">
        <v>3442</v>
      </c>
      <c r="J1552" s="164" t="s">
        <v>3442</v>
      </c>
      <c r="K1552" s="164">
        <v>0</v>
      </c>
      <c r="L1552" s="164">
        <v>0</v>
      </c>
      <c r="M1552" s="164">
        <v>1</v>
      </c>
      <c r="N1552" s="164">
        <v>1</v>
      </c>
      <c r="O1552" s="156">
        <v>0</v>
      </c>
      <c r="P1552" s="156">
        <f t="shared" si="24"/>
        <v>0</v>
      </c>
    </row>
    <row r="1553" spans="1:16" s="21" customFormat="1" ht="15" customHeight="1">
      <c r="A1553" s="163" t="s">
        <v>3443</v>
      </c>
      <c r="B1553" s="163" t="s">
        <v>3646</v>
      </c>
      <c r="C1553" s="163" t="s">
        <v>294</v>
      </c>
      <c r="D1553" s="163" t="s">
        <v>294</v>
      </c>
      <c r="E1553" s="163" t="s">
        <v>13</v>
      </c>
      <c r="F1553" s="163"/>
      <c r="G1553" s="163" t="s">
        <v>2310</v>
      </c>
      <c r="H1553" s="163" t="s">
        <v>38</v>
      </c>
      <c r="I1553" s="164" t="s">
        <v>3442</v>
      </c>
      <c r="J1553" s="164" t="s">
        <v>3442</v>
      </c>
      <c r="K1553" s="164">
        <v>0</v>
      </c>
      <c r="L1553" s="164">
        <v>0</v>
      </c>
      <c r="M1553" s="164">
        <v>2</v>
      </c>
      <c r="N1553" s="164">
        <v>2</v>
      </c>
      <c r="O1553" s="156">
        <v>0</v>
      </c>
      <c r="P1553" s="156">
        <f t="shared" si="24"/>
        <v>0</v>
      </c>
    </row>
    <row r="1554" spans="1:16" s="21" customFormat="1" ht="15" customHeight="1">
      <c r="A1554" s="163" t="s">
        <v>3443</v>
      </c>
      <c r="B1554" s="163" t="s">
        <v>3646</v>
      </c>
      <c r="C1554" s="163" t="s">
        <v>294</v>
      </c>
      <c r="D1554" s="163" t="s">
        <v>294</v>
      </c>
      <c r="E1554" s="163" t="s">
        <v>13</v>
      </c>
      <c r="F1554" s="163"/>
      <c r="G1554" s="163" t="s">
        <v>2293</v>
      </c>
      <c r="H1554" s="163" t="s">
        <v>17</v>
      </c>
      <c r="I1554" s="164">
        <v>1604.55</v>
      </c>
      <c r="J1554" s="164">
        <v>1604.55</v>
      </c>
      <c r="K1554" s="164">
        <v>2663.79</v>
      </c>
      <c r="L1554" s="164">
        <v>2663.79</v>
      </c>
      <c r="M1554" s="164">
        <v>0</v>
      </c>
      <c r="N1554" s="164">
        <v>0</v>
      </c>
      <c r="O1554" s="156">
        <v>1059.24</v>
      </c>
      <c r="P1554" s="156">
        <f t="shared" si="24"/>
        <v>1604.55</v>
      </c>
    </row>
    <row r="1555" spans="1:16" s="21" customFormat="1" ht="15" customHeight="1">
      <c r="A1555" s="163" t="s">
        <v>3443</v>
      </c>
      <c r="B1555" s="163" t="s">
        <v>3646</v>
      </c>
      <c r="C1555" s="163" t="s">
        <v>294</v>
      </c>
      <c r="D1555" s="163" t="s">
        <v>294</v>
      </c>
      <c r="E1555" s="163" t="s">
        <v>13</v>
      </c>
      <c r="F1555" s="163"/>
      <c r="G1555" s="163" t="s">
        <v>2294</v>
      </c>
      <c r="H1555" s="163" t="s">
        <v>2295</v>
      </c>
      <c r="I1555" s="164">
        <v>6147.38</v>
      </c>
      <c r="J1555" s="164">
        <v>6147.38</v>
      </c>
      <c r="K1555" s="164">
        <v>12294.76</v>
      </c>
      <c r="L1555" s="164">
        <v>12294.76</v>
      </c>
      <c r="M1555" s="164">
        <v>1</v>
      </c>
      <c r="N1555" s="164">
        <v>1</v>
      </c>
      <c r="O1555" s="156">
        <v>6147.38</v>
      </c>
      <c r="P1555" s="156">
        <f t="shared" si="24"/>
        <v>6147.38</v>
      </c>
    </row>
    <row r="1556" spans="1:16" s="21" customFormat="1" ht="15" customHeight="1">
      <c r="A1556" s="163" t="s">
        <v>3443</v>
      </c>
      <c r="B1556" s="163" t="s">
        <v>3646</v>
      </c>
      <c r="C1556" s="163" t="s">
        <v>295</v>
      </c>
      <c r="D1556" s="163" t="s">
        <v>295</v>
      </c>
      <c r="E1556" s="163" t="s">
        <v>13</v>
      </c>
      <c r="F1556" s="163"/>
      <c r="G1556" s="163" t="s">
        <v>2279</v>
      </c>
      <c r="H1556" s="163" t="s">
        <v>2280</v>
      </c>
      <c r="I1556" s="164">
        <v>7794.81</v>
      </c>
      <c r="J1556" s="164">
        <v>7794.81</v>
      </c>
      <c r="K1556" s="164">
        <v>734367.88</v>
      </c>
      <c r="L1556" s="164">
        <v>734367.88000000012</v>
      </c>
      <c r="M1556" s="164">
        <v>1</v>
      </c>
      <c r="N1556" s="164">
        <v>1</v>
      </c>
      <c r="O1556" s="156">
        <v>726573.07000000007</v>
      </c>
      <c r="P1556" s="156">
        <f t="shared" si="24"/>
        <v>7794.8100000000559</v>
      </c>
    </row>
    <row r="1557" spans="1:16" s="21" customFormat="1" ht="15" customHeight="1">
      <c r="A1557" s="163" t="s">
        <v>3443</v>
      </c>
      <c r="B1557" s="163" t="s">
        <v>3646</v>
      </c>
      <c r="C1557" s="163" t="s">
        <v>295</v>
      </c>
      <c r="D1557" s="163" t="s">
        <v>295</v>
      </c>
      <c r="E1557" s="163" t="s">
        <v>13</v>
      </c>
      <c r="F1557" s="163"/>
      <c r="G1557" s="163" t="s">
        <v>2281</v>
      </c>
      <c r="H1557" s="163" t="s">
        <v>2282</v>
      </c>
      <c r="I1557" s="164">
        <v>1489.17</v>
      </c>
      <c r="J1557" s="164">
        <v>1489.17</v>
      </c>
      <c r="K1557" s="164">
        <v>44370.43</v>
      </c>
      <c r="L1557" s="164">
        <v>44370.430000000008</v>
      </c>
      <c r="M1557" s="164">
        <v>1</v>
      </c>
      <c r="N1557" s="164">
        <v>1</v>
      </c>
      <c r="O1557" s="156">
        <v>42881.260000000009</v>
      </c>
      <c r="P1557" s="156">
        <f t="shared" si="24"/>
        <v>1489.1699999999983</v>
      </c>
    </row>
    <row r="1558" spans="1:16" s="21" customFormat="1" ht="15" customHeight="1">
      <c r="A1558" s="163" t="s">
        <v>3443</v>
      </c>
      <c r="B1558" s="163" t="s">
        <v>3646</v>
      </c>
      <c r="C1558" s="163" t="s">
        <v>295</v>
      </c>
      <c r="D1558" s="163" t="s">
        <v>295</v>
      </c>
      <c r="E1558" s="163" t="s">
        <v>13</v>
      </c>
      <c r="F1558" s="163"/>
      <c r="G1558" s="163" t="s">
        <v>2283</v>
      </c>
      <c r="H1558" s="163" t="s">
        <v>2284</v>
      </c>
      <c r="I1558" s="164">
        <v>23569.3</v>
      </c>
      <c r="J1558" s="164">
        <v>23569.3</v>
      </c>
      <c r="K1558" s="164">
        <v>23569.3</v>
      </c>
      <c r="L1558" s="164">
        <v>23569.3</v>
      </c>
      <c r="M1558" s="164">
        <v>1</v>
      </c>
      <c r="N1558" s="164">
        <v>1</v>
      </c>
      <c r="O1558" s="156">
        <v>0</v>
      </c>
      <c r="P1558" s="156">
        <f t="shared" si="24"/>
        <v>23569.3</v>
      </c>
    </row>
    <row r="1559" spans="1:16" s="21" customFormat="1" ht="15" customHeight="1">
      <c r="A1559" s="163" t="s">
        <v>3443</v>
      </c>
      <c r="B1559" s="163" t="s">
        <v>3646</v>
      </c>
      <c r="C1559" s="163" t="s">
        <v>295</v>
      </c>
      <c r="D1559" s="163" t="s">
        <v>295</v>
      </c>
      <c r="E1559" s="163" t="s">
        <v>13</v>
      </c>
      <c r="F1559" s="163"/>
      <c r="G1559" s="163" t="s">
        <v>2285</v>
      </c>
      <c r="H1559" s="163" t="s">
        <v>2286</v>
      </c>
      <c r="I1559" s="164">
        <v>351.98</v>
      </c>
      <c r="J1559" s="164">
        <v>351.98</v>
      </c>
      <c r="K1559" s="164">
        <v>1409.51</v>
      </c>
      <c r="L1559" s="164">
        <v>1409.51</v>
      </c>
      <c r="M1559" s="164">
        <v>1</v>
      </c>
      <c r="N1559" s="164">
        <v>1</v>
      </c>
      <c r="O1559" s="156">
        <v>1057.53</v>
      </c>
      <c r="P1559" s="156">
        <f t="shared" si="24"/>
        <v>351.98</v>
      </c>
    </row>
    <row r="1560" spans="1:16" s="21" customFormat="1" ht="15" customHeight="1">
      <c r="A1560" s="163" t="s">
        <v>3443</v>
      </c>
      <c r="B1560" s="163" t="s">
        <v>3646</v>
      </c>
      <c r="C1560" s="163" t="s">
        <v>295</v>
      </c>
      <c r="D1560" s="163" t="s">
        <v>295</v>
      </c>
      <c r="E1560" s="163" t="s">
        <v>13</v>
      </c>
      <c r="F1560" s="163"/>
      <c r="G1560" s="163" t="s">
        <v>2287</v>
      </c>
      <c r="H1560" s="163" t="s">
        <v>2288</v>
      </c>
      <c r="I1560" s="164">
        <v>4478.32</v>
      </c>
      <c r="J1560" s="164">
        <v>4478.32</v>
      </c>
      <c r="K1560" s="164">
        <v>4478.32</v>
      </c>
      <c r="L1560" s="164">
        <v>4478.32</v>
      </c>
      <c r="M1560" s="164">
        <v>1</v>
      </c>
      <c r="N1560" s="164">
        <v>1</v>
      </c>
      <c r="O1560" s="156">
        <v>0</v>
      </c>
      <c r="P1560" s="156">
        <f t="shared" si="24"/>
        <v>4478.32</v>
      </c>
    </row>
    <row r="1561" spans="1:16" s="21" customFormat="1" ht="15" customHeight="1">
      <c r="A1561" s="163" t="s">
        <v>3443</v>
      </c>
      <c r="B1561" s="163" t="s">
        <v>3646</v>
      </c>
      <c r="C1561" s="163" t="s">
        <v>295</v>
      </c>
      <c r="D1561" s="163" t="s">
        <v>295</v>
      </c>
      <c r="E1561" s="163" t="s">
        <v>13</v>
      </c>
      <c r="F1561" s="163"/>
      <c r="G1561" s="163" t="s">
        <v>2302</v>
      </c>
      <c r="H1561" s="163" t="s">
        <v>2303</v>
      </c>
      <c r="I1561" s="164" t="s">
        <v>3442</v>
      </c>
      <c r="J1561" s="164" t="s">
        <v>3442</v>
      </c>
      <c r="K1561" s="164">
        <v>0</v>
      </c>
      <c r="L1561" s="164">
        <v>0</v>
      </c>
      <c r="M1561" s="164">
        <v>1</v>
      </c>
      <c r="N1561" s="164">
        <v>1</v>
      </c>
      <c r="O1561" s="156">
        <v>0</v>
      </c>
      <c r="P1561" s="156">
        <f t="shared" si="24"/>
        <v>0</v>
      </c>
    </row>
    <row r="1562" spans="1:16" s="21" customFormat="1" ht="15" customHeight="1">
      <c r="A1562" s="163" t="s">
        <v>3443</v>
      </c>
      <c r="B1562" s="163" t="s">
        <v>3646</v>
      </c>
      <c r="C1562" s="163" t="s">
        <v>295</v>
      </c>
      <c r="D1562" s="163" t="s">
        <v>295</v>
      </c>
      <c r="E1562" s="163" t="s">
        <v>13</v>
      </c>
      <c r="F1562" s="163"/>
      <c r="G1562" s="163" t="s">
        <v>2310</v>
      </c>
      <c r="H1562" s="163" t="s">
        <v>38</v>
      </c>
      <c r="I1562" s="164" t="s">
        <v>3442</v>
      </c>
      <c r="J1562" s="164" t="s">
        <v>3442</v>
      </c>
      <c r="K1562" s="164">
        <v>0</v>
      </c>
      <c r="L1562" s="164">
        <v>0</v>
      </c>
      <c r="M1562" s="164">
        <v>2</v>
      </c>
      <c r="N1562" s="164">
        <v>2</v>
      </c>
      <c r="O1562" s="156">
        <v>0</v>
      </c>
      <c r="P1562" s="156">
        <f t="shared" si="24"/>
        <v>0</v>
      </c>
    </row>
    <row r="1563" spans="1:16" s="21" customFormat="1" ht="15" customHeight="1">
      <c r="A1563" s="163" t="s">
        <v>3443</v>
      </c>
      <c r="B1563" s="163" t="s">
        <v>3646</v>
      </c>
      <c r="C1563" s="163" t="s">
        <v>295</v>
      </c>
      <c r="D1563" s="163" t="s">
        <v>295</v>
      </c>
      <c r="E1563" s="163" t="s">
        <v>13</v>
      </c>
      <c r="F1563" s="163"/>
      <c r="G1563" s="163" t="s">
        <v>2293</v>
      </c>
      <c r="H1563" s="163" t="s">
        <v>17</v>
      </c>
      <c r="I1563" s="164">
        <v>1144.6099999999999</v>
      </c>
      <c r="J1563" s="164">
        <v>1144.6099999999999</v>
      </c>
      <c r="K1563" s="164">
        <v>1771.99</v>
      </c>
      <c r="L1563" s="164">
        <v>1771.99</v>
      </c>
      <c r="M1563" s="164">
        <v>0</v>
      </c>
      <c r="N1563" s="164">
        <v>0</v>
      </c>
      <c r="O1563" s="156">
        <v>627.38000000000011</v>
      </c>
      <c r="P1563" s="156">
        <f t="shared" si="24"/>
        <v>1144.6099999999999</v>
      </c>
    </row>
    <row r="1564" spans="1:16" s="21" customFormat="1" ht="15" customHeight="1">
      <c r="A1564" s="163" t="s">
        <v>3443</v>
      </c>
      <c r="B1564" s="163" t="s">
        <v>3646</v>
      </c>
      <c r="C1564" s="163" t="s">
        <v>295</v>
      </c>
      <c r="D1564" s="163" t="s">
        <v>295</v>
      </c>
      <c r="E1564" s="163" t="s">
        <v>13</v>
      </c>
      <c r="F1564" s="163"/>
      <c r="G1564" s="163" t="s">
        <v>2294</v>
      </c>
      <c r="H1564" s="163" t="s">
        <v>2295</v>
      </c>
      <c r="I1564" s="164">
        <v>4397.97</v>
      </c>
      <c r="J1564" s="164">
        <v>4397.97</v>
      </c>
      <c r="K1564" s="164">
        <v>8795.94</v>
      </c>
      <c r="L1564" s="164">
        <v>8795.94</v>
      </c>
      <c r="M1564" s="164">
        <v>1</v>
      </c>
      <c r="N1564" s="164">
        <v>1</v>
      </c>
      <c r="O1564" s="156">
        <v>4397.97</v>
      </c>
      <c r="P1564" s="156">
        <f t="shared" si="24"/>
        <v>4397.97</v>
      </c>
    </row>
    <row r="1565" spans="1:16" s="21" customFormat="1" ht="15" customHeight="1">
      <c r="A1565" s="163" t="s">
        <v>3443</v>
      </c>
      <c r="B1565" s="163" t="s">
        <v>3646</v>
      </c>
      <c r="C1565" s="163" t="s">
        <v>296</v>
      </c>
      <c r="D1565" s="163" t="s">
        <v>296</v>
      </c>
      <c r="E1565" s="163" t="s">
        <v>13</v>
      </c>
      <c r="F1565" s="163"/>
      <c r="G1565" s="163" t="s">
        <v>2279</v>
      </c>
      <c r="H1565" s="163" t="s">
        <v>2280</v>
      </c>
      <c r="I1565" s="164">
        <v>43.07</v>
      </c>
      <c r="J1565" s="164">
        <v>43.07</v>
      </c>
      <c r="K1565" s="164">
        <v>4001.58</v>
      </c>
      <c r="L1565" s="164">
        <v>4001.5800000000004</v>
      </c>
      <c r="M1565" s="164">
        <v>1</v>
      </c>
      <c r="N1565" s="164">
        <v>1</v>
      </c>
      <c r="O1565" s="156">
        <v>3958.51</v>
      </c>
      <c r="P1565" s="156">
        <f t="shared" si="24"/>
        <v>43.070000000000164</v>
      </c>
    </row>
    <row r="1566" spans="1:16" s="21" customFormat="1" ht="15" customHeight="1">
      <c r="A1566" s="163" t="s">
        <v>3443</v>
      </c>
      <c r="B1566" s="163" t="s">
        <v>3646</v>
      </c>
      <c r="C1566" s="163" t="s">
        <v>296</v>
      </c>
      <c r="D1566" s="163" t="s">
        <v>296</v>
      </c>
      <c r="E1566" s="163" t="s">
        <v>13</v>
      </c>
      <c r="F1566" s="163"/>
      <c r="G1566" s="163" t="s">
        <v>2281</v>
      </c>
      <c r="H1566" s="163" t="s">
        <v>2282</v>
      </c>
      <c r="I1566" s="164">
        <v>8.19</v>
      </c>
      <c r="J1566" s="164">
        <v>8.19</v>
      </c>
      <c r="K1566" s="164">
        <v>243.97</v>
      </c>
      <c r="L1566" s="164">
        <v>243.97</v>
      </c>
      <c r="M1566" s="164">
        <v>1</v>
      </c>
      <c r="N1566" s="164">
        <v>1</v>
      </c>
      <c r="O1566" s="156">
        <v>235.78</v>
      </c>
      <c r="P1566" s="156">
        <f t="shared" si="24"/>
        <v>8.1899999999999977</v>
      </c>
    </row>
    <row r="1567" spans="1:16" s="21" customFormat="1" ht="15" customHeight="1">
      <c r="A1567" s="163" t="s">
        <v>3443</v>
      </c>
      <c r="B1567" s="163" t="s">
        <v>3646</v>
      </c>
      <c r="C1567" s="163" t="s">
        <v>296</v>
      </c>
      <c r="D1567" s="163" t="s">
        <v>296</v>
      </c>
      <c r="E1567" s="163" t="s">
        <v>13</v>
      </c>
      <c r="F1567" s="163"/>
      <c r="G1567" s="163" t="s">
        <v>2283</v>
      </c>
      <c r="H1567" s="163" t="s">
        <v>2284</v>
      </c>
      <c r="I1567" s="164">
        <v>69.680000000000007</v>
      </c>
      <c r="J1567" s="164">
        <v>69.680000000000007</v>
      </c>
      <c r="K1567" s="164">
        <v>69.680000000000007</v>
      </c>
      <c r="L1567" s="164">
        <v>69.680000000000007</v>
      </c>
      <c r="M1567" s="164">
        <v>1</v>
      </c>
      <c r="N1567" s="164">
        <v>1</v>
      </c>
      <c r="O1567" s="156">
        <v>0</v>
      </c>
      <c r="P1567" s="156">
        <f t="shared" si="24"/>
        <v>69.680000000000007</v>
      </c>
    </row>
    <row r="1568" spans="1:16" s="21" customFormat="1" ht="15" customHeight="1">
      <c r="A1568" s="163" t="s">
        <v>3443</v>
      </c>
      <c r="B1568" s="163" t="s">
        <v>3646</v>
      </c>
      <c r="C1568" s="163" t="s">
        <v>296</v>
      </c>
      <c r="D1568" s="163" t="s">
        <v>296</v>
      </c>
      <c r="E1568" s="163" t="s">
        <v>13</v>
      </c>
      <c r="F1568" s="163"/>
      <c r="G1568" s="163" t="s">
        <v>2285</v>
      </c>
      <c r="H1568" s="163" t="s">
        <v>2286</v>
      </c>
      <c r="I1568" s="164">
        <v>1.04</v>
      </c>
      <c r="J1568" s="164">
        <v>1.04</v>
      </c>
      <c r="K1568" s="164">
        <v>4.16</v>
      </c>
      <c r="L1568" s="164">
        <v>4.16</v>
      </c>
      <c r="M1568" s="164">
        <v>1</v>
      </c>
      <c r="N1568" s="164">
        <v>1</v>
      </c>
      <c r="O1568" s="156">
        <v>3.1199999999999997</v>
      </c>
      <c r="P1568" s="156">
        <f t="shared" si="24"/>
        <v>1.0400000000000005</v>
      </c>
    </row>
    <row r="1569" spans="1:16" s="21" customFormat="1" ht="15" customHeight="1">
      <c r="A1569" s="163" t="s">
        <v>3443</v>
      </c>
      <c r="B1569" s="163" t="s">
        <v>3646</v>
      </c>
      <c r="C1569" s="163" t="s">
        <v>296</v>
      </c>
      <c r="D1569" s="163" t="s">
        <v>296</v>
      </c>
      <c r="E1569" s="163" t="s">
        <v>13</v>
      </c>
      <c r="F1569" s="163"/>
      <c r="G1569" s="163" t="s">
        <v>2287</v>
      </c>
      <c r="H1569" s="163" t="s">
        <v>2288</v>
      </c>
      <c r="I1569" s="164">
        <v>-450.42</v>
      </c>
      <c r="J1569" s="164">
        <v>-450.42</v>
      </c>
      <c r="K1569" s="164">
        <v>-450.42</v>
      </c>
      <c r="L1569" s="164">
        <v>-450.42</v>
      </c>
      <c r="M1569" s="164">
        <v>1</v>
      </c>
      <c r="N1569" s="164">
        <v>1</v>
      </c>
      <c r="O1569" s="156">
        <v>0</v>
      </c>
      <c r="P1569" s="156">
        <f t="shared" si="24"/>
        <v>-450.42</v>
      </c>
    </row>
    <row r="1570" spans="1:16" s="21" customFormat="1" ht="15" customHeight="1">
      <c r="A1570" s="163" t="s">
        <v>3443</v>
      </c>
      <c r="B1570" s="163" t="s">
        <v>3646</v>
      </c>
      <c r="C1570" s="163" t="s">
        <v>296</v>
      </c>
      <c r="D1570" s="163" t="s">
        <v>296</v>
      </c>
      <c r="E1570" s="163" t="s">
        <v>13</v>
      </c>
      <c r="F1570" s="163"/>
      <c r="G1570" s="163" t="s">
        <v>2302</v>
      </c>
      <c r="H1570" s="163" t="s">
        <v>2303</v>
      </c>
      <c r="I1570" s="164">
        <v>815.34</v>
      </c>
      <c r="J1570" s="164">
        <v>815.34</v>
      </c>
      <c r="K1570" s="164">
        <v>815.34</v>
      </c>
      <c r="L1570" s="164">
        <v>815.34</v>
      </c>
      <c r="M1570" s="164">
        <v>1</v>
      </c>
      <c r="N1570" s="164">
        <v>1</v>
      </c>
      <c r="O1570" s="156">
        <v>0</v>
      </c>
      <c r="P1570" s="156">
        <f t="shared" si="24"/>
        <v>815.34</v>
      </c>
    </row>
    <row r="1571" spans="1:16" s="21" customFormat="1" ht="15" customHeight="1">
      <c r="A1571" s="163" t="s">
        <v>3443</v>
      </c>
      <c r="B1571" s="163" t="s">
        <v>3646</v>
      </c>
      <c r="C1571" s="163" t="s">
        <v>296</v>
      </c>
      <c r="D1571" s="163" t="s">
        <v>296</v>
      </c>
      <c r="E1571" s="163" t="s">
        <v>13</v>
      </c>
      <c r="F1571" s="163"/>
      <c r="G1571" s="163" t="s">
        <v>2310</v>
      </c>
      <c r="H1571" s="163" t="s">
        <v>38</v>
      </c>
      <c r="I1571" s="164" t="s">
        <v>3442</v>
      </c>
      <c r="J1571" s="164" t="s">
        <v>3442</v>
      </c>
      <c r="K1571" s="164">
        <v>0</v>
      </c>
      <c r="L1571" s="164">
        <v>0</v>
      </c>
      <c r="M1571" s="164">
        <v>2</v>
      </c>
      <c r="N1571" s="164">
        <v>2</v>
      </c>
      <c r="O1571" s="156">
        <v>0</v>
      </c>
      <c r="P1571" s="156">
        <f t="shared" si="24"/>
        <v>0</v>
      </c>
    </row>
    <row r="1572" spans="1:16" s="21" customFormat="1" ht="15" customHeight="1">
      <c r="A1572" s="163" t="s">
        <v>3443</v>
      </c>
      <c r="B1572" s="163" t="s">
        <v>3646</v>
      </c>
      <c r="C1572" s="163" t="s">
        <v>296</v>
      </c>
      <c r="D1572" s="163" t="s">
        <v>296</v>
      </c>
      <c r="E1572" s="163" t="s">
        <v>13</v>
      </c>
      <c r="F1572" s="163"/>
      <c r="G1572" s="163" t="s">
        <v>2293</v>
      </c>
      <c r="H1572" s="163" t="s">
        <v>17</v>
      </c>
      <c r="I1572" s="164">
        <v>6.31</v>
      </c>
      <c r="J1572" s="164">
        <v>6.31</v>
      </c>
      <c r="K1572" s="164">
        <v>15.08</v>
      </c>
      <c r="L1572" s="164">
        <v>15.079999999999998</v>
      </c>
      <c r="M1572" s="164">
        <v>0</v>
      </c>
      <c r="N1572" s="164">
        <v>0</v>
      </c>
      <c r="O1572" s="156">
        <v>8.77</v>
      </c>
      <c r="P1572" s="156">
        <f t="shared" si="24"/>
        <v>6.3099999999999987</v>
      </c>
    </row>
    <row r="1573" spans="1:16" s="21" customFormat="1" ht="15" customHeight="1">
      <c r="A1573" s="163" t="s">
        <v>3443</v>
      </c>
      <c r="B1573" s="163" t="s">
        <v>3646</v>
      </c>
      <c r="C1573" s="163" t="s">
        <v>296</v>
      </c>
      <c r="D1573" s="163" t="s">
        <v>296</v>
      </c>
      <c r="E1573" s="163" t="s">
        <v>13</v>
      </c>
      <c r="F1573" s="163"/>
      <c r="G1573" s="163" t="s">
        <v>2294</v>
      </c>
      <c r="H1573" s="163" t="s">
        <v>2295</v>
      </c>
      <c r="I1573" s="164">
        <v>24.43</v>
      </c>
      <c r="J1573" s="164">
        <v>24.43</v>
      </c>
      <c r="K1573" s="164">
        <v>48.86</v>
      </c>
      <c r="L1573" s="164">
        <v>48.86</v>
      </c>
      <c r="M1573" s="164">
        <v>1</v>
      </c>
      <c r="N1573" s="164">
        <v>1</v>
      </c>
      <c r="O1573" s="156">
        <v>24.43</v>
      </c>
      <c r="P1573" s="156">
        <f t="shared" si="24"/>
        <v>24.43</v>
      </c>
    </row>
    <row r="1574" spans="1:16" s="21" customFormat="1" ht="15" customHeight="1">
      <c r="A1574" s="163" t="s">
        <v>3443</v>
      </c>
      <c r="B1574" s="163" t="s">
        <v>3646</v>
      </c>
      <c r="C1574" s="163" t="s">
        <v>297</v>
      </c>
      <c r="D1574" s="163" t="s">
        <v>297</v>
      </c>
      <c r="E1574" s="163" t="s">
        <v>13</v>
      </c>
      <c r="F1574" s="163"/>
      <c r="G1574" s="163" t="s">
        <v>2279</v>
      </c>
      <c r="H1574" s="163" t="s">
        <v>2280</v>
      </c>
      <c r="I1574" s="164">
        <v>7370.63</v>
      </c>
      <c r="J1574" s="164">
        <v>7370.63</v>
      </c>
      <c r="K1574" s="164">
        <v>694163.7</v>
      </c>
      <c r="L1574" s="164">
        <v>694163.7</v>
      </c>
      <c r="M1574" s="164">
        <v>1</v>
      </c>
      <c r="N1574" s="164">
        <v>1</v>
      </c>
      <c r="O1574" s="156">
        <v>686793.07000000007</v>
      </c>
      <c r="P1574" s="156">
        <f t="shared" si="24"/>
        <v>7370.6299999998882</v>
      </c>
    </row>
    <row r="1575" spans="1:16" s="21" customFormat="1" ht="15" customHeight="1">
      <c r="A1575" s="163" t="s">
        <v>3443</v>
      </c>
      <c r="B1575" s="163" t="s">
        <v>3646</v>
      </c>
      <c r="C1575" s="163" t="s">
        <v>297</v>
      </c>
      <c r="D1575" s="163" t="s">
        <v>297</v>
      </c>
      <c r="E1575" s="163" t="s">
        <v>13</v>
      </c>
      <c r="F1575" s="163"/>
      <c r="G1575" s="163" t="s">
        <v>2281</v>
      </c>
      <c r="H1575" s="163" t="s">
        <v>2282</v>
      </c>
      <c r="I1575" s="164">
        <v>1407.83</v>
      </c>
      <c r="J1575" s="164">
        <v>1407.83</v>
      </c>
      <c r="K1575" s="164">
        <v>41946.96</v>
      </c>
      <c r="L1575" s="164">
        <v>41946.96</v>
      </c>
      <c r="M1575" s="164">
        <v>1</v>
      </c>
      <c r="N1575" s="164">
        <v>1</v>
      </c>
      <c r="O1575" s="156">
        <v>40539.129999999997</v>
      </c>
      <c r="P1575" s="156">
        <f t="shared" si="24"/>
        <v>1407.8300000000017</v>
      </c>
    </row>
    <row r="1576" spans="1:16" s="21" customFormat="1" ht="15" customHeight="1">
      <c r="A1576" s="163" t="s">
        <v>3443</v>
      </c>
      <c r="B1576" s="163" t="s">
        <v>3646</v>
      </c>
      <c r="C1576" s="163" t="s">
        <v>297</v>
      </c>
      <c r="D1576" s="163" t="s">
        <v>297</v>
      </c>
      <c r="E1576" s="163" t="s">
        <v>13</v>
      </c>
      <c r="F1576" s="163"/>
      <c r="G1576" s="163" t="s">
        <v>2283</v>
      </c>
      <c r="H1576" s="163" t="s">
        <v>2284</v>
      </c>
      <c r="I1576" s="164">
        <v>21844.71</v>
      </c>
      <c r="J1576" s="164">
        <v>21844.71</v>
      </c>
      <c r="K1576" s="164">
        <v>21844.71</v>
      </c>
      <c r="L1576" s="164">
        <v>21844.71</v>
      </c>
      <c r="M1576" s="164">
        <v>1</v>
      </c>
      <c r="N1576" s="164">
        <v>1</v>
      </c>
      <c r="O1576" s="156">
        <v>0</v>
      </c>
      <c r="P1576" s="156">
        <f t="shared" si="24"/>
        <v>21844.71</v>
      </c>
    </row>
    <row r="1577" spans="1:16" s="21" customFormat="1" ht="15" customHeight="1">
      <c r="A1577" s="163" t="s">
        <v>3443</v>
      </c>
      <c r="B1577" s="163" t="s">
        <v>3646</v>
      </c>
      <c r="C1577" s="163" t="s">
        <v>297</v>
      </c>
      <c r="D1577" s="163" t="s">
        <v>297</v>
      </c>
      <c r="E1577" s="163" t="s">
        <v>13</v>
      </c>
      <c r="F1577" s="163"/>
      <c r="G1577" s="163" t="s">
        <v>2285</v>
      </c>
      <c r="H1577" s="163" t="s">
        <v>2286</v>
      </c>
      <c r="I1577" s="164">
        <v>326.22000000000003</v>
      </c>
      <c r="J1577" s="164">
        <v>326.22000000000003</v>
      </c>
      <c r="K1577" s="164">
        <v>1306.3599999999999</v>
      </c>
      <c r="L1577" s="164">
        <v>1306.3599999999999</v>
      </c>
      <c r="M1577" s="164">
        <v>1</v>
      </c>
      <c r="N1577" s="164">
        <v>1</v>
      </c>
      <c r="O1577" s="156">
        <v>980.13999999999987</v>
      </c>
      <c r="P1577" s="156">
        <f t="shared" si="24"/>
        <v>326.22000000000003</v>
      </c>
    </row>
    <row r="1578" spans="1:16" s="21" customFormat="1" ht="15" customHeight="1">
      <c r="A1578" s="163" t="s">
        <v>3443</v>
      </c>
      <c r="B1578" s="163" t="s">
        <v>3646</v>
      </c>
      <c r="C1578" s="163" t="s">
        <v>297</v>
      </c>
      <c r="D1578" s="163" t="s">
        <v>297</v>
      </c>
      <c r="E1578" s="163" t="s">
        <v>13</v>
      </c>
      <c r="F1578" s="163"/>
      <c r="G1578" s="163" t="s">
        <v>2287</v>
      </c>
      <c r="H1578" s="163" t="s">
        <v>2288</v>
      </c>
      <c r="I1578" s="164" t="s">
        <v>3442</v>
      </c>
      <c r="J1578" s="164" t="s">
        <v>3442</v>
      </c>
      <c r="K1578" s="164">
        <v>0</v>
      </c>
      <c r="L1578" s="164">
        <v>0</v>
      </c>
      <c r="M1578" s="164">
        <v>1</v>
      </c>
      <c r="N1578" s="164">
        <v>1</v>
      </c>
      <c r="O1578" s="156">
        <v>0</v>
      </c>
      <c r="P1578" s="156">
        <f t="shared" si="24"/>
        <v>0</v>
      </c>
    </row>
    <row r="1579" spans="1:16" s="21" customFormat="1" ht="15" customHeight="1">
      <c r="A1579" s="163" t="s">
        <v>3443</v>
      </c>
      <c r="B1579" s="163" t="s">
        <v>3646</v>
      </c>
      <c r="C1579" s="163" t="s">
        <v>297</v>
      </c>
      <c r="D1579" s="163" t="s">
        <v>297</v>
      </c>
      <c r="E1579" s="163" t="s">
        <v>13</v>
      </c>
      <c r="F1579" s="163"/>
      <c r="G1579" s="163" t="s">
        <v>2302</v>
      </c>
      <c r="H1579" s="163" t="s">
        <v>2303</v>
      </c>
      <c r="I1579" s="164">
        <v>29695.93</v>
      </c>
      <c r="J1579" s="164">
        <v>29695.93</v>
      </c>
      <c r="K1579" s="164">
        <v>29695.93</v>
      </c>
      <c r="L1579" s="164">
        <v>29695.93</v>
      </c>
      <c r="M1579" s="164">
        <v>1</v>
      </c>
      <c r="N1579" s="164">
        <v>1</v>
      </c>
      <c r="O1579" s="156">
        <v>0</v>
      </c>
      <c r="P1579" s="156">
        <f t="shared" si="24"/>
        <v>29695.93</v>
      </c>
    </row>
    <row r="1580" spans="1:16" s="21" customFormat="1" ht="15" customHeight="1">
      <c r="A1580" s="163" t="s">
        <v>3443</v>
      </c>
      <c r="B1580" s="163" t="s">
        <v>3646</v>
      </c>
      <c r="C1580" s="163" t="s">
        <v>297</v>
      </c>
      <c r="D1580" s="163" t="s">
        <v>297</v>
      </c>
      <c r="E1580" s="163" t="s">
        <v>13</v>
      </c>
      <c r="F1580" s="163"/>
      <c r="G1580" s="163" t="s">
        <v>2310</v>
      </c>
      <c r="H1580" s="163" t="s">
        <v>38</v>
      </c>
      <c r="I1580" s="164" t="s">
        <v>3442</v>
      </c>
      <c r="J1580" s="164" t="s">
        <v>3442</v>
      </c>
      <c r="K1580" s="164">
        <v>0</v>
      </c>
      <c r="L1580" s="164">
        <v>0</v>
      </c>
      <c r="M1580" s="164">
        <v>2</v>
      </c>
      <c r="N1580" s="164">
        <v>2</v>
      </c>
      <c r="O1580" s="156">
        <v>0</v>
      </c>
      <c r="P1580" s="156">
        <f t="shared" si="24"/>
        <v>0</v>
      </c>
    </row>
    <row r="1581" spans="1:16" s="21" customFormat="1" ht="15" customHeight="1">
      <c r="A1581" s="163" t="s">
        <v>3443</v>
      </c>
      <c r="B1581" s="163" t="s">
        <v>3646</v>
      </c>
      <c r="C1581" s="163" t="s">
        <v>297</v>
      </c>
      <c r="D1581" s="163" t="s">
        <v>297</v>
      </c>
      <c r="E1581" s="163" t="s">
        <v>13</v>
      </c>
      <c r="F1581" s="163"/>
      <c r="G1581" s="163" t="s">
        <v>2293</v>
      </c>
      <c r="H1581" s="163" t="s">
        <v>17</v>
      </c>
      <c r="I1581" s="164">
        <v>1081.46</v>
      </c>
      <c r="J1581" s="164">
        <v>1081.46</v>
      </c>
      <c r="K1581" s="164">
        <v>1614.31</v>
      </c>
      <c r="L1581" s="164">
        <v>1614.31</v>
      </c>
      <c r="M1581" s="164">
        <v>0</v>
      </c>
      <c r="N1581" s="164">
        <v>0</v>
      </c>
      <c r="O1581" s="156">
        <v>532.85</v>
      </c>
      <c r="P1581" s="156">
        <f t="shared" si="24"/>
        <v>1081.46</v>
      </c>
    </row>
    <row r="1582" spans="1:16" s="21" customFormat="1" ht="15" customHeight="1">
      <c r="A1582" s="163" t="s">
        <v>3443</v>
      </c>
      <c r="B1582" s="163" t="s">
        <v>3646</v>
      </c>
      <c r="C1582" s="163" t="s">
        <v>297</v>
      </c>
      <c r="D1582" s="163" t="s">
        <v>297</v>
      </c>
      <c r="E1582" s="163" t="s">
        <v>13</v>
      </c>
      <c r="F1582" s="163"/>
      <c r="G1582" s="163" t="s">
        <v>2294</v>
      </c>
      <c r="H1582" s="163" t="s">
        <v>2295</v>
      </c>
      <c r="I1582" s="164">
        <v>4156.8900000000003</v>
      </c>
      <c r="J1582" s="164">
        <v>4156.8900000000003</v>
      </c>
      <c r="K1582" s="164">
        <v>8313.7800000000007</v>
      </c>
      <c r="L1582" s="164">
        <v>8313.7800000000007</v>
      </c>
      <c r="M1582" s="164">
        <v>1</v>
      </c>
      <c r="N1582" s="164">
        <v>1</v>
      </c>
      <c r="O1582" s="156">
        <v>4156.8900000000003</v>
      </c>
      <c r="P1582" s="156">
        <f t="shared" si="24"/>
        <v>4156.8900000000003</v>
      </c>
    </row>
    <row r="1583" spans="1:16" s="21" customFormat="1" ht="15" customHeight="1">
      <c r="A1583" s="163" t="s">
        <v>3443</v>
      </c>
      <c r="B1583" s="163" t="s">
        <v>3646</v>
      </c>
      <c r="C1583" s="163" t="s">
        <v>298</v>
      </c>
      <c r="D1583" s="163" t="s">
        <v>298</v>
      </c>
      <c r="E1583" s="163" t="s">
        <v>13</v>
      </c>
      <c r="F1583" s="163"/>
      <c r="G1583" s="163" t="s">
        <v>2279</v>
      </c>
      <c r="H1583" s="163" t="s">
        <v>2280</v>
      </c>
      <c r="I1583" s="164">
        <v>11374.4</v>
      </c>
      <c r="J1583" s="164">
        <v>11374.4</v>
      </c>
      <c r="K1583" s="164">
        <v>1074081.8999999999</v>
      </c>
      <c r="L1583" s="164">
        <v>1074081.8999999999</v>
      </c>
      <c r="M1583" s="164">
        <v>1</v>
      </c>
      <c r="N1583" s="164">
        <v>1</v>
      </c>
      <c r="O1583" s="156">
        <v>1062707.5</v>
      </c>
      <c r="P1583" s="156">
        <f t="shared" si="24"/>
        <v>11374.399999999907</v>
      </c>
    </row>
    <row r="1584" spans="1:16" s="21" customFormat="1" ht="15" customHeight="1">
      <c r="A1584" s="163" t="s">
        <v>3443</v>
      </c>
      <c r="B1584" s="163" t="s">
        <v>3646</v>
      </c>
      <c r="C1584" s="163" t="s">
        <v>298</v>
      </c>
      <c r="D1584" s="163" t="s">
        <v>298</v>
      </c>
      <c r="E1584" s="163" t="s">
        <v>13</v>
      </c>
      <c r="F1584" s="163"/>
      <c r="G1584" s="163" t="s">
        <v>2281</v>
      </c>
      <c r="H1584" s="163" t="s">
        <v>2282</v>
      </c>
      <c r="I1584" s="164">
        <v>2172.06</v>
      </c>
      <c r="J1584" s="164">
        <v>2172.06</v>
      </c>
      <c r="K1584" s="164">
        <v>64717.7</v>
      </c>
      <c r="L1584" s="164">
        <v>64717.7</v>
      </c>
      <c r="M1584" s="164">
        <v>1</v>
      </c>
      <c r="N1584" s="164">
        <v>1</v>
      </c>
      <c r="O1584" s="156">
        <v>62545.639999999992</v>
      </c>
      <c r="P1584" s="156">
        <f t="shared" si="24"/>
        <v>2172.0600000000049</v>
      </c>
    </row>
    <row r="1585" spans="1:16" s="21" customFormat="1" ht="15" customHeight="1">
      <c r="A1585" s="163" t="s">
        <v>3443</v>
      </c>
      <c r="B1585" s="163" t="s">
        <v>3646</v>
      </c>
      <c r="C1585" s="163" t="s">
        <v>298</v>
      </c>
      <c r="D1585" s="163" t="s">
        <v>298</v>
      </c>
      <c r="E1585" s="163" t="s">
        <v>13</v>
      </c>
      <c r="F1585" s="163"/>
      <c r="G1585" s="163" t="s">
        <v>2283</v>
      </c>
      <c r="H1585" s="163" t="s">
        <v>2284</v>
      </c>
      <c r="I1585" s="164">
        <v>32967.4</v>
      </c>
      <c r="J1585" s="164">
        <v>32967.4</v>
      </c>
      <c r="K1585" s="164">
        <v>32967.4</v>
      </c>
      <c r="L1585" s="164">
        <v>32967.4</v>
      </c>
      <c r="M1585" s="164">
        <v>1</v>
      </c>
      <c r="N1585" s="164">
        <v>1</v>
      </c>
      <c r="O1585" s="156">
        <v>0</v>
      </c>
      <c r="P1585" s="156">
        <f t="shared" si="24"/>
        <v>32967.4</v>
      </c>
    </row>
    <row r="1586" spans="1:16" s="21" customFormat="1" ht="15" customHeight="1">
      <c r="A1586" s="163" t="s">
        <v>3443</v>
      </c>
      <c r="B1586" s="163" t="s">
        <v>3646</v>
      </c>
      <c r="C1586" s="163" t="s">
        <v>298</v>
      </c>
      <c r="D1586" s="163" t="s">
        <v>298</v>
      </c>
      <c r="E1586" s="163" t="s">
        <v>13</v>
      </c>
      <c r="F1586" s="163"/>
      <c r="G1586" s="163" t="s">
        <v>2285</v>
      </c>
      <c r="H1586" s="163" t="s">
        <v>2286</v>
      </c>
      <c r="I1586" s="164">
        <v>492.32</v>
      </c>
      <c r="J1586" s="164">
        <v>492.32</v>
      </c>
      <c r="K1586" s="164">
        <v>1971.52</v>
      </c>
      <c r="L1586" s="164">
        <v>1971.5200000000002</v>
      </c>
      <c r="M1586" s="164">
        <v>1</v>
      </c>
      <c r="N1586" s="164">
        <v>1</v>
      </c>
      <c r="O1586" s="156">
        <v>1479.1999999999998</v>
      </c>
      <c r="P1586" s="156">
        <f t="shared" si="24"/>
        <v>492.32000000000039</v>
      </c>
    </row>
    <row r="1587" spans="1:16" s="21" customFormat="1" ht="15" customHeight="1">
      <c r="A1587" s="163" t="s">
        <v>3443</v>
      </c>
      <c r="B1587" s="163" t="s">
        <v>3646</v>
      </c>
      <c r="C1587" s="163" t="s">
        <v>298</v>
      </c>
      <c r="D1587" s="163" t="s">
        <v>298</v>
      </c>
      <c r="E1587" s="163" t="s">
        <v>13</v>
      </c>
      <c r="F1587" s="163"/>
      <c r="G1587" s="163" t="s">
        <v>2287</v>
      </c>
      <c r="H1587" s="163" t="s">
        <v>2288</v>
      </c>
      <c r="I1587" s="164">
        <v>12554.25</v>
      </c>
      <c r="J1587" s="164">
        <v>12554.25</v>
      </c>
      <c r="K1587" s="164">
        <v>12554.25</v>
      </c>
      <c r="L1587" s="164">
        <v>12554.25</v>
      </c>
      <c r="M1587" s="164">
        <v>1</v>
      </c>
      <c r="N1587" s="164">
        <v>1</v>
      </c>
      <c r="O1587" s="156">
        <v>0</v>
      </c>
      <c r="P1587" s="156">
        <f t="shared" si="24"/>
        <v>12554.25</v>
      </c>
    </row>
    <row r="1588" spans="1:16" s="21" customFormat="1" ht="15" customHeight="1">
      <c r="A1588" s="163" t="s">
        <v>3443</v>
      </c>
      <c r="B1588" s="163" t="s">
        <v>3646</v>
      </c>
      <c r="C1588" s="163" t="s">
        <v>298</v>
      </c>
      <c r="D1588" s="163" t="s">
        <v>298</v>
      </c>
      <c r="E1588" s="163" t="s">
        <v>13</v>
      </c>
      <c r="F1588" s="163"/>
      <c r="G1588" s="163" t="s">
        <v>2302</v>
      </c>
      <c r="H1588" s="163" t="s">
        <v>2303</v>
      </c>
      <c r="I1588" s="164">
        <v>4057.41</v>
      </c>
      <c r="J1588" s="164">
        <v>4057.41</v>
      </c>
      <c r="K1588" s="164">
        <v>4057.41</v>
      </c>
      <c r="L1588" s="164">
        <v>4057.41</v>
      </c>
      <c r="M1588" s="164">
        <v>1</v>
      </c>
      <c r="N1588" s="164">
        <v>1</v>
      </c>
      <c r="O1588" s="156">
        <v>0</v>
      </c>
      <c r="P1588" s="156">
        <f t="shared" si="24"/>
        <v>4057.41</v>
      </c>
    </row>
    <row r="1589" spans="1:16" s="21" customFormat="1" ht="15" customHeight="1">
      <c r="A1589" s="163" t="s">
        <v>3443</v>
      </c>
      <c r="B1589" s="163" t="s">
        <v>3646</v>
      </c>
      <c r="C1589" s="163" t="s">
        <v>298</v>
      </c>
      <c r="D1589" s="163" t="s">
        <v>298</v>
      </c>
      <c r="E1589" s="163" t="s">
        <v>13</v>
      </c>
      <c r="F1589" s="163"/>
      <c r="G1589" s="163" t="s">
        <v>2310</v>
      </c>
      <c r="H1589" s="163" t="s">
        <v>38</v>
      </c>
      <c r="I1589" s="164" t="s">
        <v>3442</v>
      </c>
      <c r="J1589" s="164" t="s">
        <v>3442</v>
      </c>
      <c r="K1589" s="164">
        <v>0</v>
      </c>
      <c r="L1589" s="164">
        <v>0</v>
      </c>
      <c r="M1589" s="164">
        <v>2</v>
      </c>
      <c r="N1589" s="164">
        <v>2</v>
      </c>
      <c r="O1589" s="156">
        <v>0</v>
      </c>
      <c r="P1589" s="156">
        <f t="shared" si="24"/>
        <v>0</v>
      </c>
    </row>
    <row r="1590" spans="1:16" s="21" customFormat="1" ht="15" customHeight="1">
      <c r="A1590" s="163" t="s">
        <v>3443</v>
      </c>
      <c r="B1590" s="163" t="s">
        <v>3646</v>
      </c>
      <c r="C1590" s="163" t="s">
        <v>298</v>
      </c>
      <c r="D1590" s="163" t="s">
        <v>298</v>
      </c>
      <c r="E1590" s="163" t="s">
        <v>13</v>
      </c>
      <c r="F1590" s="163"/>
      <c r="G1590" s="163" t="s">
        <v>2293</v>
      </c>
      <c r="H1590" s="163" t="s">
        <v>17</v>
      </c>
      <c r="I1590" s="164">
        <v>1675.33</v>
      </c>
      <c r="J1590" s="164">
        <v>1675.33</v>
      </c>
      <c r="K1590" s="164">
        <v>2606.98</v>
      </c>
      <c r="L1590" s="164">
        <v>2606.98</v>
      </c>
      <c r="M1590" s="164">
        <v>0</v>
      </c>
      <c r="N1590" s="164">
        <v>0</v>
      </c>
      <c r="O1590" s="156">
        <v>931.65</v>
      </c>
      <c r="P1590" s="156">
        <f t="shared" si="24"/>
        <v>1675.33</v>
      </c>
    </row>
    <row r="1591" spans="1:16" s="21" customFormat="1" ht="15" customHeight="1">
      <c r="A1591" s="163" t="s">
        <v>3443</v>
      </c>
      <c r="B1591" s="163" t="s">
        <v>3646</v>
      </c>
      <c r="C1591" s="163" t="s">
        <v>298</v>
      </c>
      <c r="D1591" s="163" t="s">
        <v>298</v>
      </c>
      <c r="E1591" s="163" t="s">
        <v>13</v>
      </c>
      <c r="F1591" s="163"/>
      <c r="G1591" s="163" t="s">
        <v>2294</v>
      </c>
      <c r="H1591" s="163" t="s">
        <v>2295</v>
      </c>
      <c r="I1591" s="164">
        <v>6414.52</v>
      </c>
      <c r="J1591" s="164">
        <v>6414.52</v>
      </c>
      <c r="K1591" s="164">
        <v>12829.04</v>
      </c>
      <c r="L1591" s="164">
        <v>12829.04</v>
      </c>
      <c r="M1591" s="164">
        <v>1</v>
      </c>
      <c r="N1591" s="164">
        <v>1</v>
      </c>
      <c r="O1591" s="156">
        <v>6414.52</v>
      </c>
      <c r="P1591" s="156">
        <f t="shared" si="24"/>
        <v>6414.52</v>
      </c>
    </row>
    <row r="1592" spans="1:16" s="21" customFormat="1" ht="15" customHeight="1">
      <c r="A1592" s="163" t="s">
        <v>3443</v>
      </c>
      <c r="B1592" s="163" t="s">
        <v>3646</v>
      </c>
      <c r="C1592" s="163" t="s">
        <v>299</v>
      </c>
      <c r="D1592" s="163" t="s">
        <v>299</v>
      </c>
      <c r="E1592" s="163" t="s">
        <v>13</v>
      </c>
      <c r="F1592" s="163"/>
      <c r="G1592" s="163" t="s">
        <v>2279</v>
      </c>
      <c r="H1592" s="163" t="s">
        <v>2280</v>
      </c>
      <c r="I1592" s="164">
        <v>5685.37</v>
      </c>
      <c r="J1592" s="164">
        <v>5685.37</v>
      </c>
      <c r="K1592" s="164">
        <v>534666.44999999995</v>
      </c>
      <c r="L1592" s="164">
        <v>534666.44999999995</v>
      </c>
      <c r="M1592" s="164">
        <v>1</v>
      </c>
      <c r="N1592" s="164">
        <v>1</v>
      </c>
      <c r="O1592" s="156">
        <v>528981.07999999996</v>
      </c>
      <c r="P1592" s="156">
        <f t="shared" si="24"/>
        <v>5685.3699999999953</v>
      </c>
    </row>
    <row r="1593" spans="1:16" s="21" customFormat="1" ht="15" customHeight="1">
      <c r="A1593" s="163" t="s">
        <v>3443</v>
      </c>
      <c r="B1593" s="163" t="s">
        <v>3646</v>
      </c>
      <c r="C1593" s="163" t="s">
        <v>299</v>
      </c>
      <c r="D1593" s="163" t="s">
        <v>299</v>
      </c>
      <c r="E1593" s="163" t="s">
        <v>13</v>
      </c>
      <c r="F1593" s="163"/>
      <c r="G1593" s="163" t="s">
        <v>2281</v>
      </c>
      <c r="H1593" s="163" t="s">
        <v>2282</v>
      </c>
      <c r="I1593" s="164">
        <v>1086.3</v>
      </c>
      <c r="J1593" s="164">
        <v>1086.3</v>
      </c>
      <c r="K1593" s="164">
        <v>32366.97</v>
      </c>
      <c r="L1593" s="164">
        <v>32366.97</v>
      </c>
      <c r="M1593" s="164">
        <v>1</v>
      </c>
      <c r="N1593" s="164">
        <v>1</v>
      </c>
      <c r="O1593" s="156">
        <v>31280.670000000002</v>
      </c>
      <c r="P1593" s="156">
        <f t="shared" si="24"/>
        <v>1086.2999999999993</v>
      </c>
    </row>
    <row r="1594" spans="1:16" s="21" customFormat="1" ht="15" customHeight="1">
      <c r="A1594" s="163" t="s">
        <v>3443</v>
      </c>
      <c r="B1594" s="163" t="s">
        <v>3646</v>
      </c>
      <c r="C1594" s="163" t="s">
        <v>299</v>
      </c>
      <c r="D1594" s="163" t="s">
        <v>299</v>
      </c>
      <c r="E1594" s="163" t="s">
        <v>13</v>
      </c>
      <c r="F1594" s="163"/>
      <c r="G1594" s="163" t="s">
        <v>2283</v>
      </c>
      <c r="H1594" s="163" t="s">
        <v>2284</v>
      </c>
      <c r="I1594" s="164">
        <v>17393.900000000001</v>
      </c>
      <c r="J1594" s="164">
        <v>17393.900000000001</v>
      </c>
      <c r="K1594" s="164">
        <v>17393.900000000001</v>
      </c>
      <c r="L1594" s="164">
        <v>17393.900000000001</v>
      </c>
      <c r="M1594" s="164">
        <v>1</v>
      </c>
      <c r="N1594" s="164">
        <v>1</v>
      </c>
      <c r="O1594" s="156">
        <v>0</v>
      </c>
      <c r="P1594" s="156">
        <f t="shared" si="24"/>
        <v>17393.900000000001</v>
      </c>
    </row>
    <row r="1595" spans="1:16" s="21" customFormat="1" ht="15" customHeight="1">
      <c r="A1595" s="163" t="s">
        <v>3443</v>
      </c>
      <c r="B1595" s="163" t="s">
        <v>3646</v>
      </c>
      <c r="C1595" s="163" t="s">
        <v>299</v>
      </c>
      <c r="D1595" s="163" t="s">
        <v>299</v>
      </c>
      <c r="E1595" s="163" t="s">
        <v>13</v>
      </c>
      <c r="F1595" s="163"/>
      <c r="G1595" s="163" t="s">
        <v>2285</v>
      </c>
      <c r="H1595" s="163" t="s">
        <v>2286</v>
      </c>
      <c r="I1595" s="164">
        <v>259.76</v>
      </c>
      <c r="J1595" s="164">
        <v>259.76</v>
      </c>
      <c r="K1595" s="164">
        <v>1040.2</v>
      </c>
      <c r="L1595" s="164">
        <v>1040.2</v>
      </c>
      <c r="M1595" s="164">
        <v>1</v>
      </c>
      <c r="N1595" s="164">
        <v>1</v>
      </c>
      <c r="O1595" s="156">
        <v>780.44</v>
      </c>
      <c r="P1595" s="156">
        <f t="shared" si="24"/>
        <v>259.76</v>
      </c>
    </row>
    <row r="1596" spans="1:16" s="21" customFormat="1" ht="15" customHeight="1">
      <c r="A1596" s="163" t="s">
        <v>3443</v>
      </c>
      <c r="B1596" s="163" t="s">
        <v>3646</v>
      </c>
      <c r="C1596" s="163" t="s">
        <v>299</v>
      </c>
      <c r="D1596" s="163" t="s">
        <v>299</v>
      </c>
      <c r="E1596" s="163" t="s">
        <v>13</v>
      </c>
      <c r="F1596" s="163"/>
      <c r="G1596" s="163" t="s">
        <v>2287</v>
      </c>
      <c r="H1596" s="163" t="s">
        <v>2288</v>
      </c>
      <c r="I1596" s="164">
        <v>11883.42</v>
      </c>
      <c r="J1596" s="164">
        <v>11883.42</v>
      </c>
      <c r="K1596" s="164">
        <v>11883.42</v>
      </c>
      <c r="L1596" s="164">
        <v>11883.42</v>
      </c>
      <c r="M1596" s="164">
        <v>1</v>
      </c>
      <c r="N1596" s="164">
        <v>1</v>
      </c>
      <c r="O1596" s="156">
        <v>0</v>
      </c>
      <c r="P1596" s="156">
        <f t="shared" si="24"/>
        <v>11883.42</v>
      </c>
    </row>
    <row r="1597" spans="1:16" s="21" customFormat="1" ht="15" customHeight="1">
      <c r="A1597" s="163" t="s">
        <v>3443</v>
      </c>
      <c r="B1597" s="163" t="s">
        <v>3646</v>
      </c>
      <c r="C1597" s="163" t="s">
        <v>299</v>
      </c>
      <c r="D1597" s="163" t="s">
        <v>299</v>
      </c>
      <c r="E1597" s="163" t="s">
        <v>13</v>
      </c>
      <c r="F1597" s="163"/>
      <c r="G1597" s="163" t="s">
        <v>2302</v>
      </c>
      <c r="H1597" s="163" t="s">
        <v>2303</v>
      </c>
      <c r="I1597" s="164">
        <v>1723.92</v>
      </c>
      <c r="J1597" s="164">
        <v>1723.92</v>
      </c>
      <c r="K1597" s="164">
        <v>1723.92</v>
      </c>
      <c r="L1597" s="164">
        <v>1723.92</v>
      </c>
      <c r="M1597" s="164">
        <v>1</v>
      </c>
      <c r="N1597" s="164">
        <v>1</v>
      </c>
      <c r="O1597" s="156">
        <v>0</v>
      </c>
      <c r="P1597" s="156">
        <f t="shared" si="24"/>
        <v>1723.92</v>
      </c>
    </row>
    <row r="1598" spans="1:16" s="21" customFormat="1" ht="15" customHeight="1">
      <c r="A1598" s="163" t="s">
        <v>3443</v>
      </c>
      <c r="B1598" s="163" t="s">
        <v>3646</v>
      </c>
      <c r="C1598" s="163" t="s">
        <v>299</v>
      </c>
      <c r="D1598" s="163" t="s">
        <v>299</v>
      </c>
      <c r="E1598" s="163" t="s">
        <v>13</v>
      </c>
      <c r="F1598" s="163"/>
      <c r="G1598" s="163" t="s">
        <v>2310</v>
      </c>
      <c r="H1598" s="163" t="s">
        <v>38</v>
      </c>
      <c r="I1598" s="164" t="s">
        <v>3442</v>
      </c>
      <c r="J1598" s="164" t="s">
        <v>3442</v>
      </c>
      <c r="K1598" s="164">
        <v>0</v>
      </c>
      <c r="L1598" s="164">
        <v>0</v>
      </c>
      <c r="M1598" s="164">
        <v>2</v>
      </c>
      <c r="N1598" s="164">
        <v>2</v>
      </c>
      <c r="O1598" s="156">
        <v>0</v>
      </c>
      <c r="P1598" s="156">
        <f t="shared" si="24"/>
        <v>0</v>
      </c>
    </row>
    <row r="1599" spans="1:16" s="21" customFormat="1" ht="15" customHeight="1">
      <c r="A1599" s="163" t="s">
        <v>3443</v>
      </c>
      <c r="B1599" s="163" t="s">
        <v>3646</v>
      </c>
      <c r="C1599" s="163" t="s">
        <v>299</v>
      </c>
      <c r="D1599" s="163" t="s">
        <v>299</v>
      </c>
      <c r="E1599" s="163" t="s">
        <v>13</v>
      </c>
      <c r="F1599" s="163"/>
      <c r="G1599" s="163" t="s">
        <v>2293</v>
      </c>
      <c r="H1599" s="163" t="s">
        <v>17</v>
      </c>
      <c r="I1599" s="164">
        <v>832.75</v>
      </c>
      <c r="J1599" s="164">
        <v>832.75</v>
      </c>
      <c r="K1599" s="164">
        <v>1315.68</v>
      </c>
      <c r="L1599" s="164">
        <v>1315.68</v>
      </c>
      <c r="M1599" s="164">
        <v>0</v>
      </c>
      <c r="N1599" s="164">
        <v>0</v>
      </c>
      <c r="O1599" s="156">
        <v>482.93</v>
      </c>
      <c r="P1599" s="156">
        <f t="shared" si="24"/>
        <v>832.75</v>
      </c>
    </row>
    <row r="1600" spans="1:16" s="21" customFormat="1" ht="15" customHeight="1">
      <c r="A1600" s="163" t="s">
        <v>3443</v>
      </c>
      <c r="B1600" s="163" t="s">
        <v>3646</v>
      </c>
      <c r="C1600" s="163" t="s">
        <v>299</v>
      </c>
      <c r="D1600" s="163" t="s">
        <v>299</v>
      </c>
      <c r="E1600" s="163" t="s">
        <v>13</v>
      </c>
      <c r="F1600" s="163"/>
      <c r="G1600" s="163" t="s">
        <v>2294</v>
      </c>
      <c r="H1600" s="163" t="s">
        <v>2295</v>
      </c>
      <c r="I1600" s="164">
        <v>3208.89</v>
      </c>
      <c r="J1600" s="164">
        <v>3208.89</v>
      </c>
      <c r="K1600" s="164">
        <v>6417.78</v>
      </c>
      <c r="L1600" s="164">
        <v>6417.78</v>
      </c>
      <c r="M1600" s="164">
        <v>1</v>
      </c>
      <c r="N1600" s="164">
        <v>1</v>
      </c>
      <c r="O1600" s="156">
        <v>3208.89</v>
      </c>
      <c r="P1600" s="156">
        <f t="shared" si="24"/>
        <v>3208.89</v>
      </c>
    </row>
    <row r="1601" spans="1:16" s="21" customFormat="1" ht="15" customHeight="1">
      <c r="A1601" s="163" t="s">
        <v>3443</v>
      </c>
      <c r="B1601" s="163" t="s">
        <v>3646</v>
      </c>
      <c r="C1601" s="163" t="s">
        <v>300</v>
      </c>
      <c r="D1601" s="163" t="s">
        <v>300</v>
      </c>
      <c r="E1601" s="163" t="s">
        <v>13</v>
      </c>
      <c r="F1601" s="163"/>
      <c r="G1601" s="163" t="s">
        <v>2279</v>
      </c>
      <c r="H1601" s="163" t="s">
        <v>2280</v>
      </c>
      <c r="I1601" s="164">
        <v>4665.3599999999997</v>
      </c>
      <c r="J1601" s="164">
        <v>4665.3599999999997</v>
      </c>
      <c r="K1601" s="164">
        <v>436097.5</v>
      </c>
      <c r="L1601" s="164">
        <v>436097.49999999994</v>
      </c>
      <c r="M1601" s="164">
        <v>1</v>
      </c>
      <c r="N1601" s="164">
        <v>1</v>
      </c>
      <c r="O1601" s="156">
        <v>431432.14</v>
      </c>
      <c r="P1601" s="156">
        <f t="shared" si="24"/>
        <v>4665.3599999999278</v>
      </c>
    </row>
    <row r="1602" spans="1:16" s="21" customFormat="1" ht="15" customHeight="1">
      <c r="A1602" s="163" t="s">
        <v>3443</v>
      </c>
      <c r="B1602" s="163" t="s">
        <v>3646</v>
      </c>
      <c r="C1602" s="163" t="s">
        <v>300</v>
      </c>
      <c r="D1602" s="163" t="s">
        <v>300</v>
      </c>
      <c r="E1602" s="163" t="s">
        <v>13</v>
      </c>
      <c r="F1602" s="163"/>
      <c r="G1602" s="163" t="s">
        <v>2281</v>
      </c>
      <c r="H1602" s="163" t="s">
        <v>2282</v>
      </c>
      <c r="I1602" s="164">
        <v>890.88</v>
      </c>
      <c r="J1602" s="164">
        <v>890.88</v>
      </c>
      <c r="K1602" s="164">
        <v>26544.17</v>
      </c>
      <c r="L1602" s="164">
        <v>26544.17</v>
      </c>
      <c r="M1602" s="164">
        <v>1</v>
      </c>
      <c r="N1602" s="164">
        <v>1</v>
      </c>
      <c r="O1602" s="156">
        <v>25653.29</v>
      </c>
      <c r="P1602" s="156">
        <f t="shared" si="24"/>
        <v>890.87999999999738</v>
      </c>
    </row>
    <row r="1603" spans="1:16" s="21" customFormat="1" ht="15" customHeight="1">
      <c r="A1603" s="163" t="s">
        <v>3443</v>
      </c>
      <c r="B1603" s="163" t="s">
        <v>3646</v>
      </c>
      <c r="C1603" s="163" t="s">
        <v>300</v>
      </c>
      <c r="D1603" s="163" t="s">
        <v>300</v>
      </c>
      <c r="E1603" s="163" t="s">
        <v>13</v>
      </c>
      <c r="F1603" s="163"/>
      <c r="G1603" s="163" t="s">
        <v>2283</v>
      </c>
      <c r="H1603" s="163" t="s">
        <v>2284</v>
      </c>
      <c r="I1603" s="164">
        <v>13483.1</v>
      </c>
      <c r="J1603" s="164">
        <v>13483.1</v>
      </c>
      <c r="K1603" s="164">
        <v>13483.1</v>
      </c>
      <c r="L1603" s="164">
        <v>13483.1</v>
      </c>
      <c r="M1603" s="164">
        <v>1</v>
      </c>
      <c r="N1603" s="164">
        <v>1</v>
      </c>
      <c r="O1603" s="156">
        <v>0</v>
      </c>
      <c r="P1603" s="156">
        <f t="shared" si="24"/>
        <v>13483.1</v>
      </c>
    </row>
    <row r="1604" spans="1:16" s="21" customFormat="1" ht="15" customHeight="1">
      <c r="A1604" s="163" t="s">
        <v>3443</v>
      </c>
      <c r="B1604" s="163" t="s">
        <v>3646</v>
      </c>
      <c r="C1604" s="163" t="s">
        <v>300</v>
      </c>
      <c r="D1604" s="163" t="s">
        <v>300</v>
      </c>
      <c r="E1604" s="163" t="s">
        <v>13</v>
      </c>
      <c r="F1604" s="163"/>
      <c r="G1604" s="163" t="s">
        <v>2285</v>
      </c>
      <c r="H1604" s="163" t="s">
        <v>2286</v>
      </c>
      <c r="I1604" s="164">
        <v>201.35</v>
      </c>
      <c r="J1604" s="164">
        <v>201.35</v>
      </c>
      <c r="K1604" s="164">
        <v>806.32</v>
      </c>
      <c r="L1604" s="164">
        <v>806.32</v>
      </c>
      <c r="M1604" s="164">
        <v>1</v>
      </c>
      <c r="N1604" s="164">
        <v>1</v>
      </c>
      <c r="O1604" s="156">
        <v>604.97</v>
      </c>
      <c r="P1604" s="156">
        <f t="shared" si="24"/>
        <v>201.35000000000002</v>
      </c>
    </row>
    <row r="1605" spans="1:16" s="21" customFormat="1" ht="15" customHeight="1">
      <c r="A1605" s="163" t="s">
        <v>3443</v>
      </c>
      <c r="B1605" s="163" t="s">
        <v>3646</v>
      </c>
      <c r="C1605" s="163" t="s">
        <v>300</v>
      </c>
      <c r="D1605" s="163" t="s">
        <v>300</v>
      </c>
      <c r="E1605" s="163" t="s">
        <v>13</v>
      </c>
      <c r="F1605" s="163"/>
      <c r="G1605" s="163" t="s">
        <v>2287</v>
      </c>
      <c r="H1605" s="163" t="s">
        <v>2288</v>
      </c>
      <c r="I1605" s="164">
        <v>62983.43</v>
      </c>
      <c r="J1605" s="164">
        <v>62983.43</v>
      </c>
      <c r="K1605" s="164">
        <v>62983.43</v>
      </c>
      <c r="L1605" s="164">
        <v>62983.43</v>
      </c>
      <c r="M1605" s="164">
        <v>1</v>
      </c>
      <c r="N1605" s="164">
        <v>1</v>
      </c>
      <c r="O1605" s="156">
        <v>0</v>
      </c>
      <c r="P1605" s="156">
        <f t="shared" ref="P1605:P1668" si="25">L1605-O1605</f>
        <v>62983.43</v>
      </c>
    </row>
    <row r="1606" spans="1:16" s="21" customFormat="1" ht="15" customHeight="1">
      <c r="A1606" s="163" t="s">
        <v>3443</v>
      </c>
      <c r="B1606" s="163" t="s">
        <v>3646</v>
      </c>
      <c r="C1606" s="163" t="s">
        <v>300</v>
      </c>
      <c r="D1606" s="163" t="s">
        <v>300</v>
      </c>
      <c r="E1606" s="163" t="s">
        <v>13</v>
      </c>
      <c r="F1606" s="163"/>
      <c r="G1606" s="163" t="s">
        <v>2302</v>
      </c>
      <c r="H1606" s="163" t="s">
        <v>2303</v>
      </c>
      <c r="I1606" s="164">
        <v>3799.54</v>
      </c>
      <c r="J1606" s="164">
        <v>3799.54</v>
      </c>
      <c r="K1606" s="164">
        <v>3799.54</v>
      </c>
      <c r="L1606" s="164">
        <v>3799.54</v>
      </c>
      <c r="M1606" s="164">
        <v>1</v>
      </c>
      <c r="N1606" s="164">
        <v>1</v>
      </c>
      <c r="O1606" s="156">
        <v>0</v>
      </c>
      <c r="P1606" s="156">
        <f t="shared" si="25"/>
        <v>3799.54</v>
      </c>
    </row>
    <row r="1607" spans="1:16" s="21" customFormat="1" ht="28.35" customHeight="1">
      <c r="A1607" s="163" t="s">
        <v>3443</v>
      </c>
      <c r="B1607" s="163" t="s">
        <v>3646</v>
      </c>
      <c r="C1607" s="163" t="s">
        <v>300</v>
      </c>
      <c r="D1607" s="163" t="s">
        <v>300</v>
      </c>
      <c r="E1607" s="163" t="s">
        <v>13</v>
      </c>
      <c r="F1607" s="163"/>
      <c r="G1607" s="163" t="s">
        <v>2310</v>
      </c>
      <c r="H1607" s="163" t="s">
        <v>38</v>
      </c>
      <c r="I1607" s="164" t="s">
        <v>3442</v>
      </c>
      <c r="J1607" s="164" t="s">
        <v>3442</v>
      </c>
      <c r="K1607" s="164">
        <v>0</v>
      </c>
      <c r="L1607" s="164">
        <v>0</v>
      </c>
      <c r="M1607" s="164">
        <v>2</v>
      </c>
      <c r="N1607" s="164">
        <v>2</v>
      </c>
      <c r="O1607" s="156">
        <v>0</v>
      </c>
      <c r="P1607" s="156">
        <f t="shared" si="25"/>
        <v>0</v>
      </c>
    </row>
    <row r="1608" spans="1:16" s="21" customFormat="1" ht="12">
      <c r="A1608" s="163" t="s">
        <v>3443</v>
      </c>
      <c r="B1608" s="163" t="s">
        <v>3646</v>
      </c>
      <c r="C1608" s="163" t="s">
        <v>300</v>
      </c>
      <c r="D1608" s="163" t="s">
        <v>300</v>
      </c>
      <c r="E1608" s="163" t="s">
        <v>13</v>
      </c>
      <c r="F1608" s="163"/>
      <c r="G1608" s="163" t="s">
        <v>2293</v>
      </c>
      <c r="H1608" s="163" t="s">
        <v>17</v>
      </c>
      <c r="I1608" s="164">
        <v>678.05</v>
      </c>
      <c r="J1608" s="164">
        <v>678.05</v>
      </c>
      <c r="K1608" s="164">
        <v>1395.34</v>
      </c>
      <c r="L1608" s="164">
        <v>1395.34</v>
      </c>
      <c r="M1608" s="164">
        <v>0</v>
      </c>
      <c r="N1608" s="164">
        <v>0</v>
      </c>
      <c r="O1608" s="156">
        <v>717.29</v>
      </c>
      <c r="P1608" s="156">
        <f t="shared" si="25"/>
        <v>678.05</v>
      </c>
    </row>
    <row r="1609" spans="1:16" s="21" customFormat="1" ht="12">
      <c r="A1609" s="163" t="s">
        <v>3443</v>
      </c>
      <c r="B1609" s="163" t="s">
        <v>3646</v>
      </c>
      <c r="C1609" s="163" t="s">
        <v>300</v>
      </c>
      <c r="D1609" s="163" t="s">
        <v>300</v>
      </c>
      <c r="E1609" s="163" t="s">
        <v>13</v>
      </c>
      <c r="F1609" s="163"/>
      <c r="G1609" s="163" t="s">
        <v>2294</v>
      </c>
      <c r="H1609" s="163" t="s">
        <v>2295</v>
      </c>
      <c r="I1609" s="164">
        <v>2630.64</v>
      </c>
      <c r="J1609" s="164">
        <v>2630.64</v>
      </c>
      <c r="K1609" s="164">
        <v>5261.28</v>
      </c>
      <c r="L1609" s="164">
        <v>5261.28</v>
      </c>
      <c r="M1609" s="164">
        <v>1</v>
      </c>
      <c r="N1609" s="164">
        <v>1</v>
      </c>
      <c r="O1609" s="156">
        <v>2630.64</v>
      </c>
      <c r="P1609" s="156">
        <f t="shared" si="25"/>
        <v>2630.64</v>
      </c>
    </row>
    <row r="1610" spans="1:16" s="21" customFormat="1" ht="12">
      <c r="A1610" s="163" t="s">
        <v>3443</v>
      </c>
      <c r="B1610" s="163" t="s">
        <v>3646</v>
      </c>
      <c r="C1610" s="163" t="s">
        <v>271</v>
      </c>
      <c r="D1610" s="163" t="s">
        <v>271</v>
      </c>
      <c r="E1610" s="163" t="s">
        <v>13</v>
      </c>
      <c r="F1610" s="163"/>
      <c r="G1610" s="163" t="s">
        <v>2279</v>
      </c>
      <c r="H1610" s="163" t="s">
        <v>2280</v>
      </c>
      <c r="I1610" s="164">
        <v>10332.42</v>
      </c>
      <c r="J1610" s="164">
        <v>10332.42</v>
      </c>
      <c r="K1610" s="164">
        <v>974784.17</v>
      </c>
      <c r="L1610" s="164">
        <v>974784.17</v>
      </c>
      <c r="M1610" s="164">
        <v>1</v>
      </c>
      <c r="N1610" s="164">
        <v>1</v>
      </c>
      <c r="O1610" s="156">
        <v>964451.75</v>
      </c>
      <c r="P1610" s="156">
        <f t="shared" si="25"/>
        <v>10332.420000000042</v>
      </c>
    </row>
    <row r="1611" spans="1:16" s="21" customFormat="1" ht="12">
      <c r="A1611" s="163" t="s">
        <v>3443</v>
      </c>
      <c r="B1611" s="163" t="s">
        <v>3646</v>
      </c>
      <c r="C1611" s="163" t="s">
        <v>271</v>
      </c>
      <c r="D1611" s="163" t="s">
        <v>271</v>
      </c>
      <c r="E1611" s="163" t="s">
        <v>13</v>
      </c>
      <c r="F1611" s="163"/>
      <c r="G1611" s="163" t="s">
        <v>2281</v>
      </c>
      <c r="H1611" s="163" t="s">
        <v>2282</v>
      </c>
      <c r="I1611" s="164">
        <v>1974.45</v>
      </c>
      <c r="J1611" s="164">
        <v>1974.45</v>
      </c>
      <c r="K1611" s="164">
        <v>58829.84</v>
      </c>
      <c r="L1611" s="164">
        <v>58829.84</v>
      </c>
      <c r="M1611" s="164">
        <v>1</v>
      </c>
      <c r="N1611" s="164">
        <v>1</v>
      </c>
      <c r="O1611" s="156">
        <v>56855.39</v>
      </c>
      <c r="P1611" s="156">
        <f t="shared" si="25"/>
        <v>1974.4499999999971</v>
      </c>
    </row>
    <row r="1612" spans="1:16" s="21" customFormat="1" ht="12">
      <c r="A1612" s="163" t="s">
        <v>3443</v>
      </c>
      <c r="B1612" s="163" t="s">
        <v>3646</v>
      </c>
      <c r="C1612" s="163" t="s">
        <v>271</v>
      </c>
      <c r="D1612" s="163" t="s">
        <v>271</v>
      </c>
      <c r="E1612" s="163" t="s">
        <v>13</v>
      </c>
      <c r="F1612" s="163"/>
      <c r="G1612" s="163" t="s">
        <v>2283</v>
      </c>
      <c r="H1612" s="163" t="s">
        <v>2284</v>
      </c>
      <c r="I1612" s="164">
        <v>31965.75</v>
      </c>
      <c r="J1612" s="164">
        <v>31965.75</v>
      </c>
      <c r="K1612" s="164">
        <v>31965.75</v>
      </c>
      <c r="L1612" s="164">
        <v>31965.75</v>
      </c>
      <c r="M1612" s="164">
        <v>1</v>
      </c>
      <c r="N1612" s="164">
        <v>1</v>
      </c>
      <c r="O1612" s="156">
        <v>0</v>
      </c>
      <c r="P1612" s="156">
        <f t="shared" si="25"/>
        <v>31965.75</v>
      </c>
    </row>
    <row r="1613" spans="1:16" s="21" customFormat="1" ht="12">
      <c r="A1613" s="163" t="s">
        <v>3443</v>
      </c>
      <c r="B1613" s="163" t="s">
        <v>3646</v>
      </c>
      <c r="C1613" s="163" t="s">
        <v>271</v>
      </c>
      <c r="D1613" s="163" t="s">
        <v>271</v>
      </c>
      <c r="E1613" s="163" t="s">
        <v>13</v>
      </c>
      <c r="F1613" s="163"/>
      <c r="G1613" s="163" t="s">
        <v>2285</v>
      </c>
      <c r="H1613" s="163" t="s">
        <v>2286</v>
      </c>
      <c r="I1613" s="164">
        <v>477.36</v>
      </c>
      <c r="J1613" s="164">
        <v>477.36</v>
      </c>
      <c r="K1613" s="164">
        <v>1911.61</v>
      </c>
      <c r="L1613" s="164">
        <v>1911.61</v>
      </c>
      <c r="M1613" s="164">
        <v>1</v>
      </c>
      <c r="N1613" s="164">
        <v>1</v>
      </c>
      <c r="O1613" s="156">
        <v>1434.25</v>
      </c>
      <c r="P1613" s="156">
        <f t="shared" si="25"/>
        <v>477.3599999999999</v>
      </c>
    </row>
    <row r="1614" spans="1:16" s="21" customFormat="1" ht="12">
      <c r="A1614" s="163" t="s">
        <v>3443</v>
      </c>
      <c r="B1614" s="163" t="s">
        <v>3646</v>
      </c>
      <c r="C1614" s="163" t="s">
        <v>271</v>
      </c>
      <c r="D1614" s="163" t="s">
        <v>271</v>
      </c>
      <c r="E1614" s="163" t="s">
        <v>13</v>
      </c>
      <c r="F1614" s="163"/>
      <c r="G1614" s="163" t="s">
        <v>2287</v>
      </c>
      <c r="H1614" s="163" t="s">
        <v>2288</v>
      </c>
      <c r="I1614" s="164">
        <v>9652.14</v>
      </c>
      <c r="J1614" s="164">
        <v>9652.14</v>
      </c>
      <c r="K1614" s="164">
        <v>9652.14</v>
      </c>
      <c r="L1614" s="164">
        <v>9652.14</v>
      </c>
      <c r="M1614" s="164">
        <v>1</v>
      </c>
      <c r="N1614" s="164">
        <v>1</v>
      </c>
      <c r="O1614" s="156">
        <v>0</v>
      </c>
      <c r="P1614" s="156">
        <f t="shared" si="25"/>
        <v>9652.14</v>
      </c>
    </row>
    <row r="1615" spans="1:16" s="21" customFormat="1" ht="12">
      <c r="A1615" s="163" t="s">
        <v>3443</v>
      </c>
      <c r="B1615" s="163" t="s">
        <v>3646</v>
      </c>
      <c r="C1615" s="163" t="s">
        <v>271</v>
      </c>
      <c r="D1615" s="163" t="s">
        <v>271</v>
      </c>
      <c r="E1615" s="163" t="s">
        <v>13</v>
      </c>
      <c r="F1615" s="163"/>
      <c r="G1615" s="163" t="s">
        <v>2302</v>
      </c>
      <c r="H1615" s="163" t="s">
        <v>2303</v>
      </c>
      <c r="I1615" s="164">
        <v>3142.54</v>
      </c>
      <c r="J1615" s="164">
        <v>3142.54</v>
      </c>
      <c r="K1615" s="164">
        <v>3142.54</v>
      </c>
      <c r="L1615" s="164">
        <v>3142.54</v>
      </c>
      <c r="M1615" s="164">
        <v>1</v>
      </c>
      <c r="N1615" s="164">
        <v>1</v>
      </c>
      <c r="O1615" s="156">
        <v>0</v>
      </c>
      <c r="P1615" s="156">
        <f t="shared" si="25"/>
        <v>3142.54</v>
      </c>
    </row>
    <row r="1616" spans="1:16" s="21" customFormat="1" ht="12">
      <c r="A1616" s="163" t="s">
        <v>3443</v>
      </c>
      <c r="B1616" s="163" t="s">
        <v>3646</v>
      </c>
      <c r="C1616" s="163" t="s">
        <v>271</v>
      </c>
      <c r="D1616" s="163" t="s">
        <v>271</v>
      </c>
      <c r="E1616" s="163" t="s">
        <v>13</v>
      </c>
      <c r="F1616" s="163"/>
      <c r="G1616" s="163" t="s">
        <v>2310</v>
      </c>
      <c r="H1616" s="163" t="s">
        <v>38</v>
      </c>
      <c r="I1616" s="164" t="s">
        <v>3442</v>
      </c>
      <c r="J1616" s="164" t="s">
        <v>3442</v>
      </c>
      <c r="K1616" s="164">
        <v>0</v>
      </c>
      <c r="L1616" s="164">
        <v>0</v>
      </c>
      <c r="M1616" s="164">
        <v>2</v>
      </c>
      <c r="N1616" s="164">
        <v>2</v>
      </c>
      <c r="O1616" s="156">
        <v>0</v>
      </c>
      <c r="P1616" s="156">
        <f t="shared" si="25"/>
        <v>0</v>
      </c>
    </row>
    <row r="1617" spans="1:16" s="21" customFormat="1" ht="12">
      <c r="A1617" s="163" t="s">
        <v>3443</v>
      </c>
      <c r="B1617" s="163" t="s">
        <v>3646</v>
      </c>
      <c r="C1617" s="163" t="s">
        <v>271</v>
      </c>
      <c r="D1617" s="163" t="s">
        <v>271</v>
      </c>
      <c r="E1617" s="163" t="s">
        <v>13</v>
      </c>
      <c r="F1617" s="163"/>
      <c r="G1617" s="163" t="s">
        <v>2293</v>
      </c>
      <c r="H1617" s="163" t="s">
        <v>17</v>
      </c>
      <c r="I1617" s="164">
        <v>1503.63</v>
      </c>
      <c r="J1617" s="164">
        <v>1503.63</v>
      </c>
      <c r="K1617" s="164">
        <v>2069.87</v>
      </c>
      <c r="L1617" s="164">
        <v>2069.87</v>
      </c>
      <c r="M1617" s="164">
        <v>0</v>
      </c>
      <c r="N1617" s="164">
        <v>0</v>
      </c>
      <c r="O1617" s="156">
        <v>566.24</v>
      </c>
      <c r="P1617" s="156">
        <f t="shared" si="25"/>
        <v>1503.6299999999999</v>
      </c>
    </row>
    <row r="1618" spans="1:16" s="21" customFormat="1" ht="12">
      <c r="A1618" s="163" t="s">
        <v>3443</v>
      </c>
      <c r="B1618" s="163" t="s">
        <v>3646</v>
      </c>
      <c r="C1618" s="163" t="s">
        <v>271</v>
      </c>
      <c r="D1618" s="163" t="s">
        <v>271</v>
      </c>
      <c r="E1618" s="163" t="s">
        <v>13</v>
      </c>
      <c r="F1618" s="163"/>
      <c r="G1618" s="163" t="s">
        <v>2294</v>
      </c>
      <c r="H1618" s="163" t="s">
        <v>2295</v>
      </c>
      <c r="I1618" s="164">
        <v>5831.38</v>
      </c>
      <c r="J1618" s="164">
        <v>5831.38</v>
      </c>
      <c r="K1618" s="164">
        <v>11662.76</v>
      </c>
      <c r="L1618" s="164">
        <v>11662.76</v>
      </c>
      <c r="M1618" s="164">
        <v>1</v>
      </c>
      <c r="N1618" s="164">
        <v>1</v>
      </c>
      <c r="O1618" s="156">
        <v>5831.38</v>
      </c>
      <c r="P1618" s="156">
        <f t="shared" si="25"/>
        <v>5831.38</v>
      </c>
    </row>
    <row r="1619" spans="1:16" s="21" customFormat="1" ht="12">
      <c r="A1619" s="163" t="s">
        <v>3443</v>
      </c>
      <c r="B1619" s="163" t="s">
        <v>3646</v>
      </c>
      <c r="C1619" s="163" t="s">
        <v>301</v>
      </c>
      <c r="D1619" s="163" t="s">
        <v>301</v>
      </c>
      <c r="E1619" s="163" t="s">
        <v>13</v>
      </c>
      <c r="F1619" s="163"/>
      <c r="G1619" s="163" t="s">
        <v>2279</v>
      </c>
      <c r="H1619" s="163" t="s">
        <v>2280</v>
      </c>
      <c r="I1619" s="164">
        <v>4716.53</v>
      </c>
      <c r="J1619" s="164">
        <v>4716.53</v>
      </c>
      <c r="K1619" s="164">
        <v>439743.58</v>
      </c>
      <c r="L1619" s="164">
        <v>439743.58000000007</v>
      </c>
      <c r="M1619" s="164">
        <v>1</v>
      </c>
      <c r="N1619" s="164">
        <v>1</v>
      </c>
      <c r="O1619" s="156">
        <v>435027.05000000005</v>
      </c>
      <c r="P1619" s="156">
        <f t="shared" si="25"/>
        <v>4716.5300000000279</v>
      </c>
    </row>
    <row r="1620" spans="1:16" s="21" customFormat="1" ht="12">
      <c r="A1620" s="163" t="s">
        <v>3443</v>
      </c>
      <c r="B1620" s="163" t="s">
        <v>3646</v>
      </c>
      <c r="C1620" s="163" t="s">
        <v>301</v>
      </c>
      <c r="D1620" s="163" t="s">
        <v>301</v>
      </c>
      <c r="E1620" s="163" t="s">
        <v>13</v>
      </c>
      <c r="F1620" s="163"/>
      <c r="G1620" s="163" t="s">
        <v>2281</v>
      </c>
      <c r="H1620" s="163" t="s">
        <v>2282</v>
      </c>
      <c r="I1620" s="164">
        <v>891.43</v>
      </c>
      <c r="J1620" s="164">
        <v>891.43</v>
      </c>
      <c r="K1620" s="164">
        <v>26560.45</v>
      </c>
      <c r="L1620" s="164">
        <v>26560.45</v>
      </c>
      <c r="M1620" s="164">
        <v>1</v>
      </c>
      <c r="N1620" s="164">
        <v>1</v>
      </c>
      <c r="O1620" s="156">
        <v>25669.02</v>
      </c>
      <c r="P1620" s="156">
        <f t="shared" si="25"/>
        <v>891.43000000000029</v>
      </c>
    </row>
    <row r="1621" spans="1:16" s="21" customFormat="1" ht="12">
      <c r="A1621" s="163" t="s">
        <v>3443</v>
      </c>
      <c r="B1621" s="163" t="s">
        <v>3646</v>
      </c>
      <c r="C1621" s="163" t="s">
        <v>301</v>
      </c>
      <c r="D1621" s="163" t="s">
        <v>301</v>
      </c>
      <c r="E1621" s="163" t="s">
        <v>13</v>
      </c>
      <c r="F1621" s="163"/>
      <c r="G1621" s="163" t="s">
        <v>2283</v>
      </c>
      <c r="H1621" s="163" t="s">
        <v>2284</v>
      </c>
      <c r="I1621" s="164">
        <v>15923.12</v>
      </c>
      <c r="J1621" s="164">
        <v>15923.12</v>
      </c>
      <c r="K1621" s="164">
        <v>15923.12</v>
      </c>
      <c r="L1621" s="164">
        <v>15923.12</v>
      </c>
      <c r="M1621" s="164">
        <v>1</v>
      </c>
      <c r="N1621" s="164">
        <v>1</v>
      </c>
      <c r="O1621" s="156">
        <v>0</v>
      </c>
      <c r="P1621" s="156">
        <f t="shared" si="25"/>
        <v>15923.12</v>
      </c>
    </row>
    <row r="1622" spans="1:16" s="21" customFormat="1" ht="12">
      <c r="A1622" s="163" t="s">
        <v>3443</v>
      </c>
      <c r="B1622" s="163" t="s">
        <v>3646</v>
      </c>
      <c r="C1622" s="163" t="s">
        <v>301</v>
      </c>
      <c r="D1622" s="163" t="s">
        <v>301</v>
      </c>
      <c r="E1622" s="163" t="s">
        <v>13</v>
      </c>
      <c r="F1622" s="163"/>
      <c r="G1622" s="163" t="s">
        <v>2285</v>
      </c>
      <c r="H1622" s="163" t="s">
        <v>2286</v>
      </c>
      <c r="I1622" s="164">
        <v>203.96</v>
      </c>
      <c r="J1622" s="164">
        <v>203.96</v>
      </c>
      <c r="K1622" s="164">
        <v>816.74</v>
      </c>
      <c r="L1622" s="164">
        <v>816.74</v>
      </c>
      <c r="M1622" s="164">
        <v>1</v>
      </c>
      <c r="N1622" s="164">
        <v>1</v>
      </c>
      <c r="O1622" s="156">
        <v>612.78</v>
      </c>
      <c r="P1622" s="156">
        <f t="shared" si="25"/>
        <v>203.96000000000004</v>
      </c>
    </row>
    <row r="1623" spans="1:16" s="21" customFormat="1" ht="12">
      <c r="A1623" s="163" t="s">
        <v>3443</v>
      </c>
      <c r="B1623" s="163" t="s">
        <v>3646</v>
      </c>
      <c r="C1623" s="163" t="s">
        <v>301</v>
      </c>
      <c r="D1623" s="163" t="s">
        <v>301</v>
      </c>
      <c r="E1623" s="163" t="s">
        <v>13</v>
      </c>
      <c r="F1623" s="163"/>
      <c r="G1623" s="163" t="s">
        <v>2287</v>
      </c>
      <c r="H1623" s="163" t="s">
        <v>2288</v>
      </c>
      <c r="I1623" s="164">
        <v>7478.95</v>
      </c>
      <c r="J1623" s="164">
        <v>7478.95</v>
      </c>
      <c r="K1623" s="164">
        <v>7478.95</v>
      </c>
      <c r="L1623" s="164">
        <v>7478.95</v>
      </c>
      <c r="M1623" s="164">
        <v>1</v>
      </c>
      <c r="N1623" s="164">
        <v>1</v>
      </c>
      <c r="O1623" s="156">
        <v>0</v>
      </c>
      <c r="P1623" s="156">
        <f t="shared" si="25"/>
        <v>7478.95</v>
      </c>
    </row>
    <row r="1624" spans="1:16" s="21" customFormat="1" ht="12">
      <c r="A1624" s="163" t="s">
        <v>3443</v>
      </c>
      <c r="B1624" s="163" t="s">
        <v>3646</v>
      </c>
      <c r="C1624" s="163" t="s">
        <v>301</v>
      </c>
      <c r="D1624" s="163" t="s">
        <v>301</v>
      </c>
      <c r="E1624" s="163" t="s">
        <v>13</v>
      </c>
      <c r="F1624" s="163"/>
      <c r="G1624" s="163" t="s">
        <v>2302</v>
      </c>
      <c r="H1624" s="163" t="s">
        <v>2303</v>
      </c>
      <c r="I1624" s="164">
        <v>5046.7700000000004</v>
      </c>
      <c r="J1624" s="164">
        <v>5046.7700000000004</v>
      </c>
      <c r="K1624" s="164">
        <v>5046.7700000000004</v>
      </c>
      <c r="L1624" s="164">
        <v>5046.7700000000004</v>
      </c>
      <c r="M1624" s="164">
        <v>1</v>
      </c>
      <c r="N1624" s="164">
        <v>1</v>
      </c>
      <c r="O1624" s="156">
        <v>0</v>
      </c>
      <c r="P1624" s="156">
        <f t="shared" si="25"/>
        <v>5046.7700000000004</v>
      </c>
    </row>
    <row r="1625" spans="1:16" s="21" customFormat="1" ht="12">
      <c r="A1625" s="163" t="s">
        <v>3443</v>
      </c>
      <c r="B1625" s="163" t="s">
        <v>3646</v>
      </c>
      <c r="C1625" s="163" t="s">
        <v>301</v>
      </c>
      <c r="D1625" s="163" t="s">
        <v>301</v>
      </c>
      <c r="E1625" s="163" t="s">
        <v>13</v>
      </c>
      <c r="F1625" s="163"/>
      <c r="G1625" s="163" t="s">
        <v>2310</v>
      </c>
      <c r="H1625" s="163" t="s">
        <v>38</v>
      </c>
      <c r="I1625" s="164" t="s">
        <v>3442</v>
      </c>
      <c r="J1625" s="164" t="s">
        <v>3442</v>
      </c>
      <c r="K1625" s="164">
        <v>0</v>
      </c>
      <c r="L1625" s="164">
        <v>0</v>
      </c>
      <c r="M1625" s="164">
        <v>2</v>
      </c>
      <c r="N1625" s="164">
        <v>2</v>
      </c>
      <c r="O1625" s="156">
        <v>0</v>
      </c>
      <c r="P1625" s="156">
        <f t="shared" si="25"/>
        <v>0</v>
      </c>
    </row>
    <row r="1626" spans="1:16" s="21" customFormat="1" ht="12">
      <c r="A1626" s="163" t="s">
        <v>3443</v>
      </c>
      <c r="B1626" s="163" t="s">
        <v>3646</v>
      </c>
      <c r="C1626" s="163" t="s">
        <v>301</v>
      </c>
      <c r="D1626" s="163" t="s">
        <v>301</v>
      </c>
      <c r="E1626" s="163" t="s">
        <v>13</v>
      </c>
      <c r="F1626" s="163"/>
      <c r="G1626" s="163" t="s">
        <v>2293</v>
      </c>
      <c r="H1626" s="163" t="s">
        <v>17</v>
      </c>
      <c r="I1626" s="164">
        <v>679.01</v>
      </c>
      <c r="J1626" s="164">
        <v>679.01</v>
      </c>
      <c r="K1626" s="164">
        <v>1034.81</v>
      </c>
      <c r="L1626" s="164">
        <v>1034.81</v>
      </c>
      <c r="M1626" s="164">
        <v>0</v>
      </c>
      <c r="N1626" s="164">
        <v>0</v>
      </c>
      <c r="O1626" s="156">
        <v>355.8</v>
      </c>
      <c r="P1626" s="156">
        <f t="shared" si="25"/>
        <v>679.01</v>
      </c>
    </row>
    <row r="1627" spans="1:16" s="21" customFormat="1" ht="12">
      <c r="A1627" s="163" t="s">
        <v>3443</v>
      </c>
      <c r="B1627" s="163" t="s">
        <v>3646</v>
      </c>
      <c r="C1627" s="163" t="s">
        <v>301</v>
      </c>
      <c r="D1627" s="163" t="s">
        <v>301</v>
      </c>
      <c r="E1627" s="163" t="s">
        <v>13</v>
      </c>
      <c r="F1627" s="163"/>
      <c r="G1627" s="163" t="s">
        <v>2294</v>
      </c>
      <c r="H1627" s="163" t="s">
        <v>2295</v>
      </c>
      <c r="I1627" s="164">
        <v>2632.27</v>
      </c>
      <c r="J1627" s="164">
        <v>2632.27</v>
      </c>
      <c r="K1627" s="164">
        <v>5264.54</v>
      </c>
      <c r="L1627" s="164">
        <v>5264.54</v>
      </c>
      <c r="M1627" s="164">
        <v>1</v>
      </c>
      <c r="N1627" s="164">
        <v>1</v>
      </c>
      <c r="O1627" s="156">
        <v>2632.27</v>
      </c>
      <c r="P1627" s="156">
        <f t="shared" si="25"/>
        <v>2632.27</v>
      </c>
    </row>
    <row r="1628" spans="1:16" s="21" customFormat="1" ht="12">
      <c r="A1628" s="163" t="s">
        <v>3443</v>
      </c>
      <c r="B1628" s="163" t="s">
        <v>3646</v>
      </c>
      <c r="C1628" s="163" t="s">
        <v>302</v>
      </c>
      <c r="D1628" s="163" t="s">
        <v>302</v>
      </c>
      <c r="E1628" s="163" t="s">
        <v>13</v>
      </c>
      <c r="F1628" s="163"/>
      <c r="G1628" s="163" t="s">
        <v>2279</v>
      </c>
      <c r="H1628" s="163" t="s">
        <v>2280</v>
      </c>
      <c r="I1628" s="164">
        <v>982</v>
      </c>
      <c r="J1628" s="164">
        <v>982</v>
      </c>
      <c r="K1628" s="164">
        <v>91218.68</v>
      </c>
      <c r="L1628" s="164">
        <v>91218.68</v>
      </c>
      <c r="M1628" s="164">
        <v>1</v>
      </c>
      <c r="N1628" s="164">
        <v>1</v>
      </c>
      <c r="O1628" s="156">
        <v>90236.680000000008</v>
      </c>
      <c r="P1628" s="156">
        <f t="shared" si="25"/>
        <v>981.99999999998545</v>
      </c>
    </row>
    <row r="1629" spans="1:16" s="21" customFormat="1" ht="12">
      <c r="A1629" s="163" t="s">
        <v>3443</v>
      </c>
      <c r="B1629" s="163" t="s">
        <v>3646</v>
      </c>
      <c r="C1629" s="163" t="s">
        <v>302</v>
      </c>
      <c r="D1629" s="163" t="s">
        <v>302</v>
      </c>
      <c r="E1629" s="163" t="s">
        <v>13</v>
      </c>
      <c r="F1629" s="163"/>
      <c r="G1629" s="163" t="s">
        <v>2281</v>
      </c>
      <c r="H1629" s="163" t="s">
        <v>2282</v>
      </c>
      <c r="I1629" s="164">
        <v>185.6</v>
      </c>
      <c r="J1629" s="164">
        <v>185.6</v>
      </c>
      <c r="K1629" s="164">
        <v>5530.04</v>
      </c>
      <c r="L1629" s="164">
        <v>5530.04</v>
      </c>
      <c r="M1629" s="164">
        <v>1</v>
      </c>
      <c r="N1629" s="164">
        <v>1</v>
      </c>
      <c r="O1629" s="156">
        <v>5344.44</v>
      </c>
      <c r="P1629" s="156">
        <f t="shared" si="25"/>
        <v>185.60000000000036</v>
      </c>
    </row>
    <row r="1630" spans="1:16" s="21" customFormat="1" ht="12">
      <c r="A1630" s="163" t="s">
        <v>3443</v>
      </c>
      <c r="B1630" s="163" t="s">
        <v>3646</v>
      </c>
      <c r="C1630" s="163" t="s">
        <v>302</v>
      </c>
      <c r="D1630" s="163" t="s">
        <v>302</v>
      </c>
      <c r="E1630" s="163" t="s">
        <v>13</v>
      </c>
      <c r="F1630" s="163"/>
      <c r="G1630" s="163" t="s">
        <v>2283</v>
      </c>
      <c r="H1630" s="163" t="s">
        <v>2284</v>
      </c>
      <c r="I1630" s="164">
        <v>3381.63</v>
      </c>
      <c r="J1630" s="164">
        <v>3381.63</v>
      </c>
      <c r="K1630" s="164">
        <v>3381.63</v>
      </c>
      <c r="L1630" s="164">
        <v>3381.63</v>
      </c>
      <c r="M1630" s="164">
        <v>1</v>
      </c>
      <c r="N1630" s="164">
        <v>1</v>
      </c>
      <c r="O1630" s="156">
        <v>0</v>
      </c>
      <c r="P1630" s="156">
        <f t="shared" si="25"/>
        <v>3381.63</v>
      </c>
    </row>
    <row r="1631" spans="1:16" s="21" customFormat="1" ht="12">
      <c r="A1631" s="163" t="s">
        <v>3443</v>
      </c>
      <c r="B1631" s="163" t="s">
        <v>3646</v>
      </c>
      <c r="C1631" s="163" t="s">
        <v>302</v>
      </c>
      <c r="D1631" s="163" t="s">
        <v>302</v>
      </c>
      <c r="E1631" s="163" t="s">
        <v>13</v>
      </c>
      <c r="F1631" s="163"/>
      <c r="G1631" s="163" t="s">
        <v>2285</v>
      </c>
      <c r="H1631" s="163" t="s">
        <v>2286</v>
      </c>
      <c r="I1631" s="164">
        <v>43.31</v>
      </c>
      <c r="J1631" s="164">
        <v>43.31</v>
      </c>
      <c r="K1631" s="164">
        <v>173.46</v>
      </c>
      <c r="L1631" s="164">
        <v>173.46</v>
      </c>
      <c r="M1631" s="164">
        <v>1</v>
      </c>
      <c r="N1631" s="164">
        <v>1</v>
      </c>
      <c r="O1631" s="156">
        <v>130.15</v>
      </c>
      <c r="P1631" s="156">
        <f t="shared" si="25"/>
        <v>43.31</v>
      </c>
    </row>
    <row r="1632" spans="1:16" s="21" customFormat="1" ht="12">
      <c r="A1632" s="163" t="s">
        <v>3443</v>
      </c>
      <c r="B1632" s="163" t="s">
        <v>3646</v>
      </c>
      <c r="C1632" s="163" t="s">
        <v>302</v>
      </c>
      <c r="D1632" s="163" t="s">
        <v>302</v>
      </c>
      <c r="E1632" s="163" t="s">
        <v>13</v>
      </c>
      <c r="F1632" s="163"/>
      <c r="G1632" s="163" t="s">
        <v>2287</v>
      </c>
      <c r="H1632" s="163" t="s">
        <v>2288</v>
      </c>
      <c r="I1632" s="164">
        <v>1269.55</v>
      </c>
      <c r="J1632" s="164">
        <v>1269.55</v>
      </c>
      <c r="K1632" s="164">
        <v>1269.55</v>
      </c>
      <c r="L1632" s="164">
        <v>1269.55</v>
      </c>
      <c r="M1632" s="164">
        <v>1</v>
      </c>
      <c r="N1632" s="164">
        <v>1</v>
      </c>
      <c r="O1632" s="156">
        <v>0</v>
      </c>
      <c r="P1632" s="156">
        <f t="shared" si="25"/>
        <v>1269.55</v>
      </c>
    </row>
    <row r="1633" spans="1:16" s="21" customFormat="1" ht="12">
      <c r="A1633" s="163" t="s">
        <v>3443</v>
      </c>
      <c r="B1633" s="163" t="s">
        <v>3646</v>
      </c>
      <c r="C1633" s="163" t="s">
        <v>302</v>
      </c>
      <c r="D1633" s="163" t="s">
        <v>302</v>
      </c>
      <c r="E1633" s="163" t="s">
        <v>13</v>
      </c>
      <c r="F1633" s="163"/>
      <c r="G1633" s="163" t="s">
        <v>2302</v>
      </c>
      <c r="H1633" s="163" t="s">
        <v>2303</v>
      </c>
      <c r="I1633" s="164" t="s">
        <v>3442</v>
      </c>
      <c r="J1633" s="164" t="s">
        <v>3442</v>
      </c>
      <c r="K1633" s="164">
        <v>0</v>
      </c>
      <c r="L1633" s="164">
        <v>0</v>
      </c>
      <c r="M1633" s="164">
        <v>1</v>
      </c>
      <c r="N1633" s="164">
        <v>1</v>
      </c>
      <c r="O1633" s="156">
        <v>0</v>
      </c>
      <c r="P1633" s="156">
        <f t="shared" si="25"/>
        <v>0</v>
      </c>
    </row>
    <row r="1634" spans="1:16" s="21" customFormat="1" ht="12">
      <c r="A1634" s="163" t="s">
        <v>3443</v>
      </c>
      <c r="B1634" s="163" t="s">
        <v>3646</v>
      </c>
      <c r="C1634" s="163" t="s">
        <v>302</v>
      </c>
      <c r="D1634" s="163" t="s">
        <v>302</v>
      </c>
      <c r="E1634" s="163" t="s">
        <v>13</v>
      </c>
      <c r="F1634" s="163"/>
      <c r="G1634" s="163" t="s">
        <v>2310</v>
      </c>
      <c r="H1634" s="163" t="s">
        <v>38</v>
      </c>
      <c r="I1634" s="164" t="s">
        <v>3442</v>
      </c>
      <c r="J1634" s="164" t="s">
        <v>3442</v>
      </c>
      <c r="K1634" s="164">
        <v>0</v>
      </c>
      <c r="L1634" s="164">
        <v>0</v>
      </c>
      <c r="M1634" s="164">
        <v>2</v>
      </c>
      <c r="N1634" s="164">
        <v>2</v>
      </c>
      <c r="O1634" s="156">
        <v>0</v>
      </c>
      <c r="P1634" s="156">
        <f t="shared" si="25"/>
        <v>0</v>
      </c>
    </row>
    <row r="1635" spans="1:16" s="21" customFormat="1" ht="12">
      <c r="A1635" s="163" t="s">
        <v>3443</v>
      </c>
      <c r="B1635" s="163" t="s">
        <v>3646</v>
      </c>
      <c r="C1635" s="163" t="s">
        <v>302</v>
      </c>
      <c r="D1635" s="163" t="s">
        <v>302</v>
      </c>
      <c r="E1635" s="163" t="s">
        <v>13</v>
      </c>
      <c r="F1635" s="163"/>
      <c r="G1635" s="163" t="s">
        <v>2293</v>
      </c>
      <c r="H1635" s="163" t="s">
        <v>17</v>
      </c>
      <c r="I1635" s="164">
        <v>140.87</v>
      </c>
      <c r="J1635" s="164">
        <v>140.87</v>
      </c>
      <c r="K1635" s="164">
        <v>207.7</v>
      </c>
      <c r="L1635" s="164">
        <v>207.7</v>
      </c>
      <c r="M1635" s="164">
        <v>0</v>
      </c>
      <c r="N1635" s="164">
        <v>0</v>
      </c>
      <c r="O1635" s="156">
        <v>66.830000000000013</v>
      </c>
      <c r="P1635" s="156">
        <f t="shared" si="25"/>
        <v>140.86999999999998</v>
      </c>
    </row>
    <row r="1636" spans="1:16" s="21" customFormat="1" ht="12">
      <c r="A1636" s="163" t="s">
        <v>3443</v>
      </c>
      <c r="B1636" s="163" t="s">
        <v>3646</v>
      </c>
      <c r="C1636" s="163" t="s">
        <v>302</v>
      </c>
      <c r="D1636" s="163" t="s">
        <v>302</v>
      </c>
      <c r="E1636" s="163" t="s">
        <v>13</v>
      </c>
      <c r="F1636" s="163"/>
      <c r="G1636" s="163" t="s">
        <v>2294</v>
      </c>
      <c r="H1636" s="163" t="s">
        <v>2295</v>
      </c>
      <c r="I1636" s="164">
        <v>547.29999999999995</v>
      </c>
      <c r="J1636" s="164">
        <v>547.29999999999995</v>
      </c>
      <c r="K1636" s="164">
        <v>1094.5999999999999</v>
      </c>
      <c r="L1636" s="164">
        <v>1094.5999999999999</v>
      </c>
      <c r="M1636" s="164">
        <v>1</v>
      </c>
      <c r="N1636" s="164">
        <v>1</v>
      </c>
      <c r="O1636" s="156">
        <v>547.29999999999995</v>
      </c>
      <c r="P1636" s="156">
        <f t="shared" si="25"/>
        <v>547.29999999999995</v>
      </c>
    </row>
    <row r="1637" spans="1:16" s="21" customFormat="1" ht="12">
      <c r="A1637" s="163" t="s">
        <v>3443</v>
      </c>
      <c r="B1637" s="163" t="s">
        <v>3646</v>
      </c>
      <c r="C1637" s="163" t="s">
        <v>303</v>
      </c>
      <c r="D1637" s="163" t="s">
        <v>303</v>
      </c>
      <c r="E1637" s="163" t="s">
        <v>13</v>
      </c>
      <c r="F1637" s="163"/>
      <c r="G1637" s="163" t="s">
        <v>2279</v>
      </c>
      <c r="H1637" s="163" t="s">
        <v>2280</v>
      </c>
      <c r="I1637" s="164">
        <v>2876.7</v>
      </c>
      <c r="J1637" s="164">
        <v>2876.7</v>
      </c>
      <c r="K1637" s="164">
        <v>269031.84000000003</v>
      </c>
      <c r="L1637" s="164">
        <v>269031.84000000003</v>
      </c>
      <c r="M1637" s="164">
        <v>1</v>
      </c>
      <c r="N1637" s="164">
        <v>1</v>
      </c>
      <c r="O1637" s="156">
        <v>266155.14</v>
      </c>
      <c r="P1637" s="156">
        <f t="shared" si="25"/>
        <v>2876.7000000000116</v>
      </c>
    </row>
    <row r="1638" spans="1:16" s="21" customFormat="1" ht="12">
      <c r="A1638" s="163" t="s">
        <v>3443</v>
      </c>
      <c r="B1638" s="163" t="s">
        <v>3646</v>
      </c>
      <c r="C1638" s="163" t="s">
        <v>303</v>
      </c>
      <c r="D1638" s="163" t="s">
        <v>303</v>
      </c>
      <c r="E1638" s="163" t="s">
        <v>13</v>
      </c>
      <c r="F1638" s="163"/>
      <c r="G1638" s="163" t="s">
        <v>2281</v>
      </c>
      <c r="H1638" s="163" t="s">
        <v>2282</v>
      </c>
      <c r="I1638" s="164">
        <v>543.70000000000005</v>
      </c>
      <c r="J1638" s="164">
        <v>543.70000000000005</v>
      </c>
      <c r="K1638" s="164">
        <v>16199.75</v>
      </c>
      <c r="L1638" s="164">
        <v>16199.75</v>
      </c>
      <c r="M1638" s="164">
        <v>1</v>
      </c>
      <c r="N1638" s="164">
        <v>1</v>
      </c>
      <c r="O1638" s="156">
        <v>15656.05</v>
      </c>
      <c r="P1638" s="156">
        <f t="shared" si="25"/>
        <v>543.70000000000073</v>
      </c>
    </row>
    <row r="1639" spans="1:16" s="21" customFormat="1" ht="12">
      <c r="A1639" s="163" t="s">
        <v>3443</v>
      </c>
      <c r="B1639" s="163" t="s">
        <v>3646</v>
      </c>
      <c r="C1639" s="163" t="s">
        <v>303</v>
      </c>
      <c r="D1639" s="163" t="s">
        <v>303</v>
      </c>
      <c r="E1639" s="163" t="s">
        <v>13</v>
      </c>
      <c r="F1639" s="163"/>
      <c r="G1639" s="163" t="s">
        <v>2283</v>
      </c>
      <c r="H1639" s="163" t="s">
        <v>2284</v>
      </c>
      <c r="I1639" s="164">
        <v>10388.620000000001</v>
      </c>
      <c r="J1639" s="164">
        <v>10388.620000000001</v>
      </c>
      <c r="K1639" s="164">
        <v>10388.620000000001</v>
      </c>
      <c r="L1639" s="164">
        <v>10388.620000000001</v>
      </c>
      <c r="M1639" s="164">
        <v>1</v>
      </c>
      <c r="N1639" s="164">
        <v>1</v>
      </c>
      <c r="O1639" s="156">
        <v>0</v>
      </c>
      <c r="P1639" s="156">
        <f t="shared" si="25"/>
        <v>10388.620000000001</v>
      </c>
    </row>
    <row r="1640" spans="1:16" s="21" customFormat="1" ht="12">
      <c r="A1640" s="163" t="s">
        <v>3443</v>
      </c>
      <c r="B1640" s="163" t="s">
        <v>3646</v>
      </c>
      <c r="C1640" s="163" t="s">
        <v>303</v>
      </c>
      <c r="D1640" s="163" t="s">
        <v>303</v>
      </c>
      <c r="E1640" s="163" t="s">
        <v>13</v>
      </c>
      <c r="F1640" s="163"/>
      <c r="G1640" s="163" t="s">
        <v>2285</v>
      </c>
      <c r="H1640" s="163" t="s">
        <v>2286</v>
      </c>
      <c r="I1640" s="164">
        <v>133.06</v>
      </c>
      <c r="J1640" s="164">
        <v>133.06</v>
      </c>
      <c r="K1640" s="164">
        <v>532.86</v>
      </c>
      <c r="L1640" s="164">
        <v>532.86</v>
      </c>
      <c r="M1640" s="164">
        <v>1</v>
      </c>
      <c r="N1640" s="164">
        <v>1</v>
      </c>
      <c r="O1640" s="156">
        <v>399.8</v>
      </c>
      <c r="P1640" s="156">
        <f t="shared" si="25"/>
        <v>133.06</v>
      </c>
    </row>
    <row r="1641" spans="1:16" s="21" customFormat="1" ht="12">
      <c r="A1641" s="163" t="s">
        <v>3443</v>
      </c>
      <c r="B1641" s="163" t="s">
        <v>3646</v>
      </c>
      <c r="C1641" s="163" t="s">
        <v>303</v>
      </c>
      <c r="D1641" s="163" t="s">
        <v>303</v>
      </c>
      <c r="E1641" s="163" t="s">
        <v>13</v>
      </c>
      <c r="F1641" s="163"/>
      <c r="G1641" s="163" t="s">
        <v>2287</v>
      </c>
      <c r="H1641" s="163" t="s">
        <v>2288</v>
      </c>
      <c r="I1641" s="164">
        <v>-3983.52</v>
      </c>
      <c r="J1641" s="164">
        <v>-3983.52</v>
      </c>
      <c r="K1641" s="164">
        <v>-3983.52</v>
      </c>
      <c r="L1641" s="164">
        <v>-3983.52</v>
      </c>
      <c r="M1641" s="164">
        <v>1</v>
      </c>
      <c r="N1641" s="164">
        <v>1</v>
      </c>
      <c r="O1641" s="156">
        <v>0</v>
      </c>
      <c r="P1641" s="156">
        <f t="shared" si="25"/>
        <v>-3983.52</v>
      </c>
    </row>
    <row r="1642" spans="1:16" s="21" customFormat="1" ht="12">
      <c r="A1642" s="163" t="s">
        <v>3443</v>
      </c>
      <c r="B1642" s="163" t="s">
        <v>3646</v>
      </c>
      <c r="C1642" s="163" t="s">
        <v>303</v>
      </c>
      <c r="D1642" s="163" t="s">
        <v>303</v>
      </c>
      <c r="E1642" s="163" t="s">
        <v>13</v>
      </c>
      <c r="F1642" s="163"/>
      <c r="G1642" s="163" t="s">
        <v>2302</v>
      </c>
      <c r="H1642" s="163" t="s">
        <v>2303</v>
      </c>
      <c r="I1642" s="164">
        <v>2415.52</v>
      </c>
      <c r="J1642" s="164">
        <v>2415.52</v>
      </c>
      <c r="K1642" s="164">
        <v>2415.52</v>
      </c>
      <c r="L1642" s="164">
        <v>2415.52</v>
      </c>
      <c r="M1642" s="164">
        <v>1</v>
      </c>
      <c r="N1642" s="164">
        <v>1</v>
      </c>
      <c r="O1642" s="156">
        <v>0</v>
      </c>
      <c r="P1642" s="156">
        <f t="shared" si="25"/>
        <v>2415.52</v>
      </c>
    </row>
    <row r="1643" spans="1:16" s="21" customFormat="1" ht="12">
      <c r="A1643" s="163" t="s">
        <v>3443</v>
      </c>
      <c r="B1643" s="163" t="s">
        <v>3646</v>
      </c>
      <c r="C1643" s="163" t="s">
        <v>303</v>
      </c>
      <c r="D1643" s="163" t="s">
        <v>303</v>
      </c>
      <c r="E1643" s="163" t="s">
        <v>13</v>
      </c>
      <c r="F1643" s="163"/>
      <c r="G1643" s="163" t="s">
        <v>2310</v>
      </c>
      <c r="H1643" s="163" t="s">
        <v>38</v>
      </c>
      <c r="I1643" s="164" t="s">
        <v>3442</v>
      </c>
      <c r="J1643" s="164" t="s">
        <v>3442</v>
      </c>
      <c r="K1643" s="164">
        <v>0</v>
      </c>
      <c r="L1643" s="164">
        <v>0</v>
      </c>
      <c r="M1643" s="164">
        <v>2</v>
      </c>
      <c r="N1643" s="164">
        <v>2</v>
      </c>
      <c r="O1643" s="156">
        <v>0</v>
      </c>
      <c r="P1643" s="156">
        <f t="shared" si="25"/>
        <v>0</v>
      </c>
    </row>
    <row r="1644" spans="1:16" s="21" customFormat="1" ht="12">
      <c r="A1644" s="163" t="s">
        <v>3443</v>
      </c>
      <c r="B1644" s="163" t="s">
        <v>3646</v>
      </c>
      <c r="C1644" s="163" t="s">
        <v>303</v>
      </c>
      <c r="D1644" s="163" t="s">
        <v>303</v>
      </c>
      <c r="E1644" s="163" t="s">
        <v>13</v>
      </c>
      <c r="F1644" s="163"/>
      <c r="G1644" s="163" t="s">
        <v>2293</v>
      </c>
      <c r="H1644" s="163" t="s">
        <v>17</v>
      </c>
      <c r="I1644" s="164">
        <v>415.46</v>
      </c>
      <c r="J1644" s="164">
        <v>415.46</v>
      </c>
      <c r="K1644" s="164">
        <v>606.04</v>
      </c>
      <c r="L1644" s="164">
        <v>606.04</v>
      </c>
      <c r="M1644" s="164">
        <v>0</v>
      </c>
      <c r="N1644" s="164">
        <v>0</v>
      </c>
      <c r="O1644" s="156">
        <v>190.58000000000004</v>
      </c>
      <c r="P1644" s="156">
        <f t="shared" si="25"/>
        <v>415.45999999999992</v>
      </c>
    </row>
    <row r="1645" spans="1:16" s="21" customFormat="1" ht="12">
      <c r="A1645" s="163" t="s">
        <v>3443</v>
      </c>
      <c r="B1645" s="163" t="s">
        <v>3646</v>
      </c>
      <c r="C1645" s="163" t="s">
        <v>303</v>
      </c>
      <c r="D1645" s="163" t="s">
        <v>303</v>
      </c>
      <c r="E1645" s="163" t="s">
        <v>13</v>
      </c>
      <c r="F1645" s="163"/>
      <c r="G1645" s="163" t="s">
        <v>2294</v>
      </c>
      <c r="H1645" s="163" t="s">
        <v>2295</v>
      </c>
      <c r="I1645" s="164">
        <v>1606.07</v>
      </c>
      <c r="J1645" s="164">
        <v>1606.07</v>
      </c>
      <c r="K1645" s="164">
        <v>3212.14</v>
      </c>
      <c r="L1645" s="164">
        <v>3212.14</v>
      </c>
      <c r="M1645" s="164">
        <v>1</v>
      </c>
      <c r="N1645" s="164">
        <v>1</v>
      </c>
      <c r="O1645" s="156">
        <v>1606.07</v>
      </c>
      <c r="P1645" s="156">
        <f t="shared" si="25"/>
        <v>1606.07</v>
      </c>
    </row>
    <row r="1646" spans="1:16" s="21" customFormat="1" ht="12">
      <c r="A1646" s="163" t="s">
        <v>3443</v>
      </c>
      <c r="B1646" s="163" t="s">
        <v>3646</v>
      </c>
      <c r="C1646" s="163" t="s">
        <v>304</v>
      </c>
      <c r="D1646" s="163" t="s">
        <v>304</v>
      </c>
      <c r="E1646" s="163" t="s">
        <v>13</v>
      </c>
      <c r="F1646" s="163"/>
      <c r="G1646" s="163" t="s">
        <v>2279</v>
      </c>
      <c r="H1646" s="163" t="s">
        <v>2280</v>
      </c>
      <c r="I1646" s="164">
        <v>8585.1299999999992</v>
      </c>
      <c r="J1646" s="164">
        <v>8585.1299999999992</v>
      </c>
      <c r="K1646" s="164">
        <v>811664.12</v>
      </c>
      <c r="L1646" s="164">
        <v>811664.11999999988</v>
      </c>
      <c r="M1646" s="164">
        <v>1</v>
      </c>
      <c r="N1646" s="164">
        <v>1</v>
      </c>
      <c r="O1646" s="156">
        <v>803078.98999999987</v>
      </c>
      <c r="P1646" s="156">
        <f t="shared" si="25"/>
        <v>8585.1300000000047</v>
      </c>
    </row>
    <row r="1647" spans="1:16" s="21" customFormat="1" ht="12">
      <c r="A1647" s="163" t="s">
        <v>3443</v>
      </c>
      <c r="B1647" s="163" t="s">
        <v>3646</v>
      </c>
      <c r="C1647" s="163" t="s">
        <v>304</v>
      </c>
      <c r="D1647" s="163" t="s">
        <v>304</v>
      </c>
      <c r="E1647" s="163" t="s">
        <v>13</v>
      </c>
      <c r="F1647" s="163"/>
      <c r="G1647" s="163" t="s">
        <v>2281</v>
      </c>
      <c r="H1647" s="163" t="s">
        <v>2282</v>
      </c>
      <c r="I1647" s="164">
        <v>1640.92</v>
      </c>
      <c r="J1647" s="164">
        <v>1640.92</v>
      </c>
      <c r="K1647" s="164">
        <v>48892.03</v>
      </c>
      <c r="L1647" s="164">
        <v>48892.03</v>
      </c>
      <c r="M1647" s="164">
        <v>1</v>
      </c>
      <c r="N1647" s="164">
        <v>1</v>
      </c>
      <c r="O1647" s="156">
        <v>47251.11</v>
      </c>
      <c r="P1647" s="156">
        <f t="shared" si="25"/>
        <v>1640.9199999999983</v>
      </c>
    </row>
    <row r="1648" spans="1:16" s="21" customFormat="1" ht="12">
      <c r="A1648" s="163" t="s">
        <v>3443</v>
      </c>
      <c r="B1648" s="163" t="s">
        <v>3646</v>
      </c>
      <c r="C1648" s="163" t="s">
        <v>304</v>
      </c>
      <c r="D1648" s="163" t="s">
        <v>304</v>
      </c>
      <c r="E1648" s="163" t="s">
        <v>13</v>
      </c>
      <c r="F1648" s="163"/>
      <c r="G1648" s="163" t="s">
        <v>2283</v>
      </c>
      <c r="H1648" s="163" t="s">
        <v>2284</v>
      </c>
      <c r="I1648" s="164">
        <v>27096.86</v>
      </c>
      <c r="J1648" s="164">
        <v>27096.86</v>
      </c>
      <c r="K1648" s="164">
        <v>27096.86</v>
      </c>
      <c r="L1648" s="164">
        <v>27096.86</v>
      </c>
      <c r="M1648" s="164">
        <v>1</v>
      </c>
      <c r="N1648" s="164">
        <v>1</v>
      </c>
      <c r="O1648" s="156">
        <v>0</v>
      </c>
      <c r="P1648" s="156">
        <f t="shared" si="25"/>
        <v>27096.86</v>
      </c>
    </row>
    <row r="1649" spans="1:16" s="21" customFormat="1" ht="12">
      <c r="A1649" s="163" t="s">
        <v>3443</v>
      </c>
      <c r="B1649" s="163" t="s">
        <v>3646</v>
      </c>
      <c r="C1649" s="163" t="s">
        <v>304</v>
      </c>
      <c r="D1649" s="163" t="s">
        <v>304</v>
      </c>
      <c r="E1649" s="163" t="s">
        <v>13</v>
      </c>
      <c r="F1649" s="163"/>
      <c r="G1649" s="163" t="s">
        <v>2285</v>
      </c>
      <c r="H1649" s="163" t="s">
        <v>2286</v>
      </c>
      <c r="I1649" s="164">
        <v>404.65</v>
      </c>
      <c r="J1649" s="164">
        <v>404.65</v>
      </c>
      <c r="K1649" s="164">
        <v>1620.46</v>
      </c>
      <c r="L1649" s="164">
        <v>1620.46</v>
      </c>
      <c r="M1649" s="164">
        <v>1</v>
      </c>
      <c r="N1649" s="164">
        <v>1</v>
      </c>
      <c r="O1649" s="156">
        <v>1215.8100000000002</v>
      </c>
      <c r="P1649" s="156">
        <f t="shared" si="25"/>
        <v>404.64999999999986</v>
      </c>
    </row>
    <row r="1650" spans="1:16" s="21" customFormat="1" ht="12">
      <c r="A1650" s="163" t="s">
        <v>3443</v>
      </c>
      <c r="B1650" s="163" t="s">
        <v>3646</v>
      </c>
      <c r="C1650" s="163" t="s">
        <v>304</v>
      </c>
      <c r="D1650" s="163" t="s">
        <v>304</v>
      </c>
      <c r="E1650" s="163" t="s">
        <v>13</v>
      </c>
      <c r="F1650" s="163"/>
      <c r="G1650" s="163" t="s">
        <v>2287</v>
      </c>
      <c r="H1650" s="163" t="s">
        <v>2288</v>
      </c>
      <c r="I1650" s="164">
        <v>1820.6</v>
      </c>
      <c r="J1650" s="164">
        <v>1820.6</v>
      </c>
      <c r="K1650" s="164">
        <v>1820.6</v>
      </c>
      <c r="L1650" s="164">
        <v>1820.6</v>
      </c>
      <c r="M1650" s="164">
        <v>1</v>
      </c>
      <c r="N1650" s="164">
        <v>1</v>
      </c>
      <c r="O1650" s="156">
        <v>0</v>
      </c>
      <c r="P1650" s="156">
        <f t="shared" si="25"/>
        <v>1820.6</v>
      </c>
    </row>
    <row r="1651" spans="1:16" s="21" customFormat="1" ht="12">
      <c r="A1651" s="163" t="s">
        <v>3443</v>
      </c>
      <c r="B1651" s="163" t="s">
        <v>3646</v>
      </c>
      <c r="C1651" s="163" t="s">
        <v>304</v>
      </c>
      <c r="D1651" s="163" t="s">
        <v>304</v>
      </c>
      <c r="E1651" s="163" t="s">
        <v>13</v>
      </c>
      <c r="F1651" s="163"/>
      <c r="G1651" s="163" t="s">
        <v>2302</v>
      </c>
      <c r="H1651" s="163" t="s">
        <v>2303</v>
      </c>
      <c r="I1651" s="164">
        <v>1949.5</v>
      </c>
      <c r="J1651" s="164">
        <v>1949.5</v>
      </c>
      <c r="K1651" s="164">
        <v>1949.5</v>
      </c>
      <c r="L1651" s="164">
        <v>1949.5</v>
      </c>
      <c r="M1651" s="164">
        <v>1</v>
      </c>
      <c r="N1651" s="164">
        <v>1</v>
      </c>
      <c r="O1651" s="156">
        <v>0</v>
      </c>
      <c r="P1651" s="156">
        <f t="shared" si="25"/>
        <v>1949.5</v>
      </c>
    </row>
    <row r="1652" spans="1:16" s="21" customFormat="1" ht="12">
      <c r="A1652" s="163" t="s">
        <v>3443</v>
      </c>
      <c r="B1652" s="163" t="s">
        <v>3646</v>
      </c>
      <c r="C1652" s="163" t="s">
        <v>304</v>
      </c>
      <c r="D1652" s="163" t="s">
        <v>304</v>
      </c>
      <c r="E1652" s="163" t="s">
        <v>13</v>
      </c>
      <c r="F1652" s="163"/>
      <c r="G1652" s="163" t="s">
        <v>2310</v>
      </c>
      <c r="H1652" s="163" t="s">
        <v>38</v>
      </c>
      <c r="I1652" s="164" t="s">
        <v>3442</v>
      </c>
      <c r="J1652" s="164" t="s">
        <v>3442</v>
      </c>
      <c r="K1652" s="164">
        <v>0</v>
      </c>
      <c r="L1652" s="164">
        <v>0</v>
      </c>
      <c r="M1652" s="164">
        <v>2</v>
      </c>
      <c r="N1652" s="164">
        <v>2</v>
      </c>
      <c r="O1652" s="156">
        <v>0</v>
      </c>
      <c r="P1652" s="156">
        <f t="shared" si="25"/>
        <v>0</v>
      </c>
    </row>
    <row r="1653" spans="1:16" s="21" customFormat="1" ht="12">
      <c r="A1653" s="163" t="s">
        <v>3443</v>
      </c>
      <c r="B1653" s="163" t="s">
        <v>3646</v>
      </c>
      <c r="C1653" s="163" t="s">
        <v>304</v>
      </c>
      <c r="D1653" s="163" t="s">
        <v>304</v>
      </c>
      <c r="E1653" s="163" t="s">
        <v>13</v>
      </c>
      <c r="F1653" s="163"/>
      <c r="G1653" s="163" t="s">
        <v>2293</v>
      </c>
      <c r="H1653" s="163" t="s">
        <v>17</v>
      </c>
      <c r="I1653" s="164">
        <v>1271.55</v>
      </c>
      <c r="J1653" s="164">
        <v>1271.55</v>
      </c>
      <c r="K1653" s="164">
        <v>1984</v>
      </c>
      <c r="L1653" s="164">
        <v>1984</v>
      </c>
      <c r="M1653" s="164">
        <v>0</v>
      </c>
      <c r="N1653" s="164">
        <v>0</v>
      </c>
      <c r="O1653" s="156">
        <v>712.45</v>
      </c>
      <c r="P1653" s="156">
        <f t="shared" si="25"/>
        <v>1271.55</v>
      </c>
    </row>
    <row r="1654" spans="1:16" s="21" customFormat="1" ht="12">
      <c r="A1654" s="163" t="s">
        <v>3443</v>
      </c>
      <c r="B1654" s="163" t="s">
        <v>3646</v>
      </c>
      <c r="C1654" s="163" t="s">
        <v>304</v>
      </c>
      <c r="D1654" s="163" t="s">
        <v>304</v>
      </c>
      <c r="E1654" s="163" t="s">
        <v>13</v>
      </c>
      <c r="F1654" s="163"/>
      <c r="G1654" s="163" t="s">
        <v>2294</v>
      </c>
      <c r="H1654" s="163" t="s">
        <v>2295</v>
      </c>
      <c r="I1654" s="164">
        <v>4845.91</v>
      </c>
      <c r="J1654" s="164">
        <v>4845.91</v>
      </c>
      <c r="K1654" s="164">
        <v>9691.82</v>
      </c>
      <c r="L1654" s="164">
        <v>9691.82</v>
      </c>
      <c r="M1654" s="164">
        <v>1</v>
      </c>
      <c r="N1654" s="164">
        <v>1</v>
      </c>
      <c r="O1654" s="156">
        <v>4845.91</v>
      </c>
      <c r="P1654" s="156">
        <f t="shared" si="25"/>
        <v>4845.91</v>
      </c>
    </row>
    <row r="1655" spans="1:16" s="21" customFormat="1" ht="12">
      <c r="A1655" s="163" t="s">
        <v>3443</v>
      </c>
      <c r="B1655" s="163" t="s">
        <v>3646</v>
      </c>
      <c r="C1655" s="163" t="s">
        <v>305</v>
      </c>
      <c r="D1655" s="163" t="s">
        <v>305</v>
      </c>
      <c r="E1655" s="163" t="s">
        <v>13</v>
      </c>
      <c r="F1655" s="163"/>
      <c r="G1655" s="163" t="s">
        <v>2279</v>
      </c>
      <c r="H1655" s="163" t="s">
        <v>2280</v>
      </c>
      <c r="I1655" s="164">
        <v>737.34</v>
      </c>
      <c r="J1655" s="164">
        <v>737.34</v>
      </c>
      <c r="K1655" s="164">
        <v>69517.789999999994</v>
      </c>
      <c r="L1655" s="164">
        <v>69517.789999999994</v>
      </c>
      <c r="M1655" s="164">
        <v>1</v>
      </c>
      <c r="N1655" s="164">
        <v>1</v>
      </c>
      <c r="O1655" s="156">
        <v>68780.45</v>
      </c>
      <c r="P1655" s="156">
        <f t="shared" si="25"/>
        <v>737.33999999999651</v>
      </c>
    </row>
    <row r="1656" spans="1:16" s="21" customFormat="1" ht="12">
      <c r="A1656" s="163" t="s">
        <v>3443</v>
      </c>
      <c r="B1656" s="163" t="s">
        <v>3646</v>
      </c>
      <c r="C1656" s="163" t="s">
        <v>305</v>
      </c>
      <c r="D1656" s="163" t="s">
        <v>305</v>
      </c>
      <c r="E1656" s="163" t="s">
        <v>13</v>
      </c>
      <c r="F1656" s="163"/>
      <c r="G1656" s="163" t="s">
        <v>2281</v>
      </c>
      <c r="H1656" s="163" t="s">
        <v>2282</v>
      </c>
      <c r="I1656" s="164">
        <v>140.84</v>
      </c>
      <c r="J1656" s="164">
        <v>140.84</v>
      </c>
      <c r="K1656" s="164">
        <v>4196.33</v>
      </c>
      <c r="L1656" s="164">
        <v>4196.33</v>
      </c>
      <c r="M1656" s="164">
        <v>1</v>
      </c>
      <c r="N1656" s="164">
        <v>1</v>
      </c>
      <c r="O1656" s="156">
        <v>4055.4900000000002</v>
      </c>
      <c r="P1656" s="156">
        <f t="shared" si="25"/>
        <v>140.83999999999969</v>
      </c>
    </row>
    <row r="1657" spans="1:16" s="21" customFormat="1" ht="12">
      <c r="A1657" s="163" t="s">
        <v>3443</v>
      </c>
      <c r="B1657" s="163" t="s">
        <v>3646</v>
      </c>
      <c r="C1657" s="163" t="s">
        <v>305</v>
      </c>
      <c r="D1657" s="163" t="s">
        <v>305</v>
      </c>
      <c r="E1657" s="163" t="s">
        <v>13</v>
      </c>
      <c r="F1657" s="163"/>
      <c r="G1657" s="163" t="s">
        <v>2283</v>
      </c>
      <c r="H1657" s="163" t="s">
        <v>2284</v>
      </c>
      <c r="I1657" s="164">
        <v>2186.21</v>
      </c>
      <c r="J1657" s="164">
        <v>2186.21</v>
      </c>
      <c r="K1657" s="164">
        <v>2186.21</v>
      </c>
      <c r="L1657" s="164">
        <v>2186.21</v>
      </c>
      <c r="M1657" s="164">
        <v>1</v>
      </c>
      <c r="N1657" s="164">
        <v>1</v>
      </c>
      <c r="O1657" s="156">
        <v>0</v>
      </c>
      <c r="P1657" s="156">
        <f t="shared" si="25"/>
        <v>2186.21</v>
      </c>
    </row>
    <row r="1658" spans="1:16" s="21" customFormat="1" ht="12">
      <c r="A1658" s="163" t="s">
        <v>3443</v>
      </c>
      <c r="B1658" s="163" t="s">
        <v>3646</v>
      </c>
      <c r="C1658" s="163" t="s">
        <v>305</v>
      </c>
      <c r="D1658" s="163" t="s">
        <v>305</v>
      </c>
      <c r="E1658" s="163" t="s">
        <v>13</v>
      </c>
      <c r="F1658" s="163"/>
      <c r="G1658" s="163" t="s">
        <v>2285</v>
      </c>
      <c r="H1658" s="163" t="s">
        <v>2286</v>
      </c>
      <c r="I1658" s="164">
        <v>32.65</v>
      </c>
      <c r="J1658" s="164">
        <v>32.65</v>
      </c>
      <c r="K1658" s="164">
        <v>130.74</v>
      </c>
      <c r="L1658" s="164">
        <v>130.74</v>
      </c>
      <c r="M1658" s="164">
        <v>1</v>
      </c>
      <c r="N1658" s="164">
        <v>1</v>
      </c>
      <c r="O1658" s="156">
        <v>98.09</v>
      </c>
      <c r="P1658" s="156">
        <f t="shared" si="25"/>
        <v>32.650000000000006</v>
      </c>
    </row>
    <row r="1659" spans="1:16" s="21" customFormat="1" ht="12">
      <c r="A1659" s="163" t="s">
        <v>3443</v>
      </c>
      <c r="B1659" s="163" t="s">
        <v>3646</v>
      </c>
      <c r="C1659" s="163" t="s">
        <v>305</v>
      </c>
      <c r="D1659" s="163" t="s">
        <v>305</v>
      </c>
      <c r="E1659" s="163" t="s">
        <v>13</v>
      </c>
      <c r="F1659" s="163"/>
      <c r="G1659" s="163" t="s">
        <v>2287</v>
      </c>
      <c r="H1659" s="163" t="s">
        <v>2288</v>
      </c>
      <c r="I1659" s="164">
        <v>178.26</v>
      </c>
      <c r="J1659" s="164">
        <v>178.26</v>
      </c>
      <c r="K1659" s="164">
        <v>178.26</v>
      </c>
      <c r="L1659" s="164">
        <v>178.26</v>
      </c>
      <c r="M1659" s="164">
        <v>1</v>
      </c>
      <c r="N1659" s="164">
        <v>1</v>
      </c>
      <c r="O1659" s="156">
        <v>0</v>
      </c>
      <c r="P1659" s="156">
        <f t="shared" si="25"/>
        <v>178.26</v>
      </c>
    </row>
    <row r="1660" spans="1:16" s="21" customFormat="1" ht="12">
      <c r="A1660" s="163" t="s">
        <v>3443</v>
      </c>
      <c r="B1660" s="163" t="s">
        <v>3646</v>
      </c>
      <c r="C1660" s="163" t="s">
        <v>305</v>
      </c>
      <c r="D1660" s="163" t="s">
        <v>305</v>
      </c>
      <c r="E1660" s="163" t="s">
        <v>13</v>
      </c>
      <c r="F1660" s="163"/>
      <c r="G1660" s="163" t="s">
        <v>2302</v>
      </c>
      <c r="H1660" s="163" t="s">
        <v>2303</v>
      </c>
      <c r="I1660" s="164">
        <v>270.27</v>
      </c>
      <c r="J1660" s="164">
        <v>270.27</v>
      </c>
      <c r="K1660" s="164">
        <v>270.27</v>
      </c>
      <c r="L1660" s="164">
        <v>270.27</v>
      </c>
      <c r="M1660" s="164">
        <v>1</v>
      </c>
      <c r="N1660" s="164">
        <v>1</v>
      </c>
      <c r="O1660" s="156">
        <v>0</v>
      </c>
      <c r="P1660" s="156">
        <f t="shared" si="25"/>
        <v>270.27</v>
      </c>
    </row>
    <row r="1661" spans="1:16" s="21" customFormat="1" ht="12">
      <c r="A1661" s="163" t="s">
        <v>3443</v>
      </c>
      <c r="B1661" s="163" t="s">
        <v>3646</v>
      </c>
      <c r="C1661" s="163" t="s">
        <v>305</v>
      </c>
      <c r="D1661" s="163" t="s">
        <v>305</v>
      </c>
      <c r="E1661" s="163" t="s">
        <v>13</v>
      </c>
      <c r="F1661" s="163"/>
      <c r="G1661" s="163" t="s">
        <v>2310</v>
      </c>
      <c r="H1661" s="163" t="s">
        <v>38</v>
      </c>
      <c r="I1661" s="164" t="s">
        <v>3442</v>
      </c>
      <c r="J1661" s="164" t="s">
        <v>3442</v>
      </c>
      <c r="K1661" s="164">
        <v>0</v>
      </c>
      <c r="L1661" s="164">
        <v>0</v>
      </c>
      <c r="M1661" s="164">
        <v>1</v>
      </c>
      <c r="N1661" s="164">
        <v>1</v>
      </c>
      <c r="O1661" s="156">
        <v>0</v>
      </c>
      <c r="P1661" s="156">
        <f t="shared" si="25"/>
        <v>0</v>
      </c>
    </row>
    <row r="1662" spans="1:16" s="21" customFormat="1" ht="12">
      <c r="A1662" s="163" t="s">
        <v>3443</v>
      </c>
      <c r="B1662" s="163" t="s">
        <v>3646</v>
      </c>
      <c r="C1662" s="163" t="s">
        <v>305</v>
      </c>
      <c r="D1662" s="163" t="s">
        <v>305</v>
      </c>
      <c r="E1662" s="163" t="s">
        <v>13</v>
      </c>
      <c r="F1662" s="163"/>
      <c r="G1662" s="163" t="s">
        <v>2293</v>
      </c>
      <c r="H1662" s="163" t="s">
        <v>17</v>
      </c>
      <c r="I1662" s="164">
        <v>108.67</v>
      </c>
      <c r="J1662" s="164">
        <v>108.67</v>
      </c>
      <c r="K1662" s="164">
        <v>167.1</v>
      </c>
      <c r="L1662" s="164">
        <v>167.1</v>
      </c>
      <c r="M1662" s="164">
        <v>0</v>
      </c>
      <c r="N1662" s="164">
        <v>0</v>
      </c>
      <c r="O1662" s="156">
        <v>58.43</v>
      </c>
      <c r="P1662" s="156">
        <f t="shared" si="25"/>
        <v>108.66999999999999</v>
      </c>
    </row>
    <row r="1663" spans="1:16" s="21" customFormat="1" ht="12">
      <c r="A1663" s="163" t="s">
        <v>3443</v>
      </c>
      <c r="B1663" s="163" t="s">
        <v>3646</v>
      </c>
      <c r="C1663" s="163" t="s">
        <v>305</v>
      </c>
      <c r="D1663" s="163" t="s">
        <v>305</v>
      </c>
      <c r="E1663" s="163" t="s">
        <v>13</v>
      </c>
      <c r="F1663" s="163"/>
      <c r="G1663" s="163" t="s">
        <v>2294</v>
      </c>
      <c r="H1663" s="163" t="s">
        <v>2295</v>
      </c>
      <c r="I1663" s="164">
        <v>415.36</v>
      </c>
      <c r="J1663" s="164">
        <v>415.36</v>
      </c>
      <c r="K1663" s="164">
        <v>830.72</v>
      </c>
      <c r="L1663" s="164">
        <v>830.72</v>
      </c>
      <c r="M1663" s="164">
        <v>1</v>
      </c>
      <c r="N1663" s="164">
        <v>1</v>
      </c>
      <c r="O1663" s="156">
        <v>415.36</v>
      </c>
      <c r="P1663" s="156">
        <f t="shared" si="25"/>
        <v>415.36</v>
      </c>
    </row>
    <row r="1664" spans="1:16" s="21" customFormat="1" ht="12">
      <c r="A1664" s="163" t="s">
        <v>3443</v>
      </c>
      <c r="B1664" s="163" t="s">
        <v>3646</v>
      </c>
      <c r="C1664" s="163" t="s">
        <v>306</v>
      </c>
      <c r="D1664" s="163" t="s">
        <v>306</v>
      </c>
      <c r="E1664" s="163" t="s">
        <v>13</v>
      </c>
      <c r="F1664" s="163"/>
      <c r="G1664" s="163" t="s">
        <v>2279</v>
      </c>
      <c r="H1664" s="163" t="s">
        <v>2280</v>
      </c>
      <c r="I1664" s="164">
        <v>6113.56</v>
      </c>
      <c r="J1664" s="164">
        <v>6113.56</v>
      </c>
      <c r="K1664" s="164">
        <v>577336.59</v>
      </c>
      <c r="L1664" s="164">
        <v>577336.59000000008</v>
      </c>
      <c r="M1664" s="164">
        <v>1</v>
      </c>
      <c r="N1664" s="164">
        <v>1</v>
      </c>
      <c r="O1664" s="156">
        <v>571223.02999999991</v>
      </c>
      <c r="P1664" s="156">
        <f t="shared" si="25"/>
        <v>6113.5600000001723</v>
      </c>
    </row>
    <row r="1665" spans="1:16" s="21" customFormat="1" ht="12">
      <c r="A1665" s="163" t="s">
        <v>3443</v>
      </c>
      <c r="B1665" s="163" t="s">
        <v>3646</v>
      </c>
      <c r="C1665" s="163" t="s">
        <v>306</v>
      </c>
      <c r="D1665" s="163" t="s">
        <v>306</v>
      </c>
      <c r="E1665" s="163" t="s">
        <v>13</v>
      </c>
      <c r="F1665" s="163"/>
      <c r="G1665" s="163" t="s">
        <v>2281</v>
      </c>
      <c r="H1665" s="163" t="s">
        <v>2282</v>
      </c>
      <c r="I1665" s="164">
        <v>1168.73</v>
      </c>
      <c r="J1665" s="164">
        <v>1168.73</v>
      </c>
      <c r="K1665" s="164">
        <v>34822.980000000003</v>
      </c>
      <c r="L1665" s="164">
        <v>34822.980000000003</v>
      </c>
      <c r="M1665" s="164">
        <v>1</v>
      </c>
      <c r="N1665" s="164">
        <v>1</v>
      </c>
      <c r="O1665" s="156">
        <v>33654.25</v>
      </c>
      <c r="P1665" s="156">
        <f t="shared" si="25"/>
        <v>1168.7300000000032</v>
      </c>
    </row>
    <row r="1666" spans="1:16" s="21" customFormat="1" ht="12">
      <c r="A1666" s="163" t="s">
        <v>3443</v>
      </c>
      <c r="B1666" s="163" t="s">
        <v>3646</v>
      </c>
      <c r="C1666" s="163" t="s">
        <v>306</v>
      </c>
      <c r="D1666" s="163" t="s">
        <v>306</v>
      </c>
      <c r="E1666" s="163" t="s">
        <v>13</v>
      </c>
      <c r="F1666" s="163"/>
      <c r="G1666" s="163" t="s">
        <v>2283</v>
      </c>
      <c r="H1666" s="163" t="s">
        <v>2284</v>
      </c>
      <c r="I1666" s="164">
        <v>19614.95</v>
      </c>
      <c r="J1666" s="164">
        <v>19614.95</v>
      </c>
      <c r="K1666" s="164">
        <v>19614.95</v>
      </c>
      <c r="L1666" s="164">
        <v>19614.95</v>
      </c>
      <c r="M1666" s="164">
        <v>1</v>
      </c>
      <c r="N1666" s="164">
        <v>1</v>
      </c>
      <c r="O1666" s="156">
        <v>0</v>
      </c>
      <c r="P1666" s="156">
        <f t="shared" si="25"/>
        <v>19614.95</v>
      </c>
    </row>
    <row r="1667" spans="1:16" s="21" customFormat="1" ht="12">
      <c r="A1667" s="163" t="s">
        <v>3443</v>
      </c>
      <c r="B1667" s="163" t="s">
        <v>3646</v>
      </c>
      <c r="C1667" s="163" t="s">
        <v>306</v>
      </c>
      <c r="D1667" s="163" t="s">
        <v>306</v>
      </c>
      <c r="E1667" s="163" t="s">
        <v>13</v>
      </c>
      <c r="F1667" s="163"/>
      <c r="G1667" s="163" t="s">
        <v>2285</v>
      </c>
      <c r="H1667" s="163" t="s">
        <v>2286</v>
      </c>
      <c r="I1667" s="164">
        <v>292.92</v>
      </c>
      <c r="J1667" s="164">
        <v>292.92</v>
      </c>
      <c r="K1667" s="164">
        <v>1173.02</v>
      </c>
      <c r="L1667" s="164">
        <v>1173.02</v>
      </c>
      <c r="M1667" s="164">
        <v>1</v>
      </c>
      <c r="N1667" s="164">
        <v>1</v>
      </c>
      <c r="O1667" s="156">
        <v>880.1</v>
      </c>
      <c r="P1667" s="156">
        <f t="shared" si="25"/>
        <v>292.91999999999996</v>
      </c>
    </row>
    <row r="1668" spans="1:16" s="21" customFormat="1" ht="12">
      <c r="A1668" s="163" t="s">
        <v>3443</v>
      </c>
      <c r="B1668" s="163" t="s">
        <v>3646</v>
      </c>
      <c r="C1668" s="163" t="s">
        <v>306</v>
      </c>
      <c r="D1668" s="163" t="s">
        <v>306</v>
      </c>
      <c r="E1668" s="163" t="s">
        <v>13</v>
      </c>
      <c r="F1668" s="163"/>
      <c r="G1668" s="163" t="s">
        <v>2287</v>
      </c>
      <c r="H1668" s="163" t="s">
        <v>2288</v>
      </c>
      <c r="I1668" s="164">
        <v>6961.91</v>
      </c>
      <c r="J1668" s="164">
        <v>6961.91</v>
      </c>
      <c r="K1668" s="164">
        <v>6961.91</v>
      </c>
      <c r="L1668" s="164">
        <v>6961.91</v>
      </c>
      <c r="M1668" s="164">
        <v>1</v>
      </c>
      <c r="N1668" s="164">
        <v>1</v>
      </c>
      <c r="O1668" s="156">
        <v>0</v>
      </c>
      <c r="P1668" s="156">
        <f t="shared" si="25"/>
        <v>6961.91</v>
      </c>
    </row>
    <row r="1669" spans="1:16" s="21" customFormat="1" ht="12">
      <c r="A1669" s="163" t="s">
        <v>3443</v>
      </c>
      <c r="B1669" s="163" t="s">
        <v>3646</v>
      </c>
      <c r="C1669" s="163" t="s">
        <v>306</v>
      </c>
      <c r="D1669" s="163" t="s">
        <v>306</v>
      </c>
      <c r="E1669" s="163" t="s">
        <v>13</v>
      </c>
      <c r="F1669" s="163"/>
      <c r="G1669" s="163" t="s">
        <v>2302</v>
      </c>
      <c r="H1669" s="163" t="s">
        <v>2303</v>
      </c>
      <c r="I1669" s="164">
        <v>5825.67</v>
      </c>
      <c r="J1669" s="164">
        <v>5825.67</v>
      </c>
      <c r="K1669" s="164">
        <v>5825.67</v>
      </c>
      <c r="L1669" s="164">
        <v>5825.67</v>
      </c>
      <c r="M1669" s="164">
        <v>1</v>
      </c>
      <c r="N1669" s="164">
        <v>1</v>
      </c>
      <c r="O1669" s="156">
        <v>0</v>
      </c>
      <c r="P1669" s="156">
        <f t="shared" ref="P1669:P1732" si="26">L1669-O1669</f>
        <v>5825.67</v>
      </c>
    </row>
    <row r="1670" spans="1:16" s="21" customFormat="1" ht="12">
      <c r="A1670" s="163" t="s">
        <v>3443</v>
      </c>
      <c r="B1670" s="163" t="s">
        <v>3646</v>
      </c>
      <c r="C1670" s="163" t="s">
        <v>306</v>
      </c>
      <c r="D1670" s="163" t="s">
        <v>306</v>
      </c>
      <c r="E1670" s="163" t="s">
        <v>13</v>
      </c>
      <c r="F1670" s="163"/>
      <c r="G1670" s="163" t="s">
        <v>2310</v>
      </c>
      <c r="H1670" s="163" t="s">
        <v>38</v>
      </c>
      <c r="I1670" s="164" t="s">
        <v>3442</v>
      </c>
      <c r="J1670" s="164" t="s">
        <v>3442</v>
      </c>
      <c r="K1670" s="164">
        <v>0</v>
      </c>
      <c r="L1670" s="164">
        <v>0</v>
      </c>
      <c r="M1670" s="164">
        <v>2</v>
      </c>
      <c r="N1670" s="164">
        <v>2</v>
      </c>
      <c r="O1670" s="156">
        <v>0</v>
      </c>
      <c r="P1670" s="156">
        <f t="shared" si="26"/>
        <v>0</v>
      </c>
    </row>
    <row r="1671" spans="1:16" s="21" customFormat="1" ht="12">
      <c r="A1671" s="163" t="s">
        <v>3443</v>
      </c>
      <c r="B1671" s="163" t="s">
        <v>3646</v>
      </c>
      <c r="C1671" s="163" t="s">
        <v>306</v>
      </c>
      <c r="D1671" s="163" t="s">
        <v>306</v>
      </c>
      <c r="E1671" s="163" t="s">
        <v>13</v>
      </c>
      <c r="F1671" s="163"/>
      <c r="G1671" s="163" t="s">
        <v>2293</v>
      </c>
      <c r="H1671" s="163" t="s">
        <v>17</v>
      </c>
      <c r="I1671" s="164">
        <v>902.07</v>
      </c>
      <c r="J1671" s="164">
        <v>902.07</v>
      </c>
      <c r="K1671" s="164">
        <v>1382.45</v>
      </c>
      <c r="L1671" s="164">
        <v>1382.45</v>
      </c>
      <c r="M1671" s="164">
        <v>0</v>
      </c>
      <c r="N1671" s="164">
        <v>0</v>
      </c>
      <c r="O1671" s="156">
        <v>480.38</v>
      </c>
      <c r="P1671" s="156">
        <f t="shared" si="26"/>
        <v>902.07</v>
      </c>
    </row>
    <row r="1672" spans="1:16" s="21" customFormat="1" ht="12">
      <c r="A1672" s="163" t="s">
        <v>3443</v>
      </c>
      <c r="B1672" s="163" t="s">
        <v>3646</v>
      </c>
      <c r="C1672" s="163" t="s">
        <v>306</v>
      </c>
      <c r="D1672" s="163" t="s">
        <v>306</v>
      </c>
      <c r="E1672" s="163" t="s">
        <v>13</v>
      </c>
      <c r="F1672" s="163"/>
      <c r="G1672" s="163" t="s">
        <v>2294</v>
      </c>
      <c r="H1672" s="163" t="s">
        <v>2295</v>
      </c>
      <c r="I1672" s="164">
        <v>3451.59</v>
      </c>
      <c r="J1672" s="164">
        <v>3451.59</v>
      </c>
      <c r="K1672" s="164">
        <v>6903.18</v>
      </c>
      <c r="L1672" s="164">
        <v>6903.18</v>
      </c>
      <c r="M1672" s="164">
        <v>1</v>
      </c>
      <c r="N1672" s="164">
        <v>1</v>
      </c>
      <c r="O1672" s="156">
        <v>3451.59</v>
      </c>
      <c r="P1672" s="156">
        <f t="shared" si="26"/>
        <v>3451.59</v>
      </c>
    </row>
    <row r="1673" spans="1:16" s="21" customFormat="1" ht="12">
      <c r="A1673" s="163" t="s">
        <v>3443</v>
      </c>
      <c r="B1673" s="163" t="s">
        <v>3646</v>
      </c>
      <c r="C1673" s="163" t="s">
        <v>307</v>
      </c>
      <c r="D1673" s="163" t="s">
        <v>307</v>
      </c>
      <c r="E1673" s="163" t="s">
        <v>13</v>
      </c>
      <c r="F1673" s="163"/>
      <c r="G1673" s="163" t="s">
        <v>2279</v>
      </c>
      <c r="H1673" s="163" t="s">
        <v>2280</v>
      </c>
      <c r="I1673" s="164">
        <v>4827.1000000000004</v>
      </c>
      <c r="J1673" s="164">
        <v>4827.1000000000004</v>
      </c>
      <c r="K1673" s="164">
        <v>451825.03</v>
      </c>
      <c r="L1673" s="164">
        <v>451825.02999999991</v>
      </c>
      <c r="M1673" s="164">
        <v>1</v>
      </c>
      <c r="N1673" s="164">
        <v>1</v>
      </c>
      <c r="O1673" s="156">
        <v>446997.93</v>
      </c>
      <c r="P1673" s="156">
        <f t="shared" si="26"/>
        <v>4827.0999999999185</v>
      </c>
    </row>
    <row r="1674" spans="1:16" s="21" customFormat="1" ht="12">
      <c r="A1674" s="163" t="s">
        <v>3443</v>
      </c>
      <c r="B1674" s="163" t="s">
        <v>3646</v>
      </c>
      <c r="C1674" s="163" t="s">
        <v>307</v>
      </c>
      <c r="D1674" s="163" t="s">
        <v>307</v>
      </c>
      <c r="E1674" s="163" t="s">
        <v>13</v>
      </c>
      <c r="F1674" s="163"/>
      <c r="G1674" s="163" t="s">
        <v>2281</v>
      </c>
      <c r="H1674" s="163" t="s">
        <v>2282</v>
      </c>
      <c r="I1674" s="164">
        <v>921.44</v>
      </c>
      <c r="J1674" s="164">
        <v>921.44</v>
      </c>
      <c r="K1674" s="164">
        <v>27455</v>
      </c>
      <c r="L1674" s="164">
        <v>27455</v>
      </c>
      <c r="M1674" s="164">
        <v>1</v>
      </c>
      <c r="N1674" s="164">
        <v>1</v>
      </c>
      <c r="O1674" s="156">
        <v>26533.56</v>
      </c>
      <c r="P1674" s="156">
        <f t="shared" si="26"/>
        <v>921.43999999999869</v>
      </c>
    </row>
    <row r="1675" spans="1:16" s="21" customFormat="1" ht="12">
      <c r="A1675" s="163" t="s">
        <v>3443</v>
      </c>
      <c r="B1675" s="163" t="s">
        <v>3646</v>
      </c>
      <c r="C1675" s="163" t="s">
        <v>307</v>
      </c>
      <c r="D1675" s="163" t="s">
        <v>307</v>
      </c>
      <c r="E1675" s="163" t="s">
        <v>13</v>
      </c>
      <c r="F1675" s="163"/>
      <c r="G1675" s="163" t="s">
        <v>2283</v>
      </c>
      <c r="H1675" s="163" t="s">
        <v>2284</v>
      </c>
      <c r="I1675" s="164">
        <v>13483.1</v>
      </c>
      <c r="J1675" s="164">
        <v>13483.1</v>
      </c>
      <c r="K1675" s="164">
        <v>13483.1</v>
      </c>
      <c r="L1675" s="164">
        <v>13483.1</v>
      </c>
      <c r="M1675" s="164">
        <v>1</v>
      </c>
      <c r="N1675" s="164">
        <v>1</v>
      </c>
      <c r="O1675" s="156">
        <v>0</v>
      </c>
      <c r="P1675" s="156">
        <f t="shared" si="26"/>
        <v>13483.1</v>
      </c>
    </row>
    <row r="1676" spans="1:16" s="21" customFormat="1" ht="12">
      <c r="A1676" s="163" t="s">
        <v>3443</v>
      </c>
      <c r="B1676" s="163" t="s">
        <v>3646</v>
      </c>
      <c r="C1676" s="163" t="s">
        <v>307</v>
      </c>
      <c r="D1676" s="163" t="s">
        <v>307</v>
      </c>
      <c r="E1676" s="163" t="s">
        <v>13</v>
      </c>
      <c r="F1676" s="163"/>
      <c r="G1676" s="163" t="s">
        <v>2285</v>
      </c>
      <c r="H1676" s="163" t="s">
        <v>2286</v>
      </c>
      <c r="I1676" s="164">
        <v>201.35</v>
      </c>
      <c r="J1676" s="164">
        <v>201.35</v>
      </c>
      <c r="K1676" s="164">
        <v>806.32</v>
      </c>
      <c r="L1676" s="164">
        <v>806.32</v>
      </c>
      <c r="M1676" s="164">
        <v>1</v>
      </c>
      <c r="N1676" s="164">
        <v>1</v>
      </c>
      <c r="O1676" s="156">
        <v>604.97</v>
      </c>
      <c r="P1676" s="156">
        <f t="shared" si="26"/>
        <v>201.35000000000002</v>
      </c>
    </row>
    <row r="1677" spans="1:16" s="21" customFormat="1" ht="12">
      <c r="A1677" s="163" t="s">
        <v>3443</v>
      </c>
      <c r="B1677" s="163" t="s">
        <v>3646</v>
      </c>
      <c r="C1677" s="163" t="s">
        <v>307</v>
      </c>
      <c r="D1677" s="163" t="s">
        <v>307</v>
      </c>
      <c r="E1677" s="163" t="s">
        <v>13</v>
      </c>
      <c r="F1677" s="163"/>
      <c r="G1677" s="163" t="s">
        <v>2287</v>
      </c>
      <c r="H1677" s="163" t="s">
        <v>2288</v>
      </c>
      <c r="I1677" s="164">
        <v>22928.61</v>
      </c>
      <c r="J1677" s="164">
        <v>22928.61</v>
      </c>
      <c r="K1677" s="164">
        <v>22928.61</v>
      </c>
      <c r="L1677" s="164">
        <v>22928.61</v>
      </c>
      <c r="M1677" s="164">
        <v>1</v>
      </c>
      <c r="N1677" s="164">
        <v>1</v>
      </c>
      <c r="O1677" s="156">
        <v>0</v>
      </c>
      <c r="P1677" s="156">
        <f t="shared" si="26"/>
        <v>22928.61</v>
      </c>
    </row>
    <row r="1678" spans="1:16" s="21" customFormat="1" ht="12">
      <c r="A1678" s="163" t="s">
        <v>3443</v>
      </c>
      <c r="B1678" s="163" t="s">
        <v>3646</v>
      </c>
      <c r="C1678" s="163" t="s">
        <v>307</v>
      </c>
      <c r="D1678" s="163" t="s">
        <v>307</v>
      </c>
      <c r="E1678" s="163" t="s">
        <v>13</v>
      </c>
      <c r="F1678" s="163"/>
      <c r="G1678" s="163" t="s">
        <v>2302</v>
      </c>
      <c r="H1678" s="163" t="s">
        <v>2303</v>
      </c>
      <c r="I1678" s="164">
        <v>7500.23</v>
      </c>
      <c r="J1678" s="164">
        <v>7500.23</v>
      </c>
      <c r="K1678" s="164">
        <v>7500.23</v>
      </c>
      <c r="L1678" s="164">
        <v>7500.23</v>
      </c>
      <c r="M1678" s="164">
        <v>1</v>
      </c>
      <c r="N1678" s="164">
        <v>1</v>
      </c>
      <c r="O1678" s="156">
        <v>0</v>
      </c>
      <c r="P1678" s="156">
        <f t="shared" si="26"/>
        <v>7500.23</v>
      </c>
    </row>
    <row r="1679" spans="1:16" s="21" customFormat="1" ht="12">
      <c r="A1679" s="163" t="s">
        <v>3443</v>
      </c>
      <c r="B1679" s="163" t="s">
        <v>3646</v>
      </c>
      <c r="C1679" s="163" t="s">
        <v>307</v>
      </c>
      <c r="D1679" s="163" t="s">
        <v>307</v>
      </c>
      <c r="E1679" s="163" t="s">
        <v>13</v>
      </c>
      <c r="F1679" s="163"/>
      <c r="G1679" s="163" t="s">
        <v>2310</v>
      </c>
      <c r="H1679" s="163" t="s">
        <v>38</v>
      </c>
      <c r="I1679" s="164" t="s">
        <v>3442</v>
      </c>
      <c r="J1679" s="164" t="s">
        <v>3442</v>
      </c>
      <c r="K1679" s="164">
        <v>0</v>
      </c>
      <c r="L1679" s="164">
        <v>0</v>
      </c>
      <c r="M1679" s="164">
        <v>2</v>
      </c>
      <c r="N1679" s="164">
        <v>2</v>
      </c>
      <c r="O1679" s="156">
        <v>0</v>
      </c>
      <c r="P1679" s="156">
        <f t="shared" si="26"/>
        <v>0</v>
      </c>
    </row>
    <row r="1680" spans="1:16" s="21" customFormat="1" ht="12">
      <c r="A1680" s="163" t="s">
        <v>3443</v>
      </c>
      <c r="B1680" s="163" t="s">
        <v>3646</v>
      </c>
      <c r="C1680" s="163" t="s">
        <v>307</v>
      </c>
      <c r="D1680" s="163" t="s">
        <v>307</v>
      </c>
      <c r="E1680" s="163" t="s">
        <v>13</v>
      </c>
      <c r="F1680" s="163"/>
      <c r="G1680" s="163" t="s">
        <v>2293</v>
      </c>
      <c r="H1680" s="163" t="s">
        <v>17</v>
      </c>
      <c r="I1680" s="164">
        <v>706.42</v>
      </c>
      <c r="J1680" s="164">
        <v>706.42</v>
      </c>
      <c r="K1680" s="164">
        <v>1165.1199999999999</v>
      </c>
      <c r="L1680" s="164">
        <v>1165.1199999999999</v>
      </c>
      <c r="M1680" s="164">
        <v>0</v>
      </c>
      <c r="N1680" s="164">
        <v>0</v>
      </c>
      <c r="O1680" s="156">
        <v>458.7</v>
      </c>
      <c r="P1680" s="156">
        <f t="shared" si="26"/>
        <v>706.41999999999985</v>
      </c>
    </row>
    <row r="1681" spans="1:16" s="21" customFormat="1" ht="12">
      <c r="A1681" s="163" t="s">
        <v>3443</v>
      </c>
      <c r="B1681" s="163" t="s">
        <v>3646</v>
      </c>
      <c r="C1681" s="163" t="s">
        <v>307</v>
      </c>
      <c r="D1681" s="163" t="s">
        <v>307</v>
      </c>
      <c r="E1681" s="163" t="s">
        <v>13</v>
      </c>
      <c r="F1681" s="163"/>
      <c r="G1681" s="163" t="s">
        <v>2294</v>
      </c>
      <c r="H1681" s="163" t="s">
        <v>2295</v>
      </c>
      <c r="I1681" s="164">
        <v>2720.22</v>
      </c>
      <c r="J1681" s="164">
        <v>2720.22</v>
      </c>
      <c r="K1681" s="164">
        <v>5440.44</v>
      </c>
      <c r="L1681" s="164">
        <v>5440.44</v>
      </c>
      <c r="M1681" s="164">
        <v>1</v>
      </c>
      <c r="N1681" s="164">
        <v>1</v>
      </c>
      <c r="O1681" s="156">
        <v>2720.22</v>
      </c>
      <c r="P1681" s="156">
        <f t="shared" si="26"/>
        <v>2720.22</v>
      </c>
    </row>
    <row r="1682" spans="1:16" s="21" customFormat="1" ht="12">
      <c r="A1682" s="163" t="s">
        <v>3443</v>
      </c>
      <c r="B1682" s="163" t="s">
        <v>3646</v>
      </c>
      <c r="C1682" s="163" t="s">
        <v>213</v>
      </c>
      <c r="D1682" s="163" t="s">
        <v>213</v>
      </c>
      <c r="E1682" s="163" t="s">
        <v>13</v>
      </c>
      <c r="F1682" s="163"/>
      <c r="G1682" s="163" t="s">
        <v>2279</v>
      </c>
      <c r="H1682" s="163" t="s">
        <v>2280</v>
      </c>
      <c r="I1682" s="164">
        <v>153.07</v>
      </c>
      <c r="J1682" s="164">
        <v>153.07</v>
      </c>
      <c r="K1682" s="164">
        <v>14908.68</v>
      </c>
      <c r="L1682" s="164">
        <v>14908.68</v>
      </c>
      <c r="M1682" s="164">
        <v>1</v>
      </c>
      <c r="N1682" s="164">
        <v>1</v>
      </c>
      <c r="O1682" s="156">
        <v>14755.61</v>
      </c>
      <c r="P1682" s="156">
        <f t="shared" si="26"/>
        <v>153.06999999999971</v>
      </c>
    </row>
    <row r="1683" spans="1:16" s="21" customFormat="1" ht="12">
      <c r="A1683" s="163" t="s">
        <v>3443</v>
      </c>
      <c r="B1683" s="163" t="s">
        <v>3646</v>
      </c>
      <c r="C1683" s="163" t="s">
        <v>213</v>
      </c>
      <c r="D1683" s="163" t="s">
        <v>213</v>
      </c>
      <c r="E1683" s="163" t="s">
        <v>13</v>
      </c>
      <c r="F1683" s="163"/>
      <c r="G1683" s="163" t="s">
        <v>2300</v>
      </c>
      <c r="H1683" s="163" t="s">
        <v>2301</v>
      </c>
      <c r="I1683" s="164" t="s">
        <v>3442</v>
      </c>
      <c r="J1683" s="164" t="s">
        <v>3442</v>
      </c>
      <c r="K1683" s="164">
        <v>0</v>
      </c>
      <c r="L1683" s="164">
        <v>0</v>
      </c>
      <c r="M1683" s="164">
        <v>1</v>
      </c>
      <c r="N1683" s="164">
        <v>1</v>
      </c>
      <c r="O1683" s="156">
        <v>0</v>
      </c>
      <c r="P1683" s="156">
        <f t="shared" si="26"/>
        <v>0</v>
      </c>
    </row>
    <row r="1684" spans="1:16" s="21" customFormat="1" ht="12">
      <c r="A1684" s="163" t="s">
        <v>3443</v>
      </c>
      <c r="B1684" s="163" t="s">
        <v>3646</v>
      </c>
      <c r="C1684" s="163" t="s">
        <v>213</v>
      </c>
      <c r="D1684" s="163" t="s">
        <v>213</v>
      </c>
      <c r="E1684" s="163" t="s">
        <v>13</v>
      </c>
      <c r="F1684" s="163"/>
      <c r="G1684" s="163" t="s">
        <v>2281</v>
      </c>
      <c r="H1684" s="163" t="s">
        <v>2282</v>
      </c>
      <c r="I1684" s="164">
        <v>28.93</v>
      </c>
      <c r="J1684" s="164">
        <v>28.93</v>
      </c>
      <c r="K1684" s="164">
        <v>862.03</v>
      </c>
      <c r="L1684" s="164">
        <v>862.02999999999986</v>
      </c>
      <c r="M1684" s="164">
        <v>1</v>
      </c>
      <c r="N1684" s="164">
        <v>1</v>
      </c>
      <c r="O1684" s="156">
        <v>833.09999999999991</v>
      </c>
      <c r="P1684" s="156">
        <f t="shared" si="26"/>
        <v>28.92999999999995</v>
      </c>
    </row>
    <row r="1685" spans="1:16" s="21" customFormat="1" ht="12">
      <c r="A1685" s="163" t="s">
        <v>3443</v>
      </c>
      <c r="B1685" s="163" t="s">
        <v>3646</v>
      </c>
      <c r="C1685" s="163" t="s">
        <v>213</v>
      </c>
      <c r="D1685" s="163" t="s">
        <v>213</v>
      </c>
      <c r="E1685" s="163" t="s">
        <v>13</v>
      </c>
      <c r="F1685" s="163"/>
      <c r="G1685" s="163" t="s">
        <v>2283</v>
      </c>
      <c r="H1685" s="163" t="s">
        <v>2284</v>
      </c>
      <c r="I1685" s="164">
        <v>558.53</v>
      </c>
      <c r="J1685" s="164">
        <v>558.53</v>
      </c>
      <c r="K1685" s="164">
        <v>558.53</v>
      </c>
      <c r="L1685" s="164">
        <v>558.53</v>
      </c>
      <c r="M1685" s="164">
        <v>1</v>
      </c>
      <c r="N1685" s="164">
        <v>1</v>
      </c>
      <c r="O1685" s="156">
        <v>0</v>
      </c>
      <c r="P1685" s="156">
        <f t="shared" si="26"/>
        <v>558.53</v>
      </c>
    </row>
    <row r="1686" spans="1:16" s="21" customFormat="1" ht="12">
      <c r="A1686" s="163" t="s">
        <v>3443</v>
      </c>
      <c r="B1686" s="163" t="s">
        <v>3646</v>
      </c>
      <c r="C1686" s="163" t="s">
        <v>213</v>
      </c>
      <c r="D1686" s="163" t="s">
        <v>213</v>
      </c>
      <c r="E1686" s="163" t="s">
        <v>13</v>
      </c>
      <c r="F1686" s="163"/>
      <c r="G1686" s="163" t="s">
        <v>2285</v>
      </c>
      <c r="H1686" s="163" t="s">
        <v>2286</v>
      </c>
      <c r="I1686" s="164">
        <v>7.16</v>
      </c>
      <c r="J1686" s="164">
        <v>7.16</v>
      </c>
      <c r="K1686" s="164">
        <v>28.66</v>
      </c>
      <c r="L1686" s="164">
        <v>28.660000000000004</v>
      </c>
      <c r="M1686" s="164">
        <v>1</v>
      </c>
      <c r="N1686" s="164">
        <v>1</v>
      </c>
      <c r="O1686" s="156">
        <v>21.5</v>
      </c>
      <c r="P1686" s="156">
        <f t="shared" si="26"/>
        <v>7.1600000000000037</v>
      </c>
    </row>
    <row r="1687" spans="1:16" s="21" customFormat="1" ht="12">
      <c r="A1687" s="163" t="s">
        <v>3443</v>
      </c>
      <c r="B1687" s="163" t="s">
        <v>3646</v>
      </c>
      <c r="C1687" s="163" t="s">
        <v>213</v>
      </c>
      <c r="D1687" s="163" t="s">
        <v>213</v>
      </c>
      <c r="E1687" s="163" t="s">
        <v>13</v>
      </c>
      <c r="F1687" s="163"/>
      <c r="G1687" s="163" t="s">
        <v>2287</v>
      </c>
      <c r="H1687" s="163" t="s">
        <v>2288</v>
      </c>
      <c r="I1687" s="164">
        <v>145.16999999999999</v>
      </c>
      <c r="J1687" s="164">
        <v>145.16999999999999</v>
      </c>
      <c r="K1687" s="164">
        <v>145.16999999999999</v>
      </c>
      <c r="L1687" s="164">
        <v>145.16999999999999</v>
      </c>
      <c r="M1687" s="164">
        <v>1</v>
      </c>
      <c r="N1687" s="164">
        <v>1</v>
      </c>
      <c r="O1687" s="156">
        <v>0</v>
      </c>
      <c r="P1687" s="156">
        <f t="shared" si="26"/>
        <v>145.16999999999999</v>
      </c>
    </row>
    <row r="1688" spans="1:16" s="21" customFormat="1" ht="12">
      <c r="A1688" s="163" t="s">
        <v>3443</v>
      </c>
      <c r="B1688" s="163" t="s">
        <v>3646</v>
      </c>
      <c r="C1688" s="163" t="s">
        <v>213</v>
      </c>
      <c r="D1688" s="163" t="s">
        <v>213</v>
      </c>
      <c r="E1688" s="163" t="s">
        <v>13</v>
      </c>
      <c r="F1688" s="163"/>
      <c r="G1688" s="163" t="s">
        <v>2302</v>
      </c>
      <c r="H1688" s="163" t="s">
        <v>2303</v>
      </c>
      <c r="I1688" s="164">
        <v>39.270000000000003</v>
      </c>
      <c r="J1688" s="164">
        <v>39.270000000000003</v>
      </c>
      <c r="K1688" s="164">
        <v>39.270000000000003</v>
      </c>
      <c r="L1688" s="164">
        <v>39.270000000000003</v>
      </c>
      <c r="M1688" s="164">
        <v>1</v>
      </c>
      <c r="N1688" s="164">
        <v>1</v>
      </c>
      <c r="O1688" s="156">
        <v>0</v>
      </c>
      <c r="P1688" s="156">
        <f t="shared" si="26"/>
        <v>39.270000000000003</v>
      </c>
    </row>
    <row r="1689" spans="1:16" s="21" customFormat="1" ht="12">
      <c r="A1689" s="163" t="s">
        <v>3443</v>
      </c>
      <c r="B1689" s="163" t="s">
        <v>3646</v>
      </c>
      <c r="C1689" s="163" t="s">
        <v>213</v>
      </c>
      <c r="D1689" s="163" t="s">
        <v>213</v>
      </c>
      <c r="E1689" s="163" t="s">
        <v>13</v>
      </c>
      <c r="F1689" s="163"/>
      <c r="G1689" s="163" t="s">
        <v>2338</v>
      </c>
      <c r="H1689" s="163" t="s">
        <v>2339</v>
      </c>
      <c r="I1689" s="164" t="s">
        <v>3442</v>
      </c>
      <c r="J1689" s="164" t="s">
        <v>3442</v>
      </c>
      <c r="K1689" s="164">
        <v>0</v>
      </c>
      <c r="L1689" s="164">
        <v>0</v>
      </c>
      <c r="M1689" s="164">
        <v>1</v>
      </c>
      <c r="N1689" s="164">
        <v>1</v>
      </c>
      <c r="O1689" s="156">
        <v>0</v>
      </c>
      <c r="P1689" s="156">
        <f t="shared" si="26"/>
        <v>0</v>
      </c>
    </row>
    <row r="1690" spans="1:16" s="21" customFormat="1" ht="12">
      <c r="A1690" s="163" t="s">
        <v>3443</v>
      </c>
      <c r="B1690" s="163" t="s">
        <v>3646</v>
      </c>
      <c r="C1690" s="163" t="s">
        <v>213</v>
      </c>
      <c r="D1690" s="163" t="s">
        <v>213</v>
      </c>
      <c r="E1690" s="163" t="s">
        <v>13</v>
      </c>
      <c r="F1690" s="163"/>
      <c r="G1690" s="163" t="s">
        <v>2306</v>
      </c>
      <c r="H1690" s="163" t="s">
        <v>27</v>
      </c>
      <c r="I1690" s="164" t="s">
        <v>3442</v>
      </c>
      <c r="J1690" s="164" t="s">
        <v>3442</v>
      </c>
      <c r="K1690" s="164">
        <v>0</v>
      </c>
      <c r="L1690" s="164">
        <v>0</v>
      </c>
      <c r="M1690" s="164">
        <v>1</v>
      </c>
      <c r="N1690" s="164">
        <v>1</v>
      </c>
      <c r="O1690" s="156">
        <v>0</v>
      </c>
      <c r="P1690" s="156">
        <f t="shared" si="26"/>
        <v>0</v>
      </c>
    </row>
    <row r="1691" spans="1:16" s="21" customFormat="1" ht="12">
      <c r="A1691" s="163" t="s">
        <v>3443</v>
      </c>
      <c r="B1691" s="163" t="s">
        <v>3646</v>
      </c>
      <c r="C1691" s="163" t="s">
        <v>213</v>
      </c>
      <c r="D1691" s="163" t="s">
        <v>213</v>
      </c>
      <c r="E1691" s="163" t="s">
        <v>13</v>
      </c>
      <c r="F1691" s="163"/>
      <c r="G1691" s="163" t="s">
        <v>2289</v>
      </c>
      <c r="H1691" s="163" t="s">
        <v>2290</v>
      </c>
      <c r="I1691" s="164" t="s">
        <v>3442</v>
      </c>
      <c r="J1691" s="164" t="s">
        <v>3442</v>
      </c>
      <c r="K1691" s="164">
        <v>0</v>
      </c>
      <c r="L1691" s="164">
        <v>0</v>
      </c>
      <c r="M1691" s="164">
        <v>1</v>
      </c>
      <c r="N1691" s="164">
        <v>1</v>
      </c>
      <c r="O1691" s="156">
        <v>0</v>
      </c>
      <c r="P1691" s="156">
        <f t="shared" si="26"/>
        <v>0</v>
      </c>
    </row>
    <row r="1692" spans="1:16" s="21" customFormat="1" ht="12">
      <c r="A1692" s="163" t="s">
        <v>3443</v>
      </c>
      <c r="B1692" s="163" t="s">
        <v>3646</v>
      </c>
      <c r="C1692" s="163" t="s">
        <v>213</v>
      </c>
      <c r="D1692" s="163" t="s">
        <v>213</v>
      </c>
      <c r="E1692" s="163" t="s">
        <v>13</v>
      </c>
      <c r="F1692" s="163"/>
      <c r="G1692" s="163" t="s">
        <v>2291</v>
      </c>
      <c r="H1692" s="163" t="s">
        <v>2292</v>
      </c>
      <c r="I1692" s="164" t="s">
        <v>3442</v>
      </c>
      <c r="J1692" s="164" t="s">
        <v>3442</v>
      </c>
      <c r="K1692" s="164">
        <v>0</v>
      </c>
      <c r="L1692" s="164">
        <v>0</v>
      </c>
      <c r="M1692" s="164">
        <v>1</v>
      </c>
      <c r="N1692" s="164">
        <v>1</v>
      </c>
      <c r="O1692" s="156">
        <v>0</v>
      </c>
      <c r="P1692" s="156">
        <f t="shared" si="26"/>
        <v>0</v>
      </c>
    </row>
    <row r="1693" spans="1:16" s="21" customFormat="1" ht="12">
      <c r="A1693" s="163" t="s">
        <v>3443</v>
      </c>
      <c r="B1693" s="163" t="s">
        <v>3646</v>
      </c>
      <c r="C1693" s="163" t="s">
        <v>213</v>
      </c>
      <c r="D1693" s="163" t="s">
        <v>213</v>
      </c>
      <c r="E1693" s="163" t="s">
        <v>13</v>
      </c>
      <c r="F1693" s="163"/>
      <c r="G1693" s="163" t="s">
        <v>2293</v>
      </c>
      <c r="H1693" s="163" t="s">
        <v>17</v>
      </c>
      <c r="I1693" s="164">
        <v>19.72</v>
      </c>
      <c r="J1693" s="164">
        <v>19.72</v>
      </c>
      <c r="K1693" s="164">
        <v>26.27</v>
      </c>
      <c r="L1693" s="164">
        <v>26.27</v>
      </c>
      <c r="M1693" s="164">
        <v>1</v>
      </c>
      <c r="N1693" s="164">
        <v>1</v>
      </c>
      <c r="O1693" s="156">
        <v>6.5500000000000007</v>
      </c>
      <c r="P1693" s="156">
        <f t="shared" si="26"/>
        <v>19.72</v>
      </c>
    </row>
    <row r="1694" spans="1:16">
      <c r="A1694" s="163" t="s">
        <v>3443</v>
      </c>
      <c r="B1694" s="163" t="s">
        <v>3646</v>
      </c>
      <c r="C1694" s="163" t="s">
        <v>213</v>
      </c>
      <c r="D1694" s="163" t="s">
        <v>213</v>
      </c>
      <c r="E1694" s="163" t="s">
        <v>13</v>
      </c>
      <c r="F1694" s="163"/>
      <c r="G1694" s="163" t="s">
        <v>2294</v>
      </c>
      <c r="H1694" s="163" t="s">
        <v>2295</v>
      </c>
      <c r="I1694" s="164">
        <v>86.33</v>
      </c>
      <c r="J1694" s="164">
        <v>86.33</v>
      </c>
      <c r="K1694" s="164">
        <v>172.66</v>
      </c>
      <c r="L1694" s="164">
        <v>172.66</v>
      </c>
      <c r="M1694" s="164">
        <v>1</v>
      </c>
      <c r="N1694" s="164">
        <v>1</v>
      </c>
      <c r="O1694" s="156">
        <v>86.33</v>
      </c>
      <c r="P1694" s="156">
        <f t="shared" si="26"/>
        <v>86.33</v>
      </c>
    </row>
    <row r="1695" spans="1:16">
      <c r="A1695" s="163" t="s">
        <v>3443</v>
      </c>
      <c r="B1695" s="163" t="s">
        <v>3646</v>
      </c>
      <c r="C1695" s="163" t="s">
        <v>213</v>
      </c>
      <c r="D1695" s="163" t="s">
        <v>213</v>
      </c>
      <c r="E1695" s="163" t="s">
        <v>13</v>
      </c>
      <c r="F1695" s="163"/>
      <c r="G1695" s="163" t="s">
        <v>2314</v>
      </c>
      <c r="H1695" s="163" t="s">
        <v>2315</v>
      </c>
      <c r="I1695" s="164" t="s">
        <v>3442</v>
      </c>
      <c r="J1695" s="164" t="s">
        <v>3442</v>
      </c>
      <c r="K1695" s="164">
        <v>0</v>
      </c>
      <c r="L1695" s="164">
        <v>0</v>
      </c>
      <c r="M1695" s="164">
        <v>1</v>
      </c>
      <c r="N1695" s="164">
        <v>1</v>
      </c>
      <c r="O1695" s="156">
        <v>0</v>
      </c>
      <c r="P1695" s="156">
        <f t="shared" si="26"/>
        <v>0</v>
      </c>
    </row>
    <row r="1696" spans="1:16">
      <c r="A1696" s="163" t="s">
        <v>3443</v>
      </c>
      <c r="B1696" s="163" t="s">
        <v>3646</v>
      </c>
      <c r="C1696" s="163" t="s">
        <v>215</v>
      </c>
      <c r="D1696" s="163" t="s">
        <v>215</v>
      </c>
      <c r="E1696" s="163" t="s">
        <v>13</v>
      </c>
      <c r="F1696" s="163"/>
      <c r="G1696" s="163" t="s">
        <v>2279</v>
      </c>
      <c r="H1696" s="163" t="s">
        <v>2280</v>
      </c>
      <c r="I1696" s="164">
        <v>90622</v>
      </c>
      <c r="J1696" s="164">
        <v>90622</v>
      </c>
      <c r="K1696" s="164">
        <v>8794462.9700000007</v>
      </c>
      <c r="L1696" s="164">
        <v>8794462.9700000007</v>
      </c>
      <c r="M1696" s="164">
        <v>1</v>
      </c>
      <c r="N1696" s="164">
        <v>1</v>
      </c>
      <c r="O1696" s="156">
        <v>8703840.9699999988</v>
      </c>
      <c r="P1696" s="156">
        <f t="shared" si="26"/>
        <v>90622.000000001863</v>
      </c>
    </row>
    <row r="1697" spans="1:16">
      <c r="A1697" s="163" t="s">
        <v>3443</v>
      </c>
      <c r="B1697" s="163" t="s">
        <v>3646</v>
      </c>
      <c r="C1697" s="163" t="s">
        <v>215</v>
      </c>
      <c r="D1697" s="163" t="s">
        <v>215</v>
      </c>
      <c r="E1697" s="163" t="s">
        <v>13</v>
      </c>
      <c r="F1697" s="163"/>
      <c r="G1697" s="163" t="s">
        <v>2300</v>
      </c>
      <c r="H1697" s="163" t="s">
        <v>2301</v>
      </c>
      <c r="I1697" s="164" t="s">
        <v>3442</v>
      </c>
      <c r="J1697" s="164" t="s">
        <v>3442</v>
      </c>
      <c r="K1697" s="164">
        <v>0</v>
      </c>
      <c r="L1697" s="164">
        <v>0</v>
      </c>
      <c r="M1697" s="164">
        <v>1</v>
      </c>
      <c r="N1697" s="164">
        <v>1</v>
      </c>
      <c r="O1697" s="156">
        <v>0</v>
      </c>
      <c r="P1697" s="156">
        <f t="shared" si="26"/>
        <v>0</v>
      </c>
    </row>
    <row r="1698" spans="1:16">
      <c r="A1698" s="163" t="s">
        <v>3443</v>
      </c>
      <c r="B1698" s="163" t="s">
        <v>3646</v>
      </c>
      <c r="C1698" s="163" t="s">
        <v>215</v>
      </c>
      <c r="D1698" s="163" t="s">
        <v>215</v>
      </c>
      <c r="E1698" s="163" t="s">
        <v>13</v>
      </c>
      <c r="F1698" s="163"/>
      <c r="G1698" s="163" t="s">
        <v>2281</v>
      </c>
      <c r="H1698" s="163" t="s">
        <v>2282</v>
      </c>
      <c r="I1698" s="164">
        <v>17310.98</v>
      </c>
      <c r="J1698" s="164">
        <v>17310.98</v>
      </c>
      <c r="K1698" s="164">
        <v>515789.83</v>
      </c>
      <c r="L1698" s="164">
        <v>515789.82999999996</v>
      </c>
      <c r="M1698" s="164">
        <v>1</v>
      </c>
      <c r="N1698" s="164">
        <v>1</v>
      </c>
      <c r="O1698" s="156">
        <v>498478.85</v>
      </c>
      <c r="P1698" s="156">
        <f t="shared" si="26"/>
        <v>17310.979999999981</v>
      </c>
    </row>
    <row r="1699" spans="1:16">
      <c r="A1699" s="163" t="s">
        <v>3443</v>
      </c>
      <c r="B1699" s="163" t="s">
        <v>3646</v>
      </c>
      <c r="C1699" s="163" t="s">
        <v>215</v>
      </c>
      <c r="D1699" s="163" t="s">
        <v>215</v>
      </c>
      <c r="E1699" s="163" t="s">
        <v>13</v>
      </c>
      <c r="F1699" s="163"/>
      <c r="G1699" s="163" t="s">
        <v>2283</v>
      </c>
      <c r="H1699" s="163" t="s">
        <v>2284</v>
      </c>
      <c r="I1699" s="164">
        <v>271447.58</v>
      </c>
      <c r="J1699" s="164">
        <v>271447.58</v>
      </c>
      <c r="K1699" s="164">
        <v>271447.58</v>
      </c>
      <c r="L1699" s="164">
        <v>271447.58</v>
      </c>
      <c r="M1699" s="164">
        <v>1</v>
      </c>
      <c r="N1699" s="164">
        <v>1</v>
      </c>
      <c r="O1699" s="156">
        <v>0</v>
      </c>
      <c r="P1699" s="156">
        <f t="shared" si="26"/>
        <v>271447.58</v>
      </c>
    </row>
    <row r="1700" spans="1:16">
      <c r="A1700" s="163" t="s">
        <v>3443</v>
      </c>
      <c r="B1700" s="163" t="s">
        <v>3646</v>
      </c>
      <c r="C1700" s="163" t="s">
        <v>215</v>
      </c>
      <c r="D1700" s="163" t="s">
        <v>215</v>
      </c>
      <c r="E1700" s="163" t="s">
        <v>13</v>
      </c>
      <c r="F1700" s="163"/>
      <c r="G1700" s="163" t="s">
        <v>2285</v>
      </c>
      <c r="H1700" s="163" t="s">
        <v>2286</v>
      </c>
      <c r="I1700" s="164">
        <v>4053.68</v>
      </c>
      <c r="J1700" s="164">
        <v>4053.68</v>
      </c>
      <c r="K1700" s="164">
        <v>16233.16</v>
      </c>
      <c r="L1700" s="164">
        <v>16233.16</v>
      </c>
      <c r="M1700" s="164">
        <v>1</v>
      </c>
      <c r="N1700" s="164">
        <v>1</v>
      </c>
      <c r="O1700" s="156">
        <v>12179.48</v>
      </c>
      <c r="P1700" s="156">
        <f t="shared" si="26"/>
        <v>4053.6800000000003</v>
      </c>
    </row>
    <row r="1701" spans="1:16">
      <c r="A1701" s="163" t="s">
        <v>3443</v>
      </c>
      <c r="B1701" s="163" t="s">
        <v>3646</v>
      </c>
      <c r="C1701" s="163" t="s">
        <v>215</v>
      </c>
      <c r="D1701" s="163" t="s">
        <v>215</v>
      </c>
      <c r="E1701" s="163" t="s">
        <v>13</v>
      </c>
      <c r="F1701" s="163"/>
      <c r="G1701" s="163" t="s">
        <v>2298</v>
      </c>
      <c r="H1701" s="163" t="s">
        <v>2299</v>
      </c>
      <c r="I1701" s="164" t="s">
        <v>3442</v>
      </c>
      <c r="J1701" s="164" t="s">
        <v>3442</v>
      </c>
      <c r="K1701" s="164">
        <v>9444489</v>
      </c>
      <c r="L1701" s="164">
        <v>9444489</v>
      </c>
      <c r="M1701" s="164">
        <v>1</v>
      </c>
      <c r="N1701" s="164">
        <v>1</v>
      </c>
      <c r="O1701" s="156">
        <v>9444489</v>
      </c>
      <c r="P1701" s="156">
        <f t="shared" si="26"/>
        <v>0</v>
      </c>
    </row>
    <row r="1702" spans="1:16">
      <c r="A1702" s="163" t="s">
        <v>3443</v>
      </c>
      <c r="B1702" s="163" t="s">
        <v>3646</v>
      </c>
      <c r="C1702" s="163" t="s">
        <v>215</v>
      </c>
      <c r="D1702" s="163" t="s">
        <v>215</v>
      </c>
      <c r="E1702" s="163" t="s">
        <v>13</v>
      </c>
      <c r="F1702" s="163"/>
      <c r="G1702" s="163" t="s">
        <v>2287</v>
      </c>
      <c r="H1702" s="163" t="s">
        <v>2288</v>
      </c>
      <c r="I1702" s="164">
        <v>94620.32</v>
      </c>
      <c r="J1702" s="164">
        <v>94620.32</v>
      </c>
      <c r="K1702" s="164">
        <v>94620.32</v>
      </c>
      <c r="L1702" s="164">
        <v>94620.32</v>
      </c>
      <c r="M1702" s="164">
        <v>1</v>
      </c>
      <c r="N1702" s="164">
        <v>1</v>
      </c>
      <c r="O1702" s="156">
        <v>0</v>
      </c>
      <c r="P1702" s="156">
        <f t="shared" si="26"/>
        <v>94620.32</v>
      </c>
    </row>
    <row r="1703" spans="1:16">
      <c r="A1703" s="163" t="s">
        <v>3443</v>
      </c>
      <c r="B1703" s="163" t="s">
        <v>3646</v>
      </c>
      <c r="C1703" s="163" t="s">
        <v>215</v>
      </c>
      <c r="D1703" s="163" t="s">
        <v>215</v>
      </c>
      <c r="E1703" s="163" t="s">
        <v>13</v>
      </c>
      <c r="F1703" s="163"/>
      <c r="G1703" s="163" t="s">
        <v>2302</v>
      </c>
      <c r="H1703" s="163" t="s">
        <v>2303</v>
      </c>
      <c r="I1703" s="164">
        <v>20125.84</v>
      </c>
      <c r="J1703" s="164">
        <v>20125.84</v>
      </c>
      <c r="K1703" s="164">
        <v>20125.84</v>
      </c>
      <c r="L1703" s="164">
        <v>20125.84</v>
      </c>
      <c r="M1703" s="164">
        <v>1</v>
      </c>
      <c r="N1703" s="164">
        <v>1</v>
      </c>
      <c r="O1703" s="156">
        <v>0</v>
      </c>
      <c r="P1703" s="156">
        <f t="shared" si="26"/>
        <v>20125.84</v>
      </c>
    </row>
    <row r="1704" spans="1:16">
      <c r="A1704" s="163" t="s">
        <v>3443</v>
      </c>
      <c r="B1704" s="163" t="s">
        <v>3646</v>
      </c>
      <c r="C1704" s="163" t="s">
        <v>215</v>
      </c>
      <c r="D1704" s="163" t="s">
        <v>215</v>
      </c>
      <c r="E1704" s="163" t="s">
        <v>13</v>
      </c>
      <c r="F1704" s="163"/>
      <c r="G1704" s="163" t="s">
        <v>2296</v>
      </c>
      <c r="H1704" s="163" t="s">
        <v>2297</v>
      </c>
      <c r="I1704" s="164" t="s">
        <v>3442</v>
      </c>
      <c r="J1704" s="164" t="s">
        <v>3442</v>
      </c>
      <c r="K1704" s="164">
        <v>6802182.1900000004</v>
      </c>
      <c r="L1704" s="164">
        <v>6802182.1899999995</v>
      </c>
      <c r="M1704" s="164">
        <v>1</v>
      </c>
      <c r="N1704" s="164">
        <v>1</v>
      </c>
      <c r="O1704" s="156">
        <v>6802182.1899999995</v>
      </c>
      <c r="P1704" s="156">
        <f t="shared" si="26"/>
        <v>0</v>
      </c>
    </row>
    <row r="1705" spans="1:16">
      <c r="A1705" s="163" t="s">
        <v>3443</v>
      </c>
      <c r="B1705" s="163" t="s">
        <v>3646</v>
      </c>
      <c r="C1705" s="163" t="s">
        <v>215</v>
      </c>
      <c r="D1705" s="163" t="s">
        <v>215</v>
      </c>
      <c r="E1705" s="163" t="s">
        <v>13</v>
      </c>
      <c r="F1705" s="163"/>
      <c r="G1705" s="163" t="s">
        <v>2334</v>
      </c>
      <c r="H1705" s="163" t="s">
        <v>2335</v>
      </c>
      <c r="I1705" s="164">
        <v>3587618.91</v>
      </c>
      <c r="J1705" s="164">
        <v>3587618.91</v>
      </c>
      <c r="K1705" s="164">
        <v>7022239.1799999997</v>
      </c>
      <c r="L1705" s="164">
        <v>7022239.1799999997</v>
      </c>
      <c r="M1705" s="164">
        <v>1</v>
      </c>
      <c r="N1705" s="164">
        <v>1</v>
      </c>
      <c r="O1705" s="156">
        <v>3434620.27</v>
      </c>
      <c r="P1705" s="156">
        <f t="shared" si="26"/>
        <v>3587618.9099999997</v>
      </c>
    </row>
    <row r="1706" spans="1:16">
      <c r="A1706" s="163" t="s">
        <v>3443</v>
      </c>
      <c r="B1706" s="163" t="s">
        <v>3646</v>
      </c>
      <c r="C1706" s="163" t="s">
        <v>215</v>
      </c>
      <c r="D1706" s="163" t="s">
        <v>215</v>
      </c>
      <c r="E1706" s="163" t="s">
        <v>13</v>
      </c>
      <c r="F1706" s="163"/>
      <c r="G1706" s="163" t="s">
        <v>2336</v>
      </c>
      <c r="H1706" s="163" t="s">
        <v>2337</v>
      </c>
      <c r="I1706" s="164" t="s">
        <v>3442</v>
      </c>
      <c r="J1706" s="164" t="s">
        <v>3442</v>
      </c>
      <c r="K1706" s="164">
        <v>0</v>
      </c>
      <c r="L1706" s="164">
        <v>0</v>
      </c>
      <c r="M1706" s="164">
        <v>1</v>
      </c>
      <c r="N1706" s="164">
        <v>1</v>
      </c>
      <c r="O1706" s="156">
        <v>0</v>
      </c>
      <c r="P1706" s="156">
        <f t="shared" si="26"/>
        <v>0</v>
      </c>
    </row>
    <row r="1707" spans="1:16">
      <c r="A1707" s="163" t="s">
        <v>3443</v>
      </c>
      <c r="B1707" s="163" t="s">
        <v>3646</v>
      </c>
      <c r="C1707" s="163" t="s">
        <v>215</v>
      </c>
      <c r="D1707" s="163" t="s">
        <v>215</v>
      </c>
      <c r="E1707" s="163" t="s">
        <v>13</v>
      </c>
      <c r="F1707" s="163"/>
      <c r="G1707" s="163" t="s">
        <v>2338</v>
      </c>
      <c r="H1707" s="163" t="s">
        <v>2339</v>
      </c>
      <c r="I1707" s="164">
        <v>200000</v>
      </c>
      <c r="J1707" s="164">
        <v>200000</v>
      </c>
      <c r="K1707" s="164">
        <v>200000</v>
      </c>
      <c r="L1707" s="164">
        <v>200000</v>
      </c>
      <c r="M1707" s="164">
        <v>1</v>
      </c>
      <c r="N1707" s="164">
        <v>1</v>
      </c>
      <c r="O1707" s="156">
        <v>0</v>
      </c>
      <c r="P1707" s="156">
        <f t="shared" si="26"/>
        <v>200000</v>
      </c>
    </row>
    <row r="1708" spans="1:16">
      <c r="A1708" s="163" t="s">
        <v>3443</v>
      </c>
      <c r="B1708" s="163" t="s">
        <v>3646</v>
      </c>
      <c r="C1708" s="163" t="s">
        <v>215</v>
      </c>
      <c r="D1708" s="163" t="s">
        <v>215</v>
      </c>
      <c r="E1708" s="163" t="s">
        <v>13</v>
      </c>
      <c r="F1708" s="163"/>
      <c r="G1708" s="163" t="s">
        <v>2340</v>
      </c>
      <c r="H1708" s="163" t="s">
        <v>2341</v>
      </c>
      <c r="I1708" s="164">
        <v>1706710.4</v>
      </c>
      <c r="J1708" s="164">
        <v>1706710.4</v>
      </c>
      <c r="K1708" s="164">
        <v>1706710.4</v>
      </c>
      <c r="L1708" s="164">
        <v>1706710.4</v>
      </c>
      <c r="M1708" s="164">
        <v>1</v>
      </c>
      <c r="N1708" s="164">
        <v>1</v>
      </c>
      <c r="O1708" s="156">
        <v>0</v>
      </c>
      <c r="P1708" s="156">
        <f t="shared" si="26"/>
        <v>1706710.4</v>
      </c>
    </row>
    <row r="1709" spans="1:16">
      <c r="A1709" s="163" t="s">
        <v>3443</v>
      </c>
      <c r="B1709" s="163" t="s">
        <v>3646</v>
      </c>
      <c r="C1709" s="163" t="s">
        <v>215</v>
      </c>
      <c r="D1709" s="163" t="s">
        <v>215</v>
      </c>
      <c r="E1709" s="163" t="s">
        <v>13</v>
      </c>
      <c r="F1709" s="163"/>
      <c r="G1709" s="163" t="s">
        <v>2390</v>
      </c>
      <c r="H1709" s="163" t="s">
        <v>2341</v>
      </c>
      <c r="I1709" s="164">
        <v>194863</v>
      </c>
      <c r="J1709" s="164">
        <v>194863</v>
      </c>
      <c r="K1709" s="164">
        <v>194863</v>
      </c>
      <c r="L1709" s="164">
        <v>194863</v>
      </c>
      <c r="M1709" s="164">
        <v>1</v>
      </c>
      <c r="N1709" s="164">
        <v>1</v>
      </c>
      <c r="O1709" s="156">
        <v>0</v>
      </c>
      <c r="P1709" s="156">
        <f t="shared" si="26"/>
        <v>194863</v>
      </c>
    </row>
    <row r="1710" spans="1:16">
      <c r="A1710" s="163" t="s">
        <v>3443</v>
      </c>
      <c r="B1710" s="163" t="s">
        <v>3646</v>
      </c>
      <c r="C1710" s="163" t="s">
        <v>215</v>
      </c>
      <c r="D1710" s="163" t="s">
        <v>215</v>
      </c>
      <c r="E1710" s="163" t="s">
        <v>13</v>
      </c>
      <c r="F1710" s="163"/>
      <c r="G1710" s="163" t="s">
        <v>2342</v>
      </c>
      <c r="H1710" s="163" t="s">
        <v>2343</v>
      </c>
      <c r="I1710" s="164" t="s">
        <v>3442</v>
      </c>
      <c r="J1710" s="164" t="s">
        <v>3442</v>
      </c>
      <c r="K1710" s="164">
        <v>0</v>
      </c>
      <c r="L1710" s="164">
        <v>0</v>
      </c>
      <c r="M1710" s="164">
        <v>1</v>
      </c>
      <c r="N1710" s="164">
        <v>1</v>
      </c>
      <c r="O1710" s="156">
        <v>0</v>
      </c>
      <c r="P1710" s="156">
        <f t="shared" si="26"/>
        <v>0</v>
      </c>
    </row>
    <row r="1711" spans="1:16">
      <c r="A1711" s="163" t="s">
        <v>3443</v>
      </c>
      <c r="B1711" s="163" t="s">
        <v>3646</v>
      </c>
      <c r="C1711" s="163" t="s">
        <v>215</v>
      </c>
      <c r="D1711" s="163" t="s">
        <v>215</v>
      </c>
      <c r="E1711" s="163" t="s">
        <v>13</v>
      </c>
      <c r="F1711" s="163"/>
      <c r="G1711" s="163" t="s">
        <v>2306</v>
      </c>
      <c r="H1711" s="163" t="s">
        <v>27</v>
      </c>
      <c r="I1711" s="164" t="s">
        <v>3442</v>
      </c>
      <c r="J1711" s="164" t="s">
        <v>3442</v>
      </c>
      <c r="K1711" s="164">
        <v>0</v>
      </c>
      <c r="L1711" s="164">
        <v>0</v>
      </c>
      <c r="M1711" s="164">
        <v>1</v>
      </c>
      <c r="N1711" s="164">
        <v>1</v>
      </c>
      <c r="O1711" s="156">
        <v>0</v>
      </c>
      <c r="P1711" s="156">
        <f t="shared" si="26"/>
        <v>0</v>
      </c>
    </row>
    <row r="1712" spans="1:16">
      <c r="A1712" s="163" t="s">
        <v>3443</v>
      </c>
      <c r="B1712" s="163" t="s">
        <v>3646</v>
      </c>
      <c r="C1712" s="163" t="s">
        <v>215</v>
      </c>
      <c r="D1712" s="163" t="s">
        <v>215</v>
      </c>
      <c r="E1712" s="163" t="s">
        <v>13</v>
      </c>
      <c r="F1712" s="163"/>
      <c r="G1712" s="163" t="s">
        <v>2344</v>
      </c>
      <c r="H1712" s="163" t="s">
        <v>2345</v>
      </c>
      <c r="I1712" s="164">
        <v>87209.85</v>
      </c>
      <c r="J1712" s="164">
        <v>87209.85</v>
      </c>
      <c r="K1712" s="164">
        <v>402291.66</v>
      </c>
      <c r="L1712" s="164">
        <v>402291.66</v>
      </c>
      <c r="M1712" s="164">
        <v>1</v>
      </c>
      <c r="N1712" s="164">
        <v>1</v>
      </c>
      <c r="O1712" s="156">
        <v>315081.81</v>
      </c>
      <c r="P1712" s="156">
        <f t="shared" si="26"/>
        <v>87209.849999999977</v>
      </c>
    </row>
    <row r="1713" spans="1:16">
      <c r="A1713" s="163" t="s">
        <v>3443</v>
      </c>
      <c r="B1713" s="163" t="s">
        <v>3646</v>
      </c>
      <c r="C1713" s="163" t="s">
        <v>215</v>
      </c>
      <c r="D1713" s="163" t="s">
        <v>215</v>
      </c>
      <c r="E1713" s="163" t="s">
        <v>13</v>
      </c>
      <c r="F1713" s="163"/>
      <c r="G1713" s="163" t="s">
        <v>2310</v>
      </c>
      <c r="H1713" s="163" t="s">
        <v>38</v>
      </c>
      <c r="I1713" s="164">
        <v>3173.99</v>
      </c>
      <c r="J1713" s="164">
        <v>3173.99</v>
      </c>
      <c r="K1713" s="164">
        <v>111337.38</v>
      </c>
      <c r="L1713" s="164">
        <v>111337.38</v>
      </c>
      <c r="M1713" s="164">
        <v>1</v>
      </c>
      <c r="N1713" s="164">
        <v>1</v>
      </c>
      <c r="O1713" s="156">
        <v>108163.39</v>
      </c>
      <c r="P1713" s="156">
        <f t="shared" si="26"/>
        <v>3173.9900000000052</v>
      </c>
    </row>
    <row r="1714" spans="1:16">
      <c r="A1714" s="163" t="s">
        <v>3443</v>
      </c>
      <c r="B1714" s="163" t="s">
        <v>3646</v>
      </c>
      <c r="C1714" s="163" t="s">
        <v>215</v>
      </c>
      <c r="D1714" s="163" t="s">
        <v>215</v>
      </c>
      <c r="E1714" s="163" t="s">
        <v>13</v>
      </c>
      <c r="F1714" s="163"/>
      <c r="G1714" s="163" t="s">
        <v>2289</v>
      </c>
      <c r="H1714" s="163" t="s">
        <v>2290</v>
      </c>
      <c r="I1714" s="164" t="s">
        <v>3442</v>
      </c>
      <c r="J1714" s="164" t="s">
        <v>3442</v>
      </c>
      <c r="K1714" s="164">
        <v>436475</v>
      </c>
      <c r="L1714" s="164">
        <v>436475</v>
      </c>
      <c r="M1714" s="164">
        <v>1</v>
      </c>
      <c r="N1714" s="164">
        <v>1</v>
      </c>
      <c r="O1714" s="156">
        <v>436475</v>
      </c>
      <c r="P1714" s="156">
        <f t="shared" si="26"/>
        <v>0</v>
      </c>
    </row>
    <row r="1715" spans="1:16">
      <c r="A1715" s="163" t="s">
        <v>3443</v>
      </c>
      <c r="B1715" s="163" t="s">
        <v>3646</v>
      </c>
      <c r="C1715" s="163" t="s">
        <v>215</v>
      </c>
      <c r="D1715" s="163" t="s">
        <v>215</v>
      </c>
      <c r="E1715" s="163" t="s">
        <v>13</v>
      </c>
      <c r="F1715" s="163"/>
      <c r="G1715" s="163" t="s">
        <v>2291</v>
      </c>
      <c r="H1715" s="163" t="s">
        <v>2292</v>
      </c>
      <c r="I1715" s="164" t="s">
        <v>3442</v>
      </c>
      <c r="J1715" s="164" t="s">
        <v>3442</v>
      </c>
      <c r="K1715" s="164">
        <v>0</v>
      </c>
      <c r="L1715" s="164">
        <v>0</v>
      </c>
      <c r="M1715" s="164">
        <v>1</v>
      </c>
      <c r="N1715" s="164">
        <v>1</v>
      </c>
      <c r="O1715" s="156">
        <v>0</v>
      </c>
      <c r="P1715" s="156">
        <f t="shared" si="26"/>
        <v>0</v>
      </c>
    </row>
    <row r="1716" spans="1:16">
      <c r="A1716" s="163" t="s">
        <v>3443</v>
      </c>
      <c r="B1716" s="163" t="s">
        <v>3646</v>
      </c>
      <c r="C1716" s="163" t="s">
        <v>215</v>
      </c>
      <c r="D1716" s="163" t="s">
        <v>215</v>
      </c>
      <c r="E1716" s="163" t="s">
        <v>13</v>
      </c>
      <c r="F1716" s="163"/>
      <c r="G1716" s="163" t="s">
        <v>2466</v>
      </c>
      <c r="H1716" s="163" t="s">
        <v>2467</v>
      </c>
      <c r="I1716" s="164" t="s">
        <v>3442</v>
      </c>
      <c r="J1716" s="164" t="s">
        <v>3442</v>
      </c>
      <c r="K1716" s="164">
        <v>0</v>
      </c>
      <c r="L1716" s="164">
        <v>0</v>
      </c>
      <c r="M1716" s="164">
        <v>1</v>
      </c>
      <c r="N1716" s="164">
        <v>1</v>
      </c>
      <c r="O1716" s="156">
        <v>0</v>
      </c>
      <c r="P1716" s="156">
        <f t="shared" si="26"/>
        <v>0</v>
      </c>
    </row>
    <row r="1717" spans="1:16">
      <c r="A1717" s="163" t="s">
        <v>3443</v>
      </c>
      <c r="B1717" s="163" t="s">
        <v>3646</v>
      </c>
      <c r="C1717" s="163" t="s">
        <v>215</v>
      </c>
      <c r="D1717" s="163" t="s">
        <v>215</v>
      </c>
      <c r="E1717" s="163" t="s">
        <v>13</v>
      </c>
      <c r="F1717" s="163"/>
      <c r="G1717" s="163" t="s">
        <v>2460</v>
      </c>
      <c r="H1717" s="163" t="s">
        <v>2461</v>
      </c>
      <c r="I1717" s="164" t="s">
        <v>3442</v>
      </c>
      <c r="J1717" s="164" t="s">
        <v>3442</v>
      </c>
      <c r="K1717" s="164">
        <v>0</v>
      </c>
      <c r="L1717" s="164">
        <v>0</v>
      </c>
      <c r="M1717" s="164">
        <v>1</v>
      </c>
      <c r="N1717" s="164">
        <v>1</v>
      </c>
      <c r="O1717" s="156">
        <v>0</v>
      </c>
      <c r="P1717" s="156">
        <f t="shared" si="26"/>
        <v>0</v>
      </c>
    </row>
    <row r="1718" spans="1:16">
      <c r="A1718" s="163" t="s">
        <v>3443</v>
      </c>
      <c r="B1718" s="163" t="s">
        <v>3646</v>
      </c>
      <c r="C1718" s="163" t="s">
        <v>215</v>
      </c>
      <c r="D1718" s="163" t="s">
        <v>215</v>
      </c>
      <c r="E1718" s="163" t="s">
        <v>13</v>
      </c>
      <c r="F1718" s="163"/>
      <c r="G1718" s="163" t="s">
        <v>2346</v>
      </c>
      <c r="H1718" s="163" t="s">
        <v>2347</v>
      </c>
      <c r="I1718" s="164">
        <v>61.74</v>
      </c>
      <c r="J1718" s="164">
        <v>61.74</v>
      </c>
      <c r="K1718" s="164">
        <v>1878.97</v>
      </c>
      <c r="L1718" s="164">
        <v>1878.97</v>
      </c>
      <c r="M1718" s="164">
        <v>1</v>
      </c>
      <c r="N1718" s="164">
        <v>1</v>
      </c>
      <c r="O1718" s="156">
        <v>1225.1099999999999</v>
      </c>
      <c r="P1718" s="156">
        <f t="shared" si="26"/>
        <v>653.86000000000013</v>
      </c>
    </row>
    <row r="1719" spans="1:16">
      <c r="A1719" s="163" t="s">
        <v>3443</v>
      </c>
      <c r="B1719" s="163" t="s">
        <v>3646</v>
      </c>
      <c r="C1719" s="163" t="s">
        <v>215</v>
      </c>
      <c r="D1719" s="163" t="s">
        <v>215</v>
      </c>
      <c r="E1719" s="163" t="s">
        <v>13</v>
      </c>
      <c r="F1719" s="163"/>
      <c r="G1719" s="163" t="s">
        <v>2348</v>
      </c>
      <c r="H1719" s="163" t="s">
        <v>2349</v>
      </c>
      <c r="I1719" s="164">
        <v>2357.6999999999998</v>
      </c>
      <c r="J1719" s="164">
        <v>2357.6999999999998</v>
      </c>
      <c r="K1719" s="164">
        <v>30962.83</v>
      </c>
      <c r="L1719" s="164">
        <v>30962.829999999994</v>
      </c>
      <c r="M1719" s="164">
        <v>1</v>
      </c>
      <c r="N1719" s="164">
        <v>1</v>
      </c>
      <c r="O1719" s="156">
        <v>28605.130000000005</v>
      </c>
      <c r="P1719" s="156">
        <f t="shared" si="26"/>
        <v>2357.6999999999898</v>
      </c>
    </row>
    <row r="1720" spans="1:16">
      <c r="A1720" s="163" t="s">
        <v>3443</v>
      </c>
      <c r="B1720" s="163" t="s">
        <v>3646</v>
      </c>
      <c r="C1720" s="163" t="s">
        <v>215</v>
      </c>
      <c r="D1720" s="163" t="s">
        <v>215</v>
      </c>
      <c r="E1720" s="163" t="s">
        <v>13</v>
      </c>
      <c r="F1720" s="163"/>
      <c r="G1720" s="163" t="s">
        <v>2320</v>
      </c>
      <c r="H1720" s="163" t="s">
        <v>2321</v>
      </c>
      <c r="I1720" s="164" t="s">
        <v>3442</v>
      </c>
      <c r="J1720" s="164" t="s">
        <v>3442</v>
      </c>
      <c r="K1720" s="164">
        <v>0</v>
      </c>
      <c r="L1720" s="164">
        <v>0</v>
      </c>
      <c r="M1720" s="164">
        <v>1</v>
      </c>
      <c r="N1720" s="164">
        <v>1</v>
      </c>
      <c r="O1720" s="156">
        <v>0</v>
      </c>
      <c r="P1720" s="156">
        <f t="shared" si="26"/>
        <v>0</v>
      </c>
    </row>
    <row r="1721" spans="1:16">
      <c r="A1721" s="163" t="s">
        <v>3443</v>
      </c>
      <c r="B1721" s="163" t="s">
        <v>3646</v>
      </c>
      <c r="C1721" s="163" t="s">
        <v>215</v>
      </c>
      <c r="D1721" s="163" t="s">
        <v>215</v>
      </c>
      <c r="E1721" s="163" t="s">
        <v>13</v>
      </c>
      <c r="F1721" s="163"/>
      <c r="G1721" s="163" t="s">
        <v>2350</v>
      </c>
      <c r="H1721" s="163" t="s">
        <v>2351</v>
      </c>
      <c r="I1721" s="164" t="s">
        <v>3442</v>
      </c>
      <c r="J1721" s="164" t="s">
        <v>3442</v>
      </c>
      <c r="K1721" s="164">
        <v>0</v>
      </c>
      <c r="L1721" s="164">
        <v>0</v>
      </c>
      <c r="M1721" s="164">
        <v>1</v>
      </c>
      <c r="N1721" s="164">
        <v>1</v>
      </c>
      <c r="O1721" s="156">
        <v>0</v>
      </c>
      <c r="P1721" s="156">
        <f t="shared" si="26"/>
        <v>0</v>
      </c>
    </row>
    <row r="1722" spans="1:16">
      <c r="A1722" s="163" t="s">
        <v>3443</v>
      </c>
      <c r="B1722" s="163" t="s">
        <v>3646</v>
      </c>
      <c r="C1722" s="163" t="s">
        <v>215</v>
      </c>
      <c r="D1722" s="163" t="s">
        <v>215</v>
      </c>
      <c r="E1722" s="163" t="s">
        <v>13</v>
      </c>
      <c r="F1722" s="163"/>
      <c r="G1722" s="163" t="s">
        <v>2352</v>
      </c>
      <c r="H1722" s="163" t="s">
        <v>2353</v>
      </c>
      <c r="I1722" s="164">
        <v>288.52999999999997</v>
      </c>
      <c r="J1722" s="164">
        <v>288.52999999999997</v>
      </c>
      <c r="K1722" s="164">
        <v>3228.24</v>
      </c>
      <c r="L1722" s="164">
        <v>3228.24</v>
      </c>
      <c r="M1722" s="164">
        <v>1</v>
      </c>
      <c r="N1722" s="164">
        <v>1</v>
      </c>
      <c r="O1722" s="156">
        <v>2939.71</v>
      </c>
      <c r="P1722" s="156">
        <f t="shared" si="26"/>
        <v>288.52999999999975</v>
      </c>
    </row>
    <row r="1723" spans="1:16">
      <c r="A1723" s="163" t="s">
        <v>3443</v>
      </c>
      <c r="B1723" s="163" t="s">
        <v>3646</v>
      </c>
      <c r="C1723" s="163" t="s">
        <v>215</v>
      </c>
      <c r="D1723" s="163" t="s">
        <v>215</v>
      </c>
      <c r="E1723" s="163" t="s">
        <v>13</v>
      </c>
      <c r="F1723" s="163"/>
      <c r="G1723" s="163" t="s">
        <v>2354</v>
      </c>
      <c r="H1723" s="163" t="s">
        <v>2355</v>
      </c>
      <c r="I1723" s="164" t="s">
        <v>3442</v>
      </c>
      <c r="J1723" s="164" t="s">
        <v>3442</v>
      </c>
      <c r="K1723" s="164">
        <v>0</v>
      </c>
      <c r="L1723" s="164">
        <v>0</v>
      </c>
      <c r="M1723" s="164">
        <v>1</v>
      </c>
      <c r="N1723" s="164">
        <v>1</v>
      </c>
      <c r="O1723" s="156">
        <v>0</v>
      </c>
      <c r="P1723" s="156">
        <f t="shared" si="26"/>
        <v>0</v>
      </c>
    </row>
    <row r="1724" spans="1:16">
      <c r="A1724" s="163" t="s">
        <v>3443</v>
      </c>
      <c r="B1724" s="163" t="s">
        <v>3646</v>
      </c>
      <c r="C1724" s="163" t="s">
        <v>215</v>
      </c>
      <c r="D1724" s="163" t="s">
        <v>215</v>
      </c>
      <c r="E1724" s="163" t="s">
        <v>13</v>
      </c>
      <c r="F1724" s="163"/>
      <c r="G1724" s="163" t="s">
        <v>2356</v>
      </c>
      <c r="H1724" s="163" t="s">
        <v>2357</v>
      </c>
      <c r="I1724" s="164">
        <v>129.68</v>
      </c>
      <c r="J1724" s="164">
        <v>129.68</v>
      </c>
      <c r="K1724" s="164">
        <v>1624.82</v>
      </c>
      <c r="L1724" s="164">
        <v>1624.82</v>
      </c>
      <c r="M1724" s="164">
        <v>1</v>
      </c>
      <c r="N1724" s="164">
        <v>1</v>
      </c>
      <c r="O1724" s="156">
        <v>1495.1399999999999</v>
      </c>
      <c r="P1724" s="156">
        <f t="shared" si="26"/>
        <v>129.68000000000006</v>
      </c>
    </row>
    <row r="1725" spans="1:16">
      <c r="A1725" s="163" t="s">
        <v>3443</v>
      </c>
      <c r="B1725" s="163" t="s">
        <v>3646</v>
      </c>
      <c r="C1725" s="163" t="s">
        <v>215</v>
      </c>
      <c r="D1725" s="163" t="s">
        <v>215</v>
      </c>
      <c r="E1725" s="163" t="s">
        <v>13</v>
      </c>
      <c r="F1725" s="163"/>
      <c r="G1725" s="163" t="s">
        <v>2358</v>
      </c>
      <c r="H1725" s="163" t="s">
        <v>2359</v>
      </c>
      <c r="I1725" s="164">
        <v>29649.4</v>
      </c>
      <c r="J1725" s="164">
        <v>29649.4</v>
      </c>
      <c r="K1725" s="164">
        <v>329458.62</v>
      </c>
      <c r="L1725" s="164">
        <v>329458.62</v>
      </c>
      <c r="M1725" s="164">
        <v>1</v>
      </c>
      <c r="N1725" s="164">
        <v>1</v>
      </c>
      <c r="O1725" s="156">
        <v>299809.21999999997</v>
      </c>
      <c r="P1725" s="156">
        <f t="shared" si="26"/>
        <v>29649.400000000023</v>
      </c>
    </row>
    <row r="1726" spans="1:16">
      <c r="A1726" s="163" t="s">
        <v>3443</v>
      </c>
      <c r="B1726" s="163" t="s">
        <v>3646</v>
      </c>
      <c r="C1726" s="163" t="s">
        <v>215</v>
      </c>
      <c r="D1726" s="163" t="s">
        <v>215</v>
      </c>
      <c r="E1726" s="163" t="s">
        <v>13</v>
      </c>
      <c r="F1726" s="163"/>
      <c r="G1726" s="163" t="s">
        <v>2360</v>
      </c>
      <c r="H1726" s="163" t="s">
        <v>2361</v>
      </c>
      <c r="I1726" s="164" t="s">
        <v>3442</v>
      </c>
      <c r="J1726" s="164" t="s">
        <v>3442</v>
      </c>
      <c r="K1726" s="164">
        <v>0</v>
      </c>
      <c r="L1726" s="164">
        <v>0</v>
      </c>
      <c r="M1726" s="164">
        <v>1</v>
      </c>
      <c r="N1726" s="164">
        <v>1</v>
      </c>
      <c r="O1726" s="156">
        <v>0</v>
      </c>
      <c r="P1726" s="156">
        <f t="shared" si="26"/>
        <v>0</v>
      </c>
    </row>
    <row r="1727" spans="1:16">
      <c r="A1727" s="163" t="s">
        <v>3443</v>
      </c>
      <c r="B1727" s="163" t="s">
        <v>3646</v>
      </c>
      <c r="C1727" s="163" t="s">
        <v>215</v>
      </c>
      <c r="D1727" s="163" t="s">
        <v>215</v>
      </c>
      <c r="E1727" s="163" t="s">
        <v>13</v>
      </c>
      <c r="F1727" s="163"/>
      <c r="G1727" s="163" t="s">
        <v>2362</v>
      </c>
      <c r="H1727" s="163" t="s">
        <v>2363</v>
      </c>
      <c r="I1727" s="164" t="s">
        <v>3442</v>
      </c>
      <c r="J1727" s="164" t="s">
        <v>3442</v>
      </c>
      <c r="K1727" s="164">
        <v>0</v>
      </c>
      <c r="L1727" s="164">
        <v>0</v>
      </c>
      <c r="M1727" s="164">
        <v>1</v>
      </c>
      <c r="N1727" s="164">
        <v>1</v>
      </c>
      <c r="O1727" s="156">
        <v>0</v>
      </c>
      <c r="P1727" s="156">
        <f t="shared" si="26"/>
        <v>0</v>
      </c>
    </row>
    <row r="1728" spans="1:16">
      <c r="A1728" s="163" t="s">
        <v>3443</v>
      </c>
      <c r="B1728" s="163" t="s">
        <v>3646</v>
      </c>
      <c r="C1728" s="163" t="s">
        <v>215</v>
      </c>
      <c r="D1728" s="163" t="s">
        <v>215</v>
      </c>
      <c r="E1728" s="163" t="s">
        <v>13</v>
      </c>
      <c r="F1728" s="163"/>
      <c r="G1728" s="163" t="s">
        <v>2364</v>
      </c>
      <c r="H1728" s="163" t="s">
        <v>121</v>
      </c>
      <c r="I1728" s="164" t="s">
        <v>3442</v>
      </c>
      <c r="J1728" s="164" t="s">
        <v>3442</v>
      </c>
      <c r="K1728" s="164">
        <v>12184.25</v>
      </c>
      <c r="L1728" s="164">
        <v>12184.25</v>
      </c>
      <c r="M1728" s="164">
        <v>1</v>
      </c>
      <c r="N1728" s="164">
        <v>1</v>
      </c>
      <c r="O1728" s="156">
        <v>12184.25</v>
      </c>
      <c r="P1728" s="156">
        <f t="shared" si="26"/>
        <v>0</v>
      </c>
    </row>
    <row r="1729" spans="1:16">
      <c r="A1729" s="163" t="s">
        <v>3443</v>
      </c>
      <c r="B1729" s="163" t="s">
        <v>3646</v>
      </c>
      <c r="C1729" s="163" t="s">
        <v>215</v>
      </c>
      <c r="D1729" s="163" t="s">
        <v>215</v>
      </c>
      <c r="E1729" s="163" t="s">
        <v>13</v>
      </c>
      <c r="F1729" s="163"/>
      <c r="G1729" s="163" t="s">
        <v>2365</v>
      </c>
      <c r="H1729" s="163" t="s">
        <v>2366</v>
      </c>
      <c r="I1729" s="164" t="s">
        <v>3442</v>
      </c>
      <c r="J1729" s="164" t="s">
        <v>3442</v>
      </c>
      <c r="K1729" s="164">
        <v>0</v>
      </c>
      <c r="L1729" s="164">
        <v>0</v>
      </c>
      <c r="M1729" s="164">
        <v>1</v>
      </c>
      <c r="N1729" s="164">
        <v>1</v>
      </c>
      <c r="O1729" s="156">
        <v>0</v>
      </c>
      <c r="P1729" s="156">
        <f t="shared" si="26"/>
        <v>0</v>
      </c>
    </row>
    <row r="1730" spans="1:16">
      <c r="A1730" s="163" t="s">
        <v>3443</v>
      </c>
      <c r="B1730" s="163" t="s">
        <v>3646</v>
      </c>
      <c r="C1730" s="163" t="s">
        <v>215</v>
      </c>
      <c r="D1730" s="163" t="s">
        <v>215</v>
      </c>
      <c r="E1730" s="163" t="s">
        <v>13</v>
      </c>
      <c r="F1730" s="163"/>
      <c r="G1730" s="163" t="s">
        <v>2293</v>
      </c>
      <c r="H1730" s="163" t="s">
        <v>17</v>
      </c>
      <c r="I1730" s="164">
        <v>12760.1</v>
      </c>
      <c r="J1730" s="164">
        <v>12760.1</v>
      </c>
      <c r="K1730" s="164">
        <v>17348.16</v>
      </c>
      <c r="L1730" s="164">
        <v>17348.16</v>
      </c>
      <c r="M1730" s="164">
        <v>1</v>
      </c>
      <c r="N1730" s="164">
        <v>1</v>
      </c>
      <c r="O1730" s="156">
        <v>4588.0599999999995</v>
      </c>
      <c r="P1730" s="156">
        <f t="shared" si="26"/>
        <v>12760.1</v>
      </c>
    </row>
    <row r="1731" spans="1:16">
      <c r="A1731" s="163" t="s">
        <v>3443</v>
      </c>
      <c r="B1731" s="163" t="s">
        <v>3646</v>
      </c>
      <c r="C1731" s="163" t="s">
        <v>215</v>
      </c>
      <c r="D1731" s="163" t="s">
        <v>215</v>
      </c>
      <c r="E1731" s="163" t="s">
        <v>13</v>
      </c>
      <c r="F1731" s="163"/>
      <c r="G1731" s="163" t="s">
        <v>2311</v>
      </c>
      <c r="H1731" s="163" t="s">
        <v>2312</v>
      </c>
      <c r="I1731" s="164" t="s">
        <v>3442</v>
      </c>
      <c r="J1731" s="164" t="s">
        <v>3442</v>
      </c>
      <c r="K1731" s="164">
        <v>0</v>
      </c>
      <c r="L1731" s="164">
        <v>0</v>
      </c>
      <c r="M1731" s="164">
        <v>1</v>
      </c>
      <c r="N1731" s="164">
        <v>1</v>
      </c>
      <c r="O1731" s="156">
        <v>0</v>
      </c>
      <c r="P1731" s="156">
        <f t="shared" si="26"/>
        <v>0</v>
      </c>
    </row>
    <row r="1732" spans="1:16">
      <c r="A1732" s="163" t="s">
        <v>3443</v>
      </c>
      <c r="B1732" s="163" t="s">
        <v>3646</v>
      </c>
      <c r="C1732" s="163" t="s">
        <v>215</v>
      </c>
      <c r="D1732" s="163" t="s">
        <v>215</v>
      </c>
      <c r="E1732" s="163" t="s">
        <v>13</v>
      </c>
      <c r="F1732" s="163"/>
      <c r="G1732" s="163" t="s">
        <v>2294</v>
      </c>
      <c r="H1732" s="163" t="s">
        <v>2295</v>
      </c>
      <c r="I1732" s="164">
        <v>52148.5</v>
      </c>
      <c r="J1732" s="164">
        <v>52148.5</v>
      </c>
      <c r="K1732" s="164">
        <v>104297</v>
      </c>
      <c r="L1732" s="164">
        <v>104297</v>
      </c>
      <c r="M1732" s="164">
        <v>1</v>
      </c>
      <c r="N1732" s="164">
        <v>1</v>
      </c>
      <c r="O1732" s="156">
        <v>52148.5</v>
      </c>
      <c r="P1732" s="156">
        <f t="shared" si="26"/>
        <v>52148.5</v>
      </c>
    </row>
    <row r="1733" spans="1:16">
      <c r="A1733" s="163" t="s">
        <v>3443</v>
      </c>
      <c r="B1733" s="163" t="s">
        <v>3646</v>
      </c>
      <c r="C1733" s="163" t="s">
        <v>215</v>
      </c>
      <c r="D1733" s="163" t="s">
        <v>215</v>
      </c>
      <c r="E1733" s="163" t="s">
        <v>13</v>
      </c>
      <c r="F1733" s="163"/>
      <c r="G1733" s="163" t="s">
        <v>2314</v>
      </c>
      <c r="H1733" s="163" t="s">
        <v>2315</v>
      </c>
      <c r="I1733" s="164" t="s">
        <v>3442</v>
      </c>
      <c r="J1733" s="164" t="s">
        <v>3442</v>
      </c>
      <c r="K1733" s="164">
        <v>0</v>
      </c>
      <c r="L1733" s="164">
        <v>0</v>
      </c>
      <c r="M1733" s="164">
        <v>1</v>
      </c>
      <c r="N1733" s="164">
        <v>1</v>
      </c>
      <c r="O1733" s="156">
        <v>0</v>
      </c>
      <c r="P1733" s="156">
        <f t="shared" ref="P1733:P1796" si="27">L1733-O1733</f>
        <v>0</v>
      </c>
    </row>
    <row r="1734" spans="1:16">
      <c r="A1734" s="163" t="s">
        <v>3443</v>
      </c>
      <c r="B1734" s="163" t="s">
        <v>3646</v>
      </c>
      <c r="C1734" s="163" t="s">
        <v>215</v>
      </c>
      <c r="D1734" s="163" t="s">
        <v>215</v>
      </c>
      <c r="E1734" s="163" t="s">
        <v>13</v>
      </c>
      <c r="F1734" s="163"/>
      <c r="G1734" s="163" t="s">
        <v>2367</v>
      </c>
      <c r="H1734" s="163" t="s">
        <v>2368</v>
      </c>
      <c r="I1734" s="164">
        <v>47372.2</v>
      </c>
      <c r="J1734" s="164">
        <v>47372.2</v>
      </c>
      <c r="K1734" s="164">
        <v>636830.75</v>
      </c>
      <c r="L1734" s="164">
        <v>636830.74999999988</v>
      </c>
      <c r="M1734" s="164">
        <v>1</v>
      </c>
      <c r="N1734" s="164">
        <v>1</v>
      </c>
      <c r="O1734" s="156">
        <v>527771.85</v>
      </c>
      <c r="P1734" s="156">
        <f t="shared" si="27"/>
        <v>109058.89999999991</v>
      </c>
    </row>
    <row r="1735" spans="1:16">
      <c r="A1735" s="163" t="s">
        <v>3443</v>
      </c>
      <c r="B1735" s="163" t="s">
        <v>3646</v>
      </c>
      <c r="C1735" s="163" t="s">
        <v>215</v>
      </c>
      <c r="D1735" s="163" t="s">
        <v>215</v>
      </c>
      <c r="E1735" s="163" t="s">
        <v>13</v>
      </c>
      <c r="F1735" s="163"/>
      <c r="G1735" s="163" t="s">
        <v>2381</v>
      </c>
      <c r="H1735" s="163" t="s">
        <v>2382</v>
      </c>
      <c r="I1735" s="164" t="s">
        <v>3442</v>
      </c>
      <c r="J1735" s="164" t="s">
        <v>3442</v>
      </c>
      <c r="K1735" s="164">
        <v>0</v>
      </c>
      <c r="L1735" s="164">
        <v>0</v>
      </c>
      <c r="M1735" s="164">
        <v>1</v>
      </c>
      <c r="N1735" s="164">
        <v>1</v>
      </c>
      <c r="O1735" s="156">
        <v>0</v>
      </c>
      <c r="P1735" s="156">
        <f t="shared" si="27"/>
        <v>0</v>
      </c>
    </row>
    <row r="1736" spans="1:16">
      <c r="A1736" s="163" t="s">
        <v>3443</v>
      </c>
      <c r="B1736" s="163" t="s">
        <v>3646</v>
      </c>
      <c r="C1736" s="163" t="s">
        <v>215</v>
      </c>
      <c r="D1736" s="163" t="s">
        <v>215</v>
      </c>
      <c r="E1736" s="163" t="s">
        <v>13</v>
      </c>
      <c r="F1736" s="163"/>
      <c r="G1736" s="163" t="s">
        <v>2332</v>
      </c>
      <c r="H1736" s="163" t="s">
        <v>2333</v>
      </c>
      <c r="I1736" s="164">
        <v>7805.13</v>
      </c>
      <c r="J1736" s="164">
        <v>7805.13</v>
      </c>
      <c r="K1736" s="164">
        <v>86537.88</v>
      </c>
      <c r="L1736" s="164">
        <v>86537.88</v>
      </c>
      <c r="M1736" s="164">
        <v>1</v>
      </c>
      <c r="N1736" s="164">
        <v>1</v>
      </c>
      <c r="O1736" s="156">
        <v>78732.75</v>
      </c>
      <c r="P1736" s="156">
        <f t="shared" si="27"/>
        <v>7805.1300000000047</v>
      </c>
    </row>
    <row r="1737" spans="1:16">
      <c r="A1737" s="163" t="s">
        <v>3443</v>
      </c>
      <c r="B1737" s="163" t="s">
        <v>3646</v>
      </c>
      <c r="C1737" s="163" t="s">
        <v>215</v>
      </c>
      <c r="D1737" s="163" t="s">
        <v>215</v>
      </c>
      <c r="E1737" s="163" t="s">
        <v>13</v>
      </c>
      <c r="F1737" s="163"/>
      <c r="G1737" s="163" t="s">
        <v>2369</v>
      </c>
      <c r="H1737" s="163" t="s">
        <v>2370</v>
      </c>
      <c r="I1737" s="164" t="s">
        <v>3442</v>
      </c>
      <c r="J1737" s="164" t="s">
        <v>3442</v>
      </c>
      <c r="K1737" s="164">
        <v>0</v>
      </c>
      <c r="L1737" s="164">
        <v>0</v>
      </c>
      <c r="M1737" s="164">
        <v>1</v>
      </c>
      <c r="N1737" s="164">
        <v>1</v>
      </c>
      <c r="O1737" s="156">
        <v>0</v>
      </c>
      <c r="P1737" s="156">
        <f t="shared" si="27"/>
        <v>0</v>
      </c>
    </row>
    <row r="1738" spans="1:16">
      <c r="A1738" s="163" t="s">
        <v>3443</v>
      </c>
      <c r="B1738" s="163" t="s">
        <v>3646</v>
      </c>
      <c r="C1738" s="163" t="s">
        <v>215</v>
      </c>
      <c r="D1738" s="163" t="s">
        <v>215</v>
      </c>
      <c r="E1738" s="163" t="s">
        <v>13</v>
      </c>
      <c r="F1738" s="163"/>
      <c r="G1738" s="163" t="s">
        <v>2371</v>
      </c>
      <c r="H1738" s="163" t="s">
        <v>2372</v>
      </c>
      <c r="I1738" s="164">
        <v>18748.12</v>
      </c>
      <c r="J1738" s="164">
        <v>18748.12</v>
      </c>
      <c r="K1738" s="164">
        <v>232547.11</v>
      </c>
      <c r="L1738" s="164">
        <v>232547.11</v>
      </c>
      <c r="M1738" s="164">
        <v>1</v>
      </c>
      <c r="N1738" s="164">
        <v>1</v>
      </c>
      <c r="O1738" s="156">
        <v>213798.99</v>
      </c>
      <c r="P1738" s="156">
        <f t="shared" si="27"/>
        <v>18748.119999999995</v>
      </c>
    </row>
    <row r="1739" spans="1:16">
      <c r="A1739" s="163" t="s">
        <v>3443</v>
      </c>
      <c r="B1739" s="163" t="s">
        <v>3646</v>
      </c>
      <c r="C1739" s="163" t="s">
        <v>215</v>
      </c>
      <c r="D1739" s="163" t="s">
        <v>215</v>
      </c>
      <c r="E1739" s="163" t="s">
        <v>13</v>
      </c>
      <c r="F1739" s="163"/>
      <c r="G1739" s="163" t="s">
        <v>2373</v>
      </c>
      <c r="H1739" s="163" t="s">
        <v>2374</v>
      </c>
      <c r="I1739" s="164">
        <v>282.18</v>
      </c>
      <c r="J1739" s="164">
        <v>282.18</v>
      </c>
      <c r="K1739" s="164">
        <v>3246.35</v>
      </c>
      <c r="L1739" s="164">
        <v>3246.35</v>
      </c>
      <c r="M1739" s="164">
        <v>1</v>
      </c>
      <c r="N1739" s="164">
        <v>1</v>
      </c>
      <c r="O1739" s="156">
        <v>2964.1699999999996</v>
      </c>
      <c r="P1739" s="156">
        <f t="shared" si="27"/>
        <v>282.18000000000029</v>
      </c>
    </row>
    <row r="1740" spans="1:16">
      <c r="A1740" s="163" t="s">
        <v>3443</v>
      </c>
      <c r="B1740" s="163" t="s">
        <v>3646</v>
      </c>
      <c r="C1740" s="163" t="s">
        <v>215</v>
      </c>
      <c r="D1740" s="163" t="s">
        <v>215</v>
      </c>
      <c r="E1740" s="163" t="s">
        <v>13</v>
      </c>
      <c r="F1740" s="163"/>
      <c r="G1740" s="163" t="s">
        <v>2375</v>
      </c>
      <c r="H1740" s="163" t="s">
        <v>2376</v>
      </c>
      <c r="I1740" s="164">
        <v>23.94</v>
      </c>
      <c r="J1740" s="164">
        <v>23.94</v>
      </c>
      <c r="K1740" s="164">
        <v>501.52</v>
      </c>
      <c r="L1740" s="164">
        <v>501.52</v>
      </c>
      <c r="M1740" s="164">
        <v>1</v>
      </c>
      <c r="N1740" s="164">
        <v>1</v>
      </c>
      <c r="O1740" s="156">
        <v>477.58</v>
      </c>
      <c r="P1740" s="156">
        <f t="shared" si="27"/>
        <v>23.939999999999998</v>
      </c>
    </row>
    <row r="1741" spans="1:16">
      <c r="A1741" s="163" t="s">
        <v>3443</v>
      </c>
      <c r="B1741" s="163" t="s">
        <v>3646</v>
      </c>
      <c r="C1741" s="163" t="s">
        <v>215</v>
      </c>
      <c r="D1741" s="163" t="s">
        <v>215</v>
      </c>
      <c r="E1741" s="163" t="s">
        <v>13</v>
      </c>
      <c r="F1741" s="163"/>
      <c r="G1741" s="163" t="s">
        <v>2304</v>
      </c>
      <c r="H1741" s="163" t="s">
        <v>2305</v>
      </c>
      <c r="I1741" s="164" t="s">
        <v>3442</v>
      </c>
      <c r="J1741" s="164" t="s">
        <v>3442</v>
      </c>
      <c r="K1741" s="164">
        <v>82855</v>
      </c>
      <c r="L1741" s="164">
        <v>82855</v>
      </c>
      <c r="M1741" s="164">
        <v>1</v>
      </c>
      <c r="N1741" s="164">
        <v>1</v>
      </c>
      <c r="O1741" s="156">
        <v>82855</v>
      </c>
      <c r="P1741" s="156">
        <f t="shared" si="27"/>
        <v>0</v>
      </c>
    </row>
    <row r="1742" spans="1:16">
      <c r="A1742" s="163" t="s">
        <v>3443</v>
      </c>
      <c r="B1742" s="163" t="s">
        <v>3646</v>
      </c>
      <c r="C1742" s="163" t="s">
        <v>215</v>
      </c>
      <c r="D1742" s="163" t="s">
        <v>215</v>
      </c>
      <c r="E1742" s="163" t="s">
        <v>13</v>
      </c>
      <c r="F1742" s="163"/>
      <c r="G1742" s="163" t="s">
        <v>2377</v>
      </c>
      <c r="H1742" s="163" t="s">
        <v>2378</v>
      </c>
      <c r="I1742" s="164" t="s">
        <v>3442</v>
      </c>
      <c r="J1742" s="164" t="s">
        <v>3442</v>
      </c>
      <c r="K1742" s="164">
        <v>2.9</v>
      </c>
      <c r="L1742" s="164">
        <v>2.9</v>
      </c>
      <c r="M1742" s="164">
        <v>1</v>
      </c>
      <c r="N1742" s="164">
        <v>1</v>
      </c>
      <c r="O1742" s="156">
        <v>2.9</v>
      </c>
      <c r="P1742" s="156">
        <f t="shared" si="27"/>
        <v>0</v>
      </c>
    </row>
    <row r="1743" spans="1:16">
      <c r="A1743" s="163" t="s">
        <v>3443</v>
      </c>
      <c r="B1743" s="163" t="s">
        <v>3646</v>
      </c>
      <c r="C1743" s="163" t="s">
        <v>215</v>
      </c>
      <c r="D1743" s="163" t="s">
        <v>215</v>
      </c>
      <c r="E1743" s="163" t="s">
        <v>13</v>
      </c>
      <c r="F1743" s="163"/>
      <c r="G1743" s="163" t="s">
        <v>2391</v>
      </c>
      <c r="H1743" s="163" t="s">
        <v>2392</v>
      </c>
      <c r="I1743" s="164">
        <v>7437.07</v>
      </c>
      <c r="J1743" s="164">
        <v>7437.07</v>
      </c>
      <c r="K1743" s="164">
        <v>24081.01</v>
      </c>
      <c r="L1743" s="164">
        <v>24081.01</v>
      </c>
      <c r="M1743" s="164">
        <v>1</v>
      </c>
      <c r="N1743" s="164">
        <v>1</v>
      </c>
      <c r="O1743" s="156">
        <v>16643.939999999999</v>
      </c>
      <c r="P1743" s="156">
        <f t="shared" si="27"/>
        <v>7437.07</v>
      </c>
    </row>
    <row r="1744" spans="1:16">
      <c r="A1744" s="163" t="s">
        <v>3443</v>
      </c>
      <c r="B1744" s="163" t="s">
        <v>3646</v>
      </c>
      <c r="C1744" s="163" t="s">
        <v>215</v>
      </c>
      <c r="D1744" s="163" t="s">
        <v>215</v>
      </c>
      <c r="E1744" s="163" t="s">
        <v>216</v>
      </c>
      <c r="F1744" s="163"/>
      <c r="G1744" s="163" t="s">
        <v>2304</v>
      </c>
      <c r="H1744" s="163" t="s">
        <v>2305</v>
      </c>
      <c r="I1744" s="164">
        <v>4201.9799999999996</v>
      </c>
      <c r="J1744" s="164">
        <v>4201.9799999999996</v>
      </c>
      <c r="K1744" s="164">
        <v>246147.71</v>
      </c>
      <c r="L1744" s="164">
        <v>246147.71000000002</v>
      </c>
      <c r="M1744" s="164">
        <v>1</v>
      </c>
      <c r="N1744" s="164">
        <v>1</v>
      </c>
      <c r="O1744" s="156">
        <v>241945.73</v>
      </c>
      <c r="P1744" s="156">
        <f t="shared" si="27"/>
        <v>4201.9800000000105</v>
      </c>
    </row>
    <row r="1745" spans="1:16">
      <c r="A1745" s="163" t="s">
        <v>3443</v>
      </c>
      <c r="B1745" s="163" t="s">
        <v>3646</v>
      </c>
      <c r="C1745" s="163" t="s">
        <v>215</v>
      </c>
      <c r="D1745" s="163" t="s">
        <v>215</v>
      </c>
      <c r="E1745" s="163" t="s">
        <v>14</v>
      </c>
      <c r="F1745" s="163"/>
      <c r="G1745" s="163" t="s">
        <v>2381</v>
      </c>
      <c r="H1745" s="163" t="s">
        <v>2382</v>
      </c>
      <c r="I1745" s="164">
        <v>890.36</v>
      </c>
      <c r="J1745" s="164">
        <v>890.36</v>
      </c>
      <c r="K1745" s="164">
        <v>45607.1</v>
      </c>
      <c r="L1745" s="164">
        <v>45607.1</v>
      </c>
      <c r="M1745" s="164">
        <v>1</v>
      </c>
      <c r="N1745" s="164">
        <v>1</v>
      </c>
      <c r="O1745" s="156">
        <v>44716.74</v>
      </c>
      <c r="P1745" s="156">
        <f t="shared" si="27"/>
        <v>890.36000000000058</v>
      </c>
    </row>
    <row r="1746" spans="1:16">
      <c r="A1746" s="163" t="s">
        <v>3443</v>
      </c>
      <c r="B1746" s="163" t="s">
        <v>3646</v>
      </c>
      <c r="C1746" s="163" t="s">
        <v>215</v>
      </c>
      <c r="D1746" s="163" t="s">
        <v>215</v>
      </c>
      <c r="E1746" s="163" t="s">
        <v>217</v>
      </c>
      <c r="F1746" s="163"/>
      <c r="G1746" s="163" t="s">
        <v>2304</v>
      </c>
      <c r="H1746" s="163" t="s">
        <v>2305</v>
      </c>
      <c r="I1746" s="164" t="s">
        <v>3442</v>
      </c>
      <c r="J1746" s="164" t="s">
        <v>3442</v>
      </c>
      <c r="K1746" s="164">
        <v>0</v>
      </c>
      <c r="L1746" s="164">
        <v>0</v>
      </c>
      <c r="M1746" s="164">
        <v>1</v>
      </c>
      <c r="N1746" s="164">
        <v>1</v>
      </c>
      <c r="O1746" s="156">
        <v>0</v>
      </c>
      <c r="P1746" s="156">
        <f t="shared" si="27"/>
        <v>0</v>
      </c>
    </row>
    <row r="1747" spans="1:16">
      <c r="A1747" s="163" t="s">
        <v>3443</v>
      </c>
      <c r="B1747" s="163" t="s">
        <v>3646</v>
      </c>
      <c r="C1747" s="163" t="s">
        <v>215</v>
      </c>
      <c r="D1747" s="163" t="s">
        <v>215</v>
      </c>
      <c r="E1747" s="163" t="s">
        <v>217</v>
      </c>
      <c r="F1747" s="163"/>
      <c r="G1747" s="163" t="s">
        <v>2391</v>
      </c>
      <c r="H1747" s="163" t="s">
        <v>2392</v>
      </c>
      <c r="I1747" s="164" t="s">
        <v>3442</v>
      </c>
      <c r="J1747" s="164" t="s">
        <v>3442</v>
      </c>
      <c r="K1747" s="164">
        <v>328.14</v>
      </c>
      <c r="L1747" s="164">
        <v>328.14</v>
      </c>
      <c r="M1747" s="164">
        <v>1</v>
      </c>
      <c r="N1747" s="164">
        <v>1</v>
      </c>
      <c r="O1747" s="156">
        <v>328.14</v>
      </c>
      <c r="P1747" s="156">
        <f t="shared" si="27"/>
        <v>0</v>
      </c>
    </row>
    <row r="1748" spans="1:16">
      <c r="A1748" s="163" t="s">
        <v>3443</v>
      </c>
      <c r="B1748" s="163" t="s">
        <v>3646</v>
      </c>
      <c r="C1748" s="163" t="s">
        <v>215</v>
      </c>
      <c r="D1748" s="163" t="s">
        <v>215</v>
      </c>
      <c r="E1748" s="163" t="s">
        <v>2463</v>
      </c>
      <c r="F1748" s="163"/>
      <c r="G1748" s="163" t="s">
        <v>2381</v>
      </c>
      <c r="H1748" s="163" t="s">
        <v>2382</v>
      </c>
      <c r="I1748" s="164">
        <v>293.77</v>
      </c>
      <c r="J1748" s="164">
        <v>293.77</v>
      </c>
      <c r="K1748" s="164">
        <v>13271.25</v>
      </c>
      <c r="L1748" s="164">
        <v>13271.25</v>
      </c>
      <c r="M1748" s="164">
        <v>1</v>
      </c>
      <c r="N1748" s="164">
        <v>1</v>
      </c>
      <c r="O1748" s="156">
        <v>12977.48</v>
      </c>
      <c r="P1748" s="156">
        <f t="shared" si="27"/>
        <v>293.77000000000044</v>
      </c>
    </row>
    <row r="1749" spans="1:16">
      <c r="A1749" s="163" t="s">
        <v>3443</v>
      </c>
      <c r="B1749" s="163" t="s">
        <v>3646</v>
      </c>
      <c r="C1749" s="163" t="s">
        <v>215</v>
      </c>
      <c r="D1749" s="163" t="s">
        <v>215</v>
      </c>
      <c r="E1749" s="163" t="s">
        <v>15</v>
      </c>
      <c r="F1749" s="163"/>
      <c r="G1749" s="163" t="s">
        <v>2304</v>
      </c>
      <c r="H1749" s="163" t="s">
        <v>2305</v>
      </c>
      <c r="I1749" s="164">
        <v>23040.58</v>
      </c>
      <c r="J1749" s="164">
        <v>23040.58</v>
      </c>
      <c r="K1749" s="164">
        <v>54916.42</v>
      </c>
      <c r="L1749" s="164">
        <v>54916.42</v>
      </c>
      <c r="M1749" s="164">
        <v>1</v>
      </c>
      <c r="N1749" s="164">
        <v>1</v>
      </c>
      <c r="O1749" s="156">
        <v>31875.84</v>
      </c>
      <c r="P1749" s="156">
        <f t="shared" si="27"/>
        <v>23040.579999999998</v>
      </c>
    </row>
    <row r="1750" spans="1:16">
      <c r="A1750" s="163" t="s">
        <v>3443</v>
      </c>
      <c r="B1750" s="163" t="s">
        <v>3646</v>
      </c>
      <c r="C1750" s="163" t="s">
        <v>215</v>
      </c>
      <c r="D1750" s="163" t="s">
        <v>215</v>
      </c>
      <c r="E1750" s="163" t="s">
        <v>122</v>
      </c>
      <c r="F1750" s="163"/>
      <c r="G1750" s="163" t="s">
        <v>2304</v>
      </c>
      <c r="H1750" s="163" t="s">
        <v>2305</v>
      </c>
      <c r="I1750" s="164">
        <v>2297.69</v>
      </c>
      <c r="J1750" s="164">
        <v>2297.69</v>
      </c>
      <c r="K1750" s="164">
        <v>68428.509999999995</v>
      </c>
      <c r="L1750" s="164">
        <v>68428.510000000009</v>
      </c>
      <c r="M1750" s="164">
        <v>1</v>
      </c>
      <c r="N1750" s="164">
        <v>1</v>
      </c>
      <c r="O1750" s="156">
        <v>66130.820000000007</v>
      </c>
      <c r="P1750" s="156">
        <f t="shared" si="27"/>
        <v>2297.6900000000023</v>
      </c>
    </row>
    <row r="1751" spans="1:16">
      <c r="A1751" s="163" t="s">
        <v>3443</v>
      </c>
      <c r="B1751" s="163" t="s">
        <v>3646</v>
      </c>
      <c r="C1751" s="163" t="s">
        <v>215</v>
      </c>
      <c r="D1751" s="163" t="s">
        <v>215</v>
      </c>
      <c r="E1751" s="163" t="s">
        <v>123</v>
      </c>
      <c r="F1751" s="163"/>
      <c r="G1751" s="163" t="s">
        <v>2304</v>
      </c>
      <c r="H1751" s="163" t="s">
        <v>2305</v>
      </c>
      <c r="I1751" s="164">
        <v>64196.08</v>
      </c>
      <c r="J1751" s="164">
        <v>64196.08</v>
      </c>
      <c r="K1751" s="164">
        <v>176669.13</v>
      </c>
      <c r="L1751" s="164">
        <v>176669.13</v>
      </c>
      <c r="M1751" s="164">
        <v>1</v>
      </c>
      <c r="N1751" s="164">
        <v>1</v>
      </c>
      <c r="O1751" s="156">
        <v>112473.05</v>
      </c>
      <c r="P1751" s="156">
        <f t="shared" si="27"/>
        <v>64196.08</v>
      </c>
    </row>
    <row r="1752" spans="1:16">
      <c r="A1752" s="163" t="s">
        <v>3443</v>
      </c>
      <c r="B1752" s="163" t="s">
        <v>3646</v>
      </c>
      <c r="C1752" s="163" t="s">
        <v>215</v>
      </c>
      <c r="D1752" s="163" t="s">
        <v>215</v>
      </c>
      <c r="E1752" s="163" t="s">
        <v>124</v>
      </c>
      <c r="F1752" s="163"/>
      <c r="G1752" s="163" t="s">
        <v>2304</v>
      </c>
      <c r="H1752" s="163" t="s">
        <v>2305</v>
      </c>
      <c r="I1752" s="164">
        <v>9263.5499999999993</v>
      </c>
      <c r="J1752" s="164">
        <v>9263.5499999999993</v>
      </c>
      <c r="K1752" s="164">
        <v>150472.29</v>
      </c>
      <c r="L1752" s="164">
        <v>150472.28999999998</v>
      </c>
      <c r="M1752" s="164">
        <v>1</v>
      </c>
      <c r="N1752" s="164">
        <v>1</v>
      </c>
      <c r="O1752" s="156">
        <v>141208.74</v>
      </c>
      <c r="P1752" s="156">
        <f t="shared" si="27"/>
        <v>9263.5499999999884</v>
      </c>
    </row>
    <row r="1753" spans="1:16">
      <c r="A1753" s="163" t="s">
        <v>3443</v>
      </c>
      <c r="B1753" s="163" t="s">
        <v>3646</v>
      </c>
      <c r="C1753" s="163" t="s">
        <v>215</v>
      </c>
      <c r="D1753" s="163" t="s">
        <v>215</v>
      </c>
      <c r="E1753" s="163" t="s">
        <v>218</v>
      </c>
      <c r="F1753" s="163"/>
      <c r="G1753" s="163" t="s">
        <v>2304</v>
      </c>
      <c r="H1753" s="163" t="s">
        <v>2305</v>
      </c>
      <c r="I1753" s="164">
        <v>596.35</v>
      </c>
      <c r="J1753" s="164">
        <v>596.35</v>
      </c>
      <c r="K1753" s="164">
        <v>115951.67999999999</v>
      </c>
      <c r="L1753" s="164">
        <v>115951.67999999999</v>
      </c>
      <c r="M1753" s="164">
        <v>1</v>
      </c>
      <c r="N1753" s="164">
        <v>1</v>
      </c>
      <c r="O1753" s="156">
        <v>115355.33</v>
      </c>
      <c r="P1753" s="156">
        <f t="shared" si="27"/>
        <v>596.34999999999127</v>
      </c>
    </row>
    <row r="1754" spans="1:16">
      <c r="A1754" s="163" t="s">
        <v>3443</v>
      </c>
      <c r="B1754" s="163" t="s">
        <v>3646</v>
      </c>
      <c r="C1754" s="163" t="s">
        <v>215</v>
      </c>
      <c r="D1754" s="163" t="s">
        <v>215</v>
      </c>
      <c r="E1754" s="163" t="s">
        <v>167</v>
      </c>
      <c r="F1754" s="163"/>
      <c r="G1754" s="163" t="s">
        <v>2304</v>
      </c>
      <c r="H1754" s="163" t="s">
        <v>2305</v>
      </c>
      <c r="I1754" s="164">
        <v>131790.44</v>
      </c>
      <c r="J1754" s="164">
        <v>131790.44</v>
      </c>
      <c r="K1754" s="164">
        <v>2884158.11</v>
      </c>
      <c r="L1754" s="164">
        <v>2884158.11</v>
      </c>
      <c r="M1754" s="164">
        <v>1</v>
      </c>
      <c r="N1754" s="164">
        <v>1</v>
      </c>
      <c r="O1754" s="156">
        <v>2752367.6700000004</v>
      </c>
      <c r="P1754" s="156">
        <f t="shared" si="27"/>
        <v>131790.43999999948</v>
      </c>
    </row>
    <row r="1755" spans="1:16">
      <c r="A1755" s="163" t="s">
        <v>3443</v>
      </c>
      <c r="B1755" s="163" t="s">
        <v>3646</v>
      </c>
      <c r="C1755" s="163" t="s">
        <v>215</v>
      </c>
      <c r="D1755" s="163" t="s">
        <v>215</v>
      </c>
      <c r="E1755" s="163" t="s">
        <v>172</v>
      </c>
      <c r="F1755" s="163"/>
      <c r="G1755" s="163" t="s">
        <v>2304</v>
      </c>
      <c r="H1755" s="163" t="s">
        <v>2305</v>
      </c>
      <c r="I1755" s="164">
        <v>14275.39</v>
      </c>
      <c r="J1755" s="164">
        <v>14275.39</v>
      </c>
      <c r="K1755" s="164">
        <v>68557.06</v>
      </c>
      <c r="L1755" s="164">
        <v>68557.06</v>
      </c>
      <c r="M1755" s="164">
        <v>1</v>
      </c>
      <c r="N1755" s="164">
        <v>1</v>
      </c>
      <c r="O1755" s="156">
        <v>54281.669999999991</v>
      </c>
      <c r="P1755" s="156">
        <f t="shared" si="27"/>
        <v>14275.390000000007</v>
      </c>
    </row>
    <row r="1756" spans="1:16">
      <c r="A1756" s="163" t="s">
        <v>3443</v>
      </c>
      <c r="B1756" s="163" t="s">
        <v>3646</v>
      </c>
      <c r="C1756" s="163" t="s">
        <v>215</v>
      </c>
      <c r="D1756" s="163" t="s">
        <v>215</v>
      </c>
      <c r="E1756" s="163" t="s">
        <v>209</v>
      </c>
      <c r="F1756" s="163"/>
      <c r="G1756" s="163" t="s">
        <v>2304</v>
      </c>
      <c r="H1756" s="163" t="s">
        <v>2305</v>
      </c>
      <c r="I1756" s="164" t="s">
        <v>3442</v>
      </c>
      <c r="J1756" s="164" t="s">
        <v>3442</v>
      </c>
      <c r="K1756" s="164">
        <v>6853.9</v>
      </c>
      <c r="L1756" s="164">
        <v>6853.9</v>
      </c>
      <c r="M1756" s="164">
        <v>1</v>
      </c>
      <c r="N1756" s="164">
        <v>1</v>
      </c>
      <c r="O1756" s="156">
        <v>6853.9</v>
      </c>
      <c r="P1756" s="156">
        <f t="shared" si="27"/>
        <v>0</v>
      </c>
    </row>
    <row r="1757" spans="1:16">
      <c r="A1757" s="163" t="s">
        <v>3443</v>
      </c>
      <c r="B1757" s="163" t="s">
        <v>3646</v>
      </c>
      <c r="C1757" s="163" t="s">
        <v>220</v>
      </c>
      <c r="D1757" s="163" t="s">
        <v>220</v>
      </c>
      <c r="E1757" s="163" t="s">
        <v>13</v>
      </c>
      <c r="F1757" s="163"/>
      <c r="G1757" s="163" t="s">
        <v>2279</v>
      </c>
      <c r="H1757" s="163" t="s">
        <v>2280</v>
      </c>
      <c r="I1757" s="164">
        <v>1256.8699999999999</v>
      </c>
      <c r="J1757" s="164">
        <v>1256.8699999999999</v>
      </c>
      <c r="K1757" s="164">
        <v>131076.62</v>
      </c>
      <c r="L1757" s="164">
        <v>131076.62</v>
      </c>
      <c r="M1757" s="164">
        <v>1</v>
      </c>
      <c r="N1757" s="164">
        <v>1</v>
      </c>
      <c r="O1757" s="156">
        <v>129819.75</v>
      </c>
      <c r="P1757" s="156">
        <f t="shared" si="27"/>
        <v>1256.8699999999953</v>
      </c>
    </row>
    <row r="1758" spans="1:16">
      <c r="A1758" s="163" t="s">
        <v>3443</v>
      </c>
      <c r="B1758" s="163" t="s">
        <v>3646</v>
      </c>
      <c r="C1758" s="163" t="s">
        <v>220</v>
      </c>
      <c r="D1758" s="163" t="s">
        <v>220</v>
      </c>
      <c r="E1758" s="163" t="s">
        <v>13</v>
      </c>
      <c r="F1758" s="163"/>
      <c r="G1758" s="163" t="s">
        <v>2300</v>
      </c>
      <c r="H1758" s="163" t="s">
        <v>2301</v>
      </c>
      <c r="I1758" s="164" t="s">
        <v>3442</v>
      </c>
      <c r="J1758" s="164" t="s">
        <v>3442</v>
      </c>
      <c r="K1758" s="164">
        <v>0</v>
      </c>
      <c r="L1758" s="164">
        <v>0</v>
      </c>
      <c r="M1758" s="164">
        <v>1</v>
      </c>
      <c r="N1758" s="164">
        <v>1</v>
      </c>
      <c r="O1758" s="156">
        <v>0</v>
      </c>
      <c r="P1758" s="156">
        <f t="shared" si="27"/>
        <v>0</v>
      </c>
    </row>
    <row r="1759" spans="1:16">
      <c r="A1759" s="163" t="s">
        <v>3443</v>
      </c>
      <c r="B1759" s="163" t="s">
        <v>3646</v>
      </c>
      <c r="C1759" s="163" t="s">
        <v>220</v>
      </c>
      <c r="D1759" s="163" t="s">
        <v>220</v>
      </c>
      <c r="E1759" s="163" t="s">
        <v>13</v>
      </c>
      <c r="F1759" s="163"/>
      <c r="G1759" s="163" t="s">
        <v>2281</v>
      </c>
      <c r="H1759" s="163" t="s">
        <v>2282</v>
      </c>
      <c r="I1759" s="164">
        <v>240.19</v>
      </c>
      <c r="J1759" s="164">
        <v>240.19</v>
      </c>
      <c r="K1759" s="164">
        <v>7156.52</v>
      </c>
      <c r="L1759" s="164">
        <v>7156.52</v>
      </c>
      <c r="M1759" s="164">
        <v>1</v>
      </c>
      <c r="N1759" s="164">
        <v>1</v>
      </c>
      <c r="O1759" s="156">
        <v>6916.3300000000008</v>
      </c>
      <c r="P1759" s="156">
        <f t="shared" si="27"/>
        <v>240.1899999999996</v>
      </c>
    </row>
    <row r="1760" spans="1:16">
      <c r="A1760" s="163" t="s">
        <v>3443</v>
      </c>
      <c r="B1760" s="163" t="s">
        <v>3646</v>
      </c>
      <c r="C1760" s="163" t="s">
        <v>220</v>
      </c>
      <c r="D1760" s="163" t="s">
        <v>220</v>
      </c>
      <c r="E1760" s="163" t="s">
        <v>13</v>
      </c>
      <c r="F1760" s="163"/>
      <c r="G1760" s="163" t="s">
        <v>2283</v>
      </c>
      <c r="H1760" s="163" t="s">
        <v>2284</v>
      </c>
      <c r="I1760" s="164">
        <v>3919.51</v>
      </c>
      <c r="J1760" s="164">
        <v>3919.51</v>
      </c>
      <c r="K1760" s="164">
        <v>3919.51</v>
      </c>
      <c r="L1760" s="164">
        <v>3919.51</v>
      </c>
      <c r="M1760" s="164">
        <v>1</v>
      </c>
      <c r="N1760" s="164">
        <v>1</v>
      </c>
      <c r="O1760" s="156">
        <v>0</v>
      </c>
      <c r="P1760" s="156">
        <f t="shared" si="27"/>
        <v>3919.51</v>
      </c>
    </row>
    <row r="1761" spans="1:16">
      <c r="A1761" s="163" t="s">
        <v>3443</v>
      </c>
      <c r="B1761" s="163" t="s">
        <v>3646</v>
      </c>
      <c r="C1761" s="163" t="s">
        <v>220</v>
      </c>
      <c r="D1761" s="163" t="s">
        <v>220</v>
      </c>
      <c r="E1761" s="163" t="s">
        <v>13</v>
      </c>
      <c r="F1761" s="163"/>
      <c r="G1761" s="163" t="s">
        <v>2285</v>
      </c>
      <c r="H1761" s="163" t="s">
        <v>2286</v>
      </c>
      <c r="I1761" s="164">
        <v>58.53</v>
      </c>
      <c r="J1761" s="164">
        <v>58.53</v>
      </c>
      <c r="K1761" s="164">
        <v>234.39</v>
      </c>
      <c r="L1761" s="164">
        <v>234.39</v>
      </c>
      <c r="M1761" s="164">
        <v>1</v>
      </c>
      <c r="N1761" s="164">
        <v>1</v>
      </c>
      <c r="O1761" s="156">
        <v>175.85999999999999</v>
      </c>
      <c r="P1761" s="156">
        <f t="shared" si="27"/>
        <v>58.53</v>
      </c>
    </row>
    <row r="1762" spans="1:16">
      <c r="A1762" s="163" t="s">
        <v>3443</v>
      </c>
      <c r="B1762" s="163" t="s">
        <v>3646</v>
      </c>
      <c r="C1762" s="163" t="s">
        <v>220</v>
      </c>
      <c r="D1762" s="163" t="s">
        <v>220</v>
      </c>
      <c r="E1762" s="163" t="s">
        <v>13</v>
      </c>
      <c r="F1762" s="163"/>
      <c r="G1762" s="163" t="s">
        <v>2298</v>
      </c>
      <c r="H1762" s="163" t="s">
        <v>2299</v>
      </c>
      <c r="I1762" s="164" t="s">
        <v>3442</v>
      </c>
      <c r="J1762" s="164" t="s">
        <v>3442</v>
      </c>
      <c r="K1762" s="164">
        <v>597673</v>
      </c>
      <c r="L1762" s="164">
        <v>597673</v>
      </c>
      <c r="M1762" s="164">
        <v>1</v>
      </c>
      <c r="N1762" s="164">
        <v>1</v>
      </c>
      <c r="O1762" s="156">
        <v>597673</v>
      </c>
      <c r="P1762" s="156">
        <f t="shared" si="27"/>
        <v>0</v>
      </c>
    </row>
    <row r="1763" spans="1:16">
      <c r="A1763" s="163" t="s">
        <v>3443</v>
      </c>
      <c r="B1763" s="163" t="s">
        <v>3646</v>
      </c>
      <c r="C1763" s="163" t="s">
        <v>220</v>
      </c>
      <c r="D1763" s="163" t="s">
        <v>220</v>
      </c>
      <c r="E1763" s="163" t="s">
        <v>13</v>
      </c>
      <c r="F1763" s="163"/>
      <c r="G1763" s="163" t="s">
        <v>2287</v>
      </c>
      <c r="H1763" s="163" t="s">
        <v>2288</v>
      </c>
      <c r="I1763" s="164">
        <v>2436.08</v>
      </c>
      <c r="J1763" s="164">
        <v>2436.08</v>
      </c>
      <c r="K1763" s="164">
        <v>2436.08</v>
      </c>
      <c r="L1763" s="164">
        <v>2436.08</v>
      </c>
      <c r="M1763" s="164">
        <v>1</v>
      </c>
      <c r="N1763" s="164">
        <v>1</v>
      </c>
      <c r="O1763" s="156">
        <v>0</v>
      </c>
      <c r="P1763" s="156">
        <f t="shared" si="27"/>
        <v>2436.08</v>
      </c>
    </row>
    <row r="1764" spans="1:16">
      <c r="A1764" s="163" t="s">
        <v>3443</v>
      </c>
      <c r="B1764" s="163" t="s">
        <v>3646</v>
      </c>
      <c r="C1764" s="163" t="s">
        <v>220</v>
      </c>
      <c r="D1764" s="163" t="s">
        <v>220</v>
      </c>
      <c r="E1764" s="163" t="s">
        <v>13</v>
      </c>
      <c r="F1764" s="163"/>
      <c r="G1764" s="163" t="s">
        <v>2302</v>
      </c>
      <c r="H1764" s="163" t="s">
        <v>2303</v>
      </c>
      <c r="I1764" s="164">
        <v>521.07000000000005</v>
      </c>
      <c r="J1764" s="164">
        <v>521.07000000000005</v>
      </c>
      <c r="K1764" s="164">
        <v>521.07000000000005</v>
      </c>
      <c r="L1764" s="164">
        <v>521.07000000000005</v>
      </c>
      <c r="M1764" s="164">
        <v>1</v>
      </c>
      <c r="N1764" s="164">
        <v>1</v>
      </c>
      <c r="O1764" s="156">
        <v>0</v>
      </c>
      <c r="P1764" s="156">
        <f t="shared" si="27"/>
        <v>521.07000000000005</v>
      </c>
    </row>
    <row r="1765" spans="1:16">
      <c r="A1765" s="163" t="s">
        <v>3443</v>
      </c>
      <c r="B1765" s="163" t="s">
        <v>3646</v>
      </c>
      <c r="C1765" s="163" t="s">
        <v>220</v>
      </c>
      <c r="D1765" s="163" t="s">
        <v>220</v>
      </c>
      <c r="E1765" s="163" t="s">
        <v>13</v>
      </c>
      <c r="F1765" s="163"/>
      <c r="G1765" s="163" t="s">
        <v>2296</v>
      </c>
      <c r="H1765" s="163" t="s">
        <v>2297</v>
      </c>
      <c r="I1765" s="164" t="s">
        <v>3442</v>
      </c>
      <c r="J1765" s="164" t="s">
        <v>3442</v>
      </c>
      <c r="K1765" s="164">
        <v>87626.66</v>
      </c>
      <c r="L1765" s="164">
        <v>87626.66</v>
      </c>
      <c r="M1765" s="164">
        <v>1</v>
      </c>
      <c r="N1765" s="164">
        <v>1</v>
      </c>
      <c r="O1765" s="156">
        <v>87626.66</v>
      </c>
      <c r="P1765" s="156">
        <f t="shared" si="27"/>
        <v>0</v>
      </c>
    </row>
    <row r="1766" spans="1:16">
      <c r="A1766" s="163" t="s">
        <v>3443</v>
      </c>
      <c r="B1766" s="163" t="s">
        <v>3646</v>
      </c>
      <c r="C1766" s="163" t="s">
        <v>220</v>
      </c>
      <c r="D1766" s="163" t="s">
        <v>220</v>
      </c>
      <c r="E1766" s="163" t="s">
        <v>13</v>
      </c>
      <c r="F1766" s="163"/>
      <c r="G1766" s="163" t="s">
        <v>2334</v>
      </c>
      <c r="H1766" s="163" t="s">
        <v>2335</v>
      </c>
      <c r="I1766" s="164" t="s">
        <v>3442</v>
      </c>
      <c r="J1766" s="164" t="s">
        <v>3442</v>
      </c>
      <c r="K1766" s="164">
        <v>0</v>
      </c>
      <c r="L1766" s="164">
        <v>0</v>
      </c>
      <c r="M1766" s="164">
        <v>1</v>
      </c>
      <c r="N1766" s="164">
        <v>1</v>
      </c>
      <c r="O1766" s="156">
        <v>0</v>
      </c>
      <c r="P1766" s="156">
        <f t="shared" si="27"/>
        <v>0</v>
      </c>
    </row>
    <row r="1767" spans="1:16">
      <c r="A1767" s="163" t="s">
        <v>3443</v>
      </c>
      <c r="B1767" s="163" t="s">
        <v>3646</v>
      </c>
      <c r="C1767" s="163" t="s">
        <v>220</v>
      </c>
      <c r="D1767" s="163" t="s">
        <v>220</v>
      </c>
      <c r="E1767" s="163" t="s">
        <v>13</v>
      </c>
      <c r="F1767" s="163"/>
      <c r="G1767" s="163" t="s">
        <v>2336</v>
      </c>
      <c r="H1767" s="163" t="s">
        <v>2337</v>
      </c>
      <c r="I1767" s="164" t="s">
        <v>3442</v>
      </c>
      <c r="J1767" s="164" t="s">
        <v>3442</v>
      </c>
      <c r="K1767" s="164">
        <v>0</v>
      </c>
      <c r="L1767" s="164">
        <v>0</v>
      </c>
      <c r="M1767" s="164">
        <v>1</v>
      </c>
      <c r="N1767" s="164">
        <v>1</v>
      </c>
      <c r="O1767" s="156">
        <v>0</v>
      </c>
      <c r="P1767" s="156">
        <f t="shared" si="27"/>
        <v>0</v>
      </c>
    </row>
    <row r="1768" spans="1:16">
      <c r="A1768" s="163" t="s">
        <v>3443</v>
      </c>
      <c r="B1768" s="163" t="s">
        <v>3646</v>
      </c>
      <c r="C1768" s="163" t="s">
        <v>220</v>
      </c>
      <c r="D1768" s="163" t="s">
        <v>220</v>
      </c>
      <c r="E1768" s="163" t="s">
        <v>13</v>
      </c>
      <c r="F1768" s="163"/>
      <c r="G1768" s="163" t="s">
        <v>2338</v>
      </c>
      <c r="H1768" s="163" t="s">
        <v>2339</v>
      </c>
      <c r="I1768" s="164" t="s">
        <v>3442</v>
      </c>
      <c r="J1768" s="164" t="s">
        <v>3442</v>
      </c>
      <c r="K1768" s="164">
        <v>268736.53999999998</v>
      </c>
      <c r="L1768" s="164">
        <v>268736.53999999998</v>
      </c>
      <c r="M1768" s="164">
        <v>1</v>
      </c>
      <c r="N1768" s="164">
        <v>1</v>
      </c>
      <c r="O1768" s="156">
        <v>268736.53999999998</v>
      </c>
      <c r="P1768" s="156">
        <f t="shared" si="27"/>
        <v>0</v>
      </c>
    </row>
    <row r="1769" spans="1:16">
      <c r="A1769" s="163" t="s">
        <v>3443</v>
      </c>
      <c r="B1769" s="163" t="s">
        <v>3646</v>
      </c>
      <c r="C1769" s="163" t="s">
        <v>220</v>
      </c>
      <c r="D1769" s="163" t="s">
        <v>220</v>
      </c>
      <c r="E1769" s="163" t="s">
        <v>13</v>
      </c>
      <c r="F1769" s="163"/>
      <c r="G1769" s="163" t="s">
        <v>2340</v>
      </c>
      <c r="H1769" s="163" t="s">
        <v>2341</v>
      </c>
      <c r="I1769" s="164" t="s">
        <v>3442</v>
      </c>
      <c r="J1769" s="164" t="s">
        <v>3442</v>
      </c>
      <c r="K1769" s="164">
        <v>60000</v>
      </c>
      <c r="L1769" s="164">
        <v>60000</v>
      </c>
      <c r="M1769" s="164">
        <v>1</v>
      </c>
      <c r="N1769" s="164">
        <v>1</v>
      </c>
      <c r="O1769" s="156">
        <v>60000</v>
      </c>
      <c r="P1769" s="156">
        <f t="shared" si="27"/>
        <v>0</v>
      </c>
    </row>
    <row r="1770" spans="1:16">
      <c r="A1770" s="163" t="s">
        <v>3443</v>
      </c>
      <c r="B1770" s="163" t="s">
        <v>3646</v>
      </c>
      <c r="C1770" s="163" t="s">
        <v>220</v>
      </c>
      <c r="D1770" s="163" t="s">
        <v>220</v>
      </c>
      <c r="E1770" s="163" t="s">
        <v>13</v>
      </c>
      <c r="F1770" s="163"/>
      <c r="G1770" s="163" t="s">
        <v>2342</v>
      </c>
      <c r="H1770" s="163" t="s">
        <v>2343</v>
      </c>
      <c r="I1770" s="164" t="s">
        <v>3442</v>
      </c>
      <c r="J1770" s="164" t="s">
        <v>3442</v>
      </c>
      <c r="K1770" s="164">
        <v>72613</v>
      </c>
      <c r="L1770" s="164">
        <v>72613</v>
      </c>
      <c r="M1770" s="164">
        <v>1</v>
      </c>
      <c r="N1770" s="164">
        <v>1</v>
      </c>
      <c r="O1770" s="156">
        <v>72613</v>
      </c>
      <c r="P1770" s="156">
        <f t="shared" si="27"/>
        <v>0</v>
      </c>
    </row>
    <row r="1771" spans="1:16">
      <c r="A1771" s="163" t="s">
        <v>3443</v>
      </c>
      <c r="B1771" s="163" t="s">
        <v>3646</v>
      </c>
      <c r="C1771" s="163" t="s">
        <v>220</v>
      </c>
      <c r="D1771" s="163" t="s">
        <v>220</v>
      </c>
      <c r="E1771" s="163" t="s">
        <v>13</v>
      </c>
      <c r="F1771" s="163"/>
      <c r="G1771" s="163" t="s">
        <v>2306</v>
      </c>
      <c r="H1771" s="163" t="s">
        <v>27</v>
      </c>
      <c r="I1771" s="164" t="s">
        <v>3442</v>
      </c>
      <c r="J1771" s="164" t="s">
        <v>3442</v>
      </c>
      <c r="K1771" s="164">
        <v>0</v>
      </c>
      <c r="L1771" s="164">
        <v>0</v>
      </c>
      <c r="M1771" s="164">
        <v>1</v>
      </c>
      <c r="N1771" s="164">
        <v>1</v>
      </c>
      <c r="O1771" s="156">
        <v>0</v>
      </c>
      <c r="P1771" s="156">
        <f t="shared" si="27"/>
        <v>0</v>
      </c>
    </row>
    <row r="1772" spans="1:16">
      <c r="A1772" s="163" t="s">
        <v>3443</v>
      </c>
      <c r="B1772" s="163" t="s">
        <v>3646</v>
      </c>
      <c r="C1772" s="163" t="s">
        <v>220</v>
      </c>
      <c r="D1772" s="163" t="s">
        <v>220</v>
      </c>
      <c r="E1772" s="163" t="s">
        <v>13</v>
      </c>
      <c r="F1772" s="163"/>
      <c r="G1772" s="163" t="s">
        <v>2344</v>
      </c>
      <c r="H1772" s="163" t="s">
        <v>2345</v>
      </c>
      <c r="I1772" s="164">
        <v>501.32</v>
      </c>
      <c r="J1772" s="164">
        <v>501.32</v>
      </c>
      <c r="K1772" s="164">
        <v>7332.02</v>
      </c>
      <c r="L1772" s="164">
        <v>7332.02</v>
      </c>
      <c r="M1772" s="164">
        <v>1</v>
      </c>
      <c r="N1772" s="164">
        <v>1</v>
      </c>
      <c r="O1772" s="156">
        <v>6830.7</v>
      </c>
      <c r="P1772" s="156">
        <f t="shared" si="27"/>
        <v>501.32000000000062</v>
      </c>
    </row>
    <row r="1773" spans="1:16">
      <c r="A1773" s="163" t="s">
        <v>3443</v>
      </c>
      <c r="B1773" s="163" t="s">
        <v>3646</v>
      </c>
      <c r="C1773" s="163" t="s">
        <v>220</v>
      </c>
      <c r="D1773" s="163" t="s">
        <v>220</v>
      </c>
      <c r="E1773" s="163" t="s">
        <v>13</v>
      </c>
      <c r="F1773" s="163"/>
      <c r="G1773" s="163" t="s">
        <v>2310</v>
      </c>
      <c r="H1773" s="163" t="s">
        <v>38</v>
      </c>
      <c r="I1773" s="164" t="s">
        <v>3442</v>
      </c>
      <c r="J1773" s="164" t="s">
        <v>3442</v>
      </c>
      <c r="K1773" s="164">
        <v>6694.67</v>
      </c>
      <c r="L1773" s="164">
        <v>6694.67</v>
      </c>
      <c r="M1773" s="164">
        <v>1</v>
      </c>
      <c r="N1773" s="164">
        <v>1</v>
      </c>
      <c r="O1773" s="156">
        <v>6694.67</v>
      </c>
      <c r="P1773" s="156">
        <f t="shared" si="27"/>
        <v>0</v>
      </c>
    </row>
    <row r="1774" spans="1:16">
      <c r="A1774" s="163" t="s">
        <v>3443</v>
      </c>
      <c r="B1774" s="163" t="s">
        <v>3646</v>
      </c>
      <c r="C1774" s="163" t="s">
        <v>220</v>
      </c>
      <c r="D1774" s="163" t="s">
        <v>220</v>
      </c>
      <c r="E1774" s="163" t="s">
        <v>13</v>
      </c>
      <c r="F1774" s="163"/>
      <c r="G1774" s="163" t="s">
        <v>2289</v>
      </c>
      <c r="H1774" s="163" t="s">
        <v>2290</v>
      </c>
      <c r="I1774" s="164">
        <v>6879</v>
      </c>
      <c r="J1774" s="164">
        <v>6879</v>
      </c>
      <c r="K1774" s="164">
        <v>83701</v>
      </c>
      <c r="L1774" s="164">
        <v>83701</v>
      </c>
      <c r="M1774" s="164">
        <v>1</v>
      </c>
      <c r="N1774" s="164">
        <v>1</v>
      </c>
      <c r="O1774" s="156">
        <v>76822</v>
      </c>
      <c r="P1774" s="156">
        <f t="shared" si="27"/>
        <v>6879</v>
      </c>
    </row>
    <row r="1775" spans="1:16">
      <c r="A1775" s="163" t="s">
        <v>3443</v>
      </c>
      <c r="B1775" s="163" t="s">
        <v>3646</v>
      </c>
      <c r="C1775" s="163" t="s">
        <v>220</v>
      </c>
      <c r="D1775" s="163" t="s">
        <v>220</v>
      </c>
      <c r="E1775" s="163" t="s">
        <v>13</v>
      </c>
      <c r="F1775" s="163"/>
      <c r="G1775" s="163" t="s">
        <v>2291</v>
      </c>
      <c r="H1775" s="163" t="s">
        <v>2292</v>
      </c>
      <c r="I1775" s="164" t="s">
        <v>3442</v>
      </c>
      <c r="J1775" s="164" t="s">
        <v>3442</v>
      </c>
      <c r="K1775" s="164">
        <v>25617</v>
      </c>
      <c r="L1775" s="164">
        <v>25617</v>
      </c>
      <c r="M1775" s="164">
        <v>1</v>
      </c>
      <c r="N1775" s="164">
        <v>1</v>
      </c>
      <c r="O1775" s="156">
        <v>25617</v>
      </c>
      <c r="P1775" s="156">
        <f t="shared" si="27"/>
        <v>0</v>
      </c>
    </row>
    <row r="1776" spans="1:16">
      <c r="A1776" s="163" t="s">
        <v>3443</v>
      </c>
      <c r="B1776" s="163" t="s">
        <v>3646</v>
      </c>
      <c r="C1776" s="163" t="s">
        <v>220</v>
      </c>
      <c r="D1776" s="163" t="s">
        <v>220</v>
      </c>
      <c r="E1776" s="163" t="s">
        <v>13</v>
      </c>
      <c r="F1776" s="163"/>
      <c r="G1776" s="163" t="s">
        <v>2398</v>
      </c>
      <c r="H1776" s="163" t="s">
        <v>3451</v>
      </c>
      <c r="I1776" s="164" t="s">
        <v>3442</v>
      </c>
      <c r="J1776" s="164" t="s">
        <v>3442</v>
      </c>
      <c r="K1776" s="164">
        <v>17669</v>
      </c>
      <c r="L1776" s="164">
        <v>17669</v>
      </c>
      <c r="M1776" s="164">
        <v>0</v>
      </c>
      <c r="N1776" s="164">
        <v>0</v>
      </c>
      <c r="O1776" s="156">
        <v>17669</v>
      </c>
      <c r="P1776" s="156">
        <f t="shared" si="27"/>
        <v>0</v>
      </c>
    </row>
    <row r="1777" spans="1:16">
      <c r="A1777" s="163" t="s">
        <v>3443</v>
      </c>
      <c r="B1777" s="163" t="s">
        <v>3646</v>
      </c>
      <c r="C1777" s="163" t="s">
        <v>220</v>
      </c>
      <c r="D1777" s="163" t="s">
        <v>220</v>
      </c>
      <c r="E1777" s="163" t="s">
        <v>13</v>
      </c>
      <c r="F1777" s="163"/>
      <c r="G1777" s="163" t="s">
        <v>2346</v>
      </c>
      <c r="H1777" s="163" t="s">
        <v>2347</v>
      </c>
      <c r="I1777" s="164">
        <v>3.18</v>
      </c>
      <c r="J1777" s="164">
        <v>3.18</v>
      </c>
      <c r="K1777" s="164">
        <v>436.86</v>
      </c>
      <c r="L1777" s="164">
        <v>436.86</v>
      </c>
      <c r="M1777" s="164">
        <v>1</v>
      </c>
      <c r="N1777" s="164">
        <v>1</v>
      </c>
      <c r="O1777" s="156">
        <v>299.37999999999994</v>
      </c>
      <c r="P1777" s="156">
        <f t="shared" si="27"/>
        <v>137.48000000000008</v>
      </c>
    </row>
    <row r="1778" spans="1:16">
      <c r="A1778" s="163" t="s">
        <v>3443</v>
      </c>
      <c r="B1778" s="163" t="s">
        <v>3646</v>
      </c>
      <c r="C1778" s="163" t="s">
        <v>220</v>
      </c>
      <c r="D1778" s="163" t="s">
        <v>220</v>
      </c>
      <c r="E1778" s="163" t="s">
        <v>13</v>
      </c>
      <c r="F1778" s="163"/>
      <c r="G1778" s="163" t="s">
        <v>2348</v>
      </c>
      <c r="H1778" s="163" t="s">
        <v>2349</v>
      </c>
      <c r="I1778" s="164" t="s">
        <v>3442</v>
      </c>
      <c r="J1778" s="164" t="s">
        <v>3442</v>
      </c>
      <c r="K1778" s="164">
        <v>0</v>
      </c>
      <c r="L1778" s="164">
        <v>0</v>
      </c>
      <c r="M1778" s="164">
        <v>1</v>
      </c>
      <c r="N1778" s="164">
        <v>1</v>
      </c>
      <c r="O1778" s="156">
        <v>0</v>
      </c>
      <c r="P1778" s="156">
        <f t="shared" si="27"/>
        <v>0</v>
      </c>
    </row>
    <row r="1779" spans="1:16">
      <c r="A1779" s="163" t="s">
        <v>3443</v>
      </c>
      <c r="B1779" s="163" t="s">
        <v>3646</v>
      </c>
      <c r="C1779" s="163" t="s">
        <v>220</v>
      </c>
      <c r="D1779" s="163" t="s">
        <v>220</v>
      </c>
      <c r="E1779" s="163" t="s">
        <v>13</v>
      </c>
      <c r="F1779" s="163"/>
      <c r="G1779" s="163" t="s">
        <v>2320</v>
      </c>
      <c r="H1779" s="163" t="s">
        <v>2321</v>
      </c>
      <c r="I1779" s="164" t="s">
        <v>3442</v>
      </c>
      <c r="J1779" s="164" t="s">
        <v>3442</v>
      </c>
      <c r="K1779" s="164">
        <v>0</v>
      </c>
      <c r="L1779" s="164">
        <v>0</v>
      </c>
      <c r="M1779" s="164">
        <v>1</v>
      </c>
      <c r="N1779" s="164">
        <v>1</v>
      </c>
      <c r="O1779" s="156">
        <v>0</v>
      </c>
      <c r="P1779" s="156">
        <f t="shared" si="27"/>
        <v>0</v>
      </c>
    </row>
    <row r="1780" spans="1:16">
      <c r="A1780" s="163" t="s">
        <v>3443</v>
      </c>
      <c r="B1780" s="163" t="s">
        <v>3646</v>
      </c>
      <c r="C1780" s="163" t="s">
        <v>220</v>
      </c>
      <c r="D1780" s="163" t="s">
        <v>220</v>
      </c>
      <c r="E1780" s="163" t="s">
        <v>13</v>
      </c>
      <c r="F1780" s="163"/>
      <c r="G1780" s="163" t="s">
        <v>2350</v>
      </c>
      <c r="H1780" s="163" t="s">
        <v>2351</v>
      </c>
      <c r="I1780" s="164" t="s">
        <v>3442</v>
      </c>
      <c r="J1780" s="164" t="s">
        <v>3442</v>
      </c>
      <c r="K1780" s="164">
        <v>0</v>
      </c>
      <c r="L1780" s="164">
        <v>0</v>
      </c>
      <c r="M1780" s="164">
        <v>1</v>
      </c>
      <c r="N1780" s="164">
        <v>1</v>
      </c>
      <c r="O1780" s="156">
        <v>0</v>
      </c>
      <c r="P1780" s="156">
        <f t="shared" si="27"/>
        <v>0</v>
      </c>
    </row>
    <row r="1781" spans="1:16">
      <c r="A1781" s="163" t="s">
        <v>3443</v>
      </c>
      <c r="B1781" s="163" t="s">
        <v>3646</v>
      </c>
      <c r="C1781" s="163" t="s">
        <v>220</v>
      </c>
      <c r="D1781" s="163" t="s">
        <v>220</v>
      </c>
      <c r="E1781" s="163" t="s">
        <v>13</v>
      </c>
      <c r="F1781" s="163"/>
      <c r="G1781" s="163" t="s">
        <v>2352</v>
      </c>
      <c r="H1781" s="163" t="s">
        <v>2353</v>
      </c>
      <c r="I1781" s="164">
        <v>65.37</v>
      </c>
      <c r="J1781" s="164">
        <v>65.37</v>
      </c>
      <c r="K1781" s="164">
        <v>786.55</v>
      </c>
      <c r="L1781" s="164">
        <v>786.55</v>
      </c>
      <c r="M1781" s="164">
        <v>1</v>
      </c>
      <c r="N1781" s="164">
        <v>1</v>
      </c>
      <c r="O1781" s="156">
        <v>721.18000000000006</v>
      </c>
      <c r="P1781" s="156">
        <f t="shared" si="27"/>
        <v>65.369999999999891</v>
      </c>
    </row>
    <row r="1782" spans="1:16">
      <c r="A1782" s="163" t="s">
        <v>3443</v>
      </c>
      <c r="B1782" s="163" t="s">
        <v>3646</v>
      </c>
      <c r="C1782" s="163" t="s">
        <v>220</v>
      </c>
      <c r="D1782" s="163" t="s">
        <v>220</v>
      </c>
      <c r="E1782" s="163" t="s">
        <v>13</v>
      </c>
      <c r="F1782" s="163"/>
      <c r="G1782" s="163" t="s">
        <v>2354</v>
      </c>
      <c r="H1782" s="163" t="s">
        <v>2355</v>
      </c>
      <c r="I1782" s="164" t="s">
        <v>3442</v>
      </c>
      <c r="J1782" s="164" t="s">
        <v>3442</v>
      </c>
      <c r="K1782" s="164">
        <v>5.56</v>
      </c>
      <c r="L1782" s="164">
        <v>5.56</v>
      </c>
      <c r="M1782" s="164">
        <v>1</v>
      </c>
      <c r="N1782" s="164">
        <v>1</v>
      </c>
      <c r="O1782" s="156">
        <v>5.56</v>
      </c>
      <c r="P1782" s="156">
        <f t="shared" si="27"/>
        <v>0</v>
      </c>
    </row>
    <row r="1783" spans="1:16">
      <c r="A1783" s="163" t="s">
        <v>3443</v>
      </c>
      <c r="B1783" s="163" t="s">
        <v>3646</v>
      </c>
      <c r="C1783" s="163" t="s">
        <v>220</v>
      </c>
      <c r="D1783" s="163" t="s">
        <v>220</v>
      </c>
      <c r="E1783" s="163" t="s">
        <v>13</v>
      </c>
      <c r="F1783" s="163"/>
      <c r="G1783" s="163" t="s">
        <v>2356</v>
      </c>
      <c r="H1783" s="163" t="s">
        <v>2357</v>
      </c>
      <c r="I1783" s="164" t="s">
        <v>3442</v>
      </c>
      <c r="J1783" s="164" t="s">
        <v>3442</v>
      </c>
      <c r="K1783" s="164">
        <v>14.04</v>
      </c>
      <c r="L1783" s="164">
        <v>14.04</v>
      </c>
      <c r="M1783" s="164">
        <v>1</v>
      </c>
      <c r="N1783" s="164">
        <v>1</v>
      </c>
      <c r="O1783" s="156">
        <v>14.04</v>
      </c>
      <c r="P1783" s="156">
        <f t="shared" si="27"/>
        <v>0</v>
      </c>
    </row>
    <row r="1784" spans="1:16">
      <c r="A1784" s="163" t="s">
        <v>3443</v>
      </c>
      <c r="B1784" s="163" t="s">
        <v>3646</v>
      </c>
      <c r="C1784" s="163" t="s">
        <v>220</v>
      </c>
      <c r="D1784" s="163" t="s">
        <v>220</v>
      </c>
      <c r="E1784" s="163" t="s">
        <v>13</v>
      </c>
      <c r="F1784" s="163"/>
      <c r="G1784" s="163" t="s">
        <v>2358</v>
      </c>
      <c r="H1784" s="163" t="s">
        <v>2359</v>
      </c>
      <c r="I1784" s="164">
        <v>3162.32</v>
      </c>
      <c r="J1784" s="164">
        <v>3162.32</v>
      </c>
      <c r="K1784" s="164">
        <v>21650.1</v>
      </c>
      <c r="L1784" s="164">
        <v>21650.1</v>
      </c>
      <c r="M1784" s="164">
        <v>1</v>
      </c>
      <c r="N1784" s="164">
        <v>1</v>
      </c>
      <c r="O1784" s="156">
        <v>18487.78</v>
      </c>
      <c r="P1784" s="156">
        <f t="shared" si="27"/>
        <v>3162.3199999999997</v>
      </c>
    </row>
    <row r="1785" spans="1:16">
      <c r="A1785" s="163" t="s">
        <v>3443</v>
      </c>
      <c r="B1785" s="163" t="s">
        <v>3646</v>
      </c>
      <c r="C1785" s="163" t="s">
        <v>220</v>
      </c>
      <c r="D1785" s="163" t="s">
        <v>220</v>
      </c>
      <c r="E1785" s="163" t="s">
        <v>13</v>
      </c>
      <c r="F1785" s="163"/>
      <c r="G1785" s="163" t="s">
        <v>2362</v>
      </c>
      <c r="H1785" s="163" t="s">
        <v>2363</v>
      </c>
      <c r="I1785" s="164" t="s">
        <v>3442</v>
      </c>
      <c r="J1785" s="164" t="s">
        <v>3442</v>
      </c>
      <c r="K1785" s="164">
        <v>0</v>
      </c>
      <c r="L1785" s="164">
        <v>0</v>
      </c>
      <c r="M1785" s="164">
        <v>1</v>
      </c>
      <c r="N1785" s="164">
        <v>1</v>
      </c>
      <c r="O1785" s="156">
        <v>0</v>
      </c>
      <c r="P1785" s="156">
        <f t="shared" si="27"/>
        <v>0</v>
      </c>
    </row>
    <row r="1786" spans="1:16">
      <c r="A1786" s="163" t="s">
        <v>3443</v>
      </c>
      <c r="B1786" s="163" t="s">
        <v>3646</v>
      </c>
      <c r="C1786" s="163" t="s">
        <v>220</v>
      </c>
      <c r="D1786" s="163" t="s">
        <v>220</v>
      </c>
      <c r="E1786" s="163" t="s">
        <v>13</v>
      </c>
      <c r="F1786" s="163"/>
      <c r="G1786" s="163" t="s">
        <v>2364</v>
      </c>
      <c r="H1786" s="163" t="s">
        <v>121</v>
      </c>
      <c r="I1786" s="164" t="s">
        <v>3442</v>
      </c>
      <c r="J1786" s="164" t="s">
        <v>3442</v>
      </c>
      <c r="K1786" s="164">
        <v>1528.42</v>
      </c>
      <c r="L1786" s="164">
        <v>1528.42</v>
      </c>
      <c r="M1786" s="164">
        <v>1</v>
      </c>
      <c r="N1786" s="164">
        <v>1</v>
      </c>
      <c r="O1786" s="156">
        <v>1528.42</v>
      </c>
      <c r="P1786" s="156">
        <f t="shared" si="27"/>
        <v>0</v>
      </c>
    </row>
    <row r="1787" spans="1:16">
      <c r="A1787" s="163" t="s">
        <v>3443</v>
      </c>
      <c r="B1787" s="163" t="s">
        <v>3646</v>
      </c>
      <c r="C1787" s="163" t="s">
        <v>220</v>
      </c>
      <c r="D1787" s="163" t="s">
        <v>220</v>
      </c>
      <c r="E1787" s="163" t="s">
        <v>13</v>
      </c>
      <c r="F1787" s="163"/>
      <c r="G1787" s="163" t="s">
        <v>2365</v>
      </c>
      <c r="H1787" s="163" t="s">
        <v>2366</v>
      </c>
      <c r="I1787" s="164" t="s">
        <v>3442</v>
      </c>
      <c r="J1787" s="164" t="s">
        <v>3442</v>
      </c>
      <c r="K1787" s="164">
        <v>0</v>
      </c>
      <c r="L1787" s="164">
        <v>0</v>
      </c>
      <c r="M1787" s="164">
        <v>1</v>
      </c>
      <c r="N1787" s="164">
        <v>1</v>
      </c>
      <c r="O1787" s="156">
        <v>0</v>
      </c>
      <c r="P1787" s="156">
        <f t="shared" si="27"/>
        <v>0</v>
      </c>
    </row>
    <row r="1788" spans="1:16">
      <c r="A1788" s="163" t="s">
        <v>3443</v>
      </c>
      <c r="B1788" s="163" t="s">
        <v>3646</v>
      </c>
      <c r="C1788" s="163" t="s">
        <v>220</v>
      </c>
      <c r="D1788" s="163" t="s">
        <v>220</v>
      </c>
      <c r="E1788" s="163" t="s">
        <v>13</v>
      </c>
      <c r="F1788" s="163"/>
      <c r="G1788" s="163" t="s">
        <v>2293</v>
      </c>
      <c r="H1788" s="163" t="s">
        <v>17</v>
      </c>
      <c r="I1788" s="164">
        <v>282.44</v>
      </c>
      <c r="J1788" s="164">
        <v>282.44</v>
      </c>
      <c r="K1788" s="164">
        <v>617.41999999999996</v>
      </c>
      <c r="L1788" s="164">
        <v>617.42000000000007</v>
      </c>
      <c r="M1788" s="164">
        <v>1</v>
      </c>
      <c r="N1788" s="164">
        <v>1</v>
      </c>
      <c r="O1788" s="156">
        <v>334.98</v>
      </c>
      <c r="P1788" s="156">
        <f t="shared" si="27"/>
        <v>282.44000000000005</v>
      </c>
    </row>
    <row r="1789" spans="1:16">
      <c r="A1789" s="163" t="s">
        <v>3443</v>
      </c>
      <c r="B1789" s="163" t="s">
        <v>3646</v>
      </c>
      <c r="C1789" s="163" t="s">
        <v>220</v>
      </c>
      <c r="D1789" s="163" t="s">
        <v>220</v>
      </c>
      <c r="E1789" s="163" t="s">
        <v>13</v>
      </c>
      <c r="F1789" s="163"/>
      <c r="G1789" s="163" t="s">
        <v>2311</v>
      </c>
      <c r="H1789" s="163" t="s">
        <v>2312</v>
      </c>
      <c r="I1789" s="164" t="s">
        <v>3442</v>
      </c>
      <c r="J1789" s="164" t="s">
        <v>3442</v>
      </c>
      <c r="K1789" s="164">
        <v>0</v>
      </c>
      <c r="L1789" s="164">
        <v>0</v>
      </c>
      <c r="M1789" s="164">
        <v>1</v>
      </c>
      <c r="N1789" s="164">
        <v>1</v>
      </c>
      <c r="O1789" s="156">
        <v>0</v>
      </c>
      <c r="P1789" s="156">
        <f t="shared" si="27"/>
        <v>0</v>
      </c>
    </row>
    <row r="1790" spans="1:16">
      <c r="A1790" s="163" t="s">
        <v>3443</v>
      </c>
      <c r="B1790" s="163" t="s">
        <v>3646</v>
      </c>
      <c r="C1790" s="163" t="s">
        <v>220</v>
      </c>
      <c r="D1790" s="163" t="s">
        <v>220</v>
      </c>
      <c r="E1790" s="163" t="s">
        <v>13</v>
      </c>
      <c r="F1790" s="163"/>
      <c r="G1790" s="163" t="s">
        <v>2294</v>
      </c>
      <c r="H1790" s="163" t="s">
        <v>2295</v>
      </c>
      <c r="I1790" s="164">
        <v>750.91</v>
      </c>
      <c r="J1790" s="164">
        <v>750.91</v>
      </c>
      <c r="K1790" s="164">
        <v>1501.82</v>
      </c>
      <c r="L1790" s="164">
        <v>1501.82</v>
      </c>
      <c r="M1790" s="164">
        <v>1</v>
      </c>
      <c r="N1790" s="164">
        <v>1</v>
      </c>
      <c r="O1790" s="156">
        <v>750.91</v>
      </c>
      <c r="P1790" s="156">
        <f t="shared" si="27"/>
        <v>750.91</v>
      </c>
    </row>
    <row r="1791" spans="1:16">
      <c r="A1791" s="163" t="s">
        <v>3443</v>
      </c>
      <c r="B1791" s="163" t="s">
        <v>3646</v>
      </c>
      <c r="C1791" s="163" t="s">
        <v>220</v>
      </c>
      <c r="D1791" s="163" t="s">
        <v>220</v>
      </c>
      <c r="E1791" s="163" t="s">
        <v>13</v>
      </c>
      <c r="F1791" s="163"/>
      <c r="G1791" s="163" t="s">
        <v>2314</v>
      </c>
      <c r="H1791" s="163" t="s">
        <v>2315</v>
      </c>
      <c r="I1791" s="164" t="s">
        <v>3442</v>
      </c>
      <c r="J1791" s="164" t="s">
        <v>3442</v>
      </c>
      <c r="K1791" s="164">
        <v>0</v>
      </c>
      <c r="L1791" s="164">
        <v>0</v>
      </c>
      <c r="M1791" s="164">
        <v>1</v>
      </c>
      <c r="N1791" s="164">
        <v>1</v>
      </c>
      <c r="O1791" s="156">
        <v>0</v>
      </c>
      <c r="P1791" s="156">
        <f t="shared" si="27"/>
        <v>0</v>
      </c>
    </row>
    <row r="1792" spans="1:16">
      <c r="A1792" s="163" t="s">
        <v>3443</v>
      </c>
      <c r="B1792" s="163" t="s">
        <v>3646</v>
      </c>
      <c r="C1792" s="163" t="s">
        <v>220</v>
      </c>
      <c r="D1792" s="163" t="s">
        <v>220</v>
      </c>
      <c r="E1792" s="163" t="s">
        <v>13</v>
      </c>
      <c r="F1792" s="163"/>
      <c r="G1792" s="163" t="s">
        <v>2367</v>
      </c>
      <c r="H1792" s="163" t="s">
        <v>2368</v>
      </c>
      <c r="I1792" s="164">
        <v>1597.47</v>
      </c>
      <c r="J1792" s="164">
        <v>1597.47</v>
      </c>
      <c r="K1792" s="164">
        <v>21475.03</v>
      </c>
      <c r="L1792" s="164">
        <v>21475.030000000006</v>
      </c>
      <c r="M1792" s="164">
        <v>1</v>
      </c>
      <c r="N1792" s="164">
        <v>1</v>
      </c>
      <c r="O1792" s="156">
        <v>17797.38</v>
      </c>
      <c r="P1792" s="156">
        <f t="shared" si="27"/>
        <v>3677.6500000000051</v>
      </c>
    </row>
    <row r="1793" spans="1:16">
      <c r="A1793" s="163" t="s">
        <v>3443</v>
      </c>
      <c r="B1793" s="163" t="s">
        <v>3646</v>
      </c>
      <c r="C1793" s="163" t="s">
        <v>220</v>
      </c>
      <c r="D1793" s="163" t="s">
        <v>220</v>
      </c>
      <c r="E1793" s="163" t="s">
        <v>13</v>
      </c>
      <c r="F1793" s="163"/>
      <c r="G1793" s="163" t="s">
        <v>2332</v>
      </c>
      <c r="H1793" s="163" t="s">
        <v>2333</v>
      </c>
      <c r="I1793" s="164">
        <v>120.18</v>
      </c>
      <c r="J1793" s="164">
        <v>120.18</v>
      </c>
      <c r="K1793" s="164">
        <v>1612.19</v>
      </c>
      <c r="L1793" s="164">
        <v>1612.1899999999998</v>
      </c>
      <c r="M1793" s="164">
        <v>1</v>
      </c>
      <c r="N1793" s="164">
        <v>1</v>
      </c>
      <c r="O1793" s="156">
        <v>1492.01</v>
      </c>
      <c r="P1793" s="156">
        <f t="shared" si="27"/>
        <v>120.17999999999984</v>
      </c>
    </row>
    <row r="1794" spans="1:16">
      <c r="A1794" s="163" t="s">
        <v>3443</v>
      </c>
      <c r="B1794" s="163" t="s">
        <v>3646</v>
      </c>
      <c r="C1794" s="163" t="s">
        <v>220</v>
      </c>
      <c r="D1794" s="163" t="s">
        <v>220</v>
      </c>
      <c r="E1794" s="163" t="s">
        <v>13</v>
      </c>
      <c r="F1794" s="163"/>
      <c r="G1794" s="163" t="s">
        <v>2369</v>
      </c>
      <c r="H1794" s="163" t="s">
        <v>2370</v>
      </c>
      <c r="I1794" s="164" t="s">
        <v>3442</v>
      </c>
      <c r="J1794" s="164" t="s">
        <v>3442</v>
      </c>
      <c r="K1794" s="164">
        <v>0</v>
      </c>
      <c r="L1794" s="164">
        <v>0</v>
      </c>
      <c r="M1794" s="164">
        <v>1</v>
      </c>
      <c r="N1794" s="164">
        <v>1</v>
      </c>
      <c r="O1794" s="156">
        <v>0</v>
      </c>
      <c r="P1794" s="156">
        <f t="shared" si="27"/>
        <v>0</v>
      </c>
    </row>
    <row r="1795" spans="1:16">
      <c r="A1795" s="163" t="s">
        <v>3443</v>
      </c>
      <c r="B1795" s="163" t="s">
        <v>3646</v>
      </c>
      <c r="C1795" s="163" t="s">
        <v>220</v>
      </c>
      <c r="D1795" s="163" t="s">
        <v>220</v>
      </c>
      <c r="E1795" s="163" t="s">
        <v>13</v>
      </c>
      <c r="F1795" s="163"/>
      <c r="G1795" s="163" t="s">
        <v>2371</v>
      </c>
      <c r="H1795" s="163" t="s">
        <v>2372</v>
      </c>
      <c r="I1795" s="164">
        <v>9161.65</v>
      </c>
      <c r="J1795" s="164">
        <v>9161.65</v>
      </c>
      <c r="K1795" s="164">
        <v>111700.87</v>
      </c>
      <c r="L1795" s="164">
        <v>111700.87</v>
      </c>
      <c r="M1795" s="164">
        <v>1</v>
      </c>
      <c r="N1795" s="164">
        <v>1</v>
      </c>
      <c r="O1795" s="156">
        <v>102539.22</v>
      </c>
      <c r="P1795" s="156">
        <f t="shared" si="27"/>
        <v>9161.6499999999942</v>
      </c>
    </row>
    <row r="1796" spans="1:16">
      <c r="A1796" s="163" t="s">
        <v>3443</v>
      </c>
      <c r="B1796" s="163" t="s">
        <v>3646</v>
      </c>
      <c r="C1796" s="163" t="s">
        <v>220</v>
      </c>
      <c r="D1796" s="163" t="s">
        <v>220</v>
      </c>
      <c r="E1796" s="163" t="s">
        <v>13</v>
      </c>
      <c r="F1796" s="163"/>
      <c r="G1796" s="163" t="s">
        <v>2373</v>
      </c>
      <c r="H1796" s="163" t="s">
        <v>2374</v>
      </c>
      <c r="I1796" s="164">
        <v>34.54</v>
      </c>
      <c r="J1796" s="164">
        <v>34.54</v>
      </c>
      <c r="K1796" s="164">
        <v>453.6</v>
      </c>
      <c r="L1796" s="164">
        <v>453.6</v>
      </c>
      <c r="M1796" s="164">
        <v>1</v>
      </c>
      <c r="N1796" s="164">
        <v>1</v>
      </c>
      <c r="O1796" s="156">
        <v>419.06000000000006</v>
      </c>
      <c r="P1796" s="156">
        <f t="shared" si="27"/>
        <v>34.539999999999964</v>
      </c>
    </row>
    <row r="1797" spans="1:16">
      <c r="A1797" s="163" t="s">
        <v>3443</v>
      </c>
      <c r="B1797" s="163" t="s">
        <v>3646</v>
      </c>
      <c r="C1797" s="163" t="s">
        <v>220</v>
      </c>
      <c r="D1797" s="163" t="s">
        <v>220</v>
      </c>
      <c r="E1797" s="163" t="s">
        <v>13</v>
      </c>
      <c r="F1797" s="163"/>
      <c r="G1797" s="163" t="s">
        <v>2375</v>
      </c>
      <c r="H1797" s="163" t="s">
        <v>2376</v>
      </c>
      <c r="I1797" s="164" t="s">
        <v>3442</v>
      </c>
      <c r="J1797" s="164" t="s">
        <v>3442</v>
      </c>
      <c r="K1797" s="164">
        <v>0</v>
      </c>
      <c r="L1797" s="164">
        <v>0</v>
      </c>
      <c r="M1797" s="164">
        <v>1</v>
      </c>
      <c r="N1797" s="164">
        <v>1</v>
      </c>
      <c r="O1797" s="156">
        <v>0</v>
      </c>
      <c r="P1797" s="156">
        <f t="shared" ref="P1797:P1860" si="28">L1797-O1797</f>
        <v>0</v>
      </c>
    </row>
    <row r="1798" spans="1:16">
      <c r="A1798" s="163" t="s">
        <v>3443</v>
      </c>
      <c r="B1798" s="163" t="s">
        <v>3646</v>
      </c>
      <c r="C1798" s="163" t="s">
        <v>220</v>
      </c>
      <c r="D1798" s="163" t="s">
        <v>220</v>
      </c>
      <c r="E1798" s="163" t="s">
        <v>13</v>
      </c>
      <c r="F1798" s="163"/>
      <c r="G1798" s="163" t="s">
        <v>2304</v>
      </c>
      <c r="H1798" s="163" t="s">
        <v>2305</v>
      </c>
      <c r="I1798" s="164">
        <v>749.98</v>
      </c>
      <c r="J1798" s="164">
        <v>749.98</v>
      </c>
      <c r="K1798" s="164">
        <v>33659.78</v>
      </c>
      <c r="L1798" s="164">
        <v>33659.780000000006</v>
      </c>
      <c r="M1798" s="164">
        <v>1</v>
      </c>
      <c r="N1798" s="164">
        <v>1</v>
      </c>
      <c r="O1798" s="156">
        <v>32909.800000000003</v>
      </c>
      <c r="P1798" s="156">
        <f t="shared" si="28"/>
        <v>749.9800000000032</v>
      </c>
    </row>
    <row r="1799" spans="1:16">
      <c r="A1799" s="163" t="s">
        <v>3443</v>
      </c>
      <c r="B1799" s="163" t="s">
        <v>3646</v>
      </c>
      <c r="C1799" s="163" t="s">
        <v>222</v>
      </c>
      <c r="D1799" s="163" t="s">
        <v>222</v>
      </c>
      <c r="E1799" s="163" t="s">
        <v>13</v>
      </c>
      <c r="F1799" s="163"/>
      <c r="G1799" s="163" t="s">
        <v>2279</v>
      </c>
      <c r="H1799" s="163" t="s">
        <v>2280</v>
      </c>
      <c r="I1799" s="164">
        <v>280.18</v>
      </c>
      <c r="J1799" s="164">
        <v>280.18</v>
      </c>
      <c r="K1799" s="164">
        <v>26871.21</v>
      </c>
      <c r="L1799" s="164">
        <v>26871.21</v>
      </c>
      <c r="M1799" s="164">
        <v>1</v>
      </c>
      <c r="N1799" s="164">
        <v>1</v>
      </c>
      <c r="O1799" s="156">
        <v>26591.03</v>
      </c>
      <c r="P1799" s="156">
        <f t="shared" si="28"/>
        <v>280.18000000000029</v>
      </c>
    </row>
    <row r="1800" spans="1:16">
      <c r="A1800" s="163" t="s">
        <v>3443</v>
      </c>
      <c r="B1800" s="163" t="s">
        <v>3646</v>
      </c>
      <c r="C1800" s="163" t="s">
        <v>222</v>
      </c>
      <c r="D1800" s="163" t="s">
        <v>222</v>
      </c>
      <c r="E1800" s="163" t="s">
        <v>13</v>
      </c>
      <c r="F1800" s="163"/>
      <c r="G1800" s="163" t="s">
        <v>2300</v>
      </c>
      <c r="H1800" s="163" t="s">
        <v>2301</v>
      </c>
      <c r="I1800" s="164" t="s">
        <v>3442</v>
      </c>
      <c r="J1800" s="164" t="s">
        <v>3442</v>
      </c>
      <c r="K1800" s="164">
        <v>0</v>
      </c>
      <c r="L1800" s="164">
        <v>0</v>
      </c>
      <c r="M1800" s="164">
        <v>1</v>
      </c>
      <c r="N1800" s="164">
        <v>1</v>
      </c>
      <c r="O1800" s="156">
        <v>0</v>
      </c>
      <c r="P1800" s="156">
        <f t="shared" si="28"/>
        <v>0</v>
      </c>
    </row>
    <row r="1801" spans="1:16">
      <c r="A1801" s="163" t="s">
        <v>3443</v>
      </c>
      <c r="B1801" s="163" t="s">
        <v>3646</v>
      </c>
      <c r="C1801" s="163" t="s">
        <v>222</v>
      </c>
      <c r="D1801" s="163" t="s">
        <v>222</v>
      </c>
      <c r="E1801" s="163" t="s">
        <v>13</v>
      </c>
      <c r="F1801" s="163"/>
      <c r="G1801" s="163" t="s">
        <v>2281</v>
      </c>
      <c r="H1801" s="163" t="s">
        <v>2282</v>
      </c>
      <c r="I1801" s="164">
        <v>52.95</v>
      </c>
      <c r="J1801" s="164">
        <v>52.95</v>
      </c>
      <c r="K1801" s="164">
        <v>1577.7</v>
      </c>
      <c r="L1801" s="164">
        <v>1577.7</v>
      </c>
      <c r="M1801" s="164">
        <v>1</v>
      </c>
      <c r="N1801" s="164">
        <v>1</v>
      </c>
      <c r="O1801" s="156">
        <v>1524.75</v>
      </c>
      <c r="P1801" s="156">
        <f t="shared" si="28"/>
        <v>52.950000000000045</v>
      </c>
    </row>
    <row r="1802" spans="1:16">
      <c r="A1802" s="163" t="s">
        <v>3443</v>
      </c>
      <c r="B1802" s="163" t="s">
        <v>3646</v>
      </c>
      <c r="C1802" s="163" t="s">
        <v>222</v>
      </c>
      <c r="D1802" s="163" t="s">
        <v>222</v>
      </c>
      <c r="E1802" s="163" t="s">
        <v>13</v>
      </c>
      <c r="F1802" s="163"/>
      <c r="G1802" s="163" t="s">
        <v>2283</v>
      </c>
      <c r="H1802" s="163" t="s">
        <v>2284</v>
      </c>
      <c r="I1802" s="164">
        <v>1045.97</v>
      </c>
      <c r="J1802" s="164">
        <v>1045.97</v>
      </c>
      <c r="K1802" s="164">
        <v>1045.97</v>
      </c>
      <c r="L1802" s="164">
        <v>1045.97</v>
      </c>
      <c r="M1802" s="164">
        <v>1</v>
      </c>
      <c r="N1802" s="164">
        <v>1</v>
      </c>
      <c r="O1802" s="156">
        <v>0</v>
      </c>
      <c r="P1802" s="156">
        <f t="shared" si="28"/>
        <v>1045.97</v>
      </c>
    </row>
    <row r="1803" spans="1:16">
      <c r="A1803" s="163" t="s">
        <v>3443</v>
      </c>
      <c r="B1803" s="163" t="s">
        <v>3646</v>
      </c>
      <c r="C1803" s="163" t="s">
        <v>222</v>
      </c>
      <c r="D1803" s="163" t="s">
        <v>222</v>
      </c>
      <c r="E1803" s="163" t="s">
        <v>13</v>
      </c>
      <c r="F1803" s="163"/>
      <c r="G1803" s="163" t="s">
        <v>2285</v>
      </c>
      <c r="H1803" s="163" t="s">
        <v>2286</v>
      </c>
      <c r="I1803" s="164">
        <v>13.4</v>
      </c>
      <c r="J1803" s="164">
        <v>13.4</v>
      </c>
      <c r="K1803" s="164">
        <v>53.64</v>
      </c>
      <c r="L1803" s="164">
        <v>53.64</v>
      </c>
      <c r="M1803" s="164">
        <v>1</v>
      </c>
      <c r="N1803" s="164">
        <v>1</v>
      </c>
      <c r="O1803" s="156">
        <v>40.24</v>
      </c>
      <c r="P1803" s="156">
        <f t="shared" si="28"/>
        <v>13.399999999999999</v>
      </c>
    </row>
    <row r="1804" spans="1:16">
      <c r="A1804" s="163" t="s">
        <v>3443</v>
      </c>
      <c r="B1804" s="163" t="s">
        <v>3646</v>
      </c>
      <c r="C1804" s="163" t="s">
        <v>222</v>
      </c>
      <c r="D1804" s="163" t="s">
        <v>222</v>
      </c>
      <c r="E1804" s="163" t="s">
        <v>13</v>
      </c>
      <c r="F1804" s="163"/>
      <c r="G1804" s="163" t="s">
        <v>2287</v>
      </c>
      <c r="H1804" s="163" t="s">
        <v>2288</v>
      </c>
      <c r="I1804" s="164">
        <v>270.67</v>
      </c>
      <c r="J1804" s="164">
        <v>270.67</v>
      </c>
      <c r="K1804" s="164">
        <v>270.67</v>
      </c>
      <c r="L1804" s="164">
        <v>270.67</v>
      </c>
      <c r="M1804" s="164">
        <v>1</v>
      </c>
      <c r="N1804" s="164">
        <v>1</v>
      </c>
      <c r="O1804" s="156">
        <v>0</v>
      </c>
      <c r="P1804" s="156">
        <f t="shared" si="28"/>
        <v>270.67</v>
      </c>
    </row>
    <row r="1805" spans="1:16">
      <c r="A1805" s="163" t="s">
        <v>3443</v>
      </c>
      <c r="B1805" s="163" t="s">
        <v>3646</v>
      </c>
      <c r="C1805" s="163" t="s">
        <v>222</v>
      </c>
      <c r="D1805" s="163" t="s">
        <v>222</v>
      </c>
      <c r="E1805" s="163" t="s">
        <v>13</v>
      </c>
      <c r="F1805" s="163"/>
      <c r="G1805" s="163" t="s">
        <v>2302</v>
      </c>
      <c r="H1805" s="163" t="s">
        <v>2303</v>
      </c>
      <c r="I1805" s="164">
        <v>76.510000000000005</v>
      </c>
      <c r="J1805" s="164">
        <v>76.510000000000005</v>
      </c>
      <c r="K1805" s="164">
        <v>76.510000000000005</v>
      </c>
      <c r="L1805" s="164">
        <v>76.510000000000005</v>
      </c>
      <c r="M1805" s="164">
        <v>1</v>
      </c>
      <c r="N1805" s="164">
        <v>1</v>
      </c>
      <c r="O1805" s="156">
        <v>0</v>
      </c>
      <c r="P1805" s="156">
        <f t="shared" si="28"/>
        <v>76.510000000000005</v>
      </c>
    </row>
    <row r="1806" spans="1:16">
      <c r="A1806" s="163" t="s">
        <v>3443</v>
      </c>
      <c r="B1806" s="163" t="s">
        <v>3646</v>
      </c>
      <c r="C1806" s="163" t="s">
        <v>222</v>
      </c>
      <c r="D1806" s="163" t="s">
        <v>222</v>
      </c>
      <c r="E1806" s="163" t="s">
        <v>13</v>
      </c>
      <c r="F1806" s="163"/>
      <c r="G1806" s="163" t="s">
        <v>2306</v>
      </c>
      <c r="H1806" s="163" t="s">
        <v>27</v>
      </c>
      <c r="I1806" s="164" t="s">
        <v>3442</v>
      </c>
      <c r="J1806" s="164" t="s">
        <v>3442</v>
      </c>
      <c r="K1806" s="164">
        <v>0</v>
      </c>
      <c r="L1806" s="164">
        <v>0</v>
      </c>
      <c r="M1806" s="164">
        <v>1</v>
      </c>
      <c r="N1806" s="164">
        <v>1</v>
      </c>
      <c r="O1806" s="156">
        <v>0</v>
      </c>
      <c r="P1806" s="156">
        <f t="shared" si="28"/>
        <v>0</v>
      </c>
    </row>
    <row r="1807" spans="1:16">
      <c r="A1807" s="163" t="s">
        <v>3443</v>
      </c>
      <c r="B1807" s="163" t="s">
        <v>3646</v>
      </c>
      <c r="C1807" s="163" t="s">
        <v>222</v>
      </c>
      <c r="D1807" s="163" t="s">
        <v>222</v>
      </c>
      <c r="E1807" s="163" t="s">
        <v>13</v>
      </c>
      <c r="F1807" s="163"/>
      <c r="G1807" s="163" t="s">
        <v>2289</v>
      </c>
      <c r="H1807" s="163" t="s">
        <v>2290</v>
      </c>
      <c r="I1807" s="164" t="s">
        <v>3442</v>
      </c>
      <c r="J1807" s="164" t="s">
        <v>3442</v>
      </c>
      <c r="K1807" s="164">
        <v>0</v>
      </c>
      <c r="L1807" s="164">
        <v>0</v>
      </c>
      <c r="M1807" s="164">
        <v>1</v>
      </c>
      <c r="N1807" s="164">
        <v>1</v>
      </c>
      <c r="O1807" s="156">
        <v>0</v>
      </c>
      <c r="P1807" s="156">
        <f t="shared" si="28"/>
        <v>0</v>
      </c>
    </row>
    <row r="1808" spans="1:16">
      <c r="A1808" s="163" t="s">
        <v>3443</v>
      </c>
      <c r="B1808" s="163" t="s">
        <v>3646</v>
      </c>
      <c r="C1808" s="163" t="s">
        <v>222</v>
      </c>
      <c r="D1808" s="163" t="s">
        <v>222</v>
      </c>
      <c r="E1808" s="163" t="s">
        <v>13</v>
      </c>
      <c r="F1808" s="163"/>
      <c r="G1808" s="163" t="s">
        <v>2291</v>
      </c>
      <c r="H1808" s="163" t="s">
        <v>2292</v>
      </c>
      <c r="I1808" s="164" t="s">
        <v>3442</v>
      </c>
      <c r="J1808" s="164" t="s">
        <v>3442</v>
      </c>
      <c r="K1808" s="164">
        <v>0</v>
      </c>
      <c r="L1808" s="164">
        <v>0</v>
      </c>
      <c r="M1808" s="164">
        <v>1</v>
      </c>
      <c r="N1808" s="164">
        <v>1</v>
      </c>
      <c r="O1808" s="156">
        <v>0</v>
      </c>
      <c r="P1808" s="156">
        <f t="shared" si="28"/>
        <v>0</v>
      </c>
    </row>
    <row r="1809" spans="1:16">
      <c r="A1809" s="163" t="s">
        <v>3443</v>
      </c>
      <c r="B1809" s="163" t="s">
        <v>3646</v>
      </c>
      <c r="C1809" s="163" t="s">
        <v>222</v>
      </c>
      <c r="D1809" s="163" t="s">
        <v>222</v>
      </c>
      <c r="E1809" s="163" t="s">
        <v>13</v>
      </c>
      <c r="F1809" s="163"/>
      <c r="G1809" s="163" t="s">
        <v>2293</v>
      </c>
      <c r="H1809" s="163" t="s">
        <v>17</v>
      </c>
      <c r="I1809" s="164">
        <v>43.09</v>
      </c>
      <c r="J1809" s="164">
        <v>43.09</v>
      </c>
      <c r="K1809" s="164">
        <v>71.75</v>
      </c>
      <c r="L1809" s="164">
        <v>71.75</v>
      </c>
      <c r="M1809" s="164">
        <v>1</v>
      </c>
      <c r="N1809" s="164">
        <v>1</v>
      </c>
      <c r="O1809" s="156">
        <v>28.659999999999997</v>
      </c>
      <c r="P1809" s="156">
        <f t="shared" si="28"/>
        <v>43.09</v>
      </c>
    </row>
    <row r="1810" spans="1:16">
      <c r="A1810" s="163" t="s">
        <v>3443</v>
      </c>
      <c r="B1810" s="163" t="s">
        <v>3646</v>
      </c>
      <c r="C1810" s="163" t="s">
        <v>222</v>
      </c>
      <c r="D1810" s="163" t="s">
        <v>222</v>
      </c>
      <c r="E1810" s="163" t="s">
        <v>13</v>
      </c>
      <c r="F1810" s="163"/>
      <c r="G1810" s="163" t="s">
        <v>2294</v>
      </c>
      <c r="H1810" s="163" t="s">
        <v>2295</v>
      </c>
      <c r="I1810" s="164">
        <v>158</v>
      </c>
      <c r="J1810" s="164">
        <v>158</v>
      </c>
      <c r="K1810" s="164">
        <v>316</v>
      </c>
      <c r="L1810" s="164">
        <v>316</v>
      </c>
      <c r="M1810" s="164">
        <v>1</v>
      </c>
      <c r="N1810" s="164">
        <v>1</v>
      </c>
      <c r="O1810" s="156">
        <v>158</v>
      </c>
      <c r="P1810" s="156">
        <f t="shared" si="28"/>
        <v>158</v>
      </c>
    </row>
    <row r="1811" spans="1:16">
      <c r="A1811" s="163" t="s">
        <v>3443</v>
      </c>
      <c r="B1811" s="163" t="s">
        <v>3646</v>
      </c>
      <c r="C1811" s="163" t="s">
        <v>222</v>
      </c>
      <c r="D1811" s="163" t="s">
        <v>222</v>
      </c>
      <c r="E1811" s="163" t="s">
        <v>13</v>
      </c>
      <c r="F1811" s="163"/>
      <c r="G1811" s="163" t="s">
        <v>2314</v>
      </c>
      <c r="H1811" s="163" t="s">
        <v>2315</v>
      </c>
      <c r="I1811" s="164" t="s">
        <v>3442</v>
      </c>
      <c r="J1811" s="164" t="s">
        <v>3442</v>
      </c>
      <c r="K1811" s="164">
        <v>0</v>
      </c>
      <c r="L1811" s="164">
        <v>0</v>
      </c>
      <c r="M1811" s="164">
        <v>1</v>
      </c>
      <c r="N1811" s="164">
        <v>1</v>
      </c>
      <c r="O1811" s="156">
        <v>0</v>
      </c>
      <c r="P1811" s="156">
        <f t="shared" si="28"/>
        <v>0</v>
      </c>
    </row>
    <row r="1812" spans="1:16">
      <c r="A1812" s="163" t="s">
        <v>3443</v>
      </c>
      <c r="B1812" s="163" t="s">
        <v>3646</v>
      </c>
      <c r="C1812" s="163" t="s">
        <v>222</v>
      </c>
      <c r="D1812" s="163" t="s">
        <v>222</v>
      </c>
      <c r="E1812" s="163" t="s">
        <v>13</v>
      </c>
      <c r="F1812" s="163"/>
      <c r="G1812" s="163" t="s">
        <v>2304</v>
      </c>
      <c r="H1812" s="163" t="s">
        <v>2305</v>
      </c>
      <c r="I1812" s="164">
        <v>4947.74</v>
      </c>
      <c r="J1812" s="164">
        <v>4947.74</v>
      </c>
      <c r="K1812" s="164">
        <v>57989.74</v>
      </c>
      <c r="L1812" s="164">
        <v>57989.74</v>
      </c>
      <c r="M1812" s="164">
        <v>1</v>
      </c>
      <c r="N1812" s="164">
        <v>1</v>
      </c>
      <c r="O1812" s="156">
        <v>53042</v>
      </c>
      <c r="P1812" s="156">
        <f t="shared" si="28"/>
        <v>4947.739999999998</v>
      </c>
    </row>
    <row r="1813" spans="1:16">
      <c r="A1813" s="163" t="s">
        <v>3443</v>
      </c>
      <c r="B1813" s="163" t="s">
        <v>3646</v>
      </c>
      <c r="C1813" s="163" t="s">
        <v>222</v>
      </c>
      <c r="D1813" s="163" t="s">
        <v>222</v>
      </c>
      <c r="E1813" s="163" t="s">
        <v>223</v>
      </c>
      <c r="F1813" s="163"/>
      <c r="G1813" s="163" t="s">
        <v>2304</v>
      </c>
      <c r="H1813" s="163" t="s">
        <v>2305</v>
      </c>
      <c r="I1813" s="164" t="s">
        <v>3442</v>
      </c>
      <c r="J1813" s="164" t="s">
        <v>3442</v>
      </c>
      <c r="K1813" s="164">
        <v>0</v>
      </c>
      <c r="L1813" s="164">
        <v>0</v>
      </c>
      <c r="M1813" s="164">
        <v>1</v>
      </c>
      <c r="N1813" s="164">
        <v>1</v>
      </c>
      <c r="O1813" s="156">
        <v>0</v>
      </c>
      <c r="P1813" s="156">
        <f t="shared" si="28"/>
        <v>0</v>
      </c>
    </row>
    <row r="1814" spans="1:16">
      <c r="A1814" s="163" t="s">
        <v>3443</v>
      </c>
      <c r="B1814" s="163" t="s">
        <v>3646</v>
      </c>
      <c r="C1814" s="163" t="s">
        <v>224</v>
      </c>
      <c r="D1814" s="163" t="s">
        <v>224</v>
      </c>
      <c r="E1814" s="163" t="s">
        <v>13</v>
      </c>
      <c r="F1814" s="163"/>
      <c r="G1814" s="163" t="s">
        <v>2279</v>
      </c>
      <c r="H1814" s="163" t="s">
        <v>2280</v>
      </c>
      <c r="I1814" s="164" t="s">
        <v>3442</v>
      </c>
      <c r="J1814" s="164" t="s">
        <v>3442</v>
      </c>
      <c r="K1814" s="164">
        <v>0</v>
      </c>
      <c r="L1814" s="164">
        <v>0</v>
      </c>
      <c r="M1814" s="164">
        <v>1</v>
      </c>
      <c r="N1814" s="164">
        <v>1</v>
      </c>
      <c r="O1814" s="156">
        <v>0</v>
      </c>
      <c r="P1814" s="156">
        <f t="shared" si="28"/>
        <v>0</v>
      </c>
    </row>
    <row r="1815" spans="1:16">
      <c r="A1815" s="163" t="s">
        <v>3443</v>
      </c>
      <c r="B1815" s="163" t="s">
        <v>3646</v>
      </c>
      <c r="C1815" s="163" t="s">
        <v>224</v>
      </c>
      <c r="D1815" s="163" t="s">
        <v>224</v>
      </c>
      <c r="E1815" s="163" t="s">
        <v>13</v>
      </c>
      <c r="F1815" s="163"/>
      <c r="G1815" s="163" t="s">
        <v>2281</v>
      </c>
      <c r="H1815" s="163" t="s">
        <v>2282</v>
      </c>
      <c r="I1815" s="164" t="s">
        <v>3442</v>
      </c>
      <c r="J1815" s="164" t="s">
        <v>3442</v>
      </c>
      <c r="K1815" s="164">
        <v>0</v>
      </c>
      <c r="L1815" s="164">
        <v>0</v>
      </c>
      <c r="M1815" s="164">
        <v>1</v>
      </c>
      <c r="N1815" s="164">
        <v>1</v>
      </c>
      <c r="O1815" s="156">
        <v>0</v>
      </c>
      <c r="P1815" s="156">
        <f t="shared" si="28"/>
        <v>0</v>
      </c>
    </row>
    <row r="1816" spans="1:16">
      <c r="A1816" s="163" t="s">
        <v>3443</v>
      </c>
      <c r="B1816" s="163" t="s">
        <v>3646</v>
      </c>
      <c r="C1816" s="163" t="s">
        <v>224</v>
      </c>
      <c r="D1816" s="163" t="s">
        <v>224</v>
      </c>
      <c r="E1816" s="163" t="s">
        <v>13</v>
      </c>
      <c r="F1816" s="163"/>
      <c r="G1816" s="163" t="s">
        <v>2283</v>
      </c>
      <c r="H1816" s="163" t="s">
        <v>2284</v>
      </c>
      <c r="I1816" s="164" t="s">
        <v>3442</v>
      </c>
      <c r="J1816" s="164" t="s">
        <v>3442</v>
      </c>
      <c r="K1816" s="164">
        <v>0</v>
      </c>
      <c r="L1816" s="164">
        <v>0</v>
      </c>
      <c r="M1816" s="164">
        <v>1</v>
      </c>
      <c r="N1816" s="164">
        <v>1</v>
      </c>
      <c r="O1816" s="156">
        <v>0</v>
      </c>
      <c r="P1816" s="156">
        <f t="shared" si="28"/>
        <v>0</v>
      </c>
    </row>
    <row r="1817" spans="1:16">
      <c r="A1817" s="163" t="s">
        <v>3443</v>
      </c>
      <c r="B1817" s="163" t="s">
        <v>3646</v>
      </c>
      <c r="C1817" s="163" t="s">
        <v>224</v>
      </c>
      <c r="D1817" s="163" t="s">
        <v>224</v>
      </c>
      <c r="E1817" s="163" t="s">
        <v>13</v>
      </c>
      <c r="F1817" s="163"/>
      <c r="G1817" s="163" t="s">
        <v>2285</v>
      </c>
      <c r="H1817" s="163" t="s">
        <v>2286</v>
      </c>
      <c r="I1817" s="164" t="s">
        <v>3442</v>
      </c>
      <c r="J1817" s="164" t="s">
        <v>3442</v>
      </c>
      <c r="K1817" s="164">
        <v>0</v>
      </c>
      <c r="L1817" s="164">
        <v>0</v>
      </c>
      <c r="M1817" s="164">
        <v>1</v>
      </c>
      <c r="N1817" s="164">
        <v>1</v>
      </c>
      <c r="O1817" s="156">
        <v>0</v>
      </c>
      <c r="P1817" s="156">
        <f t="shared" si="28"/>
        <v>0</v>
      </c>
    </row>
    <row r="1818" spans="1:16">
      <c r="A1818" s="163" t="s">
        <v>3443</v>
      </c>
      <c r="B1818" s="163" t="s">
        <v>3646</v>
      </c>
      <c r="C1818" s="163" t="s">
        <v>224</v>
      </c>
      <c r="D1818" s="163" t="s">
        <v>224</v>
      </c>
      <c r="E1818" s="163" t="s">
        <v>13</v>
      </c>
      <c r="F1818" s="163"/>
      <c r="G1818" s="163" t="s">
        <v>2287</v>
      </c>
      <c r="H1818" s="163" t="s">
        <v>2288</v>
      </c>
      <c r="I1818" s="164" t="s">
        <v>3442</v>
      </c>
      <c r="J1818" s="164" t="s">
        <v>3442</v>
      </c>
      <c r="K1818" s="164">
        <v>0</v>
      </c>
      <c r="L1818" s="164">
        <v>0</v>
      </c>
      <c r="M1818" s="164">
        <v>1</v>
      </c>
      <c r="N1818" s="164">
        <v>1</v>
      </c>
      <c r="O1818" s="156">
        <v>0</v>
      </c>
      <c r="P1818" s="156">
        <f t="shared" si="28"/>
        <v>0</v>
      </c>
    </row>
    <row r="1819" spans="1:16">
      <c r="A1819" s="163" t="s">
        <v>3443</v>
      </c>
      <c r="B1819" s="163" t="s">
        <v>3646</v>
      </c>
      <c r="C1819" s="163" t="s">
        <v>224</v>
      </c>
      <c r="D1819" s="163" t="s">
        <v>224</v>
      </c>
      <c r="E1819" s="163" t="s">
        <v>13</v>
      </c>
      <c r="F1819" s="163"/>
      <c r="G1819" s="163" t="s">
        <v>2302</v>
      </c>
      <c r="H1819" s="163" t="s">
        <v>2303</v>
      </c>
      <c r="I1819" s="164" t="s">
        <v>3442</v>
      </c>
      <c r="J1819" s="164" t="s">
        <v>3442</v>
      </c>
      <c r="K1819" s="164">
        <v>0</v>
      </c>
      <c r="L1819" s="164">
        <v>0</v>
      </c>
      <c r="M1819" s="164">
        <v>1</v>
      </c>
      <c r="N1819" s="164">
        <v>1</v>
      </c>
      <c r="O1819" s="156">
        <v>0</v>
      </c>
      <c r="P1819" s="156">
        <f t="shared" si="28"/>
        <v>0</v>
      </c>
    </row>
    <row r="1820" spans="1:16">
      <c r="A1820" s="163" t="s">
        <v>3443</v>
      </c>
      <c r="B1820" s="163" t="s">
        <v>3646</v>
      </c>
      <c r="C1820" s="163" t="s">
        <v>224</v>
      </c>
      <c r="D1820" s="163" t="s">
        <v>224</v>
      </c>
      <c r="E1820" s="163" t="s">
        <v>13</v>
      </c>
      <c r="F1820" s="163"/>
      <c r="G1820" s="163" t="s">
        <v>2289</v>
      </c>
      <c r="H1820" s="163" t="s">
        <v>2290</v>
      </c>
      <c r="I1820" s="164" t="s">
        <v>3442</v>
      </c>
      <c r="J1820" s="164" t="s">
        <v>3442</v>
      </c>
      <c r="K1820" s="164">
        <v>0</v>
      </c>
      <c r="L1820" s="164">
        <v>0</v>
      </c>
      <c r="M1820" s="164">
        <v>1</v>
      </c>
      <c r="N1820" s="164">
        <v>1</v>
      </c>
      <c r="O1820" s="156">
        <v>0</v>
      </c>
      <c r="P1820" s="156">
        <f t="shared" si="28"/>
        <v>0</v>
      </c>
    </row>
    <row r="1821" spans="1:16">
      <c r="A1821" s="163" t="s">
        <v>3443</v>
      </c>
      <c r="B1821" s="163" t="s">
        <v>3646</v>
      </c>
      <c r="C1821" s="163" t="s">
        <v>224</v>
      </c>
      <c r="D1821" s="163" t="s">
        <v>224</v>
      </c>
      <c r="E1821" s="163" t="s">
        <v>13</v>
      </c>
      <c r="F1821" s="163"/>
      <c r="G1821" s="163" t="s">
        <v>2291</v>
      </c>
      <c r="H1821" s="163" t="s">
        <v>2292</v>
      </c>
      <c r="I1821" s="164" t="s">
        <v>3442</v>
      </c>
      <c r="J1821" s="164" t="s">
        <v>3442</v>
      </c>
      <c r="K1821" s="164">
        <v>0</v>
      </c>
      <c r="L1821" s="164">
        <v>0</v>
      </c>
      <c r="M1821" s="164">
        <v>1</v>
      </c>
      <c r="N1821" s="164">
        <v>1</v>
      </c>
      <c r="O1821" s="156">
        <v>0</v>
      </c>
      <c r="P1821" s="156">
        <f t="shared" si="28"/>
        <v>0</v>
      </c>
    </row>
    <row r="1822" spans="1:16">
      <c r="A1822" s="163" t="s">
        <v>3443</v>
      </c>
      <c r="B1822" s="163" t="s">
        <v>3646</v>
      </c>
      <c r="C1822" s="163" t="s">
        <v>224</v>
      </c>
      <c r="D1822" s="163" t="s">
        <v>224</v>
      </c>
      <c r="E1822" s="163" t="s">
        <v>13</v>
      </c>
      <c r="F1822" s="163"/>
      <c r="G1822" s="163" t="s">
        <v>2293</v>
      </c>
      <c r="H1822" s="163" t="s">
        <v>17</v>
      </c>
      <c r="I1822" s="164" t="s">
        <v>3442</v>
      </c>
      <c r="J1822" s="164" t="s">
        <v>3442</v>
      </c>
      <c r="K1822" s="164">
        <v>0</v>
      </c>
      <c r="L1822" s="164">
        <v>0</v>
      </c>
      <c r="M1822" s="164">
        <v>1</v>
      </c>
      <c r="N1822" s="164">
        <v>1</v>
      </c>
      <c r="O1822" s="156">
        <v>0</v>
      </c>
      <c r="P1822" s="156">
        <f t="shared" si="28"/>
        <v>0</v>
      </c>
    </row>
    <row r="1823" spans="1:16">
      <c r="A1823" s="163" t="s">
        <v>3443</v>
      </c>
      <c r="B1823" s="163" t="s">
        <v>3646</v>
      </c>
      <c r="C1823" s="163" t="s">
        <v>224</v>
      </c>
      <c r="D1823" s="163" t="s">
        <v>224</v>
      </c>
      <c r="E1823" s="163" t="s">
        <v>13</v>
      </c>
      <c r="F1823" s="163"/>
      <c r="G1823" s="163" t="s">
        <v>2294</v>
      </c>
      <c r="H1823" s="163" t="s">
        <v>2295</v>
      </c>
      <c r="I1823" s="164" t="s">
        <v>3442</v>
      </c>
      <c r="J1823" s="164" t="s">
        <v>3442</v>
      </c>
      <c r="K1823" s="164">
        <v>0</v>
      </c>
      <c r="L1823" s="164">
        <v>0</v>
      </c>
      <c r="M1823" s="164">
        <v>1</v>
      </c>
      <c r="N1823" s="164">
        <v>1</v>
      </c>
      <c r="O1823" s="156">
        <v>0</v>
      </c>
      <c r="P1823" s="156">
        <f t="shared" si="28"/>
        <v>0</v>
      </c>
    </row>
    <row r="1824" spans="1:16">
      <c r="A1824" s="163" t="s">
        <v>3443</v>
      </c>
      <c r="B1824" s="163" t="s">
        <v>3646</v>
      </c>
      <c r="C1824" s="163" t="s">
        <v>225</v>
      </c>
      <c r="D1824" s="163" t="s">
        <v>225</v>
      </c>
      <c r="E1824" s="163" t="s">
        <v>13</v>
      </c>
      <c r="F1824" s="163"/>
      <c r="G1824" s="163" t="s">
        <v>2279</v>
      </c>
      <c r="H1824" s="163" t="s">
        <v>2280</v>
      </c>
      <c r="I1824" s="164" t="s">
        <v>3442</v>
      </c>
      <c r="J1824" s="164" t="s">
        <v>3442</v>
      </c>
      <c r="K1824" s="164">
        <v>0</v>
      </c>
      <c r="L1824" s="164">
        <v>0</v>
      </c>
      <c r="M1824" s="164">
        <v>1</v>
      </c>
      <c r="N1824" s="164">
        <v>1</v>
      </c>
      <c r="O1824" s="156">
        <v>0</v>
      </c>
      <c r="P1824" s="156">
        <f t="shared" si="28"/>
        <v>0</v>
      </c>
    </row>
    <row r="1825" spans="1:16">
      <c r="A1825" s="163" t="s">
        <v>3443</v>
      </c>
      <c r="B1825" s="163" t="s">
        <v>3646</v>
      </c>
      <c r="C1825" s="163" t="s">
        <v>225</v>
      </c>
      <c r="D1825" s="163" t="s">
        <v>225</v>
      </c>
      <c r="E1825" s="163" t="s">
        <v>13</v>
      </c>
      <c r="F1825" s="163"/>
      <c r="G1825" s="163" t="s">
        <v>2281</v>
      </c>
      <c r="H1825" s="163" t="s">
        <v>2282</v>
      </c>
      <c r="I1825" s="164" t="s">
        <v>3442</v>
      </c>
      <c r="J1825" s="164" t="s">
        <v>3442</v>
      </c>
      <c r="K1825" s="164">
        <v>0</v>
      </c>
      <c r="L1825" s="164">
        <v>0</v>
      </c>
      <c r="M1825" s="164">
        <v>1</v>
      </c>
      <c r="N1825" s="164">
        <v>1</v>
      </c>
      <c r="O1825" s="156">
        <v>0</v>
      </c>
      <c r="P1825" s="156">
        <f t="shared" si="28"/>
        <v>0</v>
      </c>
    </row>
    <row r="1826" spans="1:16">
      <c r="A1826" s="163" t="s">
        <v>3443</v>
      </c>
      <c r="B1826" s="163" t="s">
        <v>3646</v>
      </c>
      <c r="C1826" s="163" t="s">
        <v>225</v>
      </c>
      <c r="D1826" s="163" t="s">
        <v>225</v>
      </c>
      <c r="E1826" s="163" t="s">
        <v>13</v>
      </c>
      <c r="F1826" s="163"/>
      <c r="G1826" s="163" t="s">
        <v>2283</v>
      </c>
      <c r="H1826" s="163" t="s">
        <v>2284</v>
      </c>
      <c r="I1826" s="164" t="s">
        <v>3442</v>
      </c>
      <c r="J1826" s="164" t="s">
        <v>3442</v>
      </c>
      <c r="K1826" s="164">
        <v>0</v>
      </c>
      <c r="L1826" s="164">
        <v>0</v>
      </c>
      <c r="M1826" s="164">
        <v>1</v>
      </c>
      <c r="N1826" s="164">
        <v>1</v>
      </c>
      <c r="O1826" s="156">
        <v>0</v>
      </c>
      <c r="P1826" s="156">
        <f t="shared" si="28"/>
        <v>0</v>
      </c>
    </row>
    <row r="1827" spans="1:16">
      <c r="A1827" s="163" t="s">
        <v>3443</v>
      </c>
      <c r="B1827" s="163" t="s">
        <v>3646</v>
      </c>
      <c r="C1827" s="163" t="s">
        <v>225</v>
      </c>
      <c r="D1827" s="163" t="s">
        <v>225</v>
      </c>
      <c r="E1827" s="163" t="s">
        <v>13</v>
      </c>
      <c r="F1827" s="163"/>
      <c r="G1827" s="163" t="s">
        <v>2285</v>
      </c>
      <c r="H1827" s="163" t="s">
        <v>2286</v>
      </c>
      <c r="I1827" s="164" t="s">
        <v>3442</v>
      </c>
      <c r="J1827" s="164" t="s">
        <v>3442</v>
      </c>
      <c r="K1827" s="164">
        <v>0</v>
      </c>
      <c r="L1827" s="164">
        <v>0</v>
      </c>
      <c r="M1827" s="164">
        <v>1</v>
      </c>
      <c r="N1827" s="164">
        <v>1</v>
      </c>
      <c r="O1827" s="156">
        <v>0</v>
      </c>
      <c r="P1827" s="156">
        <f t="shared" si="28"/>
        <v>0</v>
      </c>
    </row>
    <row r="1828" spans="1:16">
      <c r="A1828" s="163" t="s">
        <v>3443</v>
      </c>
      <c r="B1828" s="163" t="s">
        <v>3646</v>
      </c>
      <c r="C1828" s="163" t="s">
        <v>225</v>
      </c>
      <c r="D1828" s="163" t="s">
        <v>225</v>
      </c>
      <c r="E1828" s="163" t="s">
        <v>13</v>
      </c>
      <c r="F1828" s="163"/>
      <c r="G1828" s="163" t="s">
        <v>2287</v>
      </c>
      <c r="H1828" s="163" t="s">
        <v>2288</v>
      </c>
      <c r="I1828" s="164" t="s">
        <v>3442</v>
      </c>
      <c r="J1828" s="164" t="s">
        <v>3442</v>
      </c>
      <c r="K1828" s="164">
        <v>0</v>
      </c>
      <c r="L1828" s="164">
        <v>0</v>
      </c>
      <c r="M1828" s="164">
        <v>1</v>
      </c>
      <c r="N1828" s="164">
        <v>1</v>
      </c>
      <c r="O1828" s="156">
        <v>0</v>
      </c>
      <c r="P1828" s="156">
        <f t="shared" si="28"/>
        <v>0</v>
      </c>
    </row>
    <row r="1829" spans="1:16">
      <c r="A1829" s="163" t="s">
        <v>3443</v>
      </c>
      <c r="B1829" s="163" t="s">
        <v>3646</v>
      </c>
      <c r="C1829" s="163" t="s">
        <v>225</v>
      </c>
      <c r="D1829" s="163" t="s">
        <v>225</v>
      </c>
      <c r="E1829" s="163" t="s">
        <v>13</v>
      </c>
      <c r="F1829" s="163"/>
      <c r="G1829" s="163" t="s">
        <v>2302</v>
      </c>
      <c r="H1829" s="163" t="s">
        <v>2303</v>
      </c>
      <c r="I1829" s="164" t="s">
        <v>3442</v>
      </c>
      <c r="J1829" s="164" t="s">
        <v>3442</v>
      </c>
      <c r="K1829" s="164">
        <v>0</v>
      </c>
      <c r="L1829" s="164">
        <v>0</v>
      </c>
      <c r="M1829" s="164">
        <v>1</v>
      </c>
      <c r="N1829" s="164">
        <v>1</v>
      </c>
      <c r="O1829" s="156">
        <v>0</v>
      </c>
      <c r="P1829" s="156">
        <f t="shared" si="28"/>
        <v>0</v>
      </c>
    </row>
    <row r="1830" spans="1:16">
      <c r="A1830" s="163" t="s">
        <v>3443</v>
      </c>
      <c r="B1830" s="163" t="s">
        <v>3646</v>
      </c>
      <c r="C1830" s="163" t="s">
        <v>225</v>
      </c>
      <c r="D1830" s="163" t="s">
        <v>225</v>
      </c>
      <c r="E1830" s="163" t="s">
        <v>13</v>
      </c>
      <c r="F1830" s="163"/>
      <c r="G1830" s="163" t="s">
        <v>2306</v>
      </c>
      <c r="H1830" s="163" t="s">
        <v>27</v>
      </c>
      <c r="I1830" s="164" t="s">
        <v>3442</v>
      </c>
      <c r="J1830" s="164" t="s">
        <v>3442</v>
      </c>
      <c r="K1830" s="164">
        <v>0</v>
      </c>
      <c r="L1830" s="164">
        <v>0</v>
      </c>
      <c r="M1830" s="164">
        <v>1</v>
      </c>
      <c r="N1830" s="164">
        <v>1</v>
      </c>
      <c r="O1830" s="156">
        <v>0</v>
      </c>
      <c r="P1830" s="156">
        <f t="shared" si="28"/>
        <v>0</v>
      </c>
    </row>
    <row r="1831" spans="1:16">
      <c r="A1831" s="163" t="s">
        <v>3443</v>
      </c>
      <c r="B1831" s="163" t="s">
        <v>3646</v>
      </c>
      <c r="C1831" s="163" t="s">
        <v>225</v>
      </c>
      <c r="D1831" s="163" t="s">
        <v>225</v>
      </c>
      <c r="E1831" s="163" t="s">
        <v>13</v>
      </c>
      <c r="F1831" s="163"/>
      <c r="G1831" s="163" t="s">
        <v>2289</v>
      </c>
      <c r="H1831" s="163" t="s">
        <v>2290</v>
      </c>
      <c r="I1831" s="164" t="s">
        <v>3442</v>
      </c>
      <c r="J1831" s="164" t="s">
        <v>3442</v>
      </c>
      <c r="K1831" s="164">
        <v>0</v>
      </c>
      <c r="L1831" s="164">
        <v>0</v>
      </c>
      <c r="M1831" s="164">
        <v>1</v>
      </c>
      <c r="N1831" s="164">
        <v>1</v>
      </c>
      <c r="O1831" s="156">
        <v>0</v>
      </c>
      <c r="P1831" s="156">
        <f t="shared" si="28"/>
        <v>0</v>
      </c>
    </row>
    <row r="1832" spans="1:16">
      <c r="A1832" s="163" t="s">
        <v>3443</v>
      </c>
      <c r="B1832" s="163" t="s">
        <v>3646</v>
      </c>
      <c r="C1832" s="163" t="s">
        <v>225</v>
      </c>
      <c r="D1832" s="163" t="s">
        <v>225</v>
      </c>
      <c r="E1832" s="163" t="s">
        <v>13</v>
      </c>
      <c r="F1832" s="163"/>
      <c r="G1832" s="163" t="s">
        <v>2291</v>
      </c>
      <c r="H1832" s="163" t="s">
        <v>2292</v>
      </c>
      <c r="I1832" s="164" t="s">
        <v>3442</v>
      </c>
      <c r="J1832" s="164" t="s">
        <v>3442</v>
      </c>
      <c r="K1832" s="164">
        <v>0</v>
      </c>
      <c r="L1832" s="164">
        <v>0</v>
      </c>
      <c r="M1832" s="164">
        <v>1</v>
      </c>
      <c r="N1832" s="164">
        <v>1</v>
      </c>
      <c r="O1832" s="156">
        <v>0</v>
      </c>
      <c r="P1832" s="156">
        <f t="shared" si="28"/>
        <v>0</v>
      </c>
    </row>
    <row r="1833" spans="1:16">
      <c r="A1833" s="163" t="s">
        <v>3443</v>
      </c>
      <c r="B1833" s="163" t="s">
        <v>3646</v>
      </c>
      <c r="C1833" s="163" t="s">
        <v>225</v>
      </c>
      <c r="D1833" s="163" t="s">
        <v>225</v>
      </c>
      <c r="E1833" s="163" t="s">
        <v>13</v>
      </c>
      <c r="F1833" s="163"/>
      <c r="G1833" s="163" t="s">
        <v>2293</v>
      </c>
      <c r="H1833" s="163" t="s">
        <v>17</v>
      </c>
      <c r="I1833" s="164" t="s">
        <v>3442</v>
      </c>
      <c r="J1833" s="164" t="s">
        <v>3442</v>
      </c>
      <c r="K1833" s="164">
        <v>0</v>
      </c>
      <c r="L1833" s="164">
        <v>0</v>
      </c>
      <c r="M1833" s="164">
        <v>1</v>
      </c>
      <c r="N1833" s="164">
        <v>1</v>
      </c>
      <c r="O1833" s="156">
        <v>0</v>
      </c>
      <c r="P1833" s="156">
        <f t="shared" si="28"/>
        <v>0</v>
      </c>
    </row>
    <row r="1834" spans="1:16">
      <c r="A1834" s="163" t="s">
        <v>3443</v>
      </c>
      <c r="B1834" s="163" t="s">
        <v>3646</v>
      </c>
      <c r="C1834" s="163" t="s">
        <v>225</v>
      </c>
      <c r="D1834" s="163" t="s">
        <v>225</v>
      </c>
      <c r="E1834" s="163" t="s">
        <v>13</v>
      </c>
      <c r="F1834" s="163"/>
      <c r="G1834" s="163" t="s">
        <v>2294</v>
      </c>
      <c r="H1834" s="163" t="s">
        <v>2295</v>
      </c>
      <c r="I1834" s="164" t="s">
        <v>3442</v>
      </c>
      <c r="J1834" s="164" t="s">
        <v>3442</v>
      </c>
      <c r="K1834" s="164">
        <v>0</v>
      </c>
      <c r="L1834" s="164">
        <v>0</v>
      </c>
      <c r="M1834" s="164">
        <v>1</v>
      </c>
      <c r="N1834" s="164">
        <v>1</v>
      </c>
      <c r="O1834" s="156">
        <v>0</v>
      </c>
      <c r="P1834" s="156">
        <f t="shared" si="28"/>
        <v>0</v>
      </c>
    </row>
    <row r="1835" spans="1:16">
      <c r="A1835" s="163" t="s">
        <v>3443</v>
      </c>
      <c r="B1835" s="163" t="s">
        <v>3646</v>
      </c>
      <c r="C1835" s="163" t="s">
        <v>227</v>
      </c>
      <c r="D1835" s="163" t="s">
        <v>227</v>
      </c>
      <c r="E1835" s="163" t="s">
        <v>13</v>
      </c>
      <c r="F1835" s="163"/>
      <c r="G1835" s="163" t="s">
        <v>2293</v>
      </c>
      <c r="H1835" s="163" t="s">
        <v>17</v>
      </c>
      <c r="I1835" s="164">
        <v>15.94</v>
      </c>
      <c r="J1835" s="164">
        <v>15.94</v>
      </c>
      <c r="K1835" s="164">
        <v>43.81</v>
      </c>
      <c r="L1835" s="164">
        <v>43.81</v>
      </c>
      <c r="M1835" s="164">
        <v>0</v>
      </c>
      <c r="N1835" s="164">
        <v>0</v>
      </c>
      <c r="O1835" s="156">
        <v>27.87</v>
      </c>
      <c r="P1835" s="156">
        <f t="shared" si="28"/>
        <v>15.940000000000001</v>
      </c>
    </row>
    <row r="1836" spans="1:16">
      <c r="A1836" s="163" t="s">
        <v>3443</v>
      </c>
      <c r="B1836" s="163" t="s">
        <v>3646</v>
      </c>
      <c r="C1836" s="163" t="s">
        <v>227</v>
      </c>
      <c r="D1836" s="163" t="s">
        <v>227</v>
      </c>
      <c r="E1836" s="163" t="s">
        <v>13</v>
      </c>
      <c r="F1836" s="163"/>
      <c r="G1836" s="163" t="s">
        <v>42</v>
      </c>
      <c r="H1836" s="163" t="s">
        <v>3505</v>
      </c>
      <c r="I1836" s="164" t="s">
        <v>3442</v>
      </c>
      <c r="J1836" s="164" t="s">
        <v>3442</v>
      </c>
      <c r="K1836" s="164">
        <v>23019.71</v>
      </c>
      <c r="L1836" s="164">
        <v>23019.71</v>
      </c>
      <c r="M1836" s="164">
        <v>0</v>
      </c>
      <c r="N1836" s="164">
        <v>0</v>
      </c>
      <c r="O1836" s="156">
        <v>23019.71</v>
      </c>
      <c r="P1836" s="156">
        <f t="shared" si="28"/>
        <v>0</v>
      </c>
    </row>
    <row r="1837" spans="1:16">
      <c r="A1837" s="163" t="s">
        <v>3443</v>
      </c>
      <c r="B1837" s="163" t="s">
        <v>3646</v>
      </c>
      <c r="C1837" s="163" t="s">
        <v>228</v>
      </c>
      <c r="D1837" s="163" t="s">
        <v>228</v>
      </c>
      <c r="E1837" s="163" t="s">
        <v>13</v>
      </c>
      <c r="F1837" s="163"/>
      <c r="G1837" s="163" t="s">
        <v>2279</v>
      </c>
      <c r="H1837" s="163" t="s">
        <v>2280</v>
      </c>
      <c r="I1837" s="164" t="s">
        <v>3442</v>
      </c>
      <c r="J1837" s="164" t="s">
        <v>3442</v>
      </c>
      <c r="K1837" s="164">
        <v>0</v>
      </c>
      <c r="L1837" s="164">
        <v>0</v>
      </c>
      <c r="M1837" s="164">
        <v>1</v>
      </c>
      <c r="N1837" s="164">
        <v>1</v>
      </c>
      <c r="O1837" s="156">
        <v>0</v>
      </c>
      <c r="P1837" s="156">
        <f t="shared" si="28"/>
        <v>0</v>
      </c>
    </row>
    <row r="1838" spans="1:16">
      <c r="A1838" s="163" t="s">
        <v>3443</v>
      </c>
      <c r="B1838" s="163" t="s">
        <v>3646</v>
      </c>
      <c r="C1838" s="163" t="s">
        <v>228</v>
      </c>
      <c r="D1838" s="163" t="s">
        <v>228</v>
      </c>
      <c r="E1838" s="163" t="s">
        <v>13</v>
      </c>
      <c r="F1838" s="163"/>
      <c r="G1838" s="163" t="s">
        <v>2281</v>
      </c>
      <c r="H1838" s="163" t="s">
        <v>2282</v>
      </c>
      <c r="I1838" s="164" t="s">
        <v>3442</v>
      </c>
      <c r="J1838" s="164" t="s">
        <v>3442</v>
      </c>
      <c r="K1838" s="164">
        <v>0</v>
      </c>
      <c r="L1838" s="164">
        <v>0</v>
      </c>
      <c r="M1838" s="164">
        <v>1</v>
      </c>
      <c r="N1838" s="164">
        <v>1</v>
      </c>
      <c r="O1838" s="156">
        <v>0</v>
      </c>
      <c r="P1838" s="156">
        <f t="shared" si="28"/>
        <v>0</v>
      </c>
    </row>
    <row r="1839" spans="1:16">
      <c r="A1839" s="163" t="s">
        <v>3443</v>
      </c>
      <c r="B1839" s="163" t="s">
        <v>3646</v>
      </c>
      <c r="C1839" s="163" t="s">
        <v>228</v>
      </c>
      <c r="D1839" s="163" t="s">
        <v>228</v>
      </c>
      <c r="E1839" s="163" t="s">
        <v>13</v>
      </c>
      <c r="F1839" s="163"/>
      <c r="G1839" s="163" t="s">
        <v>2283</v>
      </c>
      <c r="H1839" s="163" t="s">
        <v>2284</v>
      </c>
      <c r="I1839" s="164" t="s">
        <v>3442</v>
      </c>
      <c r="J1839" s="164" t="s">
        <v>3442</v>
      </c>
      <c r="K1839" s="164">
        <v>0</v>
      </c>
      <c r="L1839" s="164">
        <v>0</v>
      </c>
      <c r="M1839" s="164">
        <v>1</v>
      </c>
      <c r="N1839" s="164">
        <v>1</v>
      </c>
      <c r="O1839" s="156">
        <v>0</v>
      </c>
      <c r="P1839" s="156">
        <f t="shared" si="28"/>
        <v>0</v>
      </c>
    </row>
    <row r="1840" spans="1:16">
      <c r="A1840" s="163" t="s">
        <v>3443</v>
      </c>
      <c r="B1840" s="163" t="s">
        <v>3646</v>
      </c>
      <c r="C1840" s="163" t="s">
        <v>228</v>
      </c>
      <c r="D1840" s="163" t="s">
        <v>228</v>
      </c>
      <c r="E1840" s="163" t="s">
        <v>13</v>
      </c>
      <c r="F1840" s="163"/>
      <c r="G1840" s="163" t="s">
        <v>2285</v>
      </c>
      <c r="H1840" s="163" t="s">
        <v>2286</v>
      </c>
      <c r="I1840" s="164" t="s">
        <v>3442</v>
      </c>
      <c r="J1840" s="164" t="s">
        <v>3442</v>
      </c>
      <c r="K1840" s="164">
        <v>0</v>
      </c>
      <c r="L1840" s="164">
        <v>0</v>
      </c>
      <c r="M1840" s="164">
        <v>1</v>
      </c>
      <c r="N1840" s="164">
        <v>1</v>
      </c>
      <c r="O1840" s="156">
        <v>0</v>
      </c>
      <c r="P1840" s="156">
        <f t="shared" si="28"/>
        <v>0</v>
      </c>
    </row>
    <row r="1841" spans="1:16">
      <c r="A1841" s="163" t="s">
        <v>3443</v>
      </c>
      <c r="B1841" s="163" t="s">
        <v>3646</v>
      </c>
      <c r="C1841" s="163" t="s">
        <v>228</v>
      </c>
      <c r="D1841" s="163" t="s">
        <v>228</v>
      </c>
      <c r="E1841" s="163" t="s">
        <v>13</v>
      </c>
      <c r="F1841" s="163"/>
      <c r="G1841" s="163" t="s">
        <v>2287</v>
      </c>
      <c r="H1841" s="163" t="s">
        <v>2288</v>
      </c>
      <c r="I1841" s="164" t="s">
        <v>3442</v>
      </c>
      <c r="J1841" s="164" t="s">
        <v>3442</v>
      </c>
      <c r="K1841" s="164">
        <v>0</v>
      </c>
      <c r="L1841" s="164">
        <v>0</v>
      </c>
      <c r="M1841" s="164">
        <v>1</v>
      </c>
      <c r="N1841" s="164">
        <v>1</v>
      </c>
      <c r="O1841" s="156">
        <v>0</v>
      </c>
      <c r="P1841" s="156">
        <f t="shared" si="28"/>
        <v>0</v>
      </c>
    </row>
    <row r="1842" spans="1:16">
      <c r="A1842" s="163" t="s">
        <v>3443</v>
      </c>
      <c r="B1842" s="163" t="s">
        <v>3646</v>
      </c>
      <c r="C1842" s="163" t="s">
        <v>228</v>
      </c>
      <c r="D1842" s="163" t="s">
        <v>228</v>
      </c>
      <c r="E1842" s="163" t="s">
        <v>13</v>
      </c>
      <c r="F1842" s="163"/>
      <c r="G1842" s="163" t="s">
        <v>2302</v>
      </c>
      <c r="H1842" s="163" t="s">
        <v>2303</v>
      </c>
      <c r="I1842" s="164" t="s">
        <v>3442</v>
      </c>
      <c r="J1842" s="164" t="s">
        <v>3442</v>
      </c>
      <c r="K1842" s="164">
        <v>0</v>
      </c>
      <c r="L1842" s="164">
        <v>0</v>
      </c>
      <c r="M1842" s="164">
        <v>1</v>
      </c>
      <c r="N1842" s="164">
        <v>1</v>
      </c>
      <c r="O1842" s="156">
        <v>0</v>
      </c>
      <c r="P1842" s="156">
        <f t="shared" si="28"/>
        <v>0</v>
      </c>
    </row>
    <row r="1843" spans="1:16">
      <c r="A1843" s="163" t="s">
        <v>3443</v>
      </c>
      <c r="B1843" s="163" t="s">
        <v>3646</v>
      </c>
      <c r="C1843" s="163" t="s">
        <v>228</v>
      </c>
      <c r="D1843" s="163" t="s">
        <v>228</v>
      </c>
      <c r="E1843" s="163" t="s">
        <v>13</v>
      </c>
      <c r="F1843" s="163"/>
      <c r="G1843" s="163" t="s">
        <v>2289</v>
      </c>
      <c r="H1843" s="163" t="s">
        <v>2290</v>
      </c>
      <c r="I1843" s="164" t="s">
        <v>3442</v>
      </c>
      <c r="J1843" s="164" t="s">
        <v>3442</v>
      </c>
      <c r="K1843" s="164">
        <v>0</v>
      </c>
      <c r="L1843" s="164">
        <v>0</v>
      </c>
      <c r="M1843" s="164">
        <v>1</v>
      </c>
      <c r="N1843" s="164">
        <v>1</v>
      </c>
      <c r="O1843" s="156">
        <v>0</v>
      </c>
      <c r="P1843" s="156">
        <f t="shared" si="28"/>
        <v>0</v>
      </c>
    </row>
    <row r="1844" spans="1:16">
      <c r="A1844" s="163" t="s">
        <v>3443</v>
      </c>
      <c r="B1844" s="163" t="s">
        <v>3646</v>
      </c>
      <c r="C1844" s="163" t="s">
        <v>228</v>
      </c>
      <c r="D1844" s="163" t="s">
        <v>228</v>
      </c>
      <c r="E1844" s="163" t="s">
        <v>13</v>
      </c>
      <c r="F1844" s="163"/>
      <c r="G1844" s="163" t="s">
        <v>2291</v>
      </c>
      <c r="H1844" s="163" t="s">
        <v>2292</v>
      </c>
      <c r="I1844" s="164" t="s">
        <v>3442</v>
      </c>
      <c r="J1844" s="164" t="s">
        <v>3442</v>
      </c>
      <c r="K1844" s="164">
        <v>0</v>
      </c>
      <c r="L1844" s="164">
        <v>0</v>
      </c>
      <c r="M1844" s="164">
        <v>1</v>
      </c>
      <c r="N1844" s="164">
        <v>1</v>
      </c>
      <c r="O1844" s="156">
        <v>0</v>
      </c>
      <c r="P1844" s="156">
        <f t="shared" si="28"/>
        <v>0</v>
      </c>
    </row>
    <row r="1845" spans="1:16">
      <c r="A1845" s="163" t="s">
        <v>3443</v>
      </c>
      <c r="B1845" s="163" t="s">
        <v>3646</v>
      </c>
      <c r="C1845" s="163" t="s">
        <v>228</v>
      </c>
      <c r="D1845" s="163" t="s">
        <v>228</v>
      </c>
      <c r="E1845" s="163" t="s">
        <v>13</v>
      </c>
      <c r="F1845" s="163"/>
      <c r="G1845" s="163" t="s">
        <v>2293</v>
      </c>
      <c r="H1845" s="163" t="s">
        <v>17</v>
      </c>
      <c r="I1845" s="164" t="s">
        <v>3442</v>
      </c>
      <c r="J1845" s="164" t="s">
        <v>3442</v>
      </c>
      <c r="K1845" s="164">
        <v>0</v>
      </c>
      <c r="L1845" s="164">
        <v>0</v>
      </c>
      <c r="M1845" s="164">
        <v>1</v>
      </c>
      <c r="N1845" s="164">
        <v>1</v>
      </c>
      <c r="O1845" s="156">
        <v>0</v>
      </c>
      <c r="P1845" s="156">
        <f t="shared" si="28"/>
        <v>0</v>
      </c>
    </row>
    <row r="1846" spans="1:16">
      <c r="A1846" s="163" t="s">
        <v>3443</v>
      </c>
      <c r="B1846" s="163" t="s">
        <v>3646</v>
      </c>
      <c r="C1846" s="163" t="s">
        <v>228</v>
      </c>
      <c r="D1846" s="163" t="s">
        <v>228</v>
      </c>
      <c r="E1846" s="163" t="s">
        <v>13</v>
      </c>
      <c r="F1846" s="163"/>
      <c r="G1846" s="163" t="s">
        <v>2294</v>
      </c>
      <c r="H1846" s="163" t="s">
        <v>2295</v>
      </c>
      <c r="I1846" s="164" t="s">
        <v>3442</v>
      </c>
      <c r="J1846" s="164" t="s">
        <v>3442</v>
      </c>
      <c r="K1846" s="164">
        <v>0</v>
      </c>
      <c r="L1846" s="164">
        <v>0</v>
      </c>
      <c r="M1846" s="164">
        <v>1</v>
      </c>
      <c r="N1846" s="164">
        <v>1</v>
      </c>
      <c r="O1846" s="156">
        <v>0</v>
      </c>
      <c r="P1846" s="156">
        <f t="shared" si="28"/>
        <v>0</v>
      </c>
    </row>
    <row r="1847" spans="1:16">
      <c r="A1847" s="163" t="s">
        <v>3443</v>
      </c>
      <c r="B1847" s="163" t="s">
        <v>3646</v>
      </c>
      <c r="C1847" s="163" t="s">
        <v>232</v>
      </c>
      <c r="D1847" s="163" t="s">
        <v>232</v>
      </c>
      <c r="E1847" s="163" t="s">
        <v>13</v>
      </c>
      <c r="F1847" s="163"/>
      <c r="G1847" s="163" t="s">
        <v>2293</v>
      </c>
      <c r="H1847" s="163" t="s">
        <v>17</v>
      </c>
      <c r="I1847" s="164">
        <v>22.94</v>
      </c>
      <c r="J1847" s="164">
        <v>22.94</v>
      </c>
      <c r="K1847" s="164">
        <v>51.22</v>
      </c>
      <c r="L1847" s="164">
        <v>51.22</v>
      </c>
      <c r="M1847" s="164">
        <v>1</v>
      </c>
      <c r="N1847" s="164">
        <v>1</v>
      </c>
      <c r="O1847" s="156">
        <v>28.28</v>
      </c>
      <c r="P1847" s="156">
        <f t="shared" si="28"/>
        <v>22.939999999999998</v>
      </c>
    </row>
    <row r="1848" spans="1:16">
      <c r="A1848" s="163" t="s">
        <v>3443</v>
      </c>
      <c r="B1848" s="163" t="s">
        <v>3646</v>
      </c>
      <c r="C1848" s="163" t="s">
        <v>232</v>
      </c>
      <c r="D1848" s="163" t="s">
        <v>232</v>
      </c>
      <c r="E1848" s="163" t="s">
        <v>13</v>
      </c>
      <c r="F1848" s="163"/>
      <c r="G1848" s="163" t="s">
        <v>2304</v>
      </c>
      <c r="H1848" s="163" t="s">
        <v>2305</v>
      </c>
      <c r="I1848" s="164">
        <v>8213.2000000000007</v>
      </c>
      <c r="J1848" s="164">
        <v>8213.2000000000007</v>
      </c>
      <c r="K1848" s="164">
        <v>109205.68</v>
      </c>
      <c r="L1848" s="164">
        <v>109205.68</v>
      </c>
      <c r="M1848" s="164">
        <v>1</v>
      </c>
      <c r="N1848" s="164">
        <v>1</v>
      </c>
      <c r="O1848" s="156">
        <v>100992.48</v>
      </c>
      <c r="P1848" s="156">
        <f t="shared" si="28"/>
        <v>8213.1999999999971</v>
      </c>
    </row>
    <row r="1849" spans="1:16">
      <c r="A1849" s="163" t="s">
        <v>3443</v>
      </c>
      <c r="B1849" s="163" t="s">
        <v>3646</v>
      </c>
      <c r="C1849" s="163" t="s">
        <v>272</v>
      </c>
      <c r="D1849" s="163" t="s">
        <v>272</v>
      </c>
      <c r="E1849" s="163" t="s">
        <v>13</v>
      </c>
      <c r="F1849" s="163"/>
      <c r="G1849" s="163" t="s">
        <v>2279</v>
      </c>
      <c r="H1849" s="163" t="s">
        <v>2280</v>
      </c>
      <c r="I1849" s="164">
        <v>10804.69</v>
      </c>
      <c r="J1849" s="164">
        <v>10804.69</v>
      </c>
      <c r="K1849" s="164">
        <v>1020599.94</v>
      </c>
      <c r="L1849" s="164">
        <v>1020599.94</v>
      </c>
      <c r="M1849" s="164">
        <v>1</v>
      </c>
      <c r="N1849" s="164">
        <v>1</v>
      </c>
      <c r="O1849" s="156">
        <v>1009795.25</v>
      </c>
      <c r="P1849" s="156">
        <f t="shared" si="28"/>
        <v>10804.689999999944</v>
      </c>
    </row>
    <row r="1850" spans="1:16">
      <c r="A1850" s="163" t="s">
        <v>3443</v>
      </c>
      <c r="B1850" s="163" t="s">
        <v>3646</v>
      </c>
      <c r="C1850" s="163" t="s">
        <v>272</v>
      </c>
      <c r="D1850" s="163" t="s">
        <v>272</v>
      </c>
      <c r="E1850" s="163" t="s">
        <v>13</v>
      </c>
      <c r="F1850" s="163"/>
      <c r="G1850" s="163" t="s">
        <v>2281</v>
      </c>
      <c r="H1850" s="163" t="s">
        <v>2282</v>
      </c>
      <c r="I1850" s="164">
        <v>2064.52</v>
      </c>
      <c r="J1850" s="164">
        <v>2064.52</v>
      </c>
      <c r="K1850" s="164">
        <v>61513.53</v>
      </c>
      <c r="L1850" s="164">
        <v>61513.53</v>
      </c>
      <c r="M1850" s="164">
        <v>1</v>
      </c>
      <c r="N1850" s="164">
        <v>1</v>
      </c>
      <c r="O1850" s="156">
        <v>59449.01</v>
      </c>
      <c r="P1850" s="156">
        <f t="shared" si="28"/>
        <v>2064.5199999999968</v>
      </c>
    </row>
    <row r="1851" spans="1:16">
      <c r="A1851" s="163" t="s">
        <v>3443</v>
      </c>
      <c r="B1851" s="163" t="s">
        <v>3646</v>
      </c>
      <c r="C1851" s="163" t="s">
        <v>272</v>
      </c>
      <c r="D1851" s="163" t="s">
        <v>272</v>
      </c>
      <c r="E1851" s="163" t="s">
        <v>13</v>
      </c>
      <c r="F1851" s="163"/>
      <c r="G1851" s="163" t="s">
        <v>2283</v>
      </c>
      <c r="H1851" s="163" t="s">
        <v>2284</v>
      </c>
      <c r="I1851" s="164">
        <v>33167.730000000003</v>
      </c>
      <c r="J1851" s="164">
        <v>33167.730000000003</v>
      </c>
      <c r="K1851" s="164">
        <v>33167.730000000003</v>
      </c>
      <c r="L1851" s="164">
        <v>33167.730000000003</v>
      </c>
      <c r="M1851" s="164">
        <v>1</v>
      </c>
      <c r="N1851" s="164">
        <v>1</v>
      </c>
      <c r="O1851" s="156">
        <v>0</v>
      </c>
      <c r="P1851" s="156">
        <f t="shared" si="28"/>
        <v>33167.730000000003</v>
      </c>
    </row>
    <row r="1852" spans="1:16">
      <c r="A1852" s="163" t="s">
        <v>3443</v>
      </c>
      <c r="B1852" s="163" t="s">
        <v>3646</v>
      </c>
      <c r="C1852" s="163" t="s">
        <v>272</v>
      </c>
      <c r="D1852" s="163" t="s">
        <v>272</v>
      </c>
      <c r="E1852" s="163" t="s">
        <v>13</v>
      </c>
      <c r="F1852" s="163"/>
      <c r="G1852" s="163" t="s">
        <v>2285</v>
      </c>
      <c r="H1852" s="163" t="s">
        <v>2286</v>
      </c>
      <c r="I1852" s="164">
        <v>495.31</v>
      </c>
      <c r="J1852" s="164">
        <v>495.31</v>
      </c>
      <c r="K1852" s="164">
        <v>1983.51</v>
      </c>
      <c r="L1852" s="164">
        <v>1983.51</v>
      </c>
      <c r="M1852" s="164">
        <v>1</v>
      </c>
      <c r="N1852" s="164">
        <v>1</v>
      </c>
      <c r="O1852" s="156">
        <v>1488.1999999999998</v>
      </c>
      <c r="P1852" s="156">
        <f t="shared" si="28"/>
        <v>495.31000000000017</v>
      </c>
    </row>
    <row r="1853" spans="1:16">
      <c r="A1853" s="163" t="s">
        <v>3443</v>
      </c>
      <c r="B1853" s="163" t="s">
        <v>3646</v>
      </c>
      <c r="C1853" s="163" t="s">
        <v>272</v>
      </c>
      <c r="D1853" s="163" t="s">
        <v>272</v>
      </c>
      <c r="E1853" s="163" t="s">
        <v>13</v>
      </c>
      <c r="F1853" s="163"/>
      <c r="G1853" s="163" t="s">
        <v>2287</v>
      </c>
      <c r="H1853" s="163" t="s">
        <v>2288</v>
      </c>
      <c r="I1853" s="164">
        <v>-30048.42</v>
      </c>
      <c r="J1853" s="164">
        <v>-30048.42</v>
      </c>
      <c r="K1853" s="164">
        <v>-30048.42</v>
      </c>
      <c r="L1853" s="164">
        <v>-30048.42</v>
      </c>
      <c r="M1853" s="164">
        <v>1</v>
      </c>
      <c r="N1853" s="164">
        <v>0</v>
      </c>
      <c r="O1853" s="156">
        <v>0</v>
      </c>
      <c r="P1853" s="156">
        <f t="shared" si="28"/>
        <v>-30048.42</v>
      </c>
    </row>
    <row r="1854" spans="1:16">
      <c r="A1854" s="163" t="s">
        <v>3443</v>
      </c>
      <c r="B1854" s="163" t="s">
        <v>3646</v>
      </c>
      <c r="C1854" s="163" t="s">
        <v>272</v>
      </c>
      <c r="D1854" s="163" t="s">
        <v>272</v>
      </c>
      <c r="E1854" s="163" t="s">
        <v>13</v>
      </c>
      <c r="F1854" s="163"/>
      <c r="G1854" s="163" t="s">
        <v>2302</v>
      </c>
      <c r="H1854" s="163" t="s">
        <v>2303</v>
      </c>
      <c r="I1854" s="164">
        <v>733.35</v>
      </c>
      <c r="J1854" s="164">
        <v>733.35</v>
      </c>
      <c r="K1854" s="164">
        <v>733.35</v>
      </c>
      <c r="L1854" s="164">
        <v>733.35</v>
      </c>
      <c r="M1854" s="164">
        <v>1</v>
      </c>
      <c r="N1854" s="164">
        <v>1</v>
      </c>
      <c r="O1854" s="156">
        <v>0</v>
      </c>
      <c r="P1854" s="156">
        <f t="shared" si="28"/>
        <v>733.35</v>
      </c>
    </row>
    <row r="1855" spans="1:16">
      <c r="A1855" s="163" t="s">
        <v>3443</v>
      </c>
      <c r="B1855" s="163" t="s">
        <v>3646</v>
      </c>
      <c r="C1855" s="163" t="s">
        <v>272</v>
      </c>
      <c r="D1855" s="163" t="s">
        <v>272</v>
      </c>
      <c r="E1855" s="163" t="s">
        <v>13</v>
      </c>
      <c r="F1855" s="163"/>
      <c r="G1855" s="163" t="s">
        <v>2310</v>
      </c>
      <c r="H1855" s="163" t="s">
        <v>38</v>
      </c>
      <c r="I1855" s="164" t="s">
        <v>3442</v>
      </c>
      <c r="J1855" s="164" t="s">
        <v>3442</v>
      </c>
      <c r="K1855" s="164">
        <v>0</v>
      </c>
      <c r="L1855" s="164">
        <v>0</v>
      </c>
      <c r="M1855" s="164">
        <v>2</v>
      </c>
      <c r="N1855" s="164">
        <v>2</v>
      </c>
      <c r="O1855" s="156">
        <v>0</v>
      </c>
      <c r="P1855" s="156">
        <f t="shared" si="28"/>
        <v>0</v>
      </c>
    </row>
    <row r="1856" spans="1:16">
      <c r="A1856" s="163" t="s">
        <v>3443</v>
      </c>
      <c r="B1856" s="163" t="s">
        <v>3646</v>
      </c>
      <c r="C1856" s="163" t="s">
        <v>272</v>
      </c>
      <c r="D1856" s="163" t="s">
        <v>272</v>
      </c>
      <c r="E1856" s="163" t="s">
        <v>13</v>
      </c>
      <c r="F1856" s="163"/>
      <c r="G1856" s="163" t="s">
        <v>2293</v>
      </c>
      <c r="H1856" s="163" t="s">
        <v>17</v>
      </c>
      <c r="I1856" s="164">
        <v>1597.18</v>
      </c>
      <c r="J1856" s="164">
        <v>1597.18</v>
      </c>
      <c r="K1856" s="164">
        <v>2410.71</v>
      </c>
      <c r="L1856" s="164">
        <v>2410.71</v>
      </c>
      <c r="M1856" s="164">
        <v>0</v>
      </c>
      <c r="N1856" s="164">
        <v>0</v>
      </c>
      <c r="O1856" s="156">
        <v>813.53</v>
      </c>
      <c r="P1856" s="156">
        <f t="shared" si="28"/>
        <v>1597.18</v>
      </c>
    </row>
    <row r="1857" spans="1:16">
      <c r="A1857" s="163" t="s">
        <v>3443</v>
      </c>
      <c r="B1857" s="163" t="s">
        <v>3646</v>
      </c>
      <c r="C1857" s="163" t="s">
        <v>272</v>
      </c>
      <c r="D1857" s="163" t="s">
        <v>272</v>
      </c>
      <c r="E1857" s="163" t="s">
        <v>13</v>
      </c>
      <c r="F1857" s="163"/>
      <c r="G1857" s="163" t="s">
        <v>2294</v>
      </c>
      <c r="H1857" s="163" t="s">
        <v>2295</v>
      </c>
      <c r="I1857" s="164">
        <v>6096.89</v>
      </c>
      <c r="J1857" s="164">
        <v>6096.89</v>
      </c>
      <c r="K1857" s="164">
        <v>12193.78</v>
      </c>
      <c r="L1857" s="164">
        <v>12193.78</v>
      </c>
      <c r="M1857" s="164">
        <v>1</v>
      </c>
      <c r="N1857" s="164">
        <v>1</v>
      </c>
      <c r="O1857" s="156">
        <v>6096.89</v>
      </c>
      <c r="P1857" s="156">
        <f t="shared" si="28"/>
        <v>6096.89</v>
      </c>
    </row>
    <row r="1858" spans="1:16">
      <c r="A1858" s="163" t="s">
        <v>3443</v>
      </c>
      <c r="B1858" s="163" t="s">
        <v>3646</v>
      </c>
      <c r="C1858" s="163" t="s">
        <v>273</v>
      </c>
      <c r="D1858" s="163" t="s">
        <v>273</v>
      </c>
      <c r="E1858" s="163" t="s">
        <v>13</v>
      </c>
      <c r="F1858" s="163"/>
      <c r="G1858" s="163" t="s">
        <v>2279</v>
      </c>
      <c r="H1858" s="163" t="s">
        <v>2280</v>
      </c>
      <c r="I1858" s="164" t="s">
        <v>3442</v>
      </c>
      <c r="J1858" s="164" t="s">
        <v>3442</v>
      </c>
      <c r="K1858" s="164">
        <v>0</v>
      </c>
      <c r="L1858" s="164">
        <v>0</v>
      </c>
      <c r="M1858" s="164">
        <v>1</v>
      </c>
      <c r="N1858" s="164">
        <v>1</v>
      </c>
      <c r="O1858" s="156">
        <v>0</v>
      </c>
      <c r="P1858" s="156">
        <f t="shared" si="28"/>
        <v>0</v>
      </c>
    </row>
    <row r="1859" spans="1:16">
      <c r="A1859" s="163" t="s">
        <v>3443</v>
      </c>
      <c r="B1859" s="163" t="s">
        <v>3646</v>
      </c>
      <c r="C1859" s="163" t="s">
        <v>273</v>
      </c>
      <c r="D1859" s="163" t="s">
        <v>273</v>
      </c>
      <c r="E1859" s="163" t="s">
        <v>13</v>
      </c>
      <c r="F1859" s="163"/>
      <c r="G1859" s="163" t="s">
        <v>2281</v>
      </c>
      <c r="H1859" s="163" t="s">
        <v>2282</v>
      </c>
      <c r="I1859" s="164" t="s">
        <v>3442</v>
      </c>
      <c r="J1859" s="164" t="s">
        <v>3442</v>
      </c>
      <c r="K1859" s="164">
        <v>0</v>
      </c>
      <c r="L1859" s="164">
        <v>0</v>
      </c>
      <c r="M1859" s="164">
        <v>1</v>
      </c>
      <c r="N1859" s="164">
        <v>1</v>
      </c>
      <c r="O1859" s="156">
        <v>0</v>
      </c>
      <c r="P1859" s="156">
        <f t="shared" si="28"/>
        <v>0</v>
      </c>
    </row>
    <row r="1860" spans="1:16">
      <c r="A1860" s="163" t="s">
        <v>3443</v>
      </c>
      <c r="B1860" s="163" t="s">
        <v>3646</v>
      </c>
      <c r="C1860" s="163" t="s">
        <v>273</v>
      </c>
      <c r="D1860" s="163" t="s">
        <v>273</v>
      </c>
      <c r="E1860" s="163" t="s">
        <v>13</v>
      </c>
      <c r="F1860" s="163"/>
      <c r="G1860" s="163" t="s">
        <v>2283</v>
      </c>
      <c r="H1860" s="163" t="s">
        <v>2284</v>
      </c>
      <c r="I1860" s="164" t="s">
        <v>3442</v>
      </c>
      <c r="J1860" s="164" t="s">
        <v>3442</v>
      </c>
      <c r="K1860" s="164">
        <v>0</v>
      </c>
      <c r="L1860" s="164">
        <v>0</v>
      </c>
      <c r="M1860" s="164">
        <v>1</v>
      </c>
      <c r="N1860" s="164">
        <v>1</v>
      </c>
      <c r="O1860" s="156">
        <v>0</v>
      </c>
      <c r="P1860" s="156">
        <f t="shared" si="28"/>
        <v>0</v>
      </c>
    </row>
    <row r="1861" spans="1:16">
      <c r="A1861" s="163" t="s">
        <v>3443</v>
      </c>
      <c r="B1861" s="163" t="s">
        <v>3646</v>
      </c>
      <c r="C1861" s="163" t="s">
        <v>273</v>
      </c>
      <c r="D1861" s="163" t="s">
        <v>273</v>
      </c>
      <c r="E1861" s="163" t="s">
        <v>13</v>
      </c>
      <c r="F1861" s="163"/>
      <c r="G1861" s="163" t="s">
        <v>2285</v>
      </c>
      <c r="H1861" s="163" t="s">
        <v>2286</v>
      </c>
      <c r="I1861" s="164" t="s">
        <v>3442</v>
      </c>
      <c r="J1861" s="164" t="s">
        <v>3442</v>
      </c>
      <c r="K1861" s="164">
        <v>0</v>
      </c>
      <c r="L1861" s="164">
        <v>0</v>
      </c>
      <c r="M1861" s="164">
        <v>1</v>
      </c>
      <c r="N1861" s="164">
        <v>1</v>
      </c>
      <c r="O1861" s="156">
        <v>0</v>
      </c>
      <c r="P1861" s="156">
        <f t="shared" ref="P1861:P1924" si="29">L1861-O1861</f>
        <v>0</v>
      </c>
    </row>
    <row r="1862" spans="1:16">
      <c r="A1862" s="163" t="s">
        <v>3443</v>
      </c>
      <c r="B1862" s="163" t="s">
        <v>3646</v>
      </c>
      <c r="C1862" s="163" t="s">
        <v>273</v>
      </c>
      <c r="D1862" s="163" t="s">
        <v>273</v>
      </c>
      <c r="E1862" s="163" t="s">
        <v>13</v>
      </c>
      <c r="F1862" s="163"/>
      <c r="G1862" s="163" t="s">
        <v>2287</v>
      </c>
      <c r="H1862" s="163" t="s">
        <v>2288</v>
      </c>
      <c r="I1862" s="164">
        <v>67009.59</v>
      </c>
      <c r="J1862" s="164">
        <v>67009.59</v>
      </c>
      <c r="K1862" s="164">
        <v>67009.59</v>
      </c>
      <c r="L1862" s="164">
        <v>67009.59</v>
      </c>
      <c r="M1862" s="164">
        <v>1</v>
      </c>
      <c r="N1862" s="164">
        <v>1</v>
      </c>
      <c r="O1862" s="156">
        <v>0</v>
      </c>
      <c r="P1862" s="156">
        <f t="shared" si="29"/>
        <v>67009.59</v>
      </c>
    </row>
    <row r="1863" spans="1:16">
      <c r="A1863" s="163" t="s">
        <v>3443</v>
      </c>
      <c r="B1863" s="163" t="s">
        <v>3646</v>
      </c>
      <c r="C1863" s="163" t="s">
        <v>273</v>
      </c>
      <c r="D1863" s="163" t="s">
        <v>273</v>
      </c>
      <c r="E1863" s="163" t="s">
        <v>13</v>
      </c>
      <c r="F1863" s="163"/>
      <c r="G1863" s="163" t="s">
        <v>2302</v>
      </c>
      <c r="H1863" s="163" t="s">
        <v>2303</v>
      </c>
      <c r="I1863" s="164">
        <v>3807.99</v>
      </c>
      <c r="J1863" s="164">
        <v>3807.99</v>
      </c>
      <c r="K1863" s="164">
        <v>3807.99</v>
      </c>
      <c r="L1863" s="164">
        <v>3807.99</v>
      </c>
      <c r="M1863" s="164">
        <v>1</v>
      </c>
      <c r="N1863" s="164">
        <v>1</v>
      </c>
      <c r="O1863" s="156">
        <v>0</v>
      </c>
      <c r="P1863" s="156">
        <f t="shared" si="29"/>
        <v>3807.99</v>
      </c>
    </row>
    <row r="1864" spans="1:16">
      <c r="A1864" s="163" t="s">
        <v>3443</v>
      </c>
      <c r="B1864" s="163" t="s">
        <v>3646</v>
      </c>
      <c r="C1864" s="163" t="s">
        <v>273</v>
      </c>
      <c r="D1864" s="163" t="s">
        <v>273</v>
      </c>
      <c r="E1864" s="163" t="s">
        <v>13</v>
      </c>
      <c r="F1864" s="163"/>
      <c r="G1864" s="163" t="s">
        <v>2310</v>
      </c>
      <c r="H1864" s="163" t="s">
        <v>38</v>
      </c>
      <c r="I1864" s="164" t="s">
        <v>3442</v>
      </c>
      <c r="J1864" s="164" t="s">
        <v>3442</v>
      </c>
      <c r="K1864" s="164">
        <v>0</v>
      </c>
      <c r="L1864" s="164">
        <v>0</v>
      </c>
      <c r="M1864" s="164">
        <v>2</v>
      </c>
      <c r="N1864" s="164">
        <v>2</v>
      </c>
      <c r="O1864" s="156">
        <v>0</v>
      </c>
      <c r="P1864" s="156">
        <f t="shared" si="29"/>
        <v>0</v>
      </c>
    </row>
    <row r="1865" spans="1:16">
      <c r="A1865" s="163" t="s">
        <v>3443</v>
      </c>
      <c r="B1865" s="163" t="s">
        <v>3646</v>
      </c>
      <c r="C1865" s="163" t="s">
        <v>273</v>
      </c>
      <c r="D1865" s="163" t="s">
        <v>273</v>
      </c>
      <c r="E1865" s="163" t="s">
        <v>13</v>
      </c>
      <c r="F1865" s="163"/>
      <c r="G1865" s="163" t="s">
        <v>2293</v>
      </c>
      <c r="H1865" s="163" t="s">
        <v>17</v>
      </c>
      <c r="I1865" s="164" t="s">
        <v>3442</v>
      </c>
      <c r="J1865" s="164" t="s">
        <v>3442</v>
      </c>
      <c r="K1865" s="164">
        <v>0</v>
      </c>
      <c r="L1865" s="164">
        <v>0</v>
      </c>
      <c r="M1865" s="164">
        <v>0</v>
      </c>
      <c r="N1865" s="164">
        <v>0</v>
      </c>
      <c r="O1865" s="156">
        <v>0</v>
      </c>
      <c r="P1865" s="156">
        <f t="shared" si="29"/>
        <v>0</v>
      </c>
    </row>
    <row r="1866" spans="1:16">
      <c r="A1866" s="163" t="s">
        <v>3443</v>
      </c>
      <c r="B1866" s="163" t="s">
        <v>3646</v>
      </c>
      <c r="C1866" s="163" t="s">
        <v>274</v>
      </c>
      <c r="D1866" s="163" t="s">
        <v>274</v>
      </c>
      <c r="E1866" s="163" t="s">
        <v>13</v>
      </c>
      <c r="F1866" s="163"/>
      <c r="G1866" s="163" t="s">
        <v>2279</v>
      </c>
      <c r="H1866" s="163" t="s">
        <v>2280</v>
      </c>
      <c r="I1866" s="164">
        <v>18664.59</v>
      </c>
      <c r="J1866" s="164">
        <v>18664.59</v>
      </c>
      <c r="K1866" s="164">
        <v>1768751.24</v>
      </c>
      <c r="L1866" s="164">
        <v>1768751.24</v>
      </c>
      <c r="M1866" s="164">
        <v>1</v>
      </c>
      <c r="N1866" s="164">
        <v>1</v>
      </c>
      <c r="O1866" s="156">
        <v>1750086.65</v>
      </c>
      <c r="P1866" s="156">
        <f t="shared" si="29"/>
        <v>18664.590000000084</v>
      </c>
    </row>
    <row r="1867" spans="1:16">
      <c r="A1867" s="163" t="s">
        <v>3443</v>
      </c>
      <c r="B1867" s="163" t="s">
        <v>3646</v>
      </c>
      <c r="C1867" s="163" t="s">
        <v>274</v>
      </c>
      <c r="D1867" s="163" t="s">
        <v>274</v>
      </c>
      <c r="E1867" s="163" t="s">
        <v>13</v>
      </c>
      <c r="F1867" s="163"/>
      <c r="G1867" s="163" t="s">
        <v>2281</v>
      </c>
      <c r="H1867" s="163" t="s">
        <v>2282</v>
      </c>
      <c r="I1867" s="164">
        <v>3565.15</v>
      </c>
      <c r="J1867" s="164">
        <v>3565.15</v>
      </c>
      <c r="K1867" s="164">
        <v>106225.51</v>
      </c>
      <c r="L1867" s="164">
        <v>106225.51</v>
      </c>
      <c r="M1867" s="164">
        <v>1</v>
      </c>
      <c r="N1867" s="164">
        <v>1</v>
      </c>
      <c r="O1867" s="156">
        <v>102660.36</v>
      </c>
      <c r="P1867" s="156">
        <f t="shared" si="29"/>
        <v>3565.1499999999942</v>
      </c>
    </row>
    <row r="1868" spans="1:16">
      <c r="A1868" s="163" t="s">
        <v>3443</v>
      </c>
      <c r="B1868" s="163" t="s">
        <v>3646</v>
      </c>
      <c r="C1868" s="163" t="s">
        <v>274</v>
      </c>
      <c r="D1868" s="163" t="s">
        <v>274</v>
      </c>
      <c r="E1868" s="163" t="s">
        <v>13</v>
      </c>
      <c r="F1868" s="163"/>
      <c r="G1868" s="163" t="s">
        <v>2283</v>
      </c>
      <c r="H1868" s="163" t="s">
        <v>2284</v>
      </c>
      <c r="I1868" s="164">
        <v>55508.91</v>
      </c>
      <c r="J1868" s="164">
        <v>55508.91</v>
      </c>
      <c r="K1868" s="164">
        <v>55508.91</v>
      </c>
      <c r="L1868" s="164">
        <v>55508.91</v>
      </c>
      <c r="M1868" s="164">
        <v>1</v>
      </c>
      <c r="N1868" s="164">
        <v>1</v>
      </c>
      <c r="O1868" s="156">
        <v>0</v>
      </c>
      <c r="P1868" s="156">
        <f t="shared" si="29"/>
        <v>55508.91</v>
      </c>
    </row>
    <row r="1869" spans="1:16">
      <c r="A1869" s="163" t="s">
        <v>3443</v>
      </c>
      <c r="B1869" s="163" t="s">
        <v>3646</v>
      </c>
      <c r="C1869" s="163" t="s">
        <v>274</v>
      </c>
      <c r="D1869" s="163" t="s">
        <v>274</v>
      </c>
      <c r="E1869" s="163" t="s">
        <v>13</v>
      </c>
      <c r="F1869" s="163"/>
      <c r="G1869" s="163" t="s">
        <v>2285</v>
      </c>
      <c r="H1869" s="163" t="s">
        <v>2286</v>
      </c>
      <c r="I1869" s="164">
        <v>828.95</v>
      </c>
      <c r="J1869" s="164">
        <v>828.95</v>
      </c>
      <c r="K1869" s="164">
        <v>3319.56</v>
      </c>
      <c r="L1869" s="164">
        <v>3319.5599999999995</v>
      </c>
      <c r="M1869" s="164">
        <v>1</v>
      </c>
      <c r="N1869" s="164">
        <v>1</v>
      </c>
      <c r="O1869" s="156">
        <v>2490.6099999999997</v>
      </c>
      <c r="P1869" s="156">
        <f t="shared" si="29"/>
        <v>828.94999999999982</v>
      </c>
    </row>
    <row r="1870" spans="1:16">
      <c r="A1870" s="163" t="s">
        <v>3443</v>
      </c>
      <c r="B1870" s="163" t="s">
        <v>3646</v>
      </c>
      <c r="C1870" s="163" t="s">
        <v>274</v>
      </c>
      <c r="D1870" s="163" t="s">
        <v>274</v>
      </c>
      <c r="E1870" s="163" t="s">
        <v>13</v>
      </c>
      <c r="F1870" s="163"/>
      <c r="G1870" s="163" t="s">
        <v>2287</v>
      </c>
      <c r="H1870" s="163" t="s">
        <v>2288</v>
      </c>
      <c r="I1870" s="164">
        <v>675.4</v>
      </c>
      <c r="J1870" s="164">
        <v>675.4</v>
      </c>
      <c r="K1870" s="164">
        <v>675.4</v>
      </c>
      <c r="L1870" s="164">
        <v>675.4</v>
      </c>
      <c r="M1870" s="164">
        <v>1</v>
      </c>
      <c r="N1870" s="164">
        <v>1</v>
      </c>
      <c r="O1870" s="156">
        <v>0</v>
      </c>
      <c r="P1870" s="156">
        <f t="shared" si="29"/>
        <v>675.4</v>
      </c>
    </row>
    <row r="1871" spans="1:16">
      <c r="A1871" s="163" t="s">
        <v>3443</v>
      </c>
      <c r="B1871" s="163" t="s">
        <v>3646</v>
      </c>
      <c r="C1871" s="163" t="s">
        <v>274</v>
      </c>
      <c r="D1871" s="163" t="s">
        <v>274</v>
      </c>
      <c r="E1871" s="163" t="s">
        <v>13</v>
      </c>
      <c r="F1871" s="163"/>
      <c r="G1871" s="163" t="s">
        <v>2302</v>
      </c>
      <c r="H1871" s="163" t="s">
        <v>2303</v>
      </c>
      <c r="I1871" s="164">
        <v>642.41999999999996</v>
      </c>
      <c r="J1871" s="164">
        <v>642.41999999999996</v>
      </c>
      <c r="K1871" s="164">
        <v>642.41999999999996</v>
      </c>
      <c r="L1871" s="164">
        <v>642.41999999999996</v>
      </c>
      <c r="M1871" s="164">
        <v>1</v>
      </c>
      <c r="N1871" s="164">
        <v>1</v>
      </c>
      <c r="O1871" s="156">
        <v>0</v>
      </c>
      <c r="P1871" s="156">
        <f t="shared" si="29"/>
        <v>642.41999999999996</v>
      </c>
    </row>
    <row r="1872" spans="1:16">
      <c r="A1872" s="163" t="s">
        <v>3443</v>
      </c>
      <c r="B1872" s="163" t="s">
        <v>3646</v>
      </c>
      <c r="C1872" s="163" t="s">
        <v>274</v>
      </c>
      <c r="D1872" s="163" t="s">
        <v>274</v>
      </c>
      <c r="E1872" s="163" t="s">
        <v>13</v>
      </c>
      <c r="F1872" s="163"/>
      <c r="G1872" s="163" t="s">
        <v>2310</v>
      </c>
      <c r="H1872" s="163" t="s">
        <v>38</v>
      </c>
      <c r="I1872" s="164" t="s">
        <v>3442</v>
      </c>
      <c r="J1872" s="164" t="s">
        <v>3442</v>
      </c>
      <c r="K1872" s="164">
        <v>0</v>
      </c>
      <c r="L1872" s="164">
        <v>0</v>
      </c>
      <c r="M1872" s="164">
        <v>2</v>
      </c>
      <c r="N1872" s="164">
        <v>2</v>
      </c>
      <c r="O1872" s="156">
        <v>0</v>
      </c>
      <c r="P1872" s="156">
        <f t="shared" si="29"/>
        <v>0</v>
      </c>
    </row>
    <row r="1873" spans="1:16">
      <c r="A1873" s="163" t="s">
        <v>3443</v>
      </c>
      <c r="B1873" s="163" t="s">
        <v>3646</v>
      </c>
      <c r="C1873" s="163" t="s">
        <v>274</v>
      </c>
      <c r="D1873" s="163" t="s">
        <v>274</v>
      </c>
      <c r="E1873" s="163" t="s">
        <v>13</v>
      </c>
      <c r="F1873" s="163"/>
      <c r="G1873" s="163" t="s">
        <v>2293</v>
      </c>
      <c r="H1873" s="163" t="s">
        <v>17</v>
      </c>
      <c r="I1873" s="164">
        <v>2765.7</v>
      </c>
      <c r="J1873" s="164">
        <v>2765.7</v>
      </c>
      <c r="K1873" s="164">
        <v>3881.51</v>
      </c>
      <c r="L1873" s="164">
        <v>3881.51</v>
      </c>
      <c r="M1873" s="164">
        <v>0</v>
      </c>
      <c r="N1873" s="164">
        <v>0</v>
      </c>
      <c r="O1873" s="156">
        <v>1115.81</v>
      </c>
      <c r="P1873" s="156">
        <f t="shared" si="29"/>
        <v>2765.7000000000003</v>
      </c>
    </row>
    <row r="1874" spans="1:16">
      <c r="A1874" s="163" t="s">
        <v>3443</v>
      </c>
      <c r="B1874" s="163" t="s">
        <v>3646</v>
      </c>
      <c r="C1874" s="163" t="s">
        <v>274</v>
      </c>
      <c r="D1874" s="163" t="s">
        <v>274</v>
      </c>
      <c r="E1874" s="163" t="s">
        <v>13</v>
      </c>
      <c r="F1874" s="163"/>
      <c r="G1874" s="163" t="s">
        <v>2294</v>
      </c>
      <c r="H1874" s="163" t="s">
        <v>2295</v>
      </c>
      <c r="I1874" s="164">
        <v>10529.06</v>
      </c>
      <c r="J1874" s="164">
        <v>10529.06</v>
      </c>
      <c r="K1874" s="164">
        <v>21058.12</v>
      </c>
      <c r="L1874" s="164">
        <v>21058.12</v>
      </c>
      <c r="M1874" s="164">
        <v>1</v>
      </c>
      <c r="N1874" s="164">
        <v>1</v>
      </c>
      <c r="O1874" s="156">
        <v>10529.06</v>
      </c>
      <c r="P1874" s="156">
        <f t="shared" si="29"/>
        <v>10529.06</v>
      </c>
    </row>
    <row r="1875" spans="1:16">
      <c r="A1875" s="163" t="s">
        <v>3443</v>
      </c>
      <c r="B1875" s="163" t="s">
        <v>3646</v>
      </c>
      <c r="C1875" s="163" t="s">
        <v>275</v>
      </c>
      <c r="D1875" s="163" t="s">
        <v>275</v>
      </c>
      <c r="E1875" s="163" t="s">
        <v>13</v>
      </c>
      <c r="F1875" s="163"/>
      <c r="G1875" s="163" t="s">
        <v>2279</v>
      </c>
      <c r="H1875" s="163" t="s">
        <v>2280</v>
      </c>
      <c r="I1875" s="164">
        <v>2507.16</v>
      </c>
      <c r="J1875" s="164">
        <v>2507.16</v>
      </c>
      <c r="K1875" s="164">
        <v>237084.23</v>
      </c>
      <c r="L1875" s="164">
        <v>237084.23</v>
      </c>
      <c r="M1875" s="164">
        <v>1</v>
      </c>
      <c r="N1875" s="164">
        <v>1</v>
      </c>
      <c r="O1875" s="156">
        <v>234577.07</v>
      </c>
      <c r="P1875" s="156">
        <f t="shared" si="29"/>
        <v>2507.1600000000035</v>
      </c>
    </row>
    <row r="1876" spans="1:16">
      <c r="A1876" s="163" t="s">
        <v>3443</v>
      </c>
      <c r="B1876" s="163" t="s">
        <v>3646</v>
      </c>
      <c r="C1876" s="163" t="s">
        <v>275</v>
      </c>
      <c r="D1876" s="163" t="s">
        <v>275</v>
      </c>
      <c r="E1876" s="163" t="s">
        <v>13</v>
      </c>
      <c r="F1876" s="163"/>
      <c r="G1876" s="163" t="s">
        <v>2281</v>
      </c>
      <c r="H1876" s="163" t="s">
        <v>2282</v>
      </c>
      <c r="I1876" s="164">
        <v>478.74</v>
      </c>
      <c r="J1876" s="164">
        <v>478.74</v>
      </c>
      <c r="K1876" s="164">
        <v>14264.24</v>
      </c>
      <c r="L1876" s="164">
        <v>14264.24</v>
      </c>
      <c r="M1876" s="164">
        <v>1</v>
      </c>
      <c r="N1876" s="164">
        <v>1</v>
      </c>
      <c r="O1876" s="156">
        <v>13785.5</v>
      </c>
      <c r="P1876" s="156">
        <f t="shared" si="29"/>
        <v>478.73999999999978</v>
      </c>
    </row>
    <row r="1877" spans="1:16">
      <c r="A1877" s="163" t="s">
        <v>3443</v>
      </c>
      <c r="B1877" s="163" t="s">
        <v>3646</v>
      </c>
      <c r="C1877" s="163" t="s">
        <v>275</v>
      </c>
      <c r="D1877" s="163" t="s">
        <v>275</v>
      </c>
      <c r="E1877" s="163" t="s">
        <v>13</v>
      </c>
      <c r="F1877" s="163"/>
      <c r="G1877" s="163" t="s">
        <v>2283</v>
      </c>
      <c r="H1877" s="163" t="s">
        <v>2284</v>
      </c>
      <c r="I1877" s="164">
        <v>7220.6</v>
      </c>
      <c r="J1877" s="164">
        <v>7220.6</v>
      </c>
      <c r="K1877" s="164">
        <v>7220.6</v>
      </c>
      <c r="L1877" s="164">
        <v>7220.6</v>
      </c>
      <c r="M1877" s="164">
        <v>1</v>
      </c>
      <c r="N1877" s="164">
        <v>1</v>
      </c>
      <c r="O1877" s="156">
        <v>0</v>
      </c>
      <c r="P1877" s="156">
        <f t="shared" si="29"/>
        <v>7220.6</v>
      </c>
    </row>
    <row r="1878" spans="1:16">
      <c r="A1878" s="163" t="s">
        <v>3443</v>
      </c>
      <c r="B1878" s="163" t="s">
        <v>3646</v>
      </c>
      <c r="C1878" s="163" t="s">
        <v>275</v>
      </c>
      <c r="D1878" s="163" t="s">
        <v>275</v>
      </c>
      <c r="E1878" s="163" t="s">
        <v>13</v>
      </c>
      <c r="F1878" s="163"/>
      <c r="G1878" s="163" t="s">
        <v>2285</v>
      </c>
      <c r="H1878" s="163" t="s">
        <v>2286</v>
      </c>
      <c r="I1878" s="164">
        <v>107.83</v>
      </c>
      <c r="J1878" s="164">
        <v>107.83</v>
      </c>
      <c r="K1878" s="164">
        <v>431.81</v>
      </c>
      <c r="L1878" s="164">
        <v>431.81</v>
      </c>
      <c r="M1878" s="164">
        <v>1</v>
      </c>
      <c r="N1878" s="164">
        <v>1</v>
      </c>
      <c r="O1878" s="156">
        <v>323.98</v>
      </c>
      <c r="P1878" s="156">
        <f t="shared" si="29"/>
        <v>107.82999999999998</v>
      </c>
    </row>
    <row r="1879" spans="1:16">
      <c r="A1879" s="163" t="s">
        <v>3443</v>
      </c>
      <c r="B1879" s="163" t="s">
        <v>3646</v>
      </c>
      <c r="C1879" s="163" t="s">
        <v>275</v>
      </c>
      <c r="D1879" s="163" t="s">
        <v>275</v>
      </c>
      <c r="E1879" s="163" t="s">
        <v>13</v>
      </c>
      <c r="F1879" s="163"/>
      <c r="G1879" s="163" t="s">
        <v>2287</v>
      </c>
      <c r="H1879" s="163" t="s">
        <v>2288</v>
      </c>
      <c r="I1879" s="164">
        <v>1120.72</v>
      </c>
      <c r="J1879" s="164">
        <v>1120.72</v>
      </c>
      <c r="K1879" s="164">
        <v>1120.72</v>
      </c>
      <c r="L1879" s="164">
        <v>1120.72</v>
      </c>
      <c r="M1879" s="164">
        <v>1</v>
      </c>
      <c r="N1879" s="164">
        <v>1</v>
      </c>
      <c r="O1879" s="156">
        <v>0</v>
      </c>
      <c r="P1879" s="156">
        <f t="shared" si="29"/>
        <v>1120.72</v>
      </c>
    </row>
    <row r="1880" spans="1:16">
      <c r="A1880" s="163" t="s">
        <v>3443</v>
      </c>
      <c r="B1880" s="163" t="s">
        <v>3646</v>
      </c>
      <c r="C1880" s="163" t="s">
        <v>275</v>
      </c>
      <c r="D1880" s="163" t="s">
        <v>275</v>
      </c>
      <c r="E1880" s="163" t="s">
        <v>13</v>
      </c>
      <c r="F1880" s="163"/>
      <c r="G1880" s="163" t="s">
        <v>2302</v>
      </c>
      <c r="H1880" s="163" t="s">
        <v>2303</v>
      </c>
      <c r="I1880" s="164" t="s">
        <v>3442</v>
      </c>
      <c r="J1880" s="164" t="s">
        <v>3442</v>
      </c>
      <c r="K1880" s="164">
        <v>0</v>
      </c>
      <c r="L1880" s="164">
        <v>0</v>
      </c>
      <c r="M1880" s="164">
        <v>1</v>
      </c>
      <c r="N1880" s="164">
        <v>1</v>
      </c>
      <c r="O1880" s="156">
        <v>0</v>
      </c>
      <c r="P1880" s="156">
        <f t="shared" si="29"/>
        <v>0</v>
      </c>
    </row>
    <row r="1881" spans="1:16">
      <c r="A1881" s="163" t="s">
        <v>3443</v>
      </c>
      <c r="B1881" s="163" t="s">
        <v>3646</v>
      </c>
      <c r="C1881" s="163" t="s">
        <v>275</v>
      </c>
      <c r="D1881" s="163" t="s">
        <v>275</v>
      </c>
      <c r="E1881" s="163" t="s">
        <v>13</v>
      </c>
      <c r="F1881" s="163"/>
      <c r="G1881" s="163" t="s">
        <v>2310</v>
      </c>
      <c r="H1881" s="163" t="s">
        <v>38</v>
      </c>
      <c r="I1881" s="164" t="s">
        <v>3442</v>
      </c>
      <c r="J1881" s="164" t="s">
        <v>3442</v>
      </c>
      <c r="K1881" s="164">
        <v>0</v>
      </c>
      <c r="L1881" s="164">
        <v>0</v>
      </c>
      <c r="M1881" s="164">
        <v>2</v>
      </c>
      <c r="N1881" s="164">
        <v>2</v>
      </c>
      <c r="O1881" s="156">
        <v>0</v>
      </c>
      <c r="P1881" s="156">
        <f t="shared" si="29"/>
        <v>0</v>
      </c>
    </row>
    <row r="1882" spans="1:16">
      <c r="A1882" s="163" t="s">
        <v>3443</v>
      </c>
      <c r="B1882" s="163" t="s">
        <v>3646</v>
      </c>
      <c r="C1882" s="163" t="s">
        <v>275</v>
      </c>
      <c r="D1882" s="163" t="s">
        <v>275</v>
      </c>
      <c r="E1882" s="163" t="s">
        <v>13</v>
      </c>
      <c r="F1882" s="163"/>
      <c r="G1882" s="163" t="s">
        <v>2293</v>
      </c>
      <c r="H1882" s="163" t="s">
        <v>17</v>
      </c>
      <c r="I1882" s="164">
        <v>370.34</v>
      </c>
      <c r="J1882" s="164">
        <v>370.34</v>
      </c>
      <c r="K1882" s="164">
        <v>531.26</v>
      </c>
      <c r="L1882" s="164">
        <v>531.26</v>
      </c>
      <c r="M1882" s="164">
        <v>0</v>
      </c>
      <c r="N1882" s="164">
        <v>0</v>
      </c>
      <c r="O1882" s="156">
        <v>160.92000000000002</v>
      </c>
      <c r="P1882" s="156">
        <f t="shared" si="29"/>
        <v>370.34</v>
      </c>
    </row>
    <row r="1883" spans="1:16">
      <c r="A1883" s="163" t="s">
        <v>3443</v>
      </c>
      <c r="B1883" s="163" t="s">
        <v>3646</v>
      </c>
      <c r="C1883" s="163" t="s">
        <v>275</v>
      </c>
      <c r="D1883" s="163" t="s">
        <v>275</v>
      </c>
      <c r="E1883" s="163" t="s">
        <v>13</v>
      </c>
      <c r="F1883" s="163"/>
      <c r="G1883" s="163" t="s">
        <v>2294</v>
      </c>
      <c r="H1883" s="163" t="s">
        <v>2295</v>
      </c>
      <c r="I1883" s="164">
        <v>1413.87</v>
      </c>
      <c r="J1883" s="164">
        <v>1413.87</v>
      </c>
      <c r="K1883" s="164">
        <v>2827.74</v>
      </c>
      <c r="L1883" s="164">
        <v>2827.74</v>
      </c>
      <c r="M1883" s="164">
        <v>1</v>
      </c>
      <c r="N1883" s="164">
        <v>1</v>
      </c>
      <c r="O1883" s="156">
        <v>1413.87</v>
      </c>
      <c r="P1883" s="156">
        <f t="shared" si="29"/>
        <v>1413.87</v>
      </c>
    </row>
    <row r="1884" spans="1:16">
      <c r="A1884" s="163" t="s">
        <v>3443</v>
      </c>
      <c r="B1884" s="163" t="s">
        <v>3646</v>
      </c>
      <c r="C1884" s="163" t="s">
        <v>276</v>
      </c>
      <c r="D1884" s="163" t="s">
        <v>276</v>
      </c>
      <c r="E1884" s="163" t="s">
        <v>13</v>
      </c>
      <c r="F1884" s="163"/>
      <c r="G1884" s="163" t="s">
        <v>2279</v>
      </c>
      <c r="H1884" s="163" t="s">
        <v>2280</v>
      </c>
      <c r="I1884" s="164">
        <v>924.79</v>
      </c>
      <c r="J1884" s="164">
        <v>924.79</v>
      </c>
      <c r="K1884" s="164">
        <v>88129.14</v>
      </c>
      <c r="L1884" s="164">
        <v>88129.14</v>
      </c>
      <c r="M1884" s="164">
        <v>1</v>
      </c>
      <c r="N1884" s="164">
        <v>1</v>
      </c>
      <c r="O1884" s="156">
        <v>87204.349999999991</v>
      </c>
      <c r="P1884" s="156">
        <f t="shared" si="29"/>
        <v>924.79000000000815</v>
      </c>
    </row>
    <row r="1885" spans="1:16">
      <c r="A1885" s="163" t="s">
        <v>3443</v>
      </c>
      <c r="B1885" s="163" t="s">
        <v>3646</v>
      </c>
      <c r="C1885" s="163" t="s">
        <v>276</v>
      </c>
      <c r="D1885" s="163" t="s">
        <v>276</v>
      </c>
      <c r="E1885" s="163" t="s">
        <v>13</v>
      </c>
      <c r="F1885" s="163"/>
      <c r="G1885" s="163" t="s">
        <v>2281</v>
      </c>
      <c r="H1885" s="163" t="s">
        <v>2282</v>
      </c>
      <c r="I1885" s="164">
        <v>176.87</v>
      </c>
      <c r="J1885" s="164">
        <v>176.87</v>
      </c>
      <c r="K1885" s="164">
        <v>5269.8</v>
      </c>
      <c r="L1885" s="164">
        <v>5269.8000000000011</v>
      </c>
      <c r="M1885" s="164">
        <v>1</v>
      </c>
      <c r="N1885" s="164">
        <v>1</v>
      </c>
      <c r="O1885" s="156">
        <v>5092.9300000000012</v>
      </c>
      <c r="P1885" s="156">
        <f t="shared" si="29"/>
        <v>176.86999999999989</v>
      </c>
    </row>
    <row r="1886" spans="1:16">
      <c r="A1886" s="163" t="s">
        <v>3443</v>
      </c>
      <c r="B1886" s="163" t="s">
        <v>3646</v>
      </c>
      <c r="C1886" s="163" t="s">
        <v>276</v>
      </c>
      <c r="D1886" s="163" t="s">
        <v>276</v>
      </c>
      <c r="E1886" s="163" t="s">
        <v>13</v>
      </c>
      <c r="F1886" s="163"/>
      <c r="G1886" s="163" t="s">
        <v>2283</v>
      </c>
      <c r="H1886" s="163" t="s">
        <v>2284</v>
      </c>
      <c r="I1886" s="164">
        <v>3074.63</v>
      </c>
      <c r="J1886" s="164">
        <v>3074.63</v>
      </c>
      <c r="K1886" s="164">
        <v>3074.63</v>
      </c>
      <c r="L1886" s="164">
        <v>3074.63</v>
      </c>
      <c r="M1886" s="164">
        <v>1</v>
      </c>
      <c r="N1886" s="164">
        <v>1</v>
      </c>
      <c r="O1886" s="156">
        <v>0</v>
      </c>
      <c r="P1886" s="156">
        <f t="shared" si="29"/>
        <v>3074.63</v>
      </c>
    </row>
    <row r="1887" spans="1:16">
      <c r="A1887" s="163" t="s">
        <v>3443</v>
      </c>
      <c r="B1887" s="163" t="s">
        <v>3646</v>
      </c>
      <c r="C1887" s="163" t="s">
        <v>276</v>
      </c>
      <c r="D1887" s="163" t="s">
        <v>276</v>
      </c>
      <c r="E1887" s="163" t="s">
        <v>13</v>
      </c>
      <c r="F1887" s="163"/>
      <c r="G1887" s="163" t="s">
        <v>2285</v>
      </c>
      <c r="H1887" s="163" t="s">
        <v>2286</v>
      </c>
      <c r="I1887" s="164">
        <v>45.91</v>
      </c>
      <c r="J1887" s="164">
        <v>45.91</v>
      </c>
      <c r="K1887" s="164">
        <v>183.87</v>
      </c>
      <c r="L1887" s="164">
        <v>183.86999999999998</v>
      </c>
      <c r="M1887" s="164">
        <v>1</v>
      </c>
      <c r="N1887" s="164">
        <v>1</v>
      </c>
      <c r="O1887" s="156">
        <v>137.95999999999998</v>
      </c>
      <c r="P1887" s="156">
        <f t="shared" si="29"/>
        <v>45.91</v>
      </c>
    </row>
    <row r="1888" spans="1:16">
      <c r="A1888" s="163" t="s">
        <v>3443</v>
      </c>
      <c r="B1888" s="163" t="s">
        <v>3646</v>
      </c>
      <c r="C1888" s="163" t="s">
        <v>276</v>
      </c>
      <c r="D1888" s="163" t="s">
        <v>276</v>
      </c>
      <c r="E1888" s="163" t="s">
        <v>13</v>
      </c>
      <c r="F1888" s="163"/>
      <c r="G1888" s="163" t="s">
        <v>2287</v>
      </c>
      <c r="H1888" s="163" t="s">
        <v>2288</v>
      </c>
      <c r="I1888" s="164" t="s">
        <v>3442</v>
      </c>
      <c r="J1888" s="164" t="s">
        <v>3442</v>
      </c>
      <c r="K1888" s="164">
        <v>0</v>
      </c>
      <c r="L1888" s="164">
        <v>0</v>
      </c>
      <c r="M1888" s="164">
        <v>1</v>
      </c>
      <c r="N1888" s="164">
        <v>1</v>
      </c>
      <c r="O1888" s="156">
        <v>0</v>
      </c>
      <c r="P1888" s="156">
        <f t="shared" si="29"/>
        <v>0</v>
      </c>
    </row>
    <row r="1889" spans="1:16">
      <c r="A1889" s="163" t="s">
        <v>3443</v>
      </c>
      <c r="B1889" s="163" t="s">
        <v>3646</v>
      </c>
      <c r="C1889" s="163" t="s">
        <v>276</v>
      </c>
      <c r="D1889" s="163" t="s">
        <v>276</v>
      </c>
      <c r="E1889" s="163" t="s">
        <v>13</v>
      </c>
      <c r="F1889" s="163"/>
      <c r="G1889" s="163" t="s">
        <v>2302</v>
      </c>
      <c r="H1889" s="163" t="s">
        <v>2303</v>
      </c>
      <c r="I1889" s="164" t="s">
        <v>3442</v>
      </c>
      <c r="J1889" s="164" t="s">
        <v>3442</v>
      </c>
      <c r="K1889" s="164">
        <v>0</v>
      </c>
      <c r="L1889" s="164">
        <v>0</v>
      </c>
      <c r="M1889" s="164">
        <v>1</v>
      </c>
      <c r="N1889" s="164">
        <v>1</v>
      </c>
      <c r="O1889" s="156">
        <v>0</v>
      </c>
      <c r="P1889" s="156">
        <f t="shared" si="29"/>
        <v>0</v>
      </c>
    </row>
    <row r="1890" spans="1:16">
      <c r="A1890" s="163" t="s">
        <v>3443</v>
      </c>
      <c r="B1890" s="163" t="s">
        <v>3646</v>
      </c>
      <c r="C1890" s="163" t="s">
        <v>276</v>
      </c>
      <c r="D1890" s="163" t="s">
        <v>276</v>
      </c>
      <c r="E1890" s="163" t="s">
        <v>13</v>
      </c>
      <c r="F1890" s="163"/>
      <c r="G1890" s="163" t="s">
        <v>2310</v>
      </c>
      <c r="H1890" s="163" t="s">
        <v>38</v>
      </c>
      <c r="I1890" s="164" t="s">
        <v>3442</v>
      </c>
      <c r="J1890" s="164" t="s">
        <v>3442</v>
      </c>
      <c r="K1890" s="164">
        <v>0</v>
      </c>
      <c r="L1890" s="164">
        <v>0</v>
      </c>
      <c r="M1890" s="164">
        <v>2</v>
      </c>
      <c r="N1890" s="164">
        <v>2</v>
      </c>
      <c r="O1890" s="156">
        <v>0</v>
      </c>
      <c r="P1890" s="156">
        <f t="shared" si="29"/>
        <v>0</v>
      </c>
    </row>
    <row r="1891" spans="1:16">
      <c r="A1891" s="163" t="s">
        <v>3443</v>
      </c>
      <c r="B1891" s="163" t="s">
        <v>3646</v>
      </c>
      <c r="C1891" s="163" t="s">
        <v>276</v>
      </c>
      <c r="D1891" s="163" t="s">
        <v>276</v>
      </c>
      <c r="E1891" s="163" t="s">
        <v>13</v>
      </c>
      <c r="F1891" s="163"/>
      <c r="G1891" s="163" t="s">
        <v>2293</v>
      </c>
      <c r="H1891" s="163" t="s">
        <v>17</v>
      </c>
      <c r="I1891" s="164">
        <v>138.18</v>
      </c>
      <c r="J1891" s="164">
        <v>138.18</v>
      </c>
      <c r="K1891" s="164">
        <v>208.61</v>
      </c>
      <c r="L1891" s="164">
        <v>208.61</v>
      </c>
      <c r="M1891" s="164">
        <v>0</v>
      </c>
      <c r="N1891" s="164">
        <v>0</v>
      </c>
      <c r="O1891" s="156">
        <v>70.430000000000007</v>
      </c>
      <c r="P1891" s="156">
        <f t="shared" si="29"/>
        <v>138.18</v>
      </c>
    </row>
    <row r="1892" spans="1:16">
      <c r="A1892" s="163" t="s">
        <v>3443</v>
      </c>
      <c r="B1892" s="163" t="s">
        <v>3646</v>
      </c>
      <c r="C1892" s="163" t="s">
        <v>276</v>
      </c>
      <c r="D1892" s="163" t="s">
        <v>276</v>
      </c>
      <c r="E1892" s="163" t="s">
        <v>13</v>
      </c>
      <c r="F1892" s="163"/>
      <c r="G1892" s="163" t="s">
        <v>2294</v>
      </c>
      <c r="H1892" s="163" t="s">
        <v>2295</v>
      </c>
      <c r="I1892" s="164">
        <v>522.87</v>
      </c>
      <c r="J1892" s="164">
        <v>522.87</v>
      </c>
      <c r="K1892" s="164">
        <v>1045.74</v>
      </c>
      <c r="L1892" s="164">
        <v>1045.74</v>
      </c>
      <c r="M1892" s="164">
        <v>1</v>
      </c>
      <c r="N1892" s="164">
        <v>1</v>
      </c>
      <c r="O1892" s="156">
        <v>522.87</v>
      </c>
      <c r="P1892" s="156">
        <f t="shared" si="29"/>
        <v>522.87</v>
      </c>
    </row>
    <row r="1893" spans="1:16">
      <c r="A1893" s="163" t="s">
        <v>3443</v>
      </c>
      <c r="B1893" s="163" t="s">
        <v>3646</v>
      </c>
      <c r="C1893" s="163" t="s">
        <v>277</v>
      </c>
      <c r="D1893" s="163" t="s">
        <v>277</v>
      </c>
      <c r="E1893" s="163" t="s">
        <v>13</v>
      </c>
      <c r="F1893" s="163"/>
      <c r="G1893" s="163" t="s">
        <v>2279</v>
      </c>
      <c r="H1893" s="163" t="s">
        <v>2280</v>
      </c>
      <c r="I1893" s="164">
        <v>3905.37</v>
      </c>
      <c r="J1893" s="164">
        <v>3905.37</v>
      </c>
      <c r="K1893" s="164">
        <v>369001.59</v>
      </c>
      <c r="L1893" s="164">
        <v>369001.59</v>
      </c>
      <c r="M1893" s="164">
        <v>1</v>
      </c>
      <c r="N1893" s="164">
        <v>1</v>
      </c>
      <c r="O1893" s="156">
        <v>365096.22</v>
      </c>
      <c r="P1893" s="156">
        <f t="shared" si="29"/>
        <v>3905.3700000000536</v>
      </c>
    </row>
    <row r="1894" spans="1:16">
      <c r="A1894" s="163" t="s">
        <v>3443</v>
      </c>
      <c r="B1894" s="163" t="s">
        <v>3646</v>
      </c>
      <c r="C1894" s="163" t="s">
        <v>277</v>
      </c>
      <c r="D1894" s="163" t="s">
        <v>277</v>
      </c>
      <c r="E1894" s="163" t="s">
        <v>13</v>
      </c>
      <c r="F1894" s="163"/>
      <c r="G1894" s="163" t="s">
        <v>2281</v>
      </c>
      <c r="H1894" s="163" t="s">
        <v>2282</v>
      </c>
      <c r="I1894" s="164">
        <v>746.77</v>
      </c>
      <c r="J1894" s="164">
        <v>746.77</v>
      </c>
      <c r="K1894" s="164">
        <v>22250.27</v>
      </c>
      <c r="L1894" s="164">
        <v>22250.27</v>
      </c>
      <c r="M1894" s="164">
        <v>1</v>
      </c>
      <c r="N1894" s="164">
        <v>1</v>
      </c>
      <c r="O1894" s="156">
        <v>21503.5</v>
      </c>
      <c r="P1894" s="156">
        <f t="shared" si="29"/>
        <v>746.77000000000044</v>
      </c>
    </row>
    <row r="1895" spans="1:16">
      <c r="A1895" s="163" t="s">
        <v>3443</v>
      </c>
      <c r="B1895" s="163" t="s">
        <v>3646</v>
      </c>
      <c r="C1895" s="163" t="s">
        <v>277</v>
      </c>
      <c r="D1895" s="163" t="s">
        <v>277</v>
      </c>
      <c r="E1895" s="163" t="s">
        <v>13</v>
      </c>
      <c r="F1895" s="163"/>
      <c r="G1895" s="163" t="s">
        <v>2283</v>
      </c>
      <c r="H1895" s="163" t="s">
        <v>2284</v>
      </c>
      <c r="I1895" s="164">
        <v>12786.3</v>
      </c>
      <c r="J1895" s="164">
        <v>12786.3</v>
      </c>
      <c r="K1895" s="164">
        <v>12786.3</v>
      </c>
      <c r="L1895" s="164">
        <v>12786.3</v>
      </c>
      <c r="M1895" s="164">
        <v>1</v>
      </c>
      <c r="N1895" s="164">
        <v>1</v>
      </c>
      <c r="O1895" s="156">
        <v>0</v>
      </c>
      <c r="P1895" s="156">
        <f t="shared" si="29"/>
        <v>12786.3</v>
      </c>
    </row>
    <row r="1896" spans="1:16">
      <c r="A1896" s="163" t="s">
        <v>3443</v>
      </c>
      <c r="B1896" s="163" t="s">
        <v>3646</v>
      </c>
      <c r="C1896" s="163" t="s">
        <v>277</v>
      </c>
      <c r="D1896" s="163" t="s">
        <v>277</v>
      </c>
      <c r="E1896" s="163" t="s">
        <v>13</v>
      </c>
      <c r="F1896" s="163"/>
      <c r="G1896" s="163" t="s">
        <v>2285</v>
      </c>
      <c r="H1896" s="163" t="s">
        <v>2286</v>
      </c>
      <c r="I1896" s="164">
        <v>190.94</v>
      </c>
      <c r="J1896" s="164">
        <v>190.94</v>
      </c>
      <c r="K1896" s="164">
        <v>764.64</v>
      </c>
      <c r="L1896" s="164">
        <v>764.6400000000001</v>
      </c>
      <c r="M1896" s="164">
        <v>1</v>
      </c>
      <c r="N1896" s="164">
        <v>1</v>
      </c>
      <c r="O1896" s="156">
        <v>573.70000000000005</v>
      </c>
      <c r="P1896" s="156">
        <f t="shared" si="29"/>
        <v>190.94000000000005</v>
      </c>
    </row>
    <row r="1897" spans="1:16">
      <c r="A1897" s="163" t="s">
        <v>3443</v>
      </c>
      <c r="B1897" s="163" t="s">
        <v>3646</v>
      </c>
      <c r="C1897" s="163" t="s">
        <v>277</v>
      </c>
      <c r="D1897" s="163" t="s">
        <v>277</v>
      </c>
      <c r="E1897" s="163" t="s">
        <v>13</v>
      </c>
      <c r="F1897" s="163"/>
      <c r="G1897" s="163" t="s">
        <v>2287</v>
      </c>
      <c r="H1897" s="163" t="s">
        <v>2288</v>
      </c>
      <c r="I1897" s="164">
        <v>599.61</v>
      </c>
      <c r="J1897" s="164">
        <v>599.61</v>
      </c>
      <c r="K1897" s="164">
        <v>599.61</v>
      </c>
      <c r="L1897" s="164">
        <v>599.61</v>
      </c>
      <c r="M1897" s="164">
        <v>1</v>
      </c>
      <c r="N1897" s="164">
        <v>1</v>
      </c>
      <c r="O1897" s="156">
        <v>0</v>
      </c>
      <c r="P1897" s="156">
        <f t="shared" si="29"/>
        <v>599.61</v>
      </c>
    </row>
    <row r="1898" spans="1:16">
      <c r="A1898" s="163" t="s">
        <v>3443</v>
      </c>
      <c r="B1898" s="163" t="s">
        <v>3646</v>
      </c>
      <c r="C1898" s="163" t="s">
        <v>277</v>
      </c>
      <c r="D1898" s="163" t="s">
        <v>277</v>
      </c>
      <c r="E1898" s="163" t="s">
        <v>13</v>
      </c>
      <c r="F1898" s="163"/>
      <c r="G1898" s="163" t="s">
        <v>2302</v>
      </c>
      <c r="H1898" s="163" t="s">
        <v>2303</v>
      </c>
      <c r="I1898" s="164">
        <v>908.27</v>
      </c>
      <c r="J1898" s="164">
        <v>908.27</v>
      </c>
      <c r="K1898" s="164">
        <v>908.27</v>
      </c>
      <c r="L1898" s="164">
        <v>908.27</v>
      </c>
      <c r="M1898" s="164">
        <v>1</v>
      </c>
      <c r="N1898" s="164">
        <v>1</v>
      </c>
      <c r="O1898" s="156">
        <v>0</v>
      </c>
      <c r="P1898" s="156">
        <f t="shared" si="29"/>
        <v>908.27</v>
      </c>
    </row>
    <row r="1899" spans="1:16">
      <c r="A1899" s="163" t="s">
        <v>3443</v>
      </c>
      <c r="B1899" s="163" t="s">
        <v>3646</v>
      </c>
      <c r="C1899" s="163" t="s">
        <v>277</v>
      </c>
      <c r="D1899" s="163" t="s">
        <v>277</v>
      </c>
      <c r="E1899" s="163" t="s">
        <v>13</v>
      </c>
      <c r="F1899" s="163"/>
      <c r="G1899" s="163" t="s">
        <v>2310</v>
      </c>
      <c r="H1899" s="163" t="s">
        <v>38</v>
      </c>
      <c r="I1899" s="164" t="s">
        <v>3442</v>
      </c>
      <c r="J1899" s="164" t="s">
        <v>3442</v>
      </c>
      <c r="K1899" s="164">
        <v>0</v>
      </c>
      <c r="L1899" s="164">
        <v>0</v>
      </c>
      <c r="M1899" s="164">
        <v>2</v>
      </c>
      <c r="N1899" s="164">
        <v>2</v>
      </c>
      <c r="O1899" s="156">
        <v>0</v>
      </c>
      <c r="P1899" s="156">
        <f t="shared" si="29"/>
        <v>0</v>
      </c>
    </row>
    <row r="1900" spans="1:16">
      <c r="A1900" s="163" t="s">
        <v>3443</v>
      </c>
      <c r="B1900" s="163" t="s">
        <v>3646</v>
      </c>
      <c r="C1900" s="163" t="s">
        <v>277</v>
      </c>
      <c r="D1900" s="163" t="s">
        <v>277</v>
      </c>
      <c r="E1900" s="163" t="s">
        <v>13</v>
      </c>
      <c r="F1900" s="163"/>
      <c r="G1900" s="163" t="s">
        <v>2293</v>
      </c>
      <c r="H1900" s="163" t="s">
        <v>17</v>
      </c>
      <c r="I1900" s="164">
        <v>575.86</v>
      </c>
      <c r="J1900" s="164">
        <v>575.86</v>
      </c>
      <c r="K1900" s="164">
        <v>815.3</v>
      </c>
      <c r="L1900" s="164">
        <v>815.3</v>
      </c>
      <c r="M1900" s="164">
        <v>0</v>
      </c>
      <c r="N1900" s="164">
        <v>0</v>
      </c>
      <c r="O1900" s="156">
        <v>239.44</v>
      </c>
      <c r="P1900" s="156">
        <f t="shared" si="29"/>
        <v>575.8599999999999</v>
      </c>
    </row>
    <row r="1901" spans="1:16">
      <c r="A1901" s="163" t="s">
        <v>3443</v>
      </c>
      <c r="B1901" s="163" t="s">
        <v>3646</v>
      </c>
      <c r="C1901" s="163" t="s">
        <v>277</v>
      </c>
      <c r="D1901" s="163" t="s">
        <v>277</v>
      </c>
      <c r="E1901" s="163" t="s">
        <v>13</v>
      </c>
      <c r="F1901" s="163"/>
      <c r="G1901" s="163" t="s">
        <v>2294</v>
      </c>
      <c r="H1901" s="163" t="s">
        <v>2295</v>
      </c>
      <c r="I1901" s="164">
        <v>2205.5</v>
      </c>
      <c r="J1901" s="164">
        <v>2205.5</v>
      </c>
      <c r="K1901" s="164">
        <v>4411</v>
      </c>
      <c r="L1901" s="164">
        <v>4411</v>
      </c>
      <c r="M1901" s="164">
        <v>1</v>
      </c>
      <c r="N1901" s="164">
        <v>1</v>
      </c>
      <c r="O1901" s="156">
        <v>2205.5</v>
      </c>
      <c r="P1901" s="156">
        <f t="shared" si="29"/>
        <v>2205.5</v>
      </c>
    </row>
    <row r="1902" spans="1:16">
      <c r="A1902" s="163" t="s">
        <v>3443</v>
      </c>
      <c r="B1902" s="163" t="s">
        <v>3646</v>
      </c>
      <c r="C1902" s="163" t="s">
        <v>278</v>
      </c>
      <c r="D1902" s="163" t="s">
        <v>278</v>
      </c>
      <c r="E1902" s="163" t="s">
        <v>13</v>
      </c>
      <c r="F1902" s="163"/>
      <c r="G1902" s="163" t="s">
        <v>2279</v>
      </c>
      <c r="H1902" s="163" t="s">
        <v>2280</v>
      </c>
      <c r="I1902" s="164">
        <v>24458.16</v>
      </c>
      <c r="J1902" s="164">
        <v>24458.16</v>
      </c>
      <c r="K1902" s="164">
        <v>2307797.61</v>
      </c>
      <c r="L1902" s="164">
        <v>2307797.61</v>
      </c>
      <c r="M1902" s="164">
        <v>1</v>
      </c>
      <c r="N1902" s="164">
        <v>1</v>
      </c>
      <c r="O1902" s="156">
        <v>2283339.4499999997</v>
      </c>
      <c r="P1902" s="156">
        <f t="shared" si="29"/>
        <v>24458.160000000149</v>
      </c>
    </row>
    <row r="1903" spans="1:16">
      <c r="A1903" s="163" t="s">
        <v>3443</v>
      </c>
      <c r="B1903" s="163" t="s">
        <v>3646</v>
      </c>
      <c r="C1903" s="163" t="s">
        <v>278</v>
      </c>
      <c r="D1903" s="163" t="s">
        <v>278</v>
      </c>
      <c r="E1903" s="163" t="s">
        <v>13</v>
      </c>
      <c r="F1903" s="163"/>
      <c r="G1903" s="163" t="s">
        <v>2281</v>
      </c>
      <c r="H1903" s="163" t="s">
        <v>2282</v>
      </c>
      <c r="I1903" s="164">
        <v>4672.2</v>
      </c>
      <c r="J1903" s="164">
        <v>4672.2</v>
      </c>
      <c r="K1903" s="164">
        <v>139210.56</v>
      </c>
      <c r="L1903" s="164">
        <v>139210.56</v>
      </c>
      <c r="M1903" s="164">
        <v>1</v>
      </c>
      <c r="N1903" s="164">
        <v>1</v>
      </c>
      <c r="O1903" s="156">
        <v>134538.35999999999</v>
      </c>
      <c r="P1903" s="156">
        <f t="shared" si="29"/>
        <v>4672.2000000000116</v>
      </c>
    </row>
    <row r="1904" spans="1:16">
      <c r="A1904" s="163" t="s">
        <v>3443</v>
      </c>
      <c r="B1904" s="163" t="s">
        <v>3646</v>
      </c>
      <c r="C1904" s="163" t="s">
        <v>278</v>
      </c>
      <c r="D1904" s="163" t="s">
        <v>278</v>
      </c>
      <c r="E1904" s="163" t="s">
        <v>13</v>
      </c>
      <c r="F1904" s="163"/>
      <c r="G1904" s="163" t="s">
        <v>2283</v>
      </c>
      <c r="H1904" s="163" t="s">
        <v>2284</v>
      </c>
      <c r="I1904" s="164">
        <v>73329.61</v>
      </c>
      <c r="J1904" s="164">
        <v>73329.61</v>
      </c>
      <c r="K1904" s="164">
        <v>73329.61</v>
      </c>
      <c r="L1904" s="164">
        <v>73329.61</v>
      </c>
      <c r="M1904" s="164">
        <v>1</v>
      </c>
      <c r="N1904" s="164">
        <v>1</v>
      </c>
      <c r="O1904" s="156">
        <v>0</v>
      </c>
      <c r="P1904" s="156">
        <f t="shared" si="29"/>
        <v>73329.61</v>
      </c>
    </row>
    <row r="1905" spans="1:16">
      <c r="A1905" s="163" t="s">
        <v>3443</v>
      </c>
      <c r="B1905" s="163" t="s">
        <v>3646</v>
      </c>
      <c r="C1905" s="163" t="s">
        <v>278</v>
      </c>
      <c r="D1905" s="163" t="s">
        <v>278</v>
      </c>
      <c r="E1905" s="163" t="s">
        <v>13</v>
      </c>
      <c r="F1905" s="163"/>
      <c r="G1905" s="163" t="s">
        <v>2285</v>
      </c>
      <c r="H1905" s="163" t="s">
        <v>2286</v>
      </c>
      <c r="I1905" s="164">
        <v>1095.07</v>
      </c>
      <c r="J1905" s="164">
        <v>1095.07</v>
      </c>
      <c r="K1905" s="164">
        <v>4385.26</v>
      </c>
      <c r="L1905" s="164">
        <v>4385.26</v>
      </c>
      <c r="M1905" s="164">
        <v>1</v>
      </c>
      <c r="N1905" s="164">
        <v>1</v>
      </c>
      <c r="O1905" s="156">
        <v>3290.19</v>
      </c>
      <c r="P1905" s="156">
        <f t="shared" si="29"/>
        <v>1095.0700000000002</v>
      </c>
    </row>
    <row r="1906" spans="1:16">
      <c r="A1906" s="163" t="s">
        <v>3443</v>
      </c>
      <c r="B1906" s="163" t="s">
        <v>3646</v>
      </c>
      <c r="C1906" s="163" t="s">
        <v>278</v>
      </c>
      <c r="D1906" s="163" t="s">
        <v>278</v>
      </c>
      <c r="E1906" s="163" t="s">
        <v>13</v>
      </c>
      <c r="F1906" s="163"/>
      <c r="G1906" s="163" t="s">
        <v>2287</v>
      </c>
      <c r="H1906" s="163" t="s">
        <v>2288</v>
      </c>
      <c r="I1906" s="164">
        <v>20.38</v>
      </c>
      <c r="J1906" s="164">
        <v>20.38</v>
      </c>
      <c r="K1906" s="164">
        <v>20.38</v>
      </c>
      <c r="L1906" s="164">
        <v>20.38</v>
      </c>
      <c r="M1906" s="164">
        <v>1</v>
      </c>
      <c r="N1906" s="164">
        <v>1</v>
      </c>
      <c r="O1906" s="156">
        <v>0</v>
      </c>
      <c r="P1906" s="156">
        <f t="shared" si="29"/>
        <v>20.38</v>
      </c>
    </row>
    <row r="1907" spans="1:16">
      <c r="A1907" s="163" t="s">
        <v>3443</v>
      </c>
      <c r="B1907" s="163" t="s">
        <v>3646</v>
      </c>
      <c r="C1907" s="163" t="s">
        <v>278</v>
      </c>
      <c r="D1907" s="163" t="s">
        <v>278</v>
      </c>
      <c r="E1907" s="163" t="s">
        <v>13</v>
      </c>
      <c r="F1907" s="163"/>
      <c r="G1907" s="163" t="s">
        <v>2302</v>
      </c>
      <c r="H1907" s="163" t="s">
        <v>2303</v>
      </c>
      <c r="I1907" s="164" t="s">
        <v>3442</v>
      </c>
      <c r="J1907" s="164" t="s">
        <v>3442</v>
      </c>
      <c r="K1907" s="164">
        <v>0</v>
      </c>
      <c r="L1907" s="164">
        <v>0</v>
      </c>
      <c r="M1907" s="164">
        <v>1</v>
      </c>
      <c r="N1907" s="164">
        <v>1</v>
      </c>
      <c r="O1907" s="156">
        <v>0</v>
      </c>
      <c r="P1907" s="156">
        <f t="shared" si="29"/>
        <v>0</v>
      </c>
    </row>
    <row r="1908" spans="1:16">
      <c r="A1908" s="163" t="s">
        <v>3443</v>
      </c>
      <c r="B1908" s="163" t="s">
        <v>3646</v>
      </c>
      <c r="C1908" s="163" t="s">
        <v>278</v>
      </c>
      <c r="D1908" s="163" t="s">
        <v>278</v>
      </c>
      <c r="E1908" s="163" t="s">
        <v>13</v>
      </c>
      <c r="F1908" s="163"/>
      <c r="G1908" s="163" t="s">
        <v>2310</v>
      </c>
      <c r="H1908" s="163" t="s">
        <v>38</v>
      </c>
      <c r="I1908" s="164" t="s">
        <v>3442</v>
      </c>
      <c r="J1908" s="164" t="s">
        <v>3442</v>
      </c>
      <c r="K1908" s="164">
        <v>0</v>
      </c>
      <c r="L1908" s="164">
        <v>0</v>
      </c>
      <c r="M1908" s="164">
        <v>2</v>
      </c>
      <c r="N1908" s="164">
        <v>2</v>
      </c>
      <c r="O1908" s="156">
        <v>0</v>
      </c>
      <c r="P1908" s="156">
        <f t="shared" si="29"/>
        <v>0</v>
      </c>
    </row>
    <row r="1909" spans="1:16">
      <c r="A1909" s="163" t="s">
        <v>3443</v>
      </c>
      <c r="B1909" s="163" t="s">
        <v>3646</v>
      </c>
      <c r="C1909" s="163" t="s">
        <v>278</v>
      </c>
      <c r="D1909" s="163" t="s">
        <v>278</v>
      </c>
      <c r="E1909" s="163" t="s">
        <v>13</v>
      </c>
      <c r="F1909" s="163"/>
      <c r="G1909" s="163" t="s">
        <v>2293</v>
      </c>
      <c r="H1909" s="163" t="s">
        <v>17</v>
      </c>
      <c r="I1909" s="164">
        <v>3596.24</v>
      </c>
      <c r="J1909" s="164">
        <v>3596.24</v>
      </c>
      <c r="K1909" s="164">
        <v>4962.74</v>
      </c>
      <c r="L1909" s="164">
        <v>4962.74</v>
      </c>
      <c r="M1909" s="164">
        <v>0</v>
      </c>
      <c r="N1909" s="164">
        <v>0</v>
      </c>
      <c r="O1909" s="156">
        <v>1366.5</v>
      </c>
      <c r="P1909" s="156">
        <f t="shared" si="29"/>
        <v>3596.24</v>
      </c>
    </row>
    <row r="1910" spans="1:16">
      <c r="A1910" s="163" t="s">
        <v>3443</v>
      </c>
      <c r="B1910" s="163" t="s">
        <v>3646</v>
      </c>
      <c r="C1910" s="163" t="s">
        <v>278</v>
      </c>
      <c r="D1910" s="163" t="s">
        <v>278</v>
      </c>
      <c r="E1910" s="163" t="s">
        <v>13</v>
      </c>
      <c r="F1910" s="163"/>
      <c r="G1910" s="163" t="s">
        <v>2294</v>
      </c>
      <c r="H1910" s="163" t="s">
        <v>2295</v>
      </c>
      <c r="I1910" s="164">
        <v>13798.22</v>
      </c>
      <c r="J1910" s="164">
        <v>13798.22</v>
      </c>
      <c r="K1910" s="164">
        <v>27596.44</v>
      </c>
      <c r="L1910" s="164">
        <v>27596.44</v>
      </c>
      <c r="M1910" s="164">
        <v>1</v>
      </c>
      <c r="N1910" s="164">
        <v>1</v>
      </c>
      <c r="O1910" s="156">
        <v>13798.22</v>
      </c>
      <c r="P1910" s="156">
        <f t="shared" si="29"/>
        <v>13798.22</v>
      </c>
    </row>
    <row r="1911" spans="1:16">
      <c r="A1911" s="163" t="s">
        <v>3443</v>
      </c>
      <c r="B1911" s="163" t="s">
        <v>3646</v>
      </c>
      <c r="C1911" s="163" t="s">
        <v>279</v>
      </c>
      <c r="D1911" s="163" t="s">
        <v>279</v>
      </c>
      <c r="E1911" s="163" t="s">
        <v>13</v>
      </c>
      <c r="F1911" s="163"/>
      <c r="G1911" s="163" t="s">
        <v>2279</v>
      </c>
      <c r="H1911" s="163" t="s">
        <v>2280</v>
      </c>
      <c r="I1911" s="164">
        <v>1586.3</v>
      </c>
      <c r="J1911" s="164">
        <v>1586.3</v>
      </c>
      <c r="K1911" s="164">
        <v>146847.57</v>
      </c>
      <c r="L1911" s="164">
        <v>146847.56999999998</v>
      </c>
      <c r="M1911" s="164">
        <v>1</v>
      </c>
      <c r="N1911" s="164">
        <v>1</v>
      </c>
      <c r="O1911" s="156">
        <v>145261.26999999999</v>
      </c>
      <c r="P1911" s="156">
        <f t="shared" si="29"/>
        <v>1586.2999999999884</v>
      </c>
    </row>
    <row r="1912" spans="1:16">
      <c r="A1912" s="163" t="s">
        <v>3443</v>
      </c>
      <c r="B1912" s="163" t="s">
        <v>3646</v>
      </c>
      <c r="C1912" s="163" t="s">
        <v>279</v>
      </c>
      <c r="D1912" s="163" t="s">
        <v>279</v>
      </c>
      <c r="E1912" s="163" t="s">
        <v>13</v>
      </c>
      <c r="F1912" s="163"/>
      <c r="G1912" s="163" t="s">
        <v>2281</v>
      </c>
      <c r="H1912" s="163" t="s">
        <v>2282</v>
      </c>
      <c r="I1912" s="164">
        <v>301.32</v>
      </c>
      <c r="J1912" s="164">
        <v>301.32</v>
      </c>
      <c r="K1912" s="164">
        <v>8978.17</v>
      </c>
      <c r="L1912" s="164">
        <v>8978.17</v>
      </c>
      <c r="M1912" s="164">
        <v>1</v>
      </c>
      <c r="N1912" s="164">
        <v>1</v>
      </c>
      <c r="O1912" s="156">
        <v>8676.85</v>
      </c>
      <c r="P1912" s="156">
        <f t="shared" si="29"/>
        <v>301.31999999999971</v>
      </c>
    </row>
    <row r="1913" spans="1:16">
      <c r="A1913" s="163" t="s">
        <v>3443</v>
      </c>
      <c r="B1913" s="163" t="s">
        <v>3646</v>
      </c>
      <c r="C1913" s="163" t="s">
        <v>279</v>
      </c>
      <c r="D1913" s="163" t="s">
        <v>279</v>
      </c>
      <c r="E1913" s="163" t="s">
        <v>13</v>
      </c>
      <c r="F1913" s="163"/>
      <c r="G1913" s="163" t="s">
        <v>2283</v>
      </c>
      <c r="H1913" s="163" t="s">
        <v>2284</v>
      </c>
      <c r="I1913" s="164">
        <v>2238.4699999999998</v>
      </c>
      <c r="J1913" s="164">
        <v>2238.4699999999998</v>
      </c>
      <c r="K1913" s="164">
        <v>2238.4699999999998</v>
      </c>
      <c r="L1913" s="164">
        <v>2238.4699999999998</v>
      </c>
      <c r="M1913" s="164">
        <v>1</v>
      </c>
      <c r="N1913" s="164">
        <v>1</v>
      </c>
      <c r="O1913" s="156">
        <v>0</v>
      </c>
      <c r="P1913" s="156">
        <f t="shared" si="29"/>
        <v>2238.4699999999998</v>
      </c>
    </row>
    <row r="1914" spans="1:16">
      <c r="A1914" s="163" t="s">
        <v>3443</v>
      </c>
      <c r="B1914" s="163" t="s">
        <v>3646</v>
      </c>
      <c r="C1914" s="163" t="s">
        <v>279</v>
      </c>
      <c r="D1914" s="163" t="s">
        <v>279</v>
      </c>
      <c r="E1914" s="163" t="s">
        <v>13</v>
      </c>
      <c r="F1914" s="163"/>
      <c r="G1914" s="163" t="s">
        <v>2285</v>
      </c>
      <c r="H1914" s="163" t="s">
        <v>2286</v>
      </c>
      <c r="I1914" s="164">
        <v>33.42</v>
      </c>
      <c r="J1914" s="164">
        <v>33.42</v>
      </c>
      <c r="K1914" s="164">
        <v>133.86000000000001</v>
      </c>
      <c r="L1914" s="164">
        <v>133.86000000000001</v>
      </c>
      <c r="M1914" s="164">
        <v>1</v>
      </c>
      <c r="N1914" s="164">
        <v>1</v>
      </c>
      <c r="O1914" s="156">
        <v>100.44</v>
      </c>
      <c r="P1914" s="156">
        <f t="shared" si="29"/>
        <v>33.420000000000016</v>
      </c>
    </row>
    <row r="1915" spans="1:16">
      <c r="A1915" s="163" t="s">
        <v>3443</v>
      </c>
      <c r="B1915" s="163" t="s">
        <v>3646</v>
      </c>
      <c r="C1915" s="163" t="s">
        <v>279</v>
      </c>
      <c r="D1915" s="163" t="s">
        <v>279</v>
      </c>
      <c r="E1915" s="163" t="s">
        <v>13</v>
      </c>
      <c r="F1915" s="163"/>
      <c r="G1915" s="163" t="s">
        <v>2287</v>
      </c>
      <c r="H1915" s="163" t="s">
        <v>2288</v>
      </c>
      <c r="I1915" s="164">
        <v>2051.2199999999998</v>
      </c>
      <c r="J1915" s="164">
        <v>2051.2199999999998</v>
      </c>
      <c r="K1915" s="164">
        <v>2051.2199999999998</v>
      </c>
      <c r="L1915" s="164">
        <v>2051.2199999999998</v>
      </c>
      <c r="M1915" s="164">
        <v>1</v>
      </c>
      <c r="N1915" s="164">
        <v>1</v>
      </c>
      <c r="O1915" s="156">
        <v>0</v>
      </c>
      <c r="P1915" s="156">
        <f t="shared" si="29"/>
        <v>2051.2199999999998</v>
      </c>
    </row>
    <row r="1916" spans="1:16">
      <c r="A1916" s="163" t="s">
        <v>3443</v>
      </c>
      <c r="B1916" s="163" t="s">
        <v>3646</v>
      </c>
      <c r="C1916" s="163" t="s">
        <v>279</v>
      </c>
      <c r="D1916" s="163" t="s">
        <v>279</v>
      </c>
      <c r="E1916" s="163" t="s">
        <v>13</v>
      </c>
      <c r="F1916" s="163"/>
      <c r="G1916" s="163" t="s">
        <v>2302</v>
      </c>
      <c r="H1916" s="163" t="s">
        <v>2303</v>
      </c>
      <c r="I1916" s="164" t="s">
        <v>3442</v>
      </c>
      <c r="J1916" s="164" t="s">
        <v>3442</v>
      </c>
      <c r="K1916" s="164">
        <v>0</v>
      </c>
      <c r="L1916" s="164">
        <v>0</v>
      </c>
      <c r="M1916" s="164">
        <v>1</v>
      </c>
      <c r="N1916" s="164">
        <v>1</v>
      </c>
      <c r="O1916" s="156">
        <v>0</v>
      </c>
      <c r="P1916" s="156">
        <f t="shared" si="29"/>
        <v>0</v>
      </c>
    </row>
    <row r="1917" spans="1:16">
      <c r="A1917" s="163" t="s">
        <v>3443</v>
      </c>
      <c r="B1917" s="163" t="s">
        <v>3646</v>
      </c>
      <c r="C1917" s="163" t="s">
        <v>279</v>
      </c>
      <c r="D1917" s="163" t="s">
        <v>279</v>
      </c>
      <c r="E1917" s="163" t="s">
        <v>13</v>
      </c>
      <c r="F1917" s="163"/>
      <c r="G1917" s="163" t="s">
        <v>2310</v>
      </c>
      <c r="H1917" s="163" t="s">
        <v>38</v>
      </c>
      <c r="I1917" s="164" t="s">
        <v>3442</v>
      </c>
      <c r="J1917" s="164" t="s">
        <v>3442</v>
      </c>
      <c r="K1917" s="164">
        <v>0</v>
      </c>
      <c r="L1917" s="164">
        <v>0</v>
      </c>
      <c r="M1917" s="164">
        <v>2</v>
      </c>
      <c r="N1917" s="164">
        <v>2</v>
      </c>
      <c r="O1917" s="156">
        <v>0</v>
      </c>
      <c r="P1917" s="156">
        <f t="shared" si="29"/>
        <v>0</v>
      </c>
    </row>
    <row r="1918" spans="1:16">
      <c r="A1918" s="163" t="s">
        <v>3443</v>
      </c>
      <c r="B1918" s="163" t="s">
        <v>3646</v>
      </c>
      <c r="C1918" s="163" t="s">
        <v>279</v>
      </c>
      <c r="D1918" s="163" t="s">
        <v>279</v>
      </c>
      <c r="E1918" s="163" t="s">
        <v>13</v>
      </c>
      <c r="F1918" s="163"/>
      <c r="G1918" s="163" t="s">
        <v>2293</v>
      </c>
      <c r="H1918" s="163" t="s">
        <v>17</v>
      </c>
      <c r="I1918" s="164">
        <v>228.06</v>
      </c>
      <c r="J1918" s="164">
        <v>228.06</v>
      </c>
      <c r="K1918" s="164">
        <v>314.83999999999997</v>
      </c>
      <c r="L1918" s="164">
        <v>314.84000000000003</v>
      </c>
      <c r="M1918" s="164">
        <v>0</v>
      </c>
      <c r="N1918" s="164">
        <v>0</v>
      </c>
      <c r="O1918" s="156">
        <v>86.78</v>
      </c>
      <c r="P1918" s="156">
        <f t="shared" si="29"/>
        <v>228.06000000000003</v>
      </c>
    </row>
    <row r="1919" spans="1:16">
      <c r="A1919" s="163" t="s">
        <v>3443</v>
      </c>
      <c r="B1919" s="163" t="s">
        <v>3646</v>
      </c>
      <c r="C1919" s="163" t="s">
        <v>279</v>
      </c>
      <c r="D1919" s="163" t="s">
        <v>279</v>
      </c>
      <c r="E1919" s="163" t="s">
        <v>13</v>
      </c>
      <c r="F1919" s="163"/>
      <c r="G1919" s="163" t="s">
        <v>2294</v>
      </c>
      <c r="H1919" s="163" t="s">
        <v>2295</v>
      </c>
      <c r="I1919" s="164">
        <v>889.37</v>
      </c>
      <c r="J1919" s="164">
        <v>889.37</v>
      </c>
      <c r="K1919" s="164">
        <v>1778.74</v>
      </c>
      <c r="L1919" s="164">
        <v>1778.74</v>
      </c>
      <c r="M1919" s="164">
        <v>1</v>
      </c>
      <c r="N1919" s="164">
        <v>1</v>
      </c>
      <c r="O1919" s="156">
        <v>889.37</v>
      </c>
      <c r="P1919" s="156">
        <f t="shared" si="29"/>
        <v>889.37</v>
      </c>
    </row>
    <row r="1920" spans="1:16">
      <c r="A1920" s="163" t="s">
        <v>3443</v>
      </c>
      <c r="B1920" s="163" t="s">
        <v>3646</v>
      </c>
      <c r="C1920" s="163" t="s">
        <v>280</v>
      </c>
      <c r="D1920" s="163" t="s">
        <v>280</v>
      </c>
      <c r="E1920" s="163" t="s">
        <v>13</v>
      </c>
      <c r="F1920" s="163"/>
      <c r="G1920" s="163" t="s">
        <v>2279</v>
      </c>
      <c r="H1920" s="163" t="s">
        <v>2280</v>
      </c>
      <c r="I1920" s="164">
        <v>3661.63</v>
      </c>
      <c r="J1920" s="164">
        <v>3661.63</v>
      </c>
      <c r="K1920" s="164">
        <v>344729.21</v>
      </c>
      <c r="L1920" s="164">
        <v>344729.21</v>
      </c>
      <c r="M1920" s="164">
        <v>1</v>
      </c>
      <c r="N1920" s="164">
        <v>1</v>
      </c>
      <c r="O1920" s="156">
        <v>341067.58</v>
      </c>
      <c r="P1920" s="156">
        <f t="shared" si="29"/>
        <v>3661.6300000000047</v>
      </c>
    </row>
    <row r="1921" spans="1:16">
      <c r="A1921" s="163" t="s">
        <v>3443</v>
      </c>
      <c r="B1921" s="163" t="s">
        <v>3646</v>
      </c>
      <c r="C1921" s="163" t="s">
        <v>280</v>
      </c>
      <c r="D1921" s="163" t="s">
        <v>280</v>
      </c>
      <c r="E1921" s="163" t="s">
        <v>13</v>
      </c>
      <c r="F1921" s="163"/>
      <c r="G1921" s="163" t="s">
        <v>2281</v>
      </c>
      <c r="H1921" s="163" t="s">
        <v>2282</v>
      </c>
      <c r="I1921" s="164">
        <v>699.82</v>
      </c>
      <c r="J1921" s="164">
        <v>699.82</v>
      </c>
      <c r="K1921" s="164">
        <v>20851.490000000002</v>
      </c>
      <c r="L1921" s="164">
        <v>20851.489999999998</v>
      </c>
      <c r="M1921" s="164">
        <v>1</v>
      </c>
      <c r="N1921" s="164">
        <v>1</v>
      </c>
      <c r="O1921" s="156">
        <v>20151.669999999995</v>
      </c>
      <c r="P1921" s="156">
        <f t="shared" si="29"/>
        <v>699.82000000000335</v>
      </c>
    </row>
    <row r="1922" spans="1:16">
      <c r="A1922" s="163" t="s">
        <v>3443</v>
      </c>
      <c r="B1922" s="163" t="s">
        <v>3646</v>
      </c>
      <c r="C1922" s="163" t="s">
        <v>280</v>
      </c>
      <c r="D1922" s="163" t="s">
        <v>280</v>
      </c>
      <c r="E1922" s="163" t="s">
        <v>13</v>
      </c>
      <c r="F1922" s="163"/>
      <c r="G1922" s="163" t="s">
        <v>2283</v>
      </c>
      <c r="H1922" s="163" t="s">
        <v>2284</v>
      </c>
      <c r="I1922" s="164">
        <v>11488.51</v>
      </c>
      <c r="J1922" s="164">
        <v>11488.51</v>
      </c>
      <c r="K1922" s="164">
        <v>11488.51</v>
      </c>
      <c r="L1922" s="164">
        <v>11488.51</v>
      </c>
      <c r="M1922" s="164">
        <v>1</v>
      </c>
      <c r="N1922" s="164">
        <v>1</v>
      </c>
      <c r="O1922" s="156">
        <v>0</v>
      </c>
      <c r="P1922" s="156">
        <f t="shared" si="29"/>
        <v>11488.51</v>
      </c>
    </row>
    <row r="1923" spans="1:16">
      <c r="A1923" s="163" t="s">
        <v>3443</v>
      </c>
      <c r="B1923" s="163" t="s">
        <v>3646</v>
      </c>
      <c r="C1923" s="163" t="s">
        <v>280</v>
      </c>
      <c r="D1923" s="163" t="s">
        <v>280</v>
      </c>
      <c r="E1923" s="163" t="s">
        <v>13</v>
      </c>
      <c r="F1923" s="163"/>
      <c r="G1923" s="163" t="s">
        <v>2285</v>
      </c>
      <c r="H1923" s="163" t="s">
        <v>2286</v>
      </c>
      <c r="I1923" s="164">
        <v>171.57</v>
      </c>
      <c r="J1923" s="164">
        <v>171.57</v>
      </c>
      <c r="K1923" s="164">
        <v>687.04</v>
      </c>
      <c r="L1923" s="164">
        <v>687.04</v>
      </c>
      <c r="M1923" s="164">
        <v>1</v>
      </c>
      <c r="N1923" s="164">
        <v>1</v>
      </c>
      <c r="O1923" s="156">
        <v>515.47</v>
      </c>
      <c r="P1923" s="156">
        <f t="shared" si="29"/>
        <v>171.56999999999994</v>
      </c>
    </row>
    <row r="1924" spans="1:16">
      <c r="A1924" s="163" t="s">
        <v>3443</v>
      </c>
      <c r="B1924" s="163" t="s">
        <v>3646</v>
      </c>
      <c r="C1924" s="163" t="s">
        <v>280</v>
      </c>
      <c r="D1924" s="163" t="s">
        <v>280</v>
      </c>
      <c r="E1924" s="163" t="s">
        <v>13</v>
      </c>
      <c r="F1924" s="163"/>
      <c r="G1924" s="163" t="s">
        <v>2287</v>
      </c>
      <c r="H1924" s="163" t="s">
        <v>2288</v>
      </c>
      <c r="I1924" s="164">
        <v>23173.91</v>
      </c>
      <c r="J1924" s="164">
        <v>23173.91</v>
      </c>
      <c r="K1924" s="164">
        <v>23173.91</v>
      </c>
      <c r="L1924" s="164">
        <v>23173.91</v>
      </c>
      <c r="M1924" s="164">
        <v>1</v>
      </c>
      <c r="N1924" s="164">
        <v>1</v>
      </c>
      <c r="O1924" s="156">
        <v>0</v>
      </c>
      <c r="P1924" s="156">
        <f t="shared" si="29"/>
        <v>23173.91</v>
      </c>
    </row>
    <row r="1925" spans="1:16">
      <c r="A1925" s="163" t="s">
        <v>3443</v>
      </c>
      <c r="B1925" s="163" t="s">
        <v>3646</v>
      </c>
      <c r="C1925" s="163" t="s">
        <v>280</v>
      </c>
      <c r="D1925" s="163" t="s">
        <v>280</v>
      </c>
      <c r="E1925" s="163" t="s">
        <v>13</v>
      </c>
      <c r="F1925" s="163"/>
      <c r="G1925" s="163" t="s">
        <v>2302</v>
      </c>
      <c r="H1925" s="163" t="s">
        <v>2303</v>
      </c>
      <c r="I1925" s="164" t="s">
        <v>3442</v>
      </c>
      <c r="J1925" s="164" t="s">
        <v>3442</v>
      </c>
      <c r="K1925" s="164">
        <v>0</v>
      </c>
      <c r="L1925" s="164">
        <v>0</v>
      </c>
      <c r="M1925" s="164">
        <v>1</v>
      </c>
      <c r="N1925" s="164">
        <v>1</v>
      </c>
      <c r="O1925" s="156">
        <v>0</v>
      </c>
      <c r="P1925" s="156">
        <f t="shared" ref="P1925:P1988" si="30">L1925-O1925</f>
        <v>0</v>
      </c>
    </row>
    <row r="1926" spans="1:16">
      <c r="A1926" s="163" t="s">
        <v>3443</v>
      </c>
      <c r="B1926" s="163" t="s">
        <v>3646</v>
      </c>
      <c r="C1926" s="163" t="s">
        <v>280</v>
      </c>
      <c r="D1926" s="163" t="s">
        <v>280</v>
      </c>
      <c r="E1926" s="163" t="s">
        <v>13</v>
      </c>
      <c r="F1926" s="163"/>
      <c r="G1926" s="163" t="s">
        <v>2310</v>
      </c>
      <c r="H1926" s="163" t="s">
        <v>38</v>
      </c>
      <c r="I1926" s="164" t="s">
        <v>3442</v>
      </c>
      <c r="J1926" s="164" t="s">
        <v>3442</v>
      </c>
      <c r="K1926" s="164">
        <v>0</v>
      </c>
      <c r="L1926" s="164">
        <v>0</v>
      </c>
      <c r="M1926" s="164">
        <v>2</v>
      </c>
      <c r="N1926" s="164">
        <v>2</v>
      </c>
      <c r="O1926" s="156">
        <v>0</v>
      </c>
      <c r="P1926" s="156">
        <f t="shared" si="30"/>
        <v>0</v>
      </c>
    </row>
    <row r="1927" spans="1:16">
      <c r="A1927" s="163" t="s">
        <v>3443</v>
      </c>
      <c r="B1927" s="163" t="s">
        <v>3646</v>
      </c>
      <c r="C1927" s="163" t="s">
        <v>280</v>
      </c>
      <c r="D1927" s="163" t="s">
        <v>280</v>
      </c>
      <c r="E1927" s="163" t="s">
        <v>13</v>
      </c>
      <c r="F1927" s="163"/>
      <c r="G1927" s="163" t="s">
        <v>2293</v>
      </c>
      <c r="H1927" s="163" t="s">
        <v>17</v>
      </c>
      <c r="I1927" s="164">
        <v>536.77</v>
      </c>
      <c r="J1927" s="164">
        <v>536.77</v>
      </c>
      <c r="K1927" s="164">
        <v>785.15</v>
      </c>
      <c r="L1927" s="164">
        <v>785.15</v>
      </c>
      <c r="M1927" s="164">
        <v>0</v>
      </c>
      <c r="N1927" s="164">
        <v>0</v>
      </c>
      <c r="O1927" s="156">
        <v>248.38</v>
      </c>
      <c r="P1927" s="156">
        <f t="shared" si="30"/>
        <v>536.77</v>
      </c>
    </row>
    <row r="1928" spans="1:16">
      <c r="A1928" s="163" t="s">
        <v>3443</v>
      </c>
      <c r="B1928" s="163" t="s">
        <v>3646</v>
      </c>
      <c r="C1928" s="163" t="s">
        <v>280</v>
      </c>
      <c r="D1928" s="163" t="s">
        <v>280</v>
      </c>
      <c r="E1928" s="163" t="s">
        <v>13</v>
      </c>
      <c r="F1928" s="163"/>
      <c r="G1928" s="163" t="s">
        <v>2294</v>
      </c>
      <c r="H1928" s="163" t="s">
        <v>2295</v>
      </c>
      <c r="I1928" s="164">
        <v>2067.04</v>
      </c>
      <c r="J1928" s="164">
        <v>2067.04</v>
      </c>
      <c r="K1928" s="164">
        <v>4134.09</v>
      </c>
      <c r="L1928" s="164">
        <v>4134.09</v>
      </c>
      <c r="M1928" s="164">
        <v>1</v>
      </c>
      <c r="N1928" s="164">
        <v>1</v>
      </c>
      <c r="O1928" s="156">
        <v>2067.0500000000002</v>
      </c>
      <c r="P1928" s="156">
        <f t="shared" si="30"/>
        <v>2067.04</v>
      </c>
    </row>
    <row r="1929" spans="1:16">
      <c r="A1929" s="163" t="s">
        <v>3443</v>
      </c>
      <c r="B1929" s="163" t="s">
        <v>3646</v>
      </c>
      <c r="C1929" s="163" t="s">
        <v>281</v>
      </c>
      <c r="D1929" s="163" t="s">
        <v>281</v>
      </c>
      <c r="E1929" s="163" t="s">
        <v>13</v>
      </c>
      <c r="F1929" s="163"/>
      <c r="G1929" s="163" t="s">
        <v>2279</v>
      </c>
      <c r="H1929" s="163" t="s">
        <v>2280</v>
      </c>
      <c r="I1929" s="164">
        <v>7966.93</v>
      </c>
      <c r="J1929" s="164">
        <v>7966.93</v>
      </c>
      <c r="K1929" s="164">
        <v>748365.32</v>
      </c>
      <c r="L1929" s="164">
        <v>748365.32</v>
      </c>
      <c r="M1929" s="164">
        <v>1</v>
      </c>
      <c r="N1929" s="164">
        <v>1</v>
      </c>
      <c r="O1929" s="156">
        <v>740398.3899999999</v>
      </c>
      <c r="P1929" s="156">
        <f t="shared" si="30"/>
        <v>7966.9300000000512</v>
      </c>
    </row>
    <row r="1930" spans="1:16">
      <c r="A1930" s="163" t="s">
        <v>3443</v>
      </c>
      <c r="B1930" s="163" t="s">
        <v>3646</v>
      </c>
      <c r="C1930" s="163" t="s">
        <v>281</v>
      </c>
      <c r="D1930" s="163" t="s">
        <v>281</v>
      </c>
      <c r="E1930" s="163" t="s">
        <v>13</v>
      </c>
      <c r="F1930" s="163"/>
      <c r="G1930" s="163" t="s">
        <v>2281</v>
      </c>
      <c r="H1930" s="163" t="s">
        <v>2282</v>
      </c>
      <c r="I1930" s="164">
        <v>1518.64</v>
      </c>
      <c r="J1930" s="164">
        <v>1518.64</v>
      </c>
      <c r="K1930" s="164">
        <v>45248.71</v>
      </c>
      <c r="L1930" s="164">
        <v>45248.71</v>
      </c>
      <c r="M1930" s="164">
        <v>1</v>
      </c>
      <c r="N1930" s="164">
        <v>1</v>
      </c>
      <c r="O1930" s="156">
        <v>43730.07</v>
      </c>
      <c r="P1930" s="156">
        <f t="shared" si="30"/>
        <v>1518.6399999999994</v>
      </c>
    </row>
    <row r="1931" spans="1:16">
      <c r="A1931" s="163" t="s">
        <v>3443</v>
      </c>
      <c r="B1931" s="163" t="s">
        <v>3646</v>
      </c>
      <c r="C1931" s="163" t="s">
        <v>281</v>
      </c>
      <c r="D1931" s="163" t="s">
        <v>281</v>
      </c>
      <c r="E1931" s="163" t="s">
        <v>13</v>
      </c>
      <c r="F1931" s="163"/>
      <c r="G1931" s="163" t="s">
        <v>2283</v>
      </c>
      <c r="H1931" s="163" t="s">
        <v>2284</v>
      </c>
      <c r="I1931" s="164">
        <v>19057.509999999998</v>
      </c>
      <c r="J1931" s="164">
        <v>19057.509999999998</v>
      </c>
      <c r="K1931" s="164">
        <v>19057.509999999998</v>
      </c>
      <c r="L1931" s="164">
        <v>19057.509999999998</v>
      </c>
      <c r="M1931" s="164">
        <v>1</v>
      </c>
      <c r="N1931" s="164">
        <v>1</v>
      </c>
      <c r="O1931" s="156">
        <v>0</v>
      </c>
      <c r="P1931" s="156">
        <f t="shared" si="30"/>
        <v>19057.509999999998</v>
      </c>
    </row>
    <row r="1932" spans="1:16">
      <c r="A1932" s="163" t="s">
        <v>3443</v>
      </c>
      <c r="B1932" s="163" t="s">
        <v>3646</v>
      </c>
      <c r="C1932" s="163" t="s">
        <v>281</v>
      </c>
      <c r="D1932" s="163" t="s">
        <v>281</v>
      </c>
      <c r="E1932" s="163" t="s">
        <v>13</v>
      </c>
      <c r="F1932" s="163"/>
      <c r="G1932" s="163" t="s">
        <v>2285</v>
      </c>
      <c r="H1932" s="163" t="s">
        <v>2286</v>
      </c>
      <c r="I1932" s="164">
        <v>284.58999999999997</v>
      </c>
      <c r="J1932" s="164">
        <v>284.58999999999997</v>
      </c>
      <c r="K1932" s="164">
        <v>1139.68</v>
      </c>
      <c r="L1932" s="164">
        <v>1139.68</v>
      </c>
      <c r="M1932" s="164">
        <v>1</v>
      </c>
      <c r="N1932" s="164">
        <v>1</v>
      </c>
      <c r="O1932" s="156">
        <v>855.09</v>
      </c>
      <c r="P1932" s="156">
        <f t="shared" si="30"/>
        <v>284.59000000000003</v>
      </c>
    </row>
    <row r="1933" spans="1:16">
      <c r="A1933" s="163" t="s">
        <v>3443</v>
      </c>
      <c r="B1933" s="163" t="s">
        <v>3646</v>
      </c>
      <c r="C1933" s="163" t="s">
        <v>281</v>
      </c>
      <c r="D1933" s="163" t="s">
        <v>281</v>
      </c>
      <c r="E1933" s="163" t="s">
        <v>13</v>
      </c>
      <c r="F1933" s="163"/>
      <c r="G1933" s="163" t="s">
        <v>2287</v>
      </c>
      <c r="H1933" s="163" t="s">
        <v>2288</v>
      </c>
      <c r="I1933" s="164">
        <v>18544.169999999998</v>
      </c>
      <c r="J1933" s="164">
        <v>18544.169999999998</v>
      </c>
      <c r="K1933" s="164">
        <v>18544.169999999998</v>
      </c>
      <c r="L1933" s="164">
        <v>18544.169999999998</v>
      </c>
      <c r="M1933" s="164">
        <v>1</v>
      </c>
      <c r="N1933" s="164">
        <v>1</v>
      </c>
      <c r="O1933" s="156">
        <v>0</v>
      </c>
      <c r="P1933" s="156">
        <f t="shared" si="30"/>
        <v>18544.169999999998</v>
      </c>
    </row>
    <row r="1934" spans="1:16">
      <c r="A1934" s="163" t="s">
        <v>3443</v>
      </c>
      <c r="B1934" s="163" t="s">
        <v>3646</v>
      </c>
      <c r="C1934" s="163" t="s">
        <v>281</v>
      </c>
      <c r="D1934" s="163" t="s">
        <v>281</v>
      </c>
      <c r="E1934" s="163" t="s">
        <v>13</v>
      </c>
      <c r="F1934" s="163"/>
      <c r="G1934" s="163" t="s">
        <v>2302</v>
      </c>
      <c r="H1934" s="163" t="s">
        <v>2303</v>
      </c>
      <c r="I1934" s="164">
        <v>2223.59</v>
      </c>
      <c r="J1934" s="164">
        <v>2223.59</v>
      </c>
      <c r="K1934" s="164">
        <v>2223.59</v>
      </c>
      <c r="L1934" s="164">
        <v>2223.59</v>
      </c>
      <c r="M1934" s="164">
        <v>1</v>
      </c>
      <c r="N1934" s="164">
        <v>1</v>
      </c>
      <c r="O1934" s="156">
        <v>0</v>
      </c>
      <c r="P1934" s="156">
        <f t="shared" si="30"/>
        <v>2223.59</v>
      </c>
    </row>
    <row r="1935" spans="1:16">
      <c r="A1935" s="163" t="s">
        <v>3443</v>
      </c>
      <c r="B1935" s="163" t="s">
        <v>3646</v>
      </c>
      <c r="C1935" s="163" t="s">
        <v>281</v>
      </c>
      <c r="D1935" s="163" t="s">
        <v>281</v>
      </c>
      <c r="E1935" s="163" t="s">
        <v>13</v>
      </c>
      <c r="F1935" s="163"/>
      <c r="G1935" s="163" t="s">
        <v>2310</v>
      </c>
      <c r="H1935" s="163" t="s">
        <v>38</v>
      </c>
      <c r="I1935" s="164" t="s">
        <v>3442</v>
      </c>
      <c r="J1935" s="164" t="s">
        <v>3442</v>
      </c>
      <c r="K1935" s="164">
        <v>0</v>
      </c>
      <c r="L1935" s="164">
        <v>0</v>
      </c>
      <c r="M1935" s="164">
        <v>2</v>
      </c>
      <c r="N1935" s="164">
        <v>2</v>
      </c>
      <c r="O1935" s="156">
        <v>0</v>
      </c>
      <c r="P1935" s="156">
        <f t="shared" si="30"/>
        <v>0</v>
      </c>
    </row>
    <row r="1936" spans="1:16">
      <c r="A1936" s="163" t="s">
        <v>3443</v>
      </c>
      <c r="B1936" s="163" t="s">
        <v>3646</v>
      </c>
      <c r="C1936" s="163" t="s">
        <v>281</v>
      </c>
      <c r="D1936" s="163" t="s">
        <v>281</v>
      </c>
      <c r="E1936" s="163" t="s">
        <v>13</v>
      </c>
      <c r="F1936" s="163"/>
      <c r="G1936" s="163" t="s">
        <v>2293</v>
      </c>
      <c r="H1936" s="163" t="s">
        <v>17</v>
      </c>
      <c r="I1936" s="164">
        <v>1164.95</v>
      </c>
      <c r="J1936" s="164">
        <v>1164.95</v>
      </c>
      <c r="K1936" s="164">
        <v>1719.26</v>
      </c>
      <c r="L1936" s="164">
        <v>1719.26</v>
      </c>
      <c r="M1936" s="164">
        <v>0</v>
      </c>
      <c r="N1936" s="164">
        <v>0</v>
      </c>
      <c r="O1936" s="156">
        <v>554.30999999999995</v>
      </c>
      <c r="P1936" s="156">
        <f t="shared" si="30"/>
        <v>1164.95</v>
      </c>
    </row>
    <row r="1937" spans="1:16">
      <c r="A1937" s="163" t="s">
        <v>3443</v>
      </c>
      <c r="B1937" s="163" t="s">
        <v>3646</v>
      </c>
      <c r="C1937" s="163" t="s">
        <v>281</v>
      </c>
      <c r="D1937" s="163" t="s">
        <v>281</v>
      </c>
      <c r="E1937" s="163" t="s">
        <v>13</v>
      </c>
      <c r="F1937" s="163"/>
      <c r="G1937" s="163" t="s">
        <v>2294</v>
      </c>
      <c r="H1937" s="163" t="s">
        <v>2295</v>
      </c>
      <c r="I1937" s="164">
        <v>4482.67</v>
      </c>
      <c r="J1937" s="164">
        <v>4482.67</v>
      </c>
      <c r="K1937" s="164">
        <v>8965.34</v>
      </c>
      <c r="L1937" s="164">
        <v>8965.34</v>
      </c>
      <c r="M1937" s="164">
        <v>1</v>
      </c>
      <c r="N1937" s="164">
        <v>1</v>
      </c>
      <c r="O1937" s="156">
        <v>4482.67</v>
      </c>
      <c r="P1937" s="156">
        <f t="shared" si="30"/>
        <v>4482.67</v>
      </c>
    </row>
    <row r="1938" spans="1:16">
      <c r="A1938" s="163" t="s">
        <v>3443</v>
      </c>
      <c r="B1938" s="163" t="s">
        <v>3646</v>
      </c>
      <c r="C1938" s="163" t="s">
        <v>308</v>
      </c>
      <c r="D1938" s="163" t="s">
        <v>308</v>
      </c>
      <c r="E1938" s="163" t="s">
        <v>13</v>
      </c>
      <c r="F1938" s="163"/>
      <c r="G1938" s="163" t="s">
        <v>2279</v>
      </c>
      <c r="H1938" s="163" t="s">
        <v>2280</v>
      </c>
      <c r="I1938" s="164">
        <v>2337.7199999999998</v>
      </c>
      <c r="J1938" s="164">
        <v>2337.7199999999998</v>
      </c>
      <c r="K1938" s="164">
        <v>221386.57</v>
      </c>
      <c r="L1938" s="164">
        <v>221386.57</v>
      </c>
      <c r="M1938" s="164">
        <v>1</v>
      </c>
      <c r="N1938" s="164">
        <v>1</v>
      </c>
      <c r="O1938" s="156">
        <v>219048.85</v>
      </c>
      <c r="P1938" s="156">
        <f t="shared" si="30"/>
        <v>2337.7200000000012</v>
      </c>
    </row>
    <row r="1939" spans="1:16">
      <c r="A1939" s="163" t="s">
        <v>3443</v>
      </c>
      <c r="B1939" s="163" t="s">
        <v>3646</v>
      </c>
      <c r="C1939" s="163" t="s">
        <v>308</v>
      </c>
      <c r="D1939" s="163" t="s">
        <v>308</v>
      </c>
      <c r="E1939" s="163" t="s">
        <v>13</v>
      </c>
      <c r="F1939" s="163"/>
      <c r="G1939" s="163" t="s">
        <v>2281</v>
      </c>
      <c r="H1939" s="163" t="s">
        <v>2282</v>
      </c>
      <c r="I1939" s="164">
        <v>446.54</v>
      </c>
      <c r="J1939" s="164">
        <v>446.54</v>
      </c>
      <c r="K1939" s="164">
        <v>13304.63</v>
      </c>
      <c r="L1939" s="164">
        <v>13304.63</v>
      </c>
      <c r="M1939" s="164">
        <v>1</v>
      </c>
      <c r="N1939" s="164">
        <v>1</v>
      </c>
      <c r="O1939" s="156">
        <v>12858.089999999998</v>
      </c>
      <c r="P1939" s="156">
        <f t="shared" si="30"/>
        <v>446.54000000000087</v>
      </c>
    </row>
    <row r="1940" spans="1:16">
      <c r="A1940" s="163" t="s">
        <v>3443</v>
      </c>
      <c r="B1940" s="163" t="s">
        <v>3646</v>
      </c>
      <c r="C1940" s="163" t="s">
        <v>308</v>
      </c>
      <c r="D1940" s="163" t="s">
        <v>308</v>
      </c>
      <c r="E1940" s="163" t="s">
        <v>13</v>
      </c>
      <c r="F1940" s="163"/>
      <c r="G1940" s="163" t="s">
        <v>2283</v>
      </c>
      <c r="H1940" s="163" t="s">
        <v>2284</v>
      </c>
      <c r="I1940" s="164">
        <v>6950.59</v>
      </c>
      <c r="J1940" s="164">
        <v>6950.59</v>
      </c>
      <c r="K1940" s="164">
        <v>6950.59</v>
      </c>
      <c r="L1940" s="164">
        <v>6950.59</v>
      </c>
      <c r="M1940" s="164">
        <v>1</v>
      </c>
      <c r="N1940" s="164">
        <v>1</v>
      </c>
      <c r="O1940" s="156">
        <v>0</v>
      </c>
      <c r="P1940" s="156">
        <f t="shared" si="30"/>
        <v>6950.59</v>
      </c>
    </row>
    <row r="1941" spans="1:16">
      <c r="A1941" s="163" t="s">
        <v>3443</v>
      </c>
      <c r="B1941" s="163" t="s">
        <v>3646</v>
      </c>
      <c r="C1941" s="163" t="s">
        <v>308</v>
      </c>
      <c r="D1941" s="163" t="s">
        <v>308</v>
      </c>
      <c r="E1941" s="163" t="s">
        <v>13</v>
      </c>
      <c r="F1941" s="163"/>
      <c r="G1941" s="163" t="s">
        <v>2285</v>
      </c>
      <c r="H1941" s="163" t="s">
        <v>2286</v>
      </c>
      <c r="I1941" s="164">
        <v>103.8</v>
      </c>
      <c r="J1941" s="164">
        <v>103.8</v>
      </c>
      <c r="K1941" s="164">
        <v>415.67</v>
      </c>
      <c r="L1941" s="164">
        <v>415.67</v>
      </c>
      <c r="M1941" s="164">
        <v>1</v>
      </c>
      <c r="N1941" s="164">
        <v>1</v>
      </c>
      <c r="O1941" s="156">
        <v>311.87</v>
      </c>
      <c r="P1941" s="156">
        <f t="shared" si="30"/>
        <v>103.80000000000001</v>
      </c>
    </row>
    <row r="1942" spans="1:16">
      <c r="A1942" s="163" t="s">
        <v>3443</v>
      </c>
      <c r="B1942" s="163" t="s">
        <v>3646</v>
      </c>
      <c r="C1942" s="163" t="s">
        <v>308</v>
      </c>
      <c r="D1942" s="163" t="s">
        <v>308</v>
      </c>
      <c r="E1942" s="163" t="s">
        <v>13</v>
      </c>
      <c r="F1942" s="163"/>
      <c r="G1942" s="163" t="s">
        <v>2287</v>
      </c>
      <c r="H1942" s="163" t="s">
        <v>2288</v>
      </c>
      <c r="I1942" s="164">
        <v>-1280.51</v>
      </c>
      <c r="J1942" s="164">
        <v>-1280.51</v>
      </c>
      <c r="K1942" s="164">
        <v>-1280.51</v>
      </c>
      <c r="L1942" s="164">
        <v>-1280.51</v>
      </c>
      <c r="M1942" s="164">
        <v>1</v>
      </c>
      <c r="N1942" s="164">
        <v>1</v>
      </c>
      <c r="O1942" s="156">
        <v>0</v>
      </c>
      <c r="P1942" s="156">
        <f t="shared" si="30"/>
        <v>-1280.51</v>
      </c>
    </row>
    <row r="1943" spans="1:16">
      <c r="A1943" s="163" t="s">
        <v>3443</v>
      </c>
      <c r="B1943" s="163" t="s">
        <v>3646</v>
      </c>
      <c r="C1943" s="163" t="s">
        <v>308</v>
      </c>
      <c r="D1943" s="163" t="s">
        <v>308</v>
      </c>
      <c r="E1943" s="163" t="s">
        <v>13</v>
      </c>
      <c r="F1943" s="163"/>
      <c r="G1943" s="163" t="s">
        <v>2302</v>
      </c>
      <c r="H1943" s="163" t="s">
        <v>2303</v>
      </c>
      <c r="I1943" s="164">
        <v>18.32</v>
      </c>
      <c r="J1943" s="164">
        <v>18.32</v>
      </c>
      <c r="K1943" s="164">
        <v>18.32</v>
      </c>
      <c r="L1943" s="164">
        <v>18.32</v>
      </c>
      <c r="M1943" s="164">
        <v>1</v>
      </c>
      <c r="N1943" s="164">
        <v>1</v>
      </c>
      <c r="O1943" s="156">
        <v>0</v>
      </c>
      <c r="P1943" s="156">
        <f t="shared" si="30"/>
        <v>18.32</v>
      </c>
    </row>
    <row r="1944" spans="1:16">
      <c r="A1944" s="163" t="s">
        <v>3443</v>
      </c>
      <c r="B1944" s="163" t="s">
        <v>3646</v>
      </c>
      <c r="C1944" s="163" t="s">
        <v>308</v>
      </c>
      <c r="D1944" s="163" t="s">
        <v>308</v>
      </c>
      <c r="E1944" s="163" t="s">
        <v>13</v>
      </c>
      <c r="F1944" s="163"/>
      <c r="G1944" s="163" t="s">
        <v>2310</v>
      </c>
      <c r="H1944" s="163" t="s">
        <v>38</v>
      </c>
      <c r="I1944" s="164" t="s">
        <v>3442</v>
      </c>
      <c r="J1944" s="164" t="s">
        <v>3442</v>
      </c>
      <c r="K1944" s="164">
        <v>0</v>
      </c>
      <c r="L1944" s="164">
        <v>0</v>
      </c>
      <c r="M1944" s="164">
        <v>2</v>
      </c>
      <c r="N1944" s="164">
        <v>2</v>
      </c>
      <c r="O1944" s="156">
        <v>0</v>
      </c>
      <c r="P1944" s="156">
        <f t="shared" si="30"/>
        <v>0</v>
      </c>
    </row>
    <row r="1945" spans="1:16">
      <c r="A1945" s="163" t="s">
        <v>3443</v>
      </c>
      <c r="B1945" s="163" t="s">
        <v>3646</v>
      </c>
      <c r="C1945" s="163" t="s">
        <v>308</v>
      </c>
      <c r="D1945" s="163" t="s">
        <v>308</v>
      </c>
      <c r="E1945" s="163" t="s">
        <v>13</v>
      </c>
      <c r="F1945" s="163"/>
      <c r="G1945" s="163" t="s">
        <v>2293</v>
      </c>
      <c r="H1945" s="163" t="s">
        <v>17</v>
      </c>
      <c r="I1945" s="164">
        <v>342.21</v>
      </c>
      <c r="J1945" s="164">
        <v>342.21</v>
      </c>
      <c r="K1945" s="164">
        <v>486.28</v>
      </c>
      <c r="L1945" s="164">
        <v>486.28</v>
      </c>
      <c r="M1945" s="164">
        <v>0</v>
      </c>
      <c r="N1945" s="164">
        <v>0</v>
      </c>
      <c r="O1945" s="156">
        <v>144.07</v>
      </c>
      <c r="P1945" s="156">
        <f t="shared" si="30"/>
        <v>342.21</v>
      </c>
    </row>
    <row r="1946" spans="1:16">
      <c r="A1946" s="163" t="s">
        <v>3443</v>
      </c>
      <c r="B1946" s="163" t="s">
        <v>3646</v>
      </c>
      <c r="C1946" s="163" t="s">
        <v>308</v>
      </c>
      <c r="D1946" s="163" t="s">
        <v>308</v>
      </c>
      <c r="E1946" s="163" t="s">
        <v>13</v>
      </c>
      <c r="F1946" s="163"/>
      <c r="G1946" s="163" t="s">
        <v>2294</v>
      </c>
      <c r="H1946" s="163" t="s">
        <v>2295</v>
      </c>
      <c r="I1946" s="164">
        <v>1319.39</v>
      </c>
      <c r="J1946" s="164">
        <v>1319.39</v>
      </c>
      <c r="K1946" s="164">
        <v>2638.78</v>
      </c>
      <c r="L1946" s="164">
        <v>2638.78</v>
      </c>
      <c r="M1946" s="164">
        <v>1</v>
      </c>
      <c r="N1946" s="164">
        <v>1</v>
      </c>
      <c r="O1946" s="156">
        <v>1319.39</v>
      </c>
      <c r="P1946" s="156">
        <f t="shared" si="30"/>
        <v>1319.39</v>
      </c>
    </row>
    <row r="1947" spans="1:16">
      <c r="A1947" s="163" t="s">
        <v>3443</v>
      </c>
      <c r="B1947" s="163" t="s">
        <v>3646</v>
      </c>
      <c r="C1947" s="163" t="s">
        <v>282</v>
      </c>
      <c r="D1947" s="163" t="s">
        <v>282</v>
      </c>
      <c r="E1947" s="163" t="s">
        <v>13</v>
      </c>
      <c r="F1947" s="163"/>
      <c r="G1947" s="163" t="s">
        <v>2279</v>
      </c>
      <c r="H1947" s="163" t="s">
        <v>2280</v>
      </c>
      <c r="I1947" s="164">
        <v>31517.62</v>
      </c>
      <c r="J1947" s="164">
        <v>31517.62</v>
      </c>
      <c r="K1947" s="164">
        <v>2974907.52</v>
      </c>
      <c r="L1947" s="164">
        <v>2974907.52</v>
      </c>
      <c r="M1947" s="164">
        <v>1</v>
      </c>
      <c r="N1947" s="164">
        <v>1</v>
      </c>
      <c r="O1947" s="156">
        <v>2943389.9</v>
      </c>
      <c r="P1947" s="156">
        <f t="shared" si="30"/>
        <v>31517.620000000112</v>
      </c>
    </row>
    <row r="1948" spans="1:16">
      <c r="A1948" s="163" t="s">
        <v>3443</v>
      </c>
      <c r="B1948" s="163" t="s">
        <v>3646</v>
      </c>
      <c r="C1948" s="163" t="s">
        <v>282</v>
      </c>
      <c r="D1948" s="163" t="s">
        <v>282</v>
      </c>
      <c r="E1948" s="163" t="s">
        <v>13</v>
      </c>
      <c r="F1948" s="163"/>
      <c r="G1948" s="163" t="s">
        <v>2281</v>
      </c>
      <c r="H1948" s="163" t="s">
        <v>2282</v>
      </c>
      <c r="I1948" s="164">
        <v>6021.07</v>
      </c>
      <c r="J1948" s="164">
        <v>6021.07</v>
      </c>
      <c r="K1948" s="164">
        <v>179400.91</v>
      </c>
      <c r="L1948" s="164">
        <v>179400.91</v>
      </c>
      <c r="M1948" s="164">
        <v>1</v>
      </c>
      <c r="N1948" s="164">
        <v>1</v>
      </c>
      <c r="O1948" s="156">
        <v>173379.84</v>
      </c>
      <c r="P1948" s="156">
        <f t="shared" si="30"/>
        <v>6021.070000000007</v>
      </c>
    </row>
    <row r="1949" spans="1:16">
      <c r="A1949" s="163" t="s">
        <v>3443</v>
      </c>
      <c r="B1949" s="163" t="s">
        <v>3646</v>
      </c>
      <c r="C1949" s="163" t="s">
        <v>282</v>
      </c>
      <c r="D1949" s="163" t="s">
        <v>282</v>
      </c>
      <c r="E1949" s="163" t="s">
        <v>13</v>
      </c>
      <c r="F1949" s="163"/>
      <c r="G1949" s="163" t="s">
        <v>2283</v>
      </c>
      <c r="H1949" s="163" t="s">
        <v>2284</v>
      </c>
      <c r="I1949" s="164">
        <v>94965.28</v>
      </c>
      <c r="J1949" s="164">
        <v>94965.28</v>
      </c>
      <c r="K1949" s="164">
        <v>94965.28</v>
      </c>
      <c r="L1949" s="164">
        <v>94965.28</v>
      </c>
      <c r="M1949" s="164">
        <v>1</v>
      </c>
      <c r="N1949" s="164">
        <v>1</v>
      </c>
      <c r="O1949" s="156">
        <v>0</v>
      </c>
      <c r="P1949" s="156">
        <f t="shared" si="30"/>
        <v>94965.28</v>
      </c>
    </row>
    <row r="1950" spans="1:16">
      <c r="A1950" s="163" t="s">
        <v>3443</v>
      </c>
      <c r="B1950" s="163" t="s">
        <v>3646</v>
      </c>
      <c r="C1950" s="163" t="s">
        <v>282</v>
      </c>
      <c r="D1950" s="163" t="s">
        <v>282</v>
      </c>
      <c r="E1950" s="163" t="s">
        <v>13</v>
      </c>
      <c r="F1950" s="163"/>
      <c r="G1950" s="163" t="s">
        <v>2285</v>
      </c>
      <c r="H1950" s="163" t="s">
        <v>2286</v>
      </c>
      <c r="I1950" s="164">
        <v>1418.17</v>
      </c>
      <c r="J1950" s="164">
        <v>1418.17</v>
      </c>
      <c r="K1950" s="164">
        <v>5679.13</v>
      </c>
      <c r="L1950" s="164">
        <v>5679.13</v>
      </c>
      <c r="M1950" s="164">
        <v>1</v>
      </c>
      <c r="N1950" s="164">
        <v>1</v>
      </c>
      <c r="O1950" s="156">
        <v>4260.96</v>
      </c>
      <c r="P1950" s="156">
        <f t="shared" si="30"/>
        <v>1418.17</v>
      </c>
    </row>
    <row r="1951" spans="1:16">
      <c r="A1951" s="163" t="s">
        <v>3443</v>
      </c>
      <c r="B1951" s="163" t="s">
        <v>3646</v>
      </c>
      <c r="C1951" s="163" t="s">
        <v>282</v>
      </c>
      <c r="D1951" s="163" t="s">
        <v>282</v>
      </c>
      <c r="E1951" s="163" t="s">
        <v>13</v>
      </c>
      <c r="F1951" s="163"/>
      <c r="G1951" s="163" t="s">
        <v>2287</v>
      </c>
      <c r="H1951" s="163" t="s">
        <v>2288</v>
      </c>
      <c r="I1951" s="164">
        <v>36222.080000000002</v>
      </c>
      <c r="J1951" s="164">
        <v>36222.080000000002</v>
      </c>
      <c r="K1951" s="164">
        <v>36222.080000000002</v>
      </c>
      <c r="L1951" s="164">
        <v>36222.080000000002</v>
      </c>
      <c r="M1951" s="164">
        <v>1</v>
      </c>
      <c r="N1951" s="164">
        <v>1</v>
      </c>
      <c r="O1951" s="156">
        <v>0</v>
      </c>
      <c r="P1951" s="156">
        <f t="shared" si="30"/>
        <v>36222.080000000002</v>
      </c>
    </row>
    <row r="1952" spans="1:16">
      <c r="A1952" s="163" t="s">
        <v>3443</v>
      </c>
      <c r="B1952" s="163" t="s">
        <v>3646</v>
      </c>
      <c r="C1952" s="163" t="s">
        <v>282</v>
      </c>
      <c r="D1952" s="163" t="s">
        <v>282</v>
      </c>
      <c r="E1952" s="163" t="s">
        <v>13</v>
      </c>
      <c r="F1952" s="163"/>
      <c r="G1952" s="163" t="s">
        <v>2302</v>
      </c>
      <c r="H1952" s="163" t="s">
        <v>2303</v>
      </c>
      <c r="I1952" s="164">
        <v>24715.02</v>
      </c>
      <c r="J1952" s="164">
        <v>24715.02</v>
      </c>
      <c r="K1952" s="164">
        <v>24715.02</v>
      </c>
      <c r="L1952" s="164">
        <v>24715.02</v>
      </c>
      <c r="M1952" s="164">
        <v>1</v>
      </c>
      <c r="N1952" s="164">
        <v>1</v>
      </c>
      <c r="O1952" s="156">
        <v>0</v>
      </c>
      <c r="P1952" s="156">
        <f t="shared" si="30"/>
        <v>24715.02</v>
      </c>
    </row>
    <row r="1953" spans="1:16">
      <c r="A1953" s="163" t="s">
        <v>3443</v>
      </c>
      <c r="B1953" s="163" t="s">
        <v>3646</v>
      </c>
      <c r="C1953" s="163" t="s">
        <v>282</v>
      </c>
      <c r="D1953" s="163" t="s">
        <v>282</v>
      </c>
      <c r="E1953" s="163" t="s">
        <v>13</v>
      </c>
      <c r="F1953" s="163"/>
      <c r="G1953" s="163" t="s">
        <v>2310</v>
      </c>
      <c r="H1953" s="163" t="s">
        <v>38</v>
      </c>
      <c r="I1953" s="164" t="s">
        <v>3442</v>
      </c>
      <c r="J1953" s="164" t="s">
        <v>3442</v>
      </c>
      <c r="K1953" s="164">
        <v>0</v>
      </c>
      <c r="L1953" s="164">
        <v>0</v>
      </c>
      <c r="M1953" s="164">
        <v>2</v>
      </c>
      <c r="N1953" s="164">
        <v>2</v>
      </c>
      <c r="O1953" s="156">
        <v>0</v>
      </c>
      <c r="P1953" s="156">
        <f t="shared" si="30"/>
        <v>0</v>
      </c>
    </row>
    <row r="1954" spans="1:16">
      <c r="A1954" s="163" t="s">
        <v>3443</v>
      </c>
      <c r="B1954" s="163" t="s">
        <v>3646</v>
      </c>
      <c r="C1954" s="163" t="s">
        <v>282</v>
      </c>
      <c r="D1954" s="163" t="s">
        <v>282</v>
      </c>
      <c r="E1954" s="163" t="s">
        <v>13</v>
      </c>
      <c r="F1954" s="163"/>
      <c r="G1954" s="163" t="s">
        <v>2293</v>
      </c>
      <c r="H1954" s="163" t="s">
        <v>17</v>
      </c>
      <c r="I1954" s="164">
        <v>4589.5200000000004</v>
      </c>
      <c r="J1954" s="164">
        <v>4589.5200000000004</v>
      </c>
      <c r="K1954" s="164">
        <v>6250.53</v>
      </c>
      <c r="L1954" s="164">
        <v>6250.5300000000007</v>
      </c>
      <c r="M1954" s="164">
        <v>0</v>
      </c>
      <c r="N1954" s="164">
        <v>0</v>
      </c>
      <c r="O1954" s="156">
        <v>1661.0100000000002</v>
      </c>
      <c r="P1954" s="156">
        <f t="shared" si="30"/>
        <v>4589.5200000000004</v>
      </c>
    </row>
    <row r="1955" spans="1:16">
      <c r="A1955" s="163" t="s">
        <v>3443</v>
      </c>
      <c r="B1955" s="163" t="s">
        <v>3646</v>
      </c>
      <c r="C1955" s="163" t="s">
        <v>282</v>
      </c>
      <c r="D1955" s="163" t="s">
        <v>282</v>
      </c>
      <c r="E1955" s="163" t="s">
        <v>13</v>
      </c>
      <c r="F1955" s="163"/>
      <c r="G1955" s="163" t="s">
        <v>2294</v>
      </c>
      <c r="H1955" s="163" t="s">
        <v>2295</v>
      </c>
      <c r="I1955" s="164">
        <v>17780.82</v>
      </c>
      <c r="J1955" s="164">
        <v>17780.82</v>
      </c>
      <c r="K1955" s="164">
        <v>35561.64</v>
      </c>
      <c r="L1955" s="164">
        <v>35561.64</v>
      </c>
      <c r="M1955" s="164">
        <v>1</v>
      </c>
      <c r="N1955" s="164">
        <v>1</v>
      </c>
      <c r="O1955" s="156">
        <v>17780.82</v>
      </c>
      <c r="P1955" s="156">
        <f t="shared" si="30"/>
        <v>17780.82</v>
      </c>
    </row>
    <row r="1956" spans="1:16">
      <c r="A1956" s="163" t="s">
        <v>3443</v>
      </c>
      <c r="B1956" s="163" t="s">
        <v>3646</v>
      </c>
      <c r="C1956" s="163" t="s">
        <v>283</v>
      </c>
      <c r="D1956" s="163" t="s">
        <v>283</v>
      </c>
      <c r="E1956" s="163" t="s">
        <v>13</v>
      </c>
      <c r="F1956" s="163"/>
      <c r="G1956" s="163" t="s">
        <v>2279</v>
      </c>
      <c r="H1956" s="163" t="s">
        <v>2280</v>
      </c>
      <c r="I1956" s="164">
        <v>16391.05</v>
      </c>
      <c r="J1956" s="164">
        <v>16391.05</v>
      </c>
      <c r="K1956" s="164">
        <v>1552684.97</v>
      </c>
      <c r="L1956" s="164">
        <v>1552684.97</v>
      </c>
      <c r="M1956" s="164">
        <v>1</v>
      </c>
      <c r="N1956" s="164">
        <v>1</v>
      </c>
      <c r="O1956" s="156">
        <v>1536293.9200000002</v>
      </c>
      <c r="P1956" s="156">
        <f t="shared" si="30"/>
        <v>16391.049999999814</v>
      </c>
    </row>
    <row r="1957" spans="1:16">
      <c r="A1957" s="163" t="s">
        <v>3443</v>
      </c>
      <c r="B1957" s="163" t="s">
        <v>3646</v>
      </c>
      <c r="C1957" s="163" t="s">
        <v>283</v>
      </c>
      <c r="D1957" s="163" t="s">
        <v>283</v>
      </c>
      <c r="E1957" s="163" t="s">
        <v>13</v>
      </c>
      <c r="F1957" s="163"/>
      <c r="G1957" s="163" t="s">
        <v>2281</v>
      </c>
      <c r="H1957" s="163" t="s">
        <v>2282</v>
      </c>
      <c r="I1957" s="164">
        <v>3133.36</v>
      </c>
      <c r="J1957" s="164">
        <v>3133.36</v>
      </c>
      <c r="K1957" s="164">
        <v>93360.04</v>
      </c>
      <c r="L1957" s="164">
        <v>93360.04</v>
      </c>
      <c r="M1957" s="164">
        <v>1</v>
      </c>
      <c r="N1957" s="164">
        <v>1</v>
      </c>
      <c r="O1957" s="156">
        <v>90226.68</v>
      </c>
      <c r="P1957" s="156">
        <f t="shared" si="30"/>
        <v>3133.3600000000006</v>
      </c>
    </row>
    <row r="1958" spans="1:16">
      <c r="A1958" s="163" t="s">
        <v>3443</v>
      </c>
      <c r="B1958" s="163" t="s">
        <v>3646</v>
      </c>
      <c r="C1958" s="163" t="s">
        <v>283</v>
      </c>
      <c r="D1958" s="163" t="s">
        <v>283</v>
      </c>
      <c r="E1958" s="163" t="s">
        <v>13</v>
      </c>
      <c r="F1958" s="163"/>
      <c r="G1958" s="163" t="s">
        <v>2283</v>
      </c>
      <c r="H1958" s="163" t="s">
        <v>2284</v>
      </c>
      <c r="I1958" s="164">
        <v>52408.15</v>
      </c>
      <c r="J1958" s="164">
        <v>52408.15</v>
      </c>
      <c r="K1958" s="164">
        <v>52408.15</v>
      </c>
      <c r="L1958" s="164">
        <v>52408.15</v>
      </c>
      <c r="M1958" s="164">
        <v>1</v>
      </c>
      <c r="N1958" s="164">
        <v>1</v>
      </c>
      <c r="O1958" s="156">
        <v>0</v>
      </c>
      <c r="P1958" s="156">
        <f t="shared" si="30"/>
        <v>52408.15</v>
      </c>
    </row>
    <row r="1959" spans="1:16">
      <c r="A1959" s="163" t="s">
        <v>3443</v>
      </c>
      <c r="B1959" s="163" t="s">
        <v>3646</v>
      </c>
      <c r="C1959" s="163" t="s">
        <v>283</v>
      </c>
      <c r="D1959" s="163" t="s">
        <v>283</v>
      </c>
      <c r="E1959" s="163" t="s">
        <v>13</v>
      </c>
      <c r="F1959" s="163"/>
      <c r="G1959" s="163" t="s">
        <v>2285</v>
      </c>
      <c r="H1959" s="163" t="s">
        <v>2286</v>
      </c>
      <c r="I1959" s="164">
        <v>782.64</v>
      </c>
      <c r="J1959" s="164">
        <v>782.64</v>
      </c>
      <c r="K1959" s="164">
        <v>3134.12</v>
      </c>
      <c r="L1959" s="164">
        <v>3134.12</v>
      </c>
      <c r="M1959" s="164">
        <v>1</v>
      </c>
      <c r="N1959" s="164">
        <v>1</v>
      </c>
      <c r="O1959" s="156">
        <v>2351.48</v>
      </c>
      <c r="P1959" s="156">
        <f t="shared" si="30"/>
        <v>782.63999999999987</v>
      </c>
    </row>
    <row r="1960" spans="1:16">
      <c r="A1960" s="163" t="s">
        <v>3443</v>
      </c>
      <c r="B1960" s="163" t="s">
        <v>3646</v>
      </c>
      <c r="C1960" s="163" t="s">
        <v>283</v>
      </c>
      <c r="D1960" s="163" t="s">
        <v>283</v>
      </c>
      <c r="E1960" s="163" t="s">
        <v>13</v>
      </c>
      <c r="F1960" s="163"/>
      <c r="G1960" s="163" t="s">
        <v>2287</v>
      </c>
      <c r="H1960" s="163" t="s">
        <v>2288</v>
      </c>
      <c r="I1960" s="164">
        <v>26830.92</v>
      </c>
      <c r="J1960" s="164">
        <v>26830.92</v>
      </c>
      <c r="K1960" s="164">
        <v>26830.92</v>
      </c>
      <c r="L1960" s="164">
        <v>26830.92</v>
      </c>
      <c r="M1960" s="164">
        <v>1</v>
      </c>
      <c r="N1960" s="164">
        <v>1</v>
      </c>
      <c r="O1960" s="156">
        <v>0</v>
      </c>
      <c r="P1960" s="156">
        <f t="shared" si="30"/>
        <v>26830.92</v>
      </c>
    </row>
    <row r="1961" spans="1:16">
      <c r="A1961" s="163" t="s">
        <v>3443</v>
      </c>
      <c r="B1961" s="163" t="s">
        <v>3646</v>
      </c>
      <c r="C1961" s="163" t="s">
        <v>283</v>
      </c>
      <c r="D1961" s="163" t="s">
        <v>283</v>
      </c>
      <c r="E1961" s="163" t="s">
        <v>13</v>
      </c>
      <c r="F1961" s="163"/>
      <c r="G1961" s="163" t="s">
        <v>2302</v>
      </c>
      <c r="H1961" s="163" t="s">
        <v>2303</v>
      </c>
      <c r="I1961" s="164">
        <v>2891.21</v>
      </c>
      <c r="J1961" s="164">
        <v>2891.21</v>
      </c>
      <c r="K1961" s="164">
        <v>2891.21</v>
      </c>
      <c r="L1961" s="164">
        <v>2891.21</v>
      </c>
      <c r="M1961" s="164">
        <v>1</v>
      </c>
      <c r="N1961" s="164">
        <v>1</v>
      </c>
      <c r="O1961" s="156">
        <v>0</v>
      </c>
      <c r="P1961" s="156">
        <f t="shared" si="30"/>
        <v>2891.21</v>
      </c>
    </row>
    <row r="1962" spans="1:16">
      <c r="A1962" s="163" t="s">
        <v>3443</v>
      </c>
      <c r="B1962" s="163" t="s">
        <v>3646</v>
      </c>
      <c r="C1962" s="163" t="s">
        <v>283</v>
      </c>
      <c r="D1962" s="163" t="s">
        <v>283</v>
      </c>
      <c r="E1962" s="163" t="s">
        <v>13</v>
      </c>
      <c r="F1962" s="163"/>
      <c r="G1962" s="163" t="s">
        <v>2310</v>
      </c>
      <c r="H1962" s="163" t="s">
        <v>38</v>
      </c>
      <c r="I1962" s="164" t="s">
        <v>3442</v>
      </c>
      <c r="J1962" s="164" t="s">
        <v>3442</v>
      </c>
      <c r="K1962" s="164">
        <v>0</v>
      </c>
      <c r="L1962" s="164">
        <v>0</v>
      </c>
      <c r="M1962" s="164">
        <v>2</v>
      </c>
      <c r="N1962" s="164">
        <v>2</v>
      </c>
      <c r="O1962" s="156">
        <v>0</v>
      </c>
      <c r="P1962" s="156">
        <f t="shared" si="30"/>
        <v>0</v>
      </c>
    </row>
    <row r="1963" spans="1:16">
      <c r="A1963" s="163" t="s">
        <v>3443</v>
      </c>
      <c r="B1963" s="163" t="s">
        <v>3646</v>
      </c>
      <c r="C1963" s="163" t="s">
        <v>283</v>
      </c>
      <c r="D1963" s="163" t="s">
        <v>283</v>
      </c>
      <c r="E1963" s="163" t="s">
        <v>13</v>
      </c>
      <c r="F1963" s="163"/>
      <c r="G1963" s="163" t="s">
        <v>2293</v>
      </c>
      <c r="H1963" s="163" t="s">
        <v>17</v>
      </c>
      <c r="I1963" s="164">
        <v>2418.13</v>
      </c>
      <c r="J1963" s="164">
        <v>2418.13</v>
      </c>
      <c r="K1963" s="164">
        <v>3454.51</v>
      </c>
      <c r="L1963" s="164">
        <v>3454.51</v>
      </c>
      <c r="M1963" s="164">
        <v>0</v>
      </c>
      <c r="N1963" s="164">
        <v>0</v>
      </c>
      <c r="O1963" s="156">
        <v>1036.3800000000001</v>
      </c>
      <c r="P1963" s="156">
        <f t="shared" si="30"/>
        <v>2418.13</v>
      </c>
    </row>
    <row r="1964" spans="1:16">
      <c r="A1964" s="163" t="s">
        <v>3443</v>
      </c>
      <c r="B1964" s="163" t="s">
        <v>3646</v>
      </c>
      <c r="C1964" s="163" t="s">
        <v>283</v>
      </c>
      <c r="D1964" s="163" t="s">
        <v>283</v>
      </c>
      <c r="E1964" s="163" t="s">
        <v>13</v>
      </c>
      <c r="F1964" s="163"/>
      <c r="G1964" s="163" t="s">
        <v>2294</v>
      </c>
      <c r="H1964" s="163" t="s">
        <v>2295</v>
      </c>
      <c r="I1964" s="164">
        <v>9255.2800000000007</v>
      </c>
      <c r="J1964" s="164">
        <v>9255.2800000000007</v>
      </c>
      <c r="K1964" s="164">
        <v>18510.560000000001</v>
      </c>
      <c r="L1964" s="164">
        <v>18510.560000000001</v>
      </c>
      <c r="M1964" s="164">
        <v>1</v>
      </c>
      <c r="N1964" s="164">
        <v>1</v>
      </c>
      <c r="O1964" s="156">
        <v>9255.2800000000007</v>
      </c>
      <c r="P1964" s="156">
        <f t="shared" si="30"/>
        <v>9255.2800000000007</v>
      </c>
    </row>
    <row r="1965" spans="1:16">
      <c r="A1965" s="163" t="s">
        <v>3443</v>
      </c>
      <c r="B1965" s="163" t="s">
        <v>3646</v>
      </c>
      <c r="C1965" s="163" t="s">
        <v>284</v>
      </c>
      <c r="D1965" s="163" t="s">
        <v>284</v>
      </c>
      <c r="E1965" s="163" t="s">
        <v>13</v>
      </c>
      <c r="F1965" s="163"/>
      <c r="G1965" s="163" t="s">
        <v>2279</v>
      </c>
      <c r="H1965" s="163" t="s">
        <v>2280</v>
      </c>
      <c r="I1965" s="164">
        <v>22571.08</v>
      </c>
      <c r="J1965" s="164">
        <v>22571.08</v>
      </c>
      <c r="K1965" s="164">
        <v>2135271.94</v>
      </c>
      <c r="L1965" s="164">
        <v>2135271.94</v>
      </c>
      <c r="M1965" s="164">
        <v>1</v>
      </c>
      <c r="N1965" s="164">
        <v>1</v>
      </c>
      <c r="O1965" s="156">
        <v>2112700.8600000003</v>
      </c>
      <c r="P1965" s="156">
        <f t="shared" si="30"/>
        <v>22571.079999999609</v>
      </c>
    </row>
    <row r="1966" spans="1:16">
      <c r="A1966" s="163" t="s">
        <v>3443</v>
      </c>
      <c r="B1966" s="163" t="s">
        <v>3646</v>
      </c>
      <c r="C1966" s="163" t="s">
        <v>284</v>
      </c>
      <c r="D1966" s="163" t="s">
        <v>284</v>
      </c>
      <c r="E1966" s="163" t="s">
        <v>13</v>
      </c>
      <c r="F1966" s="163"/>
      <c r="G1966" s="163" t="s">
        <v>2281</v>
      </c>
      <c r="H1966" s="163" t="s">
        <v>2282</v>
      </c>
      <c r="I1966" s="164">
        <v>4315.7299999999996</v>
      </c>
      <c r="J1966" s="164">
        <v>4315.7299999999996</v>
      </c>
      <c r="K1966" s="164">
        <v>128589.62</v>
      </c>
      <c r="L1966" s="164">
        <v>128589.62000000001</v>
      </c>
      <c r="M1966" s="164">
        <v>1</v>
      </c>
      <c r="N1966" s="164">
        <v>1</v>
      </c>
      <c r="O1966" s="156">
        <v>124273.89</v>
      </c>
      <c r="P1966" s="156">
        <f t="shared" si="30"/>
        <v>4315.7300000000105</v>
      </c>
    </row>
    <row r="1967" spans="1:16">
      <c r="A1967" s="163" t="s">
        <v>3443</v>
      </c>
      <c r="B1967" s="163" t="s">
        <v>3646</v>
      </c>
      <c r="C1967" s="163" t="s">
        <v>284</v>
      </c>
      <c r="D1967" s="163" t="s">
        <v>284</v>
      </c>
      <c r="E1967" s="163" t="s">
        <v>13</v>
      </c>
      <c r="F1967" s="163"/>
      <c r="G1967" s="163" t="s">
        <v>2283</v>
      </c>
      <c r="H1967" s="163" t="s">
        <v>2284</v>
      </c>
      <c r="I1967" s="164">
        <v>73625.75</v>
      </c>
      <c r="J1967" s="164">
        <v>73625.75</v>
      </c>
      <c r="K1967" s="164">
        <v>73625.75</v>
      </c>
      <c r="L1967" s="164">
        <v>73625.75</v>
      </c>
      <c r="M1967" s="164">
        <v>1</v>
      </c>
      <c r="N1967" s="164">
        <v>1</v>
      </c>
      <c r="O1967" s="156">
        <v>0</v>
      </c>
      <c r="P1967" s="156">
        <f t="shared" si="30"/>
        <v>73625.75</v>
      </c>
    </row>
    <row r="1968" spans="1:16">
      <c r="A1968" s="163" t="s">
        <v>3443</v>
      </c>
      <c r="B1968" s="163" t="s">
        <v>3646</v>
      </c>
      <c r="C1968" s="163" t="s">
        <v>284</v>
      </c>
      <c r="D1968" s="163" t="s">
        <v>284</v>
      </c>
      <c r="E1968" s="163" t="s">
        <v>13</v>
      </c>
      <c r="F1968" s="163"/>
      <c r="G1968" s="163" t="s">
        <v>2285</v>
      </c>
      <c r="H1968" s="163" t="s">
        <v>2286</v>
      </c>
      <c r="I1968" s="164">
        <v>1099.5</v>
      </c>
      <c r="J1968" s="164">
        <v>1099.5</v>
      </c>
      <c r="K1968" s="164">
        <v>4402.99</v>
      </c>
      <c r="L1968" s="164">
        <v>4402.99</v>
      </c>
      <c r="M1968" s="164">
        <v>1</v>
      </c>
      <c r="N1968" s="164">
        <v>1</v>
      </c>
      <c r="O1968" s="156">
        <v>3303.49</v>
      </c>
      <c r="P1968" s="156">
        <f t="shared" si="30"/>
        <v>1099.5</v>
      </c>
    </row>
    <row r="1969" spans="1:16">
      <c r="A1969" s="163" t="s">
        <v>3443</v>
      </c>
      <c r="B1969" s="163" t="s">
        <v>3646</v>
      </c>
      <c r="C1969" s="163" t="s">
        <v>284</v>
      </c>
      <c r="D1969" s="163" t="s">
        <v>284</v>
      </c>
      <c r="E1969" s="163" t="s">
        <v>13</v>
      </c>
      <c r="F1969" s="163"/>
      <c r="G1969" s="163" t="s">
        <v>2287</v>
      </c>
      <c r="H1969" s="163" t="s">
        <v>2288</v>
      </c>
      <c r="I1969" s="164">
        <v>17950.78</v>
      </c>
      <c r="J1969" s="164">
        <v>17950.78</v>
      </c>
      <c r="K1969" s="164">
        <v>17950.78</v>
      </c>
      <c r="L1969" s="164">
        <v>17950.78</v>
      </c>
      <c r="M1969" s="164">
        <v>1</v>
      </c>
      <c r="N1969" s="164">
        <v>1</v>
      </c>
      <c r="O1969" s="156">
        <v>0</v>
      </c>
      <c r="P1969" s="156">
        <f t="shared" si="30"/>
        <v>17950.78</v>
      </c>
    </row>
    <row r="1970" spans="1:16">
      <c r="A1970" s="163" t="s">
        <v>3443</v>
      </c>
      <c r="B1970" s="163" t="s">
        <v>3646</v>
      </c>
      <c r="C1970" s="163" t="s">
        <v>284</v>
      </c>
      <c r="D1970" s="163" t="s">
        <v>284</v>
      </c>
      <c r="E1970" s="163" t="s">
        <v>13</v>
      </c>
      <c r="F1970" s="163"/>
      <c r="G1970" s="163" t="s">
        <v>2302</v>
      </c>
      <c r="H1970" s="163" t="s">
        <v>2303</v>
      </c>
      <c r="I1970" s="164">
        <v>692.54</v>
      </c>
      <c r="J1970" s="164">
        <v>692.54</v>
      </c>
      <c r="K1970" s="164">
        <v>692.54</v>
      </c>
      <c r="L1970" s="164">
        <v>692.54</v>
      </c>
      <c r="M1970" s="164">
        <v>1</v>
      </c>
      <c r="N1970" s="164">
        <v>0</v>
      </c>
      <c r="O1970" s="156">
        <v>0</v>
      </c>
      <c r="P1970" s="156">
        <f t="shared" si="30"/>
        <v>692.54</v>
      </c>
    </row>
    <row r="1971" spans="1:16">
      <c r="A1971" s="163" t="s">
        <v>3443</v>
      </c>
      <c r="B1971" s="163" t="s">
        <v>3646</v>
      </c>
      <c r="C1971" s="163" t="s">
        <v>284</v>
      </c>
      <c r="D1971" s="163" t="s">
        <v>284</v>
      </c>
      <c r="E1971" s="163" t="s">
        <v>13</v>
      </c>
      <c r="F1971" s="163"/>
      <c r="G1971" s="163" t="s">
        <v>2293</v>
      </c>
      <c r="H1971" s="163" t="s">
        <v>17</v>
      </c>
      <c r="I1971" s="164">
        <v>3302.17</v>
      </c>
      <c r="J1971" s="164">
        <v>3302.17</v>
      </c>
      <c r="K1971" s="164">
        <v>4425.3900000000003</v>
      </c>
      <c r="L1971" s="164">
        <v>4425.3900000000003</v>
      </c>
      <c r="M1971" s="164">
        <v>0</v>
      </c>
      <c r="N1971" s="164">
        <v>0</v>
      </c>
      <c r="O1971" s="156">
        <v>1123.2199999999998</v>
      </c>
      <c r="P1971" s="156">
        <f t="shared" si="30"/>
        <v>3302.1700000000005</v>
      </c>
    </row>
    <row r="1972" spans="1:16">
      <c r="A1972" s="163" t="s">
        <v>3443</v>
      </c>
      <c r="B1972" s="163" t="s">
        <v>3646</v>
      </c>
      <c r="C1972" s="163" t="s">
        <v>284</v>
      </c>
      <c r="D1972" s="163" t="s">
        <v>284</v>
      </c>
      <c r="E1972" s="163" t="s">
        <v>13</v>
      </c>
      <c r="F1972" s="163"/>
      <c r="G1972" s="163" t="s">
        <v>2294</v>
      </c>
      <c r="H1972" s="163" t="s">
        <v>2295</v>
      </c>
      <c r="I1972" s="164">
        <v>12747.59</v>
      </c>
      <c r="J1972" s="164">
        <v>12747.59</v>
      </c>
      <c r="K1972" s="164">
        <v>25495.18</v>
      </c>
      <c r="L1972" s="164">
        <v>25495.18</v>
      </c>
      <c r="M1972" s="164">
        <v>1</v>
      </c>
      <c r="N1972" s="164">
        <v>1</v>
      </c>
      <c r="O1972" s="156">
        <v>12747.59</v>
      </c>
      <c r="P1972" s="156">
        <f t="shared" si="30"/>
        <v>12747.59</v>
      </c>
    </row>
    <row r="1973" spans="1:16">
      <c r="A1973" s="163" t="s">
        <v>3443</v>
      </c>
      <c r="B1973" s="163" t="s">
        <v>3646</v>
      </c>
      <c r="C1973" s="163" t="s">
        <v>309</v>
      </c>
      <c r="D1973" s="163" t="s">
        <v>309</v>
      </c>
      <c r="E1973" s="163" t="s">
        <v>13</v>
      </c>
      <c r="F1973" s="163"/>
      <c r="G1973" s="163" t="s">
        <v>2279</v>
      </c>
      <c r="H1973" s="163" t="s">
        <v>2280</v>
      </c>
      <c r="I1973" s="164">
        <v>1530.49</v>
      </c>
      <c r="J1973" s="164">
        <v>1530.49</v>
      </c>
      <c r="K1973" s="164">
        <v>147659.01999999999</v>
      </c>
      <c r="L1973" s="164">
        <v>147659.01999999996</v>
      </c>
      <c r="M1973" s="164">
        <v>1</v>
      </c>
      <c r="N1973" s="164">
        <v>1</v>
      </c>
      <c r="O1973" s="156">
        <v>146128.53</v>
      </c>
      <c r="P1973" s="156">
        <f t="shared" si="30"/>
        <v>1530.4899999999616</v>
      </c>
    </row>
    <row r="1974" spans="1:16">
      <c r="A1974" s="163" t="s">
        <v>3443</v>
      </c>
      <c r="B1974" s="163" t="s">
        <v>3646</v>
      </c>
      <c r="C1974" s="163" t="s">
        <v>309</v>
      </c>
      <c r="D1974" s="163" t="s">
        <v>309</v>
      </c>
      <c r="E1974" s="163" t="s">
        <v>13</v>
      </c>
      <c r="F1974" s="163"/>
      <c r="G1974" s="163" t="s">
        <v>2281</v>
      </c>
      <c r="H1974" s="163" t="s">
        <v>2282</v>
      </c>
      <c r="I1974" s="164">
        <v>293.68</v>
      </c>
      <c r="J1974" s="164">
        <v>293.68</v>
      </c>
      <c r="K1974" s="164">
        <v>8750.4699999999993</v>
      </c>
      <c r="L1974" s="164">
        <v>8750.4700000000012</v>
      </c>
      <c r="M1974" s="164">
        <v>1</v>
      </c>
      <c r="N1974" s="164">
        <v>1</v>
      </c>
      <c r="O1974" s="156">
        <v>8456.7900000000009</v>
      </c>
      <c r="P1974" s="156">
        <f t="shared" si="30"/>
        <v>293.68000000000029</v>
      </c>
    </row>
    <row r="1975" spans="1:16">
      <c r="A1975" s="163" t="s">
        <v>3443</v>
      </c>
      <c r="B1975" s="163" t="s">
        <v>3646</v>
      </c>
      <c r="C1975" s="163" t="s">
        <v>309</v>
      </c>
      <c r="D1975" s="163" t="s">
        <v>309</v>
      </c>
      <c r="E1975" s="163" t="s">
        <v>13</v>
      </c>
      <c r="F1975" s="163"/>
      <c r="G1975" s="163" t="s">
        <v>2283</v>
      </c>
      <c r="H1975" s="163" t="s">
        <v>2284</v>
      </c>
      <c r="I1975" s="164">
        <v>6541.22</v>
      </c>
      <c r="J1975" s="164">
        <v>6541.22</v>
      </c>
      <c r="K1975" s="164">
        <v>6541.22</v>
      </c>
      <c r="L1975" s="164">
        <v>6541.22</v>
      </c>
      <c r="M1975" s="164">
        <v>1</v>
      </c>
      <c r="N1975" s="164">
        <v>1</v>
      </c>
      <c r="O1975" s="156">
        <v>0</v>
      </c>
      <c r="P1975" s="156">
        <f t="shared" si="30"/>
        <v>6541.22</v>
      </c>
    </row>
    <row r="1976" spans="1:16">
      <c r="A1976" s="163" t="s">
        <v>3443</v>
      </c>
      <c r="B1976" s="163" t="s">
        <v>3646</v>
      </c>
      <c r="C1976" s="163" t="s">
        <v>309</v>
      </c>
      <c r="D1976" s="163" t="s">
        <v>309</v>
      </c>
      <c r="E1976" s="163" t="s">
        <v>13</v>
      </c>
      <c r="F1976" s="163"/>
      <c r="G1976" s="163" t="s">
        <v>2285</v>
      </c>
      <c r="H1976" s="163" t="s">
        <v>2286</v>
      </c>
      <c r="I1976" s="164">
        <v>97.68</v>
      </c>
      <c r="J1976" s="164">
        <v>97.68</v>
      </c>
      <c r="K1976" s="164">
        <v>391.18</v>
      </c>
      <c r="L1976" s="164">
        <v>391.18</v>
      </c>
      <c r="M1976" s="164">
        <v>1</v>
      </c>
      <c r="N1976" s="164">
        <v>1</v>
      </c>
      <c r="O1976" s="156">
        <v>293.5</v>
      </c>
      <c r="P1976" s="156">
        <f t="shared" si="30"/>
        <v>97.68</v>
      </c>
    </row>
    <row r="1977" spans="1:16">
      <c r="A1977" s="163" t="s">
        <v>3443</v>
      </c>
      <c r="B1977" s="163" t="s">
        <v>3646</v>
      </c>
      <c r="C1977" s="163" t="s">
        <v>309</v>
      </c>
      <c r="D1977" s="163" t="s">
        <v>309</v>
      </c>
      <c r="E1977" s="163" t="s">
        <v>13</v>
      </c>
      <c r="F1977" s="163"/>
      <c r="G1977" s="163" t="s">
        <v>2287</v>
      </c>
      <c r="H1977" s="163" t="s">
        <v>2288</v>
      </c>
      <c r="I1977" s="164">
        <v>-9559.49</v>
      </c>
      <c r="J1977" s="164">
        <v>-9559.49</v>
      </c>
      <c r="K1977" s="164">
        <v>-9559.49</v>
      </c>
      <c r="L1977" s="164">
        <v>-9559.49</v>
      </c>
      <c r="M1977" s="164">
        <v>1</v>
      </c>
      <c r="N1977" s="164">
        <v>1</v>
      </c>
      <c r="O1977" s="156">
        <v>0</v>
      </c>
      <c r="P1977" s="156">
        <f t="shared" si="30"/>
        <v>-9559.49</v>
      </c>
    </row>
    <row r="1978" spans="1:16">
      <c r="A1978" s="163" t="s">
        <v>3443</v>
      </c>
      <c r="B1978" s="163" t="s">
        <v>3646</v>
      </c>
      <c r="C1978" s="163" t="s">
        <v>309</v>
      </c>
      <c r="D1978" s="163" t="s">
        <v>309</v>
      </c>
      <c r="E1978" s="163" t="s">
        <v>13</v>
      </c>
      <c r="F1978" s="163"/>
      <c r="G1978" s="163" t="s">
        <v>2302</v>
      </c>
      <c r="H1978" s="163" t="s">
        <v>2303</v>
      </c>
      <c r="I1978" s="164" t="s">
        <v>3442</v>
      </c>
      <c r="J1978" s="164" t="s">
        <v>3442</v>
      </c>
      <c r="K1978" s="164">
        <v>0</v>
      </c>
      <c r="L1978" s="164">
        <v>0</v>
      </c>
      <c r="M1978" s="164">
        <v>1</v>
      </c>
      <c r="N1978" s="164">
        <v>1</v>
      </c>
      <c r="O1978" s="156">
        <v>0</v>
      </c>
      <c r="P1978" s="156">
        <f t="shared" si="30"/>
        <v>0</v>
      </c>
    </row>
    <row r="1979" spans="1:16">
      <c r="A1979" s="163" t="s">
        <v>3443</v>
      </c>
      <c r="B1979" s="163" t="s">
        <v>3646</v>
      </c>
      <c r="C1979" s="163" t="s">
        <v>309</v>
      </c>
      <c r="D1979" s="163" t="s">
        <v>309</v>
      </c>
      <c r="E1979" s="163" t="s">
        <v>13</v>
      </c>
      <c r="F1979" s="163"/>
      <c r="G1979" s="163" t="s">
        <v>2310</v>
      </c>
      <c r="H1979" s="163" t="s">
        <v>38</v>
      </c>
      <c r="I1979" s="164" t="s">
        <v>3442</v>
      </c>
      <c r="J1979" s="164" t="s">
        <v>3442</v>
      </c>
      <c r="K1979" s="164">
        <v>0</v>
      </c>
      <c r="L1979" s="164">
        <v>0</v>
      </c>
      <c r="M1979" s="164">
        <v>2</v>
      </c>
      <c r="N1979" s="164">
        <v>2</v>
      </c>
      <c r="O1979" s="156">
        <v>0</v>
      </c>
      <c r="P1979" s="156">
        <f t="shared" si="30"/>
        <v>0</v>
      </c>
    </row>
    <row r="1980" spans="1:16">
      <c r="A1980" s="163" t="s">
        <v>3443</v>
      </c>
      <c r="B1980" s="163" t="s">
        <v>3646</v>
      </c>
      <c r="C1980" s="163" t="s">
        <v>309</v>
      </c>
      <c r="D1980" s="163" t="s">
        <v>309</v>
      </c>
      <c r="E1980" s="163" t="s">
        <v>13</v>
      </c>
      <c r="F1980" s="163"/>
      <c r="G1980" s="163" t="s">
        <v>2293</v>
      </c>
      <c r="H1980" s="163" t="s">
        <v>17</v>
      </c>
      <c r="I1980" s="164">
        <v>229.37</v>
      </c>
      <c r="J1980" s="164">
        <v>229.37</v>
      </c>
      <c r="K1980" s="164">
        <v>321.83</v>
      </c>
      <c r="L1980" s="164">
        <v>321.83000000000004</v>
      </c>
      <c r="M1980" s="164">
        <v>0</v>
      </c>
      <c r="N1980" s="164">
        <v>0</v>
      </c>
      <c r="O1980" s="156">
        <v>92.460000000000008</v>
      </c>
      <c r="P1980" s="156">
        <f t="shared" si="30"/>
        <v>229.37000000000003</v>
      </c>
    </row>
    <row r="1981" spans="1:16">
      <c r="A1981" s="163" t="s">
        <v>3443</v>
      </c>
      <c r="B1981" s="163" t="s">
        <v>3646</v>
      </c>
      <c r="C1981" s="163" t="s">
        <v>309</v>
      </c>
      <c r="D1981" s="163" t="s">
        <v>309</v>
      </c>
      <c r="E1981" s="163" t="s">
        <v>13</v>
      </c>
      <c r="F1981" s="163"/>
      <c r="G1981" s="163" t="s">
        <v>2294</v>
      </c>
      <c r="H1981" s="163" t="s">
        <v>2295</v>
      </c>
      <c r="I1981" s="164">
        <v>868.19</v>
      </c>
      <c r="J1981" s="164">
        <v>868.19</v>
      </c>
      <c r="K1981" s="164">
        <v>1736.38</v>
      </c>
      <c r="L1981" s="164">
        <v>1736.38</v>
      </c>
      <c r="M1981" s="164">
        <v>1</v>
      </c>
      <c r="N1981" s="164">
        <v>1</v>
      </c>
      <c r="O1981" s="156">
        <v>868.19</v>
      </c>
      <c r="P1981" s="156">
        <f t="shared" si="30"/>
        <v>868.19</v>
      </c>
    </row>
    <row r="1982" spans="1:16">
      <c r="A1982" s="163" t="s">
        <v>3443</v>
      </c>
      <c r="B1982" s="163" t="s">
        <v>3646</v>
      </c>
      <c r="C1982" s="163" t="s">
        <v>310</v>
      </c>
      <c r="D1982" s="163" t="s">
        <v>310</v>
      </c>
      <c r="E1982" s="163" t="s">
        <v>13</v>
      </c>
      <c r="F1982" s="163"/>
      <c r="G1982" s="163" t="s">
        <v>2279</v>
      </c>
      <c r="H1982" s="163" t="s">
        <v>2280</v>
      </c>
      <c r="I1982" s="164">
        <v>7547.02</v>
      </c>
      <c r="J1982" s="164">
        <v>7547.02</v>
      </c>
      <c r="K1982" s="164">
        <v>703264.66</v>
      </c>
      <c r="L1982" s="164">
        <v>703264.66000000015</v>
      </c>
      <c r="M1982" s="164">
        <v>1</v>
      </c>
      <c r="N1982" s="164">
        <v>1</v>
      </c>
      <c r="O1982" s="156">
        <v>695717.64</v>
      </c>
      <c r="P1982" s="156">
        <f t="shared" si="30"/>
        <v>7547.020000000135</v>
      </c>
    </row>
    <row r="1983" spans="1:16">
      <c r="A1983" s="163" t="s">
        <v>3443</v>
      </c>
      <c r="B1983" s="163" t="s">
        <v>3646</v>
      </c>
      <c r="C1983" s="163" t="s">
        <v>310</v>
      </c>
      <c r="D1983" s="163" t="s">
        <v>310</v>
      </c>
      <c r="E1983" s="163" t="s">
        <v>13</v>
      </c>
      <c r="F1983" s="163"/>
      <c r="G1983" s="163" t="s">
        <v>2281</v>
      </c>
      <c r="H1983" s="163" t="s">
        <v>2282</v>
      </c>
      <c r="I1983" s="164">
        <v>1426.38</v>
      </c>
      <c r="J1983" s="164">
        <v>1426.38</v>
      </c>
      <c r="K1983" s="164">
        <v>42499.95</v>
      </c>
      <c r="L1983" s="164">
        <v>42499.95</v>
      </c>
      <c r="M1983" s="164">
        <v>1</v>
      </c>
      <c r="N1983" s="164">
        <v>1</v>
      </c>
      <c r="O1983" s="156">
        <v>41073.57</v>
      </c>
      <c r="P1983" s="156">
        <f t="shared" si="30"/>
        <v>1426.3799999999974</v>
      </c>
    </row>
    <row r="1984" spans="1:16">
      <c r="A1984" s="163" t="s">
        <v>3443</v>
      </c>
      <c r="B1984" s="163" t="s">
        <v>3646</v>
      </c>
      <c r="C1984" s="163" t="s">
        <v>310</v>
      </c>
      <c r="D1984" s="163" t="s">
        <v>310</v>
      </c>
      <c r="E1984" s="163" t="s">
        <v>13</v>
      </c>
      <c r="F1984" s="163"/>
      <c r="G1984" s="163" t="s">
        <v>2283</v>
      </c>
      <c r="H1984" s="163" t="s">
        <v>2284</v>
      </c>
      <c r="I1984" s="164">
        <v>23630.799999999999</v>
      </c>
      <c r="J1984" s="164">
        <v>23630.799999999999</v>
      </c>
      <c r="K1984" s="164">
        <v>23630.799999999999</v>
      </c>
      <c r="L1984" s="164">
        <v>23630.799999999999</v>
      </c>
      <c r="M1984" s="164">
        <v>1</v>
      </c>
      <c r="N1984" s="164">
        <v>1</v>
      </c>
      <c r="O1984" s="156">
        <v>0</v>
      </c>
      <c r="P1984" s="156">
        <f t="shared" si="30"/>
        <v>23630.799999999999</v>
      </c>
    </row>
    <row r="1985" spans="1:16">
      <c r="A1985" s="163" t="s">
        <v>3443</v>
      </c>
      <c r="B1985" s="163" t="s">
        <v>3646</v>
      </c>
      <c r="C1985" s="163" t="s">
        <v>310</v>
      </c>
      <c r="D1985" s="163" t="s">
        <v>310</v>
      </c>
      <c r="E1985" s="163" t="s">
        <v>13</v>
      </c>
      <c r="F1985" s="163"/>
      <c r="G1985" s="163" t="s">
        <v>2285</v>
      </c>
      <c r="H1985" s="163" t="s">
        <v>2286</v>
      </c>
      <c r="I1985" s="164">
        <v>302.68</v>
      </c>
      <c r="J1985" s="164">
        <v>302.68</v>
      </c>
      <c r="K1985" s="164">
        <v>1212.08</v>
      </c>
      <c r="L1985" s="164">
        <v>1212.08</v>
      </c>
      <c r="M1985" s="164">
        <v>1</v>
      </c>
      <c r="N1985" s="164">
        <v>1</v>
      </c>
      <c r="O1985" s="156">
        <v>909.4</v>
      </c>
      <c r="P1985" s="156">
        <f t="shared" si="30"/>
        <v>302.67999999999995</v>
      </c>
    </row>
    <row r="1986" spans="1:16">
      <c r="A1986" s="163" t="s">
        <v>3443</v>
      </c>
      <c r="B1986" s="163" t="s">
        <v>3646</v>
      </c>
      <c r="C1986" s="163" t="s">
        <v>310</v>
      </c>
      <c r="D1986" s="163" t="s">
        <v>310</v>
      </c>
      <c r="E1986" s="163" t="s">
        <v>13</v>
      </c>
      <c r="F1986" s="163"/>
      <c r="G1986" s="163" t="s">
        <v>2287</v>
      </c>
      <c r="H1986" s="163" t="s">
        <v>2288</v>
      </c>
      <c r="I1986" s="164">
        <v>1449.79</v>
      </c>
      <c r="J1986" s="164">
        <v>1449.79</v>
      </c>
      <c r="K1986" s="164">
        <v>1449.79</v>
      </c>
      <c r="L1986" s="164">
        <v>1449.79</v>
      </c>
      <c r="M1986" s="164">
        <v>1</v>
      </c>
      <c r="N1986" s="164">
        <v>1</v>
      </c>
      <c r="O1986" s="156">
        <v>0</v>
      </c>
      <c r="P1986" s="156">
        <f t="shared" si="30"/>
        <v>1449.79</v>
      </c>
    </row>
    <row r="1987" spans="1:16">
      <c r="A1987" s="163" t="s">
        <v>3443</v>
      </c>
      <c r="B1987" s="163" t="s">
        <v>3646</v>
      </c>
      <c r="C1987" s="163" t="s">
        <v>310</v>
      </c>
      <c r="D1987" s="163" t="s">
        <v>310</v>
      </c>
      <c r="E1987" s="163" t="s">
        <v>13</v>
      </c>
      <c r="F1987" s="163"/>
      <c r="G1987" s="163" t="s">
        <v>2302</v>
      </c>
      <c r="H1987" s="163" t="s">
        <v>2303</v>
      </c>
      <c r="I1987" s="164">
        <v>3510.79</v>
      </c>
      <c r="J1987" s="164">
        <v>3510.79</v>
      </c>
      <c r="K1987" s="164">
        <v>3510.79</v>
      </c>
      <c r="L1987" s="164">
        <v>3510.79</v>
      </c>
      <c r="M1987" s="164">
        <v>1</v>
      </c>
      <c r="N1987" s="164">
        <v>1</v>
      </c>
      <c r="O1987" s="156">
        <v>0</v>
      </c>
      <c r="P1987" s="156">
        <f t="shared" si="30"/>
        <v>3510.79</v>
      </c>
    </row>
    <row r="1988" spans="1:16">
      <c r="A1988" s="163" t="s">
        <v>3443</v>
      </c>
      <c r="B1988" s="163" t="s">
        <v>3646</v>
      </c>
      <c r="C1988" s="163" t="s">
        <v>310</v>
      </c>
      <c r="D1988" s="163" t="s">
        <v>310</v>
      </c>
      <c r="E1988" s="163" t="s">
        <v>13</v>
      </c>
      <c r="F1988" s="163"/>
      <c r="G1988" s="163" t="s">
        <v>2310</v>
      </c>
      <c r="H1988" s="163" t="s">
        <v>38</v>
      </c>
      <c r="I1988" s="164" t="s">
        <v>3442</v>
      </c>
      <c r="J1988" s="164" t="s">
        <v>3442</v>
      </c>
      <c r="K1988" s="164">
        <v>0</v>
      </c>
      <c r="L1988" s="164">
        <v>0</v>
      </c>
      <c r="M1988" s="164">
        <v>2</v>
      </c>
      <c r="N1988" s="164">
        <v>2</v>
      </c>
      <c r="O1988" s="156">
        <v>0</v>
      </c>
      <c r="P1988" s="156">
        <f t="shared" si="30"/>
        <v>0</v>
      </c>
    </row>
    <row r="1989" spans="1:16">
      <c r="A1989" s="163" t="s">
        <v>3443</v>
      </c>
      <c r="B1989" s="163" t="s">
        <v>3646</v>
      </c>
      <c r="C1989" s="163" t="s">
        <v>310</v>
      </c>
      <c r="D1989" s="163" t="s">
        <v>310</v>
      </c>
      <c r="E1989" s="163" t="s">
        <v>13</v>
      </c>
      <c r="F1989" s="163"/>
      <c r="G1989" s="163" t="s">
        <v>2293</v>
      </c>
      <c r="H1989" s="163" t="s">
        <v>17</v>
      </c>
      <c r="I1989" s="164">
        <v>1084.47</v>
      </c>
      <c r="J1989" s="164">
        <v>1084.47</v>
      </c>
      <c r="K1989" s="164">
        <v>1653.36</v>
      </c>
      <c r="L1989" s="164">
        <v>1653.36</v>
      </c>
      <c r="M1989" s="164">
        <v>0</v>
      </c>
      <c r="N1989" s="164">
        <v>0</v>
      </c>
      <c r="O1989" s="156">
        <v>568.89</v>
      </c>
      <c r="P1989" s="156">
        <f t="shared" ref="P1989:P2052" si="31">L1989-O1989</f>
        <v>1084.4699999999998</v>
      </c>
    </row>
    <row r="1990" spans="1:16">
      <c r="A1990" s="163" t="s">
        <v>3443</v>
      </c>
      <c r="B1990" s="163" t="s">
        <v>3646</v>
      </c>
      <c r="C1990" s="163" t="s">
        <v>310</v>
      </c>
      <c r="D1990" s="163" t="s">
        <v>310</v>
      </c>
      <c r="E1990" s="163" t="s">
        <v>13</v>
      </c>
      <c r="F1990" s="163"/>
      <c r="G1990" s="163" t="s">
        <v>2294</v>
      </c>
      <c r="H1990" s="163" t="s">
        <v>2295</v>
      </c>
      <c r="I1990" s="164">
        <v>4210.6499999999996</v>
      </c>
      <c r="J1990" s="164">
        <v>4210.6499999999996</v>
      </c>
      <c r="K1990" s="164">
        <v>8421.2999999999993</v>
      </c>
      <c r="L1990" s="164">
        <v>8421.2999999999993</v>
      </c>
      <c r="M1990" s="164">
        <v>1</v>
      </c>
      <c r="N1990" s="164">
        <v>1</v>
      </c>
      <c r="O1990" s="156">
        <v>4210.6499999999996</v>
      </c>
      <c r="P1990" s="156">
        <f t="shared" si="31"/>
        <v>4210.6499999999996</v>
      </c>
    </row>
    <row r="1991" spans="1:16">
      <c r="A1991" s="163" t="s">
        <v>3443</v>
      </c>
      <c r="B1991" s="163" t="s">
        <v>3646</v>
      </c>
      <c r="C1991" s="163" t="s">
        <v>234</v>
      </c>
      <c r="D1991" s="163" t="s">
        <v>234</v>
      </c>
      <c r="E1991" s="163" t="s">
        <v>13</v>
      </c>
      <c r="F1991" s="163"/>
      <c r="G1991" s="163" t="s">
        <v>2279</v>
      </c>
      <c r="H1991" s="163" t="s">
        <v>2280</v>
      </c>
      <c r="I1991" s="164">
        <v>92.42</v>
      </c>
      <c r="J1991" s="164">
        <v>92.42</v>
      </c>
      <c r="K1991" s="164">
        <v>9127.5499999999993</v>
      </c>
      <c r="L1991" s="164">
        <v>9127.5500000000011</v>
      </c>
      <c r="M1991" s="164">
        <v>1</v>
      </c>
      <c r="N1991" s="164">
        <v>1</v>
      </c>
      <c r="O1991" s="156">
        <v>9035.130000000001</v>
      </c>
      <c r="P1991" s="156">
        <f t="shared" si="31"/>
        <v>92.420000000000073</v>
      </c>
    </row>
    <row r="1992" spans="1:16">
      <c r="A1992" s="163" t="s">
        <v>3443</v>
      </c>
      <c r="B1992" s="163" t="s">
        <v>3646</v>
      </c>
      <c r="C1992" s="163" t="s">
        <v>234</v>
      </c>
      <c r="D1992" s="163" t="s">
        <v>234</v>
      </c>
      <c r="E1992" s="163" t="s">
        <v>13</v>
      </c>
      <c r="F1992" s="163"/>
      <c r="G1992" s="163" t="s">
        <v>2300</v>
      </c>
      <c r="H1992" s="163" t="s">
        <v>2301</v>
      </c>
      <c r="I1992" s="164" t="s">
        <v>3442</v>
      </c>
      <c r="J1992" s="164" t="s">
        <v>3442</v>
      </c>
      <c r="K1992" s="164">
        <v>0</v>
      </c>
      <c r="L1992" s="164">
        <v>0</v>
      </c>
      <c r="M1992" s="164">
        <v>1</v>
      </c>
      <c r="N1992" s="164">
        <v>1</v>
      </c>
      <c r="O1992" s="156">
        <v>0</v>
      </c>
      <c r="P1992" s="156">
        <f t="shared" si="31"/>
        <v>0</v>
      </c>
    </row>
    <row r="1993" spans="1:16">
      <c r="A1993" s="163" t="s">
        <v>3443</v>
      </c>
      <c r="B1993" s="163" t="s">
        <v>3646</v>
      </c>
      <c r="C1993" s="163" t="s">
        <v>234</v>
      </c>
      <c r="D1993" s="163" t="s">
        <v>234</v>
      </c>
      <c r="E1993" s="163" t="s">
        <v>13</v>
      </c>
      <c r="F1993" s="163"/>
      <c r="G1993" s="163" t="s">
        <v>2281</v>
      </c>
      <c r="H1993" s="163" t="s">
        <v>2282</v>
      </c>
      <c r="I1993" s="164">
        <v>17.47</v>
      </c>
      <c r="J1993" s="164">
        <v>17.47</v>
      </c>
      <c r="K1993" s="164">
        <v>520.48</v>
      </c>
      <c r="L1993" s="164">
        <v>520.48</v>
      </c>
      <c r="M1993" s="164">
        <v>1</v>
      </c>
      <c r="N1993" s="164">
        <v>1</v>
      </c>
      <c r="O1993" s="156">
        <v>503.01</v>
      </c>
      <c r="P1993" s="156">
        <f t="shared" si="31"/>
        <v>17.470000000000027</v>
      </c>
    </row>
    <row r="1994" spans="1:16">
      <c r="A1994" s="163" t="s">
        <v>3443</v>
      </c>
      <c r="B1994" s="163" t="s">
        <v>3646</v>
      </c>
      <c r="C1994" s="163" t="s">
        <v>234</v>
      </c>
      <c r="D1994" s="163" t="s">
        <v>234</v>
      </c>
      <c r="E1994" s="163" t="s">
        <v>13</v>
      </c>
      <c r="F1994" s="163"/>
      <c r="G1994" s="163" t="s">
        <v>2283</v>
      </c>
      <c r="H1994" s="163" t="s">
        <v>2284</v>
      </c>
      <c r="I1994" s="164">
        <v>345.27</v>
      </c>
      <c r="J1994" s="164">
        <v>345.27</v>
      </c>
      <c r="K1994" s="164">
        <v>345.27</v>
      </c>
      <c r="L1994" s="164">
        <v>345.27</v>
      </c>
      <c r="M1994" s="164">
        <v>1</v>
      </c>
      <c r="N1994" s="164">
        <v>1</v>
      </c>
      <c r="O1994" s="156">
        <v>0</v>
      </c>
      <c r="P1994" s="156">
        <f t="shared" si="31"/>
        <v>345.27</v>
      </c>
    </row>
    <row r="1995" spans="1:16">
      <c r="A1995" s="163" t="s">
        <v>3443</v>
      </c>
      <c r="B1995" s="163" t="s">
        <v>3646</v>
      </c>
      <c r="C1995" s="163" t="s">
        <v>234</v>
      </c>
      <c r="D1995" s="163" t="s">
        <v>234</v>
      </c>
      <c r="E1995" s="163" t="s">
        <v>13</v>
      </c>
      <c r="F1995" s="163"/>
      <c r="G1995" s="163" t="s">
        <v>2285</v>
      </c>
      <c r="H1995" s="163" t="s">
        <v>2286</v>
      </c>
      <c r="I1995" s="164">
        <v>4.43</v>
      </c>
      <c r="J1995" s="164">
        <v>4.43</v>
      </c>
      <c r="K1995" s="164">
        <v>17.72</v>
      </c>
      <c r="L1995" s="164">
        <v>17.72</v>
      </c>
      <c r="M1995" s="164">
        <v>1</v>
      </c>
      <c r="N1995" s="164">
        <v>1</v>
      </c>
      <c r="O1995" s="156">
        <v>13.29</v>
      </c>
      <c r="P1995" s="156">
        <f t="shared" si="31"/>
        <v>4.43</v>
      </c>
    </row>
    <row r="1996" spans="1:16">
      <c r="A1996" s="163" t="s">
        <v>3443</v>
      </c>
      <c r="B1996" s="163" t="s">
        <v>3646</v>
      </c>
      <c r="C1996" s="163" t="s">
        <v>234</v>
      </c>
      <c r="D1996" s="163" t="s">
        <v>234</v>
      </c>
      <c r="E1996" s="163" t="s">
        <v>13</v>
      </c>
      <c r="F1996" s="163"/>
      <c r="G1996" s="163" t="s">
        <v>16</v>
      </c>
      <c r="H1996" s="163" t="s">
        <v>2307</v>
      </c>
      <c r="I1996" s="164" t="s">
        <v>3442</v>
      </c>
      <c r="J1996" s="164" t="s">
        <v>3442</v>
      </c>
      <c r="K1996" s="164">
        <v>0</v>
      </c>
      <c r="L1996" s="164">
        <v>0</v>
      </c>
      <c r="M1996" s="164">
        <v>1</v>
      </c>
      <c r="N1996" s="164">
        <v>1</v>
      </c>
      <c r="O1996" s="156">
        <v>0</v>
      </c>
      <c r="P1996" s="156">
        <f t="shared" si="31"/>
        <v>0</v>
      </c>
    </row>
    <row r="1997" spans="1:16">
      <c r="A1997" s="163" t="s">
        <v>3443</v>
      </c>
      <c r="B1997" s="163" t="s">
        <v>3646</v>
      </c>
      <c r="C1997" s="163" t="s">
        <v>234</v>
      </c>
      <c r="D1997" s="163" t="s">
        <v>234</v>
      </c>
      <c r="E1997" s="163" t="s">
        <v>13</v>
      </c>
      <c r="F1997" s="163"/>
      <c r="G1997" s="163" t="s">
        <v>2287</v>
      </c>
      <c r="H1997" s="163" t="s">
        <v>2288</v>
      </c>
      <c r="I1997" s="164">
        <v>718.21</v>
      </c>
      <c r="J1997" s="164">
        <v>718.21</v>
      </c>
      <c r="K1997" s="164">
        <v>718.21</v>
      </c>
      <c r="L1997" s="164">
        <v>718.21</v>
      </c>
      <c r="M1997" s="164">
        <v>1</v>
      </c>
      <c r="N1997" s="164">
        <v>1</v>
      </c>
      <c r="O1997" s="156">
        <v>0</v>
      </c>
      <c r="P1997" s="156">
        <f t="shared" si="31"/>
        <v>718.21</v>
      </c>
    </row>
    <row r="1998" spans="1:16">
      <c r="A1998" s="163" t="s">
        <v>3443</v>
      </c>
      <c r="B1998" s="163" t="s">
        <v>3646</v>
      </c>
      <c r="C1998" s="163" t="s">
        <v>234</v>
      </c>
      <c r="D1998" s="163" t="s">
        <v>234</v>
      </c>
      <c r="E1998" s="163" t="s">
        <v>13</v>
      </c>
      <c r="F1998" s="163"/>
      <c r="G1998" s="163" t="s">
        <v>2302</v>
      </c>
      <c r="H1998" s="163" t="s">
        <v>2303</v>
      </c>
      <c r="I1998" s="164">
        <v>193.71</v>
      </c>
      <c r="J1998" s="164">
        <v>193.71</v>
      </c>
      <c r="K1998" s="164">
        <v>193.71</v>
      </c>
      <c r="L1998" s="164">
        <v>193.71</v>
      </c>
      <c r="M1998" s="164">
        <v>1</v>
      </c>
      <c r="N1998" s="164">
        <v>1</v>
      </c>
      <c r="O1998" s="156">
        <v>0</v>
      </c>
      <c r="P1998" s="156">
        <f t="shared" si="31"/>
        <v>193.71</v>
      </c>
    </row>
    <row r="1999" spans="1:16">
      <c r="A1999" s="163" t="s">
        <v>3443</v>
      </c>
      <c r="B1999" s="163" t="s">
        <v>3646</v>
      </c>
      <c r="C1999" s="163" t="s">
        <v>234</v>
      </c>
      <c r="D1999" s="163" t="s">
        <v>234</v>
      </c>
      <c r="E1999" s="163" t="s">
        <v>13</v>
      </c>
      <c r="F1999" s="163"/>
      <c r="G1999" s="163" t="s">
        <v>2306</v>
      </c>
      <c r="H1999" s="163" t="s">
        <v>27</v>
      </c>
      <c r="I1999" s="164" t="s">
        <v>3442</v>
      </c>
      <c r="J1999" s="164" t="s">
        <v>3442</v>
      </c>
      <c r="K1999" s="164">
        <v>0</v>
      </c>
      <c r="L1999" s="164">
        <v>0</v>
      </c>
      <c r="M1999" s="164">
        <v>1</v>
      </c>
      <c r="N1999" s="164">
        <v>1</v>
      </c>
      <c r="O1999" s="156">
        <v>0</v>
      </c>
      <c r="P1999" s="156">
        <f t="shared" si="31"/>
        <v>0</v>
      </c>
    </row>
    <row r="2000" spans="1:16">
      <c r="A2000" s="163" t="s">
        <v>3443</v>
      </c>
      <c r="B2000" s="163" t="s">
        <v>3646</v>
      </c>
      <c r="C2000" s="163" t="s">
        <v>234</v>
      </c>
      <c r="D2000" s="163" t="s">
        <v>234</v>
      </c>
      <c r="E2000" s="163" t="s">
        <v>13</v>
      </c>
      <c r="F2000" s="163"/>
      <c r="G2000" s="163" t="s">
        <v>2385</v>
      </c>
      <c r="H2000" s="163" t="s">
        <v>2386</v>
      </c>
      <c r="I2000" s="164" t="s">
        <v>3442</v>
      </c>
      <c r="J2000" s="164" t="s">
        <v>3442</v>
      </c>
      <c r="K2000" s="164">
        <v>0</v>
      </c>
      <c r="L2000" s="164">
        <v>0</v>
      </c>
      <c r="M2000" s="164">
        <v>1</v>
      </c>
      <c r="N2000" s="164">
        <v>1</v>
      </c>
      <c r="O2000" s="156">
        <v>0</v>
      </c>
      <c r="P2000" s="156">
        <f t="shared" si="31"/>
        <v>0</v>
      </c>
    </row>
    <row r="2001" spans="1:16">
      <c r="A2001" s="163" t="s">
        <v>3443</v>
      </c>
      <c r="B2001" s="163" t="s">
        <v>3646</v>
      </c>
      <c r="C2001" s="163" t="s">
        <v>234</v>
      </c>
      <c r="D2001" s="163" t="s">
        <v>234</v>
      </c>
      <c r="E2001" s="163" t="s">
        <v>13</v>
      </c>
      <c r="F2001" s="163"/>
      <c r="G2001" s="163" t="s">
        <v>2289</v>
      </c>
      <c r="H2001" s="163" t="s">
        <v>2290</v>
      </c>
      <c r="I2001" s="164" t="s">
        <v>3442</v>
      </c>
      <c r="J2001" s="164" t="s">
        <v>3442</v>
      </c>
      <c r="K2001" s="164">
        <v>0</v>
      </c>
      <c r="L2001" s="164">
        <v>0</v>
      </c>
      <c r="M2001" s="164">
        <v>1</v>
      </c>
      <c r="N2001" s="164">
        <v>1</v>
      </c>
      <c r="O2001" s="156">
        <v>0</v>
      </c>
      <c r="P2001" s="156">
        <f t="shared" si="31"/>
        <v>0</v>
      </c>
    </row>
    <row r="2002" spans="1:16">
      <c r="A2002" s="163" t="s">
        <v>3443</v>
      </c>
      <c r="B2002" s="163" t="s">
        <v>3646</v>
      </c>
      <c r="C2002" s="163" t="s">
        <v>234</v>
      </c>
      <c r="D2002" s="163" t="s">
        <v>234</v>
      </c>
      <c r="E2002" s="163" t="s">
        <v>13</v>
      </c>
      <c r="F2002" s="163"/>
      <c r="G2002" s="163" t="s">
        <v>2291</v>
      </c>
      <c r="H2002" s="163" t="s">
        <v>2292</v>
      </c>
      <c r="I2002" s="164" t="s">
        <v>3442</v>
      </c>
      <c r="J2002" s="164" t="s">
        <v>3442</v>
      </c>
      <c r="K2002" s="164">
        <v>70387</v>
      </c>
      <c r="L2002" s="164">
        <v>70387</v>
      </c>
      <c r="M2002" s="164">
        <v>1</v>
      </c>
      <c r="N2002" s="164">
        <v>1</v>
      </c>
      <c r="O2002" s="156">
        <v>70387</v>
      </c>
      <c r="P2002" s="156">
        <f t="shared" si="31"/>
        <v>0</v>
      </c>
    </row>
    <row r="2003" spans="1:16">
      <c r="A2003" s="163" t="s">
        <v>3443</v>
      </c>
      <c r="B2003" s="163" t="s">
        <v>3646</v>
      </c>
      <c r="C2003" s="163" t="s">
        <v>234</v>
      </c>
      <c r="D2003" s="163" t="s">
        <v>234</v>
      </c>
      <c r="E2003" s="163" t="s">
        <v>13</v>
      </c>
      <c r="F2003" s="163"/>
      <c r="G2003" s="163" t="s">
        <v>2293</v>
      </c>
      <c r="H2003" s="163" t="s">
        <v>17</v>
      </c>
      <c r="I2003" s="164">
        <v>160.24</v>
      </c>
      <c r="J2003" s="164">
        <v>160.24</v>
      </c>
      <c r="K2003" s="164">
        <v>933.14</v>
      </c>
      <c r="L2003" s="164">
        <v>933.1400000000001</v>
      </c>
      <c r="M2003" s="164">
        <v>1</v>
      </c>
      <c r="N2003" s="164">
        <v>1</v>
      </c>
      <c r="O2003" s="156">
        <v>772.90000000000009</v>
      </c>
      <c r="P2003" s="156">
        <f t="shared" si="31"/>
        <v>160.24</v>
      </c>
    </row>
    <row r="2004" spans="1:16">
      <c r="A2004" s="163" t="s">
        <v>3443</v>
      </c>
      <c r="B2004" s="163" t="s">
        <v>3646</v>
      </c>
      <c r="C2004" s="163" t="s">
        <v>234</v>
      </c>
      <c r="D2004" s="163" t="s">
        <v>234</v>
      </c>
      <c r="E2004" s="163" t="s">
        <v>13</v>
      </c>
      <c r="F2004" s="163"/>
      <c r="G2004" s="163" t="s">
        <v>2294</v>
      </c>
      <c r="H2004" s="163" t="s">
        <v>2295</v>
      </c>
      <c r="I2004" s="164">
        <v>55.38</v>
      </c>
      <c r="J2004" s="164">
        <v>55.38</v>
      </c>
      <c r="K2004" s="164">
        <v>110.76</v>
      </c>
      <c r="L2004" s="164">
        <v>110.76</v>
      </c>
      <c r="M2004" s="164">
        <v>1</v>
      </c>
      <c r="N2004" s="164">
        <v>1</v>
      </c>
      <c r="O2004" s="156">
        <v>55.38</v>
      </c>
      <c r="P2004" s="156">
        <f t="shared" si="31"/>
        <v>55.38</v>
      </c>
    </row>
    <row r="2005" spans="1:16">
      <c r="A2005" s="163" t="s">
        <v>3443</v>
      </c>
      <c r="B2005" s="163" t="s">
        <v>3646</v>
      </c>
      <c r="C2005" s="163" t="s">
        <v>234</v>
      </c>
      <c r="D2005" s="163" t="s">
        <v>234</v>
      </c>
      <c r="E2005" s="163" t="s">
        <v>13</v>
      </c>
      <c r="F2005" s="163"/>
      <c r="G2005" s="163" t="s">
        <v>2314</v>
      </c>
      <c r="H2005" s="163" t="s">
        <v>2315</v>
      </c>
      <c r="I2005" s="164" t="s">
        <v>3442</v>
      </c>
      <c r="J2005" s="164" t="s">
        <v>3442</v>
      </c>
      <c r="K2005" s="164">
        <v>0</v>
      </c>
      <c r="L2005" s="164">
        <v>0</v>
      </c>
      <c r="M2005" s="164">
        <v>1</v>
      </c>
      <c r="N2005" s="164">
        <v>1</v>
      </c>
      <c r="O2005" s="156">
        <v>0</v>
      </c>
      <c r="P2005" s="156">
        <f t="shared" si="31"/>
        <v>0</v>
      </c>
    </row>
    <row r="2006" spans="1:16">
      <c r="A2006" s="163" t="s">
        <v>3443</v>
      </c>
      <c r="B2006" s="163" t="s">
        <v>3646</v>
      </c>
      <c r="C2006" s="163" t="s">
        <v>234</v>
      </c>
      <c r="D2006" s="163" t="s">
        <v>234</v>
      </c>
      <c r="E2006" s="163" t="s">
        <v>13</v>
      </c>
      <c r="F2006" s="163"/>
      <c r="G2006" s="163" t="s">
        <v>2304</v>
      </c>
      <c r="H2006" s="163" t="s">
        <v>2305</v>
      </c>
      <c r="I2006" s="164">
        <v>5451.11</v>
      </c>
      <c r="J2006" s="164">
        <v>5451.11</v>
      </c>
      <c r="K2006" s="164">
        <v>70728.44</v>
      </c>
      <c r="L2006" s="164">
        <v>70728.44</v>
      </c>
      <c r="M2006" s="164">
        <v>1</v>
      </c>
      <c r="N2006" s="164">
        <v>1</v>
      </c>
      <c r="O2006" s="156">
        <v>65277.33</v>
      </c>
      <c r="P2006" s="156">
        <f t="shared" si="31"/>
        <v>5451.1100000000006</v>
      </c>
    </row>
    <row r="2007" spans="1:16">
      <c r="A2007" s="163" t="s">
        <v>3443</v>
      </c>
      <c r="B2007" s="163" t="s">
        <v>3646</v>
      </c>
      <c r="C2007" s="163" t="s">
        <v>234</v>
      </c>
      <c r="D2007" s="163" t="s">
        <v>234</v>
      </c>
      <c r="E2007" s="163" t="s">
        <v>13</v>
      </c>
      <c r="F2007" s="163"/>
      <c r="G2007" s="163" t="s">
        <v>2309</v>
      </c>
      <c r="H2007" s="163" t="s">
        <v>256</v>
      </c>
      <c r="I2007" s="164" t="s">
        <v>3442</v>
      </c>
      <c r="J2007" s="164" t="s">
        <v>3442</v>
      </c>
      <c r="K2007" s="164">
        <v>0</v>
      </c>
      <c r="L2007" s="164">
        <v>0</v>
      </c>
      <c r="M2007" s="164">
        <v>1</v>
      </c>
      <c r="N2007" s="164">
        <v>1</v>
      </c>
      <c r="O2007" s="156">
        <v>0</v>
      </c>
      <c r="P2007" s="156">
        <f t="shared" si="31"/>
        <v>0</v>
      </c>
    </row>
    <row r="2008" spans="1:16">
      <c r="A2008" s="163" t="s">
        <v>3443</v>
      </c>
      <c r="B2008" s="163" t="s">
        <v>3646</v>
      </c>
      <c r="C2008" s="163" t="s">
        <v>235</v>
      </c>
      <c r="D2008" s="163" t="s">
        <v>235</v>
      </c>
      <c r="E2008" s="163" t="s">
        <v>13</v>
      </c>
      <c r="F2008" s="163"/>
      <c r="G2008" s="163" t="s">
        <v>2279</v>
      </c>
      <c r="H2008" s="163" t="s">
        <v>2280</v>
      </c>
      <c r="I2008" s="164" t="s">
        <v>3442</v>
      </c>
      <c r="J2008" s="164" t="s">
        <v>3442</v>
      </c>
      <c r="K2008" s="164">
        <v>0</v>
      </c>
      <c r="L2008" s="164">
        <v>0</v>
      </c>
      <c r="M2008" s="164">
        <v>1</v>
      </c>
      <c r="N2008" s="164">
        <v>1</v>
      </c>
      <c r="O2008" s="156">
        <v>0</v>
      </c>
      <c r="P2008" s="156">
        <f t="shared" si="31"/>
        <v>0</v>
      </c>
    </row>
    <row r="2009" spans="1:16">
      <c r="A2009" s="163" t="s">
        <v>3443</v>
      </c>
      <c r="B2009" s="163" t="s">
        <v>3646</v>
      </c>
      <c r="C2009" s="163" t="s">
        <v>235</v>
      </c>
      <c r="D2009" s="163" t="s">
        <v>235</v>
      </c>
      <c r="E2009" s="163" t="s">
        <v>13</v>
      </c>
      <c r="F2009" s="163"/>
      <c r="G2009" s="163" t="s">
        <v>2281</v>
      </c>
      <c r="H2009" s="163" t="s">
        <v>2282</v>
      </c>
      <c r="I2009" s="164" t="s">
        <v>3442</v>
      </c>
      <c r="J2009" s="164" t="s">
        <v>3442</v>
      </c>
      <c r="K2009" s="164">
        <v>0</v>
      </c>
      <c r="L2009" s="164">
        <v>0</v>
      </c>
      <c r="M2009" s="164">
        <v>1</v>
      </c>
      <c r="N2009" s="164">
        <v>1</v>
      </c>
      <c r="O2009" s="156">
        <v>0</v>
      </c>
      <c r="P2009" s="156">
        <f t="shared" si="31"/>
        <v>0</v>
      </c>
    </row>
    <row r="2010" spans="1:16">
      <c r="A2010" s="163" t="s">
        <v>3443</v>
      </c>
      <c r="B2010" s="163" t="s">
        <v>3646</v>
      </c>
      <c r="C2010" s="163" t="s">
        <v>235</v>
      </c>
      <c r="D2010" s="163" t="s">
        <v>235</v>
      </c>
      <c r="E2010" s="163" t="s">
        <v>13</v>
      </c>
      <c r="F2010" s="163"/>
      <c r="G2010" s="163" t="s">
        <v>2283</v>
      </c>
      <c r="H2010" s="163" t="s">
        <v>2284</v>
      </c>
      <c r="I2010" s="164" t="s">
        <v>3442</v>
      </c>
      <c r="J2010" s="164" t="s">
        <v>3442</v>
      </c>
      <c r="K2010" s="164">
        <v>0</v>
      </c>
      <c r="L2010" s="164">
        <v>0</v>
      </c>
      <c r="M2010" s="164">
        <v>1</v>
      </c>
      <c r="N2010" s="164">
        <v>1</v>
      </c>
      <c r="O2010" s="156">
        <v>0</v>
      </c>
      <c r="P2010" s="156">
        <f t="shared" si="31"/>
        <v>0</v>
      </c>
    </row>
    <row r="2011" spans="1:16">
      <c r="A2011" s="163" t="s">
        <v>3443</v>
      </c>
      <c r="B2011" s="163" t="s">
        <v>3646</v>
      </c>
      <c r="C2011" s="163" t="s">
        <v>235</v>
      </c>
      <c r="D2011" s="163" t="s">
        <v>235</v>
      </c>
      <c r="E2011" s="163" t="s">
        <v>13</v>
      </c>
      <c r="F2011" s="163"/>
      <c r="G2011" s="163" t="s">
        <v>2285</v>
      </c>
      <c r="H2011" s="163" t="s">
        <v>2286</v>
      </c>
      <c r="I2011" s="164" t="s">
        <v>3442</v>
      </c>
      <c r="J2011" s="164" t="s">
        <v>3442</v>
      </c>
      <c r="K2011" s="164">
        <v>0</v>
      </c>
      <c r="L2011" s="164">
        <v>0</v>
      </c>
      <c r="M2011" s="164">
        <v>1</v>
      </c>
      <c r="N2011" s="164">
        <v>1</v>
      </c>
      <c r="O2011" s="156">
        <v>0</v>
      </c>
      <c r="P2011" s="156">
        <f t="shared" si="31"/>
        <v>0</v>
      </c>
    </row>
    <row r="2012" spans="1:16">
      <c r="A2012" s="163" t="s">
        <v>3443</v>
      </c>
      <c r="B2012" s="163" t="s">
        <v>3646</v>
      </c>
      <c r="C2012" s="163" t="s">
        <v>235</v>
      </c>
      <c r="D2012" s="163" t="s">
        <v>235</v>
      </c>
      <c r="E2012" s="163" t="s">
        <v>13</v>
      </c>
      <c r="F2012" s="163"/>
      <c r="G2012" s="163" t="s">
        <v>2287</v>
      </c>
      <c r="H2012" s="163" t="s">
        <v>2288</v>
      </c>
      <c r="I2012" s="164" t="s">
        <v>3442</v>
      </c>
      <c r="J2012" s="164" t="s">
        <v>3442</v>
      </c>
      <c r="K2012" s="164">
        <v>0</v>
      </c>
      <c r="L2012" s="164">
        <v>0</v>
      </c>
      <c r="M2012" s="164">
        <v>1</v>
      </c>
      <c r="N2012" s="164">
        <v>1</v>
      </c>
      <c r="O2012" s="156">
        <v>0</v>
      </c>
      <c r="P2012" s="156">
        <f t="shared" si="31"/>
        <v>0</v>
      </c>
    </row>
    <row r="2013" spans="1:16">
      <c r="A2013" s="163" t="s">
        <v>3443</v>
      </c>
      <c r="B2013" s="163" t="s">
        <v>3646</v>
      </c>
      <c r="C2013" s="163" t="s">
        <v>235</v>
      </c>
      <c r="D2013" s="163" t="s">
        <v>235</v>
      </c>
      <c r="E2013" s="163" t="s">
        <v>13</v>
      </c>
      <c r="F2013" s="163"/>
      <c r="G2013" s="163" t="s">
        <v>2302</v>
      </c>
      <c r="H2013" s="163" t="s">
        <v>2303</v>
      </c>
      <c r="I2013" s="164" t="s">
        <v>3442</v>
      </c>
      <c r="J2013" s="164" t="s">
        <v>3442</v>
      </c>
      <c r="K2013" s="164">
        <v>0</v>
      </c>
      <c r="L2013" s="164">
        <v>0</v>
      </c>
      <c r="M2013" s="164">
        <v>1</v>
      </c>
      <c r="N2013" s="164">
        <v>1</v>
      </c>
      <c r="O2013" s="156">
        <v>0</v>
      </c>
      <c r="P2013" s="156">
        <f t="shared" si="31"/>
        <v>0</v>
      </c>
    </row>
    <row r="2014" spans="1:16">
      <c r="A2014" s="163" t="s">
        <v>3443</v>
      </c>
      <c r="B2014" s="163" t="s">
        <v>3646</v>
      </c>
      <c r="C2014" s="163" t="s">
        <v>235</v>
      </c>
      <c r="D2014" s="163" t="s">
        <v>235</v>
      </c>
      <c r="E2014" s="163" t="s">
        <v>13</v>
      </c>
      <c r="F2014" s="163"/>
      <c r="G2014" s="163" t="s">
        <v>2306</v>
      </c>
      <c r="H2014" s="163" t="s">
        <v>27</v>
      </c>
      <c r="I2014" s="164" t="s">
        <v>3442</v>
      </c>
      <c r="J2014" s="164" t="s">
        <v>3442</v>
      </c>
      <c r="K2014" s="164">
        <v>0</v>
      </c>
      <c r="L2014" s="164">
        <v>0</v>
      </c>
      <c r="M2014" s="164">
        <v>1</v>
      </c>
      <c r="N2014" s="164">
        <v>1</v>
      </c>
      <c r="O2014" s="156">
        <v>0</v>
      </c>
      <c r="P2014" s="156">
        <f t="shared" si="31"/>
        <v>0</v>
      </c>
    </row>
    <row r="2015" spans="1:16">
      <c r="A2015" s="163" t="s">
        <v>3443</v>
      </c>
      <c r="B2015" s="163" t="s">
        <v>3646</v>
      </c>
      <c r="C2015" s="163" t="s">
        <v>235</v>
      </c>
      <c r="D2015" s="163" t="s">
        <v>235</v>
      </c>
      <c r="E2015" s="163" t="s">
        <v>13</v>
      </c>
      <c r="F2015" s="163"/>
      <c r="G2015" s="163" t="s">
        <v>2289</v>
      </c>
      <c r="H2015" s="163" t="s">
        <v>2290</v>
      </c>
      <c r="I2015" s="164" t="s">
        <v>3442</v>
      </c>
      <c r="J2015" s="164" t="s">
        <v>3442</v>
      </c>
      <c r="K2015" s="164">
        <v>0</v>
      </c>
      <c r="L2015" s="164">
        <v>0</v>
      </c>
      <c r="M2015" s="164">
        <v>1</v>
      </c>
      <c r="N2015" s="164">
        <v>1</v>
      </c>
      <c r="O2015" s="156">
        <v>0</v>
      </c>
      <c r="P2015" s="156">
        <f t="shared" si="31"/>
        <v>0</v>
      </c>
    </row>
    <row r="2016" spans="1:16">
      <c r="A2016" s="163" t="s">
        <v>3443</v>
      </c>
      <c r="B2016" s="163" t="s">
        <v>3646</v>
      </c>
      <c r="C2016" s="163" t="s">
        <v>235</v>
      </c>
      <c r="D2016" s="163" t="s">
        <v>235</v>
      </c>
      <c r="E2016" s="163" t="s">
        <v>13</v>
      </c>
      <c r="F2016" s="163"/>
      <c r="G2016" s="163" t="s">
        <v>2291</v>
      </c>
      <c r="H2016" s="163" t="s">
        <v>2292</v>
      </c>
      <c r="I2016" s="164" t="s">
        <v>3442</v>
      </c>
      <c r="J2016" s="164" t="s">
        <v>3442</v>
      </c>
      <c r="K2016" s="164">
        <v>0</v>
      </c>
      <c r="L2016" s="164">
        <v>0</v>
      </c>
      <c r="M2016" s="164">
        <v>1</v>
      </c>
      <c r="N2016" s="164">
        <v>1</v>
      </c>
      <c r="O2016" s="156">
        <v>0</v>
      </c>
      <c r="P2016" s="156">
        <f t="shared" si="31"/>
        <v>0</v>
      </c>
    </row>
    <row r="2017" spans="1:16">
      <c r="A2017" s="163" t="s">
        <v>3443</v>
      </c>
      <c r="B2017" s="163" t="s">
        <v>3646</v>
      </c>
      <c r="C2017" s="163" t="s">
        <v>235</v>
      </c>
      <c r="D2017" s="163" t="s">
        <v>235</v>
      </c>
      <c r="E2017" s="163" t="s">
        <v>13</v>
      </c>
      <c r="F2017" s="163"/>
      <c r="G2017" s="163" t="s">
        <v>2293</v>
      </c>
      <c r="H2017" s="163" t="s">
        <v>17</v>
      </c>
      <c r="I2017" s="164" t="s">
        <v>3442</v>
      </c>
      <c r="J2017" s="164" t="s">
        <v>3442</v>
      </c>
      <c r="K2017" s="164">
        <v>0</v>
      </c>
      <c r="L2017" s="164">
        <v>0</v>
      </c>
      <c r="M2017" s="164">
        <v>1</v>
      </c>
      <c r="N2017" s="164">
        <v>1</v>
      </c>
      <c r="O2017" s="156">
        <v>0</v>
      </c>
      <c r="P2017" s="156">
        <f t="shared" si="31"/>
        <v>0</v>
      </c>
    </row>
    <row r="2018" spans="1:16">
      <c r="A2018" s="163" t="s">
        <v>3443</v>
      </c>
      <c r="B2018" s="163" t="s">
        <v>3646</v>
      </c>
      <c r="C2018" s="163" t="s">
        <v>235</v>
      </c>
      <c r="D2018" s="163" t="s">
        <v>235</v>
      </c>
      <c r="E2018" s="163" t="s">
        <v>13</v>
      </c>
      <c r="F2018" s="163"/>
      <c r="G2018" s="163" t="s">
        <v>2294</v>
      </c>
      <c r="H2018" s="163" t="s">
        <v>2295</v>
      </c>
      <c r="I2018" s="164" t="s">
        <v>3442</v>
      </c>
      <c r="J2018" s="164" t="s">
        <v>3442</v>
      </c>
      <c r="K2018" s="164">
        <v>0</v>
      </c>
      <c r="L2018" s="164">
        <v>0</v>
      </c>
      <c r="M2018" s="164">
        <v>1</v>
      </c>
      <c r="N2018" s="164">
        <v>1</v>
      </c>
      <c r="O2018" s="156">
        <v>0</v>
      </c>
      <c r="P2018" s="156">
        <f t="shared" si="31"/>
        <v>0</v>
      </c>
    </row>
    <row r="2019" spans="1:16">
      <c r="A2019" s="163" t="s">
        <v>3443</v>
      </c>
      <c r="B2019" s="163" t="s">
        <v>3646</v>
      </c>
      <c r="C2019" s="163" t="s">
        <v>236</v>
      </c>
      <c r="D2019" s="163" t="s">
        <v>236</v>
      </c>
      <c r="E2019" s="163" t="s">
        <v>13</v>
      </c>
      <c r="F2019" s="163"/>
      <c r="G2019" s="163" t="s">
        <v>2279</v>
      </c>
      <c r="H2019" s="163" t="s">
        <v>2280</v>
      </c>
      <c r="I2019" s="164" t="s">
        <v>3442</v>
      </c>
      <c r="J2019" s="164" t="s">
        <v>3442</v>
      </c>
      <c r="K2019" s="164">
        <v>0</v>
      </c>
      <c r="L2019" s="164">
        <v>0</v>
      </c>
      <c r="M2019" s="164">
        <v>1</v>
      </c>
      <c r="N2019" s="164">
        <v>1</v>
      </c>
      <c r="O2019" s="156">
        <v>0</v>
      </c>
      <c r="P2019" s="156">
        <f t="shared" si="31"/>
        <v>0</v>
      </c>
    </row>
    <row r="2020" spans="1:16">
      <c r="A2020" s="163" t="s">
        <v>3443</v>
      </c>
      <c r="B2020" s="163" t="s">
        <v>3646</v>
      </c>
      <c r="C2020" s="163" t="s">
        <v>236</v>
      </c>
      <c r="D2020" s="163" t="s">
        <v>236</v>
      </c>
      <c r="E2020" s="163" t="s">
        <v>13</v>
      </c>
      <c r="F2020" s="163"/>
      <c r="G2020" s="163" t="s">
        <v>2281</v>
      </c>
      <c r="H2020" s="163" t="s">
        <v>2282</v>
      </c>
      <c r="I2020" s="164" t="s">
        <v>3442</v>
      </c>
      <c r="J2020" s="164" t="s">
        <v>3442</v>
      </c>
      <c r="K2020" s="164">
        <v>0</v>
      </c>
      <c r="L2020" s="164">
        <v>0</v>
      </c>
      <c r="M2020" s="164">
        <v>1</v>
      </c>
      <c r="N2020" s="164">
        <v>1</v>
      </c>
      <c r="O2020" s="156">
        <v>0</v>
      </c>
      <c r="P2020" s="156">
        <f t="shared" si="31"/>
        <v>0</v>
      </c>
    </row>
    <row r="2021" spans="1:16">
      <c r="A2021" s="163" t="s">
        <v>3443</v>
      </c>
      <c r="B2021" s="163" t="s">
        <v>3646</v>
      </c>
      <c r="C2021" s="163" t="s">
        <v>236</v>
      </c>
      <c r="D2021" s="163" t="s">
        <v>236</v>
      </c>
      <c r="E2021" s="163" t="s">
        <v>13</v>
      </c>
      <c r="F2021" s="163"/>
      <c r="G2021" s="163" t="s">
        <v>2283</v>
      </c>
      <c r="H2021" s="163" t="s">
        <v>2284</v>
      </c>
      <c r="I2021" s="164" t="s">
        <v>3442</v>
      </c>
      <c r="J2021" s="164" t="s">
        <v>3442</v>
      </c>
      <c r="K2021" s="164">
        <v>0</v>
      </c>
      <c r="L2021" s="164">
        <v>0</v>
      </c>
      <c r="M2021" s="164">
        <v>1</v>
      </c>
      <c r="N2021" s="164">
        <v>1</v>
      </c>
      <c r="O2021" s="156">
        <v>0</v>
      </c>
      <c r="P2021" s="156">
        <f t="shared" si="31"/>
        <v>0</v>
      </c>
    </row>
    <row r="2022" spans="1:16">
      <c r="A2022" s="163" t="s">
        <v>3443</v>
      </c>
      <c r="B2022" s="163" t="s">
        <v>3646</v>
      </c>
      <c r="C2022" s="163" t="s">
        <v>236</v>
      </c>
      <c r="D2022" s="163" t="s">
        <v>236</v>
      </c>
      <c r="E2022" s="163" t="s">
        <v>13</v>
      </c>
      <c r="F2022" s="163"/>
      <c r="G2022" s="163" t="s">
        <v>2285</v>
      </c>
      <c r="H2022" s="163" t="s">
        <v>2286</v>
      </c>
      <c r="I2022" s="164" t="s">
        <v>3442</v>
      </c>
      <c r="J2022" s="164" t="s">
        <v>3442</v>
      </c>
      <c r="K2022" s="164">
        <v>0</v>
      </c>
      <c r="L2022" s="164">
        <v>0</v>
      </c>
      <c r="M2022" s="164">
        <v>1</v>
      </c>
      <c r="N2022" s="164">
        <v>1</v>
      </c>
      <c r="O2022" s="156">
        <v>0</v>
      </c>
      <c r="P2022" s="156">
        <f t="shared" si="31"/>
        <v>0</v>
      </c>
    </row>
    <row r="2023" spans="1:16">
      <c r="A2023" s="163" t="s">
        <v>3443</v>
      </c>
      <c r="B2023" s="163" t="s">
        <v>3646</v>
      </c>
      <c r="C2023" s="163" t="s">
        <v>236</v>
      </c>
      <c r="D2023" s="163" t="s">
        <v>236</v>
      </c>
      <c r="E2023" s="163" t="s">
        <v>13</v>
      </c>
      <c r="F2023" s="163"/>
      <c r="G2023" s="163" t="s">
        <v>2287</v>
      </c>
      <c r="H2023" s="163" t="s">
        <v>2288</v>
      </c>
      <c r="I2023" s="164" t="s">
        <v>3442</v>
      </c>
      <c r="J2023" s="164" t="s">
        <v>3442</v>
      </c>
      <c r="K2023" s="164">
        <v>0</v>
      </c>
      <c r="L2023" s="164">
        <v>0</v>
      </c>
      <c r="M2023" s="164">
        <v>1</v>
      </c>
      <c r="N2023" s="164">
        <v>1</v>
      </c>
      <c r="O2023" s="156">
        <v>0</v>
      </c>
      <c r="P2023" s="156">
        <f t="shared" si="31"/>
        <v>0</v>
      </c>
    </row>
    <row r="2024" spans="1:16">
      <c r="A2024" s="163" t="s">
        <v>3443</v>
      </c>
      <c r="B2024" s="163" t="s">
        <v>3646</v>
      </c>
      <c r="C2024" s="163" t="s">
        <v>236</v>
      </c>
      <c r="D2024" s="163" t="s">
        <v>236</v>
      </c>
      <c r="E2024" s="163" t="s">
        <v>13</v>
      </c>
      <c r="F2024" s="163"/>
      <c r="G2024" s="163" t="s">
        <v>2302</v>
      </c>
      <c r="H2024" s="163" t="s">
        <v>2303</v>
      </c>
      <c r="I2024" s="164" t="s">
        <v>3442</v>
      </c>
      <c r="J2024" s="164" t="s">
        <v>3442</v>
      </c>
      <c r="K2024" s="164">
        <v>0</v>
      </c>
      <c r="L2024" s="164">
        <v>0</v>
      </c>
      <c r="M2024" s="164">
        <v>1</v>
      </c>
      <c r="N2024" s="164">
        <v>1</v>
      </c>
      <c r="O2024" s="156">
        <v>0</v>
      </c>
      <c r="P2024" s="156">
        <f t="shared" si="31"/>
        <v>0</v>
      </c>
    </row>
    <row r="2025" spans="1:16">
      <c r="A2025" s="163" t="s">
        <v>3443</v>
      </c>
      <c r="B2025" s="163" t="s">
        <v>3646</v>
      </c>
      <c r="C2025" s="163" t="s">
        <v>236</v>
      </c>
      <c r="D2025" s="163" t="s">
        <v>236</v>
      </c>
      <c r="E2025" s="163" t="s">
        <v>13</v>
      </c>
      <c r="F2025" s="163"/>
      <c r="G2025" s="163" t="s">
        <v>2306</v>
      </c>
      <c r="H2025" s="163" t="s">
        <v>27</v>
      </c>
      <c r="I2025" s="164" t="s">
        <v>3442</v>
      </c>
      <c r="J2025" s="164" t="s">
        <v>3442</v>
      </c>
      <c r="K2025" s="164">
        <v>0</v>
      </c>
      <c r="L2025" s="164">
        <v>0</v>
      </c>
      <c r="M2025" s="164">
        <v>1</v>
      </c>
      <c r="N2025" s="164">
        <v>1</v>
      </c>
      <c r="O2025" s="156">
        <v>0</v>
      </c>
      <c r="P2025" s="156">
        <f t="shared" si="31"/>
        <v>0</v>
      </c>
    </row>
    <row r="2026" spans="1:16">
      <c r="A2026" s="163" t="s">
        <v>3443</v>
      </c>
      <c r="B2026" s="163" t="s">
        <v>3646</v>
      </c>
      <c r="C2026" s="163" t="s">
        <v>236</v>
      </c>
      <c r="D2026" s="163" t="s">
        <v>236</v>
      </c>
      <c r="E2026" s="163" t="s">
        <v>13</v>
      </c>
      <c r="F2026" s="163"/>
      <c r="G2026" s="163" t="s">
        <v>2289</v>
      </c>
      <c r="H2026" s="163" t="s">
        <v>2290</v>
      </c>
      <c r="I2026" s="164" t="s">
        <v>3442</v>
      </c>
      <c r="J2026" s="164" t="s">
        <v>3442</v>
      </c>
      <c r="K2026" s="164">
        <v>0</v>
      </c>
      <c r="L2026" s="164">
        <v>0</v>
      </c>
      <c r="M2026" s="164">
        <v>1</v>
      </c>
      <c r="N2026" s="164">
        <v>1</v>
      </c>
      <c r="O2026" s="156">
        <v>0</v>
      </c>
      <c r="P2026" s="156">
        <f t="shared" si="31"/>
        <v>0</v>
      </c>
    </row>
    <row r="2027" spans="1:16">
      <c r="A2027" s="163" t="s">
        <v>3443</v>
      </c>
      <c r="B2027" s="163" t="s">
        <v>3646</v>
      </c>
      <c r="C2027" s="163" t="s">
        <v>236</v>
      </c>
      <c r="D2027" s="163" t="s">
        <v>236</v>
      </c>
      <c r="E2027" s="163" t="s">
        <v>13</v>
      </c>
      <c r="F2027" s="163"/>
      <c r="G2027" s="163" t="s">
        <v>2291</v>
      </c>
      <c r="H2027" s="163" t="s">
        <v>2292</v>
      </c>
      <c r="I2027" s="164" t="s">
        <v>3442</v>
      </c>
      <c r="J2027" s="164" t="s">
        <v>3442</v>
      </c>
      <c r="K2027" s="164">
        <v>0</v>
      </c>
      <c r="L2027" s="164">
        <v>0</v>
      </c>
      <c r="M2027" s="164">
        <v>1</v>
      </c>
      <c r="N2027" s="164">
        <v>1</v>
      </c>
      <c r="O2027" s="156">
        <v>0</v>
      </c>
      <c r="P2027" s="156">
        <f t="shared" si="31"/>
        <v>0</v>
      </c>
    </row>
    <row r="2028" spans="1:16">
      <c r="A2028" s="163" t="s">
        <v>3443</v>
      </c>
      <c r="B2028" s="163" t="s">
        <v>3646</v>
      </c>
      <c r="C2028" s="163" t="s">
        <v>236</v>
      </c>
      <c r="D2028" s="163" t="s">
        <v>236</v>
      </c>
      <c r="E2028" s="163" t="s">
        <v>13</v>
      </c>
      <c r="F2028" s="163"/>
      <c r="G2028" s="163" t="s">
        <v>2293</v>
      </c>
      <c r="H2028" s="163" t="s">
        <v>17</v>
      </c>
      <c r="I2028" s="164" t="s">
        <v>3442</v>
      </c>
      <c r="J2028" s="164" t="s">
        <v>3442</v>
      </c>
      <c r="K2028" s="164">
        <v>0</v>
      </c>
      <c r="L2028" s="164">
        <v>0</v>
      </c>
      <c r="M2028" s="164">
        <v>1</v>
      </c>
      <c r="N2028" s="164">
        <v>1</v>
      </c>
      <c r="O2028" s="156">
        <v>0</v>
      </c>
      <c r="P2028" s="156">
        <f t="shared" si="31"/>
        <v>0</v>
      </c>
    </row>
    <row r="2029" spans="1:16">
      <c r="A2029" s="163" t="s">
        <v>3443</v>
      </c>
      <c r="B2029" s="163" t="s">
        <v>3646</v>
      </c>
      <c r="C2029" s="163" t="s">
        <v>236</v>
      </c>
      <c r="D2029" s="163" t="s">
        <v>236</v>
      </c>
      <c r="E2029" s="163" t="s">
        <v>13</v>
      </c>
      <c r="F2029" s="163"/>
      <c r="G2029" s="163" t="s">
        <v>2294</v>
      </c>
      <c r="H2029" s="163" t="s">
        <v>2295</v>
      </c>
      <c r="I2029" s="164" t="s">
        <v>3442</v>
      </c>
      <c r="J2029" s="164" t="s">
        <v>3442</v>
      </c>
      <c r="K2029" s="164">
        <v>0</v>
      </c>
      <c r="L2029" s="164">
        <v>0</v>
      </c>
      <c r="M2029" s="164">
        <v>1</v>
      </c>
      <c r="N2029" s="164">
        <v>1</v>
      </c>
      <c r="O2029" s="156">
        <v>0</v>
      </c>
      <c r="P2029" s="156">
        <f t="shared" si="31"/>
        <v>0</v>
      </c>
    </row>
    <row r="2030" spans="1:16">
      <c r="A2030" s="163" t="s">
        <v>3443</v>
      </c>
      <c r="B2030" s="163" t="s">
        <v>3646</v>
      </c>
      <c r="C2030" s="163" t="s">
        <v>237</v>
      </c>
      <c r="D2030" s="163" t="s">
        <v>237</v>
      </c>
      <c r="E2030" s="163" t="s">
        <v>13</v>
      </c>
      <c r="F2030" s="163"/>
      <c r="G2030" s="163" t="s">
        <v>2279</v>
      </c>
      <c r="H2030" s="163" t="s">
        <v>2280</v>
      </c>
      <c r="I2030" s="164" t="s">
        <v>3442</v>
      </c>
      <c r="J2030" s="164" t="s">
        <v>3442</v>
      </c>
      <c r="K2030" s="164">
        <v>0</v>
      </c>
      <c r="L2030" s="164">
        <v>0</v>
      </c>
      <c r="M2030" s="164">
        <v>1</v>
      </c>
      <c r="N2030" s="164">
        <v>1</v>
      </c>
      <c r="O2030" s="156">
        <v>0</v>
      </c>
      <c r="P2030" s="156">
        <f t="shared" si="31"/>
        <v>0</v>
      </c>
    </row>
    <row r="2031" spans="1:16">
      <c r="A2031" s="163" t="s">
        <v>3443</v>
      </c>
      <c r="B2031" s="163" t="s">
        <v>3646</v>
      </c>
      <c r="C2031" s="163" t="s">
        <v>237</v>
      </c>
      <c r="D2031" s="163" t="s">
        <v>237</v>
      </c>
      <c r="E2031" s="163" t="s">
        <v>13</v>
      </c>
      <c r="F2031" s="163"/>
      <c r="G2031" s="163" t="s">
        <v>2281</v>
      </c>
      <c r="H2031" s="163" t="s">
        <v>2282</v>
      </c>
      <c r="I2031" s="164" t="s">
        <v>3442</v>
      </c>
      <c r="J2031" s="164" t="s">
        <v>3442</v>
      </c>
      <c r="K2031" s="164">
        <v>0</v>
      </c>
      <c r="L2031" s="164">
        <v>0</v>
      </c>
      <c r="M2031" s="164">
        <v>1</v>
      </c>
      <c r="N2031" s="164">
        <v>1</v>
      </c>
      <c r="O2031" s="156">
        <v>0</v>
      </c>
      <c r="P2031" s="156">
        <f t="shared" si="31"/>
        <v>0</v>
      </c>
    </row>
    <row r="2032" spans="1:16">
      <c r="A2032" s="163" t="s">
        <v>3443</v>
      </c>
      <c r="B2032" s="163" t="s">
        <v>3646</v>
      </c>
      <c r="C2032" s="163" t="s">
        <v>237</v>
      </c>
      <c r="D2032" s="163" t="s">
        <v>237</v>
      </c>
      <c r="E2032" s="163" t="s">
        <v>13</v>
      </c>
      <c r="F2032" s="163"/>
      <c r="G2032" s="163" t="s">
        <v>2283</v>
      </c>
      <c r="H2032" s="163" t="s">
        <v>2284</v>
      </c>
      <c r="I2032" s="164" t="s">
        <v>3442</v>
      </c>
      <c r="J2032" s="164" t="s">
        <v>3442</v>
      </c>
      <c r="K2032" s="164">
        <v>0</v>
      </c>
      <c r="L2032" s="164">
        <v>0</v>
      </c>
      <c r="M2032" s="164">
        <v>1</v>
      </c>
      <c r="N2032" s="164">
        <v>1</v>
      </c>
      <c r="O2032" s="156">
        <v>0</v>
      </c>
      <c r="P2032" s="156">
        <f t="shared" si="31"/>
        <v>0</v>
      </c>
    </row>
    <row r="2033" spans="1:16">
      <c r="A2033" s="163" t="s">
        <v>3443</v>
      </c>
      <c r="B2033" s="163" t="s">
        <v>3646</v>
      </c>
      <c r="C2033" s="163" t="s">
        <v>237</v>
      </c>
      <c r="D2033" s="163" t="s">
        <v>237</v>
      </c>
      <c r="E2033" s="163" t="s">
        <v>13</v>
      </c>
      <c r="F2033" s="163"/>
      <c r="G2033" s="163" t="s">
        <v>2285</v>
      </c>
      <c r="H2033" s="163" t="s">
        <v>2286</v>
      </c>
      <c r="I2033" s="164" t="s">
        <v>3442</v>
      </c>
      <c r="J2033" s="164" t="s">
        <v>3442</v>
      </c>
      <c r="K2033" s="164">
        <v>0</v>
      </c>
      <c r="L2033" s="164">
        <v>0</v>
      </c>
      <c r="M2033" s="164">
        <v>1</v>
      </c>
      <c r="N2033" s="164">
        <v>1</v>
      </c>
      <c r="O2033" s="156">
        <v>0</v>
      </c>
      <c r="P2033" s="156">
        <f t="shared" si="31"/>
        <v>0</v>
      </c>
    </row>
    <row r="2034" spans="1:16">
      <c r="A2034" s="163" t="s">
        <v>3443</v>
      </c>
      <c r="B2034" s="163" t="s">
        <v>3646</v>
      </c>
      <c r="C2034" s="163" t="s">
        <v>237</v>
      </c>
      <c r="D2034" s="163" t="s">
        <v>237</v>
      </c>
      <c r="E2034" s="163" t="s">
        <v>13</v>
      </c>
      <c r="F2034" s="163"/>
      <c r="G2034" s="163" t="s">
        <v>2287</v>
      </c>
      <c r="H2034" s="163" t="s">
        <v>2288</v>
      </c>
      <c r="I2034" s="164" t="s">
        <v>3442</v>
      </c>
      <c r="J2034" s="164" t="s">
        <v>3442</v>
      </c>
      <c r="K2034" s="164">
        <v>0</v>
      </c>
      <c r="L2034" s="164">
        <v>0</v>
      </c>
      <c r="M2034" s="164">
        <v>1</v>
      </c>
      <c r="N2034" s="164">
        <v>1</v>
      </c>
      <c r="O2034" s="156">
        <v>0</v>
      </c>
      <c r="P2034" s="156">
        <f t="shared" si="31"/>
        <v>0</v>
      </c>
    </row>
    <row r="2035" spans="1:16">
      <c r="A2035" s="163" t="s">
        <v>3443</v>
      </c>
      <c r="B2035" s="163" t="s">
        <v>3646</v>
      </c>
      <c r="C2035" s="163" t="s">
        <v>237</v>
      </c>
      <c r="D2035" s="163" t="s">
        <v>237</v>
      </c>
      <c r="E2035" s="163" t="s">
        <v>13</v>
      </c>
      <c r="F2035" s="163"/>
      <c r="G2035" s="163" t="s">
        <v>2385</v>
      </c>
      <c r="H2035" s="163" t="s">
        <v>2386</v>
      </c>
      <c r="I2035" s="164" t="s">
        <v>3442</v>
      </c>
      <c r="J2035" s="164" t="s">
        <v>3442</v>
      </c>
      <c r="K2035" s="164">
        <v>0</v>
      </c>
      <c r="L2035" s="164">
        <v>0</v>
      </c>
      <c r="M2035" s="164">
        <v>1</v>
      </c>
      <c r="N2035" s="164">
        <v>1</v>
      </c>
      <c r="O2035" s="156">
        <v>0</v>
      </c>
      <c r="P2035" s="156">
        <f t="shared" si="31"/>
        <v>0</v>
      </c>
    </row>
    <row r="2036" spans="1:16">
      <c r="A2036" s="163" t="s">
        <v>3443</v>
      </c>
      <c r="B2036" s="163" t="s">
        <v>3646</v>
      </c>
      <c r="C2036" s="163" t="s">
        <v>237</v>
      </c>
      <c r="D2036" s="163" t="s">
        <v>237</v>
      </c>
      <c r="E2036" s="163" t="s">
        <v>13</v>
      </c>
      <c r="F2036" s="163"/>
      <c r="G2036" s="163" t="s">
        <v>2289</v>
      </c>
      <c r="H2036" s="163" t="s">
        <v>2290</v>
      </c>
      <c r="I2036" s="164" t="s">
        <v>3442</v>
      </c>
      <c r="J2036" s="164" t="s">
        <v>3442</v>
      </c>
      <c r="K2036" s="164">
        <v>0</v>
      </c>
      <c r="L2036" s="164">
        <v>0</v>
      </c>
      <c r="M2036" s="164">
        <v>1</v>
      </c>
      <c r="N2036" s="164">
        <v>1</v>
      </c>
      <c r="O2036" s="156">
        <v>0</v>
      </c>
      <c r="P2036" s="156">
        <f t="shared" si="31"/>
        <v>0</v>
      </c>
    </row>
    <row r="2037" spans="1:16">
      <c r="A2037" s="163" t="s">
        <v>3443</v>
      </c>
      <c r="B2037" s="163" t="s">
        <v>3646</v>
      </c>
      <c r="C2037" s="163" t="s">
        <v>237</v>
      </c>
      <c r="D2037" s="163" t="s">
        <v>237</v>
      </c>
      <c r="E2037" s="163" t="s">
        <v>13</v>
      </c>
      <c r="F2037" s="163"/>
      <c r="G2037" s="163" t="s">
        <v>2291</v>
      </c>
      <c r="H2037" s="163" t="s">
        <v>2292</v>
      </c>
      <c r="I2037" s="164" t="s">
        <v>3442</v>
      </c>
      <c r="J2037" s="164" t="s">
        <v>3442</v>
      </c>
      <c r="K2037" s="164">
        <v>0</v>
      </c>
      <c r="L2037" s="164">
        <v>0</v>
      </c>
      <c r="M2037" s="164">
        <v>1</v>
      </c>
      <c r="N2037" s="164">
        <v>1</v>
      </c>
      <c r="O2037" s="156">
        <v>0</v>
      </c>
      <c r="P2037" s="156">
        <f t="shared" si="31"/>
        <v>0</v>
      </c>
    </row>
    <row r="2038" spans="1:16">
      <c r="A2038" s="163" t="s">
        <v>3443</v>
      </c>
      <c r="B2038" s="163" t="s">
        <v>3646</v>
      </c>
      <c r="C2038" s="163" t="s">
        <v>237</v>
      </c>
      <c r="D2038" s="163" t="s">
        <v>237</v>
      </c>
      <c r="E2038" s="163" t="s">
        <v>13</v>
      </c>
      <c r="F2038" s="163"/>
      <c r="G2038" s="163" t="s">
        <v>2293</v>
      </c>
      <c r="H2038" s="163" t="s">
        <v>17</v>
      </c>
      <c r="I2038" s="164" t="s">
        <v>3442</v>
      </c>
      <c r="J2038" s="164" t="s">
        <v>3442</v>
      </c>
      <c r="K2038" s="164">
        <v>0</v>
      </c>
      <c r="L2038" s="164">
        <v>0</v>
      </c>
      <c r="M2038" s="164">
        <v>1</v>
      </c>
      <c r="N2038" s="164">
        <v>1</v>
      </c>
      <c r="O2038" s="156">
        <v>0</v>
      </c>
      <c r="P2038" s="156">
        <f t="shared" si="31"/>
        <v>0</v>
      </c>
    </row>
    <row r="2039" spans="1:16">
      <c r="A2039" s="163" t="s">
        <v>3443</v>
      </c>
      <c r="B2039" s="163" t="s">
        <v>3646</v>
      </c>
      <c r="C2039" s="163" t="s">
        <v>237</v>
      </c>
      <c r="D2039" s="163" t="s">
        <v>237</v>
      </c>
      <c r="E2039" s="163" t="s">
        <v>13</v>
      </c>
      <c r="F2039" s="163"/>
      <c r="G2039" s="163" t="s">
        <v>2294</v>
      </c>
      <c r="H2039" s="163" t="s">
        <v>2295</v>
      </c>
      <c r="I2039" s="164" t="s">
        <v>3442</v>
      </c>
      <c r="J2039" s="164" t="s">
        <v>3442</v>
      </c>
      <c r="K2039" s="164">
        <v>0</v>
      </c>
      <c r="L2039" s="164">
        <v>0</v>
      </c>
      <c r="M2039" s="164">
        <v>1</v>
      </c>
      <c r="N2039" s="164">
        <v>1</v>
      </c>
      <c r="O2039" s="156">
        <v>0</v>
      </c>
      <c r="P2039" s="156">
        <f t="shared" si="31"/>
        <v>0</v>
      </c>
    </row>
    <row r="2040" spans="1:16">
      <c r="A2040" s="163" t="s">
        <v>3443</v>
      </c>
      <c r="B2040" s="163" t="s">
        <v>3646</v>
      </c>
      <c r="C2040" s="163" t="s">
        <v>239</v>
      </c>
      <c r="D2040" s="163" t="s">
        <v>239</v>
      </c>
      <c r="E2040" s="163" t="s">
        <v>13</v>
      </c>
      <c r="F2040" s="163"/>
      <c r="G2040" s="163" t="s">
        <v>2279</v>
      </c>
      <c r="H2040" s="163" t="s">
        <v>2280</v>
      </c>
      <c r="I2040" s="164" t="s">
        <v>3442</v>
      </c>
      <c r="J2040" s="164" t="s">
        <v>3442</v>
      </c>
      <c r="K2040" s="164">
        <v>46.55</v>
      </c>
      <c r="L2040" s="164">
        <v>46.55</v>
      </c>
      <c r="M2040" s="164">
        <v>1</v>
      </c>
      <c r="N2040" s="164">
        <v>1</v>
      </c>
      <c r="O2040" s="156">
        <v>46.55</v>
      </c>
      <c r="P2040" s="156">
        <f t="shared" si="31"/>
        <v>0</v>
      </c>
    </row>
    <row r="2041" spans="1:16">
      <c r="A2041" s="163" t="s">
        <v>3443</v>
      </c>
      <c r="B2041" s="163" t="s">
        <v>3646</v>
      </c>
      <c r="C2041" s="163" t="s">
        <v>239</v>
      </c>
      <c r="D2041" s="163" t="s">
        <v>239</v>
      </c>
      <c r="E2041" s="163" t="s">
        <v>13</v>
      </c>
      <c r="F2041" s="163"/>
      <c r="G2041" s="163" t="s">
        <v>2281</v>
      </c>
      <c r="H2041" s="163" t="s">
        <v>2282</v>
      </c>
      <c r="I2041" s="164" t="s">
        <v>3442</v>
      </c>
      <c r="J2041" s="164" t="s">
        <v>3442</v>
      </c>
      <c r="K2041" s="164">
        <v>0</v>
      </c>
      <c r="L2041" s="164">
        <v>0</v>
      </c>
      <c r="M2041" s="164">
        <v>1</v>
      </c>
      <c r="N2041" s="164">
        <v>1</v>
      </c>
      <c r="O2041" s="156">
        <v>0</v>
      </c>
      <c r="P2041" s="156">
        <f t="shared" si="31"/>
        <v>0</v>
      </c>
    </row>
    <row r="2042" spans="1:16">
      <c r="A2042" s="163" t="s">
        <v>3443</v>
      </c>
      <c r="B2042" s="163" t="s">
        <v>3646</v>
      </c>
      <c r="C2042" s="163" t="s">
        <v>239</v>
      </c>
      <c r="D2042" s="163" t="s">
        <v>239</v>
      </c>
      <c r="E2042" s="163" t="s">
        <v>13</v>
      </c>
      <c r="F2042" s="163"/>
      <c r="G2042" s="163" t="s">
        <v>2283</v>
      </c>
      <c r="H2042" s="163" t="s">
        <v>2284</v>
      </c>
      <c r="I2042" s="164" t="s">
        <v>3442</v>
      </c>
      <c r="J2042" s="164" t="s">
        <v>3442</v>
      </c>
      <c r="K2042" s="164">
        <v>0</v>
      </c>
      <c r="L2042" s="164">
        <v>0</v>
      </c>
      <c r="M2042" s="164">
        <v>1</v>
      </c>
      <c r="N2042" s="164">
        <v>1</v>
      </c>
      <c r="O2042" s="156">
        <v>0</v>
      </c>
      <c r="P2042" s="156">
        <f t="shared" si="31"/>
        <v>0</v>
      </c>
    </row>
    <row r="2043" spans="1:16">
      <c r="A2043" s="163" t="s">
        <v>3443</v>
      </c>
      <c r="B2043" s="163" t="s">
        <v>3646</v>
      </c>
      <c r="C2043" s="163" t="s">
        <v>239</v>
      </c>
      <c r="D2043" s="163" t="s">
        <v>239</v>
      </c>
      <c r="E2043" s="163" t="s">
        <v>13</v>
      </c>
      <c r="F2043" s="163"/>
      <c r="G2043" s="163" t="s">
        <v>2285</v>
      </c>
      <c r="H2043" s="163" t="s">
        <v>2286</v>
      </c>
      <c r="I2043" s="164" t="s">
        <v>3442</v>
      </c>
      <c r="J2043" s="164" t="s">
        <v>3442</v>
      </c>
      <c r="K2043" s="164">
        <v>0</v>
      </c>
      <c r="L2043" s="164">
        <v>0</v>
      </c>
      <c r="M2043" s="164">
        <v>1</v>
      </c>
      <c r="N2043" s="164">
        <v>1</v>
      </c>
      <c r="O2043" s="156">
        <v>0</v>
      </c>
      <c r="P2043" s="156">
        <f t="shared" si="31"/>
        <v>0</v>
      </c>
    </row>
    <row r="2044" spans="1:16">
      <c r="A2044" s="163" t="s">
        <v>3443</v>
      </c>
      <c r="B2044" s="163" t="s">
        <v>3646</v>
      </c>
      <c r="C2044" s="163" t="s">
        <v>239</v>
      </c>
      <c r="D2044" s="163" t="s">
        <v>239</v>
      </c>
      <c r="E2044" s="163" t="s">
        <v>13</v>
      </c>
      <c r="F2044" s="163"/>
      <c r="G2044" s="163" t="s">
        <v>16</v>
      </c>
      <c r="H2044" s="163" t="s">
        <v>2307</v>
      </c>
      <c r="I2044" s="164" t="s">
        <v>3442</v>
      </c>
      <c r="J2044" s="164" t="s">
        <v>3442</v>
      </c>
      <c r="K2044" s="164">
        <v>0</v>
      </c>
      <c r="L2044" s="164">
        <v>0</v>
      </c>
      <c r="M2044" s="164">
        <v>1</v>
      </c>
      <c r="N2044" s="164">
        <v>1</v>
      </c>
      <c r="O2044" s="156">
        <v>0</v>
      </c>
      <c r="P2044" s="156">
        <f t="shared" si="31"/>
        <v>0</v>
      </c>
    </row>
    <row r="2045" spans="1:16">
      <c r="A2045" s="163" t="s">
        <v>3443</v>
      </c>
      <c r="B2045" s="163" t="s">
        <v>3646</v>
      </c>
      <c r="C2045" s="163" t="s">
        <v>239</v>
      </c>
      <c r="D2045" s="163" t="s">
        <v>239</v>
      </c>
      <c r="E2045" s="163" t="s">
        <v>13</v>
      </c>
      <c r="F2045" s="163"/>
      <c r="G2045" s="163" t="s">
        <v>2287</v>
      </c>
      <c r="H2045" s="163" t="s">
        <v>2288</v>
      </c>
      <c r="I2045" s="164">
        <v>2.67</v>
      </c>
      <c r="J2045" s="164">
        <v>2.67</v>
      </c>
      <c r="K2045" s="164">
        <v>2.67</v>
      </c>
      <c r="L2045" s="164">
        <v>2.67</v>
      </c>
      <c r="M2045" s="164">
        <v>1</v>
      </c>
      <c r="N2045" s="164">
        <v>1</v>
      </c>
      <c r="O2045" s="156">
        <v>0</v>
      </c>
      <c r="P2045" s="156">
        <f t="shared" si="31"/>
        <v>2.67</v>
      </c>
    </row>
    <row r="2046" spans="1:16">
      <c r="A2046" s="163" t="s">
        <v>3443</v>
      </c>
      <c r="B2046" s="163" t="s">
        <v>3646</v>
      </c>
      <c r="C2046" s="163" t="s">
        <v>239</v>
      </c>
      <c r="D2046" s="163" t="s">
        <v>239</v>
      </c>
      <c r="E2046" s="163" t="s">
        <v>13</v>
      </c>
      <c r="F2046" s="163"/>
      <c r="G2046" s="163" t="s">
        <v>2302</v>
      </c>
      <c r="H2046" s="163" t="s">
        <v>2303</v>
      </c>
      <c r="I2046" s="164">
        <v>0.55000000000000004</v>
      </c>
      <c r="J2046" s="164">
        <v>0.55000000000000004</v>
      </c>
      <c r="K2046" s="164">
        <v>0.55000000000000004</v>
      </c>
      <c r="L2046" s="164">
        <v>0.55000000000000004</v>
      </c>
      <c r="M2046" s="164">
        <v>1</v>
      </c>
      <c r="N2046" s="164">
        <v>1</v>
      </c>
      <c r="O2046" s="156">
        <v>0</v>
      </c>
      <c r="P2046" s="156">
        <f t="shared" si="31"/>
        <v>0.55000000000000004</v>
      </c>
    </row>
    <row r="2047" spans="1:16">
      <c r="A2047" s="163" t="s">
        <v>3443</v>
      </c>
      <c r="B2047" s="163" t="s">
        <v>3646</v>
      </c>
      <c r="C2047" s="163" t="s">
        <v>239</v>
      </c>
      <c r="D2047" s="163" t="s">
        <v>239</v>
      </c>
      <c r="E2047" s="163" t="s">
        <v>13</v>
      </c>
      <c r="F2047" s="163"/>
      <c r="G2047" s="163" t="s">
        <v>2289</v>
      </c>
      <c r="H2047" s="163" t="s">
        <v>2290</v>
      </c>
      <c r="I2047" s="164" t="s">
        <v>3442</v>
      </c>
      <c r="J2047" s="164" t="s">
        <v>3442</v>
      </c>
      <c r="K2047" s="164">
        <v>0</v>
      </c>
      <c r="L2047" s="164">
        <v>0</v>
      </c>
      <c r="M2047" s="164">
        <v>1</v>
      </c>
      <c r="N2047" s="164">
        <v>1</v>
      </c>
      <c r="O2047" s="156">
        <v>0</v>
      </c>
      <c r="P2047" s="156">
        <f t="shared" si="31"/>
        <v>0</v>
      </c>
    </row>
    <row r="2048" spans="1:16">
      <c r="A2048" s="163" t="s">
        <v>3443</v>
      </c>
      <c r="B2048" s="163" t="s">
        <v>3646</v>
      </c>
      <c r="C2048" s="163" t="s">
        <v>239</v>
      </c>
      <c r="D2048" s="163" t="s">
        <v>239</v>
      </c>
      <c r="E2048" s="163" t="s">
        <v>13</v>
      </c>
      <c r="F2048" s="163"/>
      <c r="G2048" s="163" t="s">
        <v>2291</v>
      </c>
      <c r="H2048" s="163" t="s">
        <v>2292</v>
      </c>
      <c r="I2048" s="164" t="s">
        <v>3442</v>
      </c>
      <c r="J2048" s="164" t="s">
        <v>3442</v>
      </c>
      <c r="K2048" s="164">
        <v>177</v>
      </c>
      <c r="L2048" s="164">
        <v>177</v>
      </c>
      <c r="M2048" s="164">
        <v>1</v>
      </c>
      <c r="N2048" s="164">
        <v>1</v>
      </c>
      <c r="O2048" s="156">
        <v>177</v>
      </c>
      <c r="P2048" s="156">
        <f t="shared" si="31"/>
        <v>0</v>
      </c>
    </row>
    <row r="2049" spans="1:16">
      <c r="A2049" s="163" t="s">
        <v>3443</v>
      </c>
      <c r="B2049" s="163" t="s">
        <v>3646</v>
      </c>
      <c r="C2049" s="163" t="s">
        <v>239</v>
      </c>
      <c r="D2049" s="163" t="s">
        <v>239</v>
      </c>
      <c r="E2049" s="163" t="s">
        <v>13</v>
      </c>
      <c r="F2049" s="163"/>
      <c r="G2049" s="163" t="s">
        <v>2293</v>
      </c>
      <c r="H2049" s="163" t="s">
        <v>17</v>
      </c>
      <c r="I2049" s="164">
        <v>0.04</v>
      </c>
      <c r="J2049" s="164">
        <v>0.04</v>
      </c>
      <c r="K2049" s="164">
        <v>0.12</v>
      </c>
      <c r="L2049" s="164">
        <v>0.12</v>
      </c>
      <c r="M2049" s="164">
        <v>1</v>
      </c>
      <c r="N2049" s="164">
        <v>1</v>
      </c>
      <c r="O2049" s="156">
        <v>0.08</v>
      </c>
      <c r="P2049" s="156">
        <f t="shared" si="31"/>
        <v>3.9999999999999994E-2</v>
      </c>
    </row>
    <row r="2050" spans="1:16">
      <c r="A2050" s="163" t="s">
        <v>3443</v>
      </c>
      <c r="B2050" s="163" t="s">
        <v>3646</v>
      </c>
      <c r="C2050" s="163" t="s">
        <v>239</v>
      </c>
      <c r="D2050" s="163" t="s">
        <v>239</v>
      </c>
      <c r="E2050" s="163" t="s">
        <v>13</v>
      </c>
      <c r="F2050" s="163"/>
      <c r="G2050" s="163" t="s">
        <v>2294</v>
      </c>
      <c r="H2050" s="163" t="s">
        <v>2295</v>
      </c>
      <c r="I2050" s="164" t="s">
        <v>3442</v>
      </c>
      <c r="J2050" s="164" t="s">
        <v>3442</v>
      </c>
      <c r="K2050" s="164">
        <v>0</v>
      </c>
      <c r="L2050" s="164">
        <v>0</v>
      </c>
      <c r="M2050" s="164">
        <v>1</v>
      </c>
      <c r="N2050" s="164">
        <v>1</v>
      </c>
      <c r="O2050" s="156">
        <v>0</v>
      </c>
      <c r="P2050" s="156">
        <f t="shared" si="31"/>
        <v>0</v>
      </c>
    </row>
    <row r="2051" spans="1:16">
      <c r="A2051" s="163" t="s">
        <v>3443</v>
      </c>
      <c r="B2051" s="163" t="s">
        <v>3646</v>
      </c>
      <c r="C2051" s="163" t="s">
        <v>239</v>
      </c>
      <c r="D2051" s="163" t="s">
        <v>239</v>
      </c>
      <c r="E2051" s="163" t="s">
        <v>13</v>
      </c>
      <c r="F2051" s="163"/>
      <c r="G2051" s="163" t="s">
        <v>2314</v>
      </c>
      <c r="H2051" s="163" t="s">
        <v>2315</v>
      </c>
      <c r="I2051" s="164" t="s">
        <v>3442</v>
      </c>
      <c r="J2051" s="164" t="s">
        <v>3442</v>
      </c>
      <c r="K2051" s="164">
        <v>0</v>
      </c>
      <c r="L2051" s="164">
        <v>0</v>
      </c>
      <c r="M2051" s="164">
        <v>1</v>
      </c>
      <c r="N2051" s="164">
        <v>1</v>
      </c>
      <c r="O2051" s="156">
        <v>0</v>
      </c>
      <c r="P2051" s="156">
        <f t="shared" si="31"/>
        <v>0</v>
      </c>
    </row>
    <row r="2052" spans="1:16">
      <c r="A2052" s="163" t="s">
        <v>3443</v>
      </c>
      <c r="B2052" s="163" t="s">
        <v>3646</v>
      </c>
      <c r="C2052" s="163" t="s">
        <v>239</v>
      </c>
      <c r="D2052" s="163" t="s">
        <v>239</v>
      </c>
      <c r="E2052" s="163" t="s">
        <v>13</v>
      </c>
      <c r="F2052" s="163"/>
      <c r="G2052" s="163" t="s">
        <v>2309</v>
      </c>
      <c r="H2052" s="163" t="s">
        <v>256</v>
      </c>
      <c r="I2052" s="164" t="s">
        <v>3442</v>
      </c>
      <c r="J2052" s="164" t="s">
        <v>3442</v>
      </c>
      <c r="K2052" s="164">
        <v>0</v>
      </c>
      <c r="L2052" s="164">
        <v>0</v>
      </c>
      <c r="M2052" s="164">
        <v>1</v>
      </c>
      <c r="N2052" s="164">
        <v>1</v>
      </c>
      <c r="O2052" s="156">
        <v>0</v>
      </c>
      <c r="P2052" s="156">
        <f t="shared" si="31"/>
        <v>0</v>
      </c>
    </row>
    <row r="2053" spans="1:16">
      <c r="A2053" s="163" t="s">
        <v>3443</v>
      </c>
      <c r="B2053" s="163" t="s">
        <v>3646</v>
      </c>
      <c r="C2053" s="163" t="s">
        <v>241</v>
      </c>
      <c r="D2053" s="163" t="s">
        <v>241</v>
      </c>
      <c r="E2053" s="163" t="s">
        <v>13</v>
      </c>
      <c r="F2053" s="163"/>
      <c r="G2053" s="163" t="s">
        <v>2279</v>
      </c>
      <c r="H2053" s="163" t="s">
        <v>2280</v>
      </c>
      <c r="I2053" s="164">
        <v>120</v>
      </c>
      <c r="J2053" s="164">
        <v>120</v>
      </c>
      <c r="K2053" s="164">
        <v>12245.58</v>
      </c>
      <c r="L2053" s="164">
        <v>12245.58</v>
      </c>
      <c r="M2053" s="164">
        <v>1</v>
      </c>
      <c r="N2053" s="164">
        <v>1</v>
      </c>
      <c r="O2053" s="156">
        <v>12125.58</v>
      </c>
      <c r="P2053" s="156">
        <f t="shared" ref="P2053:P2078" si="32">L2053-O2053</f>
        <v>120</v>
      </c>
    </row>
    <row r="2054" spans="1:16">
      <c r="A2054" s="163" t="s">
        <v>3443</v>
      </c>
      <c r="B2054" s="163" t="s">
        <v>3646</v>
      </c>
      <c r="C2054" s="163" t="s">
        <v>241</v>
      </c>
      <c r="D2054" s="163" t="s">
        <v>241</v>
      </c>
      <c r="E2054" s="163" t="s">
        <v>13</v>
      </c>
      <c r="F2054" s="163"/>
      <c r="G2054" s="163" t="s">
        <v>2300</v>
      </c>
      <c r="H2054" s="163" t="s">
        <v>2301</v>
      </c>
      <c r="I2054" s="164" t="s">
        <v>3442</v>
      </c>
      <c r="J2054" s="164" t="s">
        <v>3442</v>
      </c>
      <c r="K2054" s="164">
        <v>0</v>
      </c>
      <c r="L2054" s="164">
        <v>0</v>
      </c>
      <c r="M2054" s="164">
        <v>1</v>
      </c>
      <c r="N2054" s="164">
        <v>1</v>
      </c>
      <c r="O2054" s="156">
        <v>0</v>
      </c>
      <c r="P2054" s="156">
        <f t="shared" si="32"/>
        <v>0</v>
      </c>
    </row>
    <row r="2055" spans="1:16">
      <c r="A2055" s="163" t="s">
        <v>3443</v>
      </c>
      <c r="B2055" s="163" t="s">
        <v>3646</v>
      </c>
      <c r="C2055" s="163" t="s">
        <v>241</v>
      </c>
      <c r="D2055" s="163" t="s">
        <v>241</v>
      </c>
      <c r="E2055" s="163" t="s">
        <v>13</v>
      </c>
      <c r="F2055" s="163"/>
      <c r="G2055" s="163" t="s">
        <v>2281</v>
      </c>
      <c r="H2055" s="163" t="s">
        <v>2282</v>
      </c>
      <c r="I2055" s="164">
        <v>22.92</v>
      </c>
      <c r="J2055" s="164">
        <v>22.92</v>
      </c>
      <c r="K2055" s="164">
        <v>683.12</v>
      </c>
      <c r="L2055" s="164">
        <v>683.12</v>
      </c>
      <c r="M2055" s="164">
        <v>1</v>
      </c>
      <c r="N2055" s="164">
        <v>1</v>
      </c>
      <c r="O2055" s="156">
        <v>660.19999999999993</v>
      </c>
      <c r="P2055" s="156">
        <f t="shared" si="32"/>
        <v>22.920000000000073</v>
      </c>
    </row>
    <row r="2056" spans="1:16">
      <c r="A2056" s="163" t="s">
        <v>3443</v>
      </c>
      <c r="B2056" s="163" t="s">
        <v>3646</v>
      </c>
      <c r="C2056" s="163" t="s">
        <v>241</v>
      </c>
      <c r="D2056" s="163" t="s">
        <v>241</v>
      </c>
      <c r="E2056" s="163" t="s">
        <v>13</v>
      </c>
      <c r="F2056" s="163"/>
      <c r="G2056" s="163" t="s">
        <v>2283</v>
      </c>
      <c r="H2056" s="163" t="s">
        <v>2284</v>
      </c>
      <c r="I2056" s="164">
        <v>365.82</v>
      </c>
      <c r="J2056" s="164">
        <v>365.82</v>
      </c>
      <c r="K2056" s="164">
        <v>365.82</v>
      </c>
      <c r="L2056" s="164">
        <v>365.82</v>
      </c>
      <c r="M2056" s="164">
        <v>1</v>
      </c>
      <c r="N2056" s="164">
        <v>1</v>
      </c>
      <c r="O2056" s="156">
        <v>0</v>
      </c>
      <c r="P2056" s="156">
        <f t="shared" si="32"/>
        <v>365.82</v>
      </c>
    </row>
    <row r="2057" spans="1:16">
      <c r="A2057" s="163" t="s">
        <v>3443</v>
      </c>
      <c r="B2057" s="163" t="s">
        <v>3646</v>
      </c>
      <c r="C2057" s="163" t="s">
        <v>241</v>
      </c>
      <c r="D2057" s="163" t="s">
        <v>241</v>
      </c>
      <c r="E2057" s="163" t="s">
        <v>13</v>
      </c>
      <c r="F2057" s="163"/>
      <c r="G2057" s="163" t="s">
        <v>2285</v>
      </c>
      <c r="H2057" s="163" t="s">
        <v>2286</v>
      </c>
      <c r="I2057" s="164">
        <v>5.46</v>
      </c>
      <c r="J2057" s="164">
        <v>5.46</v>
      </c>
      <c r="K2057" s="164">
        <v>21.87</v>
      </c>
      <c r="L2057" s="164">
        <v>21.87</v>
      </c>
      <c r="M2057" s="164">
        <v>1</v>
      </c>
      <c r="N2057" s="164">
        <v>1</v>
      </c>
      <c r="O2057" s="156">
        <v>16.41</v>
      </c>
      <c r="P2057" s="156">
        <f t="shared" si="32"/>
        <v>5.4600000000000009</v>
      </c>
    </row>
    <row r="2058" spans="1:16">
      <c r="A2058" s="163" t="s">
        <v>3443</v>
      </c>
      <c r="B2058" s="163" t="s">
        <v>3646</v>
      </c>
      <c r="C2058" s="163" t="s">
        <v>241</v>
      </c>
      <c r="D2058" s="163" t="s">
        <v>241</v>
      </c>
      <c r="E2058" s="163" t="s">
        <v>13</v>
      </c>
      <c r="F2058" s="163"/>
      <c r="G2058" s="163" t="s">
        <v>2287</v>
      </c>
      <c r="H2058" s="163" t="s">
        <v>2288</v>
      </c>
      <c r="I2058" s="164">
        <v>112.27</v>
      </c>
      <c r="J2058" s="164">
        <v>112.27</v>
      </c>
      <c r="K2058" s="164">
        <v>112.27</v>
      </c>
      <c r="L2058" s="164">
        <v>112.27</v>
      </c>
      <c r="M2058" s="164">
        <v>1</v>
      </c>
      <c r="N2058" s="164">
        <v>1</v>
      </c>
      <c r="O2058" s="156">
        <v>0</v>
      </c>
      <c r="P2058" s="156">
        <f t="shared" si="32"/>
        <v>112.27</v>
      </c>
    </row>
    <row r="2059" spans="1:16">
      <c r="A2059" s="163" t="s">
        <v>3443</v>
      </c>
      <c r="B2059" s="163" t="s">
        <v>3646</v>
      </c>
      <c r="C2059" s="163" t="s">
        <v>241</v>
      </c>
      <c r="D2059" s="163" t="s">
        <v>241</v>
      </c>
      <c r="E2059" s="163" t="s">
        <v>13</v>
      </c>
      <c r="F2059" s="163"/>
      <c r="G2059" s="163" t="s">
        <v>2302</v>
      </c>
      <c r="H2059" s="163" t="s">
        <v>2303</v>
      </c>
      <c r="I2059" s="164">
        <v>24.14</v>
      </c>
      <c r="J2059" s="164">
        <v>24.14</v>
      </c>
      <c r="K2059" s="164">
        <v>24.14</v>
      </c>
      <c r="L2059" s="164">
        <v>24.14</v>
      </c>
      <c r="M2059" s="164">
        <v>1</v>
      </c>
      <c r="N2059" s="164">
        <v>1</v>
      </c>
      <c r="O2059" s="156">
        <v>0</v>
      </c>
      <c r="P2059" s="156">
        <f t="shared" si="32"/>
        <v>24.14</v>
      </c>
    </row>
    <row r="2060" spans="1:16">
      <c r="A2060" s="163" t="s">
        <v>3443</v>
      </c>
      <c r="B2060" s="163" t="s">
        <v>3646</v>
      </c>
      <c r="C2060" s="163" t="s">
        <v>241</v>
      </c>
      <c r="D2060" s="163" t="s">
        <v>241</v>
      </c>
      <c r="E2060" s="163" t="s">
        <v>13</v>
      </c>
      <c r="F2060" s="163"/>
      <c r="G2060" s="163" t="s">
        <v>2289</v>
      </c>
      <c r="H2060" s="163" t="s">
        <v>2290</v>
      </c>
      <c r="I2060" s="164" t="s">
        <v>3442</v>
      </c>
      <c r="J2060" s="164" t="s">
        <v>3442</v>
      </c>
      <c r="K2060" s="164">
        <v>0</v>
      </c>
      <c r="L2060" s="164">
        <v>0</v>
      </c>
      <c r="M2060" s="164">
        <v>1</v>
      </c>
      <c r="N2060" s="164">
        <v>1</v>
      </c>
      <c r="O2060" s="156">
        <v>0</v>
      </c>
      <c r="P2060" s="156">
        <f t="shared" si="32"/>
        <v>0</v>
      </c>
    </row>
    <row r="2061" spans="1:16">
      <c r="A2061" s="163" t="s">
        <v>3443</v>
      </c>
      <c r="B2061" s="163" t="s">
        <v>3646</v>
      </c>
      <c r="C2061" s="163" t="s">
        <v>241</v>
      </c>
      <c r="D2061" s="163" t="s">
        <v>241</v>
      </c>
      <c r="E2061" s="163" t="s">
        <v>13</v>
      </c>
      <c r="F2061" s="163"/>
      <c r="G2061" s="163" t="s">
        <v>2291</v>
      </c>
      <c r="H2061" s="163" t="s">
        <v>2292</v>
      </c>
      <c r="I2061" s="164" t="s">
        <v>3442</v>
      </c>
      <c r="J2061" s="164" t="s">
        <v>3442</v>
      </c>
      <c r="K2061" s="164">
        <v>0</v>
      </c>
      <c r="L2061" s="164">
        <v>0</v>
      </c>
      <c r="M2061" s="164">
        <v>1</v>
      </c>
      <c r="N2061" s="164">
        <v>1</v>
      </c>
      <c r="O2061" s="156">
        <v>0</v>
      </c>
      <c r="P2061" s="156">
        <f t="shared" si="32"/>
        <v>0</v>
      </c>
    </row>
    <row r="2062" spans="1:16">
      <c r="A2062" s="163" t="s">
        <v>3443</v>
      </c>
      <c r="B2062" s="163" t="s">
        <v>3646</v>
      </c>
      <c r="C2062" s="163" t="s">
        <v>241</v>
      </c>
      <c r="D2062" s="163" t="s">
        <v>241</v>
      </c>
      <c r="E2062" s="163" t="s">
        <v>13</v>
      </c>
      <c r="F2062" s="163"/>
      <c r="G2062" s="163" t="s">
        <v>2293</v>
      </c>
      <c r="H2062" s="163" t="s">
        <v>17</v>
      </c>
      <c r="I2062" s="164">
        <v>13.54</v>
      </c>
      <c r="J2062" s="164">
        <v>13.54</v>
      </c>
      <c r="K2062" s="164">
        <v>15.91</v>
      </c>
      <c r="L2062" s="164">
        <v>15.91</v>
      </c>
      <c r="M2062" s="164">
        <v>1</v>
      </c>
      <c r="N2062" s="164">
        <v>1</v>
      </c>
      <c r="O2062" s="156">
        <v>2.37</v>
      </c>
      <c r="P2062" s="156">
        <f t="shared" si="32"/>
        <v>13.54</v>
      </c>
    </row>
    <row r="2063" spans="1:16">
      <c r="A2063" s="163" t="s">
        <v>3443</v>
      </c>
      <c r="B2063" s="163" t="s">
        <v>3646</v>
      </c>
      <c r="C2063" s="163" t="s">
        <v>241</v>
      </c>
      <c r="D2063" s="163" t="s">
        <v>241</v>
      </c>
      <c r="E2063" s="163" t="s">
        <v>13</v>
      </c>
      <c r="F2063" s="163"/>
      <c r="G2063" s="163" t="s">
        <v>2294</v>
      </c>
      <c r="H2063" s="163" t="s">
        <v>2295</v>
      </c>
      <c r="I2063" s="164">
        <v>68.41</v>
      </c>
      <c r="J2063" s="164">
        <v>68.41</v>
      </c>
      <c r="K2063" s="164">
        <v>136.82</v>
      </c>
      <c r="L2063" s="164">
        <v>136.82</v>
      </c>
      <c r="M2063" s="164">
        <v>1</v>
      </c>
      <c r="N2063" s="164">
        <v>1</v>
      </c>
      <c r="O2063" s="156">
        <v>68.41</v>
      </c>
      <c r="P2063" s="156">
        <f t="shared" si="32"/>
        <v>68.41</v>
      </c>
    </row>
    <row r="2064" spans="1:16">
      <c r="A2064" s="163" t="s">
        <v>3443</v>
      </c>
      <c r="B2064" s="163" t="s">
        <v>3646</v>
      </c>
      <c r="C2064" s="163" t="s">
        <v>241</v>
      </c>
      <c r="D2064" s="163" t="s">
        <v>241</v>
      </c>
      <c r="E2064" s="163" t="s">
        <v>13</v>
      </c>
      <c r="F2064" s="163"/>
      <c r="G2064" s="163" t="s">
        <v>2314</v>
      </c>
      <c r="H2064" s="163" t="s">
        <v>2315</v>
      </c>
      <c r="I2064" s="164" t="s">
        <v>3442</v>
      </c>
      <c r="J2064" s="164" t="s">
        <v>3442</v>
      </c>
      <c r="K2064" s="164">
        <v>0</v>
      </c>
      <c r="L2064" s="164">
        <v>0</v>
      </c>
      <c r="M2064" s="164">
        <v>1</v>
      </c>
      <c r="N2064" s="164">
        <v>1</v>
      </c>
      <c r="O2064" s="156">
        <v>0</v>
      </c>
      <c r="P2064" s="156">
        <f t="shared" si="32"/>
        <v>0</v>
      </c>
    </row>
    <row r="2065" spans="1:16">
      <c r="A2065" s="163" t="s">
        <v>3443</v>
      </c>
      <c r="B2065" s="163" t="s">
        <v>3646</v>
      </c>
      <c r="C2065" s="163" t="s">
        <v>242</v>
      </c>
      <c r="D2065" s="163" t="s">
        <v>242</v>
      </c>
      <c r="E2065" s="163" t="s">
        <v>13</v>
      </c>
      <c r="F2065" s="163"/>
      <c r="G2065" s="163" t="s">
        <v>2393</v>
      </c>
      <c r="H2065" s="163" t="s">
        <v>2394</v>
      </c>
      <c r="I2065" s="164" t="s">
        <v>3442</v>
      </c>
      <c r="J2065" s="164" t="s">
        <v>3442</v>
      </c>
      <c r="K2065" s="164">
        <v>0</v>
      </c>
      <c r="L2065" s="164">
        <v>0</v>
      </c>
      <c r="M2065" s="164">
        <v>1</v>
      </c>
      <c r="N2065" s="164">
        <v>1</v>
      </c>
      <c r="O2065" s="156">
        <v>0</v>
      </c>
      <c r="P2065" s="156">
        <f t="shared" si="32"/>
        <v>0</v>
      </c>
    </row>
    <row r="2066" spans="1:16">
      <c r="A2066" s="163" t="s">
        <v>3443</v>
      </c>
      <c r="B2066" s="163" t="s">
        <v>3646</v>
      </c>
      <c r="C2066" s="163" t="s">
        <v>242</v>
      </c>
      <c r="D2066" s="163" t="s">
        <v>242</v>
      </c>
      <c r="E2066" s="163" t="s">
        <v>13</v>
      </c>
      <c r="F2066" s="163"/>
      <c r="G2066" s="163" t="s">
        <v>2395</v>
      </c>
      <c r="H2066" s="163" t="s">
        <v>2396</v>
      </c>
      <c r="I2066" s="164" t="s">
        <v>3442</v>
      </c>
      <c r="J2066" s="164" t="s">
        <v>3442</v>
      </c>
      <c r="K2066" s="164">
        <v>55805</v>
      </c>
      <c r="L2066" s="164">
        <v>55805</v>
      </c>
      <c r="M2066" s="164">
        <v>1</v>
      </c>
      <c r="N2066" s="164">
        <v>1</v>
      </c>
      <c r="O2066" s="156">
        <v>55805</v>
      </c>
      <c r="P2066" s="156">
        <f t="shared" si="32"/>
        <v>0</v>
      </c>
    </row>
    <row r="2067" spans="1:16">
      <c r="A2067" s="163" t="s">
        <v>3443</v>
      </c>
      <c r="B2067" s="163" t="s">
        <v>3646</v>
      </c>
      <c r="C2067" s="163" t="s">
        <v>242</v>
      </c>
      <c r="D2067" s="163" t="s">
        <v>242</v>
      </c>
      <c r="E2067" s="163" t="s">
        <v>13</v>
      </c>
      <c r="F2067" s="163"/>
      <c r="G2067" s="163" t="s">
        <v>2293</v>
      </c>
      <c r="H2067" s="163" t="s">
        <v>17</v>
      </c>
      <c r="I2067" s="164">
        <v>46.38</v>
      </c>
      <c r="J2067" s="164">
        <v>46.38</v>
      </c>
      <c r="K2067" s="164">
        <v>111.38</v>
      </c>
      <c r="L2067" s="164">
        <v>111.38</v>
      </c>
      <c r="M2067" s="164">
        <v>1</v>
      </c>
      <c r="N2067" s="164">
        <v>1</v>
      </c>
      <c r="O2067" s="156">
        <v>65</v>
      </c>
      <c r="P2067" s="156">
        <f t="shared" si="32"/>
        <v>46.379999999999995</v>
      </c>
    </row>
    <row r="2068" spans="1:16">
      <c r="A2068" s="163" t="s">
        <v>3443</v>
      </c>
      <c r="B2068" s="163" t="s">
        <v>3646</v>
      </c>
      <c r="C2068" s="163" t="s">
        <v>243</v>
      </c>
      <c r="D2068" s="163" t="s">
        <v>243</v>
      </c>
      <c r="E2068" s="163" t="s">
        <v>13</v>
      </c>
      <c r="F2068" s="163"/>
      <c r="G2068" s="163" t="s">
        <v>2279</v>
      </c>
      <c r="H2068" s="163" t="s">
        <v>2280</v>
      </c>
      <c r="I2068" s="164" t="s">
        <v>3442</v>
      </c>
      <c r="J2068" s="164" t="s">
        <v>3442</v>
      </c>
      <c r="K2068" s="164">
        <v>0</v>
      </c>
      <c r="L2068" s="164">
        <v>0</v>
      </c>
      <c r="M2068" s="164">
        <v>1</v>
      </c>
      <c r="N2068" s="164">
        <v>1</v>
      </c>
      <c r="O2068" s="156">
        <v>0</v>
      </c>
      <c r="P2068" s="156">
        <f t="shared" si="32"/>
        <v>0</v>
      </c>
    </row>
    <row r="2069" spans="1:16">
      <c r="A2069" s="163" t="s">
        <v>3443</v>
      </c>
      <c r="B2069" s="163" t="s">
        <v>3646</v>
      </c>
      <c r="C2069" s="163" t="s">
        <v>243</v>
      </c>
      <c r="D2069" s="163" t="s">
        <v>243</v>
      </c>
      <c r="E2069" s="163" t="s">
        <v>13</v>
      </c>
      <c r="F2069" s="163"/>
      <c r="G2069" s="163" t="s">
        <v>2281</v>
      </c>
      <c r="H2069" s="163" t="s">
        <v>2282</v>
      </c>
      <c r="I2069" s="164" t="s">
        <v>3442</v>
      </c>
      <c r="J2069" s="164" t="s">
        <v>3442</v>
      </c>
      <c r="K2069" s="164">
        <v>0</v>
      </c>
      <c r="L2069" s="164">
        <v>0</v>
      </c>
      <c r="M2069" s="164">
        <v>1</v>
      </c>
      <c r="N2069" s="164">
        <v>1</v>
      </c>
      <c r="O2069" s="156">
        <v>0</v>
      </c>
      <c r="P2069" s="156">
        <f t="shared" si="32"/>
        <v>0</v>
      </c>
    </row>
    <row r="2070" spans="1:16">
      <c r="A2070" s="163" t="s">
        <v>3443</v>
      </c>
      <c r="B2070" s="163" t="s">
        <v>3646</v>
      </c>
      <c r="C2070" s="163" t="s">
        <v>243</v>
      </c>
      <c r="D2070" s="163" t="s">
        <v>243</v>
      </c>
      <c r="E2070" s="163" t="s">
        <v>13</v>
      </c>
      <c r="F2070" s="163"/>
      <c r="G2070" s="163" t="s">
        <v>2283</v>
      </c>
      <c r="H2070" s="163" t="s">
        <v>2284</v>
      </c>
      <c r="I2070" s="164" t="s">
        <v>3442</v>
      </c>
      <c r="J2070" s="164" t="s">
        <v>3442</v>
      </c>
      <c r="K2070" s="164">
        <v>0</v>
      </c>
      <c r="L2070" s="164">
        <v>0</v>
      </c>
      <c r="M2070" s="164">
        <v>1</v>
      </c>
      <c r="N2070" s="164">
        <v>1</v>
      </c>
      <c r="O2070" s="156">
        <v>0</v>
      </c>
      <c r="P2070" s="156">
        <f t="shared" si="32"/>
        <v>0</v>
      </c>
    </row>
    <row r="2071" spans="1:16">
      <c r="A2071" s="163" t="s">
        <v>3443</v>
      </c>
      <c r="B2071" s="163" t="s">
        <v>3646</v>
      </c>
      <c r="C2071" s="163" t="s">
        <v>243</v>
      </c>
      <c r="D2071" s="163" t="s">
        <v>243</v>
      </c>
      <c r="E2071" s="163" t="s">
        <v>13</v>
      </c>
      <c r="F2071" s="163"/>
      <c r="G2071" s="163" t="s">
        <v>2285</v>
      </c>
      <c r="H2071" s="163" t="s">
        <v>2286</v>
      </c>
      <c r="I2071" s="164" t="s">
        <v>3442</v>
      </c>
      <c r="J2071" s="164" t="s">
        <v>3442</v>
      </c>
      <c r="K2071" s="164">
        <v>0</v>
      </c>
      <c r="L2071" s="164">
        <v>0</v>
      </c>
      <c r="M2071" s="164">
        <v>1</v>
      </c>
      <c r="N2071" s="164">
        <v>1</v>
      </c>
      <c r="O2071" s="156">
        <v>0</v>
      </c>
      <c r="P2071" s="156">
        <f t="shared" si="32"/>
        <v>0</v>
      </c>
    </row>
    <row r="2072" spans="1:16">
      <c r="A2072" s="163" t="s">
        <v>3443</v>
      </c>
      <c r="B2072" s="163" t="s">
        <v>3646</v>
      </c>
      <c r="C2072" s="163" t="s">
        <v>243</v>
      </c>
      <c r="D2072" s="163" t="s">
        <v>243</v>
      </c>
      <c r="E2072" s="163" t="s">
        <v>13</v>
      </c>
      <c r="F2072" s="163"/>
      <c r="G2072" s="163" t="s">
        <v>2287</v>
      </c>
      <c r="H2072" s="163" t="s">
        <v>2288</v>
      </c>
      <c r="I2072" s="164" t="s">
        <v>3442</v>
      </c>
      <c r="J2072" s="164" t="s">
        <v>3442</v>
      </c>
      <c r="K2072" s="164">
        <v>0</v>
      </c>
      <c r="L2072" s="164">
        <v>0</v>
      </c>
      <c r="M2072" s="164">
        <v>1</v>
      </c>
      <c r="N2072" s="164">
        <v>1</v>
      </c>
      <c r="O2072" s="156">
        <v>0</v>
      </c>
      <c r="P2072" s="156">
        <f t="shared" si="32"/>
        <v>0</v>
      </c>
    </row>
    <row r="2073" spans="1:16">
      <c r="A2073" s="163" t="s">
        <v>3443</v>
      </c>
      <c r="B2073" s="163" t="s">
        <v>3646</v>
      </c>
      <c r="C2073" s="163" t="s">
        <v>243</v>
      </c>
      <c r="D2073" s="163" t="s">
        <v>243</v>
      </c>
      <c r="E2073" s="163" t="s">
        <v>13</v>
      </c>
      <c r="F2073" s="163"/>
      <c r="G2073" s="163" t="s">
        <v>2302</v>
      </c>
      <c r="H2073" s="163" t="s">
        <v>2303</v>
      </c>
      <c r="I2073" s="164" t="s">
        <v>3442</v>
      </c>
      <c r="J2073" s="164" t="s">
        <v>3442</v>
      </c>
      <c r="K2073" s="164">
        <v>0</v>
      </c>
      <c r="L2073" s="164">
        <v>0</v>
      </c>
      <c r="M2073" s="164">
        <v>1</v>
      </c>
      <c r="N2073" s="164">
        <v>1</v>
      </c>
      <c r="O2073" s="156">
        <v>0</v>
      </c>
      <c r="P2073" s="156">
        <f t="shared" si="32"/>
        <v>0</v>
      </c>
    </row>
    <row r="2074" spans="1:16">
      <c r="A2074" s="163" t="s">
        <v>3443</v>
      </c>
      <c r="B2074" s="163" t="s">
        <v>3646</v>
      </c>
      <c r="C2074" s="163" t="s">
        <v>243</v>
      </c>
      <c r="D2074" s="163" t="s">
        <v>243</v>
      </c>
      <c r="E2074" s="163" t="s">
        <v>13</v>
      </c>
      <c r="F2074" s="163"/>
      <c r="G2074" s="163" t="s">
        <v>2289</v>
      </c>
      <c r="H2074" s="163" t="s">
        <v>2290</v>
      </c>
      <c r="I2074" s="164" t="s">
        <v>3442</v>
      </c>
      <c r="J2074" s="164" t="s">
        <v>3442</v>
      </c>
      <c r="K2074" s="164">
        <v>0</v>
      </c>
      <c r="L2074" s="164">
        <v>0</v>
      </c>
      <c r="M2074" s="164">
        <v>1</v>
      </c>
      <c r="N2074" s="164">
        <v>1</v>
      </c>
      <c r="O2074" s="156">
        <v>0</v>
      </c>
      <c r="P2074" s="156">
        <f t="shared" si="32"/>
        <v>0</v>
      </c>
    </row>
    <row r="2075" spans="1:16">
      <c r="A2075" s="163" t="s">
        <v>3443</v>
      </c>
      <c r="B2075" s="163" t="s">
        <v>3646</v>
      </c>
      <c r="C2075" s="163" t="s">
        <v>243</v>
      </c>
      <c r="D2075" s="163" t="s">
        <v>243</v>
      </c>
      <c r="E2075" s="163" t="s">
        <v>13</v>
      </c>
      <c r="F2075" s="163"/>
      <c r="G2075" s="163" t="s">
        <v>2291</v>
      </c>
      <c r="H2075" s="163" t="s">
        <v>2292</v>
      </c>
      <c r="I2075" s="164" t="s">
        <v>3442</v>
      </c>
      <c r="J2075" s="164" t="s">
        <v>3442</v>
      </c>
      <c r="K2075" s="164">
        <v>0</v>
      </c>
      <c r="L2075" s="164">
        <v>0</v>
      </c>
      <c r="M2075" s="164">
        <v>1</v>
      </c>
      <c r="N2075" s="164">
        <v>1</v>
      </c>
      <c r="O2075" s="156">
        <v>0</v>
      </c>
      <c r="P2075" s="156">
        <f t="shared" si="32"/>
        <v>0</v>
      </c>
    </row>
    <row r="2076" spans="1:16">
      <c r="A2076" s="163" t="s">
        <v>3443</v>
      </c>
      <c r="B2076" s="163" t="s">
        <v>3646</v>
      </c>
      <c r="C2076" s="163" t="s">
        <v>243</v>
      </c>
      <c r="D2076" s="163" t="s">
        <v>243</v>
      </c>
      <c r="E2076" s="163" t="s">
        <v>13</v>
      </c>
      <c r="F2076" s="163"/>
      <c r="G2076" s="163" t="s">
        <v>2350</v>
      </c>
      <c r="H2076" s="163" t="s">
        <v>2351</v>
      </c>
      <c r="I2076" s="164" t="s">
        <v>3442</v>
      </c>
      <c r="J2076" s="164" t="s">
        <v>3442</v>
      </c>
      <c r="K2076" s="164">
        <v>0</v>
      </c>
      <c r="L2076" s="164">
        <v>0</v>
      </c>
      <c r="M2076" s="164">
        <v>1</v>
      </c>
      <c r="N2076" s="164">
        <v>1</v>
      </c>
      <c r="O2076" s="156">
        <v>0</v>
      </c>
      <c r="P2076" s="156">
        <f t="shared" si="32"/>
        <v>0</v>
      </c>
    </row>
    <row r="2077" spans="1:16">
      <c r="A2077" s="163" t="s">
        <v>3443</v>
      </c>
      <c r="B2077" s="163" t="s">
        <v>3646</v>
      </c>
      <c r="C2077" s="163" t="s">
        <v>243</v>
      </c>
      <c r="D2077" s="163" t="s">
        <v>243</v>
      </c>
      <c r="E2077" s="163" t="s">
        <v>13</v>
      </c>
      <c r="F2077" s="163"/>
      <c r="G2077" s="163" t="s">
        <v>2293</v>
      </c>
      <c r="H2077" s="163" t="s">
        <v>17</v>
      </c>
      <c r="I2077" s="164" t="s">
        <v>3442</v>
      </c>
      <c r="J2077" s="164" t="s">
        <v>3442</v>
      </c>
      <c r="K2077" s="164">
        <v>0</v>
      </c>
      <c r="L2077" s="164">
        <v>0</v>
      </c>
      <c r="M2077" s="164">
        <v>1</v>
      </c>
      <c r="N2077" s="164">
        <v>1</v>
      </c>
      <c r="O2077" s="156">
        <v>0</v>
      </c>
      <c r="P2077" s="156">
        <f t="shared" si="32"/>
        <v>0</v>
      </c>
    </row>
    <row r="2078" spans="1:16">
      <c r="A2078" s="163" t="s">
        <v>3443</v>
      </c>
      <c r="B2078" s="163" t="s">
        <v>3646</v>
      </c>
      <c r="C2078" s="163" t="s">
        <v>243</v>
      </c>
      <c r="D2078" s="163" t="s">
        <v>243</v>
      </c>
      <c r="E2078" s="163" t="s">
        <v>13</v>
      </c>
      <c r="F2078" s="163"/>
      <c r="G2078" s="163" t="s">
        <v>2294</v>
      </c>
      <c r="H2078" s="163" t="s">
        <v>2295</v>
      </c>
      <c r="I2078" s="164" t="s">
        <v>3442</v>
      </c>
      <c r="J2078" s="164" t="s">
        <v>3442</v>
      </c>
      <c r="K2078" s="164">
        <v>0</v>
      </c>
      <c r="L2078" s="164">
        <v>0</v>
      </c>
      <c r="M2078" s="164">
        <v>1</v>
      </c>
      <c r="N2078" s="164">
        <v>1</v>
      </c>
      <c r="O2078" s="156">
        <v>0</v>
      </c>
      <c r="P2078" s="156">
        <f t="shared" si="32"/>
        <v>0</v>
      </c>
    </row>
  </sheetData>
  <autoFilter ref="A2:P1906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52"/>
  <sheetViews>
    <sheetView workbookViewId="0"/>
  </sheetViews>
  <sheetFormatPr defaultColWidth="9.140625" defaultRowHeight="12.75"/>
  <cols>
    <col min="1" max="1" width="16.85546875" style="92" bestFit="1" customWidth="1"/>
    <col min="2" max="6" width="11.140625" style="107" customWidth="1"/>
    <col min="7" max="7" width="11.85546875" style="107" bestFit="1" customWidth="1"/>
    <col min="8" max="8" width="11.140625" style="107" customWidth="1"/>
    <col min="9" max="9" width="17.5703125" style="135" customWidth="1"/>
    <col min="10" max="11" width="9.140625" style="107"/>
    <col min="12" max="12" width="9.140625" style="93"/>
    <col min="13" max="16384" width="9.140625" style="92"/>
  </cols>
  <sheetData>
    <row r="1" spans="1:9" ht="13.5" thickBot="1">
      <c r="B1" s="108"/>
      <c r="C1" s="109"/>
      <c r="D1" s="109"/>
      <c r="E1" s="109"/>
      <c r="F1" s="109"/>
      <c r="G1" s="109"/>
      <c r="H1" s="109"/>
      <c r="I1" s="110"/>
    </row>
    <row r="2" spans="1:9" ht="13.5" thickBot="1">
      <c r="B2" s="109"/>
      <c r="C2" s="111">
        <v>0.5</v>
      </c>
      <c r="D2" s="109"/>
      <c r="E2" s="168" t="s">
        <v>2405</v>
      </c>
      <c r="F2" s="168"/>
      <c r="G2" s="112" t="s">
        <v>2465</v>
      </c>
      <c r="H2" s="109"/>
      <c r="I2" s="110"/>
    </row>
    <row r="3" spans="1:9" ht="15.75">
      <c r="B3" s="94"/>
      <c r="C3" s="94"/>
      <c r="D3" s="94"/>
      <c r="E3" s="94"/>
      <c r="F3" s="94"/>
      <c r="G3" s="94"/>
      <c r="H3" s="94"/>
      <c r="I3" s="95"/>
    </row>
    <row r="4" spans="1:9" ht="15.75">
      <c r="B4" s="113"/>
      <c r="C4" s="113"/>
      <c r="D4" s="113"/>
      <c r="E4" s="113"/>
      <c r="F4" s="113"/>
      <c r="G4" s="94"/>
      <c r="H4" s="94"/>
      <c r="I4" s="95"/>
    </row>
    <row r="5" spans="1:9" ht="15.75">
      <c r="B5" s="97" t="s">
        <v>2407</v>
      </c>
      <c r="C5" s="114" t="s">
        <v>0</v>
      </c>
      <c r="D5" s="97" t="s">
        <v>7</v>
      </c>
      <c r="E5" s="97" t="s">
        <v>8</v>
      </c>
      <c r="F5" s="115" t="s">
        <v>2400</v>
      </c>
      <c r="G5" s="97" t="s">
        <v>2408</v>
      </c>
      <c r="H5" s="114" t="s">
        <v>2401</v>
      </c>
      <c r="I5" s="96" t="s">
        <v>2409</v>
      </c>
    </row>
    <row r="6" spans="1:9" ht="18">
      <c r="A6" s="92" t="str">
        <f>C6&amp;D6&amp;E6&amp;G6</f>
        <v>34534510007003</v>
      </c>
      <c r="B6" s="116" t="s">
        <v>2410</v>
      </c>
      <c r="C6" s="117" t="s">
        <v>116</v>
      </c>
      <c r="D6" s="98" t="s">
        <v>116</v>
      </c>
      <c r="E6" s="98" t="s">
        <v>13</v>
      </c>
      <c r="F6" s="118"/>
      <c r="G6" s="116">
        <v>7003</v>
      </c>
      <c r="H6" s="119"/>
      <c r="I6" s="99">
        <v>1804.93</v>
      </c>
    </row>
    <row r="7" spans="1:9" ht="18">
      <c r="A7" s="92" t="str">
        <f t="shared" ref="A7:A70" si="0">C7&amp;D7&amp;E7&amp;G7</f>
        <v>70570520007003</v>
      </c>
      <c r="B7" s="116" t="s">
        <v>2410</v>
      </c>
      <c r="C7" s="106" t="s">
        <v>2411</v>
      </c>
      <c r="D7" s="100" t="s">
        <v>2411</v>
      </c>
      <c r="E7" s="100" t="s">
        <v>223</v>
      </c>
      <c r="F7" s="120"/>
      <c r="G7" s="116">
        <v>7003</v>
      </c>
      <c r="H7" s="121"/>
      <c r="I7" s="99">
        <v>234.46</v>
      </c>
    </row>
    <row r="8" spans="1:9" ht="18">
      <c r="A8" s="92" t="str">
        <f t="shared" si="0"/>
        <v>70370320007003</v>
      </c>
      <c r="B8" s="116" t="s">
        <v>2410</v>
      </c>
      <c r="C8" s="106" t="s">
        <v>2412</v>
      </c>
      <c r="D8" s="100" t="s">
        <v>2412</v>
      </c>
      <c r="E8" s="100" t="s">
        <v>223</v>
      </c>
      <c r="F8" s="120"/>
      <c r="G8" s="116">
        <v>7003</v>
      </c>
      <c r="H8" s="121"/>
      <c r="I8" s="99">
        <v>1630.02</v>
      </c>
    </row>
    <row r="9" spans="1:9" ht="18">
      <c r="A9" s="92" t="str">
        <f t="shared" si="0"/>
        <v>34334310007003</v>
      </c>
      <c r="B9" s="116" t="s">
        <v>2410</v>
      </c>
      <c r="C9" s="106" t="s">
        <v>112</v>
      </c>
      <c r="D9" s="100" t="s">
        <v>112</v>
      </c>
      <c r="E9" s="100" t="s">
        <v>13</v>
      </c>
      <c r="F9" s="120"/>
      <c r="G9" s="116">
        <v>7003</v>
      </c>
      <c r="H9" s="121"/>
      <c r="I9" s="99">
        <v>4190.3999999999996</v>
      </c>
    </row>
    <row r="10" spans="1:9" ht="18">
      <c r="A10" s="92" t="str">
        <f t="shared" si="0"/>
        <v>38M38M10007003</v>
      </c>
      <c r="B10" s="116" t="s">
        <v>2410</v>
      </c>
      <c r="C10" s="106" t="s">
        <v>282</v>
      </c>
      <c r="D10" s="100" t="s">
        <v>282</v>
      </c>
      <c r="E10" s="100" t="s">
        <v>13</v>
      </c>
      <c r="F10" s="120"/>
      <c r="G10" s="116">
        <v>7003</v>
      </c>
      <c r="H10" s="121"/>
      <c r="I10" s="99">
        <v>40389.360000000001</v>
      </c>
    </row>
    <row r="11" spans="1:9" ht="18">
      <c r="A11" s="92" t="str">
        <f t="shared" si="0"/>
        <v>39539510007003</v>
      </c>
      <c r="B11" s="116" t="s">
        <v>2410</v>
      </c>
      <c r="C11" s="106" t="s">
        <v>239</v>
      </c>
      <c r="D11" s="100" t="s">
        <v>239</v>
      </c>
      <c r="E11" s="100" t="s">
        <v>13</v>
      </c>
      <c r="F11" s="120"/>
      <c r="G11" s="116">
        <v>7003</v>
      </c>
      <c r="H11" s="121"/>
      <c r="I11" s="99">
        <v>0</v>
      </c>
    </row>
    <row r="12" spans="1:9" ht="18">
      <c r="A12" s="92" t="str">
        <f t="shared" si="0"/>
        <v>31231210007003</v>
      </c>
      <c r="B12" s="116" t="s">
        <v>2410</v>
      </c>
      <c r="C12" s="122">
        <v>312</v>
      </c>
      <c r="D12" s="101">
        <v>312</v>
      </c>
      <c r="E12" s="100">
        <v>1000</v>
      </c>
      <c r="F12" s="120"/>
      <c r="G12" s="116">
        <v>7003</v>
      </c>
      <c r="H12" s="121"/>
      <c r="I12" s="99">
        <v>647.54</v>
      </c>
    </row>
    <row r="13" spans="1:9" ht="18">
      <c r="A13" s="92" t="str">
        <f t="shared" si="0"/>
        <v>34634610007003</v>
      </c>
      <c r="B13" s="116" t="s">
        <v>2410</v>
      </c>
      <c r="C13" s="106" t="s">
        <v>118</v>
      </c>
      <c r="D13" s="100" t="s">
        <v>118</v>
      </c>
      <c r="E13" s="100" t="s">
        <v>13</v>
      </c>
      <c r="F13" s="120"/>
      <c r="G13" s="116">
        <v>7003</v>
      </c>
      <c r="H13" s="121"/>
      <c r="I13" s="99">
        <v>3606.13</v>
      </c>
    </row>
    <row r="14" spans="1:9" ht="18">
      <c r="A14" s="92" t="str">
        <f t="shared" si="0"/>
        <v>71271210007003</v>
      </c>
      <c r="B14" s="116" t="s">
        <v>2410</v>
      </c>
      <c r="C14" s="106" t="s">
        <v>2413</v>
      </c>
      <c r="D14" s="100" t="s">
        <v>2413</v>
      </c>
      <c r="E14" s="100" t="s">
        <v>13</v>
      </c>
      <c r="F14" s="120"/>
      <c r="G14" s="116">
        <v>7003</v>
      </c>
      <c r="H14" s="121"/>
      <c r="I14" s="99">
        <v>23419.350000000002</v>
      </c>
    </row>
    <row r="15" spans="1:9" ht="18">
      <c r="A15" s="92" t="str">
        <f t="shared" si="0"/>
        <v>34734710007003</v>
      </c>
      <c r="B15" s="116" t="s">
        <v>2410</v>
      </c>
      <c r="C15" s="106" t="s">
        <v>120</v>
      </c>
      <c r="D15" s="100" t="s">
        <v>120</v>
      </c>
      <c r="E15" s="100" t="s">
        <v>13</v>
      </c>
      <c r="F15" s="120"/>
      <c r="G15" s="116">
        <v>7003</v>
      </c>
      <c r="H15" s="121"/>
      <c r="I15" s="99">
        <v>7376</v>
      </c>
    </row>
    <row r="16" spans="1:9" ht="18">
      <c r="A16" s="92" t="str">
        <f t="shared" si="0"/>
        <v>71371320007003</v>
      </c>
      <c r="B16" s="116" t="s">
        <v>2410</v>
      </c>
      <c r="C16" s="106" t="s">
        <v>2414</v>
      </c>
      <c r="D16" s="100" t="s">
        <v>2414</v>
      </c>
      <c r="E16" s="100" t="s">
        <v>223</v>
      </c>
      <c r="F16" s="120"/>
      <c r="G16" s="116">
        <v>7003</v>
      </c>
      <c r="H16" s="121"/>
      <c r="I16" s="99">
        <v>900.6</v>
      </c>
    </row>
    <row r="17" spans="1:9" ht="18">
      <c r="A17" s="92" t="str">
        <f t="shared" si="0"/>
        <v>37J37J10007003</v>
      </c>
      <c r="B17" s="116" t="s">
        <v>2410</v>
      </c>
      <c r="C17" s="106" t="s">
        <v>293</v>
      </c>
      <c r="D17" s="100" t="s">
        <v>293</v>
      </c>
      <c r="E17" s="100" t="s">
        <v>13</v>
      </c>
      <c r="F17" s="120"/>
      <c r="G17" s="116">
        <v>7003</v>
      </c>
      <c r="H17" s="121"/>
      <c r="I17" s="99">
        <v>10490.89</v>
      </c>
    </row>
    <row r="18" spans="1:9" ht="18">
      <c r="A18" s="92" t="str">
        <f t="shared" si="0"/>
        <v>37L37L10007003</v>
      </c>
      <c r="B18" s="116" t="s">
        <v>2410</v>
      </c>
      <c r="C18" s="106" t="s">
        <v>295</v>
      </c>
      <c r="D18" s="100" t="s">
        <v>295</v>
      </c>
      <c r="E18" s="100" t="s">
        <v>13</v>
      </c>
      <c r="F18" s="120"/>
      <c r="G18" s="116">
        <v>7003</v>
      </c>
      <c r="H18" s="121"/>
      <c r="I18" s="99">
        <v>9973.6</v>
      </c>
    </row>
    <row r="19" spans="1:9" ht="18">
      <c r="A19" s="92" t="str">
        <f t="shared" si="0"/>
        <v>37N37N10007003</v>
      </c>
      <c r="B19" s="116" t="s">
        <v>2410</v>
      </c>
      <c r="C19" s="106" t="s">
        <v>297</v>
      </c>
      <c r="D19" s="100" t="s">
        <v>297</v>
      </c>
      <c r="E19" s="100" t="s">
        <v>13</v>
      </c>
      <c r="F19" s="120"/>
      <c r="G19" s="116">
        <v>7003</v>
      </c>
      <c r="H19" s="121"/>
      <c r="I19" s="99">
        <v>9422.82</v>
      </c>
    </row>
    <row r="20" spans="1:9" ht="18">
      <c r="A20" s="92" t="str">
        <f t="shared" si="0"/>
        <v>37K37K10007003</v>
      </c>
      <c r="B20" s="116" t="s">
        <v>2410</v>
      </c>
      <c r="C20" s="106" t="s">
        <v>294</v>
      </c>
      <c r="D20" s="100" t="s">
        <v>294</v>
      </c>
      <c r="E20" s="100" t="s">
        <v>13</v>
      </c>
      <c r="F20" s="120"/>
      <c r="G20" s="116">
        <v>7003</v>
      </c>
      <c r="H20" s="121"/>
      <c r="I20" s="99">
        <v>13963.04</v>
      </c>
    </row>
    <row r="21" spans="1:9" ht="18">
      <c r="A21" s="92" t="str">
        <f t="shared" si="0"/>
        <v>37P37P10007003</v>
      </c>
      <c r="B21" s="116" t="s">
        <v>2410</v>
      </c>
      <c r="C21" s="106" t="s">
        <v>298</v>
      </c>
      <c r="D21" s="100" t="s">
        <v>298</v>
      </c>
      <c r="E21" s="100" t="s">
        <v>13</v>
      </c>
      <c r="F21" s="120"/>
      <c r="G21" s="116">
        <v>7003</v>
      </c>
      <c r="H21" s="121"/>
      <c r="I21" s="99">
        <v>14580.81</v>
      </c>
    </row>
    <row r="22" spans="1:9" ht="18">
      <c r="A22" s="92" t="str">
        <f t="shared" si="0"/>
        <v>37Q37Q10007003</v>
      </c>
      <c r="B22" s="116" t="s">
        <v>2410</v>
      </c>
      <c r="C22" s="106" t="s">
        <v>299</v>
      </c>
      <c r="D22" s="100" t="s">
        <v>299</v>
      </c>
      <c r="E22" s="100" t="s">
        <v>13</v>
      </c>
      <c r="F22" s="120"/>
      <c r="G22" s="116">
        <v>7003</v>
      </c>
      <c r="H22" s="121"/>
      <c r="I22" s="99">
        <v>7260.63</v>
      </c>
    </row>
    <row r="23" spans="1:9" ht="18">
      <c r="A23" s="92" t="str">
        <f t="shared" si="0"/>
        <v>37R37R10007003</v>
      </c>
      <c r="B23" s="116" t="s">
        <v>2410</v>
      </c>
      <c r="C23" s="106" t="s">
        <v>300</v>
      </c>
      <c r="D23" s="100" t="s">
        <v>300</v>
      </c>
      <c r="E23" s="100">
        <v>1000</v>
      </c>
      <c r="F23" s="120"/>
      <c r="G23" s="116">
        <v>7003</v>
      </c>
      <c r="H23" s="121"/>
      <c r="I23" s="99">
        <v>5920.9000000000005</v>
      </c>
    </row>
    <row r="24" spans="1:9" ht="18">
      <c r="A24" s="92" t="str">
        <f t="shared" si="0"/>
        <v>37M37M10007003</v>
      </c>
      <c r="B24" s="123" t="s">
        <v>2410</v>
      </c>
      <c r="C24" s="122" t="s">
        <v>296</v>
      </c>
      <c r="D24" s="101" t="s">
        <v>296</v>
      </c>
      <c r="E24" s="101">
        <v>1000</v>
      </c>
      <c r="F24" s="124"/>
      <c r="G24" s="123">
        <v>7003</v>
      </c>
      <c r="H24" s="125"/>
      <c r="I24" s="102">
        <v>55.82</v>
      </c>
    </row>
    <row r="25" spans="1:9" ht="18">
      <c r="A25" s="92" t="str">
        <f t="shared" si="0"/>
        <v>71471410007003</v>
      </c>
      <c r="B25" s="116" t="s">
        <v>2410</v>
      </c>
      <c r="C25" s="106" t="s">
        <v>2415</v>
      </c>
      <c r="D25" s="100" t="s">
        <v>2415</v>
      </c>
      <c r="E25" s="100" t="s">
        <v>13</v>
      </c>
      <c r="F25" s="120"/>
      <c r="G25" s="116">
        <v>7003</v>
      </c>
      <c r="H25" s="121"/>
      <c r="I25" s="99">
        <v>130.25</v>
      </c>
    </row>
    <row r="26" spans="1:9" ht="18">
      <c r="A26" s="92" t="str">
        <f t="shared" si="0"/>
        <v>71671610007003</v>
      </c>
      <c r="B26" s="116" t="s">
        <v>2410</v>
      </c>
      <c r="C26" s="106" t="s">
        <v>2416</v>
      </c>
      <c r="D26" s="100" t="s">
        <v>2416</v>
      </c>
      <c r="E26" s="100" t="s">
        <v>13</v>
      </c>
      <c r="F26" s="120"/>
      <c r="G26" s="116">
        <v>7003</v>
      </c>
      <c r="H26" s="121"/>
      <c r="I26" s="99">
        <v>3.72</v>
      </c>
    </row>
    <row r="27" spans="1:9" ht="18">
      <c r="A27" s="92" t="str">
        <f t="shared" si="0"/>
        <v>38N38N10007003</v>
      </c>
      <c r="B27" s="116" t="s">
        <v>2410</v>
      </c>
      <c r="C27" s="106" t="s">
        <v>283</v>
      </c>
      <c r="D27" s="100" t="s">
        <v>283</v>
      </c>
      <c r="E27" s="100" t="s">
        <v>13</v>
      </c>
      <c r="F27" s="120"/>
      <c r="G27" s="116">
        <v>7003</v>
      </c>
      <c r="H27" s="121"/>
      <c r="I27" s="99">
        <v>21074.81</v>
      </c>
    </row>
    <row r="28" spans="1:9" ht="18">
      <c r="A28" s="92" t="str">
        <f t="shared" si="0"/>
        <v>71771710007003</v>
      </c>
      <c r="B28" s="116" t="s">
        <v>2410</v>
      </c>
      <c r="C28" s="106" t="s">
        <v>2417</v>
      </c>
      <c r="D28" s="100" t="s">
        <v>2417</v>
      </c>
      <c r="E28" s="100" t="s">
        <v>13</v>
      </c>
      <c r="F28" s="120"/>
      <c r="G28" s="116">
        <v>7003</v>
      </c>
      <c r="H28" s="121"/>
      <c r="I28" s="99">
        <v>130.25</v>
      </c>
    </row>
    <row r="29" spans="1:9" ht="18">
      <c r="A29" s="92" t="str">
        <f t="shared" si="0"/>
        <v>71871810007003</v>
      </c>
      <c r="B29" s="116" t="s">
        <v>2410</v>
      </c>
      <c r="C29" s="106" t="s">
        <v>2418</v>
      </c>
      <c r="D29" s="100" t="s">
        <v>2418</v>
      </c>
      <c r="E29" s="100" t="s">
        <v>13</v>
      </c>
      <c r="F29" s="120"/>
      <c r="G29" s="116">
        <v>7003</v>
      </c>
      <c r="H29" s="121"/>
      <c r="I29" s="99">
        <v>669.87</v>
      </c>
    </row>
    <row r="30" spans="1:9" ht="18">
      <c r="A30" s="92" t="str">
        <f t="shared" si="0"/>
        <v>34934910007003</v>
      </c>
      <c r="B30" s="116" t="s">
        <v>2410</v>
      </c>
      <c r="C30" s="106" t="s">
        <v>128</v>
      </c>
      <c r="D30" s="100" t="s">
        <v>128</v>
      </c>
      <c r="E30" s="100" t="s">
        <v>13</v>
      </c>
      <c r="F30" s="120"/>
      <c r="G30" s="116">
        <v>7003</v>
      </c>
      <c r="H30" s="121"/>
      <c r="I30" s="99">
        <v>6895.93</v>
      </c>
    </row>
    <row r="31" spans="1:9" ht="18">
      <c r="A31" s="92" t="str">
        <f t="shared" si="0"/>
        <v>37S37S10007003</v>
      </c>
      <c r="B31" s="116" t="s">
        <v>2410</v>
      </c>
      <c r="C31" s="106" t="s">
        <v>271</v>
      </c>
      <c r="D31" s="100" t="s">
        <v>271</v>
      </c>
      <c r="E31" s="100" t="s">
        <v>13</v>
      </c>
      <c r="F31" s="120"/>
      <c r="G31" s="116">
        <v>7003</v>
      </c>
      <c r="H31" s="121"/>
      <c r="I31" s="99">
        <v>13237.35</v>
      </c>
    </row>
    <row r="32" spans="1:9" ht="18">
      <c r="A32" s="92" t="str">
        <f t="shared" si="0"/>
        <v>35035010007003</v>
      </c>
      <c r="B32" s="116" t="s">
        <v>2410</v>
      </c>
      <c r="C32" s="106" t="s">
        <v>142</v>
      </c>
      <c r="D32" s="100" t="s">
        <v>142</v>
      </c>
      <c r="E32" s="100" t="s">
        <v>13</v>
      </c>
      <c r="F32" s="120"/>
      <c r="G32" s="116">
        <v>7003</v>
      </c>
      <c r="H32" s="121"/>
      <c r="I32" s="99">
        <v>2791.12</v>
      </c>
    </row>
    <row r="33" spans="1:9" ht="18">
      <c r="A33" s="92" t="str">
        <f t="shared" si="0"/>
        <v>72072010007003</v>
      </c>
      <c r="B33" s="116" t="s">
        <v>2410</v>
      </c>
      <c r="C33" s="106" t="s">
        <v>2419</v>
      </c>
      <c r="D33" s="100" t="s">
        <v>2419</v>
      </c>
      <c r="E33" s="100" t="s">
        <v>13</v>
      </c>
      <c r="F33" s="120"/>
      <c r="G33" s="116">
        <v>7003</v>
      </c>
      <c r="H33" s="121"/>
      <c r="I33" s="99">
        <v>2541.7800000000002</v>
      </c>
    </row>
    <row r="34" spans="1:9" ht="18">
      <c r="A34" s="92" t="str">
        <f t="shared" si="0"/>
        <v>35135110007003</v>
      </c>
      <c r="B34" s="116" t="s">
        <v>2410</v>
      </c>
      <c r="C34" s="106" t="s">
        <v>144</v>
      </c>
      <c r="D34" s="100" t="s">
        <v>144</v>
      </c>
      <c r="E34" s="100" t="s">
        <v>13</v>
      </c>
      <c r="F34" s="120"/>
      <c r="G34" s="116">
        <v>7003</v>
      </c>
      <c r="H34" s="121"/>
      <c r="I34" s="99">
        <v>2608.77</v>
      </c>
    </row>
    <row r="35" spans="1:9" ht="18">
      <c r="A35" s="92" t="str">
        <f t="shared" si="0"/>
        <v>37V37V10007003</v>
      </c>
      <c r="B35" s="116" t="s">
        <v>2410</v>
      </c>
      <c r="C35" s="106" t="s">
        <v>303</v>
      </c>
      <c r="D35" s="100" t="s">
        <v>303</v>
      </c>
      <c r="E35" s="100" t="s">
        <v>13</v>
      </c>
      <c r="F35" s="120"/>
      <c r="G35" s="116">
        <v>7003</v>
      </c>
      <c r="H35" s="121"/>
      <c r="I35" s="99">
        <v>3650.79</v>
      </c>
    </row>
    <row r="36" spans="1:9" ht="18">
      <c r="A36" s="92" t="str">
        <f t="shared" si="0"/>
        <v>37T37T10007003</v>
      </c>
      <c r="B36" s="116" t="s">
        <v>2410</v>
      </c>
      <c r="C36" s="106" t="s">
        <v>301</v>
      </c>
      <c r="D36" s="100" t="s">
        <v>301</v>
      </c>
      <c r="E36" s="100" t="s">
        <v>13</v>
      </c>
      <c r="F36" s="120"/>
      <c r="G36" s="116">
        <v>7003</v>
      </c>
      <c r="H36" s="121"/>
      <c r="I36" s="99">
        <v>5973</v>
      </c>
    </row>
    <row r="37" spans="1:9" ht="18">
      <c r="A37" s="92" t="str">
        <f t="shared" si="0"/>
        <v>37U37U10007003</v>
      </c>
      <c r="B37" s="116" t="s">
        <v>2410</v>
      </c>
      <c r="C37" s="106" t="s">
        <v>302</v>
      </c>
      <c r="D37" s="100" t="s">
        <v>302</v>
      </c>
      <c r="E37" s="100">
        <v>1000</v>
      </c>
      <c r="F37" s="120"/>
      <c r="G37" s="116">
        <v>7003</v>
      </c>
      <c r="H37" s="121"/>
      <c r="I37" s="99">
        <v>1239.26</v>
      </c>
    </row>
    <row r="38" spans="1:9" ht="18">
      <c r="A38" s="92" t="str">
        <f t="shared" si="0"/>
        <v>72172120007003</v>
      </c>
      <c r="B38" s="116" t="s">
        <v>2410</v>
      </c>
      <c r="C38" s="106" t="s">
        <v>2420</v>
      </c>
      <c r="D38" s="100" t="s">
        <v>2420</v>
      </c>
      <c r="E38" s="100" t="s">
        <v>223</v>
      </c>
      <c r="F38" s="120"/>
      <c r="G38" s="116">
        <v>7003</v>
      </c>
      <c r="H38" s="121"/>
      <c r="I38" s="99">
        <v>55.82</v>
      </c>
    </row>
    <row r="39" spans="1:9" ht="18">
      <c r="A39" s="92" t="str">
        <f t="shared" si="0"/>
        <v>35235210007003</v>
      </c>
      <c r="B39" s="116" t="s">
        <v>2410</v>
      </c>
      <c r="C39" s="106" t="s">
        <v>147</v>
      </c>
      <c r="D39" s="100" t="s">
        <v>147</v>
      </c>
      <c r="E39" s="100" t="s">
        <v>13</v>
      </c>
      <c r="F39" s="120"/>
      <c r="G39" s="116">
        <v>7003</v>
      </c>
      <c r="H39" s="121"/>
      <c r="I39" s="99">
        <v>1957.51</v>
      </c>
    </row>
    <row r="40" spans="1:9" ht="18">
      <c r="A40" s="92" t="str">
        <f t="shared" si="0"/>
        <v>72372320007003</v>
      </c>
      <c r="B40" s="116" t="s">
        <v>2410</v>
      </c>
      <c r="C40" s="106" t="s">
        <v>2421</v>
      </c>
      <c r="D40" s="100" t="s">
        <v>2421</v>
      </c>
      <c r="E40" s="100" t="s">
        <v>223</v>
      </c>
      <c r="F40" s="120"/>
      <c r="G40" s="116">
        <v>7003</v>
      </c>
      <c r="H40" s="121"/>
      <c r="I40" s="99">
        <v>368.43</v>
      </c>
    </row>
    <row r="41" spans="1:9" ht="18">
      <c r="A41" s="92" t="str">
        <f t="shared" si="0"/>
        <v>35335310007003</v>
      </c>
      <c r="B41" s="116" t="s">
        <v>2410</v>
      </c>
      <c r="C41" s="106" t="s">
        <v>149</v>
      </c>
      <c r="D41" s="100" t="s">
        <v>149</v>
      </c>
      <c r="E41" s="100" t="s">
        <v>13</v>
      </c>
      <c r="F41" s="120"/>
      <c r="G41" s="116">
        <v>7003</v>
      </c>
      <c r="H41" s="121"/>
      <c r="I41" s="99">
        <v>762.91</v>
      </c>
    </row>
    <row r="42" spans="1:9" ht="18">
      <c r="A42" s="92" t="str">
        <f t="shared" si="0"/>
        <v>35535510007003</v>
      </c>
      <c r="B42" s="116" t="s">
        <v>2410</v>
      </c>
      <c r="C42" s="106" t="s">
        <v>153</v>
      </c>
      <c r="D42" s="100" t="s">
        <v>153</v>
      </c>
      <c r="E42" s="100" t="s">
        <v>13</v>
      </c>
      <c r="F42" s="120"/>
      <c r="G42" s="116">
        <v>7003</v>
      </c>
      <c r="H42" s="121"/>
      <c r="I42" s="99">
        <v>12839.15</v>
      </c>
    </row>
    <row r="43" spans="1:9" ht="18">
      <c r="A43" s="92" t="str">
        <f t="shared" si="0"/>
        <v>31631610007003</v>
      </c>
      <c r="B43" s="116" t="s">
        <v>2410</v>
      </c>
      <c r="C43" s="106" t="s">
        <v>30</v>
      </c>
      <c r="D43" s="100" t="s">
        <v>30</v>
      </c>
      <c r="E43" s="100" t="s">
        <v>13</v>
      </c>
      <c r="F43" s="120"/>
      <c r="G43" s="116">
        <v>7003</v>
      </c>
      <c r="H43" s="121"/>
      <c r="I43" s="99">
        <v>46165.120000000003</v>
      </c>
    </row>
    <row r="44" spans="1:9" ht="18">
      <c r="A44" s="92" t="str">
        <f t="shared" si="0"/>
        <v>35735710007003</v>
      </c>
      <c r="B44" s="116" t="s">
        <v>2410</v>
      </c>
      <c r="C44" s="106" t="s">
        <v>158</v>
      </c>
      <c r="D44" s="100" t="s">
        <v>158</v>
      </c>
      <c r="E44" s="100" t="s">
        <v>13</v>
      </c>
      <c r="F44" s="120"/>
      <c r="G44" s="116">
        <v>7003</v>
      </c>
      <c r="H44" s="121"/>
      <c r="I44" s="99">
        <v>439.14</v>
      </c>
    </row>
    <row r="45" spans="1:9" ht="18">
      <c r="A45" s="92" t="str">
        <f t="shared" si="0"/>
        <v>35435410007003</v>
      </c>
      <c r="B45" s="116" t="s">
        <v>2410</v>
      </c>
      <c r="C45" s="106" t="s">
        <v>151</v>
      </c>
      <c r="D45" s="100" t="s">
        <v>151</v>
      </c>
      <c r="E45" s="100" t="s">
        <v>13</v>
      </c>
      <c r="F45" s="120"/>
      <c r="G45" s="116">
        <v>7003</v>
      </c>
      <c r="H45" s="121"/>
      <c r="I45" s="99">
        <v>1592.8</v>
      </c>
    </row>
    <row r="46" spans="1:9" ht="18">
      <c r="A46" s="92" t="str">
        <f t="shared" si="0"/>
        <v>35835810007003</v>
      </c>
      <c r="B46" s="116" t="s">
        <v>2410</v>
      </c>
      <c r="C46" s="106" t="s">
        <v>160</v>
      </c>
      <c r="D46" s="100" t="s">
        <v>160</v>
      </c>
      <c r="E46" s="100" t="s">
        <v>13</v>
      </c>
      <c r="F46" s="120"/>
      <c r="G46" s="116">
        <v>7003</v>
      </c>
      <c r="H46" s="121"/>
      <c r="I46" s="99">
        <v>688.48</v>
      </c>
    </row>
    <row r="47" spans="1:9" ht="18">
      <c r="A47" s="92" t="str">
        <f t="shared" si="0"/>
        <v>35635610007003</v>
      </c>
      <c r="B47" s="116" t="s">
        <v>2410</v>
      </c>
      <c r="C47" s="106" t="s">
        <v>155</v>
      </c>
      <c r="D47" s="100" t="s">
        <v>155</v>
      </c>
      <c r="E47" s="100" t="s">
        <v>13</v>
      </c>
      <c r="F47" s="120"/>
      <c r="G47" s="116">
        <v>7003</v>
      </c>
      <c r="H47" s="121"/>
      <c r="I47" s="99">
        <v>1559.31</v>
      </c>
    </row>
    <row r="48" spans="1:9" ht="18">
      <c r="A48" s="92" t="str">
        <f t="shared" si="0"/>
        <v>73373320007003</v>
      </c>
      <c r="B48" s="126" t="s">
        <v>2410</v>
      </c>
      <c r="C48" s="127" t="s">
        <v>2422</v>
      </c>
      <c r="D48" s="103" t="s">
        <v>2422</v>
      </c>
      <c r="E48" s="103" t="s">
        <v>223</v>
      </c>
      <c r="F48" s="128"/>
      <c r="G48" s="126">
        <v>7003</v>
      </c>
      <c r="H48" s="129"/>
      <c r="I48" s="104">
        <v>29.78</v>
      </c>
    </row>
    <row r="49" spans="1:9" ht="18">
      <c r="A49" s="92" t="str">
        <f t="shared" si="0"/>
        <v>73373322507003</v>
      </c>
      <c r="B49" s="126" t="s">
        <v>2410</v>
      </c>
      <c r="C49" s="127" t="s">
        <v>2422</v>
      </c>
      <c r="D49" s="103" t="s">
        <v>2422</v>
      </c>
      <c r="E49" s="103">
        <v>2250</v>
      </c>
      <c r="F49" s="128"/>
      <c r="G49" s="126">
        <v>7003</v>
      </c>
      <c r="H49" s="129"/>
      <c r="I49" s="104">
        <v>29.78</v>
      </c>
    </row>
    <row r="50" spans="1:9" ht="18">
      <c r="A50" s="92" t="str">
        <f t="shared" si="0"/>
        <v>36136110007003</v>
      </c>
      <c r="B50" s="116" t="s">
        <v>2410</v>
      </c>
      <c r="C50" s="106" t="s">
        <v>166</v>
      </c>
      <c r="D50" s="100" t="s">
        <v>166</v>
      </c>
      <c r="E50" s="100" t="s">
        <v>13</v>
      </c>
      <c r="F50" s="120"/>
      <c r="G50" s="116">
        <v>7003</v>
      </c>
      <c r="H50" s="121"/>
      <c r="I50" s="99">
        <v>3650.79</v>
      </c>
    </row>
    <row r="51" spans="1:9" ht="18">
      <c r="A51" s="92" t="str">
        <f t="shared" si="0"/>
        <v>35935910007003</v>
      </c>
      <c r="B51" s="116" t="s">
        <v>2410</v>
      </c>
      <c r="C51" s="106" t="s">
        <v>162</v>
      </c>
      <c r="D51" s="100" t="s">
        <v>162</v>
      </c>
      <c r="E51" s="100" t="s">
        <v>13</v>
      </c>
      <c r="F51" s="120"/>
      <c r="G51" s="116">
        <v>7003</v>
      </c>
      <c r="H51" s="121"/>
      <c r="I51" s="99">
        <v>5775.76</v>
      </c>
    </row>
    <row r="52" spans="1:9" ht="18">
      <c r="A52" s="92" t="str">
        <f t="shared" si="0"/>
        <v>37W37W10007003</v>
      </c>
      <c r="B52" s="116" t="s">
        <v>2410</v>
      </c>
      <c r="C52" s="106" t="s">
        <v>304</v>
      </c>
      <c r="D52" s="100" t="s">
        <v>304</v>
      </c>
      <c r="E52" s="100" t="s">
        <v>13</v>
      </c>
      <c r="F52" s="120"/>
      <c r="G52" s="116">
        <v>7003</v>
      </c>
      <c r="H52" s="121"/>
      <c r="I52" s="99">
        <v>11019.34</v>
      </c>
    </row>
    <row r="53" spans="1:9" ht="18">
      <c r="A53" s="92" t="str">
        <f t="shared" si="0"/>
        <v>37X37X10007003</v>
      </c>
      <c r="B53" s="116" t="s">
        <v>2410</v>
      </c>
      <c r="C53" s="106" t="s">
        <v>305</v>
      </c>
      <c r="D53" s="100" t="s">
        <v>305</v>
      </c>
      <c r="E53" s="100" t="s">
        <v>13</v>
      </c>
      <c r="F53" s="120"/>
      <c r="G53" s="116">
        <v>7003</v>
      </c>
      <c r="H53" s="121"/>
      <c r="I53" s="99">
        <v>945.26</v>
      </c>
    </row>
    <row r="54" spans="1:9" ht="18">
      <c r="A54" s="92" t="str">
        <f t="shared" si="0"/>
        <v>37Y37Y10007003</v>
      </c>
      <c r="B54" s="116" t="s">
        <v>2410</v>
      </c>
      <c r="C54" s="106" t="s">
        <v>306</v>
      </c>
      <c r="D54" s="100" t="s">
        <v>306</v>
      </c>
      <c r="E54" s="100" t="s">
        <v>13</v>
      </c>
      <c r="F54" s="120"/>
      <c r="G54" s="116">
        <v>7003</v>
      </c>
      <c r="H54" s="121"/>
      <c r="I54" s="99">
        <v>7837.47</v>
      </c>
    </row>
    <row r="55" spans="1:9" ht="18">
      <c r="A55" s="92" t="str">
        <f t="shared" si="0"/>
        <v>37Z37Z10007003</v>
      </c>
      <c r="B55" s="116" t="s">
        <v>2410</v>
      </c>
      <c r="C55" s="106" t="s">
        <v>307</v>
      </c>
      <c r="D55" s="100" t="s">
        <v>307</v>
      </c>
      <c r="E55" s="100">
        <v>1000</v>
      </c>
      <c r="F55" s="120"/>
      <c r="G55" s="116">
        <v>7003</v>
      </c>
      <c r="H55" s="121"/>
      <c r="I55" s="99">
        <v>6136.74</v>
      </c>
    </row>
    <row r="56" spans="1:9" ht="18">
      <c r="A56" s="92" t="str">
        <f t="shared" si="0"/>
        <v>72972910007003</v>
      </c>
      <c r="B56" s="116" t="s">
        <v>2410</v>
      </c>
      <c r="C56" s="106" t="s">
        <v>2423</v>
      </c>
      <c r="D56" s="100" t="s">
        <v>2423</v>
      </c>
      <c r="E56" s="100" t="s">
        <v>13</v>
      </c>
      <c r="F56" s="120"/>
      <c r="G56" s="116">
        <v>7003</v>
      </c>
      <c r="H56" s="121"/>
      <c r="I56" s="99">
        <v>1064.3499999999999</v>
      </c>
    </row>
    <row r="57" spans="1:9" ht="18">
      <c r="A57" s="92" t="str">
        <f t="shared" si="0"/>
        <v>73173110007003</v>
      </c>
      <c r="B57" s="116" t="s">
        <v>2410</v>
      </c>
      <c r="C57" s="106" t="s">
        <v>2424</v>
      </c>
      <c r="D57" s="100" t="s">
        <v>2424</v>
      </c>
      <c r="E57" s="100" t="s">
        <v>13</v>
      </c>
      <c r="F57" s="120"/>
      <c r="G57" s="116">
        <v>7003</v>
      </c>
      <c r="H57" s="121"/>
      <c r="I57" s="99">
        <v>1462.55</v>
      </c>
    </row>
    <row r="58" spans="1:9" ht="18">
      <c r="A58" s="92" t="str">
        <f t="shared" si="0"/>
        <v>73273220017003</v>
      </c>
      <c r="B58" s="126" t="s">
        <v>2410</v>
      </c>
      <c r="C58" s="127" t="s">
        <v>2425</v>
      </c>
      <c r="D58" s="103" t="s">
        <v>2425</v>
      </c>
      <c r="E58" s="103">
        <v>2001</v>
      </c>
      <c r="F58" s="128"/>
      <c r="G58" s="126">
        <v>7003</v>
      </c>
      <c r="H58" s="129"/>
      <c r="I58" s="104">
        <v>80.02</v>
      </c>
    </row>
    <row r="59" spans="1:9" ht="18">
      <c r="A59" s="92" t="str">
        <f t="shared" si="0"/>
        <v>73273220027003</v>
      </c>
      <c r="B59" s="126" t="s">
        <v>2410</v>
      </c>
      <c r="C59" s="127" t="s">
        <v>2425</v>
      </c>
      <c r="D59" s="103" t="s">
        <v>2425</v>
      </c>
      <c r="E59" s="103">
        <v>2002</v>
      </c>
      <c r="F59" s="128"/>
      <c r="G59" s="126">
        <v>7003</v>
      </c>
      <c r="H59" s="129"/>
      <c r="I59" s="104">
        <v>80.009999999999991</v>
      </c>
    </row>
    <row r="60" spans="1:9" ht="18">
      <c r="A60" s="92" t="str">
        <f t="shared" si="0"/>
        <v>36036010007003</v>
      </c>
      <c r="B60" s="116" t="s">
        <v>2410</v>
      </c>
      <c r="C60" s="106" t="s">
        <v>164</v>
      </c>
      <c r="D60" s="100" t="s">
        <v>164</v>
      </c>
      <c r="E60" s="100" t="s">
        <v>13</v>
      </c>
      <c r="F60" s="120"/>
      <c r="G60" s="116">
        <v>7003</v>
      </c>
      <c r="H60" s="121"/>
      <c r="I60" s="99">
        <v>1845.8600000000001</v>
      </c>
    </row>
    <row r="61" spans="1:9" ht="18">
      <c r="A61" s="92" t="str">
        <f t="shared" si="0"/>
        <v>38P38P10007003</v>
      </c>
      <c r="B61" s="116" t="s">
        <v>2410</v>
      </c>
      <c r="C61" s="106" t="s">
        <v>284</v>
      </c>
      <c r="D61" s="100" t="s">
        <v>284</v>
      </c>
      <c r="E61" s="100" t="s">
        <v>13</v>
      </c>
      <c r="F61" s="120"/>
      <c r="G61" s="116">
        <v>7003</v>
      </c>
      <c r="H61" s="121"/>
      <c r="I61" s="99">
        <v>28986.71</v>
      </c>
    </row>
    <row r="62" spans="1:9" ht="18">
      <c r="A62" s="92" t="str">
        <f t="shared" si="0"/>
        <v>38Q38Q10007003</v>
      </c>
      <c r="B62" s="116" t="s">
        <v>2410</v>
      </c>
      <c r="C62" s="106" t="s">
        <v>309</v>
      </c>
      <c r="D62" s="100" t="s">
        <v>309</v>
      </c>
      <c r="E62" s="100" t="s">
        <v>13</v>
      </c>
      <c r="F62" s="120"/>
      <c r="G62" s="116">
        <v>7003</v>
      </c>
      <c r="H62" s="121"/>
      <c r="I62" s="99">
        <v>2002.17</v>
      </c>
    </row>
    <row r="63" spans="1:9" ht="18">
      <c r="A63" s="92" t="str">
        <f t="shared" si="0"/>
        <v>36236210007003</v>
      </c>
      <c r="B63" s="116" t="s">
        <v>2410</v>
      </c>
      <c r="C63" s="106" t="s">
        <v>176</v>
      </c>
      <c r="D63" s="100" t="s">
        <v>176</v>
      </c>
      <c r="E63" s="100" t="s">
        <v>13</v>
      </c>
      <c r="F63" s="120"/>
      <c r="G63" s="116">
        <v>7003</v>
      </c>
      <c r="H63" s="121"/>
      <c r="I63" s="99">
        <v>2091.48</v>
      </c>
    </row>
    <row r="64" spans="1:9" ht="18">
      <c r="A64" s="92" t="str">
        <f t="shared" si="0"/>
        <v>36336310007003</v>
      </c>
      <c r="B64" s="116" t="s">
        <v>2410</v>
      </c>
      <c r="C64" s="106" t="s">
        <v>178</v>
      </c>
      <c r="D64" s="100" t="s">
        <v>178</v>
      </c>
      <c r="E64" s="100" t="s">
        <v>13</v>
      </c>
      <c r="F64" s="120"/>
      <c r="G64" s="116">
        <v>7003</v>
      </c>
      <c r="H64" s="121"/>
      <c r="I64" s="99">
        <v>1175.99</v>
      </c>
    </row>
    <row r="65" spans="1:9" ht="18">
      <c r="A65" s="92" t="str">
        <f t="shared" si="0"/>
        <v>73473420007003</v>
      </c>
      <c r="B65" s="116" t="s">
        <v>2410</v>
      </c>
      <c r="C65" s="106" t="s">
        <v>2426</v>
      </c>
      <c r="D65" s="100" t="s">
        <v>2426</v>
      </c>
      <c r="E65" s="100" t="s">
        <v>223</v>
      </c>
      <c r="F65" s="120"/>
      <c r="G65" s="116">
        <v>7003</v>
      </c>
      <c r="H65" s="121"/>
      <c r="I65" s="99">
        <v>543.34</v>
      </c>
    </row>
    <row r="66" spans="1:9" ht="18">
      <c r="A66" s="92" t="str">
        <f t="shared" si="0"/>
        <v>32132110007003</v>
      </c>
      <c r="B66" s="116" t="s">
        <v>2410</v>
      </c>
      <c r="C66" s="106" t="s">
        <v>41</v>
      </c>
      <c r="D66" s="100" t="s">
        <v>41</v>
      </c>
      <c r="E66" s="100" t="s">
        <v>13</v>
      </c>
      <c r="F66" s="120"/>
      <c r="G66" s="116">
        <v>7003</v>
      </c>
      <c r="H66" s="121"/>
      <c r="I66" s="99">
        <v>762.91</v>
      </c>
    </row>
    <row r="67" spans="1:9" ht="18">
      <c r="A67" s="92" t="str">
        <f t="shared" si="0"/>
        <v>36536510007003</v>
      </c>
      <c r="B67" s="116" t="s">
        <v>2410</v>
      </c>
      <c r="C67" s="106" t="s">
        <v>182</v>
      </c>
      <c r="D67" s="100" t="s">
        <v>182</v>
      </c>
      <c r="E67" s="100" t="s">
        <v>13</v>
      </c>
      <c r="F67" s="120"/>
      <c r="G67" s="116">
        <v>7003</v>
      </c>
      <c r="H67" s="121"/>
      <c r="I67" s="99">
        <v>4834.22</v>
      </c>
    </row>
    <row r="68" spans="1:9" ht="18">
      <c r="A68" s="92" t="str">
        <f t="shared" si="0"/>
        <v>74074020107003</v>
      </c>
      <c r="B68" s="126" t="s">
        <v>2410</v>
      </c>
      <c r="C68" s="127" t="s">
        <v>2427</v>
      </c>
      <c r="D68" s="103" t="s">
        <v>2427</v>
      </c>
      <c r="E68" s="103">
        <v>2010</v>
      </c>
      <c r="F68" s="128"/>
      <c r="G68" s="126">
        <v>7003</v>
      </c>
      <c r="H68" s="129"/>
      <c r="I68" s="104">
        <v>1.86</v>
      </c>
    </row>
    <row r="69" spans="1:9" ht="18">
      <c r="A69" s="92" t="str">
        <f t="shared" si="0"/>
        <v>74074020207003</v>
      </c>
      <c r="B69" s="126" t="s">
        <v>2410</v>
      </c>
      <c r="C69" s="127" t="s">
        <v>2427</v>
      </c>
      <c r="D69" s="103" t="s">
        <v>2427</v>
      </c>
      <c r="E69" s="103">
        <v>2020</v>
      </c>
      <c r="F69" s="128"/>
      <c r="G69" s="126">
        <v>7003</v>
      </c>
      <c r="H69" s="129"/>
      <c r="I69" s="104">
        <v>1.86</v>
      </c>
    </row>
    <row r="70" spans="1:9" ht="18">
      <c r="A70" s="92" t="str">
        <f t="shared" si="0"/>
        <v>74274220007003</v>
      </c>
      <c r="B70" s="116" t="s">
        <v>2410</v>
      </c>
      <c r="C70" s="106" t="s">
        <v>2428</v>
      </c>
      <c r="D70" s="100" t="s">
        <v>2428</v>
      </c>
      <c r="E70" s="100" t="s">
        <v>223</v>
      </c>
      <c r="F70" s="120"/>
      <c r="G70" s="116">
        <v>7003</v>
      </c>
      <c r="H70" s="121"/>
      <c r="I70" s="99">
        <v>59.550000000000004</v>
      </c>
    </row>
    <row r="71" spans="1:9" ht="18">
      <c r="A71" s="92" t="str">
        <f t="shared" ref="A71:A134" si="1">C71&amp;D71&amp;E71&amp;G71</f>
        <v>74674620007003</v>
      </c>
      <c r="B71" s="116" t="s">
        <v>2410</v>
      </c>
      <c r="C71" s="106" t="s">
        <v>2429</v>
      </c>
      <c r="D71" s="100" t="s">
        <v>2429</v>
      </c>
      <c r="E71" s="100" t="s">
        <v>223</v>
      </c>
      <c r="F71" s="120"/>
      <c r="G71" s="116">
        <v>7003</v>
      </c>
      <c r="H71" s="121"/>
      <c r="I71" s="99">
        <v>1168.55</v>
      </c>
    </row>
    <row r="72" spans="1:9" ht="18">
      <c r="A72" s="92" t="str">
        <f t="shared" si="1"/>
        <v>73973910007003</v>
      </c>
      <c r="B72" s="116" t="s">
        <v>2410</v>
      </c>
      <c r="C72" s="106" t="s">
        <v>2430</v>
      </c>
      <c r="D72" s="100" t="s">
        <v>2430</v>
      </c>
      <c r="E72" s="130" t="s">
        <v>13</v>
      </c>
      <c r="F72" s="120"/>
      <c r="G72" s="116">
        <v>7003</v>
      </c>
      <c r="H72" s="121"/>
      <c r="I72" s="99">
        <v>0</v>
      </c>
    </row>
    <row r="73" spans="1:9" ht="18">
      <c r="A73" s="92" t="str">
        <f t="shared" si="1"/>
        <v>74374320007003</v>
      </c>
      <c r="B73" s="116" t="s">
        <v>2410</v>
      </c>
      <c r="C73" s="106" t="s">
        <v>2431</v>
      </c>
      <c r="D73" s="100" t="s">
        <v>2431</v>
      </c>
      <c r="E73" s="100" t="s">
        <v>223</v>
      </c>
      <c r="F73" s="120"/>
      <c r="G73" s="116">
        <v>7003</v>
      </c>
      <c r="H73" s="121"/>
      <c r="I73" s="99">
        <v>3062.79</v>
      </c>
    </row>
    <row r="74" spans="1:9" ht="18">
      <c r="A74" s="92" t="str">
        <f t="shared" si="1"/>
        <v>36636610007003</v>
      </c>
      <c r="B74" s="116" t="s">
        <v>2410</v>
      </c>
      <c r="C74" s="106" t="s">
        <v>184</v>
      </c>
      <c r="D74" s="100" t="s">
        <v>184</v>
      </c>
      <c r="E74" s="100" t="s">
        <v>13</v>
      </c>
      <c r="F74" s="120"/>
      <c r="G74" s="116">
        <v>7003</v>
      </c>
      <c r="H74" s="121"/>
      <c r="I74" s="99">
        <v>30895.83</v>
      </c>
    </row>
    <row r="75" spans="1:9" ht="18">
      <c r="A75" s="92" t="str">
        <f t="shared" si="1"/>
        <v>38A38A10007003</v>
      </c>
      <c r="B75" s="116" t="s">
        <v>2410</v>
      </c>
      <c r="C75" s="106" t="s">
        <v>272</v>
      </c>
      <c r="D75" s="100" t="s">
        <v>272</v>
      </c>
      <c r="E75" s="100" t="s">
        <v>13</v>
      </c>
      <c r="F75" s="120"/>
      <c r="G75" s="116">
        <v>7003</v>
      </c>
      <c r="H75" s="121"/>
      <c r="I75" s="99">
        <v>13855.12</v>
      </c>
    </row>
    <row r="76" spans="1:9" ht="18">
      <c r="A76" s="92" t="str">
        <f t="shared" si="1"/>
        <v>38B38B10007003</v>
      </c>
      <c r="B76" s="116" t="s">
        <v>2410</v>
      </c>
      <c r="C76" s="106" t="s">
        <v>273</v>
      </c>
      <c r="D76" s="100" t="s">
        <v>273</v>
      </c>
      <c r="E76" s="100" t="s">
        <v>13</v>
      </c>
      <c r="F76" s="120"/>
      <c r="G76" s="116">
        <v>7003</v>
      </c>
      <c r="H76" s="121"/>
      <c r="I76" s="99">
        <v>0</v>
      </c>
    </row>
    <row r="77" spans="1:9" ht="18">
      <c r="A77" s="92" t="str">
        <f t="shared" si="1"/>
        <v>74574523007003</v>
      </c>
      <c r="B77" s="116" t="s">
        <v>2410</v>
      </c>
      <c r="C77" s="106" t="s">
        <v>2432</v>
      </c>
      <c r="D77" s="100" t="s">
        <v>2432</v>
      </c>
      <c r="E77" s="100">
        <v>2300</v>
      </c>
      <c r="F77" s="120"/>
      <c r="G77" s="116">
        <v>7003</v>
      </c>
      <c r="H77" s="121"/>
      <c r="I77" s="99">
        <v>3487.04</v>
      </c>
    </row>
    <row r="78" spans="1:9" ht="18">
      <c r="A78" s="92" t="str">
        <f t="shared" si="1"/>
        <v>36736710007003</v>
      </c>
      <c r="B78" s="116" t="s">
        <v>2410</v>
      </c>
      <c r="C78" s="106" t="s">
        <v>186</v>
      </c>
      <c r="D78" s="100" t="s">
        <v>186</v>
      </c>
      <c r="E78" s="100" t="s">
        <v>13</v>
      </c>
      <c r="F78" s="120"/>
      <c r="G78" s="116">
        <v>7003</v>
      </c>
      <c r="H78" s="121"/>
      <c r="I78" s="99">
        <v>282.84000000000003</v>
      </c>
    </row>
    <row r="79" spans="1:9" ht="18">
      <c r="A79" s="92" t="str">
        <f t="shared" si="1"/>
        <v>39039010007003</v>
      </c>
      <c r="B79" s="116" t="s">
        <v>2410</v>
      </c>
      <c r="C79" s="106" t="s">
        <v>234</v>
      </c>
      <c r="D79" s="100" t="s">
        <v>234</v>
      </c>
      <c r="E79" s="100" t="s">
        <v>13</v>
      </c>
      <c r="F79" s="120"/>
      <c r="G79" s="116">
        <v>7003</v>
      </c>
      <c r="H79" s="121"/>
      <c r="I79" s="99">
        <v>122.81</v>
      </c>
    </row>
    <row r="80" spans="1:9" ht="18">
      <c r="A80" s="92" t="str">
        <f t="shared" si="1"/>
        <v>75075010007003</v>
      </c>
      <c r="B80" s="116" t="s">
        <v>2410</v>
      </c>
      <c r="C80" s="106" t="s">
        <v>2433</v>
      </c>
      <c r="D80" s="100" t="s">
        <v>2433</v>
      </c>
      <c r="E80" s="100" t="s">
        <v>13</v>
      </c>
      <c r="F80" s="120"/>
      <c r="G80" s="116">
        <v>7003</v>
      </c>
      <c r="H80" s="121"/>
      <c r="I80" s="99">
        <v>275.39</v>
      </c>
    </row>
    <row r="81" spans="1:9" ht="18">
      <c r="A81" s="92" t="str">
        <f t="shared" si="1"/>
        <v>37437410007003</v>
      </c>
      <c r="B81" s="116" t="s">
        <v>2410</v>
      </c>
      <c r="C81" s="106" t="s">
        <v>194</v>
      </c>
      <c r="D81" s="100" t="s">
        <v>194</v>
      </c>
      <c r="E81" s="100" t="s">
        <v>13</v>
      </c>
      <c r="F81" s="120"/>
      <c r="G81" s="116">
        <v>7003</v>
      </c>
      <c r="H81" s="121"/>
      <c r="I81" s="99">
        <v>12705.18</v>
      </c>
    </row>
    <row r="82" spans="1:9" ht="18">
      <c r="A82" s="92" t="str">
        <f t="shared" si="1"/>
        <v>75275210007003</v>
      </c>
      <c r="B82" s="116" t="s">
        <v>2410</v>
      </c>
      <c r="C82" s="106" t="s">
        <v>2434</v>
      </c>
      <c r="D82" s="100" t="s">
        <v>2434</v>
      </c>
      <c r="E82" s="100" t="s">
        <v>13</v>
      </c>
      <c r="F82" s="120"/>
      <c r="G82" s="116">
        <v>7003</v>
      </c>
      <c r="H82" s="121"/>
      <c r="I82" s="99">
        <v>4067.59</v>
      </c>
    </row>
    <row r="83" spans="1:9" ht="18">
      <c r="A83" s="92" t="str">
        <f t="shared" si="1"/>
        <v>70970920007003</v>
      </c>
      <c r="B83" s="116" t="s">
        <v>2410</v>
      </c>
      <c r="C83" s="106" t="s">
        <v>2435</v>
      </c>
      <c r="D83" s="100" t="s">
        <v>2435</v>
      </c>
      <c r="E83" s="100" t="s">
        <v>223</v>
      </c>
      <c r="F83" s="120"/>
      <c r="G83" s="116">
        <v>7003</v>
      </c>
      <c r="H83" s="121"/>
      <c r="I83" s="99">
        <v>800.12</v>
      </c>
    </row>
    <row r="84" spans="1:9" ht="18">
      <c r="A84" s="92" t="str">
        <f t="shared" si="1"/>
        <v>75375320017003</v>
      </c>
      <c r="B84" s="126" t="s">
        <v>2410</v>
      </c>
      <c r="C84" s="127" t="s">
        <v>2436</v>
      </c>
      <c r="D84" s="103" t="s">
        <v>2436</v>
      </c>
      <c r="E84" s="103">
        <v>2001</v>
      </c>
      <c r="F84" s="128"/>
      <c r="G84" s="126">
        <v>7003</v>
      </c>
      <c r="H84" s="129"/>
      <c r="I84" s="104">
        <v>126.53</v>
      </c>
    </row>
    <row r="85" spans="1:9" ht="18">
      <c r="A85" s="92" t="str">
        <f t="shared" si="1"/>
        <v>75375320027003</v>
      </c>
      <c r="B85" s="126" t="s">
        <v>2410</v>
      </c>
      <c r="C85" s="127" t="s">
        <v>2436</v>
      </c>
      <c r="D85" s="103" t="s">
        <v>2436</v>
      </c>
      <c r="E85" s="103">
        <v>2002</v>
      </c>
      <c r="F85" s="128"/>
      <c r="G85" s="126">
        <v>7003</v>
      </c>
      <c r="H85" s="129"/>
      <c r="I85" s="104">
        <v>126.53</v>
      </c>
    </row>
    <row r="86" spans="1:9" ht="18">
      <c r="A86" s="92" t="str">
        <f t="shared" si="1"/>
        <v>75675610007003</v>
      </c>
      <c r="B86" s="116" t="s">
        <v>2410</v>
      </c>
      <c r="C86" s="106" t="s">
        <v>2437</v>
      </c>
      <c r="D86" s="100" t="s">
        <v>2437</v>
      </c>
      <c r="E86" s="100" t="s">
        <v>13</v>
      </c>
      <c r="F86" s="120"/>
      <c r="G86" s="116">
        <v>7003</v>
      </c>
      <c r="H86" s="121"/>
      <c r="I86" s="99">
        <v>297.72000000000003</v>
      </c>
    </row>
    <row r="87" spans="1:9" ht="18">
      <c r="A87" s="92" t="str">
        <f t="shared" si="1"/>
        <v>37537510007003</v>
      </c>
      <c r="B87" s="116" t="s">
        <v>2410</v>
      </c>
      <c r="C87" s="106" t="s">
        <v>196</v>
      </c>
      <c r="D87" s="100" t="s">
        <v>196</v>
      </c>
      <c r="E87" s="100" t="s">
        <v>13</v>
      </c>
      <c r="F87" s="120"/>
      <c r="G87" s="116">
        <v>7003</v>
      </c>
      <c r="H87" s="121"/>
      <c r="I87" s="99">
        <v>818.73</v>
      </c>
    </row>
    <row r="88" spans="1:9" ht="18">
      <c r="A88" s="92" t="str">
        <f t="shared" si="1"/>
        <v>75875820007003</v>
      </c>
      <c r="B88" s="116" t="s">
        <v>2410</v>
      </c>
      <c r="C88" s="106" t="s">
        <v>2438</v>
      </c>
      <c r="D88" s="100" t="s">
        <v>2438</v>
      </c>
      <c r="E88" s="100" t="s">
        <v>223</v>
      </c>
      <c r="F88" s="120"/>
      <c r="G88" s="116">
        <v>7003</v>
      </c>
      <c r="H88" s="121"/>
      <c r="I88" s="99">
        <v>107.93</v>
      </c>
    </row>
    <row r="89" spans="1:9" ht="18">
      <c r="A89" s="92" t="str">
        <f t="shared" si="1"/>
        <v>76076010007003</v>
      </c>
      <c r="B89" s="116" t="s">
        <v>2410</v>
      </c>
      <c r="C89" s="106" t="s">
        <v>2439</v>
      </c>
      <c r="D89" s="100" t="s">
        <v>2439</v>
      </c>
      <c r="E89" s="100" t="s">
        <v>13</v>
      </c>
      <c r="F89" s="120"/>
      <c r="G89" s="116">
        <v>7003</v>
      </c>
      <c r="H89" s="121"/>
      <c r="I89" s="99">
        <v>874.55000000000007</v>
      </c>
    </row>
    <row r="90" spans="1:9" ht="18">
      <c r="A90" s="92" t="str">
        <f t="shared" si="1"/>
        <v>76176120007003</v>
      </c>
      <c r="B90" s="116" t="s">
        <v>2410</v>
      </c>
      <c r="C90" s="106" t="s">
        <v>2440</v>
      </c>
      <c r="D90" s="100" t="s">
        <v>2440</v>
      </c>
      <c r="E90" s="100" t="s">
        <v>223</v>
      </c>
      <c r="F90" s="120"/>
      <c r="G90" s="116">
        <v>7003</v>
      </c>
      <c r="H90" s="121"/>
      <c r="I90" s="99">
        <v>450.3</v>
      </c>
    </row>
    <row r="91" spans="1:9" ht="18">
      <c r="A91" s="92" t="str">
        <f t="shared" si="1"/>
        <v>76376310007003</v>
      </c>
      <c r="B91" s="116" t="s">
        <v>2410</v>
      </c>
      <c r="C91" s="106" t="s">
        <v>2441</v>
      </c>
      <c r="D91" s="100" t="s">
        <v>2441</v>
      </c>
      <c r="E91" s="100" t="s">
        <v>13</v>
      </c>
      <c r="F91" s="120"/>
      <c r="G91" s="116">
        <v>7003</v>
      </c>
      <c r="H91" s="121"/>
      <c r="I91" s="99">
        <v>3.72</v>
      </c>
    </row>
    <row r="92" spans="1:9" ht="18">
      <c r="A92" s="92" t="str">
        <f t="shared" si="1"/>
        <v>76476410007003</v>
      </c>
      <c r="B92" s="116" t="s">
        <v>2410</v>
      </c>
      <c r="C92" s="106" t="s">
        <v>2442</v>
      </c>
      <c r="D92" s="100" t="s">
        <v>2442</v>
      </c>
      <c r="E92" s="100" t="s">
        <v>13</v>
      </c>
      <c r="F92" s="120"/>
      <c r="G92" s="116">
        <v>7003</v>
      </c>
      <c r="H92" s="121"/>
      <c r="I92" s="99">
        <v>78.150000000000006</v>
      </c>
    </row>
    <row r="93" spans="1:9" ht="18">
      <c r="A93" s="92" t="str">
        <f t="shared" si="1"/>
        <v>38338310007003</v>
      </c>
      <c r="B93" s="116" t="s">
        <v>2410</v>
      </c>
      <c r="C93" s="106" t="s">
        <v>222</v>
      </c>
      <c r="D93" s="100" t="s">
        <v>222</v>
      </c>
      <c r="E93" s="100" t="s">
        <v>13</v>
      </c>
      <c r="F93" s="120"/>
      <c r="G93" s="116">
        <v>7003</v>
      </c>
      <c r="H93" s="121"/>
      <c r="I93" s="99">
        <v>364.71</v>
      </c>
    </row>
    <row r="94" spans="1:9" ht="18">
      <c r="A94" s="92" t="str">
        <f t="shared" si="1"/>
        <v>76676610007003</v>
      </c>
      <c r="B94" s="116" t="s">
        <v>2410</v>
      </c>
      <c r="C94" s="106" t="s">
        <v>2443</v>
      </c>
      <c r="D94" s="100" t="s">
        <v>2443</v>
      </c>
      <c r="E94" s="100" t="s">
        <v>13</v>
      </c>
      <c r="F94" s="120"/>
      <c r="G94" s="116">
        <v>7003</v>
      </c>
      <c r="H94" s="121"/>
      <c r="I94" s="99">
        <v>636.38</v>
      </c>
    </row>
    <row r="95" spans="1:9" ht="18">
      <c r="A95" s="92" t="str">
        <f t="shared" si="1"/>
        <v>001</v>
      </c>
      <c r="B95" s="131" t="s">
        <v>2402</v>
      </c>
      <c r="C95" s="132" t="s">
        <v>2444</v>
      </c>
      <c r="D95" s="133"/>
      <c r="E95" s="133"/>
      <c r="F95" s="133"/>
      <c r="G95" s="134"/>
      <c r="H95" s="132" t="s">
        <v>2403</v>
      </c>
      <c r="I95" s="99">
        <v>438269.17999999993</v>
      </c>
    </row>
    <row r="96" spans="1:9" ht="18">
      <c r="A96" s="92" t="str">
        <f t="shared" si="1"/>
        <v/>
      </c>
      <c r="B96" s="131"/>
      <c r="C96" s="132"/>
      <c r="D96" s="133"/>
      <c r="E96" s="133"/>
      <c r="F96" s="133"/>
      <c r="G96" s="134"/>
      <c r="H96" s="132"/>
      <c r="I96" s="99">
        <v>876538.35999999987</v>
      </c>
    </row>
    <row r="97" spans="1:9" ht="18">
      <c r="A97" s="92" t="str">
        <f t="shared" si="1"/>
        <v/>
      </c>
      <c r="B97" s="116"/>
      <c r="C97" s="106"/>
      <c r="D97" s="100"/>
      <c r="E97" s="100"/>
      <c r="F97" s="120"/>
      <c r="G97" s="116"/>
      <c r="H97" s="121"/>
      <c r="I97" s="99"/>
    </row>
    <row r="98" spans="1:9" ht="18">
      <c r="A98" s="92" t="str">
        <f t="shared" si="1"/>
        <v/>
      </c>
      <c r="B98" s="116"/>
      <c r="C98" s="106"/>
      <c r="D98" s="100"/>
      <c r="E98" s="100"/>
      <c r="F98" s="120"/>
      <c r="G98" s="116"/>
      <c r="H98" s="121"/>
      <c r="I98" s="99"/>
    </row>
    <row r="99" spans="1:9" ht="18">
      <c r="A99" s="92" t="str">
        <f t="shared" si="1"/>
        <v>39639610007003</v>
      </c>
      <c r="B99" s="116" t="s">
        <v>2410</v>
      </c>
      <c r="C99" s="106" t="s">
        <v>241</v>
      </c>
      <c r="D99" s="100" t="s">
        <v>241</v>
      </c>
      <c r="E99" s="100" t="s">
        <v>13</v>
      </c>
      <c r="F99" s="120"/>
      <c r="G99" s="116">
        <v>7003</v>
      </c>
      <c r="H99" s="121"/>
      <c r="I99" s="99">
        <v>167.47</v>
      </c>
    </row>
    <row r="100" spans="1:9" ht="18">
      <c r="A100" s="92" t="str">
        <f t="shared" si="1"/>
        <v>76976910007003</v>
      </c>
      <c r="B100" s="116" t="s">
        <v>2410</v>
      </c>
      <c r="C100" s="106" t="s">
        <v>2445</v>
      </c>
      <c r="D100" s="100" t="s">
        <v>2445</v>
      </c>
      <c r="E100" s="100" t="s">
        <v>13</v>
      </c>
      <c r="F100" s="120"/>
      <c r="G100" s="116">
        <v>7003</v>
      </c>
      <c r="H100" s="121"/>
      <c r="I100" s="99">
        <v>885.72</v>
      </c>
    </row>
    <row r="101" spans="1:9" ht="18">
      <c r="A101" s="92" t="str">
        <f t="shared" si="1"/>
        <v>38D38D10007003</v>
      </c>
      <c r="B101" s="116" t="s">
        <v>2410</v>
      </c>
      <c r="C101" s="106" t="s">
        <v>275</v>
      </c>
      <c r="D101" s="100" t="s">
        <v>275</v>
      </c>
      <c r="E101" s="100" t="s">
        <v>13</v>
      </c>
      <c r="F101" s="120"/>
      <c r="G101" s="116">
        <v>7003</v>
      </c>
      <c r="H101" s="121"/>
      <c r="I101" s="99">
        <v>3219.09</v>
      </c>
    </row>
    <row r="102" spans="1:9" ht="18">
      <c r="A102" s="92" t="str">
        <f t="shared" si="1"/>
        <v>38C38C10007003</v>
      </c>
      <c r="B102" s="116" t="s">
        <v>2410</v>
      </c>
      <c r="C102" s="106" t="s">
        <v>274</v>
      </c>
      <c r="D102" s="100" t="s">
        <v>274</v>
      </c>
      <c r="E102" s="100" t="s">
        <v>13</v>
      </c>
      <c r="F102" s="120"/>
      <c r="G102" s="116">
        <v>7003</v>
      </c>
      <c r="H102" s="121"/>
      <c r="I102" s="99">
        <v>24011.07</v>
      </c>
    </row>
    <row r="103" spans="1:9" ht="18">
      <c r="A103" s="92" t="str">
        <f t="shared" si="1"/>
        <v>77277210007003</v>
      </c>
      <c r="B103" s="116" t="s">
        <v>2410</v>
      </c>
      <c r="C103" s="106" t="s">
        <v>2446</v>
      </c>
      <c r="D103" s="100" t="s">
        <v>2446</v>
      </c>
      <c r="E103" s="100" t="s">
        <v>13</v>
      </c>
      <c r="F103" s="120"/>
      <c r="G103" s="116">
        <v>7003</v>
      </c>
      <c r="H103" s="121"/>
      <c r="I103" s="99">
        <v>1559.31</v>
      </c>
    </row>
    <row r="104" spans="1:9" ht="18">
      <c r="A104" s="92" t="str">
        <f t="shared" si="1"/>
        <v>37937910007003</v>
      </c>
      <c r="B104" s="116" t="s">
        <v>2410</v>
      </c>
      <c r="C104" s="106" t="s">
        <v>204</v>
      </c>
      <c r="D104" s="100" t="s">
        <v>204</v>
      </c>
      <c r="E104" s="100" t="s">
        <v>13</v>
      </c>
      <c r="F104" s="120"/>
      <c r="G104" s="116">
        <v>7003</v>
      </c>
      <c r="H104" s="121"/>
      <c r="I104" s="99">
        <v>51062.6</v>
      </c>
    </row>
    <row r="105" spans="1:9" ht="18">
      <c r="A105" s="92" t="str">
        <f t="shared" si="1"/>
        <v>38G38G10007003</v>
      </c>
      <c r="B105" s="116" t="s">
        <v>2410</v>
      </c>
      <c r="C105" s="106" t="s">
        <v>278</v>
      </c>
      <c r="D105" s="100" t="s">
        <v>278</v>
      </c>
      <c r="E105" s="100" t="s">
        <v>13</v>
      </c>
      <c r="F105" s="120"/>
      <c r="G105" s="116">
        <v>7003</v>
      </c>
      <c r="H105" s="121"/>
      <c r="I105" s="99">
        <v>31334.97</v>
      </c>
    </row>
    <row r="106" spans="1:9" ht="18">
      <c r="A106" s="92" t="str">
        <f t="shared" si="1"/>
        <v>38H38H10007003</v>
      </c>
      <c r="B106" s="116" t="s">
        <v>2410</v>
      </c>
      <c r="C106" s="106" t="s">
        <v>279</v>
      </c>
      <c r="D106" s="100" t="s">
        <v>279</v>
      </c>
      <c r="E106" s="100">
        <v>1000</v>
      </c>
      <c r="F106" s="120"/>
      <c r="G106" s="116">
        <v>7003</v>
      </c>
      <c r="H106" s="125"/>
      <c r="I106" s="99">
        <v>1994.72</v>
      </c>
    </row>
    <row r="107" spans="1:9" ht="18">
      <c r="A107" s="92" t="str">
        <f t="shared" si="1"/>
        <v>38J38J10007003</v>
      </c>
      <c r="B107" s="116" t="s">
        <v>2410</v>
      </c>
      <c r="C107" s="106" t="s">
        <v>280</v>
      </c>
      <c r="D107" s="100" t="s">
        <v>280</v>
      </c>
      <c r="E107" s="100" t="s">
        <v>13</v>
      </c>
      <c r="F107" s="120"/>
      <c r="G107" s="116">
        <v>7003</v>
      </c>
      <c r="H107" s="121"/>
      <c r="I107" s="99">
        <v>4681.6400000000003</v>
      </c>
    </row>
    <row r="108" spans="1:9" ht="18">
      <c r="A108" s="92" t="str">
        <f t="shared" si="1"/>
        <v>38K38K10007003</v>
      </c>
      <c r="B108" s="116" t="s">
        <v>2410</v>
      </c>
      <c r="C108" s="106" t="s">
        <v>281</v>
      </c>
      <c r="D108" s="100" t="s">
        <v>281</v>
      </c>
      <c r="E108" s="100" t="s">
        <v>13</v>
      </c>
      <c r="F108" s="120"/>
      <c r="G108" s="116">
        <v>7003</v>
      </c>
      <c r="H108" s="121"/>
      <c r="I108" s="99">
        <v>10159.68</v>
      </c>
    </row>
    <row r="109" spans="1:9" ht="18">
      <c r="A109" s="92" t="str">
        <f t="shared" si="1"/>
        <v>77177120007003</v>
      </c>
      <c r="B109" s="116" t="s">
        <v>2410</v>
      </c>
      <c r="C109" s="106" t="s">
        <v>2447</v>
      </c>
      <c r="D109" s="100" t="s">
        <v>2447</v>
      </c>
      <c r="E109" s="100" t="s">
        <v>223</v>
      </c>
      <c r="F109" s="120"/>
      <c r="G109" s="116">
        <v>7003</v>
      </c>
      <c r="H109" s="121"/>
      <c r="I109" s="99">
        <v>6423.3</v>
      </c>
    </row>
    <row r="110" spans="1:9" ht="18">
      <c r="A110" s="92" t="str">
        <f t="shared" si="1"/>
        <v>79679610007003</v>
      </c>
      <c r="B110" s="116" t="s">
        <v>2410</v>
      </c>
      <c r="C110" s="106" t="s">
        <v>2448</v>
      </c>
      <c r="D110" s="100" t="s">
        <v>2448</v>
      </c>
      <c r="E110" s="100" t="s">
        <v>13</v>
      </c>
      <c r="F110" s="120"/>
      <c r="G110" s="116">
        <v>7003</v>
      </c>
      <c r="H110" s="121"/>
      <c r="I110" s="99">
        <v>3.72</v>
      </c>
    </row>
    <row r="111" spans="1:9" ht="18">
      <c r="A111" s="92" t="str">
        <f t="shared" si="1"/>
        <v>38E38E10007003</v>
      </c>
      <c r="B111" s="116" t="s">
        <v>2410</v>
      </c>
      <c r="C111" s="106" t="s">
        <v>276</v>
      </c>
      <c r="D111" s="100" t="s">
        <v>276</v>
      </c>
      <c r="E111" s="100" t="s">
        <v>13</v>
      </c>
      <c r="F111" s="120"/>
      <c r="G111" s="116">
        <v>7003</v>
      </c>
      <c r="H111" s="121"/>
      <c r="I111" s="99">
        <v>1198.32</v>
      </c>
    </row>
    <row r="112" spans="1:9" ht="18">
      <c r="A112" s="92" t="str">
        <f t="shared" si="1"/>
        <v>38F38F10007003</v>
      </c>
      <c r="B112" s="116" t="s">
        <v>2410</v>
      </c>
      <c r="C112" s="106" t="s">
        <v>277</v>
      </c>
      <c r="D112" s="100" t="s">
        <v>277</v>
      </c>
      <c r="E112" s="100" t="s">
        <v>13</v>
      </c>
      <c r="F112" s="120"/>
      <c r="G112" s="116">
        <v>7003</v>
      </c>
      <c r="H112" s="121"/>
      <c r="I112" s="99">
        <v>5009.13</v>
      </c>
    </row>
    <row r="113" spans="1:9" ht="18">
      <c r="A113" s="92" t="str">
        <f t="shared" si="1"/>
        <v>37837810007003</v>
      </c>
      <c r="B113" s="116" t="s">
        <v>2410</v>
      </c>
      <c r="C113" s="106" t="s">
        <v>202</v>
      </c>
      <c r="D113" s="100" t="s">
        <v>202</v>
      </c>
      <c r="E113" s="100" t="s">
        <v>13</v>
      </c>
      <c r="F113" s="120"/>
      <c r="G113" s="116">
        <v>7003</v>
      </c>
      <c r="H113" s="121"/>
      <c r="I113" s="99">
        <v>18949.84</v>
      </c>
    </row>
    <row r="114" spans="1:9" ht="18">
      <c r="A114" s="92" t="str">
        <f t="shared" si="1"/>
        <v>00103120317003</v>
      </c>
      <c r="B114" s="116" t="s">
        <v>2410</v>
      </c>
      <c r="C114" s="106" t="s">
        <v>2444</v>
      </c>
      <c r="D114" s="100" t="s">
        <v>2404</v>
      </c>
      <c r="E114" s="100" t="s">
        <v>2449</v>
      </c>
      <c r="F114" s="120"/>
      <c r="G114" s="116">
        <v>7003</v>
      </c>
      <c r="H114" s="121"/>
      <c r="I114" s="99">
        <v>0</v>
      </c>
    </row>
    <row r="115" spans="1:9" ht="18">
      <c r="A115" s="92" t="str">
        <f t="shared" si="1"/>
        <v>00103120317003</v>
      </c>
      <c r="B115" s="116" t="s">
        <v>2410</v>
      </c>
      <c r="C115" s="106" t="s">
        <v>2444</v>
      </c>
      <c r="D115" s="100" t="s">
        <v>2404</v>
      </c>
      <c r="E115" s="100" t="s">
        <v>2449</v>
      </c>
      <c r="F115" s="120"/>
      <c r="G115" s="116">
        <v>7003</v>
      </c>
      <c r="H115" s="121"/>
      <c r="I115" s="99">
        <v>0</v>
      </c>
    </row>
    <row r="116" spans="1:9" ht="18">
      <c r="A116" s="92" t="str">
        <f t="shared" si="1"/>
        <v>37737710007003</v>
      </c>
      <c r="B116" s="116" t="s">
        <v>2410</v>
      </c>
      <c r="C116" s="106" t="s">
        <v>200</v>
      </c>
      <c r="D116" s="100" t="s">
        <v>200</v>
      </c>
      <c r="E116" s="100" t="s">
        <v>13</v>
      </c>
      <c r="F116" s="120"/>
      <c r="G116" s="116">
        <v>7003</v>
      </c>
      <c r="H116" s="121"/>
      <c r="I116" s="99">
        <v>2899.05</v>
      </c>
    </row>
    <row r="117" spans="1:9" ht="18">
      <c r="A117" s="92" t="str">
        <f t="shared" si="1"/>
        <v>37637610007003</v>
      </c>
      <c r="B117" s="116" t="s">
        <v>2410</v>
      </c>
      <c r="C117" s="106" t="s">
        <v>198</v>
      </c>
      <c r="D117" s="100" t="s">
        <v>198</v>
      </c>
      <c r="E117" s="100" t="s">
        <v>13</v>
      </c>
      <c r="F117" s="120"/>
      <c r="G117" s="116">
        <v>7003</v>
      </c>
      <c r="H117" s="121"/>
      <c r="I117" s="99">
        <v>70.710000000000008</v>
      </c>
    </row>
    <row r="118" spans="1:9" ht="18">
      <c r="A118" s="92" t="str">
        <f t="shared" si="1"/>
        <v>77777720007003</v>
      </c>
      <c r="B118" s="116" t="s">
        <v>2410</v>
      </c>
      <c r="C118" s="106" t="s">
        <v>2450</v>
      </c>
      <c r="D118" s="100" t="s">
        <v>2450</v>
      </c>
      <c r="E118" s="100" t="s">
        <v>223</v>
      </c>
      <c r="F118" s="120"/>
      <c r="G118" s="116">
        <v>7003</v>
      </c>
      <c r="H118" s="121"/>
      <c r="I118" s="99">
        <v>5865.07</v>
      </c>
    </row>
    <row r="119" spans="1:9" ht="18">
      <c r="A119" s="92" t="str">
        <f t="shared" si="1"/>
        <v>77877810007003</v>
      </c>
      <c r="B119" s="116" t="s">
        <v>2410</v>
      </c>
      <c r="C119" s="106" t="s">
        <v>2451</v>
      </c>
      <c r="D119" s="100" t="s">
        <v>2451</v>
      </c>
      <c r="E119" s="100" t="s">
        <v>13</v>
      </c>
      <c r="F119" s="120"/>
      <c r="G119" s="116">
        <v>7003</v>
      </c>
      <c r="H119" s="121"/>
      <c r="I119" s="99">
        <v>14234.710000000001</v>
      </c>
    </row>
    <row r="120" spans="1:9" ht="18">
      <c r="A120" s="92" t="str">
        <f t="shared" si="1"/>
        <v>75575510007003</v>
      </c>
      <c r="B120" s="116" t="s">
        <v>2410</v>
      </c>
      <c r="C120" s="106">
        <v>755</v>
      </c>
      <c r="D120" s="100">
        <v>755</v>
      </c>
      <c r="E120" s="100" t="s">
        <v>13</v>
      </c>
      <c r="F120" s="120"/>
      <c r="G120" s="116">
        <v>7003</v>
      </c>
      <c r="H120" s="121"/>
      <c r="I120" s="99">
        <v>81.88</v>
      </c>
    </row>
    <row r="121" spans="1:9" ht="18">
      <c r="A121" s="92" t="str">
        <f t="shared" si="1"/>
        <v>38038010007003</v>
      </c>
      <c r="B121" s="116" t="s">
        <v>2410</v>
      </c>
      <c r="C121" s="106" t="s">
        <v>213</v>
      </c>
      <c r="D121" s="100" t="s">
        <v>213</v>
      </c>
      <c r="E121" s="100" t="s">
        <v>13</v>
      </c>
      <c r="F121" s="120"/>
      <c r="G121" s="116">
        <v>7003</v>
      </c>
      <c r="H121" s="121"/>
      <c r="I121" s="99">
        <v>200.96</v>
      </c>
    </row>
    <row r="122" spans="1:9" ht="18">
      <c r="A122" s="92" t="str">
        <f t="shared" si="1"/>
        <v>30730710007003</v>
      </c>
      <c r="B122" s="116" t="s">
        <v>2410</v>
      </c>
      <c r="C122" s="106">
        <v>307</v>
      </c>
      <c r="D122" s="100">
        <v>307</v>
      </c>
      <c r="E122" s="100" t="s">
        <v>13</v>
      </c>
      <c r="F122" s="120"/>
      <c r="G122" s="116">
        <v>7003</v>
      </c>
      <c r="H122" s="121"/>
      <c r="I122" s="99">
        <v>1447.66</v>
      </c>
    </row>
    <row r="123" spans="1:9" ht="18">
      <c r="A123" s="92" t="str">
        <f t="shared" si="1"/>
        <v>38138110007003</v>
      </c>
      <c r="B123" s="116" t="s">
        <v>2410</v>
      </c>
      <c r="C123" s="106" t="s">
        <v>215</v>
      </c>
      <c r="D123" s="100" t="s">
        <v>215</v>
      </c>
      <c r="E123" s="100" t="s">
        <v>13</v>
      </c>
      <c r="F123" s="120"/>
      <c r="G123" s="116">
        <v>7003</v>
      </c>
      <c r="H123" s="121"/>
      <c r="I123" s="99">
        <v>119206.85</v>
      </c>
    </row>
    <row r="124" spans="1:9" ht="18">
      <c r="A124" s="92" t="str">
        <f t="shared" si="1"/>
        <v>78278220007003</v>
      </c>
      <c r="B124" s="116" t="s">
        <v>2410</v>
      </c>
      <c r="C124" s="106" t="s">
        <v>2452</v>
      </c>
      <c r="D124" s="100" t="s">
        <v>2452</v>
      </c>
      <c r="E124" s="100" t="s">
        <v>223</v>
      </c>
      <c r="F124" s="120"/>
      <c r="G124" s="116">
        <v>7003</v>
      </c>
      <c r="H124" s="121"/>
      <c r="I124" s="99">
        <v>1920.29</v>
      </c>
    </row>
    <row r="125" spans="1:9" ht="18">
      <c r="A125" s="92" t="str">
        <f t="shared" si="1"/>
        <v>38L38L10007003</v>
      </c>
      <c r="B125" s="116" t="s">
        <v>2410</v>
      </c>
      <c r="C125" s="106" t="s">
        <v>308</v>
      </c>
      <c r="D125" s="100" t="s">
        <v>308</v>
      </c>
      <c r="E125" s="100" t="s">
        <v>13</v>
      </c>
      <c r="F125" s="120"/>
      <c r="G125" s="116">
        <v>7003</v>
      </c>
      <c r="H125" s="121"/>
      <c r="I125" s="99">
        <v>3006.9700000000003</v>
      </c>
    </row>
    <row r="126" spans="1:9" ht="18">
      <c r="A126" s="92" t="str">
        <f t="shared" si="1"/>
        <v>78578520007003</v>
      </c>
      <c r="B126" s="116" t="s">
        <v>2410</v>
      </c>
      <c r="C126" s="106" t="s">
        <v>2453</v>
      </c>
      <c r="D126" s="100" t="s">
        <v>2453</v>
      </c>
      <c r="E126" s="100" t="s">
        <v>223</v>
      </c>
      <c r="F126" s="120"/>
      <c r="G126" s="116">
        <v>7003</v>
      </c>
      <c r="H126" s="121"/>
      <c r="I126" s="99">
        <v>602.88</v>
      </c>
    </row>
    <row r="127" spans="1:9" ht="18">
      <c r="A127" s="92" t="str">
        <f t="shared" si="1"/>
        <v>38238210007003</v>
      </c>
      <c r="B127" s="116" t="s">
        <v>2410</v>
      </c>
      <c r="C127" s="106" t="s">
        <v>220</v>
      </c>
      <c r="D127" s="100" t="s">
        <v>220</v>
      </c>
      <c r="E127" s="100" t="s">
        <v>13</v>
      </c>
      <c r="F127" s="120"/>
      <c r="G127" s="116">
        <v>7003</v>
      </c>
      <c r="H127" s="121"/>
      <c r="I127" s="99">
        <v>1771.43</v>
      </c>
    </row>
    <row r="128" spans="1:9" ht="18">
      <c r="A128" s="92" t="str">
        <f t="shared" si="1"/>
        <v>38R38R10007003</v>
      </c>
      <c r="B128" s="116" t="s">
        <v>2410</v>
      </c>
      <c r="C128" s="106" t="s">
        <v>310</v>
      </c>
      <c r="D128" s="100" t="s">
        <v>310</v>
      </c>
      <c r="E128" s="100" t="s">
        <v>13</v>
      </c>
      <c r="F128" s="120"/>
      <c r="G128" s="116">
        <v>7003</v>
      </c>
      <c r="H128" s="121"/>
      <c r="I128" s="99">
        <v>9549.35</v>
      </c>
    </row>
    <row r="129" spans="1:12" ht="18">
      <c r="A129" s="92" t="str">
        <f t="shared" si="1"/>
        <v>78778710007003</v>
      </c>
      <c r="B129" s="116" t="s">
        <v>2410</v>
      </c>
      <c r="C129" s="106" t="s">
        <v>2454</v>
      </c>
      <c r="D129" s="100" t="s">
        <v>2454</v>
      </c>
      <c r="E129" s="100" t="s">
        <v>13</v>
      </c>
      <c r="F129" s="120"/>
      <c r="G129" s="116">
        <v>7003</v>
      </c>
      <c r="H129" s="121"/>
      <c r="I129" s="99">
        <v>751.74</v>
      </c>
    </row>
    <row r="130" spans="1:12" ht="18">
      <c r="A130" s="92" t="str">
        <f t="shared" si="1"/>
        <v>78878820007003</v>
      </c>
      <c r="B130" s="116" t="s">
        <v>2410</v>
      </c>
      <c r="C130" s="106" t="s">
        <v>2455</v>
      </c>
      <c r="D130" s="100" t="s">
        <v>2455</v>
      </c>
      <c r="E130" s="100" t="s">
        <v>223</v>
      </c>
      <c r="F130" s="120"/>
      <c r="G130" s="116">
        <v>7003</v>
      </c>
      <c r="H130" s="121"/>
      <c r="I130" s="99">
        <v>1004.8100000000001</v>
      </c>
    </row>
    <row r="131" spans="1:12" ht="18">
      <c r="A131" s="92" t="str">
        <f t="shared" si="1"/>
        <v>78978910007003</v>
      </c>
      <c r="B131" s="116" t="s">
        <v>2410</v>
      </c>
      <c r="C131" s="106" t="s">
        <v>2456</v>
      </c>
      <c r="D131" s="100" t="s">
        <v>2456</v>
      </c>
      <c r="E131" s="100" t="s">
        <v>13</v>
      </c>
      <c r="F131" s="120"/>
      <c r="G131" s="116">
        <v>7003</v>
      </c>
      <c r="H131" s="121"/>
      <c r="I131" s="99">
        <v>751.74</v>
      </c>
    </row>
    <row r="132" spans="1:12" ht="18">
      <c r="A132" s="92" t="str">
        <f t="shared" si="1"/>
        <v>79279220007003</v>
      </c>
      <c r="B132" s="116" t="s">
        <v>2410</v>
      </c>
      <c r="C132" s="106" t="s">
        <v>2457</v>
      </c>
      <c r="D132" s="100" t="s">
        <v>2457</v>
      </c>
      <c r="E132" s="100" t="s">
        <v>223</v>
      </c>
      <c r="F132" s="120"/>
      <c r="G132" s="116">
        <v>7003</v>
      </c>
      <c r="H132" s="121"/>
      <c r="I132" s="99">
        <v>334.94</v>
      </c>
    </row>
    <row r="133" spans="1:12" ht="18">
      <c r="A133" s="92" t="str">
        <f t="shared" si="1"/>
        <v/>
      </c>
      <c r="B133" s="116"/>
      <c r="C133" s="106"/>
      <c r="D133" s="100"/>
      <c r="E133" s="100"/>
      <c r="F133" s="120"/>
      <c r="G133" s="116"/>
      <c r="H133" s="121"/>
      <c r="I133" s="99"/>
    </row>
    <row r="134" spans="1:12" ht="18">
      <c r="A134" s="92" t="str">
        <f t="shared" si="1"/>
        <v>37A37A10007003</v>
      </c>
      <c r="B134" s="116" t="s">
        <v>2410</v>
      </c>
      <c r="C134" s="106" t="s">
        <v>285</v>
      </c>
      <c r="D134" s="100" t="s">
        <v>285</v>
      </c>
      <c r="E134" s="100">
        <v>1000</v>
      </c>
      <c r="F134" s="120"/>
      <c r="G134" s="116">
        <v>7003</v>
      </c>
      <c r="H134" s="121"/>
      <c r="I134" s="105">
        <v>12496.77</v>
      </c>
    </row>
    <row r="135" spans="1:12" ht="18">
      <c r="A135" s="92" t="str">
        <f t="shared" ref="A135:A141" si="2">C135&amp;D135&amp;E135&amp;G135</f>
        <v>37B37B10007003</v>
      </c>
      <c r="B135" s="116" t="s">
        <v>2410</v>
      </c>
      <c r="C135" s="106" t="s">
        <v>286</v>
      </c>
      <c r="D135" s="100" t="s">
        <v>286</v>
      </c>
      <c r="E135" s="100">
        <v>1000</v>
      </c>
      <c r="F135" s="120"/>
      <c r="G135" s="116">
        <v>7003</v>
      </c>
      <c r="H135" s="121"/>
      <c r="I135" s="105">
        <v>6884.76</v>
      </c>
    </row>
    <row r="136" spans="1:12" ht="18">
      <c r="A136" s="92" t="str">
        <f t="shared" si="2"/>
        <v>37C37C10007003</v>
      </c>
      <c r="B136" s="116" t="s">
        <v>2410</v>
      </c>
      <c r="C136" s="106" t="s">
        <v>287</v>
      </c>
      <c r="D136" s="100" t="s">
        <v>287</v>
      </c>
      <c r="E136" s="100">
        <v>1000</v>
      </c>
      <c r="F136" s="120"/>
      <c r="G136" s="116">
        <v>7003</v>
      </c>
      <c r="H136" s="121"/>
      <c r="I136" s="105">
        <v>16463.88</v>
      </c>
    </row>
    <row r="137" spans="1:12" ht="18">
      <c r="A137" s="92" t="str">
        <f t="shared" si="2"/>
        <v>37G37G10007003</v>
      </c>
      <c r="B137" s="116" t="s">
        <v>2410</v>
      </c>
      <c r="C137" s="106" t="s">
        <v>291</v>
      </c>
      <c r="D137" s="100" t="s">
        <v>291</v>
      </c>
      <c r="E137" s="100">
        <v>1000</v>
      </c>
      <c r="F137" s="120"/>
      <c r="G137" s="116">
        <v>7003</v>
      </c>
      <c r="H137" s="121"/>
      <c r="I137" s="105">
        <v>5091</v>
      </c>
    </row>
    <row r="138" spans="1:12" ht="18">
      <c r="A138" s="92" t="str">
        <f t="shared" si="2"/>
        <v>37H37H10007003</v>
      </c>
      <c r="B138" s="116" t="s">
        <v>2410</v>
      </c>
      <c r="C138" s="106" t="s">
        <v>292</v>
      </c>
      <c r="D138" s="100" t="s">
        <v>292</v>
      </c>
      <c r="E138" s="100">
        <v>1000</v>
      </c>
      <c r="F138" s="120"/>
      <c r="G138" s="116">
        <v>7003</v>
      </c>
      <c r="H138" s="121"/>
      <c r="I138" s="105">
        <v>3546.58</v>
      </c>
    </row>
    <row r="139" spans="1:12" ht="18">
      <c r="A139" s="92" t="str">
        <f t="shared" si="2"/>
        <v>37D37D10007003</v>
      </c>
      <c r="B139" s="116" t="s">
        <v>2410</v>
      </c>
      <c r="C139" s="106" t="s">
        <v>288</v>
      </c>
      <c r="D139" s="100" t="s">
        <v>288</v>
      </c>
      <c r="E139" s="100">
        <v>1000</v>
      </c>
      <c r="F139" s="120"/>
      <c r="G139" s="116">
        <v>7003</v>
      </c>
      <c r="H139" s="121"/>
      <c r="I139" s="105">
        <v>4253.67</v>
      </c>
    </row>
    <row r="140" spans="1:12" ht="18">
      <c r="A140" s="92" t="str">
        <f t="shared" si="2"/>
        <v>37E37E10007003</v>
      </c>
      <c r="B140" s="116" t="s">
        <v>2410</v>
      </c>
      <c r="C140" s="106" t="s">
        <v>289</v>
      </c>
      <c r="D140" s="100" t="s">
        <v>289</v>
      </c>
      <c r="E140" s="100">
        <v>1000</v>
      </c>
      <c r="F140" s="120"/>
      <c r="G140" s="116">
        <v>7003</v>
      </c>
      <c r="H140" s="121"/>
      <c r="I140" s="105">
        <v>9221.86</v>
      </c>
    </row>
    <row r="141" spans="1:12" ht="18">
      <c r="A141" s="92" t="str">
        <f t="shared" si="2"/>
        <v>37F37F10007003</v>
      </c>
      <c r="B141" s="116" t="s">
        <v>2410</v>
      </c>
      <c r="C141" s="138" t="s">
        <v>290</v>
      </c>
      <c r="D141" s="139" t="s">
        <v>290</v>
      </c>
      <c r="E141" s="139">
        <v>1000</v>
      </c>
      <c r="F141" s="140"/>
      <c r="G141" s="116">
        <v>7003</v>
      </c>
      <c r="H141" s="141"/>
      <c r="I141" s="99">
        <v>2984.64</v>
      </c>
    </row>
    <row r="142" spans="1:12">
      <c r="D142" s="93"/>
      <c r="E142" s="92"/>
      <c r="F142" s="92"/>
      <c r="G142" s="92"/>
      <c r="H142" s="92"/>
      <c r="I142" s="92"/>
      <c r="J142" s="92"/>
      <c r="K142" s="92"/>
      <c r="L142" s="92"/>
    </row>
    <row r="143" spans="1:12">
      <c r="D143" s="93"/>
      <c r="E143" s="92"/>
      <c r="F143" s="92"/>
      <c r="G143" s="92"/>
      <c r="H143" s="92"/>
      <c r="I143" s="92"/>
      <c r="J143" s="92"/>
      <c r="K143" s="92"/>
      <c r="L143" s="92"/>
    </row>
    <row r="144" spans="1:12">
      <c r="D144" s="93"/>
      <c r="E144" s="92"/>
      <c r="F144" s="92"/>
      <c r="G144" s="92"/>
      <c r="H144" s="92"/>
      <c r="I144" s="92"/>
      <c r="J144" s="92"/>
      <c r="K144" s="92"/>
      <c r="L144" s="92"/>
    </row>
    <row r="145" spans="2:12">
      <c r="D145" s="93"/>
      <c r="E145" s="92"/>
      <c r="F145" s="92"/>
      <c r="G145" s="92"/>
      <c r="H145" s="92"/>
      <c r="I145" s="92"/>
      <c r="J145" s="92"/>
      <c r="K145" s="92"/>
      <c r="L145" s="92"/>
    </row>
    <row r="146" spans="2:12">
      <c r="D146" s="93"/>
      <c r="E146" s="92"/>
      <c r="F146" s="92"/>
      <c r="G146" s="92"/>
      <c r="H146" s="92"/>
      <c r="I146" s="92"/>
      <c r="J146" s="92"/>
      <c r="K146" s="92"/>
      <c r="L146" s="92"/>
    </row>
    <row r="147" spans="2:12">
      <c r="D147" s="93"/>
      <c r="E147" s="92"/>
      <c r="F147" s="92"/>
      <c r="G147" s="92"/>
      <c r="H147" s="92"/>
      <c r="I147" s="92"/>
      <c r="J147" s="92"/>
      <c r="K147" s="92"/>
      <c r="L147" s="92"/>
    </row>
    <row r="148" spans="2:12">
      <c r="D148" s="93"/>
      <c r="E148" s="92"/>
      <c r="F148" s="92"/>
      <c r="G148" s="92"/>
      <c r="H148" s="92"/>
      <c r="I148" s="92"/>
      <c r="J148" s="92"/>
      <c r="K148" s="92"/>
      <c r="L148" s="92"/>
    </row>
    <row r="149" spans="2:12">
      <c r="D149" s="93"/>
      <c r="E149" s="92"/>
      <c r="F149" s="92"/>
      <c r="G149" s="92"/>
      <c r="H149" s="92"/>
      <c r="I149" s="92"/>
      <c r="J149" s="92"/>
      <c r="K149" s="92"/>
      <c r="L149" s="92"/>
    </row>
    <row r="150" spans="2:12">
      <c r="D150" s="93"/>
      <c r="E150" s="92"/>
      <c r="F150" s="92"/>
      <c r="G150" s="92"/>
      <c r="H150" s="92"/>
      <c r="I150" s="92"/>
      <c r="J150" s="92"/>
      <c r="K150" s="92"/>
      <c r="L150" s="92"/>
    </row>
    <row r="151" spans="2:12">
      <c r="D151" s="93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109"/>
      <c r="C152" s="109"/>
      <c r="D152" s="109"/>
      <c r="E152" s="109"/>
      <c r="F152" s="109"/>
      <c r="G152" s="109"/>
      <c r="H152" s="109"/>
      <c r="I152" s="110"/>
    </row>
    <row r="153" spans="2:12">
      <c r="B153" s="109"/>
      <c r="C153" s="109"/>
      <c r="D153" s="109"/>
      <c r="E153" s="109"/>
      <c r="F153" s="109"/>
      <c r="G153" s="109"/>
      <c r="H153" s="109"/>
      <c r="I153" s="110"/>
    </row>
    <row r="154" spans="2:12">
      <c r="B154" s="109"/>
      <c r="C154" s="109"/>
      <c r="D154" s="109"/>
      <c r="E154" s="109"/>
      <c r="F154" s="109"/>
      <c r="G154" s="109"/>
      <c r="H154" s="109"/>
      <c r="I154" s="110"/>
    </row>
    <row r="155" spans="2:12">
      <c r="B155" s="109"/>
      <c r="C155" s="109"/>
      <c r="D155" s="109"/>
      <c r="E155" s="109"/>
      <c r="F155" s="109"/>
      <c r="G155" s="109"/>
      <c r="H155" s="109"/>
      <c r="I155" s="110"/>
    </row>
    <row r="156" spans="2:12">
      <c r="B156" s="109"/>
      <c r="C156" s="109"/>
      <c r="D156" s="109"/>
      <c r="E156" s="109"/>
      <c r="F156" s="109"/>
      <c r="G156" s="109"/>
      <c r="H156" s="109"/>
      <c r="I156" s="110"/>
    </row>
    <row r="157" spans="2:12">
      <c r="B157" s="109"/>
      <c r="C157" s="109"/>
      <c r="D157" s="109"/>
      <c r="E157" s="109"/>
      <c r="F157" s="109"/>
      <c r="G157" s="109"/>
      <c r="H157" s="109"/>
      <c r="I157" s="110"/>
    </row>
    <row r="158" spans="2:12">
      <c r="B158" s="109"/>
      <c r="C158" s="109"/>
      <c r="D158" s="109"/>
      <c r="E158" s="109"/>
      <c r="F158" s="109"/>
      <c r="G158" s="109"/>
      <c r="H158" s="109"/>
      <c r="I158" s="110"/>
    </row>
    <row r="159" spans="2:12">
      <c r="B159" s="109"/>
      <c r="C159" s="109"/>
      <c r="D159" s="109"/>
      <c r="E159" s="109"/>
      <c r="F159" s="109"/>
      <c r="G159" s="109"/>
      <c r="H159" s="109"/>
      <c r="I159" s="110"/>
    </row>
    <row r="160" spans="2:12">
      <c r="B160" s="109"/>
      <c r="C160" s="109"/>
      <c r="D160" s="109"/>
      <c r="E160" s="109"/>
      <c r="F160" s="109"/>
      <c r="G160" s="109"/>
      <c r="H160" s="109"/>
      <c r="I160" s="110"/>
    </row>
    <row r="161" spans="2:9">
      <c r="B161" s="109"/>
      <c r="C161" s="109"/>
      <c r="D161" s="109"/>
      <c r="E161" s="109"/>
      <c r="F161" s="109"/>
      <c r="G161" s="109"/>
      <c r="H161" s="109"/>
      <c r="I161" s="110"/>
    </row>
    <row r="162" spans="2:9">
      <c r="B162" s="109"/>
      <c r="C162" s="109"/>
      <c r="D162" s="109"/>
      <c r="E162" s="109"/>
      <c r="F162" s="109"/>
      <c r="G162" s="109"/>
      <c r="H162" s="109"/>
      <c r="I162" s="110"/>
    </row>
    <row r="163" spans="2:9">
      <c r="B163" s="109"/>
      <c r="C163" s="109"/>
      <c r="D163" s="109"/>
      <c r="E163" s="109"/>
      <c r="F163" s="109"/>
      <c r="G163" s="109"/>
      <c r="H163" s="109"/>
      <c r="I163" s="110"/>
    </row>
    <row r="164" spans="2:9">
      <c r="B164" s="109"/>
      <c r="C164" s="109"/>
      <c r="D164" s="109"/>
      <c r="E164" s="109"/>
      <c r="F164" s="109"/>
      <c r="G164" s="109"/>
      <c r="H164" s="109"/>
      <c r="I164" s="110"/>
    </row>
    <row r="165" spans="2:9">
      <c r="B165" s="109"/>
      <c r="C165" s="109"/>
      <c r="D165" s="109"/>
      <c r="E165" s="109"/>
      <c r="F165" s="109"/>
      <c r="G165" s="109"/>
      <c r="H165" s="109"/>
      <c r="I165" s="110"/>
    </row>
    <row r="166" spans="2:9">
      <c r="B166" s="109"/>
      <c r="C166" s="109"/>
      <c r="D166" s="109"/>
      <c r="E166" s="109"/>
      <c r="F166" s="109"/>
      <c r="G166" s="109"/>
      <c r="H166" s="109"/>
      <c r="I166" s="110"/>
    </row>
    <row r="167" spans="2:9">
      <c r="B167" s="109"/>
      <c r="C167" s="109"/>
      <c r="D167" s="109"/>
      <c r="E167" s="109"/>
      <c r="F167" s="109"/>
      <c r="G167" s="109"/>
      <c r="H167" s="109"/>
      <c r="I167" s="110"/>
    </row>
    <row r="168" spans="2:9">
      <c r="B168" s="109"/>
      <c r="C168" s="109"/>
      <c r="D168" s="109"/>
      <c r="E168" s="109"/>
      <c r="F168" s="109"/>
      <c r="G168" s="109"/>
      <c r="H168" s="109"/>
      <c r="I168" s="110"/>
    </row>
    <row r="169" spans="2:9">
      <c r="B169" s="109"/>
      <c r="C169" s="109"/>
      <c r="D169" s="109"/>
      <c r="E169" s="109"/>
      <c r="F169" s="109"/>
      <c r="G169" s="109"/>
      <c r="H169" s="109"/>
      <c r="I169" s="110"/>
    </row>
    <row r="170" spans="2:9">
      <c r="B170" s="109"/>
      <c r="C170" s="109"/>
      <c r="D170" s="109"/>
      <c r="E170" s="109"/>
      <c r="F170" s="109"/>
      <c r="G170" s="109"/>
      <c r="H170" s="109"/>
      <c r="I170" s="110"/>
    </row>
    <row r="171" spans="2:9">
      <c r="B171" s="109"/>
      <c r="C171" s="109"/>
      <c r="D171" s="109"/>
      <c r="E171" s="109"/>
      <c r="F171" s="109"/>
      <c r="G171" s="109"/>
      <c r="H171" s="109"/>
      <c r="I171" s="110"/>
    </row>
    <row r="172" spans="2:9">
      <c r="B172" s="109"/>
      <c r="C172" s="109"/>
      <c r="D172" s="109"/>
      <c r="E172" s="109"/>
      <c r="F172" s="109"/>
      <c r="G172" s="109"/>
      <c r="H172" s="109"/>
      <c r="I172" s="110"/>
    </row>
    <row r="173" spans="2:9">
      <c r="B173" s="109"/>
      <c r="C173" s="109"/>
      <c r="D173" s="109"/>
      <c r="E173" s="109"/>
      <c r="F173" s="109"/>
      <c r="G173" s="109"/>
      <c r="H173" s="109"/>
      <c r="I173" s="110"/>
    </row>
    <row r="174" spans="2:9">
      <c r="B174" s="109"/>
      <c r="C174" s="109"/>
      <c r="D174" s="109"/>
      <c r="E174" s="109"/>
      <c r="F174" s="109"/>
      <c r="G174" s="109"/>
      <c r="H174" s="109"/>
      <c r="I174" s="110"/>
    </row>
    <row r="175" spans="2:9">
      <c r="B175" s="109"/>
      <c r="C175" s="109"/>
      <c r="D175" s="109"/>
      <c r="E175" s="109"/>
      <c r="F175" s="109"/>
      <c r="G175" s="109"/>
      <c r="H175" s="109"/>
      <c r="I175" s="110"/>
    </row>
    <row r="176" spans="2:9">
      <c r="B176" s="109"/>
      <c r="C176" s="109"/>
      <c r="D176" s="109"/>
      <c r="E176" s="109"/>
      <c r="F176" s="109"/>
      <c r="G176" s="109"/>
      <c r="H176" s="109"/>
      <c r="I176" s="110"/>
    </row>
    <row r="177" spans="2:9">
      <c r="B177" s="109"/>
      <c r="C177" s="109"/>
      <c r="D177" s="109"/>
      <c r="E177" s="109"/>
      <c r="F177" s="109"/>
      <c r="G177" s="109"/>
      <c r="H177" s="109"/>
      <c r="I177" s="110"/>
    </row>
    <row r="178" spans="2:9">
      <c r="B178" s="109"/>
      <c r="C178" s="109"/>
      <c r="D178" s="109"/>
      <c r="E178" s="109"/>
      <c r="F178" s="109"/>
      <c r="G178" s="109"/>
      <c r="H178" s="109"/>
      <c r="I178" s="110"/>
    </row>
    <row r="179" spans="2:9">
      <c r="B179" s="109"/>
      <c r="C179" s="109"/>
      <c r="D179" s="109"/>
      <c r="E179" s="109"/>
      <c r="F179" s="109"/>
      <c r="G179" s="109"/>
      <c r="H179" s="109"/>
      <c r="I179" s="110"/>
    </row>
    <row r="180" spans="2:9">
      <c r="B180" s="109"/>
      <c r="C180" s="109"/>
      <c r="D180" s="109"/>
      <c r="E180" s="109"/>
      <c r="F180" s="109"/>
      <c r="G180" s="109"/>
      <c r="H180" s="109"/>
      <c r="I180" s="110"/>
    </row>
    <row r="181" spans="2:9">
      <c r="B181" s="109"/>
      <c r="C181" s="109"/>
      <c r="D181" s="109"/>
      <c r="E181" s="109"/>
      <c r="F181" s="109"/>
      <c r="G181" s="109"/>
      <c r="H181" s="109"/>
      <c r="I181" s="110"/>
    </row>
    <row r="182" spans="2:9">
      <c r="B182" s="109"/>
      <c r="C182" s="109"/>
      <c r="D182" s="109"/>
      <c r="E182" s="109"/>
      <c r="F182" s="109"/>
      <c r="G182" s="109"/>
      <c r="H182" s="109"/>
      <c r="I182" s="110"/>
    </row>
    <row r="183" spans="2:9">
      <c r="B183" s="109"/>
      <c r="C183" s="109"/>
      <c r="D183" s="109"/>
      <c r="E183" s="109"/>
      <c r="F183" s="109"/>
      <c r="G183" s="109"/>
      <c r="H183" s="109"/>
      <c r="I183" s="110"/>
    </row>
    <row r="184" spans="2:9">
      <c r="B184" s="109"/>
      <c r="C184" s="109"/>
      <c r="D184" s="109"/>
      <c r="E184" s="109"/>
      <c r="F184" s="109"/>
      <c r="G184" s="109"/>
      <c r="H184" s="109"/>
      <c r="I184" s="110"/>
    </row>
    <row r="185" spans="2:9">
      <c r="B185" s="109"/>
      <c r="C185" s="109"/>
      <c r="D185" s="109"/>
      <c r="E185" s="109"/>
      <c r="F185" s="109"/>
      <c r="G185" s="109"/>
      <c r="H185" s="109"/>
      <c r="I185" s="110"/>
    </row>
    <row r="186" spans="2:9">
      <c r="B186" s="109"/>
      <c r="C186" s="109"/>
      <c r="D186" s="109"/>
      <c r="E186" s="109"/>
      <c r="F186" s="109"/>
      <c r="G186" s="109"/>
      <c r="H186" s="109"/>
      <c r="I186" s="110"/>
    </row>
    <row r="187" spans="2:9">
      <c r="B187" s="109"/>
      <c r="C187" s="109"/>
      <c r="D187" s="109"/>
      <c r="E187" s="109"/>
      <c r="F187" s="109"/>
      <c r="G187" s="109"/>
      <c r="H187" s="109"/>
      <c r="I187" s="110"/>
    </row>
    <row r="188" spans="2:9">
      <c r="B188" s="109"/>
      <c r="C188" s="109"/>
      <c r="D188" s="109"/>
      <c r="E188" s="109"/>
      <c r="F188" s="109"/>
      <c r="G188" s="109"/>
      <c r="H188" s="109"/>
      <c r="I188" s="110"/>
    </row>
    <row r="189" spans="2:9">
      <c r="B189" s="109"/>
      <c r="C189" s="109"/>
      <c r="D189" s="109"/>
      <c r="E189" s="109"/>
      <c r="F189" s="109"/>
      <c r="G189" s="109"/>
      <c r="H189" s="109"/>
      <c r="I189" s="110"/>
    </row>
    <row r="190" spans="2:9">
      <c r="B190" s="109"/>
      <c r="C190" s="109"/>
      <c r="D190" s="109"/>
      <c r="E190" s="109"/>
      <c r="F190" s="109"/>
      <c r="G190" s="109"/>
      <c r="H190" s="109"/>
      <c r="I190" s="110"/>
    </row>
    <row r="191" spans="2:9">
      <c r="B191" s="109"/>
      <c r="C191" s="109"/>
      <c r="D191" s="109"/>
      <c r="E191" s="109"/>
      <c r="F191" s="109"/>
      <c r="G191" s="109"/>
      <c r="H191" s="109"/>
      <c r="I191" s="110"/>
    </row>
    <row r="192" spans="2:9">
      <c r="B192" s="109"/>
      <c r="C192" s="109"/>
      <c r="D192" s="109"/>
      <c r="E192" s="109"/>
      <c r="F192" s="109"/>
      <c r="G192" s="109"/>
      <c r="H192" s="109"/>
      <c r="I192" s="110"/>
    </row>
    <row r="193" spans="2:9">
      <c r="B193" s="109"/>
      <c r="C193" s="109"/>
      <c r="D193" s="109"/>
      <c r="E193" s="109"/>
      <c r="F193" s="109"/>
      <c r="G193" s="109"/>
      <c r="H193" s="109"/>
      <c r="I193" s="110"/>
    </row>
    <row r="194" spans="2:9">
      <c r="B194" s="109"/>
      <c r="C194" s="109"/>
      <c r="D194" s="109"/>
      <c r="E194" s="109"/>
      <c r="F194" s="109"/>
      <c r="G194" s="109"/>
      <c r="H194" s="109"/>
      <c r="I194" s="110"/>
    </row>
    <row r="195" spans="2:9">
      <c r="B195" s="109"/>
      <c r="C195" s="109"/>
      <c r="D195" s="109"/>
      <c r="E195" s="109"/>
      <c r="F195" s="109"/>
      <c r="G195" s="109"/>
      <c r="H195" s="109"/>
      <c r="I195" s="110"/>
    </row>
    <row r="196" spans="2:9">
      <c r="B196" s="109"/>
      <c r="C196" s="109"/>
      <c r="D196" s="109"/>
      <c r="E196" s="109"/>
      <c r="F196" s="109"/>
      <c r="G196" s="109"/>
      <c r="H196" s="109"/>
      <c r="I196" s="110"/>
    </row>
    <row r="197" spans="2:9">
      <c r="B197" s="109"/>
      <c r="C197" s="109"/>
      <c r="D197" s="109"/>
      <c r="E197" s="109"/>
      <c r="F197" s="109"/>
      <c r="G197" s="109"/>
      <c r="H197" s="109"/>
      <c r="I197" s="110"/>
    </row>
    <row r="198" spans="2:9">
      <c r="B198" s="109"/>
      <c r="C198" s="109"/>
      <c r="D198" s="109"/>
      <c r="E198" s="109"/>
      <c r="F198" s="109"/>
      <c r="G198" s="109"/>
      <c r="H198" s="109"/>
      <c r="I198" s="110"/>
    </row>
    <row r="199" spans="2:9">
      <c r="B199" s="109"/>
      <c r="C199" s="109"/>
      <c r="D199" s="109"/>
      <c r="E199" s="109"/>
      <c r="F199" s="109"/>
      <c r="G199" s="109"/>
      <c r="H199" s="109"/>
      <c r="I199" s="110"/>
    </row>
    <row r="200" spans="2:9">
      <c r="B200" s="109"/>
      <c r="C200" s="109"/>
      <c r="D200" s="109"/>
      <c r="E200" s="109"/>
      <c r="F200" s="109"/>
      <c r="G200" s="109"/>
      <c r="H200" s="109"/>
      <c r="I200" s="110"/>
    </row>
    <row r="201" spans="2:9">
      <c r="B201" s="109"/>
      <c r="C201" s="109"/>
      <c r="D201" s="109"/>
      <c r="E201" s="109"/>
      <c r="F201" s="109"/>
      <c r="G201" s="109"/>
      <c r="H201" s="109"/>
      <c r="I201" s="110"/>
    </row>
    <row r="202" spans="2:9">
      <c r="B202" s="109"/>
      <c r="C202" s="109"/>
      <c r="D202" s="109"/>
      <c r="E202" s="109"/>
      <c r="F202" s="109"/>
      <c r="G202" s="109"/>
      <c r="H202" s="109"/>
      <c r="I202" s="110"/>
    </row>
    <row r="203" spans="2:9">
      <c r="B203" s="109"/>
      <c r="C203" s="109"/>
      <c r="D203" s="109"/>
      <c r="E203" s="109"/>
      <c r="F203" s="109"/>
      <c r="G203" s="109"/>
      <c r="H203" s="109"/>
      <c r="I203" s="110"/>
    </row>
    <row r="204" spans="2:9">
      <c r="B204" s="109"/>
      <c r="C204" s="109"/>
      <c r="D204" s="109"/>
      <c r="E204" s="109"/>
      <c r="F204" s="109"/>
      <c r="G204" s="109"/>
      <c r="H204" s="109"/>
      <c r="I204" s="110"/>
    </row>
    <row r="205" spans="2:9">
      <c r="B205" s="109"/>
      <c r="C205" s="109"/>
      <c r="D205" s="109"/>
      <c r="E205" s="109"/>
      <c r="F205" s="109"/>
      <c r="G205" s="109"/>
      <c r="H205" s="109"/>
      <c r="I205" s="110"/>
    </row>
    <row r="206" spans="2:9">
      <c r="B206" s="109"/>
      <c r="C206" s="109"/>
      <c r="D206" s="109"/>
      <c r="E206" s="109"/>
      <c r="F206" s="109"/>
      <c r="G206" s="109"/>
      <c r="H206" s="109"/>
      <c r="I206" s="110"/>
    </row>
    <row r="207" spans="2:9">
      <c r="B207" s="109"/>
      <c r="C207" s="109"/>
      <c r="D207" s="109"/>
      <c r="E207" s="109"/>
      <c r="F207" s="109"/>
      <c r="G207" s="109"/>
      <c r="H207" s="109"/>
      <c r="I207" s="110"/>
    </row>
    <row r="208" spans="2:9">
      <c r="B208" s="109"/>
      <c r="C208" s="109"/>
      <c r="D208" s="109"/>
      <c r="E208" s="109"/>
      <c r="F208" s="109"/>
      <c r="G208" s="109"/>
      <c r="H208" s="109"/>
      <c r="I208" s="110"/>
    </row>
    <row r="209" spans="2:9">
      <c r="B209" s="109"/>
      <c r="C209" s="109"/>
      <c r="D209" s="109"/>
      <c r="E209" s="109"/>
      <c r="F209" s="109"/>
      <c r="G209" s="109"/>
      <c r="H209" s="109"/>
      <c r="I209" s="110"/>
    </row>
    <row r="210" spans="2:9">
      <c r="B210" s="109"/>
      <c r="C210" s="109"/>
      <c r="D210" s="109"/>
      <c r="E210" s="109"/>
      <c r="F210" s="109"/>
      <c r="G210" s="109"/>
      <c r="H210" s="109"/>
      <c r="I210" s="110"/>
    </row>
    <row r="211" spans="2:9">
      <c r="B211" s="109"/>
      <c r="C211" s="109"/>
      <c r="D211" s="109"/>
      <c r="E211" s="109"/>
      <c r="F211" s="109"/>
      <c r="G211" s="109"/>
      <c r="H211" s="109"/>
      <c r="I211" s="110"/>
    </row>
    <row r="212" spans="2:9">
      <c r="B212" s="109"/>
      <c r="C212" s="109"/>
      <c r="D212" s="109"/>
      <c r="E212" s="109"/>
      <c r="F212" s="109"/>
      <c r="G212" s="109"/>
      <c r="H212" s="109"/>
      <c r="I212" s="110"/>
    </row>
    <row r="213" spans="2:9">
      <c r="B213" s="109"/>
      <c r="C213" s="109"/>
      <c r="D213" s="109"/>
      <c r="E213" s="109"/>
      <c r="F213" s="109"/>
      <c r="G213" s="109"/>
      <c r="H213" s="109"/>
      <c r="I213" s="110"/>
    </row>
    <row r="214" spans="2:9">
      <c r="B214" s="109"/>
      <c r="C214" s="109"/>
      <c r="D214" s="109"/>
      <c r="E214" s="109"/>
      <c r="F214" s="109"/>
      <c r="G214" s="109"/>
      <c r="H214" s="109"/>
      <c r="I214" s="110"/>
    </row>
    <row r="215" spans="2:9">
      <c r="B215" s="109"/>
      <c r="C215" s="109"/>
      <c r="D215" s="109"/>
      <c r="E215" s="109"/>
      <c r="F215" s="109"/>
      <c r="G215" s="109"/>
      <c r="H215" s="109"/>
      <c r="I215" s="110"/>
    </row>
    <row r="216" spans="2:9">
      <c r="B216" s="109"/>
      <c r="C216" s="109"/>
      <c r="D216" s="109"/>
      <c r="E216" s="109"/>
      <c r="F216" s="109"/>
      <c r="G216" s="109"/>
      <c r="H216" s="109"/>
      <c r="I216" s="110"/>
    </row>
    <row r="217" spans="2:9">
      <c r="B217" s="109"/>
      <c r="C217" s="109"/>
      <c r="D217" s="109"/>
      <c r="E217" s="109"/>
      <c r="F217" s="109"/>
      <c r="G217" s="109"/>
      <c r="H217" s="109"/>
      <c r="I217" s="110"/>
    </row>
    <row r="218" spans="2:9">
      <c r="B218" s="109"/>
      <c r="C218" s="109"/>
      <c r="D218" s="109"/>
      <c r="E218" s="109"/>
      <c r="F218" s="109"/>
      <c r="G218" s="109"/>
      <c r="H218" s="109"/>
      <c r="I218" s="110"/>
    </row>
    <row r="219" spans="2:9">
      <c r="B219" s="109"/>
      <c r="C219" s="109"/>
      <c r="D219" s="109"/>
      <c r="E219" s="109"/>
      <c r="F219" s="109"/>
      <c r="G219" s="109"/>
      <c r="H219" s="109"/>
      <c r="I219" s="110"/>
    </row>
    <row r="220" spans="2:9">
      <c r="B220" s="109"/>
      <c r="C220" s="109"/>
      <c r="D220" s="109"/>
      <c r="E220" s="109"/>
      <c r="F220" s="109"/>
      <c r="G220" s="109"/>
      <c r="H220" s="109"/>
      <c r="I220" s="110"/>
    </row>
    <row r="221" spans="2:9">
      <c r="B221" s="109"/>
      <c r="C221" s="109"/>
      <c r="D221" s="109"/>
      <c r="E221" s="109"/>
      <c r="F221" s="109"/>
      <c r="G221" s="109"/>
      <c r="H221" s="109"/>
      <c r="I221" s="110"/>
    </row>
    <row r="222" spans="2:9">
      <c r="B222" s="109"/>
      <c r="C222" s="109"/>
      <c r="D222" s="109"/>
      <c r="E222" s="109"/>
      <c r="F222" s="109"/>
      <c r="G222" s="109"/>
      <c r="H222" s="109"/>
      <c r="I222" s="110"/>
    </row>
    <row r="223" spans="2:9">
      <c r="B223" s="109"/>
      <c r="C223" s="109"/>
      <c r="D223" s="109"/>
      <c r="E223" s="109"/>
      <c r="F223" s="109"/>
      <c r="G223" s="109"/>
      <c r="H223" s="109"/>
      <c r="I223" s="110"/>
    </row>
    <row r="224" spans="2:9">
      <c r="B224" s="109"/>
      <c r="C224" s="109"/>
      <c r="D224" s="109"/>
      <c r="E224" s="109"/>
      <c r="F224" s="109"/>
      <c r="G224" s="109"/>
      <c r="H224" s="109"/>
      <c r="I224" s="110"/>
    </row>
    <row r="225" spans="2:9">
      <c r="B225" s="109"/>
      <c r="C225" s="109"/>
      <c r="D225" s="109"/>
      <c r="E225" s="109"/>
      <c r="F225" s="109"/>
      <c r="G225" s="109"/>
      <c r="H225" s="109"/>
      <c r="I225" s="110"/>
    </row>
    <row r="226" spans="2:9">
      <c r="B226" s="109"/>
      <c r="C226" s="109"/>
      <c r="D226" s="109"/>
      <c r="E226" s="109"/>
      <c r="F226" s="109"/>
      <c r="G226" s="109"/>
      <c r="H226" s="109"/>
      <c r="I226" s="110"/>
    </row>
    <row r="227" spans="2:9">
      <c r="B227" s="109"/>
      <c r="C227" s="109"/>
      <c r="D227" s="109"/>
      <c r="E227" s="109"/>
      <c r="F227" s="109"/>
      <c r="G227" s="109"/>
      <c r="H227" s="109"/>
      <c r="I227" s="110"/>
    </row>
    <row r="228" spans="2:9">
      <c r="B228" s="109"/>
      <c r="C228" s="109"/>
      <c r="D228" s="109"/>
      <c r="E228" s="109"/>
      <c r="F228" s="109"/>
      <c r="G228" s="109"/>
      <c r="H228" s="109"/>
      <c r="I228" s="110"/>
    </row>
    <row r="229" spans="2:9">
      <c r="B229" s="109"/>
      <c r="C229" s="109"/>
      <c r="D229" s="109"/>
      <c r="E229" s="109"/>
      <c r="F229" s="109"/>
      <c r="G229" s="109"/>
      <c r="H229" s="109"/>
      <c r="I229" s="110"/>
    </row>
    <row r="230" spans="2:9">
      <c r="B230" s="109"/>
      <c r="C230" s="109"/>
      <c r="D230" s="109"/>
      <c r="E230" s="109"/>
      <c r="F230" s="109"/>
      <c r="G230" s="109"/>
      <c r="H230" s="109"/>
      <c r="I230" s="110"/>
    </row>
    <row r="231" spans="2:9">
      <c r="B231" s="109"/>
      <c r="C231" s="109"/>
      <c r="D231" s="109"/>
      <c r="E231" s="109"/>
      <c r="F231" s="109"/>
      <c r="G231" s="109"/>
      <c r="H231" s="109"/>
      <c r="I231" s="110"/>
    </row>
    <row r="232" spans="2:9">
      <c r="B232" s="109"/>
      <c r="C232" s="109"/>
      <c r="D232" s="109"/>
      <c r="E232" s="109"/>
      <c r="F232" s="109"/>
      <c r="G232" s="109"/>
      <c r="H232" s="109"/>
      <c r="I232" s="110"/>
    </row>
    <row r="233" spans="2:9">
      <c r="B233" s="109"/>
      <c r="C233" s="109"/>
      <c r="D233" s="109"/>
      <c r="E233" s="109"/>
      <c r="F233" s="109"/>
      <c r="G233" s="109"/>
      <c r="H233" s="109"/>
      <c r="I233" s="110"/>
    </row>
    <row r="234" spans="2:9">
      <c r="B234" s="109"/>
      <c r="C234" s="109"/>
      <c r="D234" s="109"/>
      <c r="E234" s="109"/>
      <c r="F234" s="109"/>
      <c r="G234" s="109"/>
      <c r="H234" s="109"/>
      <c r="I234" s="110"/>
    </row>
    <row r="235" spans="2:9">
      <c r="B235" s="109"/>
      <c r="C235" s="109"/>
      <c r="D235" s="109"/>
      <c r="E235" s="109"/>
      <c r="F235" s="109"/>
      <c r="G235" s="109"/>
      <c r="H235" s="109"/>
      <c r="I235" s="110"/>
    </row>
    <row r="236" spans="2:9">
      <c r="B236" s="109"/>
      <c r="C236" s="109"/>
      <c r="D236" s="109"/>
      <c r="E236" s="109"/>
      <c r="F236" s="109"/>
      <c r="G236" s="109"/>
      <c r="H236" s="109"/>
      <c r="I236" s="110"/>
    </row>
    <row r="237" spans="2:9">
      <c r="B237" s="109"/>
      <c r="C237" s="109"/>
      <c r="D237" s="109"/>
      <c r="E237" s="109"/>
      <c r="F237" s="109"/>
      <c r="G237" s="109"/>
      <c r="H237" s="109"/>
      <c r="I237" s="110"/>
    </row>
    <row r="238" spans="2:9">
      <c r="B238" s="109"/>
      <c r="C238" s="109"/>
      <c r="D238" s="109"/>
      <c r="E238" s="109"/>
      <c r="F238" s="109"/>
      <c r="G238" s="109"/>
      <c r="H238" s="109"/>
      <c r="I238" s="110"/>
    </row>
    <row r="239" spans="2:9">
      <c r="B239" s="109"/>
      <c r="C239" s="109"/>
      <c r="D239" s="109"/>
      <c r="E239" s="109"/>
      <c r="F239" s="109"/>
      <c r="G239" s="109"/>
      <c r="H239" s="109"/>
      <c r="I239" s="110"/>
    </row>
    <row r="240" spans="2:9">
      <c r="B240" s="109"/>
      <c r="C240" s="109"/>
      <c r="D240" s="109"/>
      <c r="E240" s="109"/>
      <c r="F240" s="109"/>
      <c r="G240" s="109"/>
      <c r="H240" s="109"/>
      <c r="I240" s="110"/>
    </row>
    <row r="241" spans="2:9">
      <c r="B241" s="109"/>
      <c r="C241" s="109"/>
      <c r="D241" s="109"/>
      <c r="E241" s="109"/>
      <c r="F241" s="109"/>
      <c r="G241" s="109"/>
      <c r="H241" s="109"/>
      <c r="I241" s="110"/>
    </row>
    <row r="242" spans="2:9">
      <c r="B242" s="109"/>
      <c r="C242" s="109"/>
      <c r="D242" s="109"/>
      <c r="E242" s="109"/>
      <c r="F242" s="109"/>
      <c r="G242" s="109"/>
      <c r="H242" s="109"/>
      <c r="I242" s="110"/>
    </row>
    <row r="243" spans="2:9">
      <c r="B243" s="109"/>
      <c r="C243" s="109"/>
      <c r="D243" s="109"/>
      <c r="E243" s="109"/>
      <c r="F243" s="109"/>
      <c r="G243" s="109"/>
      <c r="H243" s="109"/>
      <c r="I243" s="110"/>
    </row>
    <row r="244" spans="2:9">
      <c r="B244" s="109"/>
      <c r="C244" s="109"/>
      <c r="D244" s="109"/>
      <c r="E244" s="109"/>
      <c r="F244" s="109"/>
      <c r="G244" s="109"/>
      <c r="H244" s="109"/>
      <c r="I244" s="110"/>
    </row>
    <row r="245" spans="2:9">
      <c r="B245" s="109"/>
      <c r="C245" s="109"/>
      <c r="D245" s="109"/>
      <c r="E245" s="109"/>
      <c r="F245" s="109"/>
      <c r="G245" s="109"/>
      <c r="H245" s="109"/>
      <c r="I245" s="110"/>
    </row>
    <row r="246" spans="2:9">
      <c r="B246" s="109"/>
      <c r="C246" s="109"/>
      <c r="D246" s="109"/>
      <c r="E246" s="109"/>
      <c r="F246" s="109"/>
      <c r="G246" s="109"/>
      <c r="H246" s="109"/>
      <c r="I246" s="110"/>
    </row>
    <row r="247" spans="2:9">
      <c r="B247" s="109"/>
      <c r="C247" s="109"/>
      <c r="D247" s="109"/>
      <c r="E247" s="109"/>
      <c r="F247" s="109"/>
      <c r="G247" s="109"/>
      <c r="H247" s="109"/>
      <c r="I247" s="110"/>
    </row>
    <row r="248" spans="2:9">
      <c r="B248" s="109"/>
      <c r="C248" s="109"/>
      <c r="D248" s="109"/>
      <c r="E248" s="109"/>
      <c r="F248" s="109"/>
      <c r="G248" s="109"/>
      <c r="H248" s="109"/>
      <c r="I248" s="110"/>
    </row>
    <row r="249" spans="2:9">
      <c r="B249" s="109"/>
      <c r="C249" s="109"/>
      <c r="D249" s="109"/>
      <c r="E249" s="109"/>
      <c r="F249" s="109"/>
      <c r="G249" s="109"/>
      <c r="H249" s="109"/>
      <c r="I249" s="110"/>
    </row>
    <row r="250" spans="2:9">
      <c r="B250" s="109"/>
      <c r="C250" s="109"/>
      <c r="D250" s="109"/>
      <c r="E250" s="109"/>
      <c r="F250" s="109"/>
      <c r="G250" s="109"/>
      <c r="H250" s="109"/>
      <c r="I250" s="110"/>
    </row>
    <row r="251" spans="2:9">
      <c r="B251" s="109"/>
      <c r="C251" s="109"/>
      <c r="D251" s="109"/>
      <c r="E251" s="109"/>
      <c r="F251" s="109"/>
      <c r="G251" s="109"/>
      <c r="H251" s="109"/>
      <c r="I251" s="110"/>
    </row>
    <row r="252" spans="2:9">
      <c r="B252" s="109"/>
      <c r="C252" s="109"/>
      <c r="D252" s="109"/>
      <c r="E252" s="109"/>
      <c r="F252" s="109"/>
      <c r="G252" s="109"/>
      <c r="H252" s="109"/>
      <c r="I252" s="110"/>
    </row>
    <row r="253" spans="2:9">
      <c r="B253" s="109"/>
      <c r="C253" s="109"/>
      <c r="D253" s="109"/>
      <c r="E253" s="109"/>
      <c r="F253" s="109"/>
      <c r="G253" s="109"/>
      <c r="H253" s="109"/>
      <c r="I253" s="110"/>
    </row>
    <row r="254" spans="2:9">
      <c r="B254" s="109"/>
      <c r="C254" s="109"/>
      <c r="D254" s="109"/>
      <c r="E254" s="109"/>
      <c r="F254" s="109"/>
      <c r="G254" s="109"/>
      <c r="H254" s="109"/>
      <c r="I254" s="110"/>
    </row>
    <row r="255" spans="2:9">
      <c r="B255" s="109"/>
      <c r="C255" s="109"/>
      <c r="D255" s="109"/>
      <c r="E255" s="109"/>
      <c r="F255" s="109"/>
      <c r="G255" s="109"/>
      <c r="H255" s="109"/>
      <c r="I255" s="110"/>
    </row>
    <row r="256" spans="2:9">
      <c r="B256" s="109"/>
      <c r="C256" s="109"/>
      <c r="D256" s="109"/>
      <c r="E256" s="109"/>
      <c r="F256" s="109"/>
      <c r="G256" s="109"/>
      <c r="H256" s="109"/>
      <c r="I256" s="110"/>
    </row>
    <row r="257" spans="2:9">
      <c r="B257" s="109"/>
      <c r="C257" s="109"/>
      <c r="D257" s="109"/>
      <c r="E257" s="109"/>
      <c r="F257" s="109"/>
      <c r="G257" s="109"/>
      <c r="H257" s="109"/>
      <c r="I257" s="110"/>
    </row>
    <row r="258" spans="2:9">
      <c r="B258" s="109"/>
      <c r="C258" s="109"/>
      <c r="D258" s="109"/>
      <c r="E258" s="109"/>
      <c r="F258" s="109"/>
      <c r="G258" s="109"/>
      <c r="H258" s="109"/>
      <c r="I258" s="110"/>
    </row>
    <row r="259" spans="2:9">
      <c r="B259" s="109"/>
      <c r="C259" s="109"/>
      <c r="D259" s="109"/>
      <c r="E259" s="109"/>
      <c r="F259" s="109"/>
      <c r="G259" s="109"/>
      <c r="H259" s="109"/>
      <c r="I259" s="110"/>
    </row>
    <row r="260" spans="2:9">
      <c r="B260" s="109"/>
      <c r="C260" s="109"/>
      <c r="D260" s="109"/>
      <c r="E260" s="109"/>
      <c r="F260" s="109"/>
      <c r="G260" s="109"/>
      <c r="H260" s="109"/>
      <c r="I260" s="110"/>
    </row>
    <row r="261" spans="2:9">
      <c r="B261" s="109"/>
      <c r="C261" s="109"/>
      <c r="D261" s="109"/>
      <c r="E261" s="109"/>
      <c r="F261" s="109"/>
      <c r="G261" s="109"/>
      <c r="H261" s="109"/>
      <c r="I261" s="110"/>
    </row>
    <row r="262" spans="2:9">
      <c r="B262" s="109"/>
      <c r="C262" s="109"/>
      <c r="D262" s="109"/>
      <c r="E262" s="109"/>
      <c r="F262" s="109"/>
      <c r="G262" s="109"/>
      <c r="H262" s="109"/>
      <c r="I262" s="110"/>
    </row>
    <row r="263" spans="2:9">
      <c r="B263" s="109"/>
      <c r="C263" s="109"/>
      <c r="D263" s="109"/>
      <c r="E263" s="109"/>
      <c r="F263" s="109"/>
      <c r="G263" s="109"/>
      <c r="H263" s="109"/>
      <c r="I263" s="110"/>
    </row>
    <row r="264" spans="2:9">
      <c r="B264" s="109"/>
      <c r="C264" s="109"/>
      <c r="D264" s="109"/>
      <c r="E264" s="109"/>
      <c r="F264" s="109"/>
      <c r="G264" s="109"/>
      <c r="H264" s="109"/>
      <c r="I264" s="110"/>
    </row>
    <row r="265" spans="2:9">
      <c r="B265" s="109"/>
      <c r="C265" s="109"/>
      <c r="D265" s="109"/>
      <c r="E265" s="109"/>
      <c r="F265" s="109"/>
      <c r="G265" s="109"/>
      <c r="H265" s="109"/>
      <c r="I265" s="110"/>
    </row>
    <row r="266" spans="2:9">
      <c r="B266" s="109"/>
      <c r="C266" s="109"/>
      <c r="D266" s="109"/>
      <c r="E266" s="109"/>
      <c r="F266" s="109"/>
      <c r="G266" s="109"/>
      <c r="H266" s="109"/>
      <c r="I266" s="110"/>
    </row>
    <row r="267" spans="2:9">
      <c r="B267" s="109"/>
      <c r="C267" s="109"/>
      <c r="D267" s="109"/>
      <c r="E267" s="109"/>
      <c r="F267" s="109"/>
      <c r="G267" s="109"/>
      <c r="H267" s="109"/>
      <c r="I267" s="110"/>
    </row>
    <row r="268" spans="2:9">
      <c r="B268" s="109"/>
      <c r="C268" s="109"/>
      <c r="D268" s="109"/>
      <c r="E268" s="109"/>
      <c r="F268" s="109"/>
      <c r="G268" s="109"/>
      <c r="H268" s="109"/>
      <c r="I268" s="110"/>
    </row>
    <row r="269" spans="2:9">
      <c r="B269" s="109"/>
      <c r="C269" s="109"/>
      <c r="D269" s="109"/>
      <c r="E269" s="109"/>
      <c r="F269" s="109"/>
      <c r="G269" s="109"/>
      <c r="H269" s="109"/>
      <c r="I269" s="110"/>
    </row>
    <row r="270" spans="2:9">
      <c r="B270" s="109"/>
      <c r="C270" s="109"/>
      <c r="D270" s="109"/>
      <c r="E270" s="109"/>
      <c r="F270" s="109"/>
      <c r="G270" s="109"/>
      <c r="H270" s="109"/>
      <c r="I270" s="110"/>
    </row>
    <row r="271" spans="2:9">
      <c r="B271" s="109"/>
      <c r="C271" s="109"/>
      <c r="D271" s="109"/>
      <c r="E271" s="109"/>
      <c r="F271" s="109"/>
      <c r="G271" s="109"/>
      <c r="H271" s="109"/>
      <c r="I271" s="110"/>
    </row>
    <row r="272" spans="2:9">
      <c r="B272" s="109"/>
      <c r="C272" s="109"/>
      <c r="D272" s="109"/>
      <c r="E272" s="109"/>
      <c r="F272" s="109"/>
      <c r="G272" s="109"/>
      <c r="H272" s="109"/>
      <c r="I272" s="110"/>
    </row>
    <row r="273" spans="2:9">
      <c r="B273" s="109"/>
      <c r="C273" s="109"/>
      <c r="D273" s="109"/>
      <c r="E273" s="109"/>
      <c r="F273" s="109"/>
      <c r="G273" s="109"/>
      <c r="H273" s="109"/>
      <c r="I273" s="110"/>
    </row>
    <row r="274" spans="2:9">
      <c r="B274" s="109"/>
      <c r="C274" s="109"/>
      <c r="D274" s="109"/>
      <c r="E274" s="109"/>
      <c r="F274" s="109"/>
      <c r="G274" s="109"/>
      <c r="H274" s="109"/>
      <c r="I274" s="110"/>
    </row>
    <row r="275" spans="2:9">
      <c r="B275" s="109"/>
      <c r="C275" s="109"/>
      <c r="D275" s="109"/>
      <c r="E275" s="109"/>
      <c r="F275" s="109"/>
      <c r="G275" s="109"/>
      <c r="H275" s="109"/>
      <c r="I275" s="110"/>
    </row>
    <row r="276" spans="2:9">
      <c r="B276" s="109"/>
      <c r="C276" s="109"/>
      <c r="D276" s="109"/>
      <c r="E276" s="109"/>
      <c r="F276" s="109"/>
      <c r="G276" s="109"/>
      <c r="H276" s="109"/>
      <c r="I276" s="110"/>
    </row>
    <row r="277" spans="2:9">
      <c r="B277" s="109"/>
      <c r="C277" s="109"/>
      <c r="D277" s="109"/>
      <c r="E277" s="109"/>
      <c r="F277" s="109"/>
      <c r="G277" s="109"/>
      <c r="H277" s="109"/>
      <c r="I277" s="110"/>
    </row>
    <row r="278" spans="2:9">
      <c r="B278" s="109"/>
      <c r="C278" s="109"/>
      <c r="D278" s="109"/>
      <c r="E278" s="109"/>
      <c r="F278" s="109"/>
      <c r="G278" s="109"/>
      <c r="H278" s="109"/>
      <c r="I278" s="110"/>
    </row>
    <row r="279" spans="2:9">
      <c r="B279" s="109"/>
      <c r="C279" s="109"/>
      <c r="D279" s="109"/>
      <c r="E279" s="109"/>
      <c r="F279" s="109"/>
      <c r="G279" s="109"/>
      <c r="H279" s="109"/>
      <c r="I279" s="110"/>
    </row>
    <row r="280" spans="2:9">
      <c r="B280" s="109"/>
      <c r="C280" s="109"/>
      <c r="D280" s="109"/>
      <c r="E280" s="109"/>
      <c r="F280" s="109"/>
      <c r="G280" s="109"/>
      <c r="H280" s="109"/>
      <c r="I280" s="110"/>
    </row>
    <row r="281" spans="2:9">
      <c r="B281" s="109"/>
      <c r="C281" s="109"/>
      <c r="D281" s="109"/>
      <c r="E281" s="109"/>
      <c r="F281" s="109"/>
      <c r="G281" s="109"/>
      <c r="H281" s="109"/>
      <c r="I281" s="110"/>
    </row>
    <row r="282" spans="2:9">
      <c r="B282" s="109"/>
      <c r="C282" s="109"/>
      <c r="D282" s="109"/>
      <c r="E282" s="109"/>
      <c r="F282" s="109"/>
      <c r="G282" s="109"/>
      <c r="H282" s="109"/>
      <c r="I282" s="110"/>
    </row>
    <row r="283" spans="2:9">
      <c r="B283" s="109"/>
      <c r="C283" s="109"/>
      <c r="D283" s="109"/>
      <c r="E283" s="109"/>
      <c r="F283" s="109"/>
      <c r="G283" s="109"/>
      <c r="H283" s="109"/>
      <c r="I283" s="110"/>
    </row>
    <row r="284" spans="2:9">
      <c r="B284" s="109"/>
      <c r="C284" s="109"/>
      <c r="D284" s="109"/>
      <c r="E284" s="109"/>
      <c r="F284" s="109"/>
      <c r="G284" s="109"/>
      <c r="H284" s="109"/>
      <c r="I284" s="110"/>
    </row>
    <row r="285" spans="2:9">
      <c r="B285" s="109"/>
      <c r="C285" s="109"/>
      <c r="D285" s="109"/>
      <c r="E285" s="109"/>
      <c r="F285" s="109"/>
      <c r="G285" s="109"/>
      <c r="H285" s="109"/>
      <c r="I285" s="110"/>
    </row>
    <row r="286" spans="2:9">
      <c r="B286" s="109"/>
      <c r="C286" s="109"/>
      <c r="D286" s="109"/>
      <c r="E286" s="109"/>
      <c r="F286" s="109"/>
      <c r="G286" s="109"/>
      <c r="H286" s="109"/>
      <c r="I286" s="110"/>
    </row>
    <row r="287" spans="2:9">
      <c r="B287" s="109"/>
      <c r="C287" s="109"/>
      <c r="D287" s="109"/>
      <c r="E287" s="109"/>
      <c r="F287" s="109"/>
      <c r="G287" s="109"/>
      <c r="H287" s="109"/>
      <c r="I287" s="110"/>
    </row>
    <row r="288" spans="2:9">
      <c r="B288" s="109"/>
      <c r="C288" s="109"/>
      <c r="D288" s="109"/>
      <c r="E288" s="109"/>
      <c r="F288" s="109"/>
      <c r="G288" s="109"/>
      <c r="H288" s="109"/>
      <c r="I288" s="110"/>
    </row>
    <row r="289" spans="2:9">
      <c r="B289" s="109"/>
      <c r="C289" s="109"/>
      <c r="D289" s="109"/>
      <c r="E289" s="109"/>
      <c r="F289" s="109"/>
      <c r="G289" s="109"/>
      <c r="H289" s="109"/>
      <c r="I289" s="110"/>
    </row>
    <row r="290" spans="2:9">
      <c r="B290" s="109"/>
      <c r="C290" s="109"/>
      <c r="D290" s="109"/>
      <c r="E290" s="109"/>
      <c r="F290" s="109"/>
      <c r="G290" s="109"/>
      <c r="H290" s="109"/>
      <c r="I290" s="110"/>
    </row>
    <row r="291" spans="2:9">
      <c r="B291" s="109"/>
      <c r="C291" s="109"/>
      <c r="D291" s="109"/>
      <c r="E291" s="109"/>
      <c r="F291" s="109"/>
      <c r="G291" s="109"/>
      <c r="H291" s="109"/>
      <c r="I291" s="110"/>
    </row>
    <row r="292" spans="2:9">
      <c r="B292" s="109"/>
      <c r="C292" s="109"/>
      <c r="D292" s="109"/>
      <c r="E292" s="109"/>
      <c r="F292" s="109"/>
      <c r="G292" s="109"/>
      <c r="H292" s="109"/>
      <c r="I292" s="110"/>
    </row>
    <row r="293" spans="2:9">
      <c r="B293" s="109"/>
      <c r="C293" s="109"/>
      <c r="D293" s="109"/>
      <c r="E293" s="109"/>
      <c r="F293" s="109"/>
      <c r="G293" s="109"/>
      <c r="H293" s="109"/>
      <c r="I293" s="110"/>
    </row>
    <row r="294" spans="2:9">
      <c r="B294" s="109"/>
      <c r="C294" s="109"/>
      <c r="D294" s="109"/>
      <c r="E294" s="109"/>
      <c r="F294" s="109"/>
      <c r="G294" s="109"/>
      <c r="H294" s="109"/>
      <c r="I294" s="110"/>
    </row>
    <row r="295" spans="2:9">
      <c r="B295" s="109"/>
      <c r="C295" s="109"/>
      <c r="D295" s="109"/>
      <c r="E295" s="109"/>
      <c r="F295" s="109"/>
      <c r="G295" s="109"/>
      <c r="H295" s="109"/>
      <c r="I295" s="110"/>
    </row>
    <row r="296" spans="2:9">
      <c r="B296" s="109"/>
      <c r="C296" s="109"/>
      <c r="D296" s="109"/>
      <c r="E296" s="109"/>
      <c r="F296" s="109"/>
      <c r="G296" s="109"/>
      <c r="H296" s="109"/>
      <c r="I296" s="110"/>
    </row>
    <row r="297" spans="2:9">
      <c r="B297" s="109"/>
      <c r="C297" s="109"/>
      <c r="D297" s="109"/>
      <c r="E297" s="109"/>
      <c r="F297" s="109"/>
      <c r="G297" s="109"/>
      <c r="H297" s="109"/>
      <c r="I297" s="110"/>
    </row>
    <row r="298" spans="2:9">
      <c r="B298" s="109"/>
      <c r="C298" s="109"/>
      <c r="D298" s="109"/>
      <c r="E298" s="109"/>
      <c r="F298" s="109"/>
      <c r="G298" s="109"/>
      <c r="H298" s="109"/>
      <c r="I298" s="110"/>
    </row>
    <row r="299" spans="2:9">
      <c r="B299" s="109"/>
      <c r="C299" s="109"/>
      <c r="D299" s="109"/>
      <c r="E299" s="109"/>
      <c r="F299" s="109"/>
      <c r="G299" s="109"/>
      <c r="H299" s="109"/>
      <c r="I299" s="110"/>
    </row>
    <row r="300" spans="2:9">
      <c r="B300" s="109"/>
      <c r="C300" s="109"/>
      <c r="D300" s="109"/>
      <c r="E300" s="109"/>
      <c r="F300" s="109"/>
      <c r="G300" s="109"/>
      <c r="H300" s="109"/>
      <c r="I300" s="110"/>
    </row>
    <row r="301" spans="2:9">
      <c r="B301" s="109"/>
      <c r="C301" s="109"/>
      <c r="D301" s="109"/>
      <c r="E301" s="109"/>
      <c r="F301" s="109"/>
      <c r="G301" s="109"/>
      <c r="H301" s="109"/>
      <c r="I301" s="110"/>
    </row>
    <row r="302" spans="2:9">
      <c r="B302" s="109"/>
      <c r="C302" s="109"/>
      <c r="D302" s="109"/>
      <c r="E302" s="109"/>
      <c r="F302" s="109"/>
      <c r="G302" s="109"/>
      <c r="H302" s="109"/>
      <c r="I302" s="110"/>
    </row>
    <row r="303" spans="2:9">
      <c r="B303" s="109"/>
      <c r="C303" s="109"/>
      <c r="D303" s="109"/>
      <c r="E303" s="109"/>
      <c r="F303" s="109"/>
      <c r="G303" s="109"/>
      <c r="H303" s="109"/>
      <c r="I303" s="110"/>
    </row>
    <row r="304" spans="2:9">
      <c r="B304" s="109"/>
      <c r="C304" s="109"/>
      <c r="D304" s="109"/>
      <c r="E304" s="109"/>
      <c r="F304" s="109"/>
      <c r="G304" s="109"/>
      <c r="H304" s="109"/>
      <c r="I304" s="110"/>
    </row>
    <row r="305" spans="2:9">
      <c r="B305" s="109"/>
      <c r="C305" s="109"/>
      <c r="D305" s="109"/>
      <c r="E305" s="109"/>
      <c r="F305" s="109"/>
      <c r="G305" s="109"/>
      <c r="H305" s="109"/>
      <c r="I305" s="110"/>
    </row>
    <row r="306" spans="2:9">
      <c r="B306" s="109"/>
      <c r="C306" s="109"/>
      <c r="D306" s="109"/>
      <c r="E306" s="109"/>
      <c r="F306" s="109"/>
      <c r="G306" s="109"/>
      <c r="H306" s="109"/>
      <c r="I306" s="110"/>
    </row>
    <row r="307" spans="2:9">
      <c r="B307" s="109"/>
      <c r="C307" s="109"/>
      <c r="D307" s="109"/>
      <c r="E307" s="109"/>
      <c r="F307" s="109"/>
      <c r="G307" s="109"/>
      <c r="H307" s="109"/>
      <c r="I307" s="110"/>
    </row>
    <row r="308" spans="2:9">
      <c r="B308" s="109"/>
      <c r="C308" s="109"/>
      <c r="D308" s="109"/>
      <c r="E308" s="109"/>
      <c r="F308" s="109"/>
      <c r="G308" s="109"/>
      <c r="H308" s="109"/>
      <c r="I308" s="110"/>
    </row>
    <row r="309" spans="2:9">
      <c r="B309" s="109"/>
      <c r="C309" s="109"/>
      <c r="D309" s="109"/>
      <c r="E309" s="109"/>
      <c r="F309" s="109"/>
      <c r="G309" s="109"/>
      <c r="H309" s="109"/>
      <c r="I309" s="110"/>
    </row>
    <row r="310" spans="2:9">
      <c r="B310" s="109"/>
      <c r="C310" s="109"/>
      <c r="D310" s="109"/>
      <c r="E310" s="109"/>
      <c r="F310" s="109"/>
      <c r="G310" s="109"/>
      <c r="H310" s="109"/>
      <c r="I310" s="110"/>
    </row>
    <row r="311" spans="2:9">
      <c r="B311" s="109"/>
      <c r="C311" s="109"/>
      <c r="D311" s="109"/>
      <c r="E311" s="109"/>
      <c r="F311" s="109"/>
      <c r="G311" s="109"/>
      <c r="H311" s="109"/>
      <c r="I311" s="110"/>
    </row>
    <row r="312" spans="2:9">
      <c r="B312" s="109"/>
      <c r="C312" s="109"/>
      <c r="D312" s="109"/>
      <c r="E312" s="109"/>
      <c r="F312" s="109"/>
      <c r="G312" s="109"/>
      <c r="H312" s="109"/>
      <c r="I312" s="110"/>
    </row>
    <row r="313" spans="2:9">
      <c r="B313" s="109"/>
      <c r="C313" s="109"/>
      <c r="D313" s="109"/>
      <c r="E313" s="109"/>
      <c r="F313" s="109"/>
      <c r="G313" s="109"/>
      <c r="H313" s="109"/>
      <c r="I313" s="110"/>
    </row>
    <row r="314" spans="2:9">
      <c r="B314" s="109"/>
      <c r="C314" s="109"/>
      <c r="D314" s="109"/>
      <c r="E314" s="109"/>
      <c r="F314" s="109"/>
      <c r="G314" s="109"/>
      <c r="H314" s="109"/>
      <c r="I314" s="110"/>
    </row>
    <row r="315" spans="2:9">
      <c r="B315" s="109"/>
      <c r="C315" s="109"/>
      <c r="D315" s="109"/>
      <c r="E315" s="109"/>
      <c r="F315" s="109"/>
      <c r="G315" s="109"/>
      <c r="H315" s="109"/>
      <c r="I315" s="110"/>
    </row>
    <row r="316" spans="2:9">
      <c r="B316" s="109"/>
      <c r="C316" s="109"/>
      <c r="D316" s="109"/>
      <c r="E316" s="109"/>
      <c r="F316" s="109"/>
      <c r="G316" s="109"/>
      <c r="H316" s="109"/>
      <c r="I316" s="110"/>
    </row>
    <row r="317" spans="2:9">
      <c r="B317" s="109"/>
      <c r="C317" s="109"/>
      <c r="D317" s="109"/>
      <c r="E317" s="109"/>
      <c r="F317" s="109"/>
      <c r="G317" s="109"/>
      <c r="H317" s="109"/>
      <c r="I317" s="110"/>
    </row>
    <row r="318" spans="2:9">
      <c r="B318" s="109"/>
      <c r="C318" s="109"/>
      <c r="D318" s="109"/>
      <c r="E318" s="109"/>
      <c r="F318" s="109"/>
      <c r="G318" s="109"/>
      <c r="H318" s="109"/>
      <c r="I318" s="110"/>
    </row>
    <row r="319" spans="2:9">
      <c r="B319" s="109"/>
      <c r="C319" s="109"/>
      <c r="D319" s="109"/>
      <c r="E319" s="109"/>
      <c r="F319" s="109"/>
      <c r="G319" s="109"/>
      <c r="H319" s="109"/>
      <c r="I319" s="110"/>
    </row>
    <row r="320" spans="2:9">
      <c r="B320" s="109"/>
      <c r="C320" s="109"/>
      <c r="D320" s="109"/>
      <c r="E320" s="109"/>
      <c r="F320" s="109"/>
      <c r="G320" s="109"/>
      <c r="H320" s="109"/>
      <c r="I320" s="110"/>
    </row>
    <row r="321" spans="2:9">
      <c r="B321" s="109"/>
      <c r="C321" s="109"/>
      <c r="D321" s="109"/>
      <c r="E321" s="109"/>
      <c r="F321" s="109"/>
      <c r="G321" s="109"/>
      <c r="H321" s="109"/>
      <c r="I321" s="110"/>
    </row>
    <row r="322" spans="2:9">
      <c r="B322" s="109"/>
      <c r="C322" s="109"/>
      <c r="D322" s="109"/>
      <c r="E322" s="109"/>
      <c r="F322" s="109"/>
      <c r="G322" s="109"/>
      <c r="H322" s="109"/>
      <c r="I322" s="110"/>
    </row>
    <row r="323" spans="2:9">
      <c r="B323" s="109"/>
      <c r="C323" s="109"/>
      <c r="D323" s="109"/>
      <c r="E323" s="109"/>
      <c r="F323" s="109"/>
      <c r="G323" s="109"/>
      <c r="H323" s="109"/>
      <c r="I323" s="110"/>
    </row>
    <row r="324" spans="2:9">
      <c r="B324" s="109"/>
      <c r="C324" s="109"/>
      <c r="D324" s="109"/>
      <c r="E324" s="109"/>
      <c r="F324" s="109"/>
      <c r="G324" s="109"/>
      <c r="H324" s="109"/>
      <c r="I324" s="110"/>
    </row>
    <row r="325" spans="2:9">
      <c r="B325" s="109"/>
      <c r="C325" s="109"/>
      <c r="D325" s="109"/>
      <c r="E325" s="109"/>
      <c r="F325" s="109"/>
      <c r="G325" s="109"/>
      <c r="H325" s="109"/>
      <c r="I325" s="110"/>
    </row>
    <row r="326" spans="2:9">
      <c r="B326" s="109"/>
      <c r="C326" s="109"/>
      <c r="D326" s="109"/>
      <c r="E326" s="109"/>
      <c r="F326" s="109"/>
      <c r="G326" s="109"/>
      <c r="H326" s="109"/>
      <c r="I326" s="110"/>
    </row>
    <row r="327" spans="2:9">
      <c r="B327" s="109"/>
      <c r="C327" s="109"/>
      <c r="D327" s="109"/>
      <c r="E327" s="109"/>
      <c r="F327" s="109"/>
      <c r="G327" s="109"/>
      <c r="H327" s="109"/>
      <c r="I327" s="110"/>
    </row>
    <row r="328" spans="2:9">
      <c r="B328" s="109"/>
      <c r="C328" s="109"/>
      <c r="D328" s="109"/>
      <c r="E328" s="109"/>
      <c r="F328" s="109"/>
      <c r="G328" s="109"/>
      <c r="H328" s="109"/>
      <c r="I328" s="110"/>
    </row>
    <row r="329" spans="2:9">
      <c r="B329" s="109"/>
      <c r="C329" s="109"/>
      <c r="D329" s="109"/>
      <c r="E329" s="109"/>
      <c r="F329" s="109"/>
      <c r="G329" s="109"/>
      <c r="H329" s="109"/>
      <c r="I329" s="110"/>
    </row>
    <row r="330" spans="2:9">
      <c r="B330" s="109"/>
      <c r="C330" s="109"/>
      <c r="D330" s="109"/>
      <c r="E330" s="109"/>
      <c r="F330" s="109"/>
      <c r="G330" s="109"/>
      <c r="H330" s="109"/>
      <c r="I330" s="110"/>
    </row>
    <row r="331" spans="2:9">
      <c r="B331" s="109"/>
      <c r="C331" s="109"/>
      <c r="D331" s="109"/>
      <c r="E331" s="109"/>
      <c r="F331" s="109"/>
      <c r="G331" s="109"/>
      <c r="H331" s="109"/>
      <c r="I331" s="110"/>
    </row>
    <row r="332" spans="2:9">
      <c r="B332" s="109"/>
      <c r="C332" s="109"/>
      <c r="D332" s="109"/>
      <c r="E332" s="109"/>
      <c r="F332" s="109"/>
      <c r="G332" s="109"/>
      <c r="H332" s="109"/>
      <c r="I332" s="110"/>
    </row>
    <row r="333" spans="2:9">
      <c r="B333" s="109"/>
      <c r="C333" s="109"/>
      <c r="D333" s="109"/>
      <c r="E333" s="109"/>
      <c r="F333" s="109"/>
      <c r="G333" s="109"/>
      <c r="H333" s="109"/>
      <c r="I333" s="110"/>
    </row>
    <row r="334" spans="2:9">
      <c r="B334" s="109"/>
      <c r="C334" s="109"/>
      <c r="D334" s="109"/>
      <c r="E334" s="109"/>
      <c r="F334" s="109"/>
      <c r="G334" s="109"/>
      <c r="H334" s="109"/>
      <c r="I334" s="110"/>
    </row>
    <row r="335" spans="2:9">
      <c r="B335" s="109"/>
      <c r="C335" s="109"/>
      <c r="D335" s="109"/>
      <c r="E335" s="109"/>
      <c r="F335" s="109"/>
      <c r="G335" s="109"/>
      <c r="H335" s="109"/>
      <c r="I335" s="110"/>
    </row>
    <row r="336" spans="2:9">
      <c r="B336" s="109"/>
      <c r="C336" s="109"/>
      <c r="D336" s="109"/>
      <c r="E336" s="109"/>
      <c r="F336" s="109"/>
      <c r="G336" s="109"/>
      <c r="H336" s="109"/>
      <c r="I336" s="110"/>
    </row>
    <row r="337" spans="2:9">
      <c r="B337" s="109"/>
      <c r="C337" s="109"/>
      <c r="D337" s="109"/>
      <c r="E337" s="109"/>
      <c r="F337" s="109"/>
      <c r="G337" s="109"/>
      <c r="H337" s="109"/>
      <c r="I337" s="110"/>
    </row>
    <row r="338" spans="2:9">
      <c r="B338" s="109"/>
      <c r="C338" s="109"/>
      <c r="D338" s="109"/>
      <c r="E338" s="109"/>
      <c r="F338" s="109"/>
      <c r="G338" s="109"/>
      <c r="H338" s="109"/>
      <c r="I338" s="110"/>
    </row>
    <row r="339" spans="2:9">
      <c r="B339" s="109"/>
      <c r="C339" s="109"/>
      <c r="D339" s="109"/>
      <c r="E339" s="109"/>
      <c r="F339" s="109"/>
      <c r="G339" s="109"/>
      <c r="H339" s="109"/>
      <c r="I339" s="110"/>
    </row>
    <row r="340" spans="2:9">
      <c r="B340" s="109"/>
      <c r="C340" s="109"/>
      <c r="D340" s="109"/>
      <c r="E340" s="109"/>
      <c r="F340" s="109"/>
      <c r="G340" s="109"/>
      <c r="H340" s="109"/>
      <c r="I340" s="110"/>
    </row>
    <row r="341" spans="2:9">
      <c r="B341" s="109"/>
      <c r="C341" s="109"/>
      <c r="D341" s="109"/>
      <c r="E341" s="109"/>
      <c r="F341" s="109"/>
      <c r="G341" s="109"/>
      <c r="H341" s="109"/>
      <c r="I341" s="110"/>
    </row>
    <row r="342" spans="2:9">
      <c r="B342" s="109"/>
      <c r="C342" s="109"/>
      <c r="D342" s="109"/>
      <c r="E342" s="109"/>
      <c r="F342" s="109"/>
      <c r="G342" s="109"/>
      <c r="H342" s="109"/>
      <c r="I342" s="110"/>
    </row>
    <row r="343" spans="2:9">
      <c r="B343" s="109"/>
      <c r="C343" s="109"/>
      <c r="D343" s="109"/>
      <c r="E343" s="109"/>
      <c r="F343" s="109"/>
      <c r="G343" s="109"/>
      <c r="H343" s="109"/>
      <c r="I343" s="110"/>
    </row>
    <row r="344" spans="2:9">
      <c r="B344" s="109"/>
      <c r="C344" s="109"/>
      <c r="D344" s="109"/>
      <c r="E344" s="109"/>
      <c r="F344" s="109"/>
      <c r="G344" s="109"/>
      <c r="H344" s="109"/>
      <c r="I344" s="110"/>
    </row>
    <row r="345" spans="2:9">
      <c r="B345" s="109"/>
      <c r="C345" s="109"/>
      <c r="D345" s="109"/>
      <c r="E345" s="109"/>
      <c r="F345" s="109"/>
      <c r="G345" s="109"/>
      <c r="H345" s="109"/>
      <c r="I345" s="110"/>
    </row>
    <row r="346" spans="2:9">
      <c r="B346" s="109"/>
      <c r="C346" s="109"/>
      <c r="D346" s="109"/>
      <c r="E346" s="109"/>
      <c r="F346" s="109"/>
      <c r="G346" s="109"/>
      <c r="H346" s="109"/>
      <c r="I346" s="110"/>
    </row>
    <row r="347" spans="2:9">
      <c r="B347" s="109"/>
      <c r="C347" s="109"/>
      <c r="D347" s="109"/>
      <c r="E347" s="109"/>
      <c r="F347" s="109"/>
      <c r="G347" s="109"/>
      <c r="H347" s="109"/>
      <c r="I347" s="110"/>
    </row>
    <row r="348" spans="2:9">
      <c r="B348" s="109"/>
      <c r="C348" s="109"/>
      <c r="D348" s="109"/>
      <c r="E348" s="109"/>
      <c r="F348" s="109"/>
      <c r="G348" s="109"/>
      <c r="H348" s="109"/>
      <c r="I348" s="110"/>
    </row>
    <row r="349" spans="2:9">
      <c r="B349" s="109"/>
      <c r="C349" s="109"/>
      <c r="D349" s="109"/>
      <c r="E349" s="109"/>
      <c r="F349" s="109"/>
      <c r="G349" s="109"/>
      <c r="H349" s="109"/>
      <c r="I349" s="110"/>
    </row>
    <row r="350" spans="2:9">
      <c r="B350" s="109"/>
      <c r="C350" s="109"/>
      <c r="D350" s="109"/>
      <c r="E350" s="109"/>
      <c r="F350" s="109"/>
      <c r="G350" s="109"/>
      <c r="H350" s="109"/>
      <c r="I350" s="110"/>
    </row>
    <row r="351" spans="2:9">
      <c r="B351" s="109"/>
      <c r="C351" s="109"/>
      <c r="D351" s="109"/>
      <c r="E351" s="109"/>
      <c r="F351" s="109"/>
      <c r="G351" s="109"/>
      <c r="H351" s="109"/>
      <c r="I351" s="110"/>
    </row>
    <row r="352" spans="2:9">
      <c r="B352" s="109"/>
      <c r="C352" s="109"/>
      <c r="D352" s="109"/>
      <c r="E352" s="109"/>
      <c r="F352" s="109"/>
      <c r="G352" s="109"/>
      <c r="H352" s="109"/>
      <c r="I352" s="110"/>
    </row>
    <row r="353" spans="2:9">
      <c r="B353" s="109"/>
      <c r="C353" s="109"/>
      <c r="D353" s="109"/>
      <c r="E353" s="109"/>
      <c r="F353" s="109"/>
      <c r="G353" s="109"/>
      <c r="H353" s="109"/>
      <c r="I353" s="110"/>
    </row>
    <row r="354" spans="2:9">
      <c r="B354" s="109"/>
      <c r="C354" s="109"/>
      <c r="D354" s="109"/>
      <c r="E354" s="109"/>
      <c r="F354" s="109"/>
      <c r="G354" s="109"/>
      <c r="H354" s="109"/>
      <c r="I354" s="110"/>
    </row>
    <row r="355" spans="2:9">
      <c r="B355" s="109"/>
      <c r="C355" s="109"/>
      <c r="D355" s="109"/>
      <c r="E355" s="109"/>
      <c r="F355" s="109"/>
      <c r="G355" s="109"/>
      <c r="H355" s="109"/>
      <c r="I355" s="110"/>
    </row>
    <row r="356" spans="2:9">
      <c r="B356" s="109"/>
      <c r="C356" s="109"/>
      <c r="D356" s="109"/>
      <c r="E356" s="109"/>
      <c r="F356" s="109"/>
      <c r="G356" s="109"/>
      <c r="H356" s="109"/>
      <c r="I356" s="110"/>
    </row>
    <row r="357" spans="2:9">
      <c r="B357" s="109"/>
      <c r="C357" s="109"/>
      <c r="D357" s="109"/>
      <c r="E357" s="109"/>
      <c r="F357" s="109"/>
      <c r="G357" s="109"/>
      <c r="H357" s="109"/>
      <c r="I357" s="110"/>
    </row>
    <row r="358" spans="2:9">
      <c r="B358" s="109"/>
      <c r="C358" s="109"/>
      <c r="D358" s="109"/>
      <c r="E358" s="109"/>
      <c r="F358" s="109"/>
      <c r="G358" s="109"/>
      <c r="H358" s="109"/>
      <c r="I358" s="110"/>
    </row>
    <row r="359" spans="2:9">
      <c r="B359" s="109"/>
      <c r="C359" s="109"/>
      <c r="D359" s="109"/>
      <c r="E359" s="109"/>
      <c r="F359" s="109"/>
      <c r="G359" s="109"/>
      <c r="H359" s="109"/>
      <c r="I359" s="110"/>
    </row>
    <row r="360" spans="2:9">
      <c r="B360" s="109"/>
      <c r="C360" s="109"/>
      <c r="D360" s="109"/>
      <c r="E360" s="109"/>
      <c r="F360" s="109"/>
      <c r="G360" s="109"/>
      <c r="H360" s="109"/>
      <c r="I360" s="110"/>
    </row>
    <row r="361" spans="2:9">
      <c r="B361" s="109"/>
      <c r="C361" s="109"/>
      <c r="D361" s="109"/>
      <c r="E361" s="109"/>
      <c r="F361" s="109"/>
      <c r="G361" s="109"/>
      <c r="H361" s="109"/>
      <c r="I361" s="110"/>
    </row>
    <row r="362" spans="2:9">
      <c r="B362" s="109"/>
      <c r="C362" s="109"/>
      <c r="D362" s="109"/>
      <c r="E362" s="109"/>
      <c r="F362" s="109"/>
      <c r="G362" s="109"/>
      <c r="H362" s="109"/>
      <c r="I362" s="110"/>
    </row>
    <row r="363" spans="2:9">
      <c r="B363" s="109"/>
      <c r="C363" s="109"/>
      <c r="D363" s="109"/>
      <c r="E363" s="109"/>
      <c r="F363" s="109"/>
      <c r="G363" s="109"/>
      <c r="H363" s="109"/>
      <c r="I363" s="110"/>
    </row>
    <row r="364" spans="2:9">
      <c r="B364" s="109"/>
      <c r="C364" s="109"/>
      <c r="D364" s="109"/>
      <c r="E364" s="109"/>
      <c r="F364" s="109"/>
      <c r="G364" s="109"/>
      <c r="H364" s="109"/>
      <c r="I364" s="110"/>
    </row>
    <row r="365" spans="2:9">
      <c r="B365" s="109"/>
      <c r="C365" s="109"/>
      <c r="D365" s="109"/>
      <c r="E365" s="109"/>
      <c r="F365" s="109"/>
      <c r="G365" s="109"/>
      <c r="H365" s="109"/>
      <c r="I365" s="110"/>
    </row>
    <row r="366" spans="2:9">
      <c r="B366" s="109"/>
      <c r="C366" s="109"/>
      <c r="D366" s="109"/>
      <c r="E366" s="109"/>
      <c r="F366" s="109"/>
      <c r="G366" s="109"/>
      <c r="H366" s="109"/>
      <c r="I366" s="110"/>
    </row>
    <row r="367" spans="2:9">
      <c r="B367" s="109"/>
      <c r="C367" s="109"/>
      <c r="D367" s="109"/>
      <c r="E367" s="109"/>
      <c r="F367" s="109"/>
      <c r="G367" s="109"/>
      <c r="H367" s="109"/>
      <c r="I367" s="110"/>
    </row>
    <row r="368" spans="2:9">
      <c r="B368" s="109"/>
      <c r="C368" s="109"/>
      <c r="D368" s="109"/>
      <c r="E368" s="109"/>
      <c r="F368" s="109"/>
      <c r="G368" s="109"/>
      <c r="H368" s="109"/>
      <c r="I368" s="110"/>
    </row>
    <row r="369" spans="2:9">
      <c r="B369" s="109"/>
      <c r="C369" s="109"/>
      <c r="D369" s="109"/>
      <c r="E369" s="109"/>
      <c r="F369" s="109"/>
      <c r="G369" s="109"/>
      <c r="H369" s="109"/>
      <c r="I369" s="110"/>
    </row>
    <row r="370" spans="2:9">
      <c r="B370" s="109"/>
      <c r="C370" s="109"/>
      <c r="D370" s="109"/>
      <c r="E370" s="109"/>
      <c r="F370" s="109"/>
      <c r="G370" s="109"/>
      <c r="H370" s="109"/>
      <c r="I370" s="110"/>
    </row>
    <row r="371" spans="2:9">
      <c r="B371" s="109"/>
      <c r="C371" s="109"/>
      <c r="D371" s="109"/>
      <c r="E371" s="109"/>
      <c r="F371" s="109"/>
      <c r="G371" s="109"/>
      <c r="H371" s="109"/>
      <c r="I371" s="110"/>
    </row>
    <row r="372" spans="2:9">
      <c r="B372" s="109"/>
      <c r="C372" s="109"/>
      <c r="D372" s="109"/>
      <c r="E372" s="109"/>
      <c r="F372" s="109"/>
      <c r="G372" s="109"/>
      <c r="H372" s="109"/>
      <c r="I372" s="110"/>
    </row>
    <row r="373" spans="2:9">
      <c r="B373" s="109"/>
      <c r="C373" s="109"/>
      <c r="D373" s="109"/>
      <c r="E373" s="109"/>
      <c r="F373" s="109"/>
      <c r="G373" s="109"/>
      <c r="H373" s="109"/>
      <c r="I373" s="110"/>
    </row>
    <row r="374" spans="2:9">
      <c r="B374" s="109"/>
      <c r="C374" s="109"/>
      <c r="D374" s="109"/>
      <c r="E374" s="109"/>
      <c r="F374" s="109"/>
      <c r="G374" s="109"/>
      <c r="H374" s="109"/>
      <c r="I374" s="110"/>
    </row>
    <row r="375" spans="2:9">
      <c r="B375" s="109"/>
      <c r="C375" s="109"/>
      <c r="D375" s="109"/>
      <c r="E375" s="109"/>
      <c r="F375" s="109"/>
      <c r="G375" s="109"/>
      <c r="H375" s="109"/>
      <c r="I375" s="110"/>
    </row>
    <row r="376" spans="2:9">
      <c r="B376" s="109"/>
      <c r="C376" s="109"/>
      <c r="D376" s="109"/>
      <c r="E376" s="109"/>
      <c r="F376" s="109"/>
      <c r="G376" s="109"/>
      <c r="H376" s="109"/>
      <c r="I376" s="110"/>
    </row>
    <row r="377" spans="2:9">
      <c r="B377" s="109"/>
      <c r="C377" s="109"/>
      <c r="D377" s="109"/>
      <c r="E377" s="109"/>
      <c r="F377" s="109"/>
      <c r="G377" s="109"/>
      <c r="H377" s="109"/>
      <c r="I377" s="110"/>
    </row>
    <row r="378" spans="2:9">
      <c r="B378" s="109"/>
      <c r="C378" s="109"/>
      <c r="D378" s="109"/>
      <c r="E378" s="109"/>
      <c r="F378" s="109"/>
      <c r="G378" s="109"/>
      <c r="H378" s="109"/>
      <c r="I378" s="110"/>
    </row>
    <row r="379" spans="2:9">
      <c r="B379" s="109"/>
      <c r="C379" s="109"/>
      <c r="D379" s="109"/>
      <c r="E379" s="109"/>
      <c r="F379" s="109"/>
      <c r="G379" s="109"/>
      <c r="H379" s="109"/>
      <c r="I379" s="110"/>
    </row>
    <row r="380" spans="2:9">
      <c r="B380" s="109"/>
      <c r="C380" s="109"/>
      <c r="D380" s="109"/>
      <c r="E380" s="109"/>
      <c r="F380" s="109"/>
      <c r="G380" s="109"/>
      <c r="H380" s="109"/>
      <c r="I380" s="110"/>
    </row>
    <row r="381" spans="2:9">
      <c r="B381" s="109"/>
      <c r="C381" s="109"/>
      <c r="D381" s="109"/>
      <c r="E381" s="109"/>
      <c r="F381" s="109"/>
      <c r="G381" s="109"/>
      <c r="H381" s="109"/>
      <c r="I381" s="110"/>
    </row>
    <row r="382" spans="2:9">
      <c r="B382" s="109"/>
      <c r="C382" s="109"/>
      <c r="D382" s="109"/>
      <c r="E382" s="109"/>
      <c r="F382" s="109"/>
      <c r="G382" s="109"/>
      <c r="H382" s="109"/>
      <c r="I382" s="110"/>
    </row>
    <row r="383" spans="2:9">
      <c r="B383" s="109"/>
      <c r="C383" s="109"/>
      <c r="D383" s="109"/>
      <c r="E383" s="109"/>
      <c r="F383" s="109"/>
      <c r="G383" s="109"/>
      <c r="H383" s="109"/>
      <c r="I383" s="110"/>
    </row>
    <row r="384" spans="2:9">
      <c r="B384" s="109"/>
      <c r="C384" s="109"/>
      <c r="D384" s="109"/>
      <c r="E384" s="109"/>
      <c r="F384" s="109"/>
      <c r="G384" s="109"/>
      <c r="H384" s="109"/>
      <c r="I384" s="110"/>
    </row>
    <row r="385" spans="2:9">
      <c r="B385" s="109"/>
      <c r="C385" s="109"/>
      <c r="D385" s="109"/>
      <c r="E385" s="109"/>
      <c r="F385" s="109"/>
      <c r="G385" s="109"/>
      <c r="H385" s="109"/>
      <c r="I385" s="110"/>
    </row>
    <row r="386" spans="2:9">
      <c r="B386" s="109"/>
      <c r="C386" s="109"/>
      <c r="D386" s="109"/>
      <c r="E386" s="109"/>
      <c r="F386" s="109"/>
      <c r="G386" s="109"/>
      <c r="H386" s="109"/>
      <c r="I386" s="110"/>
    </row>
    <row r="387" spans="2:9">
      <c r="B387" s="109"/>
      <c r="C387" s="109"/>
      <c r="D387" s="109"/>
      <c r="E387" s="109"/>
      <c r="F387" s="109"/>
      <c r="G387" s="109"/>
      <c r="H387" s="109"/>
      <c r="I387" s="110"/>
    </row>
    <row r="388" spans="2:9">
      <c r="B388" s="109"/>
      <c r="C388" s="109"/>
      <c r="D388" s="109"/>
      <c r="E388" s="109"/>
      <c r="F388" s="109"/>
      <c r="G388" s="109"/>
      <c r="H388" s="109"/>
      <c r="I388" s="110"/>
    </row>
    <row r="389" spans="2:9">
      <c r="B389" s="109"/>
      <c r="C389" s="109"/>
      <c r="D389" s="109"/>
      <c r="E389" s="109"/>
      <c r="F389" s="109"/>
      <c r="G389" s="109"/>
      <c r="H389" s="109"/>
      <c r="I389" s="110"/>
    </row>
    <row r="390" spans="2:9">
      <c r="B390" s="109"/>
      <c r="C390" s="109"/>
      <c r="D390" s="109"/>
      <c r="E390" s="109"/>
      <c r="F390" s="109"/>
      <c r="G390" s="109"/>
      <c r="H390" s="109"/>
      <c r="I390" s="110"/>
    </row>
    <row r="391" spans="2:9">
      <c r="B391" s="109"/>
      <c r="C391" s="109"/>
      <c r="D391" s="109"/>
      <c r="E391" s="109"/>
      <c r="F391" s="109"/>
      <c r="G391" s="109"/>
      <c r="H391" s="109"/>
      <c r="I391" s="110"/>
    </row>
    <row r="392" spans="2:9">
      <c r="B392" s="109"/>
      <c r="C392" s="109"/>
      <c r="D392" s="109"/>
      <c r="E392" s="109"/>
      <c r="F392" s="109"/>
      <c r="G392" s="109"/>
      <c r="H392" s="109"/>
      <c r="I392" s="110"/>
    </row>
    <row r="393" spans="2:9">
      <c r="B393" s="109"/>
      <c r="C393" s="109"/>
      <c r="D393" s="109"/>
      <c r="E393" s="109"/>
      <c r="F393" s="109"/>
      <c r="G393" s="109"/>
      <c r="H393" s="109"/>
      <c r="I393" s="110"/>
    </row>
    <row r="394" spans="2:9">
      <c r="B394" s="109"/>
      <c r="C394" s="109"/>
      <c r="D394" s="109"/>
      <c r="E394" s="109"/>
      <c r="F394" s="109"/>
      <c r="G394" s="109"/>
      <c r="H394" s="109"/>
      <c r="I394" s="110"/>
    </row>
    <row r="395" spans="2:9">
      <c r="B395" s="109"/>
      <c r="C395" s="109"/>
      <c r="D395" s="109"/>
      <c r="E395" s="109"/>
      <c r="F395" s="109"/>
      <c r="G395" s="109"/>
      <c r="H395" s="109"/>
      <c r="I395" s="110"/>
    </row>
    <row r="396" spans="2:9">
      <c r="B396" s="109"/>
      <c r="C396" s="109"/>
      <c r="D396" s="109"/>
      <c r="E396" s="109"/>
      <c r="F396" s="109"/>
      <c r="G396" s="109"/>
      <c r="H396" s="109"/>
      <c r="I396" s="110"/>
    </row>
    <row r="397" spans="2:9">
      <c r="B397" s="109"/>
      <c r="C397" s="109"/>
      <c r="D397" s="109"/>
      <c r="E397" s="109"/>
      <c r="F397" s="109"/>
      <c r="G397" s="109"/>
      <c r="H397" s="109"/>
      <c r="I397" s="110"/>
    </row>
    <row r="398" spans="2:9">
      <c r="B398" s="109"/>
      <c r="C398" s="109"/>
      <c r="D398" s="109"/>
      <c r="E398" s="109"/>
      <c r="F398" s="109"/>
      <c r="G398" s="109"/>
      <c r="H398" s="109"/>
      <c r="I398" s="110"/>
    </row>
    <row r="399" spans="2:9">
      <c r="B399" s="109"/>
      <c r="C399" s="109"/>
      <c r="D399" s="109"/>
      <c r="E399" s="109"/>
      <c r="F399" s="109"/>
      <c r="G399" s="109"/>
      <c r="H399" s="109"/>
      <c r="I399" s="110"/>
    </row>
    <row r="400" spans="2:9">
      <c r="B400" s="109"/>
      <c r="C400" s="109"/>
      <c r="D400" s="109"/>
      <c r="E400" s="109"/>
      <c r="F400" s="109"/>
      <c r="G400" s="109"/>
      <c r="H400" s="109"/>
      <c r="I400" s="110"/>
    </row>
    <row r="401" spans="2:9">
      <c r="B401" s="109"/>
      <c r="C401" s="109"/>
      <c r="D401" s="109"/>
      <c r="E401" s="109"/>
      <c r="F401" s="109"/>
      <c r="G401" s="109"/>
      <c r="H401" s="109"/>
      <c r="I401" s="110"/>
    </row>
    <row r="402" spans="2:9">
      <c r="B402" s="109"/>
      <c r="C402" s="109"/>
      <c r="D402" s="109"/>
      <c r="E402" s="109"/>
      <c r="F402" s="109"/>
      <c r="G402" s="109"/>
      <c r="H402" s="109"/>
      <c r="I402" s="110"/>
    </row>
    <row r="403" spans="2:9">
      <c r="B403" s="109"/>
      <c r="C403" s="109"/>
      <c r="D403" s="109"/>
      <c r="E403" s="109"/>
      <c r="F403" s="109"/>
      <c r="G403" s="109"/>
      <c r="H403" s="109"/>
      <c r="I403" s="110"/>
    </row>
    <row r="404" spans="2:9">
      <c r="B404" s="109"/>
      <c r="C404" s="109"/>
      <c r="D404" s="109"/>
      <c r="E404" s="109"/>
      <c r="F404" s="109"/>
      <c r="G404" s="109"/>
      <c r="H404" s="109"/>
      <c r="I404" s="110"/>
    </row>
    <row r="405" spans="2:9">
      <c r="B405" s="109"/>
      <c r="C405" s="109"/>
      <c r="D405" s="109"/>
      <c r="E405" s="109"/>
      <c r="F405" s="109"/>
      <c r="G405" s="109"/>
      <c r="H405" s="109"/>
      <c r="I405" s="110"/>
    </row>
    <row r="406" spans="2:9">
      <c r="B406" s="109"/>
      <c r="C406" s="109"/>
      <c r="D406" s="109"/>
      <c r="E406" s="109"/>
      <c r="F406" s="109"/>
      <c r="G406" s="109"/>
      <c r="H406" s="109"/>
      <c r="I406" s="110"/>
    </row>
    <row r="407" spans="2:9">
      <c r="B407" s="109"/>
      <c r="C407" s="109"/>
      <c r="D407" s="109"/>
      <c r="E407" s="109"/>
      <c r="F407" s="109"/>
      <c r="G407" s="109"/>
      <c r="H407" s="109"/>
      <c r="I407" s="110"/>
    </row>
    <row r="408" spans="2:9">
      <c r="B408" s="109"/>
      <c r="C408" s="109"/>
      <c r="D408" s="109"/>
      <c r="E408" s="109"/>
      <c r="F408" s="109"/>
      <c r="G408" s="109"/>
      <c r="H408" s="109"/>
      <c r="I408" s="110"/>
    </row>
    <row r="409" spans="2:9">
      <c r="B409" s="109"/>
      <c r="C409" s="109"/>
      <c r="D409" s="109"/>
      <c r="E409" s="109"/>
      <c r="F409" s="109"/>
      <c r="G409" s="109"/>
      <c r="H409" s="109"/>
      <c r="I409" s="110"/>
    </row>
    <row r="410" spans="2:9">
      <c r="B410" s="109"/>
      <c r="C410" s="109"/>
      <c r="D410" s="109"/>
      <c r="E410" s="109"/>
      <c r="F410" s="109"/>
      <c r="G410" s="109"/>
      <c r="H410" s="109"/>
      <c r="I410" s="110"/>
    </row>
    <row r="411" spans="2:9">
      <c r="B411" s="109"/>
      <c r="C411" s="109"/>
      <c r="D411" s="109"/>
      <c r="E411" s="109"/>
      <c r="F411" s="109"/>
      <c r="G411" s="109"/>
      <c r="H411" s="109"/>
      <c r="I411" s="110"/>
    </row>
    <row r="412" spans="2:9">
      <c r="B412" s="109"/>
      <c r="C412" s="109"/>
      <c r="D412" s="109"/>
      <c r="E412" s="109"/>
      <c r="F412" s="109"/>
      <c r="G412" s="109"/>
      <c r="H412" s="109"/>
      <c r="I412" s="110"/>
    </row>
    <row r="413" spans="2:9">
      <c r="B413" s="109"/>
      <c r="C413" s="109"/>
      <c r="D413" s="109"/>
      <c r="E413" s="109"/>
      <c r="F413" s="109"/>
      <c r="G413" s="109"/>
      <c r="H413" s="109"/>
      <c r="I413" s="110"/>
    </row>
    <row r="414" spans="2:9">
      <c r="B414" s="109"/>
      <c r="C414" s="109"/>
      <c r="D414" s="109"/>
      <c r="E414" s="109"/>
      <c r="F414" s="109"/>
      <c r="G414" s="109"/>
      <c r="H414" s="109"/>
      <c r="I414" s="110"/>
    </row>
    <row r="415" spans="2:9">
      <c r="B415" s="109"/>
      <c r="C415" s="109"/>
      <c r="D415" s="109"/>
      <c r="E415" s="109"/>
      <c r="F415" s="109"/>
      <c r="G415" s="109"/>
      <c r="H415" s="109"/>
      <c r="I415" s="110"/>
    </row>
    <row r="416" spans="2:9">
      <c r="B416" s="109"/>
      <c r="C416" s="109"/>
      <c r="D416" s="109"/>
      <c r="E416" s="109"/>
      <c r="F416" s="109"/>
      <c r="G416" s="109"/>
      <c r="H416" s="109"/>
      <c r="I416" s="110"/>
    </row>
    <row r="417" spans="2:9">
      <c r="B417" s="109"/>
      <c r="C417" s="109"/>
      <c r="D417" s="109"/>
      <c r="E417" s="109"/>
      <c r="F417" s="109"/>
      <c r="G417" s="109"/>
      <c r="H417" s="109"/>
      <c r="I417" s="110"/>
    </row>
    <row r="418" spans="2:9">
      <c r="B418" s="109"/>
      <c r="C418" s="109"/>
      <c r="D418" s="109"/>
      <c r="E418" s="109"/>
      <c r="F418" s="109"/>
      <c r="G418" s="109"/>
      <c r="H418" s="109"/>
      <c r="I418" s="110"/>
    </row>
    <row r="419" spans="2:9">
      <c r="B419" s="109"/>
      <c r="C419" s="109"/>
      <c r="D419" s="109"/>
      <c r="E419" s="109"/>
      <c r="F419" s="109"/>
      <c r="G419" s="109"/>
      <c r="H419" s="109"/>
      <c r="I419" s="110"/>
    </row>
    <row r="420" spans="2:9">
      <c r="B420" s="109"/>
      <c r="C420" s="109"/>
      <c r="D420" s="109"/>
      <c r="E420" s="109"/>
      <c r="F420" s="109"/>
      <c r="G420" s="109"/>
      <c r="H420" s="109"/>
      <c r="I420" s="110"/>
    </row>
    <row r="421" spans="2:9">
      <c r="B421" s="109"/>
      <c r="C421" s="109"/>
      <c r="D421" s="109"/>
      <c r="E421" s="109"/>
      <c r="F421" s="109"/>
      <c r="G421" s="109"/>
      <c r="H421" s="109"/>
      <c r="I421" s="110"/>
    </row>
    <row r="422" spans="2:9">
      <c r="B422" s="109"/>
      <c r="C422" s="109"/>
      <c r="D422" s="109"/>
      <c r="E422" s="109"/>
      <c r="F422" s="109"/>
      <c r="G422" s="109"/>
      <c r="H422" s="109"/>
      <c r="I422" s="110"/>
    </row>
    <row r="423" spans="2:9">
      <c r="B423" s="109"/>
      <c r="C423" s="109"/>
      <c r="D423" s="109"/>
      <c r="E423" s="109"/>
      <c r="F423" s="109"/>
      <c r="G423" s="109"/>
      <c r="H423" s="109"/>
      <c r="I423" s="110"/>
    </row>
    <row r="424" spans="2:9">
      <c r="B424" s="109"/>
      <c r="C424" s="109"/>
      <c r="D424" s="109"/>
      <c r="E424" s="109"/>
      <c r="F424" s="109"/>
      <c r="G424" s="109"/>
      <c r="H424" s="109"/>
      <c r="I424" s="110"/>
    </row>
    <row r="425" spans="2:9">
      <c r="B425" s="109"/>
      <c r="C425" s="109"/>
      <c r="D425" s="109"/>
      <c r="E425" s="109"/>
      <c r="F425" s="109"/>
      <c r="G425" s="109"/>
      <c r="H425" s="109"/>
      <c r="I425" s="110"/>
    </row>
    <row r="426" spans="2:9">
      <c r="B426" s="109"/>
      <c r="C426" s="109"/>
      <c r="D426" s="109"/>
      <c r="E426" s="109"/>
      <c r="F426" s="109"/>
      <c r="G426" s="109"/>
      <c r="H426" s="109"/>
      <c r="I426" s="110"/>
    </row>
    <row r="427" spans="2:9">
      <c r="B427" s="109"/>
      <c r="C427" s="109"/>
      <c r="D427" s="109"/>
      <c r="E427" s="109"/>
      <c r="F427" s="109"/>
      <c r="G427" s="109"/>
      <c r="H427" s="109"/>
      <c r="I427" s="110"/>
    </row>
    <row r="428" spans="2:9">
      <c r="B428" s="109"/>
      <c r="C428" s="109"/>
      <c r="D428" s="109"/>
      <c r="E428" s="109"/>
      <c r="F428" s="109"/>
      <c r="G428" s="109"/>
      <c r="H428" s="109"/>
      <c r="I428" s="110"/>
    </row>
    <row r="429" spans="2:9">
      <c r="B429" s="109"/>
      <c r="C429" s="109"/>
      <c r="D429" s="109"/>
      <c r="E429" s="109"/>
      <c r="F429" s="109"/>
      <c r="G429" s="109"/>
      <c r="H429" s="109"/>
      <c r="I429" s="110"/>
    </row>
    <row r="430" spans="2:9">
      <c r="B430" s="109"/>
      <c r="C430" s="109"/>
      <c r="D430" s="109"/>
      <c r="E430" s="109"/>
      <c r="F430" s="109"/>
      <c r="G430" s="109"/>
      <c r="H430" s="109"/>
      <c r="I430" s="110"/>
    </row>
    <row r="431" spans="2:9">
      <c r="B431" s="109"/>
      <c r="C431" s="109"/>
      <c r="D431" s="109"/>
      <c r="E431" s="109"/>
      <c r="F431" s="109"/>
      <c r="G431" s="109"/>
      <c r="H431" s="109"/>
      <c r="I431" s="110"/>
    </row>
    <row r="432" spans="2:9">
      <c r="B432" s="109"/>
      <c r="C432" s="109"/>
      <c r="D432" s="109"/>
      <c r="E432" s="109"/>
      <c r="F432" s="109"/>
      <c r="G432" s="109"/>
      <c r="H432" s="109"/>
      <c r="I432" s="110"/>
    </row>
    <row r="433" spans="2:9">
      <c r="B433" s="109"/>
      <c r="C433" s="109"/>
      <c r="D433" s="109"/>
      <c r="E433" s="109"/>
      <c r="F433" s="109"/>
      <c r="G433" s="109"/>
      <c r="H433" s="109"/>
      <c r="I433" s="110"/>
    </row>
    <row r="434" spans="2:9">
      <c r="B434" s="109"/>
      <c r="C434" s="109"/>
      <c r="D434" s="109"/>
      <c r="E434" s="109"/>
      <c r="F434" s="109"/>
      <c r="G434" s="109"/>
      <c r="H434" s="109"/>
      <c r="I434" s="110"/>
    </row>
    <row r="435" spans="2:9">
      <c r="B435" s="109"/>
      <c r="C435" s="109"/>
      <c r="D435" s="109"/>
      <c r="E435" s="109"/>
      <c r="F435" s="109"/>
      <c r="G435" s="109"/>
      <c r="H435" s="109"/>
      <c r="I435" s="110"/>
    </row>
    <row r="436" spans="2:9">
      <c r="B436" s="109"/>
      <c r="C436" s="109"/>
      <c r="D436" s="109"/>
      <c r="E436" s="109"/>
      <c r="F436" s="109"/>
      <c r="G436" s="109"/>
      <c r="H436" s="109"/>
      <c r="I436" s="110"/>
    </row>
    <row r="437" spans="2:9">
      <c r="B437" s="109"/>
      <c r="C437" s="109"/>
      <c r="D437" s="109"/>
      <c r="E437" s="109"/>
      <c r="F437" s="109"/>
      <c r="G437" s="109"/>
      <c r="H437" s="109"/>
      <c r="I437" s="110"/>
    </row>
    <row r="438" spans="2:9">
      <c r="B438" s="109"/>
      <c r="C438" s="109"/>
      <c r="D438" s="109"/>
      <c r="E438" s="109"/>
      <c r="F438" s="109"/>
      <c r="G438" s="109"/>
      <c r="H438" s="109"/>
      <c r="I438" s="110"/>
    </row>
    <row r="439" spans="2:9">
      <c r="B439" s="109"/>
      <c r="C439" s="109"/>
      <c r="D439" s="109"/>
      <c r="E439" s="109"/>
      <c r="F439" s="109"/>
      <c r="G439" s="109"/>
      <c r="H439" s="109"/>
      <c r="I439" s="110"/>
    </row>
    <row r="440" spans="2:9">
      <c r="B440" s="109"/>
      <c r="C440" s="109"/>
      <c r="D440" s="109"/>
      <c r="E440" s="109"/>
      <c r="F440" s="109"/>
      <c r="G440" s="109"/>
      <c r="H440" s="109"/>
      <c r="I440" s="110"/>
    </row>
    <row r="441" spans="2:9">
      <c r="B441" s="109"/>
      <c r="C441" s="109"/>
      <c r="D441" s="109"/>
      <c r="E441" s="109"/>
      <c r="F441" s="109"/>
      <c r="G441" s="109"/>
      <c r="H441" s="109"/>
      <c r="I441" s="110"/>
    </row>
    <row r="442" spans="2:9">
      <c r="B442" s="109"/>
      <c r="C442" s="109"/>
      <c r="D442" s="109"/>
      <c r="E442" s="109"/>
      <c r="F442" s="109"/>
      <c r="G442" s="109"/>
      <c r="H442" s="109"/>
      <c r="I442" s="110"/>
    </row>
    <row r="443" spans="2:9">
      <c r="B443" s="109"/>
      <c r="C443" s="109"/>
      <c r="D443" s="109"/>
      <c r="E443" s="109"/>
      <c r="F443" s="109"/>
      <c r="G443" s="109"/>
      <c r="H443" s="109"/>
      <c r="I443" s="110"/>
    </row>
    <row r="444" spans="2:9">
      <c r="B444" s="109"/>
      <c r="C444" s="109"/>
      <c r="D444" s="109"/>
      <c r="E444" s="109"/>
      <c r="F444" s="109"/>
      <c r="G444" s="109"/>
      <c r="H444" s="109"/>
      <c r="I444" s="110"/>
    </row>
    <row r="445" spans="2:9">
      <c r="B445" s="109"/>
      <c r="C445" s="109"/>
      <c r="D445" s="109"/>
      <c r="E445" s="109"/>
      <c r="F445" s="109"/>
      <c r="G445" s="109"/>
      <c r="H445" s="109"/>
      <c r="I445" s="110"/>
    </row>
    <row r="446" spans="2:9">
      <c r="B446" s="109"/>
      <c r="C446" s="109"/>
      <c r="D446" s="109"/>
      <c r="E446" s="109"/>
      <c r="F446" s="109"/>
      <c r="G446" s="109"/>
      <c r="H446" s="109"/>
      <c r="I446" s="110"/>
    </row>
    <row r="447" spans="2:9">
      <c r="B447" s="109"/>
      <c r="C447" s="109"/>
      <c r="D447" s="109"/>
      <c r="E447" s="109"/>
      <c r="F447" s="109"/>
      <c r="G447" s="109"/>
      <c r="H447" s="109"/>
      <c r="I447" s="110"/>
    </row>
    <row r="448" spans="2:9">
      <c r="B448" s="109"/>
      <c r="C448" s="109"/>
      <c r="D448" s="109"/>
      <c r="E448" s="109"/>
      <c r="F448" s="109"/>
      <c r="G448" s="109"/>
      <c r="H448" s="109"/>
      <c r="I448" s="110"/>
    </row>
    <row r="449" spans="2:9">
      <c r="B449" s="109"/>
      <c r="C449" s="109"/>
      <c r="D449" s="109"/>
      <c r="E449" s="109"/>
      <c r="F449" s="109"/>
      <c r="G449" s="109"/>
      <c r="H449" s="109"/>
      <c r="I449" s="110"/>
    </row>
    <row r="450" spans="2:9">
      <c r="B450" s="109"/>
      <c r="C450" s="109"/>
      <c r="D450" s="109"/>
      <c r="E450" s="109"/>
      <c r="F450" s="109"/>
      <c r="G450" s="109"/>
      <c r="H450" s="109"/>
      <c r="I450" s="110"/>
    </row>
    <row r="451" spans="2:9">
      <c r="B451" s="109"/>
      <c r="C451" s="109"/>
      <c r="D451" s="109"/>
      <c r="E451" s="109"/>
      <c r="F451" s="109"/>
      <c r="G451" s="109"/>
      <c r="H451" s="109"/>
      <c r="I451" s="110"/>
    </row>
    <row r="452" spans="2:9">
      <c r="B452" s="109"/>
      <c r="C452" s="109"/>
      <c r="D452" s="109"/>
      <c r="E452" s="109"/>
      <c r="F452" s="109"/>
      <c r="G452" s="109"/>
      <c r="H452" s="109"/>
      <c r="I452" s="110"/>
    </row>
    <row r="453" spans="2:9">
      <c r="B453" s="109"/>
      <c r="C453" s="109"/>
      <c r="D453" s="109"/>
      <c r="E453" s="109"/>
      <c r="F453" s="109"/>
      <c r="G453" s="109"/>
      <c r="H453" s="109"/>
      <c r="I453" s="110"/>
    </row>
    <row r="454" spans="2:9">
      <c r="B454" s="109"/>
      <c r="C454" s="109"/>
      <c r="D454" s="109"/>
      <c r="E454" s="109"/>
      <c r="F454" s="109"/>
      <c r="G454" s="109"/>
      <c r="H454" s="109"/>
      <c r="I454" s="110"/>
    </row>
    <row r="455" spans="2:9">
      <c r="B455" s="109"/>
      <c r="C455" s="109"/>
      <c r="D455" s="109"/>
      <c r="E455" s="109"/>
      <c r="F455" s="109"/>
      <c r="G455" s="109"/>
      <c r="H455" s="109"/>
      <c r="I455" s="110"/>
    </row>
    <row r="456" spans="2:9">
      <c r="B456" s="109"/>
      <c r="C456" s="109"/>
      <c r="D456" s="109"/>
      <c r="E456" s="109"/>
      <c r="F456" s="109"/>
      <c r="G456" s="109"/>
      <c r="H456" s="109"/>
      <c r="I456" s="110"/>
    </row>
    <row r="457" spans="2:9">
      <c r="B457" s="109"/>
      <c r="C457" s="109"/>
      <c r="D457" s="109"/>
      <c r="E457" s="109"/>
      <c r="F457" s="109"/>
      <c r="G457" s="109"/>
      <c r="H457" s="109"/>
      <c r="I457" s="110"/>
    </row>
    <row r="458" spans="2:9">
      <c r="B458" s="109"/>
      <c r="C458" s="109"/>
      <c r="D458" s="109"/>
      <c r="E458" s="109"/>
      <c r="F458" s="109"/>
      <c r="G458" s="109"/>
      <c r="H458" s="109"/>
      <c r="I458" s="110"/>
    </row>
    <row r="459" spans="2:9">
      <c r="B459" s="109"/>
      <c r="C459" s="109"/>
      <c r="D459" s="109"/>
      <c r="E459" s="109"/>
      <c r="F459" s="109"/>
      <c r="G459" s="109"/>
      <c r="H459" s="109"/>
      <c r="I459" s="110"/>
    </row>
    <row r="460" spans="2:9">
      <c r="B460" s="109"/>
      <c r="C460" s="109"/>
      <c r="D460" s="109"/>
      <c r="E460" s="109"/>
      <c r="F460" s="109"/>
      <c r="G460" s="109"/>
      <c r="H460" s="109"/>
      <c r="I460" s="110"/>
    </row>
    <row r="461" spans="2:9">
      <c r="B461" s="109"/>
      <c r="C461" s="109"/>
      <c r="D461" s="109"/>
      <c r="E461" s="109"/>
      <c r="F461" s="109"/>
      <c r="G461" s="109"/>
      <c r="H461" s="109"/>
      <c r="I461" s="110"/>
    </row>
    <row r="462" spans="2:9">
      <c r="B462" s="109"/>
      <c r="C462" s="109"/>
      <c r="D462" s="109"/>
      <c r="E462" s="109"/>
      <c r="F462" s="109"/>
      <c r="G462" s="109"/>
      <c r="H462" s="109"/>
      <c r="I462" s="110"/>
    </row>
    <row r="463" spans="2:9">
      <c r="B463" s="109"/>
      <c r="C463" s="109"/>
      <c r="D463" s="109"/>
      <c r="E463" s="109"/>
      <c r="F463" s="109"/>
      <c r="G463" s="109"/>
      <c r="H463" s="109"/>
      <c r="I463" s="110"/>
    </row>
    <row r="464" spans="2:9">
      <c r="B464" s="109"/>
      <c r="C464" s="109"/>
      <c r="D464" s="109"/>
      <c r="E464" s="109"/>
      <c r="F464" s="109"/>
      <c r="G464" s="109"/>
      <c r="H464" s="109"/>
      <c r="I464" s="110"/>
    </row>
    <row r="465" spans="2:9">
      <c r="B465" s="109"/>
      <c r="C465" s="109"/>
      <c r="D465" s="109"/>
      <c r="E465" s="109"/>
      <c r="F465" s="109"/>
      <c r="G465" s="109"/>
      <c r="H465" s="109"/>
      <c r="I465" s="110"/>
    </row>
    <row r="466" spans="2:9">
      <c r="B466" s="109"/>
      <c r="C466" s="109"/>
      <c r="D466" s="109"/>
      <c r="E466" s="109"/>
      <c r="F466" s="109"/>
      <c r="G466" s="109"/>
      <c r="H466" s="109"/>
      <c r="I466" s="110"/>
    </row>
    <row r="467" spans="2:9">
      <c r="B467" s="109"/>
      <c r="C467" s="109"/>
      <c r="D467" s="109"/>
      <c r="E467" s="109"/>
      <c r="F467" s="109"/>
      <c r="G467" s="109"/>
      <c r="H467" s="109"/>
      <c r="I467" s="110"/>
    </row>
    <row r="468" spans="2:9">
      <c r="B468" s="109"/>
      <c r="C468" s="109"/>
      <c r="D468" s="109"/>
      <c r="E468" s="109"/>
      <c r="F468" s="109"/>
      <c r="G468" s="109"/>
      <c r="H468" s="109"/>
      <c r="I468" s="110"/>
    </row>
    <row r="469" spans="2:9">
      <c r="B469" s="109"/>
      <c r="C469" s="109"/>
      <c r="D469" s="109"/>
      <c r="E469" s="109"/>
      <c r="F469" s="109"/>
      <c r="G469" s="109"/>
      <c r="H469" s="109"/>
      <c r="I469" s="110"/>
    </row>
    <row r="470" spans="2:9">
      <c r="B470" s="109"/>
      <c r="C470" s="109"/>
      <c r="D470" s="109"/>
      <c r="E470" s="109"/>
      <c r="F470" s="109"/>
      <c r="G470" s="109"/>
      <c r="H470" s="109"/>
      <c r="I470" s="110"/>
    </row>
    <row r="471" spans="2:9">
      <c r="B471" s="109"/>
      <c r="C471" s="109"/>
      <c r="D471" s="109"/>
      <c r="E471" s="109"/>
      <c r="F471" s="109"/>
      <c r="G471" s="109"/>
      <c r="H471" s="109"/>
      <c r="I471" s="110"/>
    </row>
    <row r="472" spans="2:9">
      <c r="B472" s="109"/>
      <c r="C472" s="109"/>
      <c r="D472" s="109"/>
      <c r="E472" s="109"/>
      <c r="F472" s="109"/>
      <c r="G472" s="109"/>
      <c r="H472" s="109"/>
      <c r="I472" s="110"/>
    </row>
    <row r="473" spans="2:9">
      <c r="B473" s="109"/>
      <c r="C473" s="109"/>
      <c r="D473" s="109"/>
      <c r="E473" s="109"/>
      <c r="F473" s="109"/>
      <c r="G473" s="109"/>
      <c r="H473" s="109"/>
      <c r="I473" s="110"/>
    </row>
    <row r="474" spans="2:9">
      <c r="B474" s="109"/>
      <c r="C474" s="109"/>
      <c r="D474" s="109"/>
      <c r="E474" s="109"/>
      <c r="F474" s="109"/>
      <c r="G474" s="109"/>
      <c r="H474" s="109"/>
      <c r="I474" s="110"/>
    </row>
    <row r="475" spans="2:9">
      <c r="B475" s="109"/>
      <c r="C475" s="109"/>
      <c r="D475" s="109"/>
      <c r="E475" s="109"/>
      <c r="F475" s="109"/>
      <c r="G475" s="109"/>
      <c r="H475" s="109"/>
      <c r="I475" s="110"/>
    </row>
    <row r="476" spans="2:9">
      <c r="B476" s="109"/>
      <c r="C476" s="109"/>
      <c r="D476" s="109"/>
      <c r="E476" s="109"/>
      <c r="F476" s="109"/>
      <c r="G476" s="109"/>
      <c r="H476" s="109"/>
      <c r="I476" s="110"/>
    </row>
    <row r="477" spans="2:9">
      <c r="B477" s="109"/>
      <c r="C477" s="109"/>
      <c r="D477" s="109"/>
      <c r="E477" s="109"/>
      <c r="F477" s="109"/>
      <c r="G477" s="109"/>
      <c r="H477" s="109"/>
      <c r="I477" s="110"/>
    </row>
    <row r="478" spans="2:9">
      <c r="B478" s="109"/>
      <c r="C478" s="109"/>
      <c r="D478" s="109"/>
      <c r="E478" s="109"/>
      <c r="F478" s="109"/>
      <c r="G478" s="109"/>
      <c r="H478" s="109"/>
      <c r="I478" s="110"/>
    </row>
    <row r="479" spans="2:9">
      <c r="B479" s="109"/>
      <c r="C479" s="109"/>
      <c r="D479" s="109"/>
      <c r="E479" s="109"/>
      <c r="F479" s="109"/>
      <c r="G479" s="109"/>
      <c r="H479" s="109"/>
      <c r="I479" s="110"/>
    </row>
    <row r="480" spans="2:9">
      <c r="B480" s="109"/>
      <c r="C480" s="109"/>
      <c r="D480" s="109"/>
      <c r="E480" s="109"/>
      <c r="F480" s="109"/>
      <c r="G480" s="109"/>
      <c r="H480" s="109"/>
      <c r="I480" s="110"/>
    </row>
    <row r="481" spans="2:9">
      <c r="B481" s="109"/>
      <c r="C481" s="109"/>
      <c r="D481" s="109"/>
      <c r="E481" s="109"/>
      <c r="F481" s="109"/>
      <c r="G481" s="109"/>
      <c r="H481" s="109"/>
      <c r="I481" s="110"/>
    </row>
    <row r="482" spans="2:9">
      <c r="B482" s="109"/>
      <c r="C482" s="109"/>
      <c r="D482" s="109"/>
      <c r="E482" s="109"/>
      <c r="F482" s="109"/>
      <c r="G482" s="109"/>
      <c r="H482" s="109"/>
      <c r="I482" s="110"/>
    </row>
    <row r="483" spans="2:9">
      <c r="B483" s="109"/>
      <c r="C483" s="109"/>
      <c r="D483" s="109"/>
      <c r="E483" s="109"/>
      <c r="F483" s="109"/>
      <c r="G483" s="109"/>
      <c r="H483" s="109"/>
      <c r="I483" s="110"/>
    </row>
    <row r="484" spans="2:9">
      <c r="B484" s="109"/>
      <c r="C484" s="109"/>
      <c r="D484" s="109"/>
      <c r="E484" s="109"/>
      <c r="F484" s="109"/>
      <c r="G484" s="109"/>
      <c r="H484" s="109"/>
      <c r="I484" s="110"/>
    </row>
    <row r="485" spans="2:9">
      <c r="B485" s="109"/>
      <c r="C485" s="109"/>
      <c r="D485" s="109"/>
      <c r="E485" s="109"/>
      <c r="F485" s="109"/>
      <c r="G485" s="109"/>
      <c r="H485" s="109"/>
      <c r="I485" s="110"/>
    </row>
    <row r="486" spans="2:9">
      <c r="B486" s="109"/>
      <c r="C486" s="109"/>
      <c r="D486" s="109"/>
      <c r="E486" s="109"/>
      <c r="F486" s="109"/>
      <c r="G486" s="109"/>
      <c r="H486" s="109"/>
      <c r="I486" s="110"/>
    </row>
    <row r="487" spans="2:9">
      <c r="B487" s="109"/>
      <c r="C487" s="109"/>
      <c r="D487" s="109"/>
      <c r="E487" s="109"/>
      <c r="F487" s="109"/>
      <c r="G487" s="109"/>
      <c r="H487" s="109"/>
      <c r="I487" s="110"/>
    </row>
    <row r="488" spans="2:9">
      <c r="B488" s="109"/>
      <c r="C488" s="109"/>
      <c r="D488" s="109"/>
      <c r="E488" s="109"/>
      <c r="F488" s="109"/>
      <c r="G488" s="109"/>
      <c r="H488" s="109"/>
      <c r="I488" s="110"/>
    </row>
    <row r="489" spans="2:9">
      <c r="B489" s="109"/>
      <c r="C489" s="109"/>
      <c r="D489" s="109"/>
      <c r="E489" s="109"/>
      <c r="F489" s="109"/>
      <c r="G489" s="109"/>
      <c r="H489" s="109"/>
      <c r="I489" s="110"/>
    </row>
    <row r="490" spans="2:9">
      <c r="B490" s="109"/>
      <c r="C490" s="109"/>
      <c r="D490" s="109"/>
      <c r="E490" s="109"/>
      <c r="F490" s="109"/>
      <c r="G490" s="109"/>
      <c r="H490" s="109"/>
      <c r="I490" s="110"/>
    </row>
    <row r="491" spans="2:9">
      <c r="B491" s="109"/>
      <c r="C491" s="109"/>
      <c r="D491" s="109"/>
      <c r="E491" s="109"/>
      <c r="F491" s="109"/>
      <c r="G491" s="109"/>
      <c r="H491" s="109"/>
      <c r="I491" s="110"/>
    </row>
    <row r="492" spans="2:9">
      <c r="B492" s="109"/>
      <c r="C492" s="109"/>
      <c r="D492" s="109"/>
      <c r="E492" s="109"/>
      <c r="F492" s="109"/>
      <c r="G492" s="109"/>
      <c r="H492" s="109"/>
      <c r="I492" s="110"/>
    </row>
    <row r="493" spans="2:9">
      <c r="B493" s="109"/>
      <c r="C493" s="109"/>
      <c r="D493" s="109"/>
      <c r="E493" s="109"/>
      <c r="F493" s="109"/>
      <c r="G493" s="109"/>
      <c r="H493" s="109"/>
      <c r="I493" s="110"/>
    </row>
    <row r="494" spans="2:9">
      <c r="B494" s="109"/>
      <c r="C494" s="109"/>
      <c r="D494" s="109"/>
      <c r="E494" s="109"/>
      <c r="F494" s="109"/>
      <c r="G494" s="109"/>
      <c r="H494" s="109"/>
      <c r="I494" s="110"/>
    </row>
    <row r="495" spans="2:9">
      <c r="B495" s="109"/>
      <c r="C495" s="109"/>
      <c r="D495" s="109"/>
      <c r="E495" s="109"/>
      <c r="F495" s="109"/>
      <c r="G495" s="109"/>
      <c r="H495" s="109"/>
      <c r="I495" s="110"/>
    </row>
    <row r="496" spans="2:9">
      <c r="B496" s="109"/>
      <c r="C496" s="109"/>
      <c r="D496" s="109"/>
      <c r="E496" s="109"/>
      <c r="F496" s="109"/>
      <c r="G496" s="109"/>
      <c r="H496" s="109"/>
      <c r="I496" s="110"/>
    </row>
    <row r="497" spans="2:9">
      <c r="B497" s="109"/>
      <c r="C497" s="109"/>
      <c r="D497" s="109"/>
      <c r="E497" s="109"/>
      <c r="F497" s="109"/>
      <c r="G497" s="109"/>
      <c r="H497" s="109"/>
      <c r="I497" s="110"/>
    </row>
    <row r="498" spans="2:9">
      <c r="B498" s="109"/>
      <c r="C498" s="109"/>
      <c r="D498" s="109"/>
      <c r="E498" s="109"/>
      <c r="F498" s="109"/>
      <c r="G498" s="109"/>
      <c r="H498" s="109"/>
      <c r="I498" s="110"/>
    </row>
    <row r="499" spans="2:9">
      <c r="B499" s="109"/>
      <c r="C499" s="109"/>
      <c r="D499" s="109"/>
      <c r="E499" s="109"/>
      <c r="F499" s="109"/>
      <c r="G499" s="109"/>
      <c r="H499" s="109"/>
      <c r="I499" s="110"/>
    </row>
    <row r="500" spans="2:9">
      <c r="B500" s="109"/>
      <c r="C500" s="109"/>
      <c r="D500" s="109"/>
      <c r="E500" s="109"/>
      <c r="F500" s="109"/>
      <c r="G500" s="109"/>
      <c r="H500" s="109"/>
      <c r="I500" s="110"/>
    </row>
    <row r="501" spans="2:9">
      <c r="B501" s="109"/>
      <c r="C501" s="109"/>
      <c r="D501" s="109"/>
      <c r="E501" s="109"/>
      <c r="F501" s="109"/>
      <c r="G501" s="109"/>
      <c r="H501" s="109"/>
      <c r="I501" s="110"/>
    </row>
    <row r="502" spans="2:9">
      <c r="B502" s="109"/>
      <c r="C502" s="109"/>
      <c r="D502" s="109"/>
      <c r="E502" s="109"/>
      <c r="F502" s="109"/>
      <c r="G502" s="109"/>
      <c r="H502" s="109"/>
      <c r="I502" s="110"/>
    </row>
    <row r="503" spans="2:9">
      <c r="B503" s="109"/>
      <c r="C503" s="109"/>
      <c r="D503" s="109"/>
      <c r="E503" s="109"/>
      <c r="F503" s="109"/>
      <c r="G503" s="109"/>
      <c r="H503" s="109"/>
      <c r="I503" s="110"/>
    </row>
    <row r="504" spans="2:9">
      <c r="B504" s="109"/>
      <c r="C504" s="109"/>
      <c r="D504" s="109"/>
      <c r="E504" s="109"/>
      <c r="F504" s="109"/>
      <c r="G504" s="109"/>
      <c r="H504" s="109"/>
      <c r="I504" s="110"/>
    </row>
    <row r="505" spans="2:9">
      <c r="B505" s="109"/>
      <c r="C505" s="109"/>
      <c r="D505" s="109"/>
      <c r="E505" s="109"/>
      <c r="F505" s="109"/>
      <c r="G505" s="109"/>
      <c r="H505" s="109"/>
      <c r="I505" s="110"/>
    </row>
    <row r="506" spans="2:9">
      <c r="B506" s="109"/>
      <c r="C506" s="109"/>
      <c r="D506" s="109"/>
      <c r="E506" s="109"/>
      <c r="F506" s="109"/>
      <c r="G506" s="109"/>
      <c r="H506" s="109"/>
      <c r="I506" s="110"/>
    </row>
    <row r="507" spans="2:9">
      <c r="B507" s="109"/>
      <c r="C507" s="109"/>
      <c r="D507" s="109"/>
      <c r="E507" s="109"/>
      <c r="F507" s="109"/>
      <c r="G507" s="109"/>
      <c r="H507" s="109"/>
      <c r="I507" s="110"/>
    </row>
    <row r="508" spans="2:9">
      <c r="B508" s="109"/>
      <c r="C508" s="109"/>
      <c r="D508" s="109"/>
      <c r="E508" s="109"/>
      <c r="F508" s="109"/>
      <c r="G508" s="109"/>
      <c r="H508" s="109"/>
      <c r="I508" s="110"/>
    </row>
    <row r="509" spans="2:9">
      <c r="B509" s="109"/>
      <c r="C509" s="109"/>
      <c r="D509" s="109"/>
      <c r="E509" s="109"/>
      <c r="F509" s="109"/>
      <c r="G509" s="109"/>
      <c r="H509" s="109"/>
      <c r="I509" s="110"/>
    </row>
    <row r="510" spans="2:9">
      <c r="B510" s="109"/>
      <c r="C510" s="109"/>
      <c r="D510" s="109"/>
      <c r="E510" s="109"/>
      <c r="F510" s="109"/>
      <c r="G510" s="109"/>
      <c r="H510" s="109"/>
      <c r="I510" s="110"/>
    </row>
    <row r="511" spans="2:9">
      <c r="B511" s="109"/>
      <c r="C511" s="109"/>
      <c r="D511" s="109"/>
      <c r="E511" s="109"/>
      <c r="F511" s="109"/>
      <c r="G511" s="109"/>
      <c r="H511" s="109"/>
      <c r="I511" s="110"/>
    </row>
    <row r="512" spans="2:9">
      <c r="B512" s="109"/>
      <c r="C512" s="109"/>
      <c r="D512" s="109"/>
      <c r="E512" s="109"/>
      <c r="F512" s="109"/>
      <c r="G512" s="109"/>
      <c r="H512" s="109"/>
      <c r="I512" s="110"/>
    </row>
    <row r="513" spans="2:9">
      <c r="B513" s="109"/>
      <c r="C513" s="109"/>
      <c r="D513" s="109"/>
      <c r="E513" s="109"/>
      <c r="F513" s="109"/>
      <c r="G513" s="109"/>
      <c r="H513" s="109"/>
      <c r="I513" s="110"/>
    </row>
    <row r="514" spans="2:9">
      <c r="B514" s="109"/>
      <c r="C514" s="109"/>
      <c r="D514" s="109"/>
      <c r="E514" s="109"/>
      <c r="F514" s="109"/>
      <c r="G514" s="109"/>
      <c r="H514" s="109"/>
      <c r="I514" s="110"/>
    </row>
    <row r="515" spans="2:9">
      <c r="B515" s="109"/>
      <c r="C515" s="109"/>
      <c r="D515" s="109"/>
      <c r="E515" s="109"/>
      <c r="F515" s="109"/>
      <c r="G515" s="109"/>
      <c r="H515" s="109"/>
      <c r="I515" s="110"/>
    </row>
    <row r="516" spans="2:9">
      <c r="B516" s="109"/>
      <c r="C516" s="109"/>
      <c r="D516" s="109"/>
      <c r="E516" s="109"/>
      <c r="F516" s="109"/>
      <c r="G516" s="109"/>
      <c r="H516" s="109"/>
      <c r="I516" s="110"/>
    </row>
    <row r="517" spans="2:9">
      <c r="B517" s="109"/>
      <c r="C517" s="109"/>
      <c r="D517" s="109"/>
      <c r="E517" s="109"/>
      <c r="F517" s="109"/>
      <c r="G517" s="109"/>
      <c r="H517" s="109"/>
      <c r="I517" s="110"/>
    </row>
    <row r="518" spans="2:9">
      <c r="B518" s="109"/>
      <c r="C518" s="109"/>
      <c r="D518" s="109"/>
      <c r="E518" s="109"/>
      <c r="F518" s="109"/>
      <c r="G518" s="109"/>
      <c r="H518" s="109"/>
      <c r="I518" s="110"/>
    </row>
    <row r="519" spans="2:9">
      <c r="B519" s="109"/>
      <c r="C519" s="109"/>
      <c r="D519" s="109"/>
      <c r="E519" s="109"/>
      <c r="F519" s="109"/>
      <c r="G519" s="109"/>
      <c r="H519" s="109"/>
      <c r="I519" s="110"/>
    </row>
    <row r="520" spans="2:9">
      <c r="B520" s="109"/>
      <c r="C520" s="109"/>
      <c r="D520" s="109"/>
      <c r="E520" s="109"/>
      <c r="F520" s="109"/>
      <c r="G520" s="109"/>
      <c r="H520" s="109"/>
      <c r="I520" s="110"/>
    </row>
    <row r="521" spans="2:9">
      <c r="B521" s="109"/>
      <c r="C521" s="109"/>
      <c r="D521" s="109"/>
      <c r="E521" s="109"/>
      <c r="F521" s="109"/>
      <c r="G521" s="109"/>
      <c r="H521" s="109"/>
      <c r="I521" s="110"/>
    </row>
    <row r="522" spans="2:9">
      <c r="B522" s="109"/>
      <c r="C522" s="109"/>
      <c r="D522" s="109"/>
      <c r="E522" s="109"/>
      <c r="F522" s="109"/>
      <c r="G522" s="109"/>
      <c r="H522" s="109"/>
      <c r="I522" s="110"/>
    </row>
    <row r="523" spans="2:9">
      <c r="B523" s="109"/>
      <c r="C523" s="109"/>
      <c r="D523" s="109"/>
      <c r="E523" s="109"/>
      <c r="F523" s="109"/>
      <c r="G523" s="109"/>
      <c r="H523" s="109"/>
      <c r="I523" s="110"/>
    </row>
    <row r="524" spans="2:9">
      <c r="B524" s="109"/>
      <c r="C524" s="109"/>
      <c r="D524" s="109"/>
      <c r="E524" s="109"/>
      <c r="F524" s="109"/>
      <c r="G524" s="109"/>
      <c r="H524" s="109"/>
      <c r="I524" s="110"/>
    </row>
    <row r="525" spans="2:9">
      <c r="B525" s="109"/>
      <c r="C525" s="109"/>
      <c r="D525" s="109"/>
      <c r="E525" s="109"/>
      <c r="F525" s="109"/>
      <c r="G525" s="109"/>
      <c r="H525" s="109"/>
      <c r="I525" s="110"/>
    </row>
    <row r="526" spans="2:9">
      <c r="B526" s="109"/>
      <c r="C526" s="109"/>
      <c r="D526" s="109"/>
      <c r="E526" s="109"/>
      <c r="F526" s="109"/>
      <c r="G526" s="109"/>
      <c r="H526" s="109"/>
      <c r="I526" s="110"/>
    </row>
    <row r="527" spans="2:9">
      <c r="B527" s="109"/>
      <c r="C527" s="109"/>
      <c r="D527" s="109"/>
      <c r="E527" s="109"/>
      <c r="F527" s="109"/>
      <c r="G527" s="109"/>
      <c r="H527" s="109"/>
      <c r="I527" s="110"/>
    </row>
    <row r="528" spans="2:9">
      <c r="B528" s="109"/>
      <c r="C528" s="109"/>
      <c r="D528" s="109"/>
      <c r="E528" s="109"/>
      <c r="F528" s="109"/>
      <c r="G528" s="109"/>
      <c r="H528" s="109"/>
      <c r="I528" s="110"/>
    </row>
    <row r="529" spans="2:9">
      <c r="B529" s="109"/>
      <c r="C529" s="109"/>
      <c r="D529" s="109"/>
      <c r="E529" s="109"/>
      <c r="F529" s="109"/>
      <c r="G529" s="109"/>
      <c r="H529" s="109"/>
      <c r="I529" s="110"/>
    </row>
    <row r="530" spans="2:9">
      <c r="B530" s="109"/>
      <c r="C530" s="109"/>
      <c r="D530" s="109"/>
      <c r="E530" s="109"/>
      <c r="F530" s="109"/>
      <c r="G530" s="109"/>
      <c r="H530" s="109"/>
      <c r="I530" s="110"/>
    </row>
    <row r="531" spans="2:9">
      <c r="B531" s="109"/>
      <c r="C531" s="109"/>
      <c r="D531" s="109"/>
      <c r="E531" s="109"/>
      <c r="F531" s="109"/>
      <c r="G531" s="109"/>
      <c r="H531" s="109"/>
      <c r="I531" s="110"/>
    </row>
    <row r="532" spans="2:9">
      <c r="B532" s="109"/>
      <c r="C532" s="109"/>
      <c r="D532" s="109"/>
      <c r="E532" s="109"/>
      <c r="F532" s="109"/>
      <c r="G532" s="109"/>
      <c r="H532" s="109"/>
      <c r="I532" s="110"/>
    </row>
    <row r="533" spans="2:9">
      <c r="B533" s="109"/>
      <c r="C533" s="109"/>
      <c r="D533" s="109"/>
      <c r="E533" s="109"/>
      <c r="F533" s="109"/>
      <c r="G533" s="109"/>
      <c r="H533" s="109"/>
      <c r="I533" s="110"/>
    </row>
    <row r="534" spans="2:9">
      <c r="B534" s="109"/>
      <c r="C534" s="109"/>
      <c r="D534" s="109"/>
      <c r="E534" s="109"/>
      <c r="F534" s="109"/>
      <c r="G534" s="109"/>
      <c r="H534" s="109"/>
      <c r="I534" s="110"/>
    </row>
    <row r="535" spans="2:9">
      <c r="B535" s="109"/>
      <c r="C535" s="109"/>
      <c r="D535" s="109"/>
      <c r="E535" s="109"/>
      <c r="F535" s="109"/>
      <c r="G535" s="109"/>
      <c r="H535" s="109"/>
      <c r="I535" s="110"/>
    </row>
    <row r="536" spans="2:9">
      <c r="B536" s="109"/>
      <c r="C536" s="109"/>
      <c r="D536" s="109"/>
      <c r="E536" s="109"/>
      <c r="F536" s="109"/>
      <c r="G536" s="109"/>
      <c r="H536" s="109"/>
      <c r="I536" s="110"/>
    </row>
    <row r="537" spans="2:9">
      <c r="B537" s="109"/>
      <c r="C537" s="109"/>
      <c r="D537" s="109"/>
      <c r="E537" s="109"/>
      <c r="F537" s="109"/>
      <c r="G537" s="109"/>
      <c r="H537" s="109"/>
      <c r="I537" s="110"/>
    </row>
    <row r="538" spans="2:9">
      <c r="B538" s="109"/>
      <c r="C538" s="109"/>
      <c r="D538" s="109"/>
      <c r="E538" s="109"/>
      <c r="F538" s="109"/>
      <c r="G538" s="109"/>
      <c r="H538" s="109"/>
      <c r="I538" s="110"/>
    </row>
    <row r="539" spans="2:9">
      <c r="B539" s="109"/>
      <c r="C539" s="109"/>
      <c r="D539" s="109"/>
      <c r="E539" s="109"/>
      <c r="F539" s="109"/>
      <c r="G539" s="109"/>
      <c r="H539" s="109"/>
      <c r="I539" s="110"/>
    </row>
    <row r="540" spans="2:9">
      <c r="B540" s="109"/>
      <c r="C540" s="109"/>
      <c r="D540" s="109"/>
      <c r="E540" s="109"/>
      <c r="F540" s="109"/>
      <c r="G540" s="109"/>
      <c r="H540" s="109"/>
      <c r="I540" s="110"/>
    </row>
    <row r="541" spans="2:9">
      <c r="B541" s="109"/>
      <c r="C541" s="109"/>
      <c r="D541" s="109"/>
      <c r="E541" s="109"/>
      <c r="F541" s="109"/>
      <c r="G541" s="109"/>
      <c r="H541" s="109"/>
      <c r="I541" s="110"/>
    </row>
    <row r="542" spans="2:9">
      <c r="B542" s="109"/>
      <c r="C542" s="109"/>
      <c r="D542" s="109"/>
      <c r="E542" s="109"/>
      <c r="F542" s="109"/>
      <c r="G542" s="109"/>
      <c r="H542" s="109"/>
      <c r="I542" s="110"/>
    </row>
    <row r="543" spans="2:9">
      <c r="B543" s="109"/>
      <c r="C543" s="109"/>
      <c r="D543" s="109"/>
      <c r="E543" s="109"/>
      <c r="F543" s="109"/>
      <c r="G543" s="109"/>
      <c r="H543" s="109"/>
      <c r="I543" s="110"/>
    </row>
    <row r="544" spans="2:9">
      <c r="B544" s="109"/>
      <c r="C544" s="109"/>
      <c r="D544" s="109"/>
      <c r="E544" s="109"/>
      <c r="F544" s="109"/>
      <c r="G544" s="109"/>
      <c r="H544" s="109"/>
      <c r="I544" s="110"/>
    </row>
    <row r="545" spans="2:9">
      <c r="B545" s="109"/>
      <c r="C545" s="109"/>
      <c r="D545" s="109"/>
      <c r="E545" s="109"/>
      <c r="F545" s="109"/>
      <c r="G545" s="109"/>
      <c r="H545" s="109"/>
      <c r="I545" s="110"/>
    </row>
    <row r="546" spans="2:9">
      <c r="B546" s="109"/>
      <c r="C546" s="109"/>
      <c r="D546" s="109"/>
      <c r="E546" s="109"/>
      <c r="F546" s="109"/>
      <c r="G546" s="109"/>
      <c r="H546" s="109"/>
      <c r="I546" s="110"/>
    </row>
    <row r="547" spans="2:9">
      <c r="B547" s="109"/>
      <c r="C547" s="109"/>
      <c r="D547" s="109"/>
      <c r="E547" s="109"/>
      <c r="F547" s="109"/>
      <c r="G547" s="109"/>
      <c r="H547" s="109"/>
      <c r="I547" s="110"/>
    </row>
    <row r="548" spans="2:9">
      <c r="B548" s="109"/>
      <c r="C548" s="109"/>
      <c r="D548" s="109"/>
      <c r="E548" s="109"/>
      <c r="F548" s="109"/>
      <c r="G548" s="109"/>
      <c r="H548" s="109"/>
      <c r="I548" s="110"/>
    </row>
    <row r="549" spans="2:9">
      <c r="B549" s="109"/>
      <c r="C549" s="109"/>
      <c r="D549" s="109"/>
      <c r="E549" s="109"/>
      <c r="F549" s="109"/>
      <c r="G549" s="109"/>
      <c r="H549" s="109"/>
      <c r="I549" s="110"/>
    </row>
    <row r="550" spans="2:9">
      <c r="B550" s="109"/>
      <c r="C550" s="109"/>
      <c r="D550" s="109"/>
      <c r="E550" s="109"/>
      <c r="F550" s="109"/>
      <c r="G550" s="109"/>
      <c r="H550" s="109"/>
      <c r="I550" s="110"/>
    </row>
    <row r="551" spans="2:9">
      <c r="B551" s="109"/>
      <c r="C551" s="109"/>
      <c r="D551" s="109"/>
      <c r="E551" s="109"/>
      <c r="F551" s="109"/>
      <c r="G551" s="109"/>
      <c r="H551" s="109"/>
      <c r="I551" s="110"/>
    </row>
    <row r="552" spans="2:9">
      <c r="B552" s="109"/>
      <c r="C552" s="109"/>
      <c r="D552" s="109"/>
      <c r="E552" s="109"/>
      <c r="F552" s="109"/>
      <c r="G552" s="109"/>
      <c r="H552" s="109"/>
      <c r="I552" s="110"/>
    </row>
    <row r="553" spans="2:9">
      <c r="B553" s="109"/>
      <c r="C553" s="109"/>
      <c r="D553" s="109"/>
      <c r="E553" s="109"/>
      <c r="F553" s="109"/>
      <c r="G553" s="109"/>
      <c r="H553" s="109"/>
      <c r="I553" s="110"/>
    </row>
    <row r="554" spans="2:9">
      <c r="B554" s="109"/>
      <c r="C554" s="109"/>
      <c r="D554" s="109"/>
      <c r="E554" s="109"/>
      <c r="F554" s="109"/>
      <c r="G554" s="109"/>
      <c r="H554" s="109"/>
      <c r="I554" s="110"/>
    </row>
    <row r="555" spans="2:9">
      <c r="B555" s="109"/>
      <c r="C555" s="109"/>
      <c r="D555" s="109"/>
      <c r="E555" s="109"/>
      <c r="F555" s="109"/>
      <c r="G555" s="109"/>
      <c r="H555" s="109"/>
      <c r="I555" s="110"/>
    </row>
    <row r="556" spans="2:9">
      <c r="B556" s="109"/>
      <c r="C556" s="109"/>
      <c r="D556" s="109"/>
      <c r="E556" s="109"/>
      <c r="F556" s="109"/>
      <c r="G556" s="109"/>
      <c r="H556" s="109"/>
      <c r="I556" s="110"/>
    </row>
    <row r="557" spans="2:9">
      <c r="B557" s="109"/>
      <c r="C557" s="109"/>
      <c r="D557" s="109"/>
      <c r="E557" s="109"/>
      <c r="F557" s="109"/>
      <c r="G557" s="109"/>
      <c r="H557" s="109"/>
      <c r="I557" s="110"/>
    </row>
    <row r="558" spans="2:9">
      <c r="B558" s="109"/>
      <c r="C558" s="109"/>
      <c r="D558" s="109"/>
      <c r="E558" s="109"/>
      <c r="F558" s="109"/>
      <c r="G558" s="109"/>
      <c r="H558" s="109"/>
      <c r="I558" s="110"/>
    </row>
    <row r="559" spans="2:9">
      <c r="B559" s="109"/>
      <c r="C559" s="109"/>
      <c r="D559" s="109"/>
      <c r="E559" s="109"/>
      <c r="F559" s="109"/>
      <c r="G559" s="109"/>
      <c r="H559" s="109"/>
      <c r="I559" s="110"/>
    </row>
    <row r="560" spans="2:9">
      <c r="B560" s="109"/>
      <c r="C560" s="109"/>
      <c r="D560" s="109"/>
      <c r="E560" s="109"/>
      <c r="F560" s="109"/>
      <c r="G560" s="109"/>
      <c r="H560" s="109"/>
      <c r="I560" s="110"/>
    </row>
    <row r="561" spans="2:9">
      <c r="B561" s="109"/>
      <c r="C561" s="109"/>
      <c r="D561" s="109"/>
      <c r="E561" s="109"/>
      <c r="F561" s="109"/>
      <c r="G561" s="109"/>
      <c r="H561" s="109"/>
      <c r="I561" s="110"/>
    </row>
    <row r="562" spans="2:9">
      <c r="B562" s="109"/>
      <c r="C562" s="109"/>
      <c r="D562" s="109"/>
      <c r="E562" s="109"/>
      <c r="F562" s="109"/>
      <c r="G562" s="109"/>
      <c r="H562" s="109"/>
      <c r="I562" s="110"/>
    </row>
    <row r="563" spans="2:9">
      <c r="B563" s="109"/>
      <c r="C563" s="109"/>
      <c r="D563" s="109"/>
      <c r="E563" s="109"/>
      <c r="F563" s="109"/>
      <c r="G563" s="109"/>
      <c r="H563" s="109"/>
      <c r="I563" s="110"/>
    </row>
    <row r="564" spans="2:9">
      <c r="B564" s="109"/>
      <c r="C564" s="109"/>
      <c r="D564" s="109"/>
      <c r="E564" s="109"/>
      <c r="F564" s="109"/>
      <c r="G564" s="109"/>
      <c r="H564" s="109"/>
      <c r="I564" s="110"/>
    </row>
    <row r="565" spans="2:9">
      <c r="B565" s="109"/>
      <c r="C565" s="109"/>
      <c r="D565" s="109"/>
      <c r="E565" s="109"/>
      <c r="F565" s="109"/>
      <c r="G565" s="109"/>
      <c r="H565" s="109"/>
      <c r="I565" s="110"/>
    </row>
    <row r="566" spans="2:9">
      <c r="B566" s="109"/>
      <c r="C566" s="109"/>
      <c r="D566" s="109"/>
      <c r="E566" s="109"/>
      <c r="F566" s="109"/>
      <c r="G566" s="109"/>
      <c r="H566" s="109"/>
      <c r="I566" s="110"/>
    </row>
    <row r="567" spans="2:9">
      <c r="B567" s="109"/>
      <c r="C567" s="109"/>
      <c r="D567" s="109"/>
      <c r="E567" s="109"/>
      <c r="F567" s="109"/>
      <c r="G567" s="109"/>
      <c r="H567" s="109"/>
      <c r="I567" s="110"/>
    </row>
    <row r="568" spans="2:9">
      <c r="B568" s="109"/>
      <c r="C568" s="109"/>
      <c r="D568" s="109"/>
      <c r="E568" s="109"/>
      <c r="F568" s="109"/>
      <c r="G568" s="109"/>
      <c r="H568" s="109"/>
      <c r="I568" s="110"/>
    </row>
    <row r="569" spans="2:9">
      <c r="B569" s="109"/>
      <c r="C569" s="109"/>
      <c r="D569" s="109"/>
      <c r="E569" s="109"/>
      <c r="F569" s="109"/>
      <c r="G569" s="109"/>
      <c r="H569" s="109"/>
      <c r="I569" s="110"/>
    </row>
    <row r="570" spans="2:9">
      <c r="B570" s="109"/>
      <c r="C570" s="109"/>
      <c r="D570" s="109"/>
      <c r="E570" s="109"/>
      <c r="F570" s="109"/>
      <c r="G570" s="109"/>
      <c r="H570" s="109"/>
      <c r="I570" s="110"/>
    </row>
    <row r="571" spans="2:9">
      <c r="B571" s="109"/>
      <c r="C571" s="109"/>
      <c r="D571" s="109"/>
      <c r="E571" s="109"/>
      <c r="F571" s="109"/>
      <c r="G571" s="109"/>
      <c r="H571" s="109"/>
      <c r="I571" s="110"/>
    </row>
    <row r="572" spans="2:9">
      <c r="B572" s="109"/>
      <c r="C572" s="109"/>
      <c r="D572" s="109"/>
      <c r="E572" s="109"/>
      <c r="F572" s="109"/>
      <c r="G572" s="109"/>
      <c r="H572" s="109"/>
      <c r="I572" s="110"/>
    </row>
    <row r="573" spans="2:9">
      <c r="B573" s="109"/>
      <c r="C573" s="109"/>
      <c r="D573" s="109"/>
      <c r="E573" s="109"/>
      <c r="F573" s="109"/>
      <c r="G573" s="109"/>
      <c r="H573" s="109"/>
      <c r="I573" s="110"/>
    </row>
    <row r="574" spans="2:9">
      <c r="B574" s="109"/>
      <c r="C574" s="109"/>
      <c r="D574" s="109"/>
      <c r="E574" s="109"/>
      <c r="F574" s="109"/>
      <c r="G574" s="109"/>
      <c r="H574" s="109"/>
      <c r="I574" s="110"/>
    </row>
    <row r="575" spans="2:9">
      <c r="B575" s="109"/>
      <c r="C575" s="109"/>
      <c r="D575" s="109"/>
      <c r="E575" s="109"/>
      <c r="F575" s="109"/>
      <c r="G575" s="109"/>
      <c r="H575" s="109"/>
      <c r="I575" s="110"/>
    </row>
    <row r="576" spans="2:9">
      <c r="B576" s="109"/>
      <c r="C576" s="109"/>
      <c r="D576" s="109"/>
      <c r="E576" s="109"/>
      <c r="F576" s="109"/>
      <c r="G576" s="109"/>
      <c r="H576" s="109"/>
      <c r="I576" s="110"/>
    </row>
    <row r="577" spans="2:9">
      <c r="B577" s="109"/>
      <c r="C577" s="109"/>
      <c r="D577" s="109"/>
      <c r="E577" s="109"/>
      <c r="F577" s="109"/>
      <c r="G577" s="109"/>
      <c r="H577" s="109"/>
      <c r="I577" s="110"/>
    </row>
    <row r="578" spans="2:9">
      <c r="B578" s="109"/>
      <c r="C578" s="109"/>
      <c r="D578" s="109"/>
      <c r="E578" s="109"/>
      <c r="F578" s="109"/>
      <c r="G578" s="109"/>
      <c r="H578" s="109"/>
      <c r="I578" s="110"/>
    </row>
    <row r="579" spans="2:9">
      <c r="B579" s="109"/>
      <c r="C579" s="109"/>
      <c r="D579" s="109"/>
      <c r="E579" s="109"/>
      <c r="F579" s="109"/>
      <c r="G579" s="109"/>
      <c r="H579" s="109"/>
      <c r="I579" s="110"/>
    </row>
    <row r="580" spans="2:9">
      <c r="B580" s="109"/>
      <c r="C580" s="109"/>
      <c r="D580" s="109"/>
      <c r="E580" s="109"/>
      <c r="F580" s="109"/>
      <c r="G580" s="109"/>
      <c r="H580" s="109"/>
      <c r="I580" s="110"/>
    </row>
    <row r="581" spans="2:9">
      <c r="B581" s="109"/>
      <c r="C581" s="109"/>
      <c r="D581" s="109"/>
      <c r="E581" s="109"/>
      <c r="F581" s="109"/>
      <c r="G581" s="109"/>
      <c r="H581" s="109"/>
      <c r="I581" s="110"/>
    </row>
    <row r="582" spans="2:9">
      <c r="B582" s="109"/>
      <c r="C582" s="109"/>
      <c r="D582" s="109"/>
      <c r="E582" s="109"/>
      <c r="F582" s="109"/>
      <c r="G582" s="109"/>
      <c r="H582" s="109"/>
      <c r="I582" s="110"/>
    </row>
    <row r="583" spans="2:9">
      <c r="B583" s="109"/>
      <c r="C583" s="109"/>
      <c r="D583" s="109"/>
      <c r="E583" s="109"/>
      <c r="F583" s="109"/>
      <c r="G583" s="109"/>
      <c r="H583" s="109"/>
      <c r="I583" s="110"/>
    </row>
    <row r="584" spans="2:9">
      <c r="B584" s="109"/>
      <c r="C584" s="109"/>
      <c r="D584" s="109"/>
      <c r="E584" s="109"/>
      <c r="F584" s="109"/>
      <c r="G584" s="109"/>
      <c r="H584" s="109"/>
      <c r="I584" s="110"/>
    </row>
    <row r="585" spans="2:9">
      <c r="B585" s="109"/>
      <c r="C585" s="109"/>
      <c r="D585" s="109"/>
      <c r="E585" s="109"/>
      <c r="F585" s="109"/>
      <c r="G585" s="109"/>
      <c r="H585" s="109"/>
      <c r="I585" s="110"/>
    </row>
    <row r="586" spans="2:9">
      <c r="B586" s="109"/>
      <c r="C586" s="109"/>
      <c r="D586" s="109"/>
      <c r="E586" s="109"/>
      <c r="F586" s="109"/>
      <c r="G586" s="109"/>
      <c r="H586" s="109"/>
      <c r="I586" s="110"/>
    </row>
    <row r="587" spans="2:9">
      <c r="B587" s="109"/>
      <c r="C587" s="109"/>
      <c r="D587" s="109"/>
      <c r="E587" s="109"/>
      <c r="F587" s="109"/>
      <c r="G587" s="109"/>
      <c r="H587" s="109"/>
      <c r="I587" s="110"/>
    </row>
    <row r="588" spans="2:9">
      <c r="B588" s="109"/>
      <c r="C588" s="109"/>
      <c r="D588" s="109"/>
      <c r="E588" s="109"/>
      <c r="F588" s="109"/>
      <c r="G588" s="109"/>
      <c r="H588" s="109"/>
      <c r="I588" s="110"/>
    </row>
    <row r="589" spans="2:9">
      <c r="B589" s="109"/>
      <c r="C589" s="109"/>
      <c r="D589" s="109"/>
      <c r="E589" s="109"/>
      <c r="F589" s="109"/>
      <c r="G589" s="109"/>
      <c r="H589" s="109"/>
      <c r="I589" s="110"/>
    </row>
    <row r="590" spans="2:9">
      <c r="B590" s="109"/>
      <c r="C590" s="109"/>
      <c r="D590" s="109"/>
      <c r="E590" s="109"/>
      <c r="F590" s="109"/>
      <c r="G590" s="109"/>
      <c r="H590" s="109"/>
      <c r="I590" s="110"/>
    </row>
    <row r="591" spans="2:9">
      <c r="B591" s="109"/>
      <c r="C591" s="109"/>
      <c r="D591" s="109"/>
      <c r="E591" s="109"/>
      <c r="F591" s="109"/>
      <c r="G591" s="109"/>
      <c r="H591" s="109"/>
      <c r="I591" s="110"/>
    </row>
    <row r="592" spans="2:9">
      <c r="B592" s="109"/>
      <c r="C592" s="109"/>
      <c r="D592" s="109"/>
      <c r="E592" s="109"/>
      <c r="F592" s="109"/>
      <c r="G592" s="109"/>
      <c r="H592" s="109"/>
      <c r="I592" s="110"/>
    </row>
    <row r="593" spans="2:9">
      <c r="B593" s="109"/>
      <c r="C593" s="109"/>
      <c r="D593" s="109"/>
      <c r="E593" s="109"/>
      <c r="F593" s="109"/>
      <c r="G593" s="109"/>
      <c r="H593" s="109"/>
      <c r="I593" s="110"/>
    </row>
    <row r="594" spans="2:9">
      <c r="B594" s="109"/>
      <c r="C594" s="109"/>
      <c r="D594" s="109"/>
      <c r="E594" s="109"/>
      <c r="F594" s="109"/>
      <c r="G594" s="109"/>
      <c r="H594" s="109"/>
      <c r="I594" s="110"/>
    </row>
    <row r="595" spans="2:9">
      <c r="B595" s="109"/>
      <c r="C595" s="109"/>
      <c r="D595" s="109"/>
      <c r="E595" s="109"/>
      <c r="F595" s="109"/>
      <c r="G595" s="109"/>
      <c r="H595" s="109"/>
      <c r="I595" s="110"/>
    </row>
    <row r="596" spans="2:9">
      <c r="B596" s="109"/>
      <c r="C596" s="109"/>
      <c r="D596" s="109"/>
      <c r="E596" s="109"/>
      <c r="F596" s="109"/>
      <c r="G596" s="109"/>
      <c r="H596" s="109"/>
      <c r="I596" s="110"/>
    </row>
    <row r="597" spans="2:9">
      <c r="B597" s="109"/>
      <c r="C597" s="109"/>
      <c r="D597" s="109"/>
      <c r="E597" s="109"/>
      <c r="F597" s="109"/>
      <c r="G597" s="109"/>
      <c r="H597" s="109"/>
      <c r="I597" s="110"/>
    </row>
    <row r="598" spans="2:9">
      <c r="B598" s="109"/>
      <c r="C598" s="109"/>
      <c r="D598" s="109"/>
      <c r="E598" s="109"/>
      <c r="F598" s="109"/>
      <c r="G598" s="109"/>
      <c r="H598" s="109"/>
      <c r="I598" s="110"/>
    </row>
    <row r="599" spans="2:9">
      <c r="B599" s="109"/>
      <c r="C599" s="109"/>
      <c r="D599" s="109"/>
      <c r="E599" s="109"/>
      <c r="F599" s="109"/>
      <c r="G599" s="109"/>
      <c r="H599" s="109"/>
      <c r="I599" s="110"/>
    </row>
    <row r="600" spans="2:9">
      <c r="B600" s="109"/>
      <c r="C600" s="109"/>
      <c r="D600" s="109"/>
      <c r="E600" s="109"/>
      <c r="F600" s="109"/>
      <c r="G600" s="109"/>
      <c r="H600" s="109"/>
      <c r="I600" s="110"/>
    </row>
    <row r="601" spans="2:9">
      <c r="B601" s="109"/>
      <c r="C601" s="109"/>
      <c r="D601" s="109"/>
      <c r="E601" s="109"/>
      <c r="F601" s="109"/>
      <c r="G601" s="109"/>
      <c r="H601" s="109"/>
      <c r="I601" s="110"/>
    </row>
    <row r="602" spans="2:9">
      <c r="B602" s="109"/>
      <c r="C602" s="109"/>
      <c r="D602" s="109"/>
      <c r="E602" s="109"/>
      <c r="F602" s="109"/>
      <c r="G602" s="109"/>
      <c r="H602" s="109"/>
      <c r="I602" s="110"/>
    </row>
    <row r="603" spans="2:9">
      <c r="B603" s="109"/>
      <c r="C603" s="109"/>
      <c r="D603" s="109"/>
      <c r="E603" s="109"/>
      <c r="F603" s="109"/>
      <c r="G603" s="109"/>
      <c r="H603" s="109"/>
      <c r="I603" s="110"/>
    </row>
    <row r="604" spans="2:9">
      <c r="B604" s="109"/>
      <c r="C604" s="109"/>
      <c r="D604" s="109"/>
      <c r="E604" s="109"/>
      <c r="F604" s="109"/>
      <c r="G604" s="109"/>
      <c r="H604" s="109"/>
      <c r="I604" s="110"/>
    </row>
    <row r="605" spans="2:9">
      <c r="B605" s="109"/>
      <c r="C605" s="109"/>
      <c r="D605" s="109"/>
      <c r="E605" s="109"/>
      <c r="F605" s="109"/>
      <c r="G605" s="109"/>
      <c r="H605" s="109"/>
      <c r="I605" s="110"/>
    </row>
    <row r="606" spans="2:9">
      <c r="B606" s="109"/>
      <c r="C606" s="109"/>
      <c r="D606" s="109"/>
      <c r="E606" s="109"/>
      <c r="F606" s="109"/>
      <c r="G606" s="109"/>
      <c r="H606" s="109"/>
      <c r="I606" s="110"/>
    </row>
    <row r="607" spans="2:9">
      <c r="B607" s="109"/>
      <c r="C607" s="109"/>
      <c r="D607" s="109"/>
      <c r="E607" s="109"/>
      <c r="F607" s="109"/>
      <c r="G607" s="109"/>
      <c r="H607" s="109"/>
      <c r="I607" s="110"/>
    </row>
    <row r="608" spans="2:9">
      <c r="B608" s="109"/>
      <c r="C608" s="109"/>
      <c r="D608" s="109"/>
      <c r="E608" s="109"/>
      <c r="F608" s="109"/>
      <c r="G608" s="109"/>
      <c r="H608" s="109"/>
      <c r="I608" s="110"/>
    </row>
    <row r="609" spans="2:9">
      <c r="B609" s="109"/>
      <c r="C609" s="109"/>
      <c r="D609" s="109"/>
      <c r="E609" s="109"/>
      <c r="F609" s="109"/>
      <c r="G609" s="109"/>
      <c r="H609" s="109"/>
      <c r="I609" s="110"/>
    </row>
    <row r="610" spans="2:9">
      <c r="B610" s="109"/>
      <c r="C610" s="109"/>
      <c r="D610" s="109"/>
      <c r="E610" s="109"/>
      <c r="F610" s="109"/>
      <c r="G610" s="109"/>
      <c r="H610" s="109"/>
      <c r="I610" s="110"/>
    </row>
    <row r="611" spans="2:9">
      <c r="B611" s="109"/>
      <c r="C611" s="109"/>
      <c r="D611" s="109"/>
      <c r="E611" s="109"/>
      <c r="F611" s="109"/>
      <c r="G611" s="109"/>
      <c r="H611" s="109"/>
      <c r="I611" s="110"/>
    </row>
    <row r="612" spans="2:9">
      <c r="B612" s="109"/>
      <c r="C612" s="109"/>
      <c r="D612" s="109"/>
      <c r="E612" s="109"/>
      <c r="F612" s="109"/>
      <c r="G612" s="109"/>
      <c r="H612" s="109"/>
      <c r="I612" s="110"/>
    </row>
    <row r="613" spans="2:9">
      <c r="B613" s="109"/>
      <c r="C613" s="109"/>
      <c r="D613" s="109"/>
      <c r="E613" s="109"/>
      <c r="F613" s="109"/>
      <c r="G613" s="109"/>
      <c r="H613" s="109"/>
      <c r="I613" s="110"/>
    </row>
    <row r="614" spans="2:9">
      <c r="B614" s="109"/>
      <c r="C614" s="109"/>
      <c r="D614" s="109"/>
      <c r="E614" s="109"/>
      <c r="F614" s="109"/>
      <c r="G614" s="109"/>
      <c r="H614" s="109"/>
      <c r="I614" s="110"/>
    </row>
    <row r="615" spans="2:9">
      <c r="B615" s="109"/>
      <c r="C615" s="109"/>
      <c r="D615" s="109"/>
      <c r="E615" s="109"/>
      <c r="F615" s="109"/>
      <c r="G615" s="109"/>
      <c r="H615" s="109"/>
      <c r="I615" s="110"/>
    </row>
    <row r="616" spans="2:9">
      <c r="B616" s="109"/>
      <c r="C616" s="109"/>
      <c r="D616" s="109"/>
      <c r="E616" s="109"/>
      <c r="F616" s="109"/>
      <c r="G616" s="109"/>
      <c r="H616" s="109"/>
      <c r="I616" s="110"/>
    </row>
    <row r="617" spans="2:9">
      <c r="B617" s="109"/>
      <c r="C617" s="109"/>
      <c r="D617" s="109"/>
      <c r="E617" s="109"/>
      <c r="F617" s="109"/>
      <c r="G617" s="109"/>
      <c r="H617" s="109"/>
      <c r="I617" s="110"/>
    </row>
    <row r="618" spans="2:9">
      <c r="B618" s="109"/>
      <c r="C618" s="109"/>
      <c r="D618" s="109"/>
      <c r="E618" s="109"/>
      <c r="F618" s="109"/>
      <c r="G618" s="109"/>
      <c r="H618" s="109"/>
      <c r="I618" s="110"/>
    </row>
    <row r="619" spans="2:9">
      <c r="B619" s="109"/>
      <c r="C619" s="109"/>
      <c r="D619" s="109"/>
      <c r="E619" s="109"/>
      <c r="F619" s="109"/>
      <c r="G619" s="109"/>
      <c r="H619" s="109"/>
      <c r="I619" s="110"/>
    </row>
    <row r="620" spans="2:9">
      <c r="B620" s="109"/>
      <c r="C620" s="109"/>
      <c r="D620" s="109"/>
      <c r="E620" s="109"/>
      <c r="F620" s="109"/>
      <c r="G620" s="109"/>
      <c r="H620" s="109"/>
      <c r="I620" s="110"/>
    </row>
    <row r="621" spans="2:9">
      <c r="B621" s="109"/>
      <c r="C621" s="109"/>
      <c r="D621" s="109"/>
      <c r="E621" s="109"/>
      <c r="F621" s="109"/>
      <c r="G621" s="109"/>
      <c r="H621" s="109"/>
      <c r="I621" s="110"/>
    </row>
    <row r="622" spans="2:9">
      <c r="B622" s="109"/>
      <c r="C622" s="109"/>
      <c r="D622" s="109"/>
      <c r="E622" s="109"/>
      <c r="F622" s="109"/>
      <c r="G622" s="109"/>
      <c r="H622" s="109"/>
      <c r="I622" s="110"/>
    </row>
    <row r="623" spans="2:9">
      <c r="B623" s="109"/>
      <c r="C623" s="109"/>
      <c r="D623" s="109"/>
      <c r="E623" s="109"/>
      <c r="F623" s="109"/>
      <c r="G623" s="109"/>
      <c r="H623" s="109"/>
      <c r="I623" s="110"/>
    </row>
    <row r="624" spans="2:9">
      <c r="B624" s="109"/>
      <c r="C624" s="109"/>
      <c r="D624" s="109"/>
      <c r="E624" s="109"/>
      <c r="F624" s="109"/>
      <c r="G624" s="109"/>
      <c r="H624" s="109"/>
      <c r="I624" s="110"/>
    </row>
    <row r="625" spans="2:9">
      <c r="B625" s="109"/>
      <c r="C625" s="109"/>
      <c r="D625" s="109"/>
      <c r="E625" s="109"/>
      <c r="F625" s="109"/>
      <c r="G625" s="109"/>
      <c r="H625" s="109"/>
      <c r="I625" s="110"/>
    </row>
    <row r="626" spans="2:9">
      <c r="B626" s="109"/>
      <c r="C626" s="109"/>
      <c r="D626" s="109"/>
      <c r="E626" s="109"/>
      <c r="F626" s="109"/>
      <c r="G626" s="109"/>
      <c r="H626" s="109"/>
      <c r="I626" s="110"/>
    </row>
    <row r="627" spans="2:9">
      <c r="B627" s="109"/>
      <c r="C627" s="109"/>
      <c r="D627" s="109"/>
      <c r="E627" s="109"/>
      <c r="F627" s="109"/>
      <c r="G627" s="109"/>
      <c r="H627" s="109"/>
      <c r="I627" s="110"/>
    </row>
    <row r="628" spans="2:9">
      <c r="B628" s="109"/>
      <c r="C628" s="109"/>
      <c r="D628" s="109"/>
      <c r="E628" s="109"/>
      <c r="F628" s="109"/>
      <c r="G628" s="109"/>
      <c r="H628" s="109"/>
      <c r="I628" s="110"/>
    </row>
    <row r="629" spans="2:9">
      <c r="B629" s="109"/>
      <c r="C629" s="109"/>
      <c r="D629" s="109"/>
      <c r="E629" s="109"/>
      <c r="F629" s="109"/>
      <c r="G629" s="109"/>
      <c r="H629" s="109"/>
      <c r="I629" s="110"/>
    </row>
    <row r="630" spans="2:9">
      <c r="B630" s="109"/>
      <c r="C630" s="109"/>
      <c r="D630" s="109"/>
      <c r="E630" s="109"/>
      <c r="F630" s="109"/>
      <c r="G630" s="109"/>
      <c r="H630" s="109"/>
      <c r="I630" s="110"/>
    </row>
    <row r="631" spans="2:9">
      <c r="B631" s="109"/>
      <c r="C631" s="109"/>
      <c r="D631" s="109"/>
      <c r="E631" s="109"/>
      <c r="F631" s="109"/>
      <c r="G631" s="109"/>
      <c r="H631" s="109"/>
      <c r="I631" s="110"/>
    </row>
    <row r="632" spans="2:9">
      <c r="B632" s="109"/>
      <c r="C632" s="109"/>
      <c r="D632" s="109"/>
      <c r="E632" s="109"/>
      <c r="F632" s="109"/>
      <c r="G632" s="109"/>
      <c r="H632" s="109"/>
      <c r="I632" s="110"/>
    </row>
    <row r="633" spans="2:9">
      <c r="B633" s="109"/>
      <c r="C633" s="109"/>
      <c r="D633" s="109"/>
      <c r="E633" s="109"/>
      <c r="F633" s="109"/>
      <c r="G633" s="109"/>
      <c r="H633" s="109"/>
      <c r="I633" s="110"/>
    </row>
    <row r="634" spans="2:9">
      <c r="B634" s="109"/>
      <c r="C634" s="109"/>
      <c r="D634" s="109"/>
      <c r="E634" s="109"/>
      <c r="F634" s="109"/>
      <c r="G634" s="109"/>
      <c r="H634" s="109"/>
      <c r="I634" s="110"/>
    </row>
    <row r="635" spans="2:9">
      <c r="B635" s="109"/>
      <c r="C635" s="109"/>
      <c r="D635" s="109"/>
      <c r="E635" s="109"/>
      <c r="F635" s="109"/>
      <c r="G635" s="109"/>
      <c r="H635" s="109"/>
      <c r="I635" s="110"/>
    </row>
    <row r="636" spans="2:9">
      <c r="B636" s="109"/>
      <c r="C636" s="109"/>
      <c r="D636" s="109"/>
      <c r="E636" s="109"/>
      <c r="F636" s="109"/>
      <c r="G636" s="109"/>
      <c r="H636" s="109"/>
      <c r="I636" s="110"/>
    </row>
    <row r="637" spans="2:9">
      <c r="B637" s="109"/>
      <c r="C637" s="109"/>
      <c r="D637" s="109"/>
      <c r="E637" s="109"/>
      <c r="F637" s="109"/>
      <c r="G637" s="109"/>
      <c r="H637" s="109"/>
      <c r="I637" s="110"/>
    </row>
    <row r="638" spans="2:9">
      <c r="B638" s="109"/>
      <c r="C638" s="109"/>
      <c r="D638" s="109"/>
      <c r="E638" s="109"/>
      <c r="F638" s="109"/>
      <c r="G638" s="109"/>
      <c r="H638" s="109"/>
      <c r="I638" s="110"/>
    </row>
    <row r="639" spans="2:9">
      <c r="B639" s="109"/>
      <c r="C639" s="109"/>
      <c r="D639" s="109"/>
      <c r="E639" s="109"/>
      <c r="F639" s="109"/>
      <c r="G639" s="109"/>
      <c r="H639" s="109"/>
      <c r="I639" s="110"/>
    </row>
    <row r="640" spans="2:9">
      <c r="B640" s="109"/>
      <c r="C640" s="109"/>
      <c r="D640" s="109"/>
      <c r="E640" s="109"/>
      <c r="F640" s="109"/>
      <c r="G640" s="109"/>
      <c r="H640" s="109"/>
      <c r="I640" s="110"/>
    </row>
    <row r="641" spans="2:9">
      <c r="B641" s="109"/>
      <c r="C641" s="109"/>
      <c r="D641" s="109"/>
      <c r="E641" s="109"/>
      <c r="F641" s="109"/>
      <c r="G641" s="109"/>
      <c r="H641" s="109"/>
      <c r="I641" s="110"/>
    </row>
    <row r="642" spans="2:9">
      <c r="B642" s="109"/>
      <c r="C642" s="109"/>
      <c r="D642" s="109"/>
      <c r="E642" s="109"/>
      <c r="F642" s="109"/>
      <c r="G642" s="109"/>
      <c r="H642" s="109"/>
      <c r="I642" s="110"/>
    </row>
    <row r="643" spans="2:9">
      <c r="B643" s="109"/>
      <c r="C643" s="109"/>
      <c r="D643" s="109"/>
      <c r="E643" s="109"/>
      <c r="F643" s="109"/>
      <c r="G643" s="109"/>
      <c r="H643" s="109"/>
      <c r="I643" s="110"/>
    </row>
    <row r="644" spans="2:9">
      <c r="B644" s="109"/>
      <c r="C644" s="109"/>
      <c r="D644" s="109"/>
      <c r="E644" s="109"/>
      <c r="F644" s="109"/>
      <c r="G644" s="109"/>
      <c r="H644" s="109"/>
      <c r="I644" s="110"/>
    </row>
    <row r="645" spans="2:9">
      <c r="B645" s="109"/>
      <c r="C645" s="109"/>
      <c r="D645" s="109"/>
      <c r="E645" s="109"/>
      <c r="F645" s="109"/>
      <c r="G645" s="109"/>
      <c r="H645" s="109"/>
      <c r="I645" s="110"/>
    </row>
    <row r="646" spans="2:9">
      <c r="B646" s="109"/>
      <c r="C646" s="109"/>
      <c r="D646" s="109"/>
      <c r="E646" s="109"/>
      <c r="F646" s="109"/>
      <c r="G646" s="109"/>
      <c r="H646" s="109"/>
      <c r="I646" s="110"/>
    </row>
    <row r="647" spans="2:9">
      <c r="B647" s="109"/>
      <c r="C647" s="109"/>
      <c r="D647" s="109"/>
      <c r="E647" s="109"/>
      <c r="F647" s="109"/>
      <c r="G647" s="109"/>
      <c r="H647" s="109"/>
      <c r="I647" s="110"/>
    </row>
    <row r="648" spans="2:9">
      <c r="B648" s="109"/>
      <c r="C648" s="109"/>
      <c r="D648" s="109"/>
      <c r="E648" s="109"/>
      <c r="F648" s="109"/>
      <c r="G648" s="109"/>
      <c r="H648" s="109"/>
      <c r="I648" s="110"/>
    </row>
    <row r="649" spans="2:9">
      <c r="B649" s="109"/>
      <c r="C649" s="109"/>
      <c r="D649" s="109"/>
      <c r="E649" s="109"/>
      <c r="F649" s="109"/>
      <c r="G649" s="109"/>
      <c r="H649" s="109"/>
      <c r="I649" s="110"/>
    </row>
    <row r="650" spans="2:9">
      <c r="B650" s="109"/>
      <c r="C650" s="109"/>
      <c r="D650" s="109"/>
      <c r="E650" s="109"/>
      <c r="F650" s="109"/>
      <c r="G650" s="109"/>
      <c r="H650" s="109"/>
      <c r="I650" s="110"/>
    </row>
    <row r="651" spans="2:9">
      <c r="B651" s="109"/>
      <c r="C651" s="109"/>
      <c r="D651" s="109"/>
      <c r="E651" s="109"/>
      <c r="F651" s="109"/>
      <c r="G651" s="109"/>
      <c r="H651" s="109"/>
      <c r="I651" s="110"/>
    </row>
    <row r="652" spans="2:9">
      <c r="B652" s="109"/>
      <c r="C652" s="109"/>
      <c r="D652" s="109"/>
      <c r="E652" s="109"/>
      <c r="F652" s="109"/>
      <c r="G652" s="109"/>
      <c r="H652" s="109"/>
      <c r="I652" s="110"/>
    </row>
    <row r="653" spans="2:9">
      <c r="B653" s="109"/>
      <c r="C653" s="109"/>
      <c r="D653" s="109"/>
      <c r="E653" s="109"/>
      <c r="F653" s="109"/>
      <c r="G653" s="109"/>
      <c r="H653" s="109"/>
      <c r="I653" s="110"/>
    </row>
    <row r="654" spans="2:9">
      <c r="B654" s="109"/>
      <c r="C654" s="109"/>
      <c r="D654" s="109"/>
      <c r="E654" s="109"/>
      <c r="F654" s="109"/>
      <c r="G654" s="109"/>
      <c r="H654" s="109"/>
      <c r="I654" s="110"/>
    </row>
    <row r="655" spans="2:9">
      <c r="B655" s="109"/>
      <c r="C655" s="109"/>
      <c r="D655" s="109"/>
      <c r="E655" s="109"/>
      <c r="F655" s="109"/>
      <c r="G655" s="109"/>
      <c r="H655" s="109"/>
      <c r="I655" s="110"/>
    </row>
    <row r="656" spans="2:9">
      <c r="B656" s="109"/>
      <c r="C656" s="109"/>
      <c r="D656" s="109"/>
      <c r="E656" s="109"/>
      <c r="F656" s="109"/>
      <c r="G656" s="109"/>
      <c r="H656" s="109"/>
      <c r="I656" s="110"/>
    </row>
    <row r="657" spans="2:9">
      <c r="B657" s="109"/>
      <c r="C657" s="109"/>
      <c r="D657" s="109"/>
      <c r="E657" s="109"/>
      <c r="F657" s="109"/>
      <c r="G657" s="109"/>
      <c r="H657" s="109"/>
      <c r="I657" s="110"/>
    </row>
    <row r="658" spans="2:9">
      <c r="B658" s="109"/>
      <c r="C658" s="109"/>
      <c r="D658" s="109"/>
      <c r="E658" s="109"/>
      <c r="F658" s="109"/>
      <c r="G658" s="109"/>
      <c r="H658" s="109"/>
      <c r="I658" s="110"/>
    </row>
    <row r="659" spans="2:9">
      <c r="B659" s="109"/>
      <c r="C659" s="109"/>
      <c r="D659" s="109"/>
      <c r="E659" s="109"/>
      <c r="F659" s="109"/>
      <c r="G659" s="109"/>
      <c r="H659" s="109"/>
      <c r="I659" s="110"/>
    </row>
    <row r="660" spans="2:9">
      <c r="B660" s="109"/>
      <c r="C660" s="109"/>
      <c r="D660" s="109"/>
      <c r="E660" s="109"/>
      <c r="F660" s="109"/>
      <c r="G660" s="109"/>
      <c r="H660" s="109"/>
      <c r="I660" s="110"/>
    </row>
    <row r="661" spans="2:9">
      <c r="B661" s="109"/>
      <c r="C661" s="109"/>
      <c r="D661" s="109"/>
      <c r="E661" s="109"/>
      <c r="F661" s="109"/>
      <c r="G661" s="109"/>
      <c r="H661" s="109"/>
      <c r="I661" s="110"/>
    </row>
    <row r="662" spans="2:9">
      <c r="B662" s="109"/>
      <c r="C662" s="109"/>
      <c r="D662" s="109"/>
      <c r="E662" s="109"/>
      <c r="F662" s="109"/>
      <c r="G662" s="109"/>
      <c r="H662" s="109"/>
      <c r="I662" s="110"/>
    </row>
    <row r="663" spans="2:9">
      <c r="B663" s="109"/>
      <c r="C663" s="109"/>
      <c r="D663" s="109"/>
      <c r="E663" s="109"/>
      <c r="F663" s="109"/>
      <c r="G663" s="109"/>
      <c r="H663" s="109"/>
      <c r="I663" s="110"/>
    </row>
    <row r="664" spans="2:9">
      <c r="B664" s="109"/>
      <c r="C664" s="109"/>
      <c r="D664" s="109"/>
      <c r="E664" s="109"/>
      <c r="F664" s="109"/>
      <c r="G664" s="109"/>
      <c r="H664" s="109"/>
      <c r="I664" s="110"/>
    </row>
    <row r="665" spans="2:9">
      <c r="B665" s="109"/>
      <c r="C665" s="109"/>
      <c r="D665" s="109"/>
      <c r="E665" s="109"/>
      <c r="F665" s="109"/>
      <c r="G665" s="109"/>
      <c r="H665" s="109"/>
      <c r="I665" s="110"/>
    </row>
    <row r="666" spans="2:9">
      <c r="B666" s="109"/>
      <c r="C666" s="109"/>
      <c r="D666" s="109"/>
      <c r="E666" s="109"/>
      <c r="F666" s="109"/>
      <c r="G666" s="109"/>
      <c r="H666" s="109"/>
      <c r="I666" s="110"/>
    </row>
    <row r="667" spans="2:9">
      <c r="B667" s="109"/>
      <c r="C667" s="109"/>
      <c r="D667" s="109"/>
      <c r="E667" s="109"/>
      <c r="F667" s="109"/>
      <c r="G667" s="109"/>
      <c r="H667" s="109"/>
      <c r="I667" s="110"/>
    </row>
    <row r="668" spans="2:9">
      <c r="B668" s="109"/>
      <c r="C668" s="109"/>
      <c r="D668" s="109"/>
      <c r="E668" s="109"/>
      <c r="F668" s="109"/>
      <c r="G668" s="109"/>
      <c r="H668" s="109"/>
      <c r="I668" s="110"/>
    </row>
    <row r="669" spans="2:9">
      <c r="B669" s="109"/>
      <c r="C669" s="109"/>
      <c r="D669" s="109"/>
      <c r="E669" s="109"/>
      <c r="F669" s="109"/>
      <c r="G669" s="109"/>
      <c r="H669" s="109"/>
      <c r="I669" s="110"/>
    </row>
    <row r="670" spans="2:9">
      <c r="B670" s="109"/>
      <c r="C670" s="109"/>
      <c r="D670" s="109"/>
      <c r="E670" s="109"/>
      <c r="F670" s="109"/>
      <c r="G670" s="109"/>
      <c r="H670" s="109"/>
      <c r="I670" s="110"/>
    </row>
    <row r="671" spans="2:9">
      <c r="B671" s="109"/>
      <c r="C671" s="109"/>
      <c r="D671" s="109"/>
      <c r="E671" s="109"/>
      <c r="F671" s="109"/>
      <c r="G671" s="109"/>
      <c r="H671" s="109"/>
      <c r="I671" s="110"/>
    </row>
    <row r="672" spans="2:9">
      <c r="B672" s="109"/>
      <c r="C672" s="109"/>
      <c r="D672" s="109"/>
      <c r="E672" s="109"/>
      <c r="F672" s="109"/>
      <c r="G672" s="109"/>
      <c r="H672" s="109"/>
      <c r="I672" s="110"/>
    </row>
    <row r="673" spans="2:9">
      <c r="B673" s="109"/>
      <c r="C673" s="109"/>
      <c r="D673" s="109"/>
      <c r="E673" s="109"/>
      <c r="F673" s="109"/>
      <c r="G673" s="109"/>
      <c r="H673" s="109"/>
      <c r="I673" s="110"/>
    </row>
    <row r="674" spans="2:9">
      <c r="B674" s="109"/>
      <c r="C674" s="109"/>
      <c r="D674" s="109"/>
      <c r="E674" s="109"/>
      <c r="F674" s="109"/>
      <c r="G674" s="109"/>
      <c r="H674" s="109"/>
      <c r="I674" s="110"/>
    </row>
    <row r="675" spans="2:9">
      <c r="B675" s="109"/>
      <c r="C675" s="109"/>
      <c r="D675" s="109"/>
      <c r="E675" s="109"/>
      <c r="F675" s="109"/>
      <c r="G675" s="109"/>
      <c r="H675" s="109"/>
      <c r="I675" s="110"/>
    </row>
    <row r="676" spans="2:9">
      <c r="B676" s="109"/>
      <c r="C676" s="109"/>
      <c r="D676" s="109"/>
      <c r="E676" s="109"/>
      <c r="F676" s="109"/>
      <c r="G676" s="109"/>
      <c r="H676" s="109"/>
      <c r="I676" s="110"/>
    </row>
    <row r="677" spans="2:9">
      <c r="B677" s="109"/>
      <c r="C677" s="109"/>
      <c r="D677" s="109"/>
      <c r="E677" s="109"/>
      <c r="F677" s="109"/>
      <c r="G677" s="109"/>
      <c r="H677" s="109"/>
      <c r="I677" s="110"/>
    </row>
    <row r="678" spans="2:9">
      <c r="B678" s="109"/>
      <c r="C678" s="109"/>
      <c r="D678" s="109"/>
      <c r="E678" s="109"/>
      <c r="F678" s="109"/>
      <c r="G678" s="109"/>
      <c r="H678" s="109"/>
      <c r="I678" s="110"/>
    </row>
    <row r="679" spans="2:9">
      <c r="B679" s="109"/>
      <c r="C679" s="109"/>
      <c r="D679" s="109"/>
      <c r="E679" s="109"/>
      <c r="F679" s="109"/>
      <c r="G679" s="109"/>
      <c r="H679" s="109"/>
      <c r="I679" s="110"/>
    </row>
    <row r="680" spans="2:9">
      <c r="B680" s="109"/>
      <c r="C680" s="109"/>
      <c r="D680" s="109"/>
      <c r="E680" s="109"/>
      <c r="F680" s="109"/>
      <c r="G680" s="109"/>
      <c r="H680" s="109"/>
      <c r="I680" s="110"/>
    </row>
    <row r="681" spans="2:9">
      <c r="B681" s="109"/>
      <c r="C681" s="109"/>
      <c r="D681" s="109"/>
      <c r="E681" s="109"/>
      <c r="F681" s="109"/>
      <c r="G681" s="109"/>
      <c r="H681" s="109"/>
      <c r="I681" s="110"/>
    </row>
    <row r="682" spans="2:9">
      <c r="B682" s="109"/>
      <c r="C682" s="109"/>
      <c r="D682" s="109"/>
      <c r="E682" s="109"/>
      <c r="F682" s="109"/>
      <c r="G682" s="109"/>
      <c r="H682" s="109"/>
      <c r="I682" s="110"/>
    </row>
    <row r="683" spans="2:9">
      <c r="B683" s="109"/>
      <c r="C683" s="109"/>
      <c r="D683" s="109"/>
      <c r="E683" s="109"/>
      <c r="F683" s="109"/>
      <c r="G683" s="109"/>
      <c r="H683" s="109"/>
      <c r="I683" s="110"/>
    </row>
    <row r="684" spans="2:9">
      <c r="B684" s="109"/>
      <c r="C684" s="109"/>
      <c r="D684" s="109"/>
      <c r="E684" s="109"/>
      <c r="F684" s="109"/>
      <c r="G684" s="109"/>
      <c r="H684" s="109"/>
      <c r="I684" s="110"/>
    </row>
    <row r="685" spans="2:9">
      <c r="B685" s="109"/>
      <c r="C685" s="109"/>
      <c r="D685" s="109"/>
      <c r="E685" s="109"/>
      <c r="F685" s="109"/>
      <c r="G685" s="109"/>
      <c r="H685" s="109"/>
      <c r="I685" s="110"/>
    </row>
    <row r="686" spans="2:9">
      <c r="B686" s="109"/>
      <c r="C686" s="109"/>
      <c r="D686" s="109"/>
      <c r="E686" s="109"/>
      <c r="F686" s="109"/>
      <c r="G686" s="109"/>
      <c r="H686" s="109"/>
      <c r="I686" s="110"/>
    </row>
    <row r="687" spans="2:9">
      <c r="B687" s="109"/>
      <c r="C687" s="109"/>
      <c r="D687" s="109"/>
      <c r="E687" s="109"/>
      <c r="F687" s="109"/>
      <c r="G687" s="109"/>
      <c r="H687" s="109"/>
      <c r="I687" s="110"/>
    </row>
    <row r="688" spans="2:9">
      <c r="B688" s="109"/>
      <c r="C688" s="109"/>
      <c r="D688" s="109"/>
      <c r="E688" s="109"/>
      <c r="F688" s="109"/>
      <c r="G688" s="109"/>
      <c r="H688" s="109"/>
      <c r="I688" s="110"/>
    </row>
    <row r="689" spans="2:9">
      <c r="B689" s="109"/>
      <c r="C689" s="109"/>
      <c r="D689" s="109"/>
      <c r="E689" s="109"/>
      <c r="F689" s="109"/>
      <c r="G689" s="109"/>
      <c r="H689" s="109"/>
      <c r="I689" s="110"/>
    </row>
    <row r="690" spans="2:9">
      <c r="B690" s="109"/>
      <c r="C690" s="109"/>
      <c r="D690" s="109"/>
      <c r="E690" s="109"/>
      <c r="F690" s="109"/>
      <c r="G690" s="109"/>
      <c r="H690" s="109"/>
      <c r="I690" s="110"/>
    </row>
    <row r="691" spans="2:9">
      <c r="B691" s="109"/>
      <c r="C691" s="109"/>
      <c r="D691" s="109"/>
      <c r="E691" s="109"/>
      <c r="F691" s="109"/>
      <c r="G691" s="109"/>
      <c r="H691" s="109"/>
      <c r="I691" s="110"/>
    </row>
    <row r="692" spans="2:9">
      <c r="B692" s="109"/>
      <c r="C692" s="109"/>
      <c r="D692" s="109"/>
      <c r="E692" s="109"/>
      <c r="F692" s="109"/>
      <c r="G692" s="109"/>
      <c r="H692" s="109"/>
      <c r="I692" s="110"/>
    </row>
    <row r="693" spans="2:9">
      <c r="B693" s="109"/>
      <c r="C693" s="109"/>
      <c r="D693" s="109"/>
      <c r="E693" s="109"/>
      <c r="F693" s="109"/>
      <c r="G693" s="109"/>
      <c r="H693" s="109"/>
      <c r="I693" s="110"/>
    </row>
    <row r="694" spans="2:9">
      <c r="B694" s="109"/>
      <c r="C694" s="109"/>
      <c r="D694" s="109"/>
      <c r="E694" s="109"/>
      <c r="F694" s="109"/>
      <c r="G694" s="109"/>
      <c r="H694" s="109"/>
      <c r="I694" s="110"/>
    </row>
    <row r="695" spans="2:9">
      <c r="B695" s="109"/>
      <c r="C695" s="109"/>
      <c r="D695" s="109"/>
      <c r="E695" s="109"/>
      <c r="F695" s="109"/>
      <c r="G695" s="109"/>
      <c r="H695" s="109"/>
      <c r="I695" s="110"/>
    </row>
    <row r="696" spans="2:9">
      <c r="B696" s="109"/>
      <c r="C696" s="109"/>
      <c r="D696" s="109"/>
      <c r="E696" s="109"/>
      <c r="F696" s="109"/>
      <c r="G696" s="109"/>
      <c r="H696" s="109"/>
      <c r="I696" s="110"/>
    </row>
    <row r="697" spans="2:9">
      <c r="B697" s="109"/>
      <c r="C697" s="109"/>
      <c r="D697" s="109"/>
      <c r="E697" s="109"/>
      <c r="F697" s="109"/>
      <c r="G697" s="109"/>
      <c r="H697" s="109"/>
      <c r="I697" s="110"/>
    </row>
    <row r="698" spans="2:9">
      <c r="B698" s="109"/>
      <c r="C698" s="109"/>
      <c r="D698" s="109"/>
      <c r="E698" s="109"/>
      <c r="F698" s="109"/>
      <c r="G698" s="109"/>
      <c r="H698" s="109"/>
      <c r="I698" s="110"/>
    </row>
    <row r="699" spans="2:9">
      <c r="B699" s="109"/>
      <c r="C699" s="109"/>
      <c r="D699" s="109"/>
      <c r="E699" s="109"/>
      <c r="F699" s="109"/>
      <c r="G699" s="109"/>
      <c r="H699" s="109"/>
      <c r="I699" s="110"/>
    </row>
    <row r="700" spans="2:9">
      <c r="B700" s="109"/>
      <c r="C700" s="109"/>
      <c r="D700" s="109"/>
      <c r="E700" s="109"/>
      <c r="F700" s="109"/>
      <c r="G700" s="109"/>
      <c r="H700" s="109"/>
      <c r="I700" s="110"/>
    </row>
    <row r="701" spans="2:9">
      <c r="B701" s="109"/>
      <c r="C701" s="109"/>
      <c r="D701" s="109"/>
      <c r="E701" s="109"/>
      <c r="F701" s="109"/>
      <c r="G701" s="109"/>
      <c r="H701" s="109"/>
      <c r="I701" s="110"/>
    </row>
    <row r="702" spans="2:9">
      <c r="B702" s="109"/>
      <c r="C702" s="109"/>
      <c r="D702" s="109"/>
      <c r="E702" s="109"/>
      <c r="F702" s="109"/>
      <c r="G702" s="109"/>
      <c r="H702" s="109"/>
      <c r="I702" s="110"/>
    </row>
    <row r="703" spans="2:9">
      <c r="B703" s="109"/>
      <c r="C703" s="109"/>
      <c r="D703" s="109"/>
      <c r="E703" s="109"/>
      <c r="F703" s="109"/>
      <c r="G703" s="109"/>
      <c r="H703" s="109"/>
      <c r="I703" s="110"/>
    </row>
    <row r="704" spans="2:9">
      <c r="B704" s="109"/>
      <c r="C704" s="109"/>
      <c r="D704" s="109"/>
      <c r="E704" s="109"/>
      <c r="F704" s="109"/>
      <c r="G704" s="109"/>
      <c r="H704" s="109"/>
      <c r="I704" s="110"/>
    </row>
    <row r="705" spans="2:9">
      <c r="B705" s="109"/>
      <c r="C705" s="109"/>
      <c r="D705" s="109"/>
      <c r="E705" s="109"/>
      <c r="F705" s="109"/>
      <c r="G705" s="109"/>
      <c r="H705" s="109"/>
      <c r="I705" s="110"/>
    </row>
    <row r="706" spans="2:9">
      <c r="B706" s="109"/>
      <c r="C706" s="109"/>
      <c r="D706" s="109"/>
      <c r="E706" s="109"/>
      <c r="F706" s="109"/>
      <c r="G706" s="109"/>
      <c r="H706" s="109"/>
      <c r="I706" s="110"/>
    </row>
    <row r="707" spans="2:9">
      <c r="B707" s="109"/>
      <c r="C707" s="109"/>
      <c r="D707" s="109"/>
      <c r="E707" s="109"/>
      <c r="F707" s="109"/>
      <c r="G707" s="109"/>
      <c r="H707" s="109"/>
      <c r="I707" s="110"/>
    </row>
    <row r="708" spans="2:9">
      <c r="B708" s="109"/>
      <c r="C708" s="109"/>
      <c r="D708" s="109"/>
      <c r="E708" s="109"/>
      <c r="F708" s="109"/>
      <c r="G708" s="109"/>
      <c r="H708" s="109"/>
      <c r="I708" s="110"/>
    </row>
    <row r="709" spans="2:9">
      <c r="B709" s="109"/>
      <c r="C709" s="109"/>
      <c r="D709" s="109"/>
      <c r="E709" s="109"/>
      <c r="F709" s="109"/>
      <c r="G709" s="109"/>
      <c r="H709" s="109"/>
      <c r="I709" s="110"/>
    </row>
    <row r="710" spans="2:9">
      <c r="B710" s="109"/>
      <c r="C710" s="109"/>
      <c r="D710" s="109"/>
      <c r="E710" s="109"/>
      <c r="F710" s="109"/>
      <c r="G710" s="109"/>
      <c r="H710" s="109"/>
      <c r="I710" s="110"/>
    </row>
    <row r="711" spans="2:9">
      <c r="B711" s="109"/>
      <c r="C711" s="109"/>
      <c r="D711" s="109"/>
      <c r="E711" s="109"/>
      <c r="F711" s="109"/>
      <c r="G711" s="109"/>
      <c r="H711" s="109"/>
      <c r="I711" s="110"/>
    </row>
    <row r="712" spans="2:9">
      <c r="B712" s="109"/>
      <c r="C712" s="109"/>
      <c r="D712" s="109"/>
      <c r="E712" s="109"/>
      <c r="F712" s="109"/>
      <c r="G712" s="109"/>
      <c r="H712" s="109"/>
      <c r="I712" s="110"/>
    </row>
    <row r="713" spans="2:9">
      <c r="B713" s="109"/>
      <c r="C713" s="109"/>
      <c r="D713" s="109"/>
      <c r="E713" s="109"/>
      <c r="F713" s="109"/>
      <c r="G713" s="109"/>
      <c r="H713" s="109"/>
      <c r="I713" s="110"/>
    </row>
    <row r="714" spans="2:9">
      <c r="B714" s="109"/>
      <c r="C714" s="109"/>
      <c r="D714" s="109"/>
      <c r="E714" s="109"/>
      <c r="F714" s="109"/>
      <c r="G714" s="109"/>
      <c r="H714" s="109"/>
      <c r="I714" s="110"/>
    </row>
    <row r="715" spans="2:9">
      <c r="B715" s="109"/>
      <c r="C715" s="109"/>
      <c r="D715" s="109"/>
      <c r="E715" s="109"/>
      <c r="F715" s="109"/>
      <c r="G715" s="109"/>
      <c r="H715" s="109"/>
      <c r="I715" s="110"/>
    </row>
    <row r="716" spans="2:9">
      <c r="B716" s="109"/>
      <c r="C716" s="109"/>
      <c r="D716" s="109"/>
      <c r="E716" s="109"/>
      <c r="F716" s="109"/>
      <c r="G716" s="109"/>
      <c r="H716" s="109"/>
      <c r="I716" s="110"/>
    </row>
    <row r="717" spans="2:9">
      <c r="B717" s="109"/>
      <c r="C717" s="109"/>
      <c r="D717" s="109"/>
      <c r="E717" s="109"/>
      <c r="F717" s="109"/>
      <c r="G717" s="109"/>
      <c r="H717" s="109"/>
      <c r="I717" s="110"/>
    </row>
    <row r="718" spans="2:9">
      <c r="B718" s="109"/>
      <c r="C718" s="109"/>
      <c r="D718" s="109"/>
      <c r="E718" s="109"/>
      <c r="F718" s="109"/>
      <c r="G718" s="109"/>
      <c r="H718" s="109"/>
      <c r="I718" s="110"/>
    </row>
    <row r="719" spans="2:9">
      <c r="B719" s="109"/>
      <c r="C719" s="109"/>
      <c r="D719" s="109"/>
      <c r="E719" s="109"/>
      <c r="F719" s="109"/>
      <c r="G719" s="109"/>
      <c r="H719" s="109"/>
      <c r="I719" s="110"/>
    </row>
    <row r="720" spans="2:9">
      <c r="B720" s="109"/>
      <c r="C720" s="109"/>
      <c r="D720" s="109"/>
      <c r="E720" s="109"/>
      <c r="F720" s="109"/>
      <c r="G720" s="109"/>
      <c r="H720" s="109"/>
      <c r="I720" s="110"/>
    </row>
    <row r="721" spans="2:9">
      <c r="B721" s="109"/>
      <c r="C721" s="109"/>
      <c r="D721" s="109"/>
      <c r="E721" s="109"/>
      <c r="F721" s="109"/>
      <c r="G721" s="109"/>
      <c r="H721" s="109"/>
      <c r="I721" s="110"/>
    </row>
    <row r="722" spans="2:9">
      <c r="B722" s="109"/>
      <c r="C722" s="109"/>
      <c r="D722" s="109"/>
      <c r="E722" s="109"/>
      <c r="F722" s="109"/>
      <c r="G722" s="109"/>
      <c r="H722" s="109"/>
      <c r="I722" s="110"/>
    </row>
    <row r="723" spans="2:9">
      <c r="B723" s="109"/>
      <c r="C723" s="109"/>
      <c r="D723" s="109"/>
      <c r="E723" s="109"/>
      <c r="F723" s="109"/>
      <c r="G723" s="109"/>
      <c r="H723" s="109"/>
      <c r="I723" s="110"/>
    </row>
    <row r="724" spans="2:9">
      <c r="B724" s="109"/>
      <c r="C724" s="109"/>
      <c r="D724" s="109"/>
      <c r="E724" s="109"/>
      <c r="F724" s="109"/>
      <c r="G724" s="109"/>
      <c r="H724" s="109"/>
      <c r="I724" s="110"/>
    </row>
    <row r="725" spans="2:9">
      <c r="B725" s="109"/>
      <c r="C725" s="109"/>
      <c r="D725" s="109"/>
      <c r="E725" s="109"/>
      <c r="F725" s="109"/>
      <c r="G725" s="109"/>
      <c r="H725" s="109"/>
      <c r="I725" s="110"/>
    </row>
    <row r="726" spans="2:9">
      <c r="B726" s="109"/>
      <c r="C726" s="109"/>
      <c r="D726" s="109"/>
      <c r="E726" s="109"/>
      <c r="F726" s="109"/>
      <c r="G726" s="109"/>
      <c r="H726" s="109"/>
      <c r="I726" s="110"/>
    </row>
    <row r="727" spans="2:9">
      <c r="B727" s="109"/>
      <c r="C727" s="109"/>
      <c r="D727" s="109"/>
      <c r="E727" s="109"/>
      <c r="F727" s="109"/>
      <c r="G727" s="109"/>
      <c r="H727" s="109"/>
      <c r="I727" s="110"/>
    </row>
    <row r="728" spans="2:9">
      <c r="B728" s="109"/>
      <c r="C728" s="109"/>
      <c r="D728" s="109"/>
      <c r="E728" s="109"/>
      <c r="F728" s="109"/>
      <c r="G728" s="109"/>
      <c r="H728" s="109"/>
      <c r="I728" s="110"/>
    </row>
    <row r="729" spans="2:9">
      <c r="B729" s="109"/>
      <c r="C729" s="109"/>
      <c r="D729" s="109"/>
      <c r="E729" s="109"/>
      <c r="F729" s="109"/>
      <c r="G729" s="109"/>
      <c r="H729" s="109"/>
      <c r="I729" s="110"/>
    </row>
    <row r="730" spans="2:9">
      <c r="B730" s="109"/>
      <c r="C730" s="109"/>
      <c r="D730" s="109"/>
      <c r="E730" s="109"/>
      <c r="F730" s="109"/>
      <c r="G730" s="109"/>
      <c r="H730" s="109"/>
      <c r="I730" s="110"/>
    </row>
    <row r="731" spans="2:9">
      <c r="B731" s="109"/>
      <c r="C731" s="109"/>
      <c r="D731" s="109"/>
      <c r="E731" s="109"/>
      <c r="F731" s="109"/>
      <c r="G731" s="109"/>
      <c r="H731" s="109"/>
      <c r="I731" s="110"/>
    </row>
    <row r="732" spans="2:9">
      <c r="B732" s="109"/>
      <c r="C732" s="109"/>
      <c r="D732" s="109"/>
      <c r="E732" s="109"/>
      <c r="F732" s="109"/>
      <c r="G732" s="109"/>
      <c r="H732" s="109"/>
      <c r="I732" s="110"/>
    </row>
    <row r="733" spans="2:9">
      <c r="B733" s="109"/>
      <c r="C733" s="109"/>
      <c r="D733" s="109"/>
      <c r="E733" s="109"/>
      <c r="F733" s="109"/>
      <c r="G733" s="109"/>
      <c r="H733" s="109"/>
      <c r="I733" s="110"/>
    </row>
    <row r="734" spans="2:9">
      <c r="B734" s="109"/>
      <c r="C734" s="109"/>
      <c r="D734" s="109"/>
      <c r="E734" s="109"/>
      <c r="F734" s="109"/>
      <c r="G734" s="109"/>
      <c r="H734" s="109"/>
      <c r="I734" s="110"/>
    </row>
    <row r="735" spans="2:9">
      <c r="B735" s="109"/>
      <c r="C735" s="109"/>
      <c r="D735" s="109"/>
      <c r="E735" s="109"/>
      <c r="F735" s="109"/>
      <c r="G735" s="109"/>
      <c r="H735" s="109"/>
      <c r="I735" s="110"/>
    </row>
    <row r="736" spans="2:9">
      <c r="B736" s="109"/>
      <c r="C736" s="109"/>
      <c r="D736" s="109"/>
      <c r="E736" s="109"/>
      <c r="F736" s="109"/>
      <c r="G736" s="109"/>
      <c r="H736" s="109"/>
      <c r="I736" s="110"/>
    </row>
    <row r="737" spans="2:9">
      <c r="B737" s="109"/>
      <c r="C737" s="109"/>
      <c r="D737" s="109"/>
      <c r="E737" s="109"/>
      <c r="F737" s="109"/>
      <c r="G737" s="109"/>
      <c r="H737" s="109"/>
      <c r="I737" s="110"/>
    </row>
    <row r="738" spans="2:9">
      <c r="B738" s="109"/>
      <c r="C738" s="109"/>
      <c r="D738" s="109"/>
      <c r="E738" s="109"/>
      <c r="F738" s="109"/>
      <c r="G738" s="109"/>
      <c r="H738" s="109"/>
      <c r="I738" s="110"/>
    </row>
    <row r="739" spans="2:9">
      <c r="B739" s="109"/>
      <c r="C739" s="109"/>
      <c r="D739" s="109"/>
      <c r="E739" s="109"/>
      <c r="F739" s="109"/>
      <c r="G739" s="109"/>
      <c r="H739" s="109"/>
      <c r="I739" s="110"/>
    </row>
    <row r="740" spans="2:9">
      <c r="B740" s="109"/>
      <c r="C740" s="109"/>
      <c r="D740" s="109"/>
      <c r="E740" s="109"/>
      <c r="F740" s="109"/>
      <c r="G740" s="109"/>
      <c r="H740" s="109"/>
      <c r="I740" s="110"/>
    </row>
    <row r="741" spans="2:9">
      <c r="B741" s="109"/>
      <c r="C741" s="109"/>
      <c r="D741" s="109"/>
      <c r="E741" s="109"/>
      <c r="F741" s="109"/>
      <c r="G741" s="109"/>
      <c r="H741" s="109"/>
      <c r="I741" s="110"/>
    </row>
    <row r="742" spans="2:9">
      <c r="B742" s="109"/>
      <c r="C742" s="109"/>
      <c r="D742" s="109"/>
      <c r="E742" s="109"/>
      <c r="F742" s="109"/>
      <c r="G742" s="109"/>
      <c r="H742" s="109"/>
      <c r="I742" s="110"/>
    </row>
    <row r="743" spans="2:9">
      <c r="B743" s="109"/>
      <c r="C743" s="109"/>
      <c r="D743" s="109"/>
      <c r="E743" s="109"/>
      <c r="F743" s="109"/>
      <c r="G743" s="109"/>
      <c r="H743" s="109"/>
      <c r="I743" s="110"/>
    </row>
    <row r="744" spans="2:9">
      <c r="B744" s="109"/>
      <c r="C744" s="109"/>
      <c r="D744" s="109"/>
      <c r="E744" s="109"/>
      <c r="F744" s="109"/>
      <c r="G744" s="109"/>
      <c r="H744" s="109"/>
      <c r="I744" s="110"/>
    </row>
    <row r="745" spans="2:9">
      <c r="B745" s="109"/>
      <c r="C745" s="109"/>
      <c r="D745" s="109"/>
      <c r="E745" s="109"/>
      <c r="F745" s="109"/>
      <c r="G745" s="109"/>
      <c r="H745" s="109"/>
      <c r="I745" s="110"/>
    </row>
    <row r="746" spans="2:9">
      <c r="B746" s="109"/>
      <c r="C746" s="109"/>
      <c r="D746" s="109"/>
      <c r="E746" s="109"/>
      <c r="F746" s="109"/>
      <c r="G746" s="109"/>
      <c r="H746" s="109"/>
      <c r="I746" s="110"/>
    </row>
    <row r="747" spans="2:9">
      <c r="B747" s="109"/>
      <c r="C747" s="109"/>
      <c r="D747" s="109"/>
      <c r="E747" s="109"/>
      <c r="F747" s="109"/>
      <c r="G747" s="109"/>
      <c r="H747" s="109"/>
      <c r="I747" s="110"/>
    </row>
    <row r="748" spans="2:9">
      <c r="B748" s="109"/>
      <c r="C748" s="109"/>
      <c r="D748" s="109"/>
      <c r="E748" s="109"/>
      <c r="F748" s="109"/>
      <c r="G748" s="109"/>
      <c r="H748" s="109"/>
      <c r="I748" s="110"/>
    </row>
    <row r="749" spans="2:9">
      <c r="B749" s="109"/>
      <c r="C749" s="109"/>
      <c r="D749" s="109"/>
      <c r="E749" s="109"/>
      <c r="F749" s="109"/>
      <c r="G749" s="109"/>
      <c r="H749" s="109"/>
      <c r="I749" s="110"/>
    </row>
    <row r="750" spans="2:9">
      <c r="B750" s="109"/>
      <c r="C750" s="109"/>
      <c r="D750" s="109"/>
      <c r="E750" s="109"/>
      <c r="F750" s="109"/>
      <c r="G750" s="109"/>
      <c r="H750" s="109"/>
      <c r="I750" s="110"/>
    </row>
    <row r="751" spans="2:9">
      <c r="B751" s="109"/>
      <c r="C751" s="109"/>
      <c r="D751" s="109"/>
      <c r="E751" s="109"/>
      <c r="F751" s="109"/>
      <c r="G751" s="109"/>
      <c r="H751" s="109"/>
      <c r="I751" s="110"/>
    </row>
    <row r="752" spans="2:9">
      <c r="B752" s="109"/>
      <c r="C752" s="109"/>
      <c r="D752" s="109"/>
      <c r="E752" s="109"/>
      <c r="F752" s="109"/>
      <c r="G752" s="109"/>
      <c r="H752" s="109"/>
      <c r="I752" s="110"/>
    </row>
    <row r="753" spans="2:9">
      <c r="B753" s="109"/>
      <c r="C753" s="109"/>
      <c r="D753" s="109"/>
      <c r="E753" s="109"/>
      <c r="F753" s="109"/>
      <c r="G753" s="109"/>
      <c r="H753" s="109"/>
      <c r="I753" s="110"/>
    </row>
    <row r="754" spans="2:9">
      <c r="B754" s="109"/>
      <c r="C754" s="109"/>
      <c r="D754" s="109"/>
      <c r="E754" s="109"/>
      <c r="F754" s="109"/>
      <c r="G754" s="109"/>
      <c r="H754" s="109"/>
      <c r="I754" s="110"/>
    </row>
    <row r="755" spans="2:9">
      <c r="B755" s="109"/>
      <c r="C755" s="109"/>
      <c r="D755" s="109"/>
      <c r="E755" s="109"/>
      <c r="F755" s="109"/>
      <c r="G755" s="109"/>
      <c r="H755" s="109"/>
      <c r="I755" s="110"/>
    </row>
    <row r="756" spans="2:9">
      <c r="B756" s="109"/>
      <c r="C756" s="109"/>
      <c r="D756" s="109"/>
      <c r="E756" s="109"/>
      <c r="F756" s="109"/>
      <c r="G756" s="109"/>
      <c r="H756" s="109"/>
      <c r="I756" s="110"/>
    </row>
    <row r="757" spans="2:9">
      <c r="B757" s="109"/>
      <c r="C757" s="109"/>
      <c r="D757" s="109"/>
      <c r="E757" s="109"/>
      <c r="F757" s="109"/>
      <c r="G757" s="109"/>
      <c r="H757" s="109"/>
      <c r="I757" s="110"/>
    </row>
    <row r="758" spans="2:9">
      <c r="B758" s="109"/>
      <c r="C758" s="109"/>
      <c r="D758" s="109"/>
      <c r="E758" s="109"/>
      <c r="F758" s="109"/>
      <c r="G758" s="109"/>
      <c r="H758" s="109"/>
      <c r="I758" s="110"/>
    </row>
    <row r="759" spans="2:9">
      <c r="B759" s="109"/>
      <c r="C759" s="109"/>
      <c r="D759" s="109"/>
      <c r="E759" s="109"/>
      <c r="F759" s="109"/>
      <c r="G759" s="109"/>
      <c r="H759" s="109"/>
      <c r="I759" s="110"/>
    </row>
    <row r="760" spans="2:9">
      <c r="B760" s="109"/>
      <c r="C760" s="109"/>
      <c r="D760" s="109"/>
      <c r="E760" s="109"/>
      <c r="F760" s="109"/>
      <c r="G760" s="109"/>
      <c r="H760" s="109"/>
      <c r="I760" s="110"/>
    </row>
    <row r="761" spans="2:9">
      <c r="B761" s="109"/>
      <c r="C761" s="109"/>
      <c r="D761" s="109"/>
      <c r="E761" s="109"/>
      <c r="F761" s="109"/>
      <c r="G761" s="109"/>
      <c r="H761" s="109"/>
      <c r="I761" s="110"/>
    </row>
    <row r="762" spans="2:9">
      <c r="B762" s="109"/>
      <c r="C762" s="109"/>
      <c r="D762" s="109"/>
      <c r="E762" s="109"/>
      <c r="F762" s="109"/>
      <c r="G762" s="109"/>
      <c r="H762" s="109"/>
      <c r="I762" s="110"/>
    </row>
    <row r="763" spans="2:9">
      <c r="B763" s="109"/>
      <c r="C763" s="109"/>
      <c r="D763" s="109"/>
      <c r="E763" s="109"/>
      <c r="F763" s="109"/>
      <c r="G763" s="109"/>
      <c r="H763" s="109"/>
      <c r="I763" s="110"/>
    </row>
    <row r="764" spans="2:9">
      <c r="B764" s="109"/>
      <c r="C764" s="109"/>
      <c r="D764" s="109"/>
      <c r="E764" s="109"/>
      <c r="F764" s="109"/>
      <c r="G764" s="109"/>
      <c r="H764" s="109"/>
      <c r="I764" s="110"/>
    </row>
    <row r="765" spans="2:9">
      <c r="B765" s="109"/>
      <c r="C765" s="109"/>
      <c r="D765" s="109"/>
      <c r="E765" s="109"/>
      <c r="F765" s="109"/>
      <c r="G765" s="109"/>
      <c r="H765" s="109"/>
      <c r="I765" s="110"/>
    </row>
    <row r="766" spans="2:9">
      <c r="B766" s="109"/>
      <c r="C766" s="109"/>
      <c r="D766" s="109"/>
      <c r="E766" s="109"/>
      <c r="F766" s="109"/>
      <c r="G766" s="109"/>
      <c r="H766" s="109"/>
      <c r="I766" s="110"/>
    </row>
    <row r="767" spans="2:9">
      <c r="B767" s="109"/>
      <c r="C767" s="109"/>
      <c r="D767" s="109"/>
      <c r="E767" s="109"/>
      <c r="F767" s="109"/>
      <c r="G767" s="109"/>
      <c r="H767" s="109"/>
      <c r="I767" s="110"/>
    </row>
    <row r="768" spans="2:9">
      <c r="B768" s="109"/>
      <c r="C768" s="109"/>
      <c r="D768" s="109"/>
      <c r="E768" s="109"/>
      <c r="F768" s="109"/>
      <c r="G768" s="109"/>
      <c r="H768" s="109"/>
      <c r="I768" s="110"/>
    </row>
    <row r="769" spans="2:9">
      <c r="B769" s="109"/>
      <c r="C769" s="109"/>
      <c r="D769" s="109"/>
      <c r="E769" s="109"/>
      <c r="F769" s="109"/>
      <c r="G769" s="109"/>
      <c r="H769" s="109"/>
      <c r="I769" s="110"/>
    </row>
    <row r="770" spans="2:9">
      <c r="B770" s="109"/>
      <c r="C770" s="109"/>
      <c r="D770" s="109"/>
      <c r="E770" s="109"/>
      <c r="F770" s="109"/>
      <c r="G770" s="109"/>
      <c r="H770" s="109"/>
      <c r="I770" s="110"/>
    </row>
    <row r="771" spans="2:9">
      <c r="B771" s="109"/>
      <c r="C771" s="109"/>
      <c r="D771" s="109"/>
      <c r="E771" s="109"/>
      <c r="F771" s="109"/>
      <c r="G771" s="109"/>
      <c r="H771" s="109"/>
      <c r="I771" s="110"/>
    </row>
    <row r="772" spans="2:9">
      <c r="B772" s="109"/>
      <c r="C772" s="109"/>
      <c r="D772" s="109"/>
      <c r="E772" s="109"/>
      <c r="F772" s="109"/>
      <c r="G772" s="109"/>
      <c r="H772" s="109"/>
      <c r="I772" s="110"/>
    </row>
    <row r="773" spans="2:9">
      <c r="B773" s="109"/>
      <c r="C773" s="109"/>
      <c r="D773" s="109"/>
      <c r="E773" s="109"/>
      <c r="F773" s="109"/>
      <c r="G773" s="109"/>
      <c r="H773" s="109"/>
      <c r="I773" s="110"/>
    </row>
    <row r="774" spans="2:9">
      <c r="B774" s="109"/>
      <c r="C774" s="109"/>
      <c r="D774" s="109"/>
      <c r="E774" s="109"/>
      <c r="F774" s="109"/>
      <c r="G774" s="109"/>
      <c r="H774" s="109"/>
      <c r="I774" s="110"/>
    </row>
    <row r="775" spans="2:9">
      <c r="B775" s="109"/>
      <c r="C775" s="109"/>
      <c r="D775" s="109"/>
      <c r="E775" s="109"/>
      <c r="F775" s="109"/>
      <c r="G775" s="109"/>
      <c r="H775" s="109"/>
      <c r="I775" s="110"/>
    </row>
    <row r="776" spans="2:9">
      <c r="B776" s="109"/>
      <c r="C776" s="109"/>
      <c r="D776" s="109"/>
      <c r="E776" s="109"/>
      <c r="F776" s="109"/>
      <c r="G776" s="109"/>
      <c r="H776" s="109"/>
      <c r="I776" s="110"/>
    </row>
    <row r="777" spans="2:9">
      <c r="B777" s="109"/>
      <c r="C777" s="109"/>
      <c r="D777" s="109"/>
      <c r="E777" s="109"/>
      <c r="F777" s="109"/>
      <c r="G777" s="109"/>
      <c r="H777" s="109"/>
      <c r="I777" s="110"/>
    </row>
    <row r="778" spans="2:9">
      <c r="B778" s="109"/>
      <c r="C778" s="109"/>
      <c r="D778" s="109"/>
      <c r="E778" s="109"/>
      <c r="F778" s="109"/>
      <c r="G778" s="109"/>
      <c r="H778" s="109"/>
      <c r="I778" s="110"/>
    </row>
    <row r="779" spans="2:9">
      <c r="B779" s="109"/>
      <c r="C779" s="109"/>
      <c r="D779" s="109"/>
      <c r="E779" s="109"/>
      <c r="F779" s="109"/>
      <c r="G779" s="109"/>
      <c r="H779" s="109"/>
      <c r="I779" s="110"/>
    </row>
    <row r="780" spans="2:9">
      <c r="B780" s="109"/>
      <c r="C780" s="109"/>
      <c r="D780" s="109"/>
      <c r="E780" s="109"/>
      <c r="F780" s="109"/>
      <c r="G780" s="109"/>
      <c r="H780" s="109"/>
      <c r="I780" s="110"/>
    </row>
    <row r="781" spans="2:9">
      <c r="B781" s="109"/>
      <c r="C781" s="109"/>
      <c r="D781" s="109"/>
      <c r="E781" s="109"/>
      <c r="F781" s="109"/>
      <c r="G781" s="109"/>
      <c r="H781" s="109"/>
      <c r="I781" s="110"/>
    </row>
    <row r="782" spans="2:9">
      <c r="B782" s="109"/>
      <c r="C782" s="109"/>
      <c r="D782" s="109"/>
      <c r="E782" s="109"/>
      <c r="F782" s="109"/>
      <c r="G782" s="109"/>
      <c r="H782" s="109"/>
      <c r="I782" s="110"/>
    </row>
    <row r="783" spans="2:9">
      <c r="B783" s="109"/>
      <c r="C783" s="109"/>
      <c r="D783" s="109"/>
      <c r="E783" s="109"/>
      <c r="F783" s="109"/>
      <c r="G783" s="109"/>
      <c r="H783" s="109"/>
      <c r="I783" s="110"/>
    </row>
    <row r="784" spans="2:9">
      <c r="B784" s="109"/>
      <c r="C784" s="109"/>
      <c r="D784" s="109"/>
      <c r="E784" s="109"/>
      <c r="F784" s="109"/>
      <c r="G784" s="109"/>
      <c r="H784" s="109"/>
      <c r="I784" s="110"/>
    </row>
    <row r="785" spans="2:9">
      <c r="B785" s="109"/>
      <c r="C785" s="109"/>
      <c r="D785" s="109"/>
      <c r="E785" s="109"/>
      <c r="F785" s="109"/>
      <c r="G785" s="109"/>
      <c r="H785" s="109"/>
      <c r="I785" s="110"/>
    </row>
    <row r="786" spans="2:9">
      <c r="B786" s="109"/>
      <c r="C786" s="109"/>
      <c r="D786" s="109"/>
      <c r="E786" s="109"/>
      <c r="F786" s="109"/>
      <c r="G786" s="109"/>
      <c r="H786" s="109"/>
      <c r="I786" s="110"/>
    </row>
    <row r="787" spans="2:9">
      <c r="B787" s="109"/>
      <c r="C787" s="109"/>
      <c r="D787" s="109"/>
      <c r="E787" s="109"/>
      <c r="F787" s="109"/>
      <c r="G787" s="109"/>
      <c r="H787" s="109"/>
      <c r="I787" s="110"/>
    </row>
    <row r="788" spans="2:9">
      <c r="B788" s="109"/>
      <c r="C788" s="109"/>
      <c r="D788" s="109"/>
      <c r="E788" s="109"/>
      <c r="F788" s="109"/>
      <c r="G788" s="109"/>
      <c r="H788" s="109"/>
      <c r="I788" s="110"/>
    </row>
    <row r="789" spans="2:9">
      <c r="B789" s="109"/>
      <c r="C789" s="109"/>
      <c r="D789" s="109"/>
      <c r="E789" s="109"/>
      <c r="F789" s="109"/>
      <c r="G789" s="109"/>
      <c r="H789" s="109"/>
      <c r="I789" s="110"/>
    </row>
    <row r="790" spans="2:9">
      <c r="B790" s="109"/>
      <c r="C790" s="109"/>
      <c r="D790" s="109"/>
      <c r="E790" s="109"/>
      <c r="F790" s="109"/>
      <c r="G790" s="109"/>
      <c r="H790" s="109"/>
      <c r="I790" s="110"/>
    </row>
    <row r="791" spans="2:9">
      <c r="B791" s="109"/>
      <c r="C791" s="109"/>
      <c r="D791" s="109"/>
      <c r="E791" s="109"/>
      <c r="F791" s="109"/>
      <c r="G791" s="109"/>
      <c r="H791" s="109"/>
      <c r="I791" s="110"/>
    </row>
    <row r="792" spans="2:9">
      <c r="B792" s="109"/>
      <c r="C792" s="109"/>
      <c r="D792" s="109"/>
      <c r="E792" s="109"/>
      <c r="F792" s="109"/>
      <c r="G792" s="109"/>
      <c r="H792" s="109"/>
      <c r="I792" s="110"/>
    </row>
    <row r="793" spans="2:9">
      <c r="B793" s="109"/>
      <c r="C793" s="109"/>
      <c r="D793" s="109"/>
      <c r="E793" s="109"/>
      <c r="F793" s="109"/>
      <c r="G793" s="109"/>
      <c r="H793" s="109"/>
      <c r="I793" s="110"/>
    </row>
    <row r="794" spans="2:9">
      <c r="B794" s="109"/>
      <c r="C794" s="109"/>
      <c r="D794" s="109"/>
      <c r="E794" s="109"/>
      <c r="F794" s="109"/>
      <c r="G794" s="109"/>
      <c r="H794" s="109"/>
      <c r="I794" s="110"/>
    </row>
    <row r="795" spans="2:9">
      <c r="B795" s="109"/>
      <c r="C795" s="109"/>
      <c r="D795" s="109"/>
      <c r="E795" s="109"/>
      <c r="F795" s="109"/>
      <c r="G795" s="109"/>
      <c r="H795" s="109"/>
      <c r="I795" s="110"/>
    </row>
    <row r="796" spans="2:9">
      <c r="B796" s="109"/>
      <c r="C796" s="109"/>
      <c r="D796" s="109"/>
      <c r="E796" s="109"/>
      <c r="F796" s="109"/>
      <c r="G796" s="109"/>
      <c r="H796" s="109"/>
      <c r="I796" s="110"/>
    </row>
    <row r="797" spans="2:9">
      <c r="B797" s="109"/>
      <c r="C797" s="109"/>
      <c r="D797" s="109"/>
      <c r="E797" s="109"/>
      <c r="F797" s="109"/>
      <c r="G797" s="109"/>
      <c r="H797" s="109"/>
      <c r="I797" s="110"/>
    </row>
    <row r="798" spans="2:9">
      <c r="B798" s="109"/>
      <c r="C798" s="109"/>
      <c r="D798" s="109"/>
      <c r="E798" s="109"/>
      <c r="F798" s="109"/>
      <c r="G798" s="109"/>
      <c r="H798" s="109"/>
      <c r="I798" s="110"/>
    </row>
    <row r="799" spans="2:9">
      <c r="B799" s="109"/>
      <c r="C799" s="109"/>
      <c r="D799" s="109"/>
      <c r="E799" s="109"/>
      <c r="F799" s="109"/>
      <c r="G799" s="109"/>
      <c r="H799" s="109"/>
      <c r="I799" s="110"/>
    </row>
    <row r="800" spans="2:9">
      <c r="B800" s="109"/>
      <c r="C800" s="109"/>
      <c r="D800" s="109"/>
      <c r="E800" s="109"/>
      <c r="F800" s="109"/>
      <c r="G800" s="109"/>
      <c r="H800" s="109"/>
      <c r="I800" s="110"/>
    </row>
    <row r="801" spans="2:9">
      <c r="B801" s="109"/>
      <c r="C801" s="109"/>
      <c r="D801" s="109"/>
      <c r="E801" s="109"/>
      <c r="F801" s="109"/>
      <c r="G801" s="109"/>
      <c r="H801" s="109"/>
      <c r="I801" s="110"/>
    </row>
    <row r="802" spans="2:9">
      <c r="B802" s="109"/>
      <c r="C802" s="109"/>
      <c r="D802" s="109"/>
      <c r="E802" s="109"/>
      <c r="F802" s="109"/>
      <c r="G802" s="109"/>
      <c r="H802" s="109"/>
      <c r="I802" s="110"/>
    </row>
    <row r="803" spans="2:9">
      <c r="B803" s="109"/>
      <c r="C803" s="109"/>
      <c r="D803" s="109"/>
      <c r="E803" s="109"/>
      <c r="F803" s="109"/>
      <c r="G803" s="109"/>
      <c r="H803" s="109"/>
      <c r="I803" s="110"/>
    </row>
    <row r="804" spans="2:9">
      <c r="B804" s="109"/>
      <c r="C804" s="109"/>
      <c r="D804" s="109"/>
      <c r="E804" s="109"/>
      <c r="F804" s="109"/>
      <c r="G804" s="109"/>
      <c r="H804" s="109"/>
      <c r="I804" s="110"/>
    </row>
    <row r="805" spans="2:9">
      <c r="B805" s="109"/>
      <c r="C805" s="109"/>
      <c r="D805" s="109"/>
      <c r="E805" s="109"/>
      <c r="F805" s="109"/>
      <c r="G805" s="109"/>
      <c r="H805" s="109"/>
      <c r="I805" s="110"/>
    </row>
    <row r="806" spans="2:9">
      <c r="B806" s="109"/>
      <c r="C806" s="109"/>
      <c r="D806" s="109"/>
      <c r="E806" s="109"/>
      <c r="F806" s="109"/>
      <c r="G806" s="109"/>
      <c r="H806" s="109"/>
      <c r="I806" s="110"/>
    </row>
    <row r="807" spans="2:9">
      <c r="B807" s="109"/>
      <c r="C807" s="109"/>
      <c r="D807" s="109"/>
      <c r="E807" s="109"/>
      <c r="F807" s="109"/>
      <c r="G807" s="109"/>
      <c r="H807" s="109"/>
      <c r="I807" s="110"/>
    </row>
    <row r="808" spans="2:9">
      <c r="B808" s="109"/>
      <c r="C808" s="109"/>
      <c r="D808" s="109"/>
      <c r="E808" s="109"/>
      <c r="F808" s="109"/>
      <c r="G808" s="109"/>
      <c r="H808" s="109"/>
      <c r="I808" s="110"/>
    </row>
    <row r="809" spans="2:9">
      <c r="B809" s="109"/>
      <c r="C809" s="109"/>
      <c r="D809" s="109"/>
      <c r="E809" s="109"/>
      <c r="F809" s="109"/>
      <c r="G809" s="109"/>
      <c r="H809" s="109"/>
      <c r="I809" s="110"/>
    </row>
    <row r="810" spans="2:9">
      <c r="B810" s="109"/>
      <c r="C810" s="109"/>
      <c r="D810" s="109"/>
      <c r="E810" s="109"/>
      <c r="F810" s="109"/>
      <c r="G810" s="109"/>
      <c r="H810" s="109"/>
      <c r="I810" s="110"/>
    </row>
    <row r="811" spans="2:9">
      <c r="B811" s="109"/>
      <c r="C811" s="109"/>
      <c r="D811" s="109"/>
      <c r="E811" s="109"/>
      <c r="F811" s="109"/>
      <c r="G811" s="109"/>
      <c r="H811" s="109"/>
      <c r="I811" s="110"/>
    </row>
    <row r="812" spans="2:9">
      <c r="B812" s="109"/>
      <c r="C812" s="109"/>
      <c r="D812" s="109"/>
      <c r="E812" s="109"/>
      <c r="F812" s="109"/>
      <c r="G812" s="109"/>
      <c r="H812" s="109"/>
      <c r="I812" s="110"/>
    </row>
    <row r="813" spans="2:9">
      <c r="B813" s="109"/>
      <c r="C813" s="109"/>
      <c r="D813" s="109"/>
      <c r="E813" s="109"/>
      <c r="F813" s="109"/>
      <c r="G813" s="109"/>
      <c r="H813" s="109"/>
      <c r="I813" s="110"/>
    </row>
    <row r="814" spans="2:9">
      <c r="B814" s="109"/>
      <c r="C814" s="109"/>
      <c r="D814" s="109"/>
      <c r="E814" s="109"/>
      <c r="F814" s="109"/>
      <c r="G814" s="109"/>
      <c r="H814" s="109"/>
      <c r="I814" s="110"/>
    </row>
    <row r="815" spans="2:9">
      <c r="B815" s="109"/>
      <c r="C815" s="109"/>
      <c r="D815" s="109"/>
      <c r="E815" s="109"/>
      <c r="F815" s="109"/>
      <c r="G815" s="109"/>
      <c r="H815" s="109"/>
      <c r="I815" s="110"/>
    </row>
    <row r="816" spans="2:9">
      <c r="B816" s="109"/>
      <c r="C816" s="109"/>
      <c r="D816" s="109"/>
      <c r="E816" s="109"/>
      <c r="F816" s="109"/>
      <c r="G816" s="109"/>
      <c r="H816" s="109"/>
      <c r="I816" s="110"/>
    </row>
    <row r="817" spans="2:9">
      <c r="B817" s="109"/>
      <c r="C817" s="109"/>
      <c r="D817" s="109"/>
      <c r="E817" s="109"/>
      <c r="F817" s="109"/>
      <c r="G817" s="109"/>
      <c r="H817" s="109"/>
      <c r="I817" s="110"/>
    </row>
    <row r="818" spans="2:9">
      <c r="B818" s="109"/>
      <c r="C818" s="109"/>
      <c r="D818" s="109"/>
      <c r="E818" s="109"/>
      <c r="F818" s="109"/>
      <c r="G818" s="109"/>
      <c r="H818" s="109"/>
      <c r="I818" s="110"/>
    </row>
    <row r="819" spans="2:9">
      <c r="B819" s="109"/>
      <c r="C819" s="109"/>
      <c r="D819" s="109"/>
      <c r="E819" s="109"/>
      <c r="F819" s="109"/>
      <c r="G819" s="109"/>
      <c r="H819" s="109"/>
      <c r="I819" s="110"/>
    </row>
    <row r="820" spans="2:9">
      <c r="B820" s="109"/>
      <c r="C820" s="109"/>
      <c r="D820" s="109"/>
      <c r="E820" s="109"/>
      <c r="F820" s="109"/>
      <c r="G820" s="109"/>
      <c r="H820" s="109"/>
      <c r="I820" s="110"/>
    </row>
    <row r="821" spans="2:9">
      <c r="B821" s="109"/>
      <c r="C821" s="109"/>
      <c r="D821" s="109"/>
      <c r="E821" s="109"/>
      <c r="F821" s="109"/>
      <c r="G821" s="109"/>
      <c r="H821" s="109"/>
      <c r="I821" s="110"/>
    </row>
    <row r="822" spans="2:9">
      <c r="B822" s="109"/>
      <c r="C822" s="109"/>
      <c r="D822" s="109"/>
      <c r="E822" s="109"/>
      <c r="F822" s="109"/>
      <c r="G822" s="109"/>
      <c r="H822" s="109"/>
      <c r="I822" s="110"/>
    </row>
    <row r="823" spans="2:9">
      <c r="B823" s="109"/>
      <c r="C823" s="109"/>
      <c r="D823" s="109"/>
      <c r="E823" s="109"/>
      <c r="F823" s="109"/>
      <c r="G823" s="109"/>
      <c r="H823" s="109"/>
      <c r="I823" s="110"/>
    </row>
    <row r="824" spans="2:9">
      <c r="B824" s="109"/>
      <c r="C824" s="109"/>
      <c r="D824" s="109"/>
      <c r="E824" s="109"/>
      <c r="F824" s="109"/>
      <c r="G824" s="109"/>
      <c r="H824" s="109"/>
      <c r="I824" s="110"/>
    </row>
    <row r="825" spans="2:9">
      <c r="B825" s="109"/>
      <c r="C825" s="109"/>
      <c r="D825" s="109"/>
      <c r="E825" s="109"/>
      <c r="F825" s="109"/>
      <c r="G825" s="109"/>
      <c r="H825" s="109"/>
      <c r="I825" s="110"/>
    </row>
    <row r="826" spans="2:9">
      <c r="B826" s="109"/>
      <c r="C826" s="109"/>
      <c r="D826" s="109"/>
      <c r="E826" s="109"/>
      <c r="F826" s="109"/>
      <c r="G826" s="109"/>
      <c r="H826" s="109"/>
      <c r="I826" s="110"/>
    </row>
    <row r="827" spans="2:9">
      <c r="B827" s="109"/>
      <c r="C827" s="109"/>
      <c r="D827" s="109"/>
      <c r="E827" s="109"/>
      <c r="F827" s="109"/>
      <c r="G827" s="109"/>
      <c r="H827" s="109"/>
      <c r="I827" s="110"/>
    </row>
    <row r="828" spans="2:9">
      <c r="B828" s="109"/>
      <c r="C828" s="109"/>
      <c r="D828" s="109"/>
      <c r="E828" s="109"/>
      <c r="F828" s="109"/>
      <c r="G828" s="109"/>
      <c r="H828" s="109"/>
      <c r="I828" s="110"/>
    </row>
    <row r="829" spans="2:9">
      <c r="B829" s="109"/>
      <c r="C829" s="109"/>
      <c r="D829" s="109"/>
      <c r="E829" s="109"/>
      <c r="F829" s="109"/>
      <c r="G829" s="109"/>
      <c r="H829" s="109"/>
      <c r="I829" s="110"/>
    </row>
    <row r="830" spans="2:9">
      <c r="B830" s="109"/>
      <c r="C830" s="109"/>
      <c r="D830" s="109"/>
      <c r="E830" s="109"/>
      <c r="F830" s="109"/>
      <c r="G830" s="109"/>
      <c r="H830" s="109"/>
      <c r="I830" s="110"/>
    </row>
    <row r="831" spans="2:9">
      <c r="B831" s="109"/>
      <c r="C831" s="109"/>
      <c r="D831" s="109"/>
      <c r="E831" s="109"/>
      <c r="F831" s="109"/>
      <c r="G831" s="109"/>
      <c r="H831" s="109"/>
      <c r="I831" s="110"/>
    </row>
    <row r="832" spans="2:9">
      <c r="B832" s="109"/>
      <c r="C832" s="109"/>
      <c r="D832" s="109"/>
      <c r="E832" s="109"/>
      <c r="F832" s="109"/>
      <c r="G832" s="109"/>
      <c r="H832" s="109"/>
      <c r="I832" s="110"/>
    </row>
    <row r="833" spans="2:9">
      <c r="B833" s="109"/>
      <c r="C833" s="109"/>
      <c r="D833" s="109"/>
      <c r="E833" s="109"/>
      <c r="F833" s="109"/>
      <c r="G833" s="109"/>
      <c r="H833" s="109"/>
      <c r="I833" s="110"/>
    </row>
    <row r="834" spans="2:9">
      <c r="B834" s="109"/>
      <c r="C834" s="109"/>
      <c r="D834" s="109"/>
      <c r="E834" s="109"/>
      <c r="F834" s="109"/>
      <c r="G834" s="109"/>
      <c r="H834" s="109"/>
      <c r="I834" s="110"/>
    </row>
    <row r="835" spans="2:9">
      <c r="B835" s="109"/>
      <c r="C835" s="109"/>
      <c r="D835" s="109"/>
      <c r="E835" s="109"/>
      <c r="F835" s="109"/>
      <c r="G835" s="109"/>
      <c r="H835" s="109"/>
      <c r="I835" s="110"/>
    </row>
    <row r="836" spans="2:9">
      <c r="B836" s="109"/>
      <c r="C836" s="109"/>
      <c r="D836" s="109"/>
      <c r="E836" s="109"/>
      <c r="F836" s="109"/>
      <c r="G836" s="109"/>
      <c r="H836" s="109"/>
      <c r="I836" s="110"/>
    </row>
    <row r="837" spans="2:9">
      <c r="B837" s="109"/>
      <c r="C837" s="109"/>
      <c r="D837" s="109"/>
      <c r="E837" s="109"/>
      <c r="F837" s="109"/>
      <c r="G837" s="109"/>
      <c r="H837" s="109"/>
      <c r="I837" s="110"/>
    </row>
    <row r="838" spans="2:9">
      <c r="B838" s="109"/>
      <c r="C838" s="109"/>
      <c r="D838" s="109"/>
      <c r="E838" s="109"/>
      <c r="F838" s="109"/>
      <c r="G838" s="109"/>
      <c r="H838" s="109"/>
      <c r="I838" s="110"/>
    </row>
    <row r="839" spans="2:9">
      <c r="B839" s="109"/>
      <c r="C839" s="109"/>
      <c r="D839" s="109"/>
      <c r="E839" s="109"/>
      <c r="F839" s="109"/>
      <c r="G839" s="109"/>
      <c r="H839" s="109"/>
      <c r="I839" s="110"/>
    </row>
    <row r="840" spans="2:9">
      <c r="B840" s="109"/>
      <c r="C840" s="109"/>
      <c r="D840" s="109"/>
      <c r="E840" s="109"/>
      <c r="F840" s="109"/>
      <c r="G840" s="109"/>
      <c r="H840" s="109"/>
      <c r="I840" s="110"/>
    </row>
    <row r="841" spans="2:9">
      <c r="B841" s="109"/>
      <c r="C841" s="109"/>
      <c r="D841" s="109"/>
      <c r="E841" s="109"/>
      <c r="F841" s="109"/>
      <c r="G841" s="109"/>
      <c r="H841" s="109"/>
      <c r="I841" s="110"/>
    </row>
    <row r="842" spans="2:9">
      <c r="B842" s="109"/>
      <c r="C842" s="109"/>
      <c r="D842" s="109"/>
      <c r="E842" s="109"/>
      <c r="F842" s="109"/>
      <c r="G842" s="109"/>
      <c r="H842" s="109"/>
      <c r="I842" s="110"/>
    </row>
    <row r="843" spans="2:9">
      <c r="B843" s="109"/>
      <c r="C843" s="109"/>
      <c r="D843" s="109"/>
      <c r="E843" s="109"/>
      <c r="F843" s="109"/>
      <c r="G843" s="109"/>
      <c r="H843" s="109"/>
      <c r="I843" s="110"/>
    </row>
    <row r="844" spans="2:9">
      <c r="B844" s="109"/>
      <c r="C844" s="109"/>
      <c r="D844" s="109"/>
      <c r="E844" s="109"/>
      <c r="F844" s="109"/>
      <c r="G844" s="109"/>
      <c r="H844" s="109"/>
      <c r="I844" s="110"/>
    </row>
    <row r="845" spans="2:9">
      <c r="B845" s="109"/>
      <c r="C845" s="109"/>
      <c r="D845" s="109"/>
      <c r="E845" s="109"/>
      <c r="F845" s="109"/>
      <c r="G845" s="109"/>
      <c r="H845" s="109"/>
      <c r="I845" s="110"/>
    </row>
    <row r="846" spans="2:9">
      <c r="B846" s="109"/>
      <c r="C846" s="109"/>
      <c r="D846" s="109"/>
      <c r="E846" s="109"/>
      <c r="F846" s="109"/>
      <c r="G846" s="109"/>
      <c r="H846" s="109"/>
      <c r="I846" s="110"/>
    </row>
    <row r="847" spans="2:9">
      <c r="B847" s="109"/>
      <c r="C847" s="109"/>
      <c r="D847" s="109"/>
      <c r="E847" s="109"/>
      <c r="F847" s="109"/>
      <c r="G847" s="109"/>
      <c r="H847" s="109"/>
      <c r="I847" s="110"/>
    </row>
    <row r="848" spans="2:9">
      <c r="B848" s="109"/>
      <c r="C848" s="109"/>
      <c r="D848" s="109"/>
      <c r="E848" s="109"/>
      <c r="F848" s="109"/>
      <c r="G848" s="109"/>
      <c r="H848" s="109"/>
      <c r="I848" s="110"/>
    </row>
    <row r="849" spans="2:9">
      <c r="B849" s="109"/>
      <c r="C849" s="109"/>
      <c r="D849" s="109"/>
      <c r="E849" s="109"/>
      <c r="F849" s="109"/>
      <c r="G849" s="109"/>
      <c r="H849" s="109"/>
      <c r="I849" s="110"/>
    </row>
    <row r="850" spans="2:9">
      <c r="B850" s="109"/>
      <c r="C850" s="109"/>
      <c r="D850" s="109"/>
      <c r="E850" s="109"/>
      <c r="F850" s="109"/>
      <c r="G850" s="109"/>
      <c r="H850" s="109"/>
      <c r="I850" s="110"/>
    </row>
    <row r="851" spans="2:9">
      <c r="B851" s="109"/>
      <c r="C851" s="109"/>
      <c r="D851" s="109"/>
      <c r="E851" s="109"/>
      <c r="F851" s="109"/>
      <c r="G851" s="109"/>
      <c r="H851" s="109"/>
      <c r="I851" s="110"/>
    </row>
    <row r="852" spans="2:9">
      <c r="B852" s="109"/>
      <c r="C852" s="109"/>
      <c r="D852" s="109"/>
      <c r="E852" s="109"/>
      <c r="F852" s="109"/>
      <c r="G852" s="109"/>
      <c r="H852" s="109"/>
      <c r="I852" s="110"/>
    </row>
    <row r="853" spans="2:9">
      <c r="B853" s="109"/>
      <c r="C853" s="109"/>
      <c r="D853" s="109"/>
      <c r="E853" s="109"/>
      <c r="F853" s="109"/>
      <c r="G853" s="109"/>
      <c r="H853" s="109"/>
      <c r="I853" s="110"/>
    </row>
    <row r="854" spans="2:9">
      <c r="B854" s="109"/>
      <c r="C854" s="109"/>
      <c r="D854" s="109"/>
      <c r="E854" s="109"/>
      <c r="F854" s="109"/>
      <c r="G854" s="109"/>
      <c r="H854" s="109"/>
      <c r="I854" s="110"/>
    </row>
    <row r="855" spans="2:9">
      <c r="B855" s="109"/>
      <c r="C855" s="109"/>
      <c r="D855" s="109"/>
      <c r="E855" s="109"/>
      <c r="F855" s="109"/>
      <c r="G855" s="109"/>
      <c r="H855" s="109"/>
      <c r="I855" s="110"/>
    </row>
    <row r="856" spans="2:9">
      <c r="B856" s="109"/>
      <c r="C856" s="109"/>
      <c r="D856" s="109"/>
      <c r="E856" s="109"/>
      <c r="F856" s="109"/>
      <c r="G856" s="109"/>
      <c r="H856" s="109"/>
      <c r="I856" s="110"/>
    </row>
    <row r="857" spans="2:9">
      <c r="B857" s="109"/>
      <c r="C857" s="109"/>
      <c r="D857" s="109"/>
      <c r="E857" s="109"/>
      <c r="F857" s="109"/>
      <c r="G857" s="109"/>
      <c r="H857" s="109"/>
      <c r="I857" s="110"/>
    </row>
    <row r="858" spans="2:9">
      <c r="B858" s="109"/>
      <c r="C858" s="109"/>
      <c r="D858" s="109"/>
      <c r="E858" s="109"/>
      <c r="F858" s="109"/>
      <c r="G858" s="109"/>
      <c r="H858" s="109"/>
      <c r="I858" s="110"/>
    </row>
    <row r="859" spans="2:9">
      <c r="B859" s="109"/>
      <c r="C859" s="109"/>
      <c r="D859" s="109"/>
      <c r="E859" s="109"/>
      <c r="F859" s="109"/>
      <c r="G859" s="109"/>
      <c r="H859" s="109"/>
      <c r="I859" s="110"/>
    </row>
    <row r="860" spans="2:9">
      <c r="B860" s="109"/>
      <c r="C860" s="109"/>
      <c r="D860" s="109"/>
      <c r="E860" s="109"/>
      <c r="F860" s="109"/>
      <c r="G860" s="109"/>
      <c r="H860" s="109"/>
      <c r="I860" s="110"/>
    </row>
    <row r="861" spans="2:9">
      <c r="B861" s="109"/>
      <c r="C861" s="109"/>
      <c r="D861" s="109"/>
      <c r="E861" s="109"/>
      <c r="F861" s="109"/>
      <c r="G861" s="109"/>
      <c r="H861" s="109"/>
      <c r="I861" s="110"/>
    </row>
    <row r="862" spans="2:9">
      <c r="B862" s="109"/>
      <c r="C862" s="109"/>
      <c r="D862" s="109"/>
      <c r="E862" s="109"/>
      <c r="F862" s="109"/>
      <c r="G862" s="109"/>
      <c r="H862" s="109"/>
      <c r="I862" s="110"/>
    </row>
    <row r="863" spans="2:9">
      <c r="B863" s="109"/>
      <c r="C863" s="109"/>
      <c r="D863" s="109"/>
      <c r="E863" s="109"/>
      <c r="F863" s="109"/>
      <c r="G863" s="109"/>
      <c r="H863" s="109"/>
      <c r="I863" s="110"/>
    </row>
    <row r="864" spans="2:9">
      <c r="B864" s="109"/>
      <c r="C864" s="109"/>
      <c r="D864" s="109"/>
      <c r="E864" s="109"/>
      <c r="F864" s="109"/>
      <c r="G864" s="109"/>
      <c r="H864" s="109"/>
      <c r="I864" s="110"/>
    </row>
    <row r="865" spans="2:9">
      <c r="B865" s="109"/>
      <c r="C865" s="109"/>
      <c r="D865" s="109"/>
      <c r="E865" s="109"/>
      <c r="F865" s="109"/>
      <c r="G865" s="109"/>
      <c r="H865" s="109"/>
      <c r="I865" s="110"/>
    </row>
    <row r="866" spans="2:9">
      <c r="B866" s="109"/>
      <c r="C866" s="109"/>
      <c r="D866" s="109"/>
      <c r="E866" s="109"/>
      <c r="F866" s="109"/>
      <c r="G866" s="109"/>
      <c r="H866" s="109"/>
      <c r="I866" s="110"/>
    </row>
    <row r="867" spans="2:9">
      <c r="B867" s="109"/>
      <c r="C867" s="109"/>
      <c r="D867" s="109"/>
      <c r="E867" s="109"/>
      <c r="F867" s="109"/>
      <c r="G867" s="109"/>
      <c r="H867" s="109"/>
      <c r="I867" s="110"/>
    </row>
    <row r="868" spans="2:9">
      <c r="B868" s="109"/>
      <c r="C868" s="109"/>
      <c r="D868" s="109"/>
      <c r="E868" s="109"/>
      <c r="F868" s="109"/>
      <c r="G868" s="109"/>
      <c r="H868" s="109"/>
      <c r="I868" s="110"/>
    </row>
    <row r="869" spans="2:9">
      <c r="B869" s="109"/>
      <c r="C869" s="109"/>
      <c r="D869" s="109"/>
      <c r="E869" s="109"/>
      <c r="F869" s="109"/>
      <c r="G869" s="109"/>
      <c r="H869" s="109"/>
      <c r="I869" s="110"/>
    </row>
    <row r="870" spans="2:9">
      <c r="B870" s="109"/>
      <c r="C870" s="109"/>
      <c r="D870" s="109"/>
      <c r="E870" s="109"/>
      <c r="F870" s="109"/>
      <c r="G870" s="109"/>
      <c r="H870" s="109"/>
      <c r="I870" s="110"/>
    </row>
    <row r="871" spans="2:9">
      <c r="B871" s="109"/>
      <c r="C871" s="109"/>
      <c r="D871" s="109"/>
      <c r="E871" s="109"/>
      <c r="F871" s="109"/>
      <c r="G871" s="109"/>
      <c r="H871" s="109"/>
      <c r="I871" s="110"/>
    </row>
    <row r="872" spans="2:9">
      <c r="B872" s="109"/>
      <c r="C872" s="109"/>
      <c r="D872" s="109"/>
      <c r="E872" s="109"/>
      <c r="F872" s="109"/>
      <c r="G872" s="109"/>
      <c r="H872" s="109"/>
      <c r="I872" s="110"/>
    </row>
    <row r="873" spans="2:9">
      <c r="B873" s="109"/>
      <c r="C873" s="109"/>
      <c r="D873" s="109"/>
      <c r="E873" s="109"/>
      <c r="F873" s="109"/>
      <c r="G873" s="109"/>
      <c r="H873" s="109"/>
      <c r="I873" s="110"/>
    </row>
    <row r="874" spans="2:9">
      <c r="B874" s="109"/>
      <c r="C874" s="109"/>
      <c r="D874" s="109"/>
      <c r="E874" s="109"/>
      <c r="F874" s="109"/>
      <c r="G874" s="109"/>
      <c r="H874" s="109"/>
      <c r="I874" s="110"/>
    </row>
    <row r="875" spans="2:9">
      <c r="B875" s="109"/>
      <c r="C875" s="109"/>
      <c r="D875" s="109"/>
      <c r="E875" s="109"/>
      <c r="F875" s="109"/>
      <c r="G875" s="109"/>
      <c r="H875" s="109"/>
      <c r="I875" s="110"/>
    </row>
    <row r="876" spans="2:9">
      <c r="B876" s="109"/>
      <c r="C876" s="109"/>
      <c r="D876" s="109"/>
      <c r="E876" s="109"/>
      <c r="F876" s="109"/>
      <c r="G876" s="109"/>
      <c r="H876" s="109"/>
      <c r="I876" s="110"/>
    </row>
    <row r="877" spans="2:9">
      <c r="B877" s="109"/>
      <c r="C877" s="109"/>
      <c r="D877" s="109"/>
      <c r="E877" s="109"/>
      <c r="F877" s="109"/>
      <c r="G877" s="109"/>
      <c r="H877" s="109"/>
      <c r="I877" s="110"/>
    </row>
    <row r="878" spans="2:9">
      <c r="B878" s="109"/>
      <c r="C878" s="109"/>
      <c r="D878" s="109"/>
      <c r="E878" s="109"/>
      <c r="F878" s="109"/>
      <c r="G878" s="109"/>
      <c r="H878" s="109"/>
      <c r="I878" s="110"/>
    </row>
    <row r="879" spans="2:9">
      <c r="B879" s="109"/>
      <c r="C879" s="109"/>
      <c r="D879" s="109"/>
      <c r="E879" s="109"/>
      <c r="F879" s="109"/>
      <c r="G879" s="109"/>
      <c r="H879" s="109"/>
      <c r="I879" s="110"/>
    </row>
    <row r="880" spans="2:9">
      <c r="B880" s="109"/>
      <c r="C880" s="109"/>
      <c r="D880" s="109"/>
      <c r="E880" s="109"/>
      <c r="F880" s="109"/>
      <c r="G880" s="109"/>
      <c r="H880" s="109"/>
      <c r="I880" s="110"/>
    </row>
    <row r="881" spans="2:9">
      <c r="B881" s="109"/>
      <c r="C881" s="109"/>
      <c r="D881" s="109"/>
      <c r="E881" s="109"/>
      <c r="F881" s="109"/>
      <c r="G881" s="109"/>
      <c r="H881" s="109"/>
      <c r="I881" s="110"/>
    </row>
    <row r="882" spans="2:9">
      <c r="B882" s="109"/>
      <c r="C882" s="109"/>
      <c r="D882" s="109"/>
      <c r="E882" s="109"/>
      <c r="F882" s="109"/>
      <c r="G882" s="109"/>
      <c r="H882" s="109"/>
      <c r="I882" s="110"/>
    </row>
    <row r="883" spans="2:9">
      <c r="B883" s="109"/>
      <c r="C883" s="109"/>
      <c r="D883" s="109"/>
      <c r="E883" s="109"/>
      <c r="F883" s="109"/>
      <c r="G883" s="109"/>
      <c r="H883" s="109"/>
      <c r="I883" s="110"/>
    </row>
    <row r="884" spans="2:9">
      <c r="B884" s="109"/>
      <c r="C884" s="109"/>
      <c r="D884" s="109"/>
      <c r="E884" s="109"/>
      <c r="F884" s="109"/>
      <c r="G884" s="109"/>
      <c r="H884" s="109"/>
      <c r="I884" s="110"/>
    </row>
    <row r="885" spans="2:9">
      <c r="B885" s="109"/>
      <c r="C885" s="109"/>
      <c r="D885" s="109"/>
      <c r="E885" s="109"/>
      <c r="F885" s="109"/>
      <c r="G885" s="109"/>
      <c r="H885" s="109"/>
      <c r="I885" s="110"/>
    </row>
    <row r="886" spans="2:9">
      <c r="B886" s="109"/>
      <c r="C886" s="109"/>
      <c r="D886" s="109"/>
      <c r="E886" s="109"/>
      <c r="F886" s="109"/>
      <c r="G886" s="109"/>
      <c r="H886" s="109"/>
      <c r="I886" s="110"/>
    </row>
    <row r="887" spans="2:9">
      <c r="B887" s="109"/>
      <c r="C887" s="109"/>
      <c r="D887" s="109"/>
      <c r="E887" s="109"/>
      <c r="F887" s="109"/>
      <c r="G887" s="109"/>
      <c r="H887" s="109"/>
      <c r="I887" s="110"/>
    </row>
    <row r="888" spans="2:9">
      <c r="B888" s="109"/>
      <c r="C888" s="109"/>
      <c r="D888" s="109"/>
      <c r="E888" s="109"/>
      <c r="F888" s="109"/>
      <c r="G888" s="109"/>
      <c r="H888" s="109"/>
      <c r="I888" s="110"/>
    </row>
    <row r="889" spans="2:9">
      <c r="B889" s="109"/>
      <c r="C889" s="109"/>
      <c r="D889" s="109"/>
      <c r="E889" s="109"/>
      <c r="F889" s="109"/>
      <c r="G889" s="109"/>
      <c r="H889" s="109"/>
      <c r="I889" s="110"/>
    </row>
    <row r="890" spans="2:9">
      <c r="B890" s="109"/>
      <c r="C890" s="109"/>
      <c r="D890" s="109"/>
      <c r="E890" s="109"/>
      <c r="F890" s="109"/>
      <c r="G890" s="109"/>
      <c r="H890" s="109"/>
      <c r="I890" s="110"/>
    </row>
    <row r="891" spans="2:9">
      <c r="B891" s="109"/>
      <c r="C891" s="109"/>
      <c r="D891" s="109"/>
      <c r="E891" s="109"/>
      <c r="F891" s="109"/>
      <c r="G891" s="109"/>
      <c r="H891" s="109"/>
      <c r="I891" s="110"/>
    </row>
    <row r="892" spans="2:9">
      <c r="B892" s="109"/>
      <c r="C892" s="109"/>
      <c r="D892" s="109"/>
      <c r="E892" s="109"/>
      <c r="F892" s="109"/>
      <c r="G892" s="109"/>
      <c r="H892" s="109"/>
      <c r="I892" s="110"/>
    </row>
    <row r="893" spans="2:9">
      <c r="B893" s="109"/>
      <c r="C893" s="109"/>
      <c r="D893" s="109"/>
      <c r="E893" s="109"/>
      <c r="F893" s="109"/>
      <c r="G893" s="109"/>
      <c r="H893" s="109"/>
      <c r="I893" s="110"/>
    </row>
    <row r="894" spans="2:9">
      <c r="B894" s="109"/>
      <c r="C894" s="109"/>
      <c r="D894" s="109"/>
      <c r="E894" s="109"/>
      <c r="F894" s="109"/>
      <c r="G894" s="109"/>
      <c r="H894" s="109"/>
      <c r="I894" s="110"/>
    </row>
    <row r="895" spans="2:9">
      <c r="B895" s="109"/>
      <c r="C895" s="109"/>
      <c r="D895" s="109"/>
      <c r="E895" s="109"/>
      <c r="F895" s="109"/>
      <c r="G895" s="109"/>
      <c r="H895" s="109"/>
      <c r="I895" s="110"/>
    </row>
    <row r="896" spans="2:9">
      <c r="B896" s="109"/>
      <c r="C896" s="109"/>
      <c r="D896" s="109"/>
      <c r="E896" s="109"/>
      <c r="F896" s="109"/>
      <c r="G896" s="109"/>
      <c r="H896" s="109"/>
      <c r="I896" s="110"/>
    </row>
    <row r="897" spans="2:9">
      <c r="B897" s="109"/>
      <c r="C897" s="109"/>
      <c r="D897" s="109"/>
      <c r="E897" s="109"/>
      <c r="F897" s="109"/>
      <c r="G897" s="109"/>
      <c r="H897" s="109"/>
      <c r="I897" s="110"/>
    </row>
    <row r="898" spans="2:9">
      <c r="B898" s="109"/>
      <c r="C898" s="109"/>
      <c r="D898" s="109"/>
      <c r="E898" s="109"/>
      <c r="F898" s="109"/>
      <c r="G898" s="109"/>
      <c r="H898" s="109"/>
      <c r="I898" s="110"/>
    </row>
    <row r="899" spans="2:9">
      <c r="B899" s="109"/>
      <c r="C899" s="109"/>
      <c r="D899" s="109"/>
      <c r="E899" s="109"/>
      <c r="F899" s="109"/>
      <c r="G899" s="109"/>
      <c r="H899" s="109"/>
      <c r="I899" s="110"/>
    </row>
    <row r="900" spans="2:9">
      <c r="B900" s="109"/>
      <c r="C900" s="109"/>
      <c r="D900" s="109"/>
      <c r="E900" s="109"/>
      <c r="F900" s="109"/>
      <c r="G900" s="109"/>
      <c r="H900" s="109"/>
      <c r="I900" s="110"/>
    </row>
    <row r="901" spans="2:9">
      <c r="B901" s="109"/>
      <c r="C901" s="109"/>
      <c r="D901" s="109"/>
      <c r="E901" s="109"/>
      <c r="F901" s="109"/>
      <c r="G901" s="109"/>
      <c r="H901" s="109"/>
      <c r="I901" s="110"/>
    </row>
    <row r="902" spans="2:9">
      <c r="B902" s="109"/>
      <c r="C902" s="109"/>
      <c r="D902" s="109"/>
      <c r="E902" s="109"/>
      <c r="F902" s="109"/>
      <c r="G902" s="109"/>
      <c r="H902" s="109"/>
      <c r="I902" s="110"/>
    </row>
    <row r="903" spans="2:9">
      <c r="B903" s="109"/>
      <c r="C903" s="109"/>
      <c r="D903" s="109"/>
      <c r="E903" s="109"/>
      <c r="F903" s="109"/>
      <c r="G903" s="109"/>
      <c r="H903" s="109"/>
      <c r="I903" s="110"/>
    </row>
    <row r="904" spans="2:9">
      <c r="B904" s="109"/>
      <c r="C904" s="109"/>
      <c r="D904" s="109"/>
      <c r="E904" s="109"/>
      <c r="F904" s="109"/>
      <c r="G904" s="109"/>
      <c r="H904" s="109"/>
      <c r="I904" s="110"/>
    </row>
    <row r="905" spans="2:9">
      <c r="B905" s="109"/>
      <c r="C905" s="109"/>
      <c r="D905" s="109"/>
      <c r="E905" s="109"/>
      <c r="F905" s="109"/>
      <c r="G905" s="109"/>
      <c r="H905" s="109"/>
      <c r="I905" s="110"/>
    </row>
    <row r="906" spans="2:9">
      <c r="B906" s="109"/>
      <c r="C906" s="109"/>
      <c r="D906" s="109"/>
      <c r="E906" s="109"/>
      <c r="F906" s="109"/>
      <c r="G906" s="109"/>
      <c r="H906" s="109"/>
      <c r="I906" s="110"/>
    </row>
    <row r="907" spans="2:9">
      <c r="B907" s="109"/>
      <c r="C907" s="109"/>
      <c r="D907" s="109"/>
      <c r="E907" s="109"/>
      <c r="F907" s="109"/>
      <c r="G907" s="109"/>
      <c r="H907" s="109"/>
      <c r="I907" s="110"/>
    </row>
    <row r="908" spans="2:9">
      <c r="B908" s="109"/>
      <c r="C908" s="109"/>
      <c r="D908" s="109"/>
      <c r="E908" s="109"/>
      <c r="F908" s="109"/>
      <c r="G908" s="109"/>
      <c r="H908" s="109"/>
      <c r="I908" s="110"/>
    </row>
    <row r="909" spans="2:9">
      <c r="B909" s="109"/>
      <c r="C909" s="109"/>
      <c r="D909" s="109"/>
      <c r="E909" s="109"/>
      <c r="F909" s="109"/>
      <c r="G909" s="109"/>
      <c r="H909" s="109"/>
      <c r="I909" s="110"/>
    </row>
    <row r="910" spans="2:9">
      <c r="B910" s="109"/>
      <c r="C910" s="109"/>
      <c r="D910" s="109"/>
      <c r="E910" s="109"/>
      <c r="F910" s="109"/>
      <c r="G910" s="109"/>
      <c r="H910" s="109"/>
      <c r="I910" s="110"/>
    </row>
    <row r="911" spans="2:9">
      <c r="B911" s="109"/>
      <c r="C911" s="109"/>
      <c r="D911" s="109"/>
      <c r="E911" s="109"/>
      <c r="F911" s="109"/>
      <c r="G911" s="109"/>
      <c r="H911" s="109"/>
      <c r="I911" s="110"/>
    </row>
    <row r="912" spans="2:9">
      <c r="B912" s="109"/>
      <c r="C912" s="109"/>
      <c r="D912" s="109"/>
      <c r="E912" s="109"/>
      <c r="F912" s="109"/>
      <c r="G912" s="109"/>
      <c r="H912" s="109"/>
      <c r="I912" s="110"/>
    </row>
    <row r="913" spans="2:9">
      <c r="B913" s="109"/>
      <c r="C913" s="109"/>
      <c r="D913" s="109"/>
      <c r="E913" s="109"/>
      <c r="F913" s="109"/>
      <c r="G913" s="109"/>
      <c r="H913" s="109"/>
      <c r="I913" s="110"/>
    </row>
    <row r="914" spans="2:9">
      <c r="B914" s="109"/>
      <c r="C914" s="109"/>
      <c r="D914" s="109"/>
      <c r="E914" s="109"/>
      <c r="F914" s="109"/>
      <c r="G914" s="109"/>
      <c r="H914" s="109"/>
      <c r="I914" s="110"/>
    </row>
    <row r="915" spans="2:9">
      <c r="B915" s="109"/>
      <c r="C915" s="109"/>
      <c r="D915" s="109"/>
      <c r="E915" s="109"/>
      <c r="F915" s="109"/>
      <c r="G915" s="109"/>
      <c r="H915" s="109"/>
      <c r="I915" s="110"/>
    </row>
    <row r="916" spans="2:9">
      <c r="B916" s="109"/>
      <c r="C916" s="109"/>
      <c r="D916" s="109"/>
      <c r="E916" s="109"/>
      <c r="F916" s="109"/>
      <c r="G916" s="109"/>
      <c r="H916" s="109"/>
      <c r="I916" s="110"/>
    </row>
    <row r="917" spans="2:9">
      <c r="B917" s="109"/>
      <c r="C917" s="109"/>
      <c r="D917" s="109"/>
      <c r="E917" s="109"/>
      <c r="F917" s="109"/>
      <c r="G917" s="109"/>
      <c r="H917" s="109"/>
      <c r="I917" s="110"/>
    </row>
    <row r="918" spans="2:9">
      <c r="B918" s="109"/>
      <c r="C918" s="109"/>
      <c r="D918" s="109"/>
      <c r="E918" s="109"/>
      <c r="F918" s="109"/>
      <c r="G918" s="109"/>
      <c r="H918" s="109"/>
      <c r="I918" s="110"/>
    </row>
    <row r="919" spans="2:9">
      <c r="B919" s="109"/>
      <c r="C919" s="109"/>
      <c r="D919" s="109"/>
      <c r="E919" s="109"/>
      <c r="F919" s="109"/>
      <c r="G919" s="109"/>
      <c r="H919" s="109"/>
      <c r="I919" s="110"/>
    </row>
    <row r="920" spans="2:9">
      <c r="B920" s="109"/>
      <c r="C920" s="109"/>
      <c r="D920" s="109"/>
      <c r="E920" s="109"/>
      <c r="F920" s="109"/>
      <c r="G920" s="109"/>
      <c r="H920" s="109"/>
      <c r="I920" s="110"/>
    </row>
    <row r="921" spans="2:9">
      <c r="B921" s="109"/>
      <c r="C921" s="109"/>
      <c r="D921" s="109"/>
      <c r="E921" s="109"/>
      <c r="F921" s="109"/>
      <c r="G921" s="109"/>
      <c r="H921" s="109"/>
      <c r="I921" s="110"/>
    </row>
    <row r="922" spans="2:9">
      <c r="B922" s="109"/>
      <c r="C922" s="109"/>
      <c r="D922" s="109"/>
      <c r="E922" s="109"/>
      <c r="F922" s="109"/>
      <c r="G922" s="109"/>
      <c r="H922" s="109"/>
      <c r="I922" s="110"/>
    </row>
    <row r="923" spans="2:9">
      <c r="B923" s="109"/>
      <c r="C923" s="109"/>
      <c r="D923" s="109"/>
      <c r="E923" s="109"/>
      <c r="F923" s="109"/>
      <c r="G923" s="109"/>
      <c r="H923" s="109"/>
      <c r="I923" s="110"/>
    </row>
    <row r="924" spans="2:9">
      <c r="B924" s="109"/>
      <c r="C924" s="109"/>
      <c r="D924" s="109"/>
      <c r="E924" s="109"/>
      <c r="F924" s="109"/>
      <c r="G924" s="109"/>
      <c r="H924" s="109"/>
      <c r="I924" s="110"/>
    </row>
    <row r="925" spans="2:9">
      <c r="B925" s="109"/>
      <c r="C925" s="109"/>
      <c r="D925" s="109"/>
      <c r="E925" s="109"/>
      <c r="F925" s="109"/>
      <c r="G925" s="109"/>
      <c r="H925" s="109"/>
      <c r="I925" s="110"/>
    </row>
    <row r="926" spans="2:9">
      <c r="B926" s="109"/>
      <c r="C926" s="109"/>
      <c r="D926" s="109"/>
      <c r="E926" s="109"/>
      <c r="F926" s="109"/>
      <c r="G926" s="109"/>
      <c r="H926" s="109"/>
      <c r="I926" s="110"/>
    </row>
    <row r="927" spans="2:9">
      <c r="B927" s="109"/>
      <c r="C927" s="109"/>
      <c r="D927" s="109"/>
      <c r="E927" s="109"/>
      <c r="F927" s="109"/>
      <c r="G927" s="109"/>
      <c r="H927" s="109"/>
      <c r="I927" s="110"/>
    </row>
    <row r="928" spans="2:9">
      <c r="B928" s="109"/>
      <c r="C928" s="109"/>
      <c r="D928" s="109"/>
      <c r="E928" s="109"/>
      <c r="F928" s="109"/>
      <c r="G928" s="109"/>
      <c r="H928" s="109"/>
      <c r="I928" s="110"/>
    </row>
    <row r="929" spans="2:9">
      <c r="B929" s="109"/>
      <c r="C929" s="109"/>
      <c r="D929" s="109"/>
      <c r="E929" s="109"/>
      <c r="F929" s="109"/>
      <c r="G929" s="109"/>
      <c r="H929" s="109"/>
      <c r="I929" s="110"/>
    </row>
    <row r="930" spans="2:9">
      <c r="B930" s="109"/>
      <c r="C930" s="109"/>
      <c r="D930" s="109"/>
      <c r="E930" s="109"/>
      <c r="F930" s="109"/>
      <c r="G930" s="109"/>
      <c r="H930" s="109"/>
      <c r="I930" s="110"/>
    </row>
    <row r="931" spans="2:9">
      <c r="B931" s="109"/>
      <c r="C931" s="109"/>
      <c r="D931" s="109"/>
      <c r="E931" s="109"/>
      <c r="F931" s="109"/>
      <c r="G931" s="109"/>
      <c r="H931" s="109"/>
      <c r="I931" s="110"/>
    </row>
    <row r="932" spans="2:9">
      <c r="B932" s="109"/>
      <c r="C932" s="109"/>
      <c r="D932" s="109"/>
      <c r="E932" s="109"/>
      <c r="F932" s="109"/>
      <c r="G932" s="109"/>
      <c r="H932" s="109"/>
      <c r="I932" s="110"/>
    </row>
    <row r="933" spans="2:9">
      <c r="B933" s="109"/>
      <c r="C933" s="109"/>
      <c r="D933" s="109"/>
      <c r="E933" s="109"/>
      <c r="F933" s="109"/>
      <c r="G933" s="109"/>
      <c r="H933" s="109"/>
      <c r="I933" s="110"/>
    </row>
    <row r="934" spans="2:9">
      <c r="B934" s="109"/>
      <c r="C934" s="109"/>
      <c r="D934" s="109"/>
      <c r="E934" s="109"/>
      <c r="F934" s="109"/>
      <c r="G934" s="109"/>
      <c r="H934" s="109"/>
      <c r="I934" s="110"/>
    </row>
    <row r="935" spans="2:9">
      <c r="B935" s="109"/>
      <c r="C935" s="109"/>
      <c r="D935" s="109"/>
      <c r="E935" s="109"/>
      <c r="F935" s="109"/>
      <c r="G935" s="109"/>
      <c r="H935" s="109"/>
      <c r="I935" s="110"/>
    </row>
    <row r="936" spans="2:9">
      <c r="B936" s="109"/>
      <c r="C936" s="109"/>
      <c r="D936" s="109"/>
      <c r="E936" s="109"/>
      <c r="F936" s="109"/>
      <c r="G936" s="109"/>
      <c r="H936" s="109"/>
      <c r="I936" s="110"/>
    </row>
    <row r="937" spans="2:9">
      <c r="B937" s="109"/>
      <c r="C937" s="109"/>
      <c r="D937" s="109"/>
      <c r="E937" s="109"/>
      <c r="F937" s="109"/>
      <c r="G937" s="109"/>
      <c r="H937" s="109"/>
      <c r="I937" s="110"/>
    </row>
    <row r="938" spans="2:9">
      <c r="B938" s="109"/>
      <c r="C938" s="109"/>
      <c r="D938" s="109"/>
      <c r="E938" s="109"/>
      <c r="F938" s="109"/>
      <c r="G938" s="109"/>
      <c r="H938" s="109"/>
      <c r="I938" s="110"/>
    </row>
    <row r="939" spans="2:9">
      <c r="B939" s="109"/>
      <c r="C939" s="109"/>
      <c r="D939" s="109"/>
      <c r="E939" s="109"/>
      <c r="F939" s="109"/>
      <c r="G939" s="109"/>
      <c r="H939" s="109"/>
      <c r="I939" s="110"/>
    </row>
    <row r="940" spans="2:9">
      <c r="B940" s="109"/>
      <c r="C940" s="109"/>
      <c r="D940" s="109"/>
      <c r="E940" s="109"/>
      <c r="F940" s="109"/>
      <c r="G940" s="109"/>
      <c r="H940" s="109"/>
      <c r="I940" s="110"/>
    </row>
    <row r="941" spans="2:9">
      <c r="B941" s="109"/>
      <c r="C941" s="109"/>
      <c r="D941" s="109"/>
      <c r="E941" s="109"/>
      <c r="F941" s="109"/>
      <c r="G941" s="109"/>
      <c r="H941" s="109"/>
      <c r="I941" s="110"/>
    </row>
    <row r="942" spans="2:9">
      <c r="B942" s="109"/>
      <c r="C942" s="109"/>
      <c r="D942" s="109"/>
      <c r="E942" s="109"/>
      <c r="F942" s="109"/>
      <c r="G942" s="109"/>
      <c r="H942" s="109"/>
      <c r="I942" s="110"/>
    </row>
    <row r="943" spans="2:9">
      <c r="B943" s="109"/>
      <c r="C943" s="109"/>
      <c r="D943" s="109"/>
      <c r="E943" s="109"/>
      <c r="F943" s="109"/>
      <c r="G943" s="109"/>
      <c r="H943" s="109"/>
      <c r="I943" s="110"/>
    </row>
    <row r="944" spans="2:9">
      <c r="B944" s="109"/>
      <c r="C944" s="109"/>
      <c r="D944" s="109"/>
      <c r="E944" s="109"/>
      <c r="F944" s="109"/>
      <c r="G944" s="109"/>
      <c r="H944" s="109"/>
      <c r="I944" s="110"/>
    </row>
    <row r="945" spans="2:9">
      <c r="B945" s="109"/>
      <c r="C945" s="109"/>
      <c r="D945" s="109"/>
      <c r="E945" s="109"/>
      <c r="F945" s="109"/>
      <c r="G945" s="109"/>
      <c r="H945" s="109"/>
      <c r="I945" s="110"/>
    </row>
    <row r="946" spans="2:9">
      <c r="B946" s="109"/>
      <c r="C946" s="109"/>
      <c r="D946" s="109"/>
      <c r="E946" s="109"/>
      <c r="F946" s="109"/>
      <c r="G946" s="109"/>
      <c r="H946" s="109"/>
      <c r="I946" s="110"/>
    </row>
    <row r="947" spans="2:9">
      <c r="B947" s="109"/>
      <c r="C947" s="109"/>
      <c r="D947" s="109"/>
      <c r="E947" s="109"/>
      <c r="F947" s="109"/>
      <c r="G947" s="109"/>
      <c r="H947" s="109"/>
      <c r="I947" s="110"/>
    </row>
    <row r="948" spans="2:9">
      <c r="B948" s="109"/>
      <c r="C948" s="109"/>
      <c r="D948" s="109"/>
      <c r="E948" s="109"/>
      <c r="F948" s="109"/>
      <c r="G948" s="109"/>
      <c r="H948" s="109"/>
      <c r="I948" s="110"/>
    </row>
    <row r="949" spans="2:9">
      <c r="B949" s="109"/>
      <c r="C949" s="109"/>
      <c r="D949" s="109"/>
      <c r="E949" s="109"/>
      <c r="F949" s="109"/>
      <c r="G949" s="109"/>
      <c r="H949" s="109"/>
      <c r="I949" s="110"/>
    </row>
    <row r="950" spans="2:9">
      <c r="B950" s="109"/>
      <c r="C950" s="109"/>
      <c r="D950" s="109"/>
      <c r="E950" s="109"/>
      <c r="F950" s="109"/>
      <c r="G950" s="109"/>
      <c r="H950" s="109"/>
      <c r="I950" s="110"/>
    </row>
    <row r="951" spans="2:9">
      <c r="B951" s="109"/>
      <c r="C951" s="109"/>
      <c r="D951" s="109"/>
      <c r="E951" s="109"/>
      <c r="F951" s="109"/>
      <c r="G951" s="109"/>
      <c r="H951" s="109"/>
      <c r="I951" s="110"/>
    </row>
    <row r="952" spans="2:9">
      <c r="B952" s="109"/>
      <c r="C952" s="109"/>
      <c r="D952" s="109"/>
      <c r="E952" s="109"/>
      <c r="F952" s="109"/>
      <c r="G952" s="109"/>
      <c r="H952" s="109"/>
      <c r="I952" s="110"/>
    </row>
    <row r="953" spans="2:9">
      <c r="B953" s="109"/>
      <c r="C953" s="109"/>
      <c r="D953" s="109"/>
      <c r="E953" s="109"/>
      <c r="F953" s="109"/>
      <c r="G953" s="109"/>
      <c r="H953" s="109"/>
      <c r="I953" s="110"/>
    </row>
    <row r="954" spans="2:9">
      <c r="B954" s="109"/>
      <c r="C954" s="109"/>
      <c r="D954" s="109"/>
      <c r="E954" s="109"/>
      <c r="F954" s="109"/>
      <c r="G954" s="109"/>
      <c r="H954" s="109"/>
      <c r="I954" s="110"/>
    </row>
    <row r="955" spans="2:9">
      <c r="B955" s="109"/>
      <c r="C955" s="109"/>
      <c r="D955" s="109"/>
      <c r="E955" s="109"/>
      <c r="F955" s="109"/>
      <c r="G955" s="109"/>
      <c r="H955" s="109"/>
      <c r="I955" s="110"/>
    </row>
    <row r="956" spans="2:9">
      <c r="B956" s="109"/>
      <c r="C956" s="109"/>
      <c r="D956" s="109"/>
      <c r="E956" s="109"/>
      <c r="F956" s="109"/>
      <c r="G956" s="109"/>
      <c r="H956" s="109"/>
      <c r="I956" s="110"/>
    </row>
    <row r="957" spans="2:9">
      <c r="B957" s="109"/>
      <c r="C957" s="109"/>
      <c r="D957" s="109"/>
      <c r="E957" s="109"/>
      <c r="F957" s="109"/>
      <c r="G957" s="109"/>
      <c r="H957" s="109"/>
      <c r="I957" s="110"/>
    </row>
    <row r="958" spans="2:9">
      <c r="B958" s="109"/>
      <c r="C958" s="109"/>
      <c r="D958" s="109"/>
      <c r="E958" s="109"/>
      <c r="F958" s="109"/>
      <c r="G958" s="109"/>
      <c r="H958" s="109"/>
      <c r="I958" s="110"/>
    </row>
    <row r="959" spans="2:9">
      <c r="B959" s="109"/>
      <c r="C959" s="109"/>
      <c r="D959" s="109"/>
      <c r="E959" s="109"/>
      <c r="F959" s="109"/>
      <c r="G959" s="109"/>
      <c r="H959" s="109"/>
      <c r="I959" s="110"/>
    </row>
    <row r="960" spans="2:9">
      <c r="B960" s="109"/>
      <c r="C960" s="109"/>
      <c r="D960" s="109"/>
      <c r="E960" s="109"/>
      <c r="F960" s="109"/>
      <c r="G960" s="109"/>
      <c r="H960" s="109"/>
      <c r="I960" s="110"/>
    </row>
    <row r="961" spans="2:9">
      <c r="B961" s="109"/>
      <c r="C961" s="109"/>
      <c r="D961" s="109"/>
      <c r="E961" s="109"/>
      <c r="F961" s="109"/>
      <c r="G961" s="109"/>
      <c r="H961" s="109"/>
      <c r="I961" s="110"/>
    </row>
    <row r="962" spans="2:9">
      <c r="B962" s="109"/>
      <c r="C962" s="109"/>
      <c r="D962" s="109"/>
      <c r="E962" s="109"/>
      <c r="F962" s="109"/>
      <c r="G962" s="109"/>
      <c r="H962" s="109"/>
      <c r="I962" s="110"/>
    </row>
    <row r="963" spans="2:9">
      <c r="B963" s="109"/>
      <c r="C963" s="109"/>
      <c r="D963" s="109"/>
      <c r="E963" s="109"/>
      <c r="F963" s="109"/>
      <c r="G963" s="109"/>
      <c r="H963" s="109"/>
      <c r="I963" s="110"/>
    </row>
    <row r="964" spans="2:9">
      <c r="B964" s="109"/>
      <c r="C964" s="109"/>
      <c r="D964" s="109"/>
      <c r="E964" s="109"/>
      <c r="F964" s="109"/>
      <c r="G964" s="109"/>
      <c r="H964" s="109"/>
      <c r="I964" s="110"/>
    </row>
    <row r="965" spans="2:9">
      <c r="B965" s="109"/>
      <c r="C965" s="109"/>
      <c r="D965" s="109"/>
      <c r="E965" s="109"/>
      <c r="F965" s="109"/>
      <c r="G965" s="109"/>
      <c r="H965" s="109"/>
      <c r="I965" s="110"/>
    </row>
    <row r="966" spans="2:9">
      <c r="B966" s="109"/>
      <c r="C966" s="109"/>
      <c r="D966" s="109"/>
      <c r="E966" s="109"/>
      <c r="F966" s="109"/>
      <c r="G966" s="109"/>
      <c r="H966" s="109"/>
      <c r="I966" s="110"/>
    </row>
    <row r="967" spans="2:9">
      <c r="B967" s="109"/>
      <c r="C967" s="109"/>
      <c r="D967" s="109"/>
      <c r="E967" s="109"/>
      <c r="F967" s="109"/>
      <c r="G967" s="109"/>
      <c r="H967" s="109"/>
      <c r="I967" s="110"/>
    </row>
    <row r="968" spans="2:9">
      <c r="B968" s="109"/>
      <c r="C968" s="109"/>
      <c r="D968" s="109"/>
      <c r="E968" s="109"/>
      <c r="F968" s="109"/>
      <c r="G968" s="109"/>
      <c r="H968" s="109"/>
      <c r="I968" s="110"/>
    </row>
    <row r="969" spans="2:9">
      <c r="B969" s="109"/>
      <c r="C969" s="109"/>
      <c r="D969" s="109"/>
      <c r="E969" s="109"/>
      <c r="F969" s="109"/>
      <c r="G969" s="109"/>
      <c r="H969" s="109"/>
      <c r="I969" s="110"/>
    </row>
    <row r="970" spans="2:9">
      <c r="B970" s="109"/>
      <c r="C970" s="109"/>
      <c r="D970" s="109"/>
      <c r="E970" s="109"/>
      <c r="F970" s="109"/>
      <c r="G970" s="109"/>
      <c r="H970" s="109"/>
      <c r="I970" s="110"/>
    </row>
    <row r="971" spans="2:9">
      <c r="B971" s="109"/>
      <c r="C971" s="109"/>
      <c r="D971" s="109"/>
      <c r="E971" s="109"/>
      <c r="F971" s="109"/>
      <c r="G971" s="109"/>
      <c r="H971" s="109"/>
      <c r="I971" s="110"/>
    </row>
    <row r="972" spans="2:9">
      <c r="B972" s="109"/>
      <c r="C972" s="109"/>
      <c r="D972" s="109"/>
      <c r="E972" s="109"/>
      <c r="F972" s="109"/>
      <c r="G972" s="109"/>
      <c r="H972" s="109"/>
      <c r="I972" s="110"/>
    </row>
    <row r="973" spans="2:9">
      <c r="B973" s="109"/>
      <c r="C973" s="109"/>
      <c r="D973" s="109"/>
      <c r="E973" s="109"/>
      <c r="F973" s="109"/>
      <c r="G973" s="109"/>
      <c r="H973" s="109"/>
      <c r="I973" s="110"/>
    </row>
    <row r="974" spans="2:9">
      <c r="B974" s="109"/>
      <c r="C974" s="109"/>
      <c r="D974" s="109"/>
      <c r="E974" s="109"/>
      <c r="F974" s="109"/>
      <c r="G974" s="109"/>
      <c r="H974" s="109"/>
      <c r="I974" s="110"/>
    </row>
    <row r="975" spans="2:9">
      <c r="B975" s="109"/>
      <c r="C975" s="109"/>
      <c r="D975" s="109"/>
      <c r="E975" s="109"/>
      <c r="F975" s="109"/>
      <c r="G975" s="109"/>
      <c r="H975" s="109"/>
      <c r="I975" s="110"/>
    </row>
    <row r="976" spans="2:9">
      <c r="B976" s="109"/>
      <c r="C976" s="109"/>
      <c r="D976" s="109"/>
      <c r="E976" s="109"/>
      <c r="F976" s="109"/>
      <c r="G976" s="109"/>
      <c r="H976" s="109"/>
      <c r="I976" s="110"/>
    </row>
    <row r="977" spans="2:9">
      <c r="B977" s="109"/>
      <c r="C977" s="109"/>
      <c r="D977" s="109"/>
      <c r="E977" s="109"/>
      <c r="F977" s="109"/>
      <c r="G977" s="109"/>
      <c r="H977" s="109"/>
      <c r="I977" s="110"/>
    </row>
    <row r="978" spans="2:9">
      <c r="B978" s="109"/>
      <c r="C978" s="109"/>
      <c r="D978" s="109"/>
      <c r="E978" s="109"/>
      <c r="F978" s="109"/>
      <c r="G978" s="109"/>
      <c r="H978" s="109"/>
      <c r="I978" s="110"/>
    </row>
    <row r="979" spans="2:9">
      <c r="B979" s="109"/>
      <c r="C979" s="109"/>
      <c r="D979" s="109"/>
      <c r="E979" s="109"/>
      <c r="F979" s="109"/>
      <c r="G979" s="109"/>
      <c r="H979" s="109"/>
      <c r="I979" s="110"/>
    </row>
    <row r="980" spans="2:9">
      <c r="B980" s="109"/>
      <c r="C980" s="109"/>
      <c r="D980" s="109"/>
      <c r="E980" s="109"/>
      <c r="F980" s="109"/>
      <c r="G980" s="109"/>
      <c r="H980" s="109"/>
      <c r="I980" s="110"/>
    </row>
    <row r="981" spans="2:9">
      <c r="B981" s="109"/>
      <c r="C981" s="109"/>
      <c r="D981" s="109"/>
      <c r="E981" s="109"/>
      <c r="F981" s="109"/>
      <c r="G981" s="109"/>
      <c r="H981" s="109"/>
      <c r="I981" s="110"/>
    </row>
    <row r="982" spans="2:9">
      <c r="B982" s="109"/>
      <c r="C982" s="109"/>
      <c r="D982" s="109"/>
      <c r="E982" s="109"/>
      <c r="F982" s="109"/>
      <c r="G982" s="109"/>
      <c r="H982" s="109"/>
      <c r="I982" s="110"/>
    </row>
    <row r="983" spans="2:9">
      <c r="B983" s="109"/>
      <c r="C983" s="109"/>
      <c r="D983" s="109"/>
      <c r="E983" s="109"/>
      <c r="F983" s="109"/>
      <c r="G983" s="109"/>
      <c r="H983" s="109"/>
      <c r="I983" s="110"/>
    </row>
    <row r="984" spans="2:9">
      <c r="B984" s="109"/>
      <c r="C984" s="109"/>
      <c r="D984" s="109"/>
      <c r="E984" s="109"/>
      <c r="F984" s="109"/>
      <c r="G984" s="109"/>
      <c r="H984" s="109"/>
      <c r="I984" s="110"/>
    </row>
    <row r="985" spans="2:9">
      <c r="B985" s="109"/>
      <c r="C985" s="109"/>
      <c r="D985" s="109"/>
      <c r="E985" s="109"/>
      <c r="F985" s="109"/>
      <c r="G985" s="109"/>
      <c r="H985" s="109"/>
      <c r="I985" s="110"/>
    </row>
    <row r="986" spans="2:9">
      <c r="B986" s="109"/>
      <c r="C986" s="109"/>
      <c r="D986" s="109"/>
      <c r="E986" s="109"/>
      <c r="F986" s="109"/>
      <c r="G986" s="109"/>
      <c r="H986" s="109"/>
      <c r="I986" s="110"/>
    </row>
    <row r="987" spans="2:9">
      <c r="B987" s="109"/>
      <c r="C987" s="109"/>
      <c r="D987" s="109"/>
      <c r="E987" s="109"/>
      <c r="F987" s="109"/>
      <c r="G987" s="109"/>
      <c r="H987" s="109"/>
      <c r="I987" s="110"/>
    </row>
    <row r="988" spans="2:9">
      <c r="B988" s="109"/>
      <c r="C988" s="109"/>
      <c r="D988" s="109"/>
      <c r="E988" s="109"/>
      <c r="F988" s="109"/>
      <c r="G988" s="109"/>
      <c r="H988" s="109"/>
      <c r="I988" s="110"/>
    </row>
    <row r="989" spans="2:9">
      <c r="B989" s="109"/>
      <c r="C989" s="109"/>
      <c r="D989" s="109"/>
      <c r="E989" s="109"/>
      <c r="F989" s="109"/>
      <c r="G989" s="109"/>
      <c r="H989" s="109"/>
      <c r="I989" s="110"/>
    </row>
    <row r="990" spans="2:9">
      <c r="B990" s="109"/>
      <c r="C990" s="109"/>
      <c r="D990" s="109"/>
      <c r="E990" s="109"/>
      <c r="F990" s="109"/>
      <c r="G990" s="109"/>
      <c r="H990" s="109"/>
      <c r="I990" s="110"/>
    </row>
    <row r="991" spans="2:9">
      <c r="B991" s="109"/>
      <c r="C991" s="109"/>
      <c r="D991" s="109"/>
      <c r="E991" s="109"/>
      <c r="F991" s="109"/>
      <c r="G991" s="109"/>
      <c r="H991" s="109"/>
      <c r="I991" s="110"/>
    </row>
    <row r="992" spans="2:9">
      <c r="B992" s="109"/>
      <c r="C992" s="109"/>
      <c r="D992" s="109"/>
      <c r="E992" s="109"/>
      <c r="F992" s="109"/>
      <c r="G992" s="109"/>
      <c r="H992" s="109"/>
      <c r="I992" s="110"/>
    </row>
    <row r="993" spans="2:9">
      <c r="B993" s="109"/>
      <c r="C993" s="109"/>
      <c r="D993" s="109"/>
      <c r="E993" s="109"/>
      <c r="F993" s="109"/>
      <c r="G993" s="109"/>
      <c r="H993" s="109"/>
      <c r="I993" s="110"/>
    </row>
    <row r="994" spans="2:9">
      <c r="B994" s="109"/>
      <c r="C994" s="109"/>
      <c r="D994" s="109"/>
      <c r="E994" s="109"/>
      <c r="F994" s="109"/>
      <c r="G994" s="109"/>
      <c r="H994" s="109"/>
      <c r="I994" s="110"/>
    </row>
    <row r="995" spans="2:9">
      <c r="B995" s="109"/>
      <c r="C995" s="109"/>
      <c r="D995" s="109"/>
      <c r="E995" s="109"/>
      <c r="F995" s="109"/>
      <c r="G995" s="109"/>
      <c r="H995" s="109"/>
      <c r="I995" s="110"/>
    </row>
    <row r="996" spans="2:9">
      <c r="B996" s="109"/>
      <c r="C996" s="109"/>
      <c r="D996" s="109"/>
      <c r="E996" s="109"/>
      <c r="F996" s="109"/>
      <c r="G996" s="109"/>
      <c r="H996" s="109"/>
      <c r="I996" s="110"/>
    </row>
    <row r="997" spans="2:9">
      <c r="B997" s="109"/>
      <c r="C997" s="109"/>
      <c r="D997" s="109"/>
      <c r="E997" s="109"/>
      <c r="F997" s="109"/>
      <c r="G997" s="109"/>
      <c r="H997" s="109"/>
      <c r="I997" s="110"/>
    </row>
    <row r="998" spans="2:9">
      <c r="B998" s="109"/>
      <c r="C998" s="109"/>
      <c r="D998" s="109"/>
      <c r="E998" s="109"/>
      <c r="F998" s="109"/>
      <c r="G998" s="109"/>
      <c r="H998" s="109"/>
      <c r="I998" s="110"/>
    </row>
    <row r="999" spans="2:9">
      <c r="B999" s="109"/>
      <c r="C999" s="109"/>
      <c r="D999" s="109"/>
      <c r="E999" s="109"/>
      <c r="F999" s="109"/>
      <c r="G999" s="109"/>
      <c r="H999" s="109"/>
      <c r="I999" s="110"/>
    </row>
    <row r="1000" spans="2:9">
      <c r="B1000" s="109"/>
      <c r="C1000" s="109"/>
      <c r="D1000" s="109"/>
      <c r="E1000" s="109"/>
      <c r="F1000" s="109"/>
      <c r="G1000" s="109"/>
      <c r="H1000" s="109"/>
      <c r="I1000" s="110"/>
    </row>
    <row r="1001" spans="2:9">
      <c r="B1001" s="109"/>
      <c r="C1001" s="109"/>
      <c r="D1001" s="109"/>
      <c r="E1001" s="109"/>
      <c r="F1001" s="109"/>
      <c r="G1001" s="109"/>
      <c r="H1001" s="109"/>
      <c r="I1001" s="110"/>
    </row>
    <row r="1002" spans="2:9">
      <c r="B1002" s="109"/>
      <c r="C1002" s="109"/>
      <c r="D1002" s="109"/>
      <c r="E1002" s="109"/>
      <c r="F1002" s="109"/>
      <c r="G1002" s="109"/>
      <c r="H1002" s="109"/>
      <c r="I1002" s="110"/>
    </row>
    <row r="1003" spans="2:9">
      <c r="B1003" s="109"/>
      <c r="C1003" s="109"/>
      <c r="D1003" s="109"/>
      <c r="E1003" s="109"/>
      <c r="F1003" s="109"/>
      <c r="G1003" s="109"/>
      <c r="H1003" s="109"/>
      <c r="I1003" s="110"/>
    </row>
    <row r="1004" spans="2:9">
      <c r="B1004" s="109"/>
      <c r="C1004" s="109"/>
      <c r="D1004" s="109"/>
      <c r="E1004" s="109"/>
      <c r="F1004" s="109"/>
      <c r="G1004" s="109"/>
      <c r="H1004" s="109"/>
      <c r="I1004" s="110"/>
    </row>
    <row r="1005" spans="2:9">
      <c r="B1005" s="109"/>
      <c r="C1005" s="109"/>
      <c r="D1005" s="109"/>
      <c r="E1005" s="109"/>
      <c r="F1005" s="109"/>
      <c r="G1005" s="109"/>
      <c r="H1005" s="109"/>
      <c r="I1005" s="110"/>
    </row>
    <row r="1006" spans="2:9">
      <c r="B1006" s="109"/>
      <c r="C1006" s="109"/>
      <c r="D1006" s="109"/>
      <c r="E1006" s="109"/>
      <c r="F1006" s="109"/>
      <c r="G1006" s="109"/>
      <c r="H1006" s="109"/>
      <c r="I1006" s="110"/>
    </row>
    <row r="1007" spans="2:9">
      <c r="B1007" s="109"/>
      <c r="C1007" s="109"/>
      <c r="D1007" s="109"/>
      <c r="E1007" s="109"/>
      <c r="F1007" s="109"/>
      <c r="G1007" s="109"/>
      <c r="H1007" s="109"/>
      <c r="I1007" s="110"/>
    </row>
    <row r="1008" spans="2:9">
      <c r="B1008" s="109"/>
      <c r="C1008" s="109"/>
      <c r="D1008" s="109"/>
      <c r="E1008" s="109"/>
      <c r="F1008" s="109"/>
      <c r="G1008" s="109"/>
      <c r="H1008" s="109"/>
      <c r="I1008" s="110"/>
    </row>
    <row r="1009" spans="2:9">
      <c r="B1009" s="109"/>
      <c r="C1009" s="109"/>
      <c r="D1009" s="109"/>
      <c r="E1009" s="109"/>
      <c r="F1009" s="109"/>
      <c r="G1009" s="109"/>
      <c r="H1009" s="109"/>
      <c r="I1009" s="110"/>
    </row>
    <row r="1010" spans="2:9">
      <c r="B1010" s="109"/>
      <c r="C1010" s="109"/>
      <c r="D1010" s="109"/>
      <c r="E1010" s="109"/>
      <c r="F1010" s="109"/>
      <c r="G1010" s="109"/>
      <c r="H1010" s="109"/>
      <c r="I1010" s="110"/>
    </row>
    <row r="1011" spans="2:9">
      <c r="B1011" s="109"/>
      <c r="C1011" s="109"/>
      <c r="D1011" s="109"/>
      <c r="E1011" s="109"/>
      <c r="F1011" s="109"/>
      <c r="G1011" s="109"/>
      <c r="H1011" s="109"/>
      <c r="I1011" s="110"/>
    </row>
    <row r="1012" spans="2:9">
      <c r="B1012" s="109"/>
      <c r="C1012" s="109"/>
      <c r="D1012" s="109"/>
      <c r="E1012" s="109"/>
      <c r="F1012" s="109"/>
      <c r="G1012" s="109"/>
      <c r="H1012" s="109"/>
      <c r="I1012" s="110"/>
    </row>
    <row r="1013" spans="2:9">
      <c r="B1013" s="109"/>
      <c r="C1013" s="109"/>
      <c r="D1013" s="109"/>
      <c r="E1013" s="109"/>
      <c r="F1013" s="109"/>
      <c r="G1013" s="109"/>
      <c r="H1013" s="109"/>
      <c r="I1013" s="110"/>
    </row>
    <row r="1014" spans="2:9">
      <c r="B1014" s="109"/>
      <c r="C1014" s="109"/>
      <c r="D1014" s="109"/>
      <c r="E1014" s="109"/>
      <c r="F1014" s="109"/>
      <c r="G1014" s="109"/>
      <c r="H1014" s="109"/>
      <c r="I1014" s="110"/>
    </row>
    <row r="1015" spans="2:9">
      <c r="B1015" s="109"/>
      <c r="C1015" s="109"/>
      <c r="D1015" s="109"/>
      <c r="E1015" s="109"/>
      <c r="F1015" s="109"/>
      <c r="G1015" s="109"/>
      <c r="H1015" s="109"/>
      <c r="I1015" s="110"/>
    </row>
    <row r="1016" spans="2:9">
      <c r="B1016" s="109"/>
      <c r="C1016" s="109"/>
      <c r="D1016" s="109"/>
      <c r="E1016" s="109"/>
      <c r="F1016" s="109"/>
      <c r="G1016" s="109"/>
      <c r="H1016" s="109"/>
      <c r="I1016" s="110"/>
    </row>
    <row r="1017" spans="2:9">
      <c r="B1017" s="109"/>
      <c r="C1017" s="109"/>
      <c r="D1017" s="109"/>
      <c r="E1017" s="109"/>
      <c r="F1017" s="109"/>
      <c r="G1017" s="109"/>
      <c r="H1017" s="109"/>
      <c r="I1017" s="110"/>
    </row>
    <row r="1018" spans="2:9">
      <c r="B1018" s="109"/>
      <c r="C1018" s="109"/>
      <c r="D1018" s="109"/>
      <c r="E1018" s="109"/>
      <c r="F1018" s="109"/>
      <c r="G1018" s="109"/>
      <c r="H1018" s="109"/>
      <c r="I1018" s="110"/>
    </row>
    <row r="1019" spans="2:9">
      <c r="B1019" s="109"/>
      <c r="C1019" s="109"/>
      <c r="D1019" s="109"/>
      <c r="E1019" s="109"/>
      <c r="F1019" s="109"/>
      <c r="G1019" s="109"/>
      <c r="H1019" s="109"/>
      <c r="I1019" s="110"/>
    </row>
    <row r="1020" spans="2:9">
      <c r="B1020" s="109"/>
      <c r="C1020" s="109"/>
      <c r="D1020" s="109"/>
      <c r="E1020" s="109"/>
      <c r="F1020" s="109"/>
      <c r="G1020" s="109"/>
      <c r="H1020" s="109"/>
      <c r="I1020" s="110"/>
    </row>
    <row r="1021" spans="2:9">
      <c r="B1021" s="109"/>
      <c r="C1021" s="109"/>
      <c r="D1021" s="109"/>
      <c r="E1021" s="109"/>
      <c r="F1021" s="109"/>
      <c r="G1021" s="109"/>
      <c r="H1021" s="109"/>
      <c r="I1021" s="110"/>
    </row>
    <row r="1022" spans="2:9">
      <c r="B1022" s="109"/>
      <c r="C1022" s="109"/>
      <c r="D1022" s="109"/>
      <c r="E1022" s="109"/>
      <c r="F1022" s="109"/>
      <c r="G1022" s="109"/>
      <c r="H1022" s="109"/>
      <c r="I1022" s="110"/>
    </row>
    <row r="1023" spans="2:9">
      <c r="B1023" s="109"/>
      <c r="C1023" s="109"/>
      <c r="D1023" s="109"/>
      <c r="E1023" s="109"/>
      <c r="F1023" s="109"/>
      <c r="G1023" s="109"/>
      <c r="H1023" s="109"/>
      <c r="I1023" s="110"/>
    </row>
    <row r="1024" spans="2:9">
      <c r="B1024" s="109"/>
      <c r="C1024" s="109"/>
      <c r="D1024" s="109"/>
      <c r="E1024" s="109"/>
      <c r="F1024" s="109"/>
      <c r="G1024" s="109"/>
      <c r="H1024" s="109"/>
      <c r="I1024" s="110"/>
    </row>
    <row r="1025" spans="2:9">
      <c r="B1025" s="109"/>
      <c r="C1025" s="109"/>
      <c r="D1025" s="109"/>
      <c r="E1025" s="109"/>
      <c r="F1025" s="109"/>
      <c r="G1025" s="109"/>
      <c r="H1025" s="109"/>
      <c r="I1025" s="110"/>
    </row>
    <row r="1026" spans="2:9">
      <c r="B1026" s="109"/>
      <c r="C1026" s="109"/>
      <c r="D1026" s="109"/>
      <c r="E1026" s="109"/>
      <c r="F1026" s="109"/>
      <c r="G1026" s="109"/>
      <c r="H1026" s="109"/>
      <c r="I1026" s="110"/>
    </row>
    <row r="1027" spans="2:9">
      <c r="B1027" s="109"/>
      <c r="C1027" s="109"/>
      <c r="D1027" s="109"/>
      <c r="E1027" s="109"/>
      <c r="F1027" s="109"/>
      <c r="G1027" s="109"/>
      <c r="H1027" s="109"/>
      <c r="I1027" s="110"/>
    </row>
    <row r="1028" spans="2:9">
      <c r="B1028" s="109"/>
      <c r="C1028" s="109"/>
      <c r="D1028" s="109"/>
      <c r="E1028" s="109"/>
      <c r="F1028" s="109"/>
      <c r="G1028" s="109"/>
      <c r="H1028" s="109"/>
      <c r="I1028" s="110"/>
    </row>
    <row r="1029" spans="2:9">
      <c r="B1029" s="109"/>
      <c r="C1029" s="109"/>
      <c r="D1029" s="109"/>
      <c r="E1029" s="109"/>
      <c r="F1029" s="109"/>
      <c r="G1029" s="109"/>
      <c r="H1029" s="109"/>
      <c r="I1029" s="110"/>
    </row>
    <row r="1030" spans="2:9">
      <c r="B1030" s="109"/>
      <c r="C1030" s="109"/>
      <c r="D1030" s="109"/>
      <c r="E1030" s="109"/>
      <c r="F1030" s="109"/>
      <c r="G1030" s="109"/>
      <c r="H1030" s="109"/>
      <c r="I1030" s="110"/>
    </row>
    <row r="1031" spans="2:9">
      <c r="B1031" s="109"/>
      <c r="C1031" s="109"/>
      <c r="D1031" s="109"/>
      <c r="E1031" s="109"/>
      <c r="F1031" s="109"/>
      <c r="G1031" s="109"/>
      <c r="H1031" s="109"/>
      <c r="I1031" s="110"/>
    </row>
    <row r="1032" spans="2:9">
      <c r="B1032" s="109"/>
      <c r="C1032" s="109"/>
      <c r="D1032" s="109"/>
      <c r="E1032" s="109"/>
      <c r="F1032" s="109"/>
      <c r="G1032" s="109"/>
      <c r="H1032" s="109"/>
      <c r="I1032" s="110"/>
    </row>
    <row r="1033" spans="2:9">
      <c r="B1033" s="109"/>
      <c r="C1033" s="109"/>
      <c r="D1033" s="109"/>
      <c r="E1033" s="109"/>
      <c r="F1033" s="109"/>
      <c r="G1033" s="109"/>
      <c r="H1033" s="109"/>
      <c r="I1033" s="110"/>
    </row>
    <row r="1034" spans="2:9">
      <c r="B1034" s="109"/>
      <c r="C1034" s="109"/>
      <c r="D1034" s="109"/>
      <c r="E1034" s="109"/>
      <c r="F1034" s="109"/>
      <c r="G1034" s="109"/>
      <c r="H1034" s="109"/>
      <c r="I1034" s="110"/>
    </row>
    <row r="1035" spans="2:9">
      <c r="B1035" s="109"/>
      <c r="C1035" s="109"/>
      <c r="D1035" s="109"/>
      <c r="E1035" s="109"/>
      <c r="F1035" s="109"/>
      <c r="G1035" s="109"/>
      <c r="H1035" s="109"/>
      <c r="I1035" s="110"/>
    </row>
    <row r="1036" spans="2:9">
      <c r="B1036" s="109"/>
      <c r="C1036" s="109"/>
      <c r="D1036" s="109"/>
      <c r="E1036" s="109"/>
      <c r="F1036" s="109"/>
      <c r="G1036" s="109"/>
      <c r="H1036" s="109"/>
      <c r="I1036" s="110"/>
    </row>
    <row r="1037" spans="2:9">
      <c r="B1037" s="109"/>
      <c r="C1037" s="109"/>
      <c r="D1037" s="109"/>
      <c r="E1037" s="109"/>
      <c r="F1037" s="109"/>
      <c r="G1037" s="109"/>
      <c r="H1037" s="109"/>
      <c r="I1037" s="110"/>
    </row>
    <row r="1038" spans="2:9">
      <c r="B1038" s="109"/>
      <c r="C1038" s="109"/>
      <c r="D1038" s="109"/>
      <c r="E1038" s="109"/>
      <c r="F1038" s="109"/>
      <c r="G1038" s="109"/>
      <c r="H1038" s="109"/>
      <c r="I1038" s="110"/>
    </row>
    <row r="1039" spans="2:9">
      <c r="B1039" s="109"/>
      <c r="C1039" s="109"/>
      <c r="D1039" s="109"/>
      <c r="E1039" s="109"/>
      <c r="F1039" s="109"/>
      <c r="G1039" s="109"/>
      <c r="H1039" s="109"/>
      <c r="I1039" s="110"/>
    </row>
    <row r="1040" spans="2:9">
      <c r="B1040" s="109"/>
      <c r="C1040" s="109"/>
      <c r="D1040" s="109"/>
      <c r="E1040" s="109"/>
      <c r="F1040" s="109"/>
      <c r="G1040" s="109"/>
      <c r="H1040" s="109"/>
      <c r="I1040" s="110"/>
    </row>
    <row r="1041" spans="2:9">
      <c r="B1041" s="109"/>
      <c r="C1041" s="109"/>
      <c r="D1041" s="109"/>
      <c r="E1041" s="109"/>
      <c r="F1041" s="109"/>
      <c r="G1041" s="109"/>
      <c r="H1041" s="109"/>
      <c r="I1041" s="110"/>
    </row>
    <row r="1042" spans="2:9">
      <c r="B1042" s="109"/>
      <c r="C1042" s="109"/>
      <c r="D1042" s="109"/>
      <c r="E1042" s="109"/>
      <c r="F1042" s="109"/>
      <c r="G1042" s="109"/>
      <c r="H1042" s="109"/>
      <c r="I1042" s="110"/>
    </row>
    <row r="1043" spans="2:9">
      <c r="B1043" s="109"/>
      <c r="C1043" s="109"/>
      <c r="D1043" s="109"/>
      <c r="E1043" s="109"/>
      <c r="F1043" s="109"/>
      <c r="G1043" s="109"/>
      <c r="H1043" s="109"/>
      <c r="I1043" s="110"/>
    </row>
    <row r="1044" spans="2:9">
      <c r="B1044" s="109"/>
      <c r="C1044" s="109"/>
      <c r="D1044" s="109"/>
      <c r="E1044" s="109"/>
      <c r="F1044" s="109"/>
      <c r="G1044" s="109"/>
      <c r="H1044" s="109"/>
      <c r="I1044" s="110"/>
    </row>
    <row r="1045" spans="2:9">
      <c r="B1045" s="109"/>
      <c r="C1045" s="109"/>
      <c r="D1045" s="109"/>
      <c r="E1045" s="109"/>
      <c r="F1045" s="109"/>
      <c r="G1045" s="109"/>
      <c r="H1045" s="109"/>
      <c r="I1045" s="110"/>
    </row>
    <row r="1046" spans="2:9">
      <c r="B1046" s="109"/>
      <c r="C1046" s="109"/>
      <c r="D1046" s="109"/>
      <c r="E1046" s="109"/>
      <c r="F1046" s="109"/>
      <c r="G1046" s="109"/>
      <c r="H1046" s="109"/>
      <c r="I1046" s="110"/>
    </row>
    <row r="1047" spans="2:9">
      <c r="B1047" s="109"/>
      <c r="C1047" s="109"/>
      <c r="D1047" s="109"/>
      <c r="E1047" s="109"/>
      <c r="F1047" s="109"/>
      <c r="G1047" s="109"/>
      <c r="H1047" s="109"/>
      <c r="I1047" s="110"/>
    </row>
    <row r="1048" spans="2:9">
      <c r="B1048" s="109"/>
      <c r="C1048" s="109"/>
      <c r="D1048" s="109"/>
      <c r="E1048" s="109"/>
      <c r="F1048" s="109"/>
      <c r="G1048" s="109"/>
      <c r="H1048" s="109"/>
      <c r="I1048" s="110"/>
    </row>
    <row r="1049" spans="2:9">
      <c r="B1049" s="109"/>
      <c r="C1049" s="109"/>
      <c r="D1049" s="109"/>
      <c r="E1049" s="109"/>
      <c r="F1049" s="109"/>
      <c r="G1049" s="109"/>
      <c r="H1049" s="109"/>
      <c r="I1049" s="110"/>
    </row>
    <row r="1050" spans="2:9">
      <c r="B1050" s="109"/>
      <c r="C1050" s="109"/>
      <c r="D1050" s="109"/>
      <c r="E1050" s="109"/>
      <c r="F1050" s="109"/>
      <c r="G1050" s="109"/>
      <c r="H1050" s="109"/>
      <c r="I1050" s="110"/>
    </row>
    <row r="1051" spans="2:9">
      <c r="B1051" s="109"/>
      <c r="C1051" s="109"/>
      <c r="D1051" s="109"/>
      <c r="E1051" s="109"/>
      <c r="F1051" s="109"/>
      <c r="G1051" s="109"/>
      <c r="H1051" s="109"/>
      <c r="I1051" s="110"/>
    </row>
    <row r="1052" spans="2:9">
      <c r="B1052" s="109"/>
      <c r="C1052" s="109"/>
      <c r="D1052" s="109"/>
      <c r="E1052" s="109"/>
      <c r="F1052" s="109"/>
      <c r="G1052" s="109"/>
      <c r="H1052" s="109"/>
      <c r="I1052" s="110"/>
    </row>
    <row r="1053" spans="2:9">
      <c r="B1053" s="109"/>
      <c r="C1053" s="109"/>
      <c r="D1053" s="109"/>
      <c r="E1053" s="109"/>
      <c r="F1053" s="109"/>
      <c r="G1053" s="109"/>
      <c r="H1053" s="109"/>
      <c r="I1053" s="110"/>
    </row>
    <row r="1054" spans="2:9">
      <c r="B1054" s="109"/>
      <c r="C1054" s="109"/>
      <c r="D1054" s="109"/>
      <c r="E1054" s="109"/>
      <c r="F1054" s="109"/>
      <c r="G1054" s="109"/>
      <c r="H1054" s="109"/>
      <c r="I1054" s="110"/>
    </row>
    <row r="1055" spans="2:9">
      <c r="B1055" s="109"/>
      <c r="C1055" s="109"/>
      <c r="D1055" s="109"/>
      <c r="E1055" s="109"/>
      <c r="F1055" s="109"/>
      <c r="G1055" s="109"/>
      <c r="H1055" s="109"/>
      <c r="I1055" s="110"/>
    </row>
    <row r="1056" spans="2:9">
      <c r="B1056" s="109"/>
      <c r="C1056" s="109"/>
      <c r="D1056" s="109"/>
      <c r="E1056" s="109"/>
      <c r="F1056" s="109"/>
      <c r="G1056" s="109"/>
      <c r="H1056" s="109"/>
      <c r="I1056" s="110"/>
    </row>
    <row r="1057" spans="2:9">
      <c r="B1057" s="109"/>
      <c r="C1057" s="109"/>
      <c r="D1057" s="109"/>
      <c r="E1057" s="109"/>
      <c r="F1057" s="109"/>
      <c r="G1057" s="109"/>
      <c r="H1057" s="109"/>
      <c r="I1057" s="110"/>
    </row>
    <row r="1058" spans="2:9">
      <c r="B1058" s="109"/>
      <c r="C1058" s="109"/>
      <c r="D1058" s="109"/>
      <c r="E1058" s="109"/>
      <c r="F1058" s="109"/>
      <c r="G1058" s="109"/>
      <c r="H1058" s="109"/>
      <c r="I1058" s="110"/>
    </row>
    <row r="1059" spans="2:9">
      <c r="B1059" s="109"/>
      <c r="C1059" s="109"/>
      <c r="D1059" s="109"/>
      <c r="E1059" s="109"/>
      <c r="F1059" s="109"/>
      <c r="G1059" s="109"/>
      <c r="H1059" s="109"/>
      <c r="I1059" s="110"/>
    </row>
    <row r="1060" spans="2:9">
      <c r="B1060" s="109"/>
      <c r="C1060" s="109"/>
      <c r="D1060" s="109"/>
      <c r="E1060" s="109"/>
      <c r="F1060" s="109"/>
      <c r="G1060" s="109"/>
      <c r="H1060" s="109"/>
      <c r="I1060" s="110"/>
    </row>
    <row r="1061" spans="2:9">
      <c r="B1061" s="109"/>
      <c r="C1061" s="109"/>
      <c r="D1061" s="109"/>
      <c r="E1061" s="109"/>
      <c r="F1061" s="109"/>
      <c r="G1061" s="109"/>
      <c r="H1061" s="109"/>
      <c r="I1061" s="110"/>
    </row>
    <row r="1062" spans="2:9">
      <c r="B1062" s="109"/>
      <c r="C1062" s="109"/>
      <c r="D1062" s="109"/>
      <c r="E1062" s="109"/>
      <c r="F1062" s="109"/>
      <c r="G1062" s="109"/>
      <c r="H1062" s="109"/>
      <c r="I1062" s="110"/>
    </row>
    <row r="1063" spans="2:9">
      <c r="B1063" s="109"/>
      <c r="C1063" s="109"/>
      <c r="D1063" s="109"/>
      <c r="E1063" s="109"/>
      <c r="F1063" s="109"/>
      <c r="G1063" s="109"/>
      <c r="H1063" s="109"/>
      <c r="I1063" s="110"/>
    </row>
    <row r="1064" spans="2:9">
      <c r="B1064" s="109"/>
      <c r="C1064" s="109"/>
      <c r="D1064" s="109"/>
      <c r="E1064" s="109"/>
      <c r="F1064" s="109"/>
      <c r="G1064" s="109"/>
      <c r="H1064" s="109"/>
      <c r="I1064" s="110"/>
    </row>
    <row r="1065" spans="2:9">
      <c r="B1065" s="109"/>
      <c r="C1065" s="109"/>
      <c r="D1065" s="109"/>
      <c r="E1065" s="109"/>
      <c r="F1065" s="109"/>
      <c r="G1065" s="109"/>
      <c r="H1065" s="109"/>
      <c r="I1065" s="110"/>
    </row>
    <row r="1066" spans="2:9">
      <c r="B1066" s="109"/>
      <c r="C1066" s="109"/>
      <c r="D1066" s="109"/>
      <c r="E1066" s="109"/>
      <c r="F1066" s="109"/>
      <c r="G1066" s="109"/>
      <c r="H1066" s="109"/>
      <c r="I1066" s="110"/>
    </row>
    <row r="1067" spans="2:9">
      <c r="B1067" s="109"/>
      <c r="C1067" s="109"/>
      <c r="D1067" s="109"/>
      <c r="E1067" s="109"/>
      <c r="F1067" s="109"/>
      <c r="G1067" s="109"/>
      <c r="H1067" s="109"/>
      <c r="I1067" s="110"/>
    </row>
    <row r="1068" spans="2:9">
      <c r="B1068" s="109"/>
      <c r="C1068" s="109"/>
      <c r="D1068" s="109"/>
      <c r="E1068" s="109"/>
      <c r="F1068" s="109"/>
      <c r="G1068" s="109"/>
      <c r="H1068" s="109"/>
      <c r="I1068" s="110"/>
    </row>
    <row r="1069" spans="2:9">
      <c r="B1069" s="109"/>
      <c r="C1069" s="109"/>
      <c r="D1069" s="109"/>
      <c r="E1069" s="109"/>
      <c r="F1069" s="109"/>
      <c r="G1069" s="109"/>
      <c r="H1069" s="109"/>
      <c r="I1069" s="110"/>
    </row>
    <row r="1070" spans="2:9">
      <c r="B1070" s="109"/>
      <c r="C1070" s="109"/>
      <c r="D1070" s="109"/>
      <c r="E1070" s="109"/>
      <c r="F1070" s="109"/>
      <c r="G1070" s="109"/>
      <c r="H1070" s="109"/>
      <c r="I1070" s="110"/>
    </row>
    <row r="1071" spans="2:9">
      <c r="B1071" s="109"/>
      <c r="C1071" s="109"/>
      <c r="D1071" s="109"/>
      <c r="E1071" s="109"/>
      <c r="F1071" s="109"/>
      <c r="G1071" s="109"/>
      <c r="H1071" s="109"/>
      <c r="I1071" s="110"/>
    </row>
    <row r="1072" spans="2:9">
      <c r="B1072" s="109"/>
      <c r="C1072" s="109"/>
      <c r="D1072" s="109"/>
      <c r="E1072" s="109"/>
      <c r="F1072" s="109"/>
      <c r="G1072" s="109"/>
      <c r="H1072" s="109"/>
      <c r="I1072" s="110"/>
    </row>
    <row r="1073" spans="2:9">
      <c r="B1073" s="109"/>
      <c r="C1073" s="109"/>
      <c r="D1073" s="109"/>
      <c r="E1073" s="109"/>
      <c r="F1073" s="109"/>
      <c r="G1073" s="109"/>
      <c r="H1073" s="109"/>
      <c r="I1073" s="110"/>
    </row>
    <row r="1074" spans="2:9">
      <c r="B1074" s="109"/>
      <c r="C1074" s="109"/>
      <c r="D1074" s="109"/>
      <c r="E1074" s="109"/>
      <c r="F1074" s="109"/>
      <c r="G1074" s="109"/>
      <c r="H1074" s="109"/>
      <c r="I1074" s="110"/>
    </row>
    <row r="1075" spans="2:9">
      <c r="B1075" s="109"/>
      <c r="C1075" s="109"/>
      <c r="D1075" s="109"/>
      <c r="E1075" s="109"/>
      <c r="F1075" s="109"/>
      <c r="G1075" s="109"/>
      <c r="H1075" s="109"/>
      <c r="I1075" s="110"/>
    </row>
    <row r="1076" spans="2:9">
      <c r="B1076" s="109"/>
      <c r="C1076" s="109"/>
      <c r="D1076" s="109"/>
      <c r="E1076" s="109"/>
      <c r="F1076" s="109"/>
      <c r="G1076" s="109"/>
      <c r="H1076" s="109"/>
      <c r="I1076" s="110"/>
    </row>
    <row r="1077" spans="2:9">
      <c r="B1077" s="109"/>
      <c r="C1077" s="109"/>
      <c r="D1077" s="109"/>
      <c r="E1077" s="109"/>
      <c r="F1077" s="109"/>
      <c r="G1077" s="109"/>
      <c r="H1077" s="109"/>
      <c r="I1077" s="110"/>
    </row>
    <row r="1078" spans="2:9">
      <c r="B1078" s="109"/>
      <c r="C1078" s="109"/>
      <c r="D1078" s="109"/>
      <c r="E1078" s="109"/>
      <c r="F1078" s="109"/>
      <c r="G1078" s="109"/>
      <c r="H1078" s="109"/>
      <c r="I1078" s="110"/>
    </row>
    <row r="1079" spans="2:9">
      <c r="B1079" s="109"/>
      <c r="C1079" s="109"/>
      <c r="D1079" s="109"/>
      <c r="E1079" s="109"/>
      <c r="F1079" s="109"/>
      <c r="G1079" s="109"/>
      <c r="H1079" s="109"/>
      <c r="I1079" s="110"/>
    </row>
    <row r="1080" spans="2:9">
      <c r="B1080" s="109"/>
      <c r="C1080" s="109"/>
      <c r="D1080" s="109"/>
      <c r="E1080" s="109"/>
      <c r="F1080" s="109"/>
      <c r="G1080" s="109"/>
      <c r="H1080" s="109"/>
      <c r="I1080" s="110"/>
    </row>
    <row r="1081" spans="2:9">
      <c r="B1081" s="109"/>
      <c r="C1081" s="109"/>
      <c r="D1081" s="109"/>
      <c r="E1081" s="109"/>
      <c r="F1081" s="109"/>
      <c r="G1081" s="109"/>
      <c r="H1081" s="109"/>
      <c r="I1081" s="110"/>
    </row>
    <row r="1082" spans="2:9">
      <c r="B1082" s="109"/>
      <c r="C1082" s="109"/>
      <c r="D1082" s="109"/>
      <c r="E1082" s="109"/>
      <c r="F1082" s="109"/>
      <c r="G1082" s="109"/>
      <c r="H1082" s="109"/>
      <c r="I1082" s="110"/>
    </row>
    <row r="1083" spans="2:9">
      <c r="B1083" s="109"/>
      <c r="C1083" s="109"/>
      <c r="D1083" s="109"/>
      <c r="E1083" s="109"/>
      <c r="F1083" s="109"/>
      <c r="G1083" s="109"/>
      <c r="H1083" s="109"/>
      <c r="I1083" s="110"/>
    </row>
    <row r="1084" spans="2:9">
      <c r="B1084" s="109"/>
      <c r="C1084" s="109"/>
      <c r="D1084" s="109"/>
      <c r="E1084" s="109"/>
      <c r="F1084" s="109"/>
      <c r="G1084" s="109"/>
      <c r="H1084" s="109"/>
      <c r="I1084" s="110"/>
    </row>
    <row r="1085" spans="2:9">
      <c r="B1085" s="109"/>
      <c r="C1085" s="109"/>
      <c r="D1085" s="109"/>
      <c r="E1085" s="109"/>
      <c r="F1085" s="109"/>
      <c r="G1085" s="109"/>
      <c r="H1085" s="109"/>
      <c r="I1085" s="110"/>
    </row>
    <row r="1086" spans="2:9">
      <c r="B1086" s="109"/>
      <c r="C1086" s="109"/>
      <c r="D1086" s="109"/>
      <c r="E1086" s="109"/>
      <c r="F1086" s="109"/>
      <c r="G1086" s="109"/>
      <c r="H1086" s="109"/>
      <c r="I1086" s="110"/>
    </row>
    <row r="1087" spans="2:9">
      <c r="B1087" s="109"/>
      <c r="C1087" s="109"/>
      <c r="D1087" s="109"/>
      <c r="E1087" s="109"/>
      <c r="F1087" s="109"/>
      <c r="G1087" s="109"/>
      <c r="H1087" s="109"/>
      <c r="I1087" s="110"/>
    </row>
    <row r="1088" spans="2:9">
      <c r="B1088" s="109"/>
      <c r="C1088" s="109"/>
      <c r="D1088" s="109"/>
      <c r="E1088" s="109"/>
      <c r="F1088" s="109"/>
      <c r="G1088" s="109"/>
      <c r="H1088" s="109"/>
      <c r="I1088" s="110"/>
    </row>
    <row r="1089" spans="2:9">
      <c r="B1089" s="109"/>
      <c r="C1089" s="109"/>
      <c r="D1089" s="109"/>
      <c r="E1089" s="109"/>
      <c r="F1089" s="109"/>
      <c r="G1089" s="109"/>
      <c r="H1089" s="109"/>
      <c r="I1089" s="110"/>
    </row>
    <row r="1090" spans="2:9">
      <c r="B1090" s="109"/>
      <c r="C1090" s="109"/>
      <c r="D1090" s="109"/>
      <c r="E1090" s="109"/>
      <c r="F1090" s="109"/>
      <c r="G1090" s="109"/>
      <c r="H1090" s="109"/>
      <c r="I1090" s="110"/>
    </row>
    <row r="1091" spans="2:9">
      <c r="B1091" s="109"/>
      <c r="C1091" s="109"/>
      <c r="D1091" s="109"/>
      <c r="E1091" s="109"/>
      <c r="F1091" s="109"/>
      <c r="G1091" s="109"/>
      <c r="H1091" s="109"/>
      <c r="I1091" s="110"/>
    </row>
    <row r="1092" spans="2:9">
      <c r="B1092" s="109"/>
      <c r="C1092" s="109"/>
      <c r="D1092" s="109"/>
      <c r="E1092" s="109"/>
      <c r="F1092" s="109"/>
      <c r="G1092" s="109"/>
      <c r="H1092" s="109"/>
      <c r="I1092" s="110"/>
    </row>
    <row r="1093" spans="2:9">
      <c r="B1093" s="109"/>
      <c r="C1093" s="109"/>
      <c r="D1093" s="109"/>
      <c r="E1093" s="109"/>
      <c r="F1093" s="109"/>
      <c r="G1093" s="109"/>
      <c r="H1093" s="109"/>
      <c r="I1093" s="110"/>
    </row>
    <row r="1094" spans="2:9">
      <c r="B1094" s="109"/>
      <c r="C1094" s="109"/>
      <c r="D1094" s="109"/>
      <c r="E1094" s="109"/>
      <c r="F1094" s="109"/>
      <c r="G1094" s="109"/>
      <c r="H1094" s="109"/>
      <c r="I1094" s="110"/>
    </row>
    <row r="1095" spans="2:9">
      <c r="B1095" s="109"/>
      <c r="C1095" s="109"/>
      <c r="D1095" s="109"/>
      <c r="E1095" s="109"/>
      <c r="F1095" s="109"/>
      <c r="G1095" s="109"/>
      <c r="H1095" s="109"/>
      <c r="I1095" s="110"/>
    </row>
    <row r="1096" spans="2:9">
      <c r="B1096" s="109"/>
      <c r="C1096" s="109"/>
      <c r="D1096" s="109"/>
      <c r="E1096" s="109"/>
      <c r="F1096" s="109"/>
      <c r="G1096" s="109"/>
      <c r="H1096" s="109"/>
      <c r="I1096" s="110"/>
    </row>
    <row r="1097" spans="2:9">
      <c r="B1097" s="109"/>
      <c r="C1097" s="109"/>
      <c r="D1097" s="109"/>
      <c r="E1097" s="109"/>
      <c r="F1097" s="109"/>
      <c r="G1097" s="109"/>
      <c r="H1097" s="109"/>
      <c r="I1097" s="110"/>
    </row>
    <row r="1098" spans="2:9">
      <c r="B1098" s="109"/>
      <c r="C1098" s="109"/>
      <c r="D1098" s="109"/>
      <c r="E1098" s="109"/>
      <c r="F1098" s="109"/>
      <c r="G1098" s="109"/>
      <c r="H1098" s="109"/>
      <c r="I1098" s="110"/>
    </row>
    <row r="1099" spans="2:9">
      <c r="B1099" s="109"/>
      <c r="C1099" s="109"/>
      <c r="D1099" s="109"/>
      <c r="E1099" s="109"/>
      <c r="F1099" s="109"/>
      <c r="G1099" s="109"/>
      <c r="H1099" s="109"/>
      <c r="I1099" s="110"/>
    </row>
    <row r="1100" spans="2:9">
      <c r="B1100" s="109"/>
      <c r="C1100" s="109"/>
      <c r="D1100" s="109"/>
      <c r="E1100" s="109"/>
      <c r="F1100" s="109"/>
      <c r="G1100" s="109"/>
      <c r="H1100" s="109"/>
      <c r="I1100" s="110"/>
    </row>
    <row r="1101" spans="2:9">
      <c r="B1101" s="109"/>
      <c r="C1101" s="109"/>
      <c r="D1101" s="109"/>
      <c r="E1101" s="109"/>
      <c r="F1101" s="109"/>
      <c r="G1101" s="109"/>
      <c r="H1101" s="109"/>
      <c r="I1101" s="110"/>
    </row>
    <row r="1102" spans="2:9">
      <c r="B1102" s="109"/>
      <c r="C1102" s="109"/>
      <c r="D1102" s="109"/>
      <c r="E1102" s="109"/>
      <c r="F1102" s="109"/>
      <c r="G1102" s="109"/>
      <c r="H1102" s="109"/>
      <c r="I1102" s="110"/>
    </row>
    <row r="1103" spans="2:9">
      <c r="B1103" s="109"/>
      <c r="C1103" s="109"/>
      <c r="D1103" s="109"/>
      <c r="E1103" s="109"/>
      <c r="F1103" s="109"/>
      <c r="G1103" s="109"/>
      <c r="H1103" s="109"/>
      <c r="I1103" s="110"/>
    </row>
    <row r="1104" spans="2:9">
      <c r="B1104" s="109"/>
      <c r="C1104" s="109"/>
      <c r="D1104" s="109"/>
      <c r="E1104" s="109"/>
      <c r="F1104" s="109"/>
      <c r="G1104" s="109"/>
      <c r="H1104" s="109"/>
      <c r="I1104" s="110"/>
    </row>
    <row r="1105" spans="2:9">
      <c r="B1105" s="109"/>
      <c r="C1105" s="109"/>
      <c r="D1105" s="109"/>
      <c r="E1105" s="109"/>
      <c r="F1105" s="109"/>
      <c r="G1105" s="109"/>
      <c r="H1105" s="109"/>
      <c r="I1105" s="110"/>
    </row>
    <row r="1106" spans="2:9">
      <c r="B1106" s="109"/>
      <c r="C1106" s="109"/>
      <c r="D1106" s="109"/>
      <c r="E1106" s="109"/>
      <c r="F1106" s="109"/>
      <c r="G1106" s="109"/>
      <c r="H1106" s="109"/>
      <c r="I1106" s="110"/>
    </row>
    <row r="1107" spans="2:9">
      <c r="B1107" s="109"/>
      <c r="C1107" s="109"/>
      <c r="D1107" s="109"/>
      <c r="E1107" s="109"/>
      <c r="F1107" s="109"/>
      <c r="G1107" s="109"/>
      <c r="H1107" s="109"/>
      <c r="I1107" s="110"/>
    </row>
    <row r="1108" spans="2:9">
      <c r="B1108" s="109"/>
      <c r="C1108" s="109"/>
      <c r="D1108" s="109"/>
      <c r="E1108" s="109"/>
      <c r="F1108" s="109"/>
      <c r="G1108" s="109"/>
      <c r="H1108" s="109"/>
      <c r="I1108" s="110"/>
    </row>
    <row r="1109" spans="2:9">
      <c r="B1109" s="109"/>
      <c r="C1109" s="109"/>
      <c r="D1109" s="109"/>
      <c r="E1109" s="109"/>
      <c r="F1109" s="109"/>
      <c r="G1109" s="109"/>
      <c r="H1109" s="109"/>
      <c r="I1109" s="110"/>
    </row>
    <row r="1110" spans="2:9">
      <c r="B1110" s="109"/>
      <c r="C1110" s="109"/>
      <c r="D1110" s="109"/>
      <c r="E1110" s="109"/>
      <c r="F1110" s="109"/>
      <c r="G1110" s="109"/>
      <c r="H1110" s="109"/>
      <c r="I1110" s="110"/>
    </row>
    <row r="1111" spans="2:9">
      <c r="B1111" s="109"/>
      <c r="C1111" s="109"/>
      <c r="D1111" s="109"/>
      <c r="E1111" s="109"/>
      <c r="F1111" s="109"/>
      <c r="G1111" s="109"/>
      <c r="H1111" s="109"/>
      <c r="I1111" s="110"/>
    </row>
    <row r="1112" spans="2:9">
      <c r="B1112" s="109"/>
      <c r="C1112" s="109"/>
      <c r="D1112" s="109"/>
      <c r="E1112" s="109"/>
      <c r="F1112" s="109"/>
      <c r="G1112" s="109"/>
      <c r="H1112" s="109"/>
      <c r="I1112" s="110"/>
    </row>
    <row r="1113" spans="2:9">
      <c r="B1113" s="109"/>
      <c r="C1113" s="109"/>
      <c r="D1113" s="109"/>
      <c r="E1113" s="109"/>
      <c r="F1113" s="109"/>
      <c r="G1113" s="109"/>
      <c r="H1113" s="109"/>
      <c r="I1113" s="110"/>
    </row>
    <row r="1114" spans="2:9">
      <c r="B1114" s="109"/>
      <c r="C1114" s="109"/>
      <c r="D1114" s="109"/>
      <c r="E1114" s="109"/>
      <c r="F1114" s="109"/>
      <c r="G1114" s="109"/>
      <c r="H1114" s="109"/>
      <c r="I1114" s="110"/>
    </row>
    <row r="1115" spans="2:9">
      <c r="B1115" s="109"/>
      <c r="C1115" s="109"/>
      <c r="D1115" s="109"/>
      <c r="E1115" s="109"/>
      <c r="F1115" s="109"/>
      <c r="G1115" s="109"/>
      <c r="H1115" s="109"/>
      <c r="I1115" s="110"/>
    </row>
    <row r="1116" spans="2:9">
      <c r="B1116" s="109"/>
      <c r="C1116" s="109"/>
      <c r="D1116" s="109"/>
      <c r="E1116" s="109"/>
      <c r="F1116" s="109"/>
      <c r="G1116" s="109"/>
      <c r="H1116" s="109"/>
      <c r="I1116" s="110"/>
    </row>
    <row r="1117" spans="2:9">
      <c r="B1117" s="109"/>
      <c r="C1117" s="109"/>
      <c r="D1117" s="109"/>
      <c r="E1117" s="109"/>
      <c r="F1117" s="109"/>
      <c r="G1117" s="109"/>
      <c r="H1117" s="109"/>
      <c r="I1117" s="110"/>
    </row>
    <row r="1118" spans="2:9">
      <c r="B1118" s="109"/>
      <c r="C1118" s="109"/>
      <c r="D1118" s="109"/>
      <c r="E1118" s="109"/>
      <c r="F1118" s="109"/>
      <c r="G1118" s="109"/>
      <c r="H1118" s="109"/>
      <c r="I1118" s="110"/>
    </row>
    <row r="1119" spans="2:9">
      <c r="B1119" s="109"/>
      <c r="C1119" s="109"/>
      <c r="D1119" s="109"/>
      <c r="E1119" s="109"/>
      <c r="F1119" s="109"/>
      <c r="G1119" s="109"/>
      <c r="H1119" s="109"/>
      <c r="I1119" s="110"/>
    </row>
    <row r="1120" spans="2:9">
      <c r="B1120" s="109"/>
      <c r="C1120" s="109"/>
      <c r="D1120" s="109"/>
      <c r="E1120" s="109"/>
      <c r="F1120" s="109"/>
      <c r="G1120" s="109"/>
      <c r="H1120" s="109"/>
      <c r="I1120" s="110"/>
    </row>
    <row r="1121" spans="2:9">
      <c r="B1121" s="109"/>
      <c r="C1121" s="109"/>
      <c r="D1121" s="109"/>
      <c r="E1121" s="109"/>
      <c r="F1121" s="109"/>
      <c r="G1121" s="109"/>
      <c r="H1121" s="109"/>
      <c r="I1121" s="110"/>
    </row>
    <row r="1122" spans="2:9">
      <c r="B1122" s="109"/>
      <c r="C1122" s="109"/>
      <c r="D1122" s="109"/>
      <c r="E1122" s="109"/>
      <c r="F1122" s="109"/>
      <c r="G1122" s="109"/>
      <c r="H1122" s="109"/>
      <c r="I1122" s="110"/>
    </row>
    <row r="1123" spans="2:9">
      <c r="B1123" s="109"/>
      <c r="C1123" s="109"/>
      <c r="D1123" s="109"/>
      <c r="E1123" s="109"/>
      <c r="F1123" s="109"/>
      <c r="G1123" s="109"/>
      <c r="H1123" s="109"/>
      <c r="I1123" s="110"/>
    </row>
    <row r="1124" spans="2:9">
      <c r="B1124" s="109"/>
      <c r="C1124" s="109"/>
      <c r="D1124" s="109"/>
      <c r="E1124" s="109"/>
      <c r="F1124" s="109"/>
      <c r="G1124" s="109"/>
      <c r="H1124" s="109"/>
      <c r="I1124" s="110"/>
    </row>
    <row r="1125" spans="2:9">
      <c r="B1125" s="109"/>
      <c r="C1125" s="109"/>
      <c r="D1125" s="109"/>
      <c r="E1125" s="109"/>
      <c r="F1125" s="109"/>
      <c r="G1125" s="109"/>
      <c r="H1125" s="109"/>
      <c r="I1125" s="110"/>
    </row>
    <row r="1126" spans="2:9">
      <c r="B1126" s="109"/>
      <c r="C1126" s="109"/>
      <c r="D1126" s="109"/>
      <c r="E1126" s="109"/>
      <c r="F1126" s="109"/>
      <c r="G1126" s="109"/>
      <c r="H1126" s="109"/>
      <c r="I1126" s="110"/>
    </row>
    <row r="1127" spans="2:9">
      <c r="B1127" s="109"/>
      <c r="C1127" s="109"/>
      <c r="D1127" s="109"/>
      <c r="E1127" s="109"/>
      <c r="F1127" s="109"/>
      <c r="G1127" s="109"/>
      <c r="H1127" s="109"/>
      <c r="I1127" s="110"/>
    </row>
    <row r="1128" spans="2:9">
      <c r="B1128" s="109"/>
      <c r="C1128" s="109"/>
      <c r="D1128" s="109"/>
      <c r="E1128" s="109"/>
      <c r="F1128" s="109"/>
      <c r="G1128" s="109"/>
      <c r="H1128" s="109"/>
      <c r="I1128" s="110"/>
    </row>
    <row r="1129" spans="2:9">
      <c r="B1129" s="109"/>
      <c r="C1129" s="109"/>
      <c r="D1129" s="109"/>
      <c r="E1129" s="109"/>
      <c r="F1129" s="109"/>
      <c r="G1129" s="109"/>
      <c r="H1129" s="109"/>
      <c r="I1129" s="110"/>
    </row>
    <row r="1130" spans="2:9">
      <c r="B1130" s="109"/>
      <c r="C1130" s="109"/>
      <c r="D1130" s="109"/>
      <c r="E1130" s="109"/>
      <c r="F1130" s="109"/>
      <c r="G1130" s="109"/>
      <c r="H1130" s="109"/>
      <c r="I1130" s="110"/>
    </row>
    <row r="1131" spans="2:9">
      <c r="B1131" s="109"/>
      <c r="C1131" s="109"/>
      <c r="D1131" s="109"/>
      <c r="E1131" s="109"/>
      <c r="F1131" s="109"/>
      <c r="G1131" s="109"/>
      <c r="H1131" s="109"/>
      <c r="I1131" s="110"/>
    </row>
    <row r="1132" spans="2:9">
      <c r="B1132" s="109"/>
      <c r="C1132" s="109"/>
      <c r="D1132" s="109"/>
      <c r="E1132" s="109"/>
      <c r="F1132" s="109"/>
      <c r="G1132" s="109"/>
      <c r="H1132" s="109"/>
      <c r="I1132" s="110"/>
    </row>
    <row r="1133" spans="2:9">
      <c r="B1133" s="109"/>
      <c r="C1133" s="109"/>
      <c r="D1133" s="109"/>
      <c r="E1133" s="109"/>
      <c r="F1133" s="109"/>
      <c r="G1133" s="109"/>
      <c r="H1133" s="109"/>
      <c r="I1133" s="110"/>
    </row>
    <row r="1134" spans="2:9">
      <c r="B1134" s="109"/>
      <c r="C1134" s="109"/>
      <c r="D1134" s="109"/>
      <c r="E1134" s="109"/>
      <c r="F1134" s="109"/>
      <c r="G1134" s="109"/>
      <c r="H1134" s="109"/>
      <c r="I1134" s="110"/>
    </row>
    <row r="1135" spans="2:9">
      <c r="B1135" s="109"/>
      <c r="C1135" s="109"/>
      <c r="D1135" s="109"/>
      <c r="E1135" s="109"/>
      <c r="F1135" s="109"/>
      <c r="G1135" s="109"/>
      <c r="H1135" s="109"/>
      <c r="I1135" s="110"/>
    </row>
    <row r="1136" spans="2:9">
      <c r="B1136" s="109"/>
      <c r="C1136" s="109"/>
      <c r="D1136" s="109"/>
      <c r="E1136" s="109"/>
      <c r="F1136" s="109"/>
      <c r="G1136" s="109"/>
      <c r="H1136" s="109"/>
      <c r="I1136" s="110"/>
    </row>
    <row r="1137" spans="2:9">
      <c r="B1137" s="109"/>
      <c r="C1137" s="109"/>
      <c r="D1137" s="109"/>
      <c r="E1137" s="109"/>
      <c r="F1137" s="109"/>
      <c r="G1137" s="109"/>
      <c r="H1137" s="109"/>
      <c r="I1137" s="110"/>
    </row>
    <row r="1138" spans="2:9">
      <c r="B1138" s="109"/>
      <c r="C1138" s="109"/>
      <c r="D1138" s="109"/>
      <c r="E1138" s="109"/>
      <c r="F1138" s="109"/>
      <c r="G1138" s="109"/>
      <c r="H1138" s="109"/>
      <c r="I1138" s="110"/>
    </row>
    <row r="1139" spans="2:9">
      <c r="B1139" s="109"/>
      <c r="C1139" s="109"/>
      <c r="D1139" s="109"/>
      <c r="E1139" s="109"/>
      <c r="F1139" s="109"/>
      <c r="G1139" s="109"/>
      <c r="H1139" s="109"/>
      <c r="I1139" s="110"/>
    </row>
    <row r="1140" spans="2:9">
      <c r="B1140" s="109"/>
      <c r="C1140" s="109"/>
      <c r="D1140" s="109"/>
      <c r="E1140" s="109"/>
      <c r="F1140" s="109"/>
      <c r="G1140" s="109"/>
      <c r="H1140" s="109"/>
      <c r="I1140" s="110"/>
    </row>
    <row r="1141" spans="2:9">
      <c r="B1141" s="109"/>
      <c r="C1141" s="109"/>
      <c r="D1141" s="109"/>
      <c r="E1141" s="109"/>
      <c r="F1141" s="109"/>
      <c r="G1141" s="109"/>
      <c r="H1141" s="109"/>
      <c r="I1141" s="110"/>
    </row>
    <row r="1142" spans="2:9">
      <c r="B1142" s="109"/>
      <c r="C1142" s="109"/>
      <c r="D1142" s="109"/>
      <c r="E1142" s="109"/>
      <c r="F1142" s="109"/>
      <c r="G1142" s="109"/>
      <c r="H1142" s="109"/>
      <c r="I1142" s="110"/>
    </row>
    <row r="1143" spans="2:9">
      <c r="B1143" s="109"/>
      <c r="C1143" s="109"/>
      <c r="D1143" s="109"/>
      <c r="E1143" s="109"/>
      <c r="F1143" s="109"/>
      <c r="G1143" s="109"/>
      <c r="H1143" s="109"/>
      <c r="I1143" s="110"/>
    </row>
    <row r="1144" spans="2:9">
      <c r="B1144" s="109"/>
      <c r="C1144" s="109"/>
      <c r="D1144" s="109"/>
      <c r="E1144" s="109"/>
      <c r="F1144" s="109"/>
      <c r="G1144" s="109"/>
      <c r="H1144" s="109"/>
      <c r="I1144" s="110"/>
    </row>
    <row r="1145" spans="2:9">
      <c r="B1145" s="109"/>
      <c r="C1145" s="109"/>
      <c r="D1145" s="109"/>
      <c r="E1145" s="109"/>
      <c r="F1145" s="109"/>
      <c r="G1145" s="109"/>
      <c r="H1145" s="109"/>
      <c r="I1145" s="110"/>
    </row>
    <row r="1146" spans="2:9">
      <c r="B1146" s="109"/>
      <c r="C1146" s="109"/>
      <c r="D1146" s="109"/>
      <c r="E1146" s="109"/>
      <c r="F1146" s="109"/>
      <c r="G1146" s="109"/>
      <c r="H1146" s="109"/>
      <c r="I1146" s="110"/>
    </row>
    <row r="1147" spans="2:9">
      <c r="B1147" s="109"/>
      <c r="C1147" s="109"/>
      <c r="D1147" s="109"/>
      <c r="E1147" s="109"/>
      <c r="F1147" s="109"/>
      <c r="G1147" s="109"/>
      <c r="H1147" s="109"/>
      <c r="I1147" s="110"/>
    </row>
    <row r="1148" spans="2:9">
      <c r="B1148" s="109"/>
      <c r="C1148" s="109"/>
      <c r="D1148" s="109"/>
      <c r="E1148" s="109"/>
      <c r="F1148" s="109"/>
      <c r="G1148" s="109"/>
      <c r="H1148" s="109"/>
      <c r="I1148" s="110"/>
    </row>
    <row r="1149" spans="2:9">
      <c r="B1149" s="109"/>
      <c r="C1149" s="109"/>
      <c r="D1149" s="109"/>
      <c r="E1149" s="109"/>
      <c r="F1149" s="109"/>
      <c r="G1149" s="109"/>
      <c r="H1149" s="109"/>
      <c r="I1149" s="110"/>
    </row>
    <row r="1150" spans="2:9">
      <c r="B1150" s="109"/>
      <c r="C1150" s="109"/>
      <c r="D1150" s="109"/>
      <c r="E1150" s="109"/>
      <c r="F1150" s="109"/>
      <c r="G1150" s="109"/>
      <c r="H1150" s="109"/>
      <c r="I1150" s="110"/>
    </row>
    <row r="1151" spans="2:9">
      <c r="B1151" s="109"/>
      <c r="C1151" s="109"/>
      <c r="D1151" s="109"/>
      <c r="E1151" s="109"/>
      <c r="F1151" s="109"/>
      <c r="G1151" s="109"/>
      <c r="H1151" s="109"/>
      <c r="I1151" s="110"/>
    </row>
    <row r="1152" spans="2:9">
      <c r="B1152" s="109"/>
      <c r="C1152" s="109"/>
      <c r="D1152" s="109"/>
      <c r="E1152" s="109"/>
      <c r="F1152" s="109"/>
      <c r="G1152" s="109"/>
      <c r="H1152" s="109"/>
      <c r="I1152" s="110"/>
    </row>
    <row r="1153" spans="2:9">
      <c r="B1153" s="109"/>
      <c r="C1153" s="109"/>
      <c r="D1153" s="109"/>
      <c r="E1153" s="109"/>
      <c r="F1153" s="109"/>
      <c r="G1153" s="109"/>
      <c r="H1153" s="109"/>
      <c r="I1153" s="110"/>
    </row>
    <row r="1154" spans="2:9">
      <c r="B1154" s="109"/>
      <c r="C1154" s="109"/>
      <c r="D1154" s="109"/>
      <c r="E1154" s="109"/>
      <c r="F1154" s="109"/>
      <c r="G1154" s="109"/>
      <c r="H1154" s="109"/>
      <c r="I1154" s="110"/>
    </row>
    <row r="1155" spans="2:9">
      <c r="B1155" s="109"/>
      <c r="C1155" s="109"/>
      <c r="D1155" s="109"/>
      <c r="E1155" s="109"/>
      <c r="F1155" s="109"/>
      <c r="G1155" s="109"/>
      <c r="H1155" s="109"/>
      <c r="I1155" s="110"/>
    </row>
    <row r="1156" spans="2:9">
      <c r="B1156" s="109"/>
      <c r="C1156" s="109"/>
      <c r="D1156" s="109"/>
      <c r="E1156" s="109"/>
      <c r="F1156" s="109"/>
      <c r="G1156" s="109"/>
      <c r="H1156" s="109"/>
      <c r="I1156" s="110"/>
    </row>
    <row r="1157" spans="2:9">
      <c r="B1157" s="109"/>
      <c r="C1157" s="109"/>
      <c r="D1157" s="109"/>
      <c r="E1157" s="109"/>
      <c r="F1157" s="109"/>
      <c r="G1157" s="109"/>
      <c r="H1157" s="109"/>
      <c r="I1157" s="110"/>
    </row>
    <row r="1158" spans="2:9">
      <c r="B1158" s="109"/>
      <c r="C1158" s="109"/>
      <c r="D1158" s="109"/>
      <c r="E1158" s="109"/>
      <c r="F1158" s="109"/>
      <c r="G1158" s="109"/>
      <c r="H1158" s="109"/>
      <c r="I1158" s="110"/>
    </row>
    <row r="1159" spans="2:9">
      <c r="B1159" s="109"/>
      <c r="C1159" s="109"/>
      <c r="D1159" s="109"/>
      <c r="E1159" s="109"/>
      <c r="F1159" s="109"/>
      <c r="G1159" s="109"/>
      <c r="H1159" s="109"/>
      <c r="I1159" s="110"/>
    </row>
    <row r="1160" spans="2:9">
      <c r="B1160" s="109"/>
      <c r="C1160" s="109"/>
      <c r="D1160" s="109"/>
      <c r="E1160" s="109"/>
      <c r="F1160" s="109"/>
      <c r="G1160" s="109"/>
      <c r="H1160" s="109"/>
      <c r="I1160" s="110"/>
    </row>
    <row r="1161" spans="2:9">
      <c r="B1161" s="109"/>
      <c r="C1161" s="109"/>
      <c r="D1161" s="109"/>
      <c r="E1161" s="109"/>
      <c r="F1161" s="109"/>
      <c r="G1161" s="109"/>
      <c r="H1161" s="109"/>
      <c r="I1161" s="110"/>
    </row>
    <row r="1162" spans="2:9">
      <c r="B1162" s="109"/>
      <c r="C1162" s="109"/>
      <c r="D1162" s="109"/>
      <c r="E1162" s="109"/>
      <c r="F1162" s="109"/>
      <c r="G1162" s="109"/>
      <c r="H1162" s="109"/>
      <c r="I1162" s="110"/>
    </row>
    <row r="1163" spans="2:9">
      <c r="B1163" s="109"/>
      <c r="C1163" s="109"/>
      <c r="D1163" s="109"/>
      <c r="E1163" s="109"/>
      <c r="F1163" s="109"/>
      <c r="G1163" s="109"/>
      <c r="H1163" s="109"/>
      <c r="I1163" s="110"/>
    </row>
    <row r="1164" spans="2:9">
      <c r="B1164" s="109"/>
      <c r="C1164" s="109"/>
      <c r="D1164" s="109"/>
      <c r="E1164" s="109"/>
      <c r="F1164" s="109"/>
      <c r="G1164" s="109"/>
      <c r="H1164" s="109"/>
      <c r="I1164" s="110"/>
    </row>
    <row r="1165" spans="2:9">
      <c r="B1165" s="109"/>
      <c r="C1165" s="109"/>
      <c r="D1165" s="109"/>
      <c r="E1165" s="109"/>
      <c r="F1165" s="109"/>
      <c r="G1165" s="109"/>
      <c r="H1165" s="109"/>
      <c r="I1165" s="110"/>
    </row>
    <row r="1166" spans="2:9">
      <c r="B1166" s="109"/>
      <c r="C1166" s="109"/>
      <c r="D1166" s="109"/>
      <c r="E1166" s="109"/>
      <c r="F1166" s="109"/>
      <c r="G1166" s="109"/>
      <c r="H1166" s="109"/>
      <c r="I1166" s="110"/>
    </row>
    <row r="1167" spans="2:9">
      <c r="B1167" s="109"/>
      <c r="C1167" s="109"/>
      <c r="D1167" s="109"/>
      <c r="E1167" s="109"/>
      <c r="F1167" s="109"/>
      <c r="G1167" s="109"/>
      <c r="H1167" s="109"/>
      <c r="I1167" s="110"/>
    </row>
    <row r="1168" spans="2:9">
      <c r="B1168" s="109"/>
      <c r="C1168" s="109"/>
      <c r="D1168" s="109"/>
      <c r="E1168" s="109"/>
      <c r="F1168" s="109"/>
      <c r="G1168" s="109"/>
      <c r="H1168" s="109"/>
      <c r="I1168" s="110"/>
    </row>
    <row r="1169" spans="2:9">
      <c r="B1169" s="109"/>
      <c r="C1169" s="109"/>
      <c r="D1169" s="109"/>
      <c r="E1169" s="109"/>
      <c r="F1169" s="109"/>
      <c r="G1169" s="109"/>
      <c r="H1169" s="109"/>
      <c r="I1169" s="110"/>
    </row>
    <row r="1170" spans="2:9">
      <c r="B1170" s="109"/>
      <c r="C1170" s="109"/>
      <c r="D1170" s="109"/>
      <c r="E1170" s="109"/>
      <c r="F1170" s="109"/>
      <c r="G1170" s="109"/>
      <c r="H1170" s="109"/>
      <c r="I1170" s="110"/>
    </row>
    <row r="1171" spans="2:9">
      <c r="B1171" s="109"/>
      <c r="C1171" s="109"/>
      <c r="D1171" s="109"/>
      <c r="E1171" s="109"/>
      <c r="F1171" s="109"/>
      <c r="G1171" s="109"/>
      <c r="H1171" s="109"/>
      <c r="I1171" s="110"/>
    </row>
    <row r="1172" spans="2:9">
      <c r="B1172" s="109"/>
      <c r="C1172" s="109"/>
      <c r="D1172" s="109"/>
      <c r="E1172" s="109"/>
      <c r="F1172" s="109"/>
      <c r="G1172" s="109"/>
      <c r="H1172" s="109"/>
      <c r="I1172" s="110"/>
    </row>
    <row r="1173" spans="2:9">
      <c r="B1173" s="109"/>
      <c r="C1173" s="109"/>
      <c r="D1173" s="109"/>
      <c r="E1173" s="109"/>
      <c r="F1173" s="109"/>
      <c r="G1173" s="109"/>
      <c r="H1173" s="109"/>
      <c r="I1173" s="110"/>
    </row>
    <row r="1174" spans="2:9">
      <c r="B1174" s="109"/>
      <c r="C1174" s="109"/>
      <c r="D1174" s="109"/>
      <c r="E1174" s="109"/>
      <c r="F1174" s="109"/>
      <c r="G1174" s="109"/>
      <c r="H1174" s="109"/>
      <c r="I1174" s="110"/>
    </row>
    <row r="1175" spans="2:9">
      <c r="B1175" s="109"/>
      <c r="C1175" s="109"/>
      <c r="D1175" s="109"/>
      <c r="E1175" s="109"/>
      <c r="F1175" s="109"/>
      <c r="G1175" s="109"/>
      <c r="H1175" s="109"/>
      <c r="I1175" s="110"/>
    </row>
    <row r="1176" spans="2:9">
      <c r="B1176" s="109"/>
      <c r="C1176" s="109"/>
      <c r="D1176" s="109"/>
      <c r="E1176" s="109"/>
      <c r="F1176" s="109"/>
      <c r="G1176" s="109"/>
      <c r="H1176" s="109"/>
      <c r="I1176" s="110"/>
    </row>
    <row r="1177" spans="2:9">
      <c r="B1177" s="109"/>
      <c r="C1177" s="109"/>
      <c r="D1177" s="109"/>
      <c r="E1177" s="109"/>
      <c r="F1177" s="109"/>
      <c r="G1177" s="109"/>
      <c r="H1177" s="109"/>
      <c r="I1177" s="110"/>
    </row>
    <row r="1178" spans="2:9">
      <c r="B1178" s="109"/>
      <c r="C1178" s="109"/>
      <c r="D1178" s="109"/>
      <c r="E1178" s="109"/>
      <c r="F1178" s="109"/>
      <c r="G1178" s="109"/>
      <c r="H1178" s="109"/>
      <c r="I1178" s="110"/>
    </row>
    <row r="1179" spans="2:9">
      <c r="B1179" s="109"/>
      <c r="C1179" s="109"/>
      <c r="D1179" s="109"/>
      <c r="E1179" s="109"/>
      <c r="F1179" s="109"/>
      <c r="G1179" s="109"/>
      <c r="H1179" s="109"/>
      <c r="I1179" s="110"/>
    </row>
    <row r="1180" spans="2:9">
      <c r="B1180" s="109"/>
      <c r="C1180" s="109"/>
      <c r="D1180" s="109"/>
      <c r="E1180" s="109"/>
      <c r="F1180" s="109"/>
      <c r="G1180" s="109"/>
      <c r="H1180" s="109"/>
      <c r="I1180" s="110"/>
    </row>
    <row r="1181" spans="2:9">
      <c r="B1181" s="109"/>
      <c r="C1181" s="109"/>
      <c r="D1181" s="109"/>
      <c r="E1181" s="109"/>
      <c r="F1181" s="109"/>
      <c r="G1181" s="109"/>
      <c r="H1181" s="109"/>
      <c r="I1181" s="110"/>
    </row>
    <row r="1182" spans="2:9">
      <c r="B1182" s="109"/>
      <c r="C1182" s="109"/>
      <c r="D1182" s="109"/>
      <c r="E1182" s="109"/>
      <c r="F1182" s="109"/>
      <c r="G1182" s="109"/>
      <c r="H1182" s="109"/>
      <c r="I1182" s="110"/>
    </row>
    <row r="1183" spans="2:9">
      <c r="B1183" s="109"/>
      <c r="C1183" s="109"/>
      <c r="D1183" s="109"/>
      <c r="E1183" s="109"/>
      <c r="F1183" s="109"/>
      <c r="G1183" s="109"/>
      <c r="H1183" s="109"/>
      <c r="I1183" s="110"/>
    </row>
    <row r="1184" spans="2:9">
      <c r="B1184" s="109"/>
      <c r="C1184" s="109"/>
      <c r="D1184" s="109"/>
      <c r="E1184" s="109"/>
      <c r="F1184" s="109"/>
      <c r="G1184" s="109"/>
      <c r="H1184" s="109"/>
      <c r="I1184" s="110"/>
    </row>
    <row r="1185" spans="2:9">
      <c r="B1185" s="109"/>
      <c r="C1185" s="109"/>
      <c r="D1185" s="109"/>
      <c r="E1185" s="109"/>
      <c r="F1185" s="109"/>
      <c r="G1185" s="109"/>
      <c r="H1185" s="109"/>
      <c r="I1185" s="110"/>
    </row>
    <row r="1186" spans="2:9">
      <c r="B1186" s="109"/>
      <c r="C1186" s="109"/>
      <c r="D1186" s="109"/>
      <c r="E1186" s="109"/>
      <c r="F1186" s="109"/>
      <c r="G1186" s="109"/>
      <c r="H1186" s="109"/>
      <c r="I1186" s="110"/>
    </row>
    <row r="1187" spans="2:9">
      <c r="B1187" s="109"/>
      <c r="C1187" s="109"/>
      <c r="D1187" s="109"/>
      <c r="E1187" s="109"/>
      <c r="F1187" s="109"/>
      <c r="G1187" s="109"/>
      <c r="H1187" s="109"/>
      <c r="I1187" s="110"/>
    </row>
    <row r="1188" spans="2:9">
      <c r="B1188" s="109"/>
      <c r="C1188" s="109"/>
      <c r="D1188" s="109"/>
      <c r="E1188" s="109"/>
      <c r="F1188" s="109"/>
      <c r="G1188" s="109"/>
      <c r="H1188" s="109"/>
      <c r="I1188" s="110"/>
    </row>
    <row r="1189" spans="2:9">
      <c r="B1189" s="109"/>
      <c r="C1189" s="109"/>
      <c r="D1189" s="109"/>
      <c r="E1189" s="109"/>
      <c r="F1189" s="109"/>
      <c r="G1189" s="109"/>
      <c r="H1189" s="109"/>
      <c r="I1189" s="110"/>
    </row>
    <row r="1190" spans="2:9">
      <c r="B1190" s="109"/>
      <c r="C1190" s="109"/>
      <c r="D1190" s="109"/>
      <c r="E1190" s="109"/>
      <c r="F1190" s="109"/>
      <c r="G1190" s="109"/>
      <c r="H1190" s="109"/>
      <c r="I1190" s="110"/>
    </row>
    <row r="1191" spans="2:9">
      <c r="B1191" s="109"/>
      <c r="C1191" s="109"/>
      <c r="D1191" s="109"/>
      <c r="E1191" s="109"/>
      <c r="F1191" s="109"/>
      <c r="G1191" s="109"/>
      <c r="H1191" s="109"/>
      <c r="I1191" s="110"/>
    </row>
    <row r="1192" spans="2:9">
      <c r="B1192" s="109"/>
      <c r="C1192" s="109"/>
      <c r="D1192" s="109"/>
      <c r="E1192" s="109"/>
      <c r="F1192" s="109"/>
      <c r="G1192" s="109"/>
      <c r="H1192" s="109"/>
      <c r="I1192" s="110"/>
    </row>
    <row r="1193" spans="2:9">
      <c r="B1193" s="109"/>
      <c r="C1193" s="109"/>
      <c r="D1193" s="109"/>
      <c r="E1193" s="109"/>
      <c r="F1193" s="109"/>
      <c r="G1193" s="109"/>
      <c r="H1193" s="109"/>
      <c r="I1193" s="110"/>
    </row>
    <row r="1194" spans="2:9">
      <c r="B1194" s="109"/>
      <c r="C1194" s="109"/>
      <c r="D1194" s="109"/>
      <c r="E1194" s="109"/>
      <c r="F1194" s="109"/>
      <c r="G1194" s="109"/>
      <c r="H1194" s="109"/>
      <c r="I1194" s="110"/>
    </row>
    <row r="1195" spans="2:9">
      <c r="B1195" s="109"/>
      <c r="C1195" s="109"/>
      <c r="D1195" s="109"/>
      <c r="E1195" s="109"/>
      <c r="F1195" s="109"/>
      <c r="G1195" s="109"/>
      <c r="H1195" s="109"/>
      <c r="I1195" s="110"/>
    </row>
    <row r="1196" spans="2:9">
      <c r="B1196" s="109"/>
      <c r="C1196" s="109"/>
      <c r="D1196" s="109"/>
      <c r="E1196" s="109"/>
      <c r="F1196" s="109"/>
      <c r="G1196" s="109"/>
      <c r="H1196" s="109"/>
      <c r="I1196" s="110"/>
    </row>
    <row r="1197" spans="2:9">
      <c r="B1197" s="109"/>
      <c r="C1197" s="109"/>
      <c r="D1197" s="109"/>
      <c r="E1197" s="109"/>
      <c r="F1197" s="109"/>
      <c r="G1197" s="109"/>
      <c r="H1197" s="109"/>
      <c r="I1197" s="110"/>
    </row>
    <row r="1198" spans="2:9">
      <c r="B1198" s="109"/>
      <c r="C1198" s="109"/>
      <c r="D1198" s="109"/>
      <c r="E1198" s="109"/>
      <c r="F1198" s="109"/>
      <c r="G1198" s="109"/>
      <c r="H1198" s="109"/>
      <c r="I1198" s="110"/>
    </row>
    <row r="1199" spans="2:9">
      <c r="B1199" s="109"/>
      <c r="C1199" s="109"/>
      <c r="D1199" s="109"/>
      <c r="E1199" s="109"/>
      <c r="F1199" s="109"/>
      <c r="G1199" s="109"/>
      <c r="H1199" s="109"/>
      <c r="I1199" s="110"/>
    </row>
    <row r="1200" spans="2:9">
      <c r="B1200" s="109"/>
      <c r="C1200" s="109"/>
      <c r="D1200" s="109"/>
      <c r="E1200" s="109"/>
      <c r="F1200" s="109"/>
      <c r="G1200" s="109"/>
      <c r="H1200" s="109"/>
      <c r="I1200" s="110"/>
    </row>
    <row r="1201" spans="2:9">
      <c r="B1201" s="109"/>
      <c r="C1201" s="109"/>
      <c r="D1201" s="109"/>
      <c r="E1201" s="109"/>
      <c r="F1201" s="109"/>
      <c r="G1201" s="109"/>
      <c r="H1201" s="109"/>
      <c r="I1201" s="110"/>
    </row>
    <row r="1202" spans="2:9">
      <c r="B1202" s="109"/>
      <c r="C1202" s="109"/>
      <c r="D1202" s="109"/>
      <c r="E1202" s="109"/>
      <c r="F1202" s="109"/>
      <c r="G1202" s="109"/>
      <c r="H1202" s="109"/>
      <c r="I1202" s="110"/>
    </row>
    <row r="1203" spans="2:9">
      <c r="B1203" s="109"/>
      <c r="C1203" s="109"/>
      <c r="D1203" s="109"/>
      <c r="E1203" s="109"/>
      <c r="F1203" s="109"/>
      <c r="G1203" s="109"/>
      <c r="H1203" s="109"/>
      <c r="I1203" s="110"/>
    </row>
    <row r="1204" spans="2:9">
      <c r="B1204" s="109"/>
      <c r="C1204" s="109"/>
      <c r="D1204" s="109"/>
      <c r="E1204" s="109"/>
      <c r="F1204" s="109"/>
      <c r="G1204" s="109"/>
      <c r="H1204" s="109"/>
      <c r="I1204" s="110"/>
    </row>
    <row r="1205" spans="2:9">
      <c r="B1205" s="109"/>
      <c r="C1205" s="109"/>
      <c r="D1205" s="109"/>
      <c r="E1205" s="109"/>
      <c r="F1205" s="109"/>
      <c r="G1205" s="109"/>
      <c r="H1205" s="109"/>
      <c r="I1205" s="110"/>
    </row>
    <row r="1206" spans="2:9">
      <c r="B1206" s="109"/>
      <c r="C1206" s="109"/>
      <c r="D1206" s="109"/>
      <c r="E1206" s="109"/>
      <c r="F1206" s="109"/>
      <c r="G1206" s="109"/>
      <c r="H1206" s="109"/>
      <c r="I1206" s="110"/>
    </row>
    <row r="1207" spans="2:9">
      <c r="B1207" s="109"/>
      <c r="C1207" s="109"/>
      <c r="D1207" s="109"/>
      <c r="E1207" s="109"/>
      <c r="F1207" s="109"/>
      <c r="G1207" s="109"/>
      <c r="H1207" s="109"/>
      <c r="I1207" s="110"/>
    </row>
    <row r="1208" spans="2:9">
      <c r="B1208" s="109"/>
      <c r="C1208" s="109"/>
      <c r="D1208" s="109"/>
      <c r="E1208" s="109"/>
      <c r="F1208" s="109"/>
      <c r="G1208" s="109"/>
      <c r="H1208" s="109"/>
      <c r="I1208" s="110"/>
    </row>
    <row r="1209" spans="2:9">
      <c r="B1209" s="109"/>
      <c r="C1209" s="109"/>
      <c r="D1209" s="109"/>
      <c r="E1209" s="109"/>
      <c r="F1209" s="109"/>
      <c r="G1209" s="109"/>
      <c r="H1209" s="109"/>
      <c r="I1209" s="110"/>
    </row>
    <row r="1210" spans="2:9">
      <c r="B1210" s="109"/>
      <c r="C1210" s="109"/>
      <c r="D1210" s="109"/>
      <c r="E1210" s="109"/>
      <c r="F1210" s="109"/>
      <c r="G1210" s="109"/>
      <c r="H1210" s="109"/>
      <c r="I1210" s="110"/>
    </row>
    <row r="1211" spans="2:9">
      <c r="B1211" s="109"/>
      <c r="C1211" s="109"/>
      <c r="D1211" s="109"/>
      <c r="E1211" s="109"/>
      <c r="F1211" s="109"/>
      <c r="G1211" s="109"/>
      <c r="H1211" s="109"/>
      <c r="I1211" s="110"/>
    </row>
    <row r="1212" spans="2:9">
      <c r="B1212" s="109"/>
      <c r="C1212" s="109"/>
      <c r="D1212" s="109"/>
      <c r="E1212" s="109"/>
      <c r="F1212" s="109"/>
      <c r="G1212" s="109"/>
      <c r="H1212" s="109"/>
      <c r="I1212" s="110"/>
    </row>
    <row r="1213" spans="2:9">
      <c r="B1213" s="109"/>
      <c r="C1213" s="109"/>
      <c r="D1213" s="109"/>
      <c r="E1213" s="109"/>
      <c r="F1213" s="109"/>
      <c r="G1213" s="109"/>
      <c r="H1213" s="109"/>
      <c r="I1213" s="110"/>
    </row>
    <row r="1214" spans="2:9">
      <c r="B1214" s="109"/>
      <c r="C1214" s="109"/>
      <c r="D1214" s="109"/>
      <c r="E1214" s="109"/>
      <c r="F1214" s="109"/>
      <c r="G1214" s="109"/>
      <c r="H1214" s="109"/>
      <c r="I1214" s="110"/>
    </row>
    <row r="1215" spans="2:9">
      <c r="B1215" s="109"/>
      <c r="C1215" s="109"/>
      <c r="D1215" s="109"/>
      <c r="E1215" s="109"/>
      <c r="F1215" s="109"/>
      <c r="G1215" s="109"/>
      <c r="H1215" s="109"/>
      <c r="I1215" s="110"/>
    </row>
    <row r="1216" spans="2:9">
      <c r="B1216" s="109"/>
      <c r="C1216" s="109"/>
      <c r="D1216" s="109"/>
      <c r="E1216" s="109"/>
      <c r="F1216" s="109"/>
      <c r="G1216" s="109"/>
      <c r="H1216" s="109"/>
      <c r="I1216" s="110"/>
    </row>
    <row r="1217" spans="2:9">
      <c r="B1217" s="109"/>
      <c r="C1217" s="109"/>
      <c r="D1217" s="109"/>
      <c r="E1217" s="109"/>
      <c r="F1217" s="109"/>
      <c r="G1217" s="109"/>
      <c r="H1217" s="109"/>
      <c r="I1217" s="110"/>
    </row>
    <row r="1218" spans="2:9">
      <c r="B1218" s="109"/>
      <c r="C1218" s="109"/>
      <c r="D1218" s="109"/>
      <c r="E1218" s="109"/>
      <c r="F1218" s="109"/>
      <c r="G1218" s="109"/>
      <c r="H1218" s="109"/>
      <c r="I1218" s="110"/>
    </row>
    <row r="1219" spans="2:9">
      <c r="B1219" s="109"/>
      <c r="C1219" s="109"/>
      <c r="D1219" s="109"/>
      <c r="E1219" s="109"/>
      <c r="F1219" s="109"/>
      <c r="G1219" s="109"/>
      <c r="H1219" s="109"/>
      <c r="I1219" s="110"/>
    </row>
    <row r="1220" spans="2:9">
      <c r="B1220" s="109"/>
      <c r="C1220" s="109"/>
      <c r="D1220" s="109"/>
      <c r="E1220" s="109"/>
      <c r="F1220" s="109"/>
      <c r="G1220" s="109"/>
      <c r="H1220" s="109"/>
      <c r="I1220" s="110"/>
    </row>
    <row r="1221" spans="2:9">
      <c r="B1221" s="109"/>
      <c r="C1221" s="109"/>
      <c r="D1221" s="109"/>
      <c r="E1221" s="109"/>
      <c r="F1221" s="109"/>
      <c r="G1221" s="109"/>
      <c r="H1221" s="109"/>
      <c r="I1221" s="110"/>
    </row>
    <row r="1222" spans="2:9">
      <c r="B1222" s="109"/>
      <c r="C1222" s="109"/>
      <c r="D1222" s="109"/>
      <c r="E1222" s="109"/>
      <c r="F1222" s="109"/>
      <c r="G1222" s="109"/>
      <c r="H1222" s="109"/>
      <c r="I1222" s="110"/>
    </row>
    <row r="1223" spans="2:9">
      <c r="B1223" s="109"/>
      <c r="C1223" s="109"/>
      <c r="D1223" s="109"/>
      <c r="E1223" s="109"/>
      <c r="F1223" s="109"/>
      <c r="G1223" s="109"/>
      <c r="H1223" s="109"/>
      <c r="I1223" s="110"/>
    </row>
    <row r="1224" spans="2:9">
      <c r="B1224" s="109"/>
      <c r="C1224" s="109"/>
      <c r="D1224" s="109"/>
      <c r="E1224" s="109"/>
      <c r="F1224" s="109"/>
      <c r="G1224" s="109"/>
      <c r="H1224" s="109"/>
      <c r="I1224" s="110"/>
    </row>
    <row r="1225" spans="2:9">
      <c r="B1225" s="109"/>
      <c r="C1225" s="109"/>
      <c r="D1225" s="109"/>
      <c r="E1225" s="109"/>
      <c r="F1225" s="109"/>
      <c r="G1225" s="109"/>
      <c r="H1225" s="109"/>
      <c r="I1225" s="110"/>
    </row>
    <row r="1226" spans="2:9">
      <c r="B1226" s="109"/>
      <c r="C1226" s="109"/>
      <c r="D1226" s="109"/>
      <c r="E1226" s="109"/>
      <c r="F1226" s="109"/>
      <c r="G1226" s="109"/>
      <c r="H1226" s="109"/>
      <c r="I1226" s="110"/>
    </row>
    <row r="1227" spans="2:9">
      <c r="B1227" s="109"/>
      <c r="C1227" s="109"/>
      <c r="D1227" s="109"/>
      <c r="E1227" s="109"/>
      <c r="F1227" s="109"/>
      <c r="G1227" s="109"/>
      <c r="H1227" s="109"/>
      <c r="I1227" s="110"/>
    </row>
    <row r="1228" spans="2:9">
      <c r="B1228" s="109"/>
      <c r="C1228" s="109"/>
      <c r="D1228" s="109"/>
      <c r="E1228" s="109"/>
      <c r="F1228" s="109"/>
      <c r="G1228" s="109"/>
      <c r="H1228" s="109"/>
      <c r="I1228" s="110"/>
    </row>
    <row r="1229" spans="2:9">
      <c r="B1229" s="109"/>
      <c r="C1229" s="109"/>
      <c r="D1229" s="109"/>
      <c r="E1229" s="109"/>
      <c r="F1229" s="109"/>
      <c r="G1229" s="109"/>
      <c r="H1229" s="109"/>
      <c r="I1229" s="110"/>
    </row>
    <row r="1230" spans="2:9">
      <c r="B1230" s="109"/>
      <c r="C1230" s="109"/>
      <c r="D1230" s="109"/>
      <c r="E1230" s="109"/>
      <c r="F1230" s="109"/>
      <c r="G1230" s="109"/>
      <c r="H1230" s="109"/>
      <c r="I1230" s="110"/>
    </row>
    <row r="1231" spans="2:9">
      <c r="B1231" s="109"/>
      <c r="C1231" s="109"/>
      <c r="D1231" s="109"/>
      <c r="E1231" s="109"/>
      <c r="F1231" s="109"/>
      <c r="G1231" s="109"/>
      <c r="H1231" s="109"/>
      <c r="I1231" s="110"/>
    </row>
    <row r="1232" spans="2:9">
      <c r="B1232" s="109"/>
      <c r="C1232" s="109"/>
      <c r="D1232" s="109"/>
      <c r="E1232" s="109"/>
      <c r="F1232" s="109"/>
      <c r="G1232" s="109"/>
      <c r="H1232" s="109"/>
      <c r="I1232" s="110"/>
    </row>
    <row r="1233" spans="2:9">
      <c r="B1233" s="109"/>
      <c r="C1233" s="109"/>
      <c r="D1233" s="109"/>
      <c r="E1233" s="109"/>
      <c r="F1233" s="109"/>
      <c r="G1233" s="109"/>
      <c r="H1233" s="109"/>
      <c r="I1233" s="110"/>
    </row>
    <row r="1234" spans="2:9">
      <c r="B1234" s="109"/>
      <c r="C1234" s="109"/>
      <c r="D1234" s="109"/>
      <c r="E1234" s="109"/>
      <c r="F1234" s="109"/>
      <c r="G1234" s="109"/>
      <c r="H1234" s="109"/>
      <c r="I1234" s="110"/>
    </row>
    <row r="1235" spans="2:9">
      <c r="B1235" s="109"/>
      <c r="C1235" s="109"/>
      <c r="D1235" s="109"/>
      <c r="E1235" s="109"/>
      <c r="F1235" s="109"/>
      <c r="G1235" s="109"/>
      <c r="H1235" s="109"/>
      <c r="I1235" s="110"/>
    </row>
    <row r="1236" spans="2:9">
      <c r="B1236" s="109"/>
      <c r="C1236" s="109"/>
      <c r="D1236" s="109"/>
      <c r="E1236" s="109"/>
      <c r="F1236" s="109"/>
      <c r="G1236" s="109"/>
      <c r="H1236" s="109"/>
      <c r="I1236" s="110"/>
    </row>
    <row r="1237" spans="2:9">
      <c r="B1237" s="109"/>
      <c r="C1237" s="109"/>
      <c r="D1237" s="109"/>
      <c r="E1237" s="109"/>
      <c r="F1237" s="109"/>
      <c r="G1237" s="109"/>
      <c r="H1237" s="109"/>
      <c r="I1237" s="110"/>
    </row>
    <row r="1238" spans="2:9">
      <c r="B1238" s="109"/>
      <c r="C1238" s="109"/>
      <c r="D1238" s="109"/>
      <c r="E1238" s="109"/>
      <c r="F1238" s="109"/>
      <c r="G1238" s="109"/>
      <c r="H1238" s="109"/>
      <c r="I1238" s="110"/>
    </row>
    <row r="1239" spans="2:9">
      <c r="B1239" s="109"/>
      <c r="C1239" s="109"/>
      <c r="D1239" s="109"/>
      <c r="E1239" s="109"/>
      <c r="F1239" s="109"/>
      <c r="G1239" s="109"/>
      <c r="H1239" s="109"/>
      <c r="I1239" s="110"/>
    </row>
    <row r="1240" spans="2:9">
      <c r="B1240" s="109"/>
      <c r="C1240" s="109"/>
      <c r="D1240" s="109"/>
      <c r="E1240" s="109"/>
      <c r="F1240" s="109"/>
      <c r="G1240" s="109"/>
      <c r="H1240" s="109"/>
      <c r="I1240" s="110"/>
    </row>
    <row r="1241" spans="2:9">
      <c r="B1241" s="109"/>
      <c r="C1241" s="109"/>
      <c r="D1241" s="109"/>
      <c r="E1241" s="109"/>
      <c r="F1241" s="109"/>
      <c r="G1241" s="109"/>
      <c r="H1241" s="109"/>
      <c r="I1241" s="110"/>
    </row>
    <row r="1242" spans="2:9">
      <c r="B1242" s="109"/>
      <c r="C1242" s="109"/>
      <c r="D1242" s="109"/>
      <c r="E1242" s="109"/>
      <c r="F1242" s="109"/>
      <c r="G1242" s="109"/>
      <c r="H1242" s="109"/>
      <c r="I1242" s="110"/>
    </row>
    <row r="1243" spans="2:9">
      <c r="B1243" s="109"/>
      <c r="C1243" s="109"/>
      <c r="D1243" s="109"/>
      <c r="E1243" s="109"/>
      <c r="F1243" s="109"/>
      <c r="G1243" s="109"/>
      <c r="H1243" s="109"/>
      <c r="I1243" s="110"/>
    </row>
    <row r="1244" spans="2:9">
      <c r="B1244" s="109"/>
      <c r="C1244" s="109"/>
      <c r="D1244" s="109"/>
      <c r="E1244" s="109"/>
      <c r="F1244" s="109"/>
      <c r="G1244" s="109"/>
      <c r="H1244" s="109"/>
      <c r="I1244" s="110"/>
    </row>
    <row r="1245" spans="2:9">
      <c r="B1245" s="109"/>
      <c r="C1245" s="109"/>
      <c r="D1245" s="109"/>
      <c r="E1245" s="109"/>
      <c r="F1245" s="109"/>
      <c r="G1245" s="109"/>
      <c r="H1245" s="109"/>
      <c r="I1245" s="110"/>
    </row>
    <row r="1246" spans="2:9">
      <c r="B1246" s="109"/>
      <c r="C1246" s="109"/>
      <c r="D1246" s="109"/>
      <c r="E1246" s="109"/>
      <c r="F1246" s="109"/>
      <c r="G1246" s="109"/>
      <c r="H1246" s="109"/>
      <c r="I1246" s="110"/>
    </row>
    <row r="1247" spans="2:9">
      <c r="B1247" s="109"/>
      <c r="C1247" s="109"/>
      <c r="D1247" s="109"/>
      <c r="E1247" s="109"/>
      <c r="F1247" s="109"/>
      <c r="G1247" s="109"/>
      <c r="H1247" s="109"/>
      <c r="I1247" s="110"/>
    </row>
    <row r="1248" spans="2:9">
      <c r="B1248" s="109"/>
      <c r="C1248" s="109"/>
      <c r="D1248" s="109"/>
      <c r="E1248" s="109"/>
      <c r="F1248" s="109"/>
      <c r="G1248" s="109"/>
      <c r="H1248" s="109"/>
      <c r="I1248" s="110"/>
    </row>
    <row r="1249" spans="2:9">
      <c r="B1249" s="109"/>
      <c r="C1249" s="109"/>
      <c r="D1249" s="109"/>
      <c r="E1249" s="109"/>
      <c r="F1249" s="109"/>
      <c r="G1249" s="109"/>
      <c r="H1249" s="109"/>
      <c r="I1249" s="110"/>
    </row>
    <row r="1250" spans="2:9">
      <c r="B1250" s="109"/>
      <c r="C1250" s="109"/>
      <c r="D1250" s="109"/>
      <c r="E1250" s="109"/>
      <c r="F1250" s="109"/>
      <c r="G1250" s="109"/>
      <c r="H1250" s="109"/>
      <c r="I1250" s="110"/>
    </row>
    <row r="1251" spans="2:9">
      <c r="B1251" s="109"/>
      <c r="C1251" s="109"/>
      <c r="D1251" s="109"/>
      <c r="E1251" s="109"/>
      <c r="F1251" s="109"/>
      <c r="G1251" s="109"/>
      <c r="H1251" s="109"/>
      <c r="I1251" s="110"/>
    </row>
    <row r="1252" spans="2:9">
      <c r="B1252" s="109"/>
      <c r="C1252" s="109"/>
      <c r="D1252" s="109"/>
      <c r="E1252" s="109"/>
      <c r="F1252" s="109"/>
      <c r="G1252" s="109"/>
      <c r="H1252" s="109"/>
      <c r="I1252" s="110"/>
    </row>
    <row r="1253" spans="2:9">
      <c r="B1253" s="109"/>
      <c r="C1253" s="109"/>
      <c r="D1253" s="109"/>
      <c r="E1253" s="109"/>
      <c r="F1253" s="109"/>
      <c r="G1253" s="109"/>
      <c r="H1253" s="109"/>
      <c r="I1253" s="110"/>
    </row>
    <row r="1254" spans="2:9">
      <c r="B1254" s="109"/>
      <c r="C1254" s="109"/>
      <c r="D1254" s="109"/>
      <c r="E1254" s="109"/>
      <c r="F1254" s="109"/>
      <c r="G1254" s="109"/>
      <c r="H1254" s="109"/>
      <c r="I1254" s="110"/>
    </row>
    <row r="1255" spans="2:9">
      <c r="B1255" s="109"/>
      <c r="C1255" s="109"/>
      <c r="D1255" s="109"/>
      <c r="E1255" s="109"/>
      <c r="F1255" s="109"/>
      <c r="G1255" s="109"/>
      <c r="H1255" s="109"/>
      <c r="I1255" s="110"/>
    </row>
    <row r="1256" spans="2:9">
      <c r="B1256" s="109"/>
      <c r="C1256" s="109"/>
      <c r="D1256" s="109"/>
      <c r="E1256" s="109"/>
      <c r="F1256" s="109"/>
      <c r="G1256" s="109"/>
      <c r="H1256" s="109"/>
      <c r="I1256" s="110"/>
    </row>
    <row r="1257" spans="2:9">
      <c r="B1257" s="109"/>
      <c r="C1257" s="109"/>
      <c r="D1257" s="109"/>
      <c r="E1257" s="109"/>
      <c r="F1257" s="109"/>
      <c r="G1257" s="109"/>
      <c r="H1257" s="109"/>
      <c r="I1257" s="110"/>
    </row>
    <row r="1258" spans="2:9">
      <c r="B1258" s="109"/>
      <c r="C1258" s="109"/>
      <c r="D1258" s="109"/>
      <c r="E1258" s="109"/>
      <c r="F1258" s="109"/>
      <c r="G1258" s="109"/>
      <c r="H1258" s="109"/>
      <c r="I1258" s="110"/>
    </row>
    <row r="1259" spans="2:9">
      <c r="B1259" s="109"/>
      <c r="C1259" s="109"/>
      <c r="D1259" s="109"/>
      <c r="E1259" s="109"/>
      <c r="F1259" s="109"/>
      <c r="G1259" s="109"/>
      <c r="H1259" s="109"/>
      <c r="I1259" s="110"/>
    </row>
    <row r="1260" spans="2:9">
      <c r="B1260" s="109"/>
      <c r="C1260" s="109"/>
      <c r="D1260" s="109"/>
      <c r="E1260" s="109"/>
      <c r="F1260" s="109"/>
      <c r="G1260" s="109"/>
      <c r="H1260" s="109"/>
      <c r="I1260" s="110"/>
    </row>
    <row r="1261" spans="2:9">
      <c r="B1261" s="109"/>
      <c r="C1261" s="109"/>
      <c r="D1261" s="109"/>
      <c r="E1261" s="109"/>
      <c r="F1261" s="109"/>
      <c r="G1261" s="109"/>
      <c r="H1261" s="109"/>
      <c r="I1261" s="110"/>
    </row>
    <row r="1262" spans="2:9">
      <c r="B1262" s="109"/>
      <c r="C1262" s="109"/>
      <c r="D1262" s="109"/>
      <c r="E1262" s="109"/>
      <c r="F1262" s="109"/>
      <c r="G1262" s="109"/>
      <c r="H1262" s="109"/>
      <c r="I1262" s="110"/>
    </row>
    <row r="1263" spans="2:9">
      <c r="B1263" s="109"/>
      <c r="C1263" s="109"/>
      <c r="D1263" s="109"/>
      <c r="E1263" s="109"/>
      <c r="F1263" s="109"/>
      <c r="G1263" s="109"/>
      <c r="H1263" s="109"/>
      <c r="I1263" s="110"/>
    </row>
    <row r="1264" spans="2:9">
      <c r="B1264" s="109"/>
      <c r="C1264" s="109"/>
      <c r="D1264" s="109"/>
      <c r="E1264" s="109"/>
      <c r="F1264" s="109"/>
      <c r="G1264" s="109"/>
      <c r="H1264" s="109"/>
      <c r="I1264" s="110"/>
    </row>
    <row r="1265" spans="2:9">
      <c r="B1265" s="109"/>
      <c r="C1265" s="109"/>
      <c r="D1265" s="109"/>
      <c r="E1265" s="109"/>
      <c r="F1265" s="109"/>
      <c r="G1265" s="109"/>
      <c r="H1265" s="109"/>
      <c r="I1265" s="110"/>
    </row>
    <row r="1266" spans="2:9">
      <c r="B1266" s="109"/>
      <c r="C1266" s="109"/>
      <c r="D1266" s="109"/>
      <c r="E1266" s="109"/>
      <c r="F1266" s="109"/>
      <c r="G1266" s="109"/>
      <c r="H1266" s="109"/>
      <c r="I1266" s="110"/>
    </row>
    <row r="1267" spans="2:9">
      <c r="B1267" s="109"/>
      <c r="C1267" s="109"/>
      <c r="D1267" s="109"/>
      <c r="E1267" s="109"/>
      <c r="F1267" s="109"/>
      <c r="G1267" s="109"/>
      <c r="H1267" s="109"/>
      <c r="I1267" s="110"/>
    </row>
    <row r="1268" spans="2:9">
      <c r="B1268" s="109"/>
      <c r="C1268" s="109"/>
      <c r="D1268" s="109"/>
      <c r="E1268" s="109"/>
      <c r="F1268" s="109"/>
      <c r="G1268" s="109"/>
      <c r="H1268" s="109"/>
      <c r="I1268" s="110"/>
    </row>
    <row r="1269" spans="2:9">
      <c r="B1269" s="109"/>
      <c r="C1269" s="109"/>
      <c r="D1269" s="109"/>
      <c r="E1269" s="109"/>
      <c r="F1269" s="109"/>
      <c r="G1269" s="109"/>
      <c r="H1269" s="109"/>
      <c r="I1269" s="110"/>
    </row>
    <row r="1270" spans="2:9">
      <c r="B1270" s="109"/>
      <c r="C1270" s="109"/>
      <c r="D1270" s="109"/>
      <c r="E1270" s="109"/>
      <c r="F1270" s="109"/>
      <c r="G1270" s="109"/>
      <c r="H1270" s="109"/>
      <c r="I1270" s="110"/>
    </row>
    <row r="1271" spans="2:9">
      <c r="B1271" s="109"/>
      <c r="C1271" s="109"/>
      <c r="D1271" s="109"/>
      <c r="E1271" s="109"/>
      <c r="F1271" s="109"/>
      <c r="G1271" s="109"/>
      <c r="H1271" s="109"/>
      <c r="I1271" s="110"/>
    </row>
    <row r="1272" spans="2:9">
      <c r="B1272" s="109"/>
      <c r="C1272" s="109"/>
      <c r="D1272" s="109"/>
      <c r="E1272" s="109"/>
      <c r="F1272" s="109"/>
      <c r="G1272" s="109"/>
      <c r="H1272" s="109"/>
      <c r="I1272" s="110"/>
    </row>
    <row r="1273" spans="2:9">
      <c r="B1273" s="109"/>
      <c r="C1273" s="109"/>
      <c r="D1273" s="109"/>
      <c r="E1273" s="109"/>
      <c r="F1273" s="109"/>
      <c r="G1273" s="109"/>
      <c r="H1273" s="109"/>
      <c r="I1273" s="110"/>
    </row>
    <row r="1274" spans="2:9">
      <c r="B1274" s="109"/>
      <c r="C1274" s="109"/>
      <c r="D1274" s="109"/>
      <c r="E1274" s="109"/>
      <c r="F1274" s="109"/>
      <c r="G1274" s="109"/>
      <c r="H1274" s="109"/>
      <c r="I1274" s="110"/>
    </row>
    <row r="1275" spans="2:9">
      <c r="B1275" s="109"/>
      <c r="C1275" s="109"/>
      <c r="D1275" s="109"/>
      <c r="E1275" s="109"/>
      <c r="F1275" s="109"/>
      <c r="G1275" s="109"/>
      <c r="H1275" s="109"/>
      <c r="I1275" s="110"/>
    </row>
    <row r="1276" spans="2:9">
      <c r="B1276" s="109"/>
      <c r="C1276" s="109"/>
      <c r="D1276" s="109"/>
      <c r="E1276" s="109"/>
      <c r="F1276" s="109"/>
      <c r="G1276" s="109"/>
      <c r="H1276" s="109"/>
      <c r="I1276" s="110"/>
    </row>
    <row r="1277" spans="2:9">
      <c r="B1277" s="109"/>
      <c r="C1277" s="109"/>
      <c r="D1277" s="109"/>
      <c r="E1277" s="109"/>
      <c r="F1277" s="109"/>
      <c r="G1277" s="109"/>
      <c r="H1277" s="109"/>
      <c r="I1277" s="110"/>
    </row>
    <row r="1278" spans="2:9">
      <c r="B1278" s="109"/>
      <c r="C1278" s="109"/>
      <c r="D1278" s="109"/>
      <c r="E1278" s="109"/>
      <c r="F1278" s="109"/>
      <c r="G1278" s="109"/>
      <c r="H1278" s="109"/>
      <c r="I1278" s="110"/>
    </row>
    <row r="1279" spans="2:9">
      <c r="B1279" s="109"/>
      <c r="C1279" s="109"/>
      <c r="D1279" s="109"/>
      <c r="E1279" s="109"/>
      <c r="F1279" s="109"/>
      <c r="G1279" s="109"/>
      <c r="H1279" s="109"/>
      <c r="I1279" s="110"/>
    </row>
    <row r="1280" spans="2:9">
      <c r="B1280" s="109"/>
      <c r="C1280" s="109"/>
      <c r="D1280" s="109"/>
      <c r="E1280" s="109"/>
      <c r="F1280" s="109"/>
      <c r="G1280" s="109"/>
      <c r="H1280" s="109"/>
      <c r="I1280" s="110"/>
    </row>
    <row r="1281" spans="2:9">
      <c r="B1281" s="109"/>
      <c r="C1281" s="109"/>
      <c r="D1281" s="109"/>
      <c r="E1281" s="109"/>
      <c r="F1281" s="109"/>
      <c r="G1281" s="109"/>
      <c r="H1281" s="109"/>
      <c r="I1281" s="110"/>
    </row>
    <row r="1282" spans="2:9">
      <c r="B1282" s="109"/>
      <c r="C1282" s="109"/>
      <c r="D1282" s="109"/>
      <c r="E1282" s="109"/>
      <c r="F1282" s="109"/>
      <c r="G1282" s="109"/>
      <c r="H1282" s="109"/>
      <c r="I1282" s="110"/>
    </row>
    <row r="1283" spans="2:9">
      <c r="B1283" s="109"/>
      <c r="C1283" s="109"/>
      <c r="D1283" s="109"/>
      <c r="E1283" s="109"/>
      <c r="F1283" s="109"/>
      <c r="G1283" s="109"/>
      <c r="H1283" s="109"/>
      <c r="I1283" s="110"/>
    </row>
    <row r="1284" spans="2:9">
      <c r="B1284" s="109"/>
      <c r="C1284" s="109"/>
      <c r="D1284" s="109"/>
      <c r="E1284" s="109"/>
      <c r="F1284" s="109"/>
      <c r="G1284" s="109"/>
      <c r="H1284" s="109"/>
      <c r="I1284" s="110"/>
    </row>
    <row r="1285" spans="2:9">
      <c r="B1285" s="109"/>
      <c r="C1285" s="109"/>
      <c r="D1285" s="109"/>
      <c r="E1285" s="109"/>
      <c r="F1285" s="109"/>
      <c r="G1285" s="109"/>
      <c r="H1285" s="109"/>
      <c r="I1285" s="110"/>
    </row>
    <row r="1286" spans="2:9">
      <c r="B1286" s="109"/>
      <c r="C1286" s="109"/>
      <c r="D1286" s="109"/>
      <c r="E1286" s="109"/>
      <c r="F1286" s="109"/>
      <c r="G1286" s="109"/>
      <c r="H1286" s="109"/>
      <c r="I1286" s="110"/>
    </row>
    <row r="1287" spans="2:9">
      <c r="B1287" s="109"/>
      <c r="C1287" s="109"/>
      <c r="D1287" s="109"/>
      <c r="E1287" s="109"/>
      <c r="F1287" s="109"/>
      <c r="G1287" s="109"/>
      <c r="H1287" s="109"/>
      <c r="I1287" s="110"/>
    </row>
    <row r="1288" spans="2:9">
      <c r="B1288" s="109"/>
      <c r="C1288" s="109"/>
      <c r="D1288" s="109"/>
      <c r="E1288" s="109"/>
      <c r="F1288" s="109"/>
      <c r="G1288" s="109"/>
      <c r="H1288" s="109"/>
      <c r="I1288" s="110"/>
    </row>
    <row r="1289" spans="2:9">
      <c r="B1289" s="109"/>
      <c r="C1289" s="109"/>
      <c r="D1289" s="109"/>
      <c r="E1289" s="109"/>
      <c r="F1289" s="109"/>
      <c r="G1289" s="109"/>
      <c r="H1289" s="109"/>
      <c r="I1289" s="110"/>
    </row>
    <row r="1290" spans="2:9">
      <c r="B1290" s="109"/>
      <c r="C1290" s="109"/>
      <c r="D1290" s="109"/>
      <c r="E1290" s="109"/>
      <c r="F1290" s="109"/>
      <c r="G1290" s="109"/>
      <c r="H1290" s="109"/>
      <c r="I1290" s="110"/>
    </row>
    <row r="1291" spans="2:9">
      <c r="B1291" s="109"/>
      <c r="C1291" s="109"/>
      <c r="D1291" s="109"/>
      <c r="E1291" s="109"/>
      <c r="F1291" s="109"/>
      <c r="G1291" s="109"/>
      <c r="H1291" s="109"/>
      <c r="I1291" s="110"/>
    </row>
    <row r="1292" spans="2:9">
      <c r="B1292" s="109"/>
      <c r="C1292" s="109"/>
      <c r="D1292" s="109"/>
      <c r="E1292" s="109"/>
      <c r="F1292" s="109"/>
      <c r="G1292" s="109"/>
      <c r="H1292" s="109"/>
      <c r="I1292" s="110"/>
    </row>
    <row r="1293" spans="2:9">
      <c r="B1293" s="109"/>
      <c r="C1293" s="109"/>
      <c r="D1293" s="109"/>
      <c r="E1293" s="109"/>
      <c r="F1293" s="109"/>
      <c r="G1293" s="109"/>
      <c r="H1293" s="109"/>
      <c r="I1293" s="110"/>
    </row>
    <row r="1294" spans="2:9">
      <c r="B1294" s="109"/>
      <c r="C1294" s="109"/>
      <c r="D1294" s="109"/>
      <c r="E1294" s="109"/>
      <c r="F1294" s="109"/>
      <c r="G1294" s="109"/>
      <c r="H1294" s="109"/>
      <c r="I1294" s="110"/>
    </row>
    <row r="1295" spans="2:9">
      <c r="B1295" s="109"/>
      <c r="C1295" s="109"/>
      <c r="D1295" s="109"/>
      <c r="E1295" s="109"/>
      <c r="F1295" s="109"/>
      <c r="G1295" s="109"/>
      <c r="H1295" s="109"/>
      <c r="I1295" s="110"/>
    </row>
    <row r="1296" spans="2:9">
      <c r="B1296" s="109"/>
      <c r="C1296" s="109"/>
      <c r="D1296" s="109"/>
      <c r="E1296" s="109"/>
      <c r="F1296" s="109"/>
      <c r="G1296" s="109"/>
      <c r="H1296" s="109"/>
      <c r="I1296" s="110"/>
    </row>
    <row r="1297" spans="2:9">
      <c r="B1297" s="109"/>
      <c r="C1297" s="109"/>
      <c r="D1297" s="109"/>
      <c r="E1297" s="109"/>
      <c r="F1297" s="109"/>
      <c r="G1297" s="109"/>
      <c r="H1297" s="109"/>
      <c r="I1297" s="110"/>
    </row>
    <row r="1298" spans="2:9">
      <c r="B1298" s="109"/>
      <c r="C1298" s="109"/>
      <c r="D1298" s="109"/>
      <c r="E1298" s="109"/>
      <c r="F1298" s="109"/>
      <c r="G1298" s="109"/>
      <c r="H1298" s="109"/>
      <c r="I1298" s="110"/>
    </row>
    <row r="1299" spans="2:9">
      <c r="B1299" s="109"/>
      <c r="C1299" s="109"/>
      <c r="D1299" s="109"/>
      <c r="E1299" s="109"/>
      <c r="F1299" s="109"/>
      <c r="G1299" s="109"/>
      <c r="H1299" s="109"/>
      <c r="I1299" s="110"/>
    </row>
    <row r="1300" spans="2:9">
      <c r="B1300" s="109"/>
      <c r="C1300" s="109"/>
      <c r="D1300" s="109"/>
      <c r="E1300" s="109"/>
      <c r="F1300" s="109"/>
      <c r="G1300" s="109"/>
      <c r="H1300" s="109"/>
      <c r="I1300" s="110"/>
    </row>
    <row r="1301" spans="2:9">
      <c r="B1301" s="109"/>
      <c r="C1301" s="109"/>
      <c r="D1301" s="109"/>
      <c r="E1301" s="109"/>
      <c r="F1301" s="109"/>
      <c r="G1301" s="109"/>
      <c r="H1301" s="109"/>
      <c r="I1301" s="110"/>
    </row>
    <row r="1302" spans="2:9">
      <c r="B1302" s="109"/>
      <c r="C1302" s="109"/>
      <c r="D1302" s="109"/>
      <c r="E1302" s="109"/>
      <c r="F1302" s="109"/>
      <c r="G1302" s="109"/>
      <c r="H1302" s="109"/>
      <c r="I1302" s="110"/>
    </row>
    <row r="1303" spans="2:9">
      <c r="B1303" s="109"/>
      <c r="C1303" s="109"/>
      <c r="D1303" s="109"/>
      <c r="E1303" s="109"/>
      <c r="F1303" s="109"/>
      <c r="G1303" s="109"/>
      <c r="H1303" s="109"/>
      <c r="I1303" s="110"/>
    </row>
    <row r="1304" spans="2:9">
      <c r="B1304" s="109"/>
      <c r="C1304" s="109"/>
      <c r="D1304" s="109"/>
      <c r="E1304" s="109"/>
      <c r="F1304" s="109"/>
      <c r="G1304" s="109"/>
      <c r="H1304" s="109"/>
      <c r="I1304" s="110"/>
    </row>
    <row r="1305" spans="2:9">
      <c r="B1305" s="109"/>
      <c r="C1305" s="109"/>
      <c r="D1305" s="109"/>
      <c r="E1305" s="109"/>
      <c r="F1305" s="109"/>
      <c r="G1305" s="109"/>
      <c r="H1305" s="109"/>
      <c r="I1305" s="110"/>
    </row>
    <row r="1306" spans="2:9">
      <c r="B1306" s="109"/>
      <c r="C1306" s="109"/>
      <c r="D1306" s="109"/>
      <c r="E1306" s="109"/>
      <c r="F1306" s="109"/>
      <c r="G1306" s="109"/>
      <c r="H1306" s="109"/>
      <c r="I1306" s="110"/>
    </row>
    <row r="1307" spans="2:9">
      <c r="B1307" s="109"/>
      <c r="C1307" s="109"/>
      <c r="D1307" s="109"/>
      <c r="E1307" s="109"/>
      <c r="F1307" s="109"/>
      <c r="G1307" s="109"/>
      <c r="H1307" s="109"/>
      <c r="I1307" s="110"/>
    </row>
    <row r="1308" spans="2:9">
      <c r="B1308" s="109"/>
      <c r="C1308" s="109"/>
      <c r="D1308" s="109"/>
      <c r="E1308" s="109"/>
      <c r="F1308" s="109"/>
      <c r="G1308" s="109"/>
      <c r="H1308" s="109"/>
      <c r="I1308" s="110"/>
    </row>
    <row r="1309" spans="2:9">
      <c r="B1309" s="109"/>
      <c r="C1309" s="109"/>
      <c r="D1309" s="109"/>
      <c r="E1309" s="109"/>
      <c r="F1309" s="109"/>
      <c r="G1309" s="109"/>
      <c r="H1309" s="109"/>
      <c r="I1309" s="110"/>
    </row>
    <row r="1310" spans="2:9">
      <c r="B1310" s="109"/>
      <c r="C1310" s="109"/>
      <c r="D1310" s="109"/>
      <c r="E1310" s="109"/>
      <c r="F1310" s="109"/>
      <c r="G1310" s="109"/>
      <c r="H1310" s="109"/>
      <c r="I1310" s="110"/>
    </row>
    <row r="1311" spans="2:9">
      <c r="B1311" s="109"/>
      <c r="C1311" s="109"/>
      <c r="D1311" s="109"/>
      <c r="E1311" s="109"/>
      <c r="F1311" s="109"/>
      <c r="G1311" s="109"/>
      <c r="H1311" s="109"/>
      <c r="I1311" s="110"/>
    </row>
    <row r="1312" spans="2:9">
      <c r="B1312" s="109"/>
      <c r="C1312" s="109"/>
      <c r="D1312" s="109"/>
      <c r="E1312" s="109"/>
      <c r="F1312" s="109"/>
      <c r="G1312" s="109"/>
      <c r="H1312" s="109"/>
      <c r="I1312" s="110"/>
    </row>
    <row r="1313" spans="2:9">
      <c r="B1313" s="109"/>
      <c r="C1313" s="109"/>
      <c r="D1313" s="109"/>
      <c r="E1313" s="109"/>
      <c r="F1313" s="109"/>
      <c r="G1313" s="109"/>
      <c r="H1313" s="109"/>
      <c r="I1313" s="110"/>
    </row>
    <row r="1314" spans="2:9">
      <c r="B1314" s="109"/>
      <c r="C1314" s="109"/>
      <c r="D1314" s="109"/>
      <c r="E1314" s="109"/>
      <c r="F1314" s="109"/>
      <c r="G1314" s="109"/>
      <c r="H1314" s="109"/>
      <c r="I1314" s="110"/>
    </row>
    <row r="1315" spans="2:9">
      <c r="B1315" s="109"/>
      <c r="C1315" s="109"/>
      <c r="D1315" s="109"/>
      <c r="E1315" s="109"/>
      <c r="F1315" s="109"/>
      <c r="G1315" s="109"/>
      <c r="H1315" s="109"/>
      <c r="I1315" s="110"/>
    </row>
    <row r="1316" spans="2:9">
      <c r="B1316" s="109"/>
      <c r="C1316" s="109"/>
      <c r="D1316" s="109"/>
      <c r="E1316" s="109"/>
      <c r="F1316" s="109"/>
      <c r="G1316" s="109"/>
      <c r="H1316" s="109"/>
      <c r="I1316" s="110"/>
    </row>
    <row r="1317" spans="2:9">
      <c r="B1317" s="109"/>
      <c r="C1317" s="109"/>
      <c r="D1317" s="109"/>
      <c r="E1317" s="109"/>
      <c r="F1317" s="109"/>
      <c r="G1317" s="109"/>
      <c r="H1317" s="109"/>
      <c r="I1317" s="110"/>
    </row>
    <row r="1318" spans="2:9">
      <c r="B1318" s="109"/>
      <c r="C1318" s="109"/>
      <c r="D1318" s="109"/>
      <c r="E1318" s="109"/>
      <c r="F1318" s="109"/>
      <c r="G1318" s="109"/>
      <c r="H1318" s="109"/>
      <c r="I1318" s="110"/>
    </row>
    <row r="1319" spans="2:9">
      <c r="B1319" s="109"/>
      <c r="C1319" s="109"/>
      <c r="D1319" s="109"/>
      <c r="E1319" s="109"/>
      <c r="F1319" s="109"/>
      <c r="G1319" s="109"/>
      <c r="H1319" s="109"/>
      <c r="I1319" s="110"/>
    </row>
    <row r="1320" spans="2:9">
      <c r="B1320" s="109"/>
      <c r="C1320" s="109"/>
      <c r="D1320" s="109"/>
      <c r="E1320" s="109"/>
      <c r="F1320" s="109"/>
      <c r="G1320" s="109"/>
      <c r="H1320" s="109"/>
      <c r="I1320" s="110"/>
    </row>
    <row r="1321" spans="2:9">
      <c r="B1321" s="109"/>
      <c r="C1321" s="109"/>
      <c r="D1321" s="109"/>
      <c r="E1321" s="109"/>
      <c r="F1321" s="109"/>
      <c r="G1321" s="109"/>
      <c r="H1321" s="109"/>
      <c r="I1321" s="110"/>
    </row>
    <row r="1322" spans="2:9">
      <c r="B1322" s="109"/>
      <c r="C1322" s="109"/>
      <c r="D1322" s="109"/>
      <c r="E1322" s="109"/>
      <c r="F1322" s="109"/>
      <c r="G1322" s="109"/>
      <c r="H1322" s="109"/>
      <c r="I1322" s="110"/>
    </row>
    <row r="1323" spans="2:9">
      <c r="B1323" s="109"/>
      <c r="C1323" s="109"/>
      <c r="D1323" s="109"/>
      <c r="E1323" s="109"/>
      <c r="F1323" s="109"/>
      <c r="G1323" s="109"/>
      <c r="H1323" s="109"/>
      <c r="I1323" s="110"/>
    </row>
    <row r="1324" spans="2:9">
      <c r="B1324" s="109"/>
      <c r="C1324" s="109"/>
      <c r="D1324" s="109"/>
      <c r="E1324" s="109"/>
      <c r="F1324" s="109"/>
      <c r="G1324" s="109"/>
      <c r="H1324" s="109"/>
      <c r="I1324" s="110"/>
    </row>
    <row r="1325" spans="2:9">
      <c r="B1325" s="109"/>
      <c r="C1325" s="109"/>
      <c r="D1325" s="109"/>
      <c r="E1325" s="109"/>
      <c r="F1325" s="109"/>
      <c r="G1325" s="109"/>
      <c r="H1325" s="109"/>
      <c r="I1325" s="110"/>
    </row>
    <row r="1326" spans="2:9">
      <c r="B1326" s="109"/>
      <c r="C1326" s="109"/>
      <c r="D1326" s="109"/>
      <c r="E1326" s="109"/>
      <c r="F1326" s="109"/>
      <c r="G1326" s="109"/>
      <c r="H1326" s="109"/>
      <c r="I1326" s="110"/>
    </row>
    <row r="1327" spans="2:9">
      <c r="B1327" s="109"/>
      <c r="C1327" s="109"/>
      <c r="D1327" s="109"/>
      <c r="E1327" s="109"/>
      <c r="F1327" s="109"/>
      <c r="G1327" s="109"/>
      <c r="H1327" s="109"/>
      <c r="I1327" s="110"/>
    </row>
    <row r="1328" spans="2:9">
      <c r="B1328" s="109"/>
      <c r="C1328" s="109"/>
      <c r="D1328" s="109"/>
      <c r="E1328" s="109"/>
      <c r="F1328" s="109"/>
      <c r="G1328" s="109"/>
      <c r="H1328" s="109"/>
      <c r="I1328" s="110"/>
    </row>
    <row r="1329" spans="2:9">
      <c r="B1329" s="109"/>
      <c r="C1329" s="109"/>
      <c r="D1329" s="109"/>
      <c r="E1329" s="109"/>
      <c r="F1329" s="109"/>
      <c r="G1329" s="109"/>
      <c r="H1329" s="109"/>
      <c r="I1329" s="110"/>
    </row>
    <row r="1330" spans="2:9">
      <c r="B1330" s="109"/>
      <c r="C1330" s="109"/>
      <c r="D1330" s="109"/>
      <c r="E1330" s="109"/>
      <c r="F1330" s="109"/>
      <c r="G1330" s="109"/>
      <c r="H1330" s="109"/>
      <c r="I1330" s="110"/>
    </row>
    <row r="1331" spans="2:9">
      <c r="B1331" s="109"/>
      <c r="C1331" s="109"/>
      <c r="D1331" s="109"/>
      <c r="E1331" s="109"/>
      <c r="F1331" s="109"/>
      <c r="G1331" s="109"/>
      <c r="H1331" s="109"/>
      <c r="I1331" s="110"/>
    </row>
    <row r="1332" spans="2:9">
      <c r="B1332" s="109"/>
      <c r="C1332" s="109"/>
      <c r="D1332" s="109"/>
      <c r="E1332" s="109"/>
      <c r="F1332" s="109"/>
      <c r="G1332" s="109"/>
      <c r="H1332" s="109"/>
      <c r="I1332" s="110"/>
    </row>
    <row r="1333" spans="2:9">
      <c r="B1333" s="109"/>
      <c r="C1333" s="109"/>
      <c r="D1333" s="109"/>
      <c r="E1333" s="109"/>
      <c r="F1333" s="109"/>
      <c r="G1333" s="109"/>
      <c r="H1333" s="109"/>
      <c r="I1333" s="110"/>
    </row>
    <row r="1334" spans="2:9">
      <c r="B1334" s="109"/>
      <c r="C1334" s="109"/>
      <c r="D1334" s="109"/>
      <c r="E1334" s="109"/>
      <c r="F1334" s="109"/>
      <c r="G1334" s="109"/>
      <c r="H1334" s="109"/>
      <c r="I1334" s="110"/>
    </row>
    <row r="1335" spans="2:9">
      <c r="B1335" s="109"/>
      <c r="C1335" s="109"/>
      <c r="D1335" s="109"/>
      <c r="E1335" s="109"/>
      <c r="F1335" s="109"/>
      <c r="G1335" s="109"/>
      <c r="H1335" s="109"/>
      <c r="I1335" s="110"/>
    </row>
    <row r="1336" spans="2:9">
      <c r="B1336" s="109"/>
      <c r="C1336" s="109"/>
      <c r="D1336" s="109"/>
      <c r="E1336" s="109"/>
      <c r="F1336" s="109"/>
      <c r="G1336" s="109"/>
      <c r="H1336" s="109"/>
      <c r="I1336" s="110"/>
    </row>
    <row r="1337" spans="2:9">
      <c r="B1337" s="109"/>
      <c r="C1337" s="109"/>
      <c r="D1337" s="109"/>
      <c r="E1337" s="109"/>
      <c r="F1337" s="109"/>
      <c r="G1337" s="109"/>
      <c r="H1337" s="109"/>
      <c r="I1337" s="110"/>
    </row>
    <row r="1338" spans="2:9">
      <c r="B1338" s="109"/>
      <c r="C1338" s="109"/>
      <c r="D1338" s="109"/>
      <c r="E1338" s="109"/>
      <c r="F1338" s="109"/>
      <c r="G1338" s="109"/>
      <c r="H1338" s="109"/>
      <c r="I1338" s="110"/>
    </row>
    <row r="1339" spans="2:9">
      <c r="B1339" s="109"/>
      <c r="C1339" s="109"/>
      <c r="D1339" s="109"/>
      <c r="E1339" s="109"/>
      <c r="F1339" s="109"/>
      <c r="G1339" s="109"/>
      <c r="H1339" s="109"/>
      <c r="I1339" s="110"/>
    </row>
    <row r="1340" spans="2:9">
      <c r="B1340" s="109"/>
      <c r="C1340" s="109"/>
      <c r="D1340" s="109"/>
      <c r="E1340" s="109"/>
      <c r="F1340" s="109"/>
      <c r="G1340" s="109"/>
      <c r="H1340" s="109"/>
      <c r="I1340" s="110"/>
    </row>
    <row r="1341" spans="2:9">
      <c r="B1341" s="109"/>
      <c r="C1341" s="109"/>
      <c r="D1341" s="109"/>
      <c r="E1341" s="109"/>
      <c r="F1341" s="109"/>
      <c r="G1341" s="109"/>
      <c r="H1341" s="109"/>
      <c r="I1341" s="110"/>
    </row>
    <row r="1342" spans="2:9">
      <c r="B1342" s="109"/>
      <c r="C1342" s="109"/>
      <c r="D1342" s="109"/>
      <c r="E1342" s="109"/>
      <c r="F1342" s="109"/>
      <c r="G1342" s="109"/>
      <c r="H1342" s="109"/>
      <c r="I1342" s="110"/>
    </row>
    <row r="1343" spans="2:9">
      <c r="B1343" s="109"/>
      <c r="C1343" s="109"/>
      <c r="D1343" s="109"/>
      <c r="E1343" s="109"/>
      <c r="F1343" s="109"/>
      <c r="G1343" s="109"/>
      <c r="H1343" s="109"/>
      <c r="I1343" s="110"/>
    </row>
    <row r="1344" spans="2:9">
      <c r="B1344" s="109"/>
      <c r="C1344" s="109"/>
      <c r="D1344" s="109"/>
      <c r="E1344" s="109"/>
      <c r="F1344" s="109"/>
      <c r="G1344" s="109"/>
      <c r="H1344" s="109"/>
      <c r="I1344" s="110"/>
    </row>
    <row r="1345" spans="2:9">
      <c r="B1345" s="109"/>
      <c r="C1345" s="109"/>
      <c r="D1345" s="109"/>
      <c r="E1345" s="109"/>
      <c r="F1345" s="109"/>
      <c r="G1345" s="109"/>
      <c r="H1345" s="109"/>
      <c r="I1345" s="110"/>
    </row>
    <row r="1346" spans="2:9">
      <c r="B1346" s="109"/>
      <c r="C1346" s="109"/>
      <c r="D1346" s="109"/>
      <c r="E1346" s="109"/>
      <c r="F1346" s="109"/>
      <c r="G1346" s="109"/>
      <c r="H1346" s="109"/>
      <c r="I1346" s="110"/>
    </row>
    <row r="1347" spans="2:9">
      <c r="B1347" s="109"/>
      <c r="C1347" s="109"/>
      <c r="D1347" s="109"/>
      <c r="E1347" s="109"/>
      <c r="F1347" s="109"/>
      <c r="G1347" s="109"/>
      <c r="H1347" s="109"/>
      <c r="I1347" s="110"/>
    </row>
    <row r="1348" spans="2:9">
      <c r="B1348" s="109"/>
      <c r="C1348" s="109"/>
      <c r="D1348" s="109"/>
      <c r="E1348" s="109"/>
      <c r="F1348" s="109"/>
      <c r="G1348" s="109"/>
      <c r="H1348" s="109"/>
      <c r="I1348" s="110"/>
    </row>
    <row r="1349" spans="2:9">
      <c r="B1349" s="109"/>
      <c r="C1349" s="109"/>
      <c r="D1349" s="109"/>
      <c r="E1349" s="109"/>
      <c r="F1349" s="109"/>
      <c r="G1349" s="109"/>
      <c r="H1349" s="109"/>
      <c r="I1349" s="110"/>
    </row>
    <row r="1350" spans="2:9">
      <c r="B1350" s="109"/>
      <c r="C1350" s="109"/>
      <c r="D1350" s="109"/>
      <c r="E1350" s="109"/>
      <c r="F1350" s="109"/>
      <c r="G1350" s="109"/>
      <c r="H1350" s="109"/>
      <c r="I1350" s="110"/>
    </row>
    <row r="1351" spans="2:9">
      <c r="B1351" s="109"/>
      <c r="C1351" s="109"/>
      <c r="D1351" s="109"/>
      <c r="E1351" s="109"/>
      <c r="F1351" s="109"/>
      <c r="G1351" s="109"/>
      <c r="H1351" s="109"/>
      <c r="I1351" s="110"/>
    </row>
    <row r="1352" spans="2:9">
      <c r="B1352" s="109"/>
      <c r="C1352" s="109"/>
      <c r="D1352" s="109"/>
      <c r="E1352" s="109"/>
      <c r="F1352" s="109"/>
      <c r="G1352" s="109"/>
      <c r="H1352" s="109"/>
      <c r="I1352" s="110"/>
    </row>
    <row r="1353" spans="2:9">
      <c r="B1353" s="109"/>
      <c r="C1353" s="109"/>
      <c r="D1353" s="109"/>
      <c r="E1353" s="109"/>
      <c r="F1353" s="109"/>
      <c r="G1353" s="109"/>
      <c r="H1353" s="109"/>
      <c r="I1353" s="110"/>
    </row>
    <row r="1354" spans="2:9">
      <c r="B1354" s="109"/>
      <c r="C1354" s="109"/>
      <c r="D1354" s="109"/>
      <c r="E1354" s="109"/>
      <c r="F1354" s="109"/>
      <c r="G1354" s="109"/>
      <c r="H1354" s="109"/>
      <c r="I1354" s="110"/>
    </row>
    <row r="1355" spans="2:9">
      <c r="B1355" s="109"/>
      <c r="C1355" s="109"/>
      <c r="D1355" s="109"/>
      <c r="E1355" s="109"/>
      <c r="F1355" s="109"/>
      <c r="G1355" s="109"/>
      <c r="H1355" s="109"/>
      <c r="I1355" s="110"/>
    </row>
    <row r="1356" spans="2:9">
      <c r="B1356" s="109"/>
      <c r="C1356" s="109"/>
      <c r="D1356" s="109"/>
      <c r="E1356" s="109"/>
      <c r="F1356" s="109"/>
      <c r="G1356" s="109"/>
      <c r="H1356" s="109"/>
      <c r="I1356" s="110"/>
    </row>
    <row r="1357" spans="2:9">
      <c r="B1357" s="109"/>
      <c r="C1357" s="109"/>
      <c r="D1357" s="109"/>
      <c r="E1357" s="109"/>
      <c r="F1357" s="109"/>
      <c r="G1357" s="109"/>
      <c r="H1357" s="109"/>
      <c r="I1357" s="110"/>
    </row>
    <row r="1358" spans="2:9">
      <c r="B1358" s="109"/>
      <c r="C1358" s="109"/>
      <c r="D1358" s="109"/>
      <c r="E1358" s="109"/>
      <c r="F1358" s="109"/>
      <c r="G1358" s="109"/>
      <c r="H1358" s="109"/>
      <c r="I1358" s="110"/>
    </row>
    <row r="1359" spans="2:9">
      <c r="B1359" s="109"/>
      <c r="C1359" s="109"/>
      <c r="D1359" s="109"/>
      <c r="E1359" s="109"/>
      <c r="F1359" s="109"/>
      <c r="G1359" s="109"/>
      <c r="H1359" s="109"/>
      <c r="I1359" s="110"/>
    </row>
    <row r="1360" spans="2:9">
      <c r="B1360" s="109"/>
      <c r="C1360" s="109"/>
      <c r="D1360" s="109"/>
      <c r="E1360" s="109"/>
      <c r="F1360" s="109"/>
      <c r="G1360" s="109"/>
      <c r="H1360" s="109"/>
      <c r="I1360" s="110"/>
    </row>
    <row r="1361" spans="2:9">
      <c r="B1361" s="109"/>
      <c r="C1361" s="109"/>
      <c r="D1361" s="109"/>
      <c r="E1361" s="109"/>
      <c r="F1361" s="109"/>
      <c r="G1361" s="109"/>
      <c r="H1361" s="109"/>
      <c r="I1361" s="110"/>
    </row>
    <row r="1362" spans="2:9">
      <c r="B1362" s="109"/>
      <c r="C1362" s="109"/>
      <c r="D1362" s="109"/>
      <c r="E1362" s="109"/>
      <c r="F1362" s="109"/>
      <c r="G1362" s="109"/>
      <c r="H1362" s="109"/>
      <c r="I1362" s="110"/>
    </row>
    <row r="1363" spans="2:9">
      <c r="B1363" s="109"/>
      <c r="C1363" s="109"/>
      <c r="D1363" s="109"/>
      <c r="E1363" s="109"/>
      <c r="F1363" s="109"/>
      <c r="G1363" s="109"/>
      <c r="H1363" s="109"/>
      <c r="I1363" s="110"/>
    </row>
    <row r="1364" spans="2:9">
      <c r="B1364" s="109"/>
      <c r="C1364" s="109"/>
      <c r="D1364" s="109"/>
      <c r="E1364" s="109"/>
      <c r="F1364" s="109"/>
      <c r="G1364" s="109"/>
      <c r="H1364" s="109"/>
      <c r="I1364" s="110"/>
    </row>
    <row r="1365" spans="2:9">
      <c r="B1365" s="109"/>
      <c r="C1365" s="109"/>
      <c r="D1365" s="109"/>
      <c r="E1365" s="109"/>
      <c r="F1365" s="109"/>
      <c r="G1365" s="109"/>
      <c r="H1365" s="109"/>
      <c r="I1365" s="110"/>
    </row>
    <row r="1366" spans="2:9">
      <c r="B1366" s="109"/>
      <c r="C1366" s="109"/>
      <c r="D1366" s="109"/>
      <c r="E1366" s="109"/>
      <c r="F1366" s="109"/>
      <c r="G1366" s="109"/>
      <c r="H1366" s="109"/>
      <c r="I1366" s="110"/>
    </row>
    <row r="1367" spans="2:9">
      <c r="B1367" s="109"/>
      <c r="C1367" s="109"/>
      <c r="D1367" s="109"/>
      <c r="E1367" s="109"/>
      <c r="F1367" s="109"/>
      <c r="G1367" s="109"/>
      <c r="H1367" s="109"/>
      <c r="I1367" s="110"/>
    </row>
    <row r="1368" spans="2:9">
      <c r="B1368" s="109"/>
      <c r="C1368" s="109"/>
      <c r="D1368" s="109"/>
      <c r="E1368" s="109"/>
      <c r="F1368" s="109"/>
      <c r="G1368" s="109"/>
      <c r="H1368" s="109"/>
      <c r="I1368" s="110"/>
    </row>
    <row r="1369" spans="2:9">
      <c r="B1369" s="109"/>
      <c r="C1369" s="109"/>
      <c r="D1369" s="109"/>
      <c r="E1369" s="109"/>
      <c r="F1369" s="109"/>
      <c r="G1369" s="109"/>
      <c r="H1369" s="109"/>
      <c r="I1369" s="110"/>
    </row>
    <row r="1370" spans="2:9">
      <c r="B1370" s="109"/>
      <c r="C1370" s="109"/>
      <c r="D1370" s="109"/>
      <c r="E1370" s="109"/>
      <c r="F1370" s="109"/>
      <c r="G1370" s="109"/>
      <c r="H1370" s="109"/>
      <c r="I1370" s="110"/>
    </row>
    <row r="1371" spans="2:9">
      <c r="B1371" s="109"/>
      <c r="C1371" s="109"/>
      <c r="D1371" s="109"/>
      <c r="E1371" s="109"/>
      <c r="F1371" s="109"/>
      <c r="G1371" s="109"/>
      <c r="H1371" s="109"/>
      <c r="I1371" s="110"/>
    </row>
    <row r="1372" spans="2:9">
      <c r="B1372" s="109"/>
      <c r="C1372" s="109"/>
      <c r="D1372" s="109"/>
      <c r="E1372" s="109"/>
      <c r="F1372" s="109"/>
      <c r="G1372" s="109"/>
      <c r="H1372" s="109"/>
      <c r="I1372" s="110"/>
    </row>
    <row r="1373" spans="2:9">
      <c r="B1373" s="109"/>
      <c r="C1373" s="109"/>
      <c r="D1373" s="109"/>
      <c r="E1373" s="109"/>
      <c r="F1373" s="109"/>
      <c r="G1373" s="109"/>
      <c r="H1373" s="109"/>
      <c r="I1373" s="110"/>
    </row>
    <row r="1374" spans="2:9">
      <c r="B1374" s="109"/>
      <c r="C1374" s="109"/>
      <c r="D1374" s="109"/>
      <c r="E1374" s="109"/>
      <c r="F1374" s="109"/>
      <c r="G1374" s="109"/>
      <c r="H1374" s="109"/>
      <c r="I1374" s="110"/>
    </row>
    <row r="1375" spans="2:9">
      <c r="B1375" s="109"/>
      <c r="C1375" s="109"/>
      <c r="D1375" s="109"/>
      <c r="E1375" s="109"/>
      <c r="F1375" s="109"/>
      <c r="G1375" s="109"/>
      <c r="H1375" s="109"/>
      <c r="I1375" s="110"/>
    </row>
    <row r="1376" spans="2:9">
      <c r="B1376" s="109"/>
      <c r="C1376" s="109"/>
      <c r="D1376" s="109"/>
      <c r="E1376" s="109"/>
      <c r="F1376" s="109"/>
      <c r="G1376" s="109"/>
      <c r="H1376" s="109"/>
      <c r="I1376" s="110"/>
    </row>
    <row r="1377" spans="2:9">
      <c r="B1377" s="109"/>
      <c r="C1377" s="109"/>
      <c r="D1377" s="109"/>
      <c r="E1377" s="109"/>
      <c r="F1377" s="109"/>
      <c r="G1377" s="109"/>
      <c r="H1377" s="109"/>
      <c r="I1377" s="110"/>
    </row>
    <row r="1378" spans="2:9">
      <c r="B1378" s="109"/>
      <c r="C1378" s="109"/>
      <c r="D1378" s="109"/>
      <c r="E1378" s="109"/>
      <c r="F1378" s="109"/>
      <c r="G1378" s="109"/>
      <c r="H1378" s="109"/>
      <c r="I1378" s="110"/>
    </row>
    <row r="1379" spans="2:9">
      <c r="B1379" s="109"/>
      <c r="C1379" s="109"/>
      <c r="D1379" s="109"/>
      <c r="E1379" s="109"/>
      <c r="F1379" s="109"/>
      <c r="G1379" s="109"/>
      <c r="H1379" s="109"/>
      <c r="I1379" s="110"/>
    </row>
    <row r="1380" spans="2:9">
      <c r="B1380" s="109"/>
      <c r="C1380" s="109"/>
      <c r="D1380" s="109"/>
      <c r="E1380" s="109"/>
      <c r="F1380" s="109"/>
      <c r="G1380" s="109"/>
      <c r="H1380" s="109"/>
      <c r="I1380" s="110"/>
    </row>
    <row r="1381" spans="2:9">
      <c r="B1381" s="109"/>
      <c r="C1381" s="109"/>
      <c r="D1381" s="109"/>
      <c r="E1381" s="109"/>
      <c r="F1381" s="109"/>
      <c r="G1381" s="109"/>
      <c r="H1381" s="109"/>
      <c r="I1381" s="110"/>
    </row>
    <row r="1382" spans="2:9">
      <c r="B1382" s="109"/>
      <c r="C1382" s="109"/>
      <c r="D1382" s="109"/>
      <c r="E1382" s="109"/>
      <c r="F1382" s="109"/>
      <c r="G1382" s="109"/>
      <c r="H1382" s="109"/>
      <c r="I1382" s="110"/>
    </row>
    <row r="1383" spans="2:9">
      <c r="B1383" s="109"/>
      <c r="C1383" s="109"/>
      <c r="D1383" s="109"/>
      <c r="E1383" s="109"/>
      <c r="F1383" s="109"/>
      <c r="G1383" s="109"/>
      <c r="H1383" s="109"/>
      <c r="I1383" s="110"/>
    </row>
    <row r="1384" spans="2:9">
      <c r="B1384" s="109"/>
      <c r="C1384" s="109"/>
      <c r="D1384" s="109"/>
      <c r="E1384" s="109"/>
      <c r="F1384" s="109"/>
      <c r="G1384" s="109"/>
      <c r="H1384" s="109"/>
      <c r="I1384" s="110"/>
    </row>
    <row r="1385" spans="2:9">
      <c r="B1385" s="109"/>
      <c r="C1385" s="109"/>
      <c r="D1385" s="109"/>
      <c r="E1385" s="109"/>
      <c r="F1385" s="109"/>
      <c r="G1385" s="109"/>
      <c r="H1385" s="109"/>
      <c r="I1385" s="110"/>
    </row>
    <row r="1386" spans="2:9">
      <c r="B1386" s="109"/>
      <c r="C1386" s="109"/>
      <c r="D1386" s="109"/>
      <c r="E1386" s="109"/>
      <c r="F1386" s="109"/>
      <c r="G1386" s="109"/>
      <c r="H1386" s="109"/>
      <c r="I1386" s="110"/>
    </row>
    <row r="1387" spans="2:9">
      <c r="B1387" s="109"/>
      <c r="C1387" s="109"/>
      <c r="D1387" s="109"/>
      <c r="E1387" s="109"/>
      <c r="F1387" s="109"/>
      <c r="G1387" s="109"/>
      <c r="H1387" s="109"/>
      <c r="I1387" s="110"/>
    </row>
    <row r="1388" spans="2:9">
      <c r="B1388" s="109"/>
      <c r="C1388" s="109"/>
      <c r="D1388" s="109"/>
      <c r="E1388" s="109"/>
      <c r="F1388" s="109"/>
      <c r="G1388" s="109"/>
      <c r="H1388" s="109"/>
      <c r="I1388" s="110"/>
    </row>
    <row r="1389" spans="2:9">
      <c r="B1389" s="109"/>
      <c r="C1389" s="109"/>
      <c r="D1389" s="109"/>
      <c r="E1389" s="109"/>
      <c r="F1389" s="109"/>
      <c r="G1389" s="109"/>
      <c r="H1389" s="109"/>
      <c r="I1389" s="110"/>
    </row>
    <row r="1390" spans="2:9">
      <c r="B1390" s="109"/>
      <c r="C1390" s="109"/>
      <c r="D1390" s="109"/>
      <c r="E1390" s="109"/>
      <c r="F1390" s="109"/>
      <c r="G1390" s="109"/>
      <c r="H1390" s="109"/>
      <c r="I1390" s="110"/>
    </row>
    <row r="1391" spans="2:9">
      <c r="B1391" s="109"/>
      <c r="C1391" s="109"/>
      <c r="D1391" s="109"/>
      <c r="E1391" s="109"/>
      <c r="F1391" s="109"/>
      <c r="G1391" s="109"/>
      <c r="H1391" s="109"/>
      <c r="I1391" s="110"/>
    </row>
    <row r="1392" spans="2:9">
      <c r="B1392" s="109"/>
      <c r="C1392" s="109"/>
      <c r="D1392" s="109"/>
      <c r="E1392" s="109"/>
      <c r="F1392" s="109"/>
      <c r="G1392" s="109"/>
      <c r="H1392" s="109"/>
      <c r="I1392" s="110"/>
    </row>
    <row r="1393" spans="2:9">
      <c r="B1393" s="109"/>
      <c r="C1393" s="109"/>
      <c r="D1393" s="109"/>
      <c r="E1393" s="109"/>
      <c r="F1393" s="109"/>
      <c r="G1393" s="109"/>
      <c r="H1393" s="109"/>
      <c r="I1393" s="110"/>
    </row>
    <row r="1394" spans="2:9">
      <c r="B1394" s="109"/>
      <c r="C1394" s="109"/>
      <c r="D1394" s="109"/>
      <c r="E1394" s="109"/>
      <c r="F1394" s="109"/>
      <c r="G1394" s="109"/>
      <c r="H1394" s="109"/>
      <c r="I1394" s="110"/>
    </row>
    <row r="1395" spans="2:9">
      <c r="B1395" s="109"/>
      <c r="C1395" s="109"/>
      <c r="D1395" s="109"/>
      <c r="E1395" s="109"/>
      <c r="F1395" s="109"/>
      <c r="G1395" s="109"/>
      <c r="H1395" s="109"/>
      <c r="I1395" s="110"/>
    </row>
    <row r="1396" spans="2:9">
      <c r="B1396" s="109"/>
      <c r="C1396" s="109"/>
      <c r="D1396" s="109"/>
      <c r="E1396" s="109"/>
      <c r="F1396" s="109"/>
      <c r="G1396" s="109"/>
      <c r="H1396" s="109"/>
      <c r="I1396" s="110"/>
    </row>
    <row r="1397" spans="2:9">
      <c r="B1397" s="109"/>
      <c r="C1397" s="109"/>
      <c r="D1397" s="109"/>
      <c r="E1397" s="109"/>
      <c r="F1397" s="109"/>
      <c r="G1397" s="109"/>
      <c r="H1397" s="109"/>
      <c r="I1397" s="110"/>
    </row>
    <row r="1398" spans="2:9">
      <c r="B1398" s="109"/>
      <c r="C1398" s="109"/>
      <c r="D1398" s="109"/>
      <c r="E1398" s="109"/>
      <c r="F1398" s="109"/>
      <c r="G1398" s="109"/>
      <c r="H1398" s="109"/>
      <c r="I1398" s="110"/>
    </row>
    <row r="1399" spans="2:9">
      <c r="B1399" s="109"/>
      <c r="C1399" s="109"/>
      <c r="D1399" s="109"/>
      <c r="E1399" s="109"/>
      <c r="F1399" s="109"/>
      <c r="G1399" s="109"/>
      <c r="H1399" s="109"/>
      <c r="I1399" s="110"/>
    </row>
    <row r="1400" spans="2:9">
      <c r="B1400" s="109"/>
      <c r="C1400" s="109"/>
      <c r="D1400" s="109"/>
      <c r="E1400" s="109"/>
      <c r="F1400" s="109"/>
      <c r="G1400" s="109"/>
      <c r="H1400" s="109"/>
      <c r="I1400" s="110"/>
    </row>
    <row r="1401" spans="2:9">
      <c r="B1401" s="109"/>
      <c r="C1401" s="109"/>
      <c r="D1401" s="109"/>
      <c r="E1401" s="109"/>
      <c r="F1401" s="109"/>
      <c r="G1401" s="109"/>
      <c r="H1401" s="109"/>
      <c r="I1401" s="110"/>
    </row>
    <row r="1402" spans="2:9">
      <c r="B1402" s="109"/>
      <c r="C1402" s="109"/>
      <c r="D1402" s="109"/>
      <c r="E1402" s="109"/>
      <c r="F1402" s="109"/>
      <c r="G1402" s="109"/>
      <c r="H1402" s="109"/>
      <c r="I1402" s="110"/>
    </row>
    <row r="1403" spans="2:9">
      <c r="B1403" s="109"/>
      <c r="C1403" s="109"/>
      <c r="D1403" s="109"/>
      <c r="E1403" s="109"/>
      <c r="F1403" s="109"/>
      <c r="G1403" s="109"/>
      <c r="H1403" s="109"/>
      <c r="I1403" s="110"/>
    </row>
    <row r="1404" spans="2:9">
      <c r="B1404" s="109"/>
      <c r="C1404" s="109"/>
      <c r="D1404" s="109"/>
      <c r="E1404" s="109"/>
      <c r="F1404" s="109"/>
      <c r="G1404" s="109"/>
      <c r="H1404" s="109"/>
      <c r="I1404" s="110"/>
    </row>
    <row r="1405" spans="2:9">
      <c r="B1405" s="109"/>
      <c r="C1405" s="109"/>
      <c r="D1405" s="109"/>
      <c r="E1405" s="109"/>
      <c r="F1405" s="109"/>
      <c r="G1405" s="109"/>
      <c r="H1405" s="109"/>
      <c r="I1405" s="110"/>
    </row>
    <row r="1406" spans="2:9">
      <c r="B1406" s="109"/>
      <c r="C1406" s="109"/>
      <c r="D1406" s="109"/>
      <c r="E1406" s="109"/>
      <c r="F1406" s="109"/>
      <c r="G1406" s="109"/>
      <c r="H1406" s="109"/>
      <c r="I1406" s="110"/>
    </row>
    <row r="1407" spans="2:9">
      <c r="B1407" s="109"/>
      <c r="C1407" s="109"/>
      <c r="D1407" s="109"/>
      <c r="E1407" s="109"/>
      <c r="F1407" s="109"/>
      <c r="G1407" s="109"/>
      <c r="H1407" s="109"/>
      <c r="I1407" s="110"/>
    </row>
    <row r="1408" spans="2:9">
      <c r="B1408" s="109"/>
      <c r="C1408" s="109"/>
      <c r="D1408" s="109"/>
      <c r="E1408" s="109"/>
      <c r="F1408" s="109"/>
      <c r="G1408" s="109"/>
      <c r="H1408" s="109"/>
      <c r="I1408" s="110"/>
    </row>
    <row r="1409" spans="2:9">
      <c r="B1409" s="109"/>
      <c r="C1409" s="109"/>
      <c r="D1409" s="109"/>
      <c r="E1409" s="109"/>
      <c r="F1409" s="109"/>
      <c r="G1409" s="109"/>
      <c r="H1409" s="109"/>
      <c r="I1409" s="110"/>
    </row>
    <row r="1410" spans="2:9">
      <c r="B1410" s="109"/>
      <c r="C1410" s="109"/>
      <c r="D1410" s="109"/>
      <c r="E1410" s="109"/>
      <c r="F1410" s="109"/>
      <c r="G1410" s="109"/>
      <c r="H1410" s="109"/>
      <c r="I1410" s="110"/>
    </row>
    <row r="1411" spans="2:9">
      <c r="B1411" s="109"/>
      <c r="C1411" s="109"/>
      <c r="D1411" s="109"/>
      <c r="E1411" s="109"/>
      <c r="F1411" s="109"/>
      <c r="G1411" s="109"/>
      <c r="H1411" s="109"/>
      <c r="I1411" s="110"/>
    </row>
    <row r="1412" spans="2:9">
      <c r="B1412" s="109"/>
      <c r="C1412" s="109"/>
      <c r="D1412" s="109"/>
      <c r="E1412" s="109"/>
      <c r="F1412" s="109"/>
      <c r="G1412" s="109"/>
      <c r="H1412" s="109"/>
      <c r="I1412" s="110"/>
    </row>
    <row r="1413" spans="2:9">
      <c r="B1413" s="109"/>
      <c r="C1413" s="109"/>
      <c r="D1413" s="109"/>
      <c r="E1413" s="109"/>
      <c r="F1413" s="109"/>
      <c r="G1413" s="109"/>
      <c r="H1413" s="109"/>
      <c r="I1413" s="110"/>
    </row>
    <row r="1414" spans="2:9">
      <c r="B1414" s="109"/>
      <c r="C1414" s="109"/>
      <c r="D1414" s="109"/>
      <c r="E1414" s="109"/>
      <c r="F1414" s="109"/>
      <c r="G1414" s="109"/>
      <c r="H1414" s="109"/>
      <c r="I1414" s="110"/>
    </row>
    <row r="1415" spans="2:9">
      <c r="B1415" s="109"/>
      <c r="C1415" s="109"/>
      <c r="D1415" s="109"/>
      <c r="E1415" s="109"/>
      <c r="F1415" s="109"/>
      <c r="G1415" s="109"/>
      <c r="H1415" s="109"/>
      <c r="I1415" s="110"/>
    </row>
    <row r="1416" spans="2:9">
      <c r="B1416" s="109"/>
      <c r="C1416" s="109"/>
      <c r="D1416" s="109"/>
      <c r="E1416" s="109"/>
      <c r="F1416" s="109"/>
      <c r="G1416" s="109"/>
      <c r="H1416" s="109"/>
      <c r="I1416" s="110"/>
    </row>
    <row r="1417" spans="2:9">
      <c r="B1417" s="109"/>
      <c r="C1417" s="109"/>
      <c r="D1417" s="109"/>
      <c r="E1417" s="109"/>
      <c r="F1417" s="109"/>
      <c r="G1417" s="109"/>
      <c r="H1417" s="109"/>
      <c r="I1417" s="110"/>
    </row>
    <row r="1418" spans="2:9">
      <c r="B1418" s="109"/>
      <c r="C1418" s="109"/>
      <c r="D1418" s="109"/>
      <c r="E1418" s="109"/>
      <c r="F1418" s="109"/>
      <c r="G1418" s="109"/>
      <c r="H1418" s="109"/>
      <c r="I1418" s="110"/>
    </row>
    <row r="1419" spans="2:9">
      <c r="B1419" s="109"/>
      <c r="C1419" s="109"/>
      <c r="D1419" s="109"/>
      <c r="E1419" s="109"/>
      <c r="F1419" s="109"/>
      <c r="G1419" s="109"/>
      <c r="H1419" s="109"/>
      <c r="I1419" s="110"/>
    </row>
    <row r="1420" spans="2:9">
      <c r="B1420" s="109"/>
      <c r="C1420" s="109"/>
      <c r="D1420" s="109"/>
      <c r="E1420" s="109"/>
      <c r="F1420" s="109"/>
      <c r="G1420" s="109"/>
      <c r="H1420" s="109"/>
      <c r="I1420" s="110"/>
    </row>
    <row r="1421" spans="2:9">
      <c r="B1421" s="109"/>
      <c r="C1421" s="109"/>
      <c r="D1421" s="109"/>
      <c r="E1421" s="109"/>
      <c r="F1421" s="109"/>
      <c r="G1421" s="109"/>
      <c r="H1421" s="109"/>
      <c r="I1421" s="110"/>
    </row>
    <row r="1422" spans="2:9">
      <c r="B1422" s="109"/>
      <c r="C1422" s="109"/>
      <c r="D1422" s="109"/>
      <c r="E1422" s="109"/>
      <c r="F1422" s="109"/>
      <c r="G1422" s="109"/>
      <c r="H1422" s="109"/>
      <c r="I1422" s="110"/>
    </row>
    <row r="1423" spans="2:9">
      <c r="B1423" s="109"/>
      <c r="C1423" s="109"/>
      <c r="D1423" s="109"/>
      <c r="E1423" s="109"/>
      <c r="F1423" s="109"/>
      <c r="G1423" s="109"/>
      <c r="H1423" s="109"/>
      <c r="I1423" s="110"/>
    </row>
    <row r="1424" spans="2:9">
      <c r="B1424" s="109"/>
      <c r="C1424" s="109"/>
      <c r="D1424" s="109"/>
      <c r="E1424" s="109"/>
      <c r="F1424" s="109"/>
      <c r="G1424" s="109"/>
      <c r="H1424" s="109"/>
      <c r="I1424" s="110"/>
    </row>
    <row r="1425" spans="2:9">
      <c r="B1425" s="109"/>
      <c r="C1425" s="109"/>
      <c r="D1425" s="109"/>
      <c r="E1425" s="109"/>
      <c r="F1425" s="109"/>
      <c r="G1425" s="109"/>
      <c r="H1425" s="109"/>
      <c r="I1425" s="110"/>
    </row>
    <row r="1426" spans="2:9">
      <c r="B1426" s="109"/>
      <c r="C1426" s="109"/>
      <c r="D1426" s="109"/>
      <c r="E1426" s="109"/>
      <c r="F1426" s="109"/>
      <c r="G1426" s="109"/>
      <c r="H1426" s="109"/>
      <c r="I1426" s="110"/>
    </row>
    <row r="1427" spans="2:9">
      <c r="B1427" s="109"/>
      <c r="C1427" s="109"/>
      <c r="D1427" s="109"/>
      <c r="E1427" s="109"/>
      <c r="F1427" s="109"/>
      <c r="G1427" s="109"/>
      <c r="H1427" s="109"/>
      <c r="I1427" s="110"/>
    </row>
    <row r="1428" spans="2:9">
      <c r="B1428" s="109"/>
      <c r="C1428" s="109"/>
      <c r="D1428" s="109"/>
      <c r="E1428" s="109"/>
      <c r="F1428" s="109"/>
      <c r="G1428" s="109"/>
      <c r="H1428" s="109"/>
      <c r="I1428" s="110"/>
    </row>
    <row r="1429" spans="2:9">
      <c r="B1429" s="109"/>
      <c r="C1429" s="109"/>
      <c r="D1429" s="109"/>
      <c r="E1429" s="109"/>
      <c r="F1429" s="109"/>
      <c r="G1429" s="109"/>
      <c r="H1429" s="109"/>
      <c r="I1429" s="110"/>
    </row>
    <row r="1430" spans="2:9">
      <c r="B1430" s="109"/>
      <c r="C1430" s="109"/>
      <c r="D1430" s="109"/>
      <c r="E1430" s="109"/>
      <c r="F1430" s="109"/>
      <c r="G1430" s="109"/>
      <c r="H1430" s="109"/>
      <c r="I1430" s="110"/>
    </row>
    <row r="1431" spans="2:9">
      <c r="B1431" s="109"/>
      <c r="C1431" s="109"/>
      <c r="D1431" s="109"/>
      <c r="E1431" s="109"/>
      <c r="F1431" s="109"/>
      <c r="G1431" s="109"/>
      <c r="H1431" s="109"/>
      <c r="I1431" s="110"/>
    </row>
    <row r="1432" spans="2:9">
      <c r="B1432" s="109"/>
      <c r="C1432" s="109"/>
      <c r="D1432" s="109"/>
      <c r="E1432" s="109"/>
      <c r="F1432" s="109"/>
      <c r="G1432" s="109"/>
      <c r="H1432" s="109"/>
      <c r="I1432" s="110"/>
    </row>
    <row r="1433" spans="2:9">
      <c r="B1433" s="109"/>
      <c r="C1433" s="109"/>
      <c r="D1433" s="109"/>
      <c r="E1433" s="109"/>
      <c r="F1433" s="109"/>
      <c r="G1433" s="109"/>
      <c r="H1433" s="109"/>
      <c r="I1433" s="110"/>
    </row>
    <row r="1434" spans="2:9">
      <c r="B1434" s="109"/>
      <c r="C1434" s="109"/>
      <c r="D1434" s="109"/>
      <c r="E1434" s="109"/>
      <c r="F1434" s="109"/>
      <c r="G1434" s="109"/>
      <c r="H1434" s="109"/>
      <c r="I1434" s="110"/>
    </row>
    <row r="1435" spans="2:9">
      <c r="B1435" s="109"/>
      <c r="C1435" s="109"/>
      <c r="D1435" s="109"/>
      <c r="E1435" s="109"/>
      <c r="F1435" s="109"/>
      <c r="G1435" s="109"/>
      <c r="H1435" s="109"/>
      <c r="I1435" s="110"/>
    </row>
    <row r="1436" spans="2:9">
      <c r="B1436" s="109"/>
      <c r="C1436" s="109"/>
      <c r="D1436" s="109"/>
      <c r="E1436" s="109"/>
      <c r="F1436" s="109"/>
      <c r="G1436" s="109"/>
      <c r="H1436" s="109"/>
      <c r="I1436" s="110"/>
    </row>
    <row r="1437" spans="2:9">
      <c r="B1437" s="109"/>
      <c r="C1437" s="109"/>
      <c r="D1437" s="109"/>
      <c r="E1437" s="109"/>
      <c r="F1437" s="109"/>
      <c r="G1437" s="109"/>
      <c r="H1437" s="109"/>
      <c r="I1437" s="110"/>
    </row>
    <row r="1438" spans="2:9">
      <c r="B1438" s="109"/>
      <c r="C1438" s="109"/>
      <c r="D1438" s="109"/>
      <c r="E1438" s="109"/>
      <c r="F1438" s="109"/>
      <c r="G1438" s="109"/>
      <c r="H1438" s="109"/>
      <c r="I1438" s="110"/>
    </row>
    <row r="1439" spans="2:9">
      <c r="B1439" s="109"/>
      <c r="C1439" s="109"/>
      <c r="D1439" s="109"/>
      <c r="E1439" s="109"/>
      <c r="F1439" s="109"/>
      <c r="G1439" s="109"/>
      <c r="H1439" s="109"/>
      <c r="I1439" s="110"/>
    </row>
    <row r="1440" spans="2:9">
      <c r="B1440" s="109"/>
      <c r="C1440" s="109"/>
      <c r="D1440" s="109"/>
      <c r="E1440" s="109"/>
      <c r="F1440" s="109"/>
      <c r="G1440" s="109"/>
      <c r="H1440" s="109"/>
      <c r="I1440" s="110"/>
    </row>
    <row r="1441" spans="2:9">
      <c r="B1441" s="109"/>
      <c r="C1441" s="109"/>
      <c r="D1441" s="109"/>
      <c r="E1441" s="109"/>
      <c r="F1441" s="109"/>
      <c r="G1441" s="109"/>
      <c r="H1441" s="109"/>
      <c r="I1441" s="110"/>
    </row>
    <row r="1442" spans="2:9">
      <c r="B1442" s="109"/>
      <c r="C1442" s="109"/>
      <c r="D1442" s="109"/>
      <c r="E1442" s="109"/>
      <c r="F1442" s="109"/>
      <c r="G1442" s="109"/>
      <c r="H1442" s="109"/>
      <c r="I1442" s="110"/>
    </row>
    <row r="1443" spans="2:9">
      <c r="B1443" s="109"/>
      <c r="C1443" s="109"/>
      <c r="D1443" s="109"/>
      <c r="E1443" s="109"/>
      <c r="F1443" s="109"/>
      <c r="G1443" s="109"/>
      <c r="H1443" s="109"/>
      <c r="I1443" s="110"/>
    </row>
    <row r="1444" spans="2:9">
      <c r="B1444" s="109"/>
      <c r="C1444" s="109"/>
      <c r="D1444" s="109"/>
      <c r="E1444" s="109"/>
      <c r="F1444" s="109"/>
      <c r="G1444" s="109"/>
      <c r="H1444" s="109"/>
      <c r="I1444" s="110"/>
    </row>
    <row r="1445" spans="2:9">
      <c r="B1445" s="109"/>
      <c r="C1445" s="109"/>
      <c r="D1445" s="109"/>
      <c r="E1445" s="109"/>
      <c r="F1445" s="109"/>
      <c r="G1445" s="109"/>
      <c r="H1445" s="109"/>
      <c r="I1445" s="110"/>
    </row>
    <row r="1446" spans="2:9">
      <c r="B1446" s="109"/>
      <c r="C1446" s="109"/>
      <c r="D1446" s="109"/>
      <c r="E1446" s="109"/>
      <c r="F1446" s="109"/>
      <c r="G1446" s="109"/>
      <c r="H1446" s="109"/>
      <c r="I1446" s="110"/>
    </row>
    <row r="1447" spans="2:9">
      <c r="B1447" s="109"/>
      <c r="C1447" s="109"/>
      <c r="D1447" s="109"/>
      <c r="E1447" s="109"/>
      <c r="F1447" s="109"/>
      <c r="G1447" s="109"/>
      <c r="H1447" s="109"/>
      <c r="I1447" s="110"/>
    </row>
    <row r="1448" spans="2:9">
      <c r="B1448" s="109"/>
      <c r="C1448" s="109"/>
      <c r="D1448" s="109"/>
      <c r="E1448" s="109"/>
      <c r="F1448" s="109"/>
      <c r="G1448" s="109"/>
      <c r="H1448" s="109"/>
      <c r="I1448" s="110"/>
    </row>
    <row r="1449" spans="2:9">
      <c r="B1449" s="109"/>
      <c r="C1449" s="109"/>
      <c r="D1449" s="109"/>
      <c r="E1449" s="109"/>
      <c r="F1449" s="109"/>
      <c r="G1449" s="109"/>
      <c r="H1449" s="109"/>
      <c r="I1449" s="110"/>
    </row>
    <row r="1450" spans="2:9">
      <c r="B1450" s="109"/>
      <c r="C1450" s="109"/>
      <c r="D1450" s="109"/>
      <c r="E1450" s="109"/>
      <c r="F1450" s="109"/>
      <c r="G1450" s="109"/>
      <c r="H1450" s="109"/>
      <c r="I1450" s="110"/>
    </row>
    <row r="1451" spans="2:9">
      <c r="B1451" s="109"/>
      <c r="C1451" s="109"/>
      <c r="D1451" s="109"/>
      <c r="E1451" s="109"/>
      <c r="F1451" s="109"/>
      <c r="G1451" s="109"/>
      <c r="H1451" s="109"/>
      <c r="I1451" s="110"/>
    </row>
    <row r="1452" spans="2:9">
      <c r="B1452" s="109"/>
      <c r="C1452" s="109"/>
      <c r="D1452" s="109"/>
      <c r="E1452" s="109"/>
      <c r="F1452" s="109"/>
      <c r="G1452" s="109"/>
      <c r="H1452" s="109"/>
      <c r="I1452" s="110"/>
    </row>
    <row r="1453" spans="2:9">
      <c r="B1453" s="109"/>
      <c r="C1453" s="109"/>
      <c r="D1453" s="109"/>
      <c r="E1453" s="109"/>
      <c r="F1453" s="109"/>
      <c r="G1453" s="109"/>
      <c r="H1453" s="109"/>
      <c r="I1453" s="110"/>
    </row>
    <row r="1454" spans="2:9">
      <c r="B1454" s="109"/>
      <c r="C1454" s="109"/>
      <c r="D1454" s="109"/>
      <c r="E1454" s="109"/>
      <c r="F1454" s="109"/>
      <c r="G1454" s="109"/>
      <c r="H1454" s="109"/>
      <c r="I1454" s="110"/>
    </row>
    <row r="1455" spans="2:9">
      <c r="B1455" s="109"/>
      <c r="C1455" s="109"/>
      <c r="D1455" s="109"/>
      <c r="E1455" s="109"/>
      <c r="F1455" s="109"/>
      <c r="G1455" s="109"/>
      <c r="H1455" s="109"/>
      <c r="I1455" s="110"/>
    </row>
    <row r="1456" spans="2:9">
      <c r="B1456" s="109"/>
      <c r="C1456" s="109"/>
      <c r="D1456" s="109"/>
      <c r="E1456" s="109"/>
      <c r="F1456" s="109"/>
      <c r="G1456" s="109"/>
      <c r="H1456" s="109"/>
      <c r="I1456" s="110"/>
    </row>
    <row r="1457" spans="2:9">
      <c r="B1457" s="109"/>
      <c r="C1457" s="109"/>
      <c r="D1457" s="109"/>
      <c r="E1457" s="109"/>
      <c r="F1457" s="109"/>
      <c r="G1457" s="109"/>
      <c r="H1457" s="109"/>
      <c r="I1457" s="110"/>
    </row>
    <row r="1458" spans="2:9">
      <c r="B1458" s="109"/>
      <c r="C1458" s="109"/>
      <c r="D1458" s="109"/>
      <c r="E1458" s="109"/>
      <c r="F1458" s="109"/>
      <c r="G1458" s="109"/>
      <c r="H1458" s="109"/>
      <c r="I1458" s="110"/>
    </row>
    <row r="1459" spans="2:9">
      <c r="B1459" s="109"/>
      <c r="C1459" s="109"/>
      <c r="D1459" s="109"/>
      <c r="E1459" s="109"/>
      <c r="F1459" s="109"/>
      <c r="G1459" s="109"/>
      <c r="H1459" s="109"/>
      <c r="I1459" s="110"/>
    </row>
    <row r="1460" spans="2:9">
      <c r="B1460" s="109"/>
      <c r="C1460" s="109"/>
      <c r="D1460" s="109"/>
      <c r="E1460" s="109"/>
      <c r="F1460" s="109"/>
      <c r="G1460" s="109"/>
      <c r="H1460" s="109"/>
      <c r="I1460" s="110"/>
    </row>
    <row r="1461" spans="2:9">
      <c r="B1461" s="109"/>
      <c r="C1461" s="109"/>
      <c r="D1461" s="109"/>
      <c r="E1461" s="109"/>
      <c r="F1461" s="109"/>
      <c r="G1461" s="109"/>
      <c r="H1461" s="109"/>
      <c r="I1461" s="110"/>
    </row>
    <row r="1462" spans="2:9">
      <c r="B1462" s="109"/>
      <c r="C1462" s="109"/>
      <c r="D1462" s="109"/>
      <c r="E1462" s="109"/>
      <c r="F1462" s="109"/>
      <c r="G1462" s="109"/>
      <c r="H1462" s="109"/>
      <c r="I1462" s="110"/>
    </row>
    <row r="1463" spans="2:9">
      <c r="B1463" s="109"/>
      <c r="C1463" s="109"/>
      <c r="D1463" s="109"/>
      <c r="E1463" s="109"/>
      <c r="F1463" s="109"/>
      <c r="G1463" s="109"/>
      <c r="H1463" s="109"/>
      <c r="I1463" s="110"/>
    </row>
    <row r="1464" spans="2:9">
      <c r="B1464" s="109"/>
      <c r="C1464" s="109"/>
      <c r="D1464" s="109"/>
      <c r="E1464" s="109"/>
      <c r="F1464" s="109"/>
      <c r="G1464" s="109"/>
      <c r="H1464" s="109"/>
      <c r="I1464" s="110"/>
    </row>
    <row r="1465" spans="2:9">
      <c r="B1465" s="109"/>
      <c r="C1465" s="109"/>
      <c r="D1465" s="109"/>
      <c r="E1465" s="109"/>
      <c r="F1465" s="109"/>
      <c r="G1465" s="109"/>
      <c r="H1465" s="109"/>
      <c r="I1465" s="110"/>
    </row>
    <row r="1466" spans="2:9">
      <c r="B1466" s="109"/>
      <c r="C1466" s="109"/>
      <c r="D1466" s="109"/>
      <c r="E1466" s="109"/>
      <c r="F1466" s="109"/>
      <c r="G1466" s="109"/>
      <c r="H1466" s="109"/>
      <c r="I1466" s="110"/>
    </row>
    <row r="1467" spans="2:9">
      <c r="B1467" s="109"/>
      <c r="C1467" s="109"/>
      <c r="D1467" s="109"/>
      <c r="E1467" s="109"/>
      <c r="F1467" s="109"/>
      <c r="G1467" s="109"/>
      <c r="H1467" s="109"/>
      <c r="I1467" s="110"/>
    </row>
    <row r="1468" spans="2:9">
      <c r="B1468" s="109"/>
      <c r="C1468" s="109"/>
      <c r="D1468" s="109"/>
      <c r="E1468" s="109"/>
      <c r="F1468" s="109"/>
      <c r="G1468" s="109"/>
      <c r="H1468" s="109"/>
      <c r="I1468" s="110"/>
    </row>
    <row r="1469" spans="2:9">
      <c r="B1469" s="109"/>
      <c r="C1469" s="109"/>
      <c r="D1469" s="109"/>
      <c r="E1469" s="109"/>
      <c r="F1469" s="109"/>
      <c r="G1469" s="109"/>
      <c r="H1469" s="109"/>
      <c r="I1469" s="110"/>
    </row>
    <row r="1470" spans="2:9">
      <c r="B1470" s="109"/>
      <c r="C1470" s="109"/>
      <c r="D1470" s="109"/>
      <c r="E1470" s="109"/>
      <c r="F1470" s="109"/>
      <c r="G1470" s="109"/>
      <c r="H1470" s="109"/>
      <c r="I1470" s="110"/>
    </row>
    <row r="1471" spans="2:9">
      <c r="B1471" s="109"/>
      <c r="C1471" s="109"/>
      <c r="D1471" s="109"/>
      <c r="E1471" s="109"/>
      <c r="F1471" s="109"/>
      <c r="G1471" s="109"/>
      <c r="H1471" s="109"/>
      <c r="I1471" s="110"/>
    </row>
    <row r="1472" spans="2:9">
      <c r="B1472" s="109"/>
      <c r="C1472" s="109"/>
      <c r="D1472" s="109"/>
      <c r="E1472" s="109"/>
      <c r="F1472" s="109"/>
      <c r="G1472" s="109"/>
      <c r="H1472" s="109"/>
      <c r="I1472" s="110"/>
    </row>
    <row r="1473" spans="2:9">
      <c r="B1473" s="109"/>
      <c r="C1473" s="109"/>
      <c r="D1473" s="109"/>
      <c r="E1473" s="109"/>
      <c r="F1473" s="109"/>
      <c r="G1473" s="109"/>
      <c r="H1473" s="109"/>
      <c r="I1473" s="110"/>
    </row>
    <row r="1474" spans="2:9">
      <c r="B1474" s="109"/>
      <c r="C1474" s="109"/>
      <c r="D1474" s="109"/>
      <c r="E1474" s="109"/>
      <c r="F1474" s="109"/>
      <c r="G1474" s="109"/>
      <c r="H1474" s="109"/>
      <c r="I1474" s="110"/>
    </row>
    <row r="1475" spans="2:9">
      <c r="B1475" s="109"/>
      <c r="C1475" s="109"/>
      <c r="D1475" s="109"/>
      <c r="E1475" s="109"/>
      <c r="F1475" s="109"/>
      <c r="G1475" s="109"/>
      <c r="H1475" s="109"/>
      <c r="I1475" s="110"/>
    </row>
    <row r="1476" spans="2:9">
      <c r="B1476" s="109"/>
      <c r="C1476" s="109"/>
      <c r="D1476" s="109"/>
      <c r="E1476" s="109"/>
      <c r="F1476" s="109"/>
      <c r="G1476" s="109"/>
      <c r="H1476" s="109"/>
      <c r="I1476" s="110"/>
    </row>
    <row r="1477" spans="2:9">
      <c r="B1477" s="109"/>
      <c r="C1477" s="109"/>
      <c r="D1477" s="109"/>
      <c r="E1477" s="109"/>
      <c r="F1477" s="109"/>
      <c r="G1477" s="109"/>
      <c r="H1477" s="109"/>
      <c r="I1477" s="110"/>
    </row>
    <row r="1478" spans="2:9">
      <c r="B1478" s="109"/>
      <c r="C1478" s="109"/>
      <c r="D1478" s="109"/>
      <c r="E1478" s="109"/>
      <c r="F1478" s="109"/>
      <c r="G1478" s="109"/>
      <c r="H1478" s="109"/>
      <c r="I1478" s="110"/>
    </row>
    <row r="1479" spans="2:9">
      <c r="B1479" s="109"/>
      <c r="C1479" s="109"/>
      <c r="D1479" s="109"/>
      <c r="E1479" s="109"/>
      <c r="F1479" s="109"/>
      <c r="G1479" s="109"/>
      <c r="H1479" s="109"/>
      <c r="I1479" s="110"/>
    </row>
    <row r="1480" spans="2:9">
      <c r="B1480" s="109"/>
      <c r="C1480" s="109"/>
      <c r="D1480" s="109"/>
      <c r="E1480" s="109"/>
      <c r="F1480" s="109"/>
      <c r="G1480" s="109"/>
      <c r="H1480" s="109"/>
      <c r="I1480" s="110"/>
    </row>
    <row r="1481" spans="2:9">
      <c r="B1481" s="109"/>
      <c r="C1481" s="109"/>
      <c r="D1481" s="109"/>
      <c r="E1481" s="109"/>
      <c r="F1481" s="109"/>
      <c r="G1481" s="109"/>
      <c r="H1481" s="109"/>
      <c r="I1481" s="110"/>
    </row>
    <row r="1482" spans="2:9">
      <c r="B1482" s="109"/>
      <c r="C1482" s="109"/>
      <c r="D1482" s="109"/>
      <c r="E1482" s="109"/>
      <c r="F1482" s="109"/>
      <c r="G1482" s="109"/>
      <c r="H1482" s="109"/>
      <c r="I1482" s="110"/>
    </row>
    <row r="1483" spans="2:9">
      <c r="B1483" s="109"/>
      <c r="C1483" s="109"/>
      <c r="D1483" s="109"/>
      <c r="E1483" s="109"/>
      <c r="F1483" s="109"/>
      <c r="G1483" s="109"/>
      <c r="H1483" s="109"/>
      <c r="I1483" s="110"/>
    </row>
    <row r="1484" spans="2:9">
      <c r="B1484" s="109"/>
      <c r="C1484" s="109"/>
      <c r="D1484" s="109"/>
      <c r="E1484" s="109"/>
      <c r="F1484" s="109"/>
      <c r="G1484" s="109"/>
      <c r="H1484" s="109"/>
      <c r="I1484" s="110"/>
    </row>
    <row r="1485" spans="2:9">
      <c r="B1485" s="109"/>
      <c r="C1485" s="109"/>
      <c r="D1485" s="109"/>
      <c r="E1485" s="109"/>
      <c r="F1485" s="109"/>
      <c r="G1485" s="109"/>
      <c r="H1485" s="109"/>
      <c r="I1485" s="110"/>
    </row>
    <row r="1486" spans="2:9">
      <c r="B1486" s="109"/>
      <c r="C1486" s="109"/>
      <c r="D1486" s="109"/>
      <c r="E1486" s="109"/>
      <c r="F1486" s="109"/>
      <c r="G1486" s="109"/>
      <c r="H1486" s="109"/>
      <c r="I1486" s="110"/>
    </row>
    <row r="1487" spans="2:9">
      <c r="B1487" s="109"/>
      <c r="C1487" s="109"/>
      <c r="D1487" s="109"/>
      <c r="E1487" s="109"/>
      <c r="F1487" s="109"/>
      <c r="G1487" s="109"/>
      <c r="H1487" s="109"/>
      <c r="I1487" s="110"/>
    </row>
    <row r="1488" spans="2:9">
      <c r="B1488" s="109"/>
      <c r="C1488" s="109"/>
      <c r="D1488" s="109"/>
      <c r="E1488" s="109"/>
      <c r="F1488" s="109"/>
      <c r="G1488" s="109"/>
      <c r="H1488" s="109"/>
      <c r="I1488" s="110"/>
    </row>
    <row r="1489" spans="2:9">
      <c r="B1489" s="109"/>
      <c r="C1489" s="109"/>
      <c r="D1489" s="109"/>
      <c r="E1489" s="109"/>
      <c r="F1489" s="109"/>
      <c r="G1489" s="109"/>
      <c r="H1489" s="109"/>
      <c r="I1489" s="110"/>
    </row>
    <row r="1490" spans="2:9">
      <c r="B1490" s="109"/>
      <c r="C1490" s="109"/>
      <c r="D1490" s="109"/>
      <c r="E1490" s="109"/>
      <c r="F1490" s="109"/>
      <c r="G1490" s="109"/>
      <c r="H1490" s="109"/>
      <c r="I1490" s="110"/>
    </row>
    <row r="1491" spans="2:9">
      <c r="B1491" s="109"/>
      <c r="C1491" s="109"/>
      <c r="D1491" s="109"/>
      <c r="E1491" s="109"/>
      <c r="F1491" s="109"/>
      <c r="G1491" s="109"/>
      <c r="H1491" s="109"/>
      <c r="I1491" s="110"/>
    </row>
    <row r="1492" spans="2:9">
      <c r="B1492" s="109"/>
      <c r="C1492" s="109"/>
      <c r="D1492" s="109"/>
      <c r="E1492" s="109"/>
      <c r="F1492" s="109"/>
      <c r="G1492" s="109"/>
      <c r="H1492" s="109"/>
      <c r="I1492" s="110"/>
    </row>
    <row r="1493" spans="2:9">
      <c r="B1493" s="109"/>
      <c r="C1493" s="109"/>
      <c r="D1493" s="109"/>
      <c r="E1493" s="109"/>
      <c r="F1493" s="109"/>
      <c r="G1493" s="109"/>
      <c r="H1493" s="109"/>
      <c r="I1493" s="110"/>
    </row>
    <row r="1494" spans="2:9">
      <c r="B1494" s="109"/>
      <c r="C1494" s="109"/>
      <c r="D1494" s="109"/>
      <c r="E1494" s="109"/>
      <c r="F1494" s="109"/>
      <c r="G1494" s="109"/>
      <c r="H1494" s="109"/>
      <c r="I1494" s="110"/>
    </row>
    <row r="1495" spans="2:9">
      <c r="B1495" s="109"/>
      <c r="C1495" s="109"/>
      <c r="D1495" s="109"/>
      <c r="E1495" s="109"/>
      <c r="F1495" s="109"/>
      <c r="G1495" s="109"/>
      <c r="H1495" s="109"/>
      <c r="I1495" s="110"/>
    </row>
    <row r="1496" spans="2:9">
      <c r="B1496" s="109"/>
      <c r="C1496" s="109"/>
      <c r="D1496" s="109"/>
      <c r="E1496" s="109"/>
      <c r="F1496" s="109"/>
      <c r="G1496" s="109"/>
      <c r="H1496" s="109"/>
      <c r="I1496" s="110"/>
    </row>
    <row r="1497" spans="2:9">
      <c r="B1497" s="109"/>
      <c r="C1497" s="109"/>
      <c r="D1497" s="109"/>
      <c r="E1497" s="109"/>
      <c r="F1497" s="109"/>
      <c r="G1497" s="109"/>
      <c r="H1497" s="109"/>
      <c r="I1497" s="110"/>
    </row>
    <row r="1498" spans="2:9">
      <c r="B1498" s="109"/>
      <c r="C1498" s="109"/>
      <c r="D1498" s="109"/>
      <c r="E1498" s="109"/>
      <c r="F1498" s="109"/>
      <c r="G1498" s="109"/>
      <c r="H1498" s="109"/>
      <c r="I1498" s="110"/>
    </row>
    <row r="1499" spans="2:9">
      <c r="B1499" s="109"/>
      <c r="C1499" s="109"/>
      <c r="D1499" s="109"/>
      <c r="E1499" s="109"/>
      <c r="F1499" s="109"/>
      <c r="G1499" s="109"/>
      <c r="H1499" s="109"/>
      <c r="I1499" s="110"/>
    </row>
    <row r="1500" spans="2:9">
      <c r="B1500" s="109"/>
      <c r="C1500" s="109"/>
      <c r="D1500" s="109"/>
      <c r="E1500" s="109"/>
      <c r="F1500" s="109"/>
      <c r="G1500" s="109"/>
      <c r="H1500" s="109"/>
      <c r="I1500" s="110"/>
    </row>
    <row r="1501" spans="2:9">
      <c r="B1501" s="109"/>
      <c r="C1501" s="109"/>
      <c r="D1501" s="109"/>
      <c r="E1501" s="109"/>
      <c r="F1501" s="109"/>
      <c r="G1501" s="109"/>
      <c r="H1501" s="109"/>
      <c r="I1501" s="110"/>
    </row>
    <row r="1502" spans="2:9">
      <c r="B1502" s="109"/>
      <c r="C1502" s="109"/>
      <c r="D1502" s="109"/>
      <c r="E1502" s="109"/>
      <c r="F1502" s="109"/>
      <c r="G1502" s="109"/>
      <c r="H1502" s="109"/>
      <c r="I1502" s="110"/>
    </row>
    <row r="1503" spans="2:9">
      <c r="B1503" s="109"/>
      <c r="C1503" s="109"/>
      <c r="D1503" s="109"/>
      <c r="E1503" s="109"/>
      <c r="F1503" s="109"/>
      <c r="G1503" s="109"/>
      <c r="H1503" s="109"/>
      <c r="I1503" s="110"/>
    </row>
    <row r="1504" spans="2:9">
      <c r="B1504" s="109"/>
      <c r="C1504" s="109"/>
      <c r="D1504" s="109"/>
      <c r="E1504" s="109"/>
      <c r="F1504" s="109"/>
      <c r="G1504" s="109"/>
      <c r="H1504" s="109"/>
      <c r="I1504" s="110"/>
    </row>
    <row r="1505" spans="2:9">
      <c r="B1505" s="109"/>
      <c r="C1505" s="109"/>
      <c r="D1505" s="109"/>
      <c r="E1505" s="109"/>
      <c r="F1505" s="109"/>
      <c r="G1505" s="109"/>
      <c r="H1505" s="109"/>
      <c r="I1505" s="110"/>
    </row>
    <row r="1506" spans="2:9">
      <c r="B1506" s="109"/>
      <c r="C1506" s="109"/>
      <c r="D1506" s="109"/>
      <c r="E1506" s="109"/>
      <c r="F1506" s="109"/>
      <c r="G1506" s="109"/>
      <c r="H1506" s="109"/>
      <c r="I1506" s="110"/>
    </row>
    <row r="1507" spans="2:9">
      <c r="B1507" s="109"/>
      <c r="C1507" s="109"/>
      <c r="D1507" s="109"/>
      <c r="E1507" s="109"/>
      <c r="F1507" s="109"/>
      <c r="G1507" s="109"/>
      <c r="H1507" s="109"/>
      <c r="I1507" s="110"/>
    </row>
    <row r="1508" spans="2:9">
      <c r="B1508" s="109"/>
      <c r="C1508" s="109"/>
      <c r="D1508" s="109"/>
      <c r="E1508" s="109"/>
      <c r="F1508" s="109"/>
      <c r="G1508" s="109"/>
      <c r="H1508" s="109"/>
      <c r="I1508" s="110"/>
    </row>
    <row r="1509" spans="2:9">
      <c r="B1509" s="109"/>
      <c r="C1509" s="109"/>
      <c r="D1509" s="109"/>
      <c r="E1509" s="109"/>
      <c r="F1509" s="109"/>
      <c r="G1509" s="109"/>
      <c r="H1509" s="109"/>
      <c r="I1509" s="110"/>
    </row>
    <row r="1510" spans="2:9">
      <c r="B1510" s="109"/>
      <c r="C1510" s="109"/>
      <c r="D1510" s="109"/>
      <c r="E1510" s="109"/>
      <c r="F1510" s="109"/>
      <c r="G1510" s="109"/>
      <c r="H1510" s="109"/>
      <c r="I1510" s="110"/>
    </row>
    <row r="1511" spans="2:9">
      <c r="B1511" s="109"/>
      <c r="C1511" s="109"/>
      <c r="D1511" s="109"/>
      <c r="E1511" s="109"/>
      <c r="F1511" s="109"/>
      <c r="G1511" s="109"/>
      <c r="H1511" s="109"/>
      <c r="I1511" s="110"/>
    </row>
    <row r="1512" spans="2:9">
      <c r="B1512" s="109"/>
      <c r="C1512" s="109"/>
      <c r="D1512" s="109"/>
      <c r="E1512" s="109"/>
      <c r="F1512" s="109"/>
      <c r="G1512" s="109"/>
      <c r="H1512" s="109"/>
      <c r="I1512" s="110"/>
    </row>
    <row r="1513" spans="2:9">
      <c r="B1513" s="109"/>
      <c r="C1513" s="109"/>
      <c r="D1513" s="109"/>
      <c r="E1513" s="109"/>
      <c r="F1513" s="109"/>
      <c r="G1513" s="109"/>
      <c r="H1513" s="109"/>
      <c r="I1513" s="110"/>
    </row>
    <row r="1514" spans="2:9">
      <c r="B1514" s="109"/>
      <c r="C1514" s="109"/>
      <c r="D1514" s="109"/>
      <c r="E1514" s="109"/>
      <c r="F1514" s="109"/>
      <c r="G1514" s="109"/>
      <c r="H1514" s="109"/>
      <c r="I1514" s="110"/>
    </row>
    <row r="1515" spans="2:9">
      <c r="B1515" s="109"/>
      <c r="C1515" s="109"/>
      <c r="D1515" s="109"/>
      <c r="E1515" s="109"/>
      <c r="F1515" s="109"/>
      <c r="G1515" s="109"/>
      <c r="H1515" s="109"/>
      <c r="I1515" s="110"/>
    </row>
    <row r="1516" spans="2:9">
      <c r="B1516" s="109"/>
      <c r="C1516" s="109"/>
      <c r="D1516" s="109"/>
      <c r="E1516" s="109"/>
      <c r="F1516" s="109"/>
      <c r="G1516" s="109"/>
      <c r="H1516" s="109"/>
      <c r="I1516" s="110"/>
    </row>
    <row r="1517" spans="2:9">
      <c r="B1517" s="109"/>
      <c r="C1517" s="109"/>
      <c r="D1517" s="109"/>
      <c r="E1517" s="109"/>
      <c r="F1517" s="109"/>
      <c r="G1517" s="109"/>
      <c r="H1517" s="109"/>
      <c r="I1517" s="110"/>
    </row>
    <row r="1518" spans="2:9">
      <c r="B1518" s="109"/>
      <c r="C1518" s="109"/>
      <c r="D1518" s="109"/>
      <c r="E1518" s="109"/>
      <c r="F1518" s="109"/>
      <c r="G1518" s="109"/>
      <c r="H1518" s="109"/>
      <c r="I1518" s="110"/>
    </row>
    <row r="1519" spans="2:9">
      <c r="B1519" s="109"/>
      <c r="C1519" s="109"/>
      <c r="D1519" s="109"/>
      <c r="E1519" s="109"/>
      <c r="F1519" s="109"/>
      <c r="G1519" s="109"/>
      <c r="H1519" s="109"/>
      <c r="I1519" s="110"/>
    </row>
    <row r="1520" spans="2:9">
      <c r="B1520" s="109"/>
      <c r="C1520" s="109"/>
      <c r="D1520" s="109"/>
      <c r="E1520" s="109"/>
      <c r="F1520" s="109"/>
      <c r="G1520" s="109"/>
      <c r="H1520" s="109"/>
      <c r="I1520" s="110"/>
    </row>
    <row r="1521" spans="2:9">
      <c r="B1521" s="109"/>
      <c r="C1521" s="109"/>
      <c r="D1521" s="109"/>
      <c r="E1521" s="109"/>
      <c r="F1521" s="109"/>
      <c r="G1521" s="109"/>
      <c r="H1521" s="109"/>
      <c r="I1521" s="110"/>
    </row>
    <row r="1522" spans="2:9">
      <c r="B1522" s="109"/>
      <c r="C1522" s="109"/>
      <c r="D1522" s="109"/>
      <c r="E1522" s="109"/>
      <c r="F1522" s="109"/>
      <c r="G1522" s="109"/>
      <c r="H1522" s="109"/>
      <c r="I1522" s="110"/>
    </row>
    <row r="1523" spans="2:9">
      <c r="B1523" s="109"/>
      <c r="C1523" s="109"/>
      <c r="D1523" s="109"/>
      <c r="E1523" s="109"/>
      <c r="F1523" s="109"/>
      <c r="G1523" s="109"/>
      <c r="H1523" s="109"/>
      <c r="I1523" s="110"/>
    </row>
    <row r="1524" spans="2:9">
      <c r="B1524" s="109"/>
      <c r="C1524" s="109"/>
      <c r="D1524" s="109"/>
      <c r="E1524" s="109"/>
      <c r="F1524" s="109"/>
      <c r="G1524" s="109"/>
      <c r="H1524" s="109"/>
      <c r="I1524" s="110"/>
    </row>
    <row r="1525" spans="2:9">
      <c r="B1525" s="109"/>
      <c r="C1525" s="109"/>
      <c r="D1525" s="109"/>
      <c r="E1525" s="109"/>
      <c r="F1525" s="109"/>
      <c r="G1525" s="109"/>
      <c r="H1525" s="109"/>
      <c r="I1525" s="110"/>
    </row>
    <row r="1526" spans="2:9">
      <c r="B1526" s="109"/>
      <c r="C1526" s="109"/>
      <c r="D1526" s="109"/>
      <c r="E1526" s="109"/>
      <c r="F1526" s="109"/>
      <c r="G1526" s="109"/>
      <c r="H1526" s="109"/>
      <c r="I1526" s="110"/>
    </row>
    <row r="1527" spans="2:9">
      <c r="B1527" s="109"/>
      <c r="C1527" s="109"/>
      <c r="D1527" s="109"/>
      <c r="E1527" s="109"/>
      <c r="F1527" s="109"/>
      <c r="G1527" s="109"/>
      <c r="H1527" s="109"/>
      <c r="I1527" s="110"/>
    </row>
    <row r="1528" spans="2:9">
      <c r="B1528" s="109"/>
      <c r="C1528" s="109"/>
      <c r="D1528" s="109"/>
      <c r="E1528" s="109"/>
      <c r="F1528" s="109"/>
      <c r="G1528" s="109"/>
      <c r="H1528" s="109"/>
      <c r="I1528" s="110"/>
    </row>
    <row r="1529" spans="2:9">
      <c r="B1529" s="109"/>
      <c r="C1529" s="109"/>
      <c r="D1529" s="109"/>
      <c r="E1529" s="109"/>
      <c r="F1529" s="109"/>
      <c r="G1529" s="109"/>
      <c r="H1529" s="109"/>
      <c r="I1529" s="110"/>
    </row>
    <row r="1530" spans="2:9">
      <c r="B1530" s="109"/>
      <c r="C1530" s="109"/>
      <c r="D1530" s="109"/>
      <c r="E1530" s="109"/>
      <c r="F1530" s="109"/>
      <c r="G1530" s="109"/>
      <c r="H1530" s="109"/>
      <c r="I1530" s="110"/>
    </row>
    <row r="1531" spans="2:9">
      <c r="B1531" s="109"/>
      <c r="C1531" s="109"/>
      <c r="D1531" s="109"/>
      <c r="E1531" s="109"/>
      <c r="F1531" s="109"/>
      <c r="G1531" s="109"/>
      <c r="H1531" s="109"/>
      <c r="I1531" s="110"/>
    </row>
    <row r="1532" spans="2:9">
      <c r="B1532" s="109"/>
      <c r="C1532" s="109"/>
      <c r="D1532" s="109"/>
      <c r="E1532" s="109"/>
      <c r="F1532" s="109"/>
      <c r="G1532" s="109"/>
      <c r="H1532" s="109"/>
      <c r="I1532" s="110"/>
    </row>
    <row r="1533" spans="2:9">
      <c r="B1533" s="109"/>
      <c r="C1533" s="109"/>
      <c r="D1533" s="109"/>
      <c r="E1533" s="109"/>
      <c r="F1533" s="109"/>
      <c r="G1533" s="109"/>
      <c r="H1533" s="109"/>
      <c r="I1533" s="110"/>
    </row>
    <row r="1534" spans="2:9">
      <c r="B1534" s="109"/>
      <c r="C1534" s="109"/>
      <c r="D1534" s="109"/>
      <c r="E1534" s="109"/>
      <c r="F1534" s="109"/>
      <c r="G1534" s="109"/>
      <c r="H1534" s="109"/>
      <c r="I1534" s="110"/>
    </row>
    <row r="1535" spans="2:9">
      <c r="B1535" s="109"/>
      <c r="C1535" s="109"/>
      <c r="D1535" s="109"/>
      <c r="E1535" s="109"/>
      <c r="F1535" s="109"/>
      <c r="G1535" s="109"/>
      <c r="H1535" s="109"/>
      <c r="I1535" s="110"/>
    </row>
    <row r="1536" spans="2:9">
      <c r="B1536" s="109"/>
      <c r="C1536" s="109"/>
      <c r="D1536" s="109"/>
      <c r="E1536" s="109"/>
      <c r="F1536" s="109"/>
      <c r="G1536" s="109"/>
      <c r="H1536" s="109"/>
      <c r="I1536" s="110"/>
    </row>
    <row r="1537" spans="2:9">
      <c r="B1537" s="109"/>
      <c r="C1537" s="109"/>
      <c r="D1537" s="109"/>
      <c r="E1537" s="109"/>
      <c r="F1537" s="109"/>
      <c r="G1537" s="109"/>
      <c r="H1537" s="109"/>
      <c r="I1537" s="110"/>
    </row>
    <row r="1538" spans="2:9">
      <c r="B1538" s="109"/>
      <c r="C1538" s="109"/>
      <c r="D1538" s="109"/>
      <c r="E1538" s="109"/>
      <c r="F1538" s="109"/>
      <c r="G1538" s="109"/>
      <c r="H1538" s="109"/>
      <c r="I1538" s="110"/>
    </row>
    <row r="1539" spans="2:9">
      <c r="B1539" s="109"/>
      <c r="C1539" s="109"/>
      <c r="D1539" s="109"/>
      <c r="E1539" s="109"/>
      <c r="F1539" s="109"/>
      <c r="G1539" s="109"/>
      <c r="H1539" s="109"/>
      <c r="I1539" s="110"/>
    </row>
    <row r="1540" spans="2:9">
      <c r="B1540" s="109"/>
      <c r="C1540" s="109"/>
      <c r="D1540" s="109"/>
      <c r="E1540" s="109"/>
      <c r="F1540" s="109"/>
      <c r="G1540" s="109"/>
      <c r="H1540" s="109"/>
      <c r="I1540" s="110"/>
    </row>
    <row r="1541" spans="2:9">
      <c r="B1541" s="109"/>
      <c r="C1541" s="109"/>
      <c r="D1541" s="109"/>
      <c r="E1541" s="109"/>
      <c r="F1541" s="109"/>
      <c r="G1541" s="109"/>
      <c r="H1541" s="109"/>
      <c r="I1541" s="110"/>
    </row>
    <row r="1542" spans="2:9">
      <c r="B1542" s="109"/>
      <c r="C1542" s="109"/>
      <c r="D1542" s="109"/>
      <c r="E1542" s="109"/>
      <c r="F1542" s="109"/>
      <c r="G1542" s="109"/>
      <c r="H1542" s="109"/>
      <c r="I1542" s="110"/>
    </row>
    <row r="1543" spans="2:9">
      <c r="B1543" s="109"/>
      <c r="C1543" s="109"/>
      <c r="D1543" s="109"/>
      <c r="E1543" s="109"/>
      <c r="F1543" s="109"/>
      <c r="G1543" s="109"/>
      <c r="H1543" s="109"/>
      <c r="I1543" s="110"/>
    </row>
    <row r="1544" spans="2:9">
      <c r="B1544" s="109"/>
      <c r="C1544" s="109"/>
      <c r="D1544" s="109"/>
      <c r="E1544" s="109"/>
      <c r="F1544" s="109"/>
      <c r="G1544" s="109"/>
      <c r="H1544" s="109"/>
      <c r="I1544" s="110"/>
    </row>
    <row r="1545" spans="2:9">
      <c r="B1545" s="109"/>
      <c r="C1545" s="109"/>
      <c r="D1545" s="109"/>
      <c r="E1545" s="109"/>
      <c r="F1545" s="109"/>
      <c r="G1545" s="109"/>
      <c r="H1545" s="109"/>
      <c r="I1545" s="110"/>
    </row>
    <row r="1546" spans="2:9">
      <c r="B1546" s="109"/>
      <c r="C1546" s="109"/>
      <c r="D1546" s="109"/>
      <c r="E1546" s="109"/>
      <c r="F1546" s="109"/>
      <c r="G1546" s="109"/>
      <c r="H1546" s="109"/>
      <c r="I1546" s="110"/>
    </row>
    <row r="1547" spans="2:9">
      <c r="B1547" s="109"/>
      <c r="C1547" s="109"/>
      <c r="D1547" s="109"/>
      <c r="E1547" s="109"/>
      <c r="F1547" s="109"/>
      <c r="G1547" s="109"/>
      <c r="H1547" s="109"/>
      <c r="I1547" s="110"/>
    </row>
    <row r="1548" spans="2:9">
      <c r="B1548" s="109"/>
      <c r="C1548" s="109"/>
      <c r="D1548" s="109"/>
      <c r="E1548" s="109"/>
      <c r="F1548" s="109"/>
      <c r="G1548" s="109"/>
      <c r="H1548" s="109"/>
      <c r="I1548" s="110"/>
    </row>
    <row r="1549" spans="2:9">
      <c r="B1549" s="109"/>
      <c r="C1549" s="109"/>
      <c r="D1549" s="109"/>
      <c r="E1549" s="109"/>
      <c r="F1549" s="109"/>
      <c r="G1549" s="109"/>
      <c r="H1549" s="109"/>
      <c r="I1549" s="110"/>
    </row>
    <row r="1550" spans="2:9">
      <c r="B1550" s="109"/>
      <c r="C1550" s="109"/>
      <c r="D1550" s="109"/>
      <c r="E1550" s="109"/>
      <c r="F1550" s="109"/>
      <c r="G1550" s="109"/>
      <c r="H1550" s="109"/>
      <c r="I1550" s="110"/>
    </row>
    <row r="1551" spans="2:9">
      <c r="B1551" s="109"/>
      <c r="C1551" s="109"/>
      <c r="D1551" s="109"/>
      <c r="E1551" s="109"/>
      <c r="F1551" s="109"/>
      <c r="G1551" s="109"/>
      <c r="H1551" s="109"/>
      <c r="I1551" s="110"/>
    </row>
    <row r="1552" spans="2:9">
      <c r="B1552" s="109"/>
      <c r="C1552" s="109"/>
      <c r="D1552" s="109"/>
      <c r="E1552" s="109"/>
      <c r="F1552" s="109"/>
      <c r="G1552" s="109"/>
      <c r="H1552" s="109"/>
      <c r="I1552" s="110"/>
    </row>
    <row r="1553" spans="2:9">
      <c r="B1553" s="109"/>
      <c r="C1553" s="109"/>
      <c r="D1553" s="109"/>
      <c r="E1553" s="109"/>
      <c r="F1553" s="109"/>
      <c r="G1553" s="109"/>
      <c r="H1553" s="109"/>
      <c r="I1553" s="110"/>
    </row>
    <row r="1554" spans="2:9">
      <c r="B1554" s="109"/>
      <c r="C1554" s="109"/>
      <c r="D1554" s="109"/>
      <c r="E1554" s="109"/>
      <c r="F1554" s="109"/>
      <c r="G1554" s="109"/>
      <c r="H1554" s="109"/>
      <c r="I1554" s="110"/>
    </row>
    <row r="1555" spans="2:9">
      <c r="B1555" s="109"/>
      <c r="C1555" s="109"/>
      <c r="D1555" s="109"/>
      <c r="E1555" s="109"/>
      <c r="F1555" s="109"/>
      <c r="G1555" s="109"/>
      <c r="H1555" s="109"/>
      <c r="I1555" s="110"/>
    </row>
    <row r="1556" spans="2:9">
      <c r="B1556" s="109"/>
      <c r="C1556" s="109"/>
      <c r="D1556" s="109"/>
      <c r="E1556" s="109"/>
      <c r="F1556" s="109"/>
      <c r="G1556" s="109"/>
      <c r="H1556" s="109"/>
      <c r="I1556" s="110"/>
    </row>
    <row r="1557" spans="2:9">
      <c r="B1557" s="109"/>
      <c r="C1557" s="109"/>
      <c r="D1557" s="109"/>
      <c r="E1557" s="109"/>
      <c r="F1557" s="109"/>
      <c r="G1557" s="109"/>
      <c r="H1557" s="109"/>
      <c r="I1557" s="110"/>
    </row>
    <row r="1558" spans="2:9">
      <c r="B1558" s="109"/>
      <c r="C1558" s="109"/>
      <c r="D1558" s="109"/>
      <c r="E1558" s="109"/>
      <c r="F1558" s="109"/>
      <c r="G1558" s="109"/>
      <c r="H1558" s="109"/>
      <c r="I1558" s="110"/>
    </row>
    <row r="1559" spans="2:9">
      <c r="B1559" s="109"/>
      <c r="C1559" s="109"/>
      <c r="D1559" s="109"/>
      <c r="E1559" s="109"/>
      <c r="F1559" s="109"/>
      <c r="G1559" s="109"/>
      <c r="H1559" s="109"/>
      <c r="I1559" s="110"/>
    </row>
    <row r="1560" spans="2:9">
      <c r="B1560" s="109"/>
      <c r="C1560" s="109"/>
      <c r="D1560" s="109"/>
      <c r="E1560" s="109"/>
      <c r="F1560" s="109"/>
      <c r="G1560" s="109"/>
      <c r="H1560" s="109"/>
      <c r="I1560" s="110"/>
    </row>
    <row r="1561" spans="2:9">
      <c r="B1561" s="109"/>
      <c r="C1561" s="109"/>
      <c r="D1561" s="109"/>
      <c r="E1561" s="109"/>
      <c r="F1561" s="109"/>
      <c r="G1561" s="109"/>
      <c r="H1561" s="109"/>
      <c r="I1561" s="110"/>
    </row>
    <row r="1562" spans="2:9">
      <c r="B1562" s="109"/>
      <c r="C1562" s="109"/>
      <c r="D1562" s="109"/>
      <c r="E1562" s="109"/>
      <c r="F1562" s="109"/>
      <c r="G1562" s="109"/>
      <c r="H1562" s="109"/>
      <c r="I1562" s="110"/>
    </row>
    <row r="1563" spans="2:9">
      <c r="B1563" s="109"/>
      <c r="C1563" s="109"/>
      <c r="D1563" s="109"/>
      <c r="E1563" s="109"/>
      <c r="F1563" s="109"/>
      <c r="G1563" s="109"/>
      <c r="H1563" s="109"/>
      <c r="I1563" s="110"/>
    </row>
    <row r="1564" spans="2:9">
      <c r="B1564" s="109"/>
      <c r="C1564" s="109"/>
      <c r="D1564" s="109"/>
      <c r="E1564" s="109"/>
      <c r="F1564" s="109"/>
      <c r="G1564" s="109"/>
      <c r="H1564" s="109"/>
      <c r="I1564" s="110"/>
    </row>
    <row r="1565" spans="2:9">
      <c r="B1565" s="109"/>
      <c r="C1565" s="109"/>
      <c r="D1565" s="109"/>
      <c r="E1565" s="109"/>
      <c r="F1565" s="109"/>
      <c r="G1565" s="109"/>
      <c r="H1565" s="109"/>
      <c r="I1565" s="110"/>
    </row>
    <row r="1566" spans="2:9">
      <c r="B1566" s="109"/>
      <c r="C1566" s="109"/>
      <c r="D1566" s="109"/>
      <c r="E1566" s="109"/>
      <c r="F1566" s="109"/>
      <c r="G1566" s="109"/>
      <c r="H1566" s="109"/>
      <c r="I1566" s="110"/>
    </row>
    <row r="1567" spans="2:9">
      <c r="B1567" s="109"/>
      <c r="C1567" s="109"/>
      <c r="D1567" s="109"/>
      <c r="E1567" s="109"/>
      <c r="F1567" s="109"/>
      <c r="G1567" s="109"/>
      <c r="H1567" s="109"/>
      <c r="I1567" s="110"/>
    </row>
    <row r="1568" spans="2:9">
      <c r="B1568" s="109"/>
      <c r="C1568" s="109"/>
      <c r="D1568" s="109"/>
      <c r="E1568" s="109"/>
      <c r="F1568" s="109"/>
      <c r="G1568" s="109"/>
      <c r="H1568" s="109"/>
      <c r="I1568" s="110"/>
    </row>
    <row r="1569" spans="2:9">
      <c r="B1569" s="109"/>
      <c r="C1569" s="109"/>
      <c r="D1569" s="109"/>
      <c r="E1569" s="109"/>
      <c r="F1569" s="109"/>
      <c r="G1569" s="109"/>
      <c r="H1569" s="109"/>
      <c r="I1569" s="110"/>
    </row>
    <row r="1570" spans="2:9">
      <c r="B1570" s="109"/>
      <c r="C1570" s="109"/>
      <c r="D1570" s="109"/>
      <c r="E1570" s="109"/>
      <c r="F1570" s="109"/>
      <c r="G1570" s="109"/>
      <c r="H1570" s="109"/>
      <c r="I1570" s="110"/>
    </row>
    <row r="1571" spans="2:9">
      <c r="B1571" s="109"/>
      <c r="C1571" s="109"/>
      <c r="D1571" s="109"/>
      <c r="E1571" s="109"/>
      <c r="F1571" s="109"/>
      <c r="G1571" s="109"/>
      <c r="H1571" s="109"/>
      <c r="I1571" s="110"/>
    </row>
    <row r="1572" spans="2:9">
      <c r="B1572" s="109"/>
      <c r="C1572" s="109"/>
      <c r="D1572" s="109"/>
      <c r="E1572" s="109"/>
      <c r="F1572" s="109"/>
      <c r="G1572" s="109"/>
      <c r="H1572" s="109"/>
      <c r="I1572" s="110"/>
    </row>
    <row r="1573" spans="2:9">
      <c r="B1573" s="109"/>
      <c r="C1573" s="109"/>
      <c r="D1573" s="109"/>
      <c r="E1573" s="109"/>
      <c r="F1573" s="109"/>
      <c r="G1573" s="109"/>
      <c r="H1573" s="109"/>
      <c r="I1573" s="110"/>
    </row>
    <row r="1574" spans="2:9">
      <c r="B1574" s="109"/>
      <c r="C1574" s="109"/>
      <c r="D1574" s="109"/>
      <c r="E1574" s="109"/>
      <c r="F1574" s="109"/>
      <c r="G1574" s="109"/>
      <c r="H1574" s="109"/>
      <c r="I1574" s="110"/>
    </row>
    <row r="1575" spans="2:9">
      <c r="B1575" s="109"/>
      <c r="C1575" s="109"/>
      <c r="D1575" s="109"/>
      <c r="E1575" s="109"/>
      <c r="F1575" s="109"/>
      <c r="G1575" s="109"/>
      <c r="H1575" s="109"/>
      <c r="I1575" s="110"/>
    </row>
    <row r="1576" spans="2:9">
      <c r="B1576" s="109"/>
      <c r="C1576" s="109"/>
      <c r="D1576" s="109"/>
      <c r="E1576" s="109"/>
      <c r="F1576" s="109"/>
      <c r="G1576" s="109"/>
      <c r="H1576" s="109"/>
      <c r="I1576" s="110"/>
    </row>
    <row r="1577" spans="2:9">
      <c r="B1577" s="109"/>
      <c r="C1577" s="109"/>
      <c r="D1577" s="109"/>
      <c r="E1577" s="109"/>
      <c r="F1577" s="109"/>
      <c r="G1577" s="109"/>
      <c r="H1577" s="109"/>
      <c r="I1577" s="110"/>
    </row>
    <row r="1578" spans="2:9">
      <c r="B1578" s="109"/>
      <c r="C1578" s="109"/>
      <c r="D1578" s="109"/>
      <c r="E1578" s="109"/>
      <c r="F1578" s="109"/>
      <c r="G1578" s="109"/>
      <c r="H1578" s="109"/>
      <c r="I1578" s="110"/>
    </row>
    <row r="1579" spans="2:9">
      <c r="B1579" s="109"/>
      <c r="C1579" s="109"/>
      <c r="D1579" s="109"/>
      <c r="E1579" s="109"/>
      <c r="F1579" s="109"/>
      <c r="G1579" s="109"/>
      <c r="H1579" s="109"/>
      <c r="I1579" s="110"/>
    </row>
    <row r="1580" spans="2:9">
      <c r="B1580" s="109"/>
      <c r="C1580" s="109"/>
      <c r="D1580" s="109"/>
      <c r="E1580" s="109"/>
      <c r="F1580" s="109"/>
      <c r="G1580" s="109"/>
      <c r="H1580" s="109"/>
      <c r="I1580" s="110"/>
    </row>
    <row r="1581" spans="2:9">
      <c r="B1581" s="109"/>
      <c r="C1581" s="109"/>
      <c r="D1581" s="109"/>
      <c r="E1581" s="109"/>
      <c r="F1581" s="109"/>
      <c r="G1581" s="109"/>
      <c r="H1581" s="109"/>
      <c r="I1581" s="110"/>
    </row>
    <row r="1582" spans="2:9">
      <c r="B1582" s="109"/>
      <c r="C1582" s="109"/>
      <c r="D1582" s="109"/>
      <c r="E1582" s="109"/>
      <c r="F1582" s="109"/>
      <c r="G1582" s="109"/>
      <c r="H1582" s="109"/>
      <c r="I1582" s="110"/>
    </row>
    <row r="1583" spans="2:9">
      <c r="B1583" s="109"/>
      <c r="C1583" s="109"/>
      <c r="D1583" s="109"/>
      <c r="E1583" s="109"/>
      <c r="F1583" s="109"/>
      <c r="G1583" s="109"/>
      <c r="H1583" s="109"/>
      <c r="I1583" s="110"/>
    </row>
    <row r="1584" spans="2:9">
      <c r="B1584" s="109"/>
      <c r="C1584" s="109"/>
      <c r="D1584" s="109"/>
      <c r="E1584" s="109"/>
      <c r="F1584" s="109"/>
      <c r="G1584" s="109"/>
      <c r="H1584" s="109"/>
      <c r="I1584" s="110"/>
    </row>
    <row r="1585" spans="2:9">
      <c r="B1585" s="109"/>
      <c r="C1585" s="109"/>
      <c r="D1585" s="109"/>
      <c r="E1585" s="109"/>
      <c r="F1585" s="109"/>
      <c r="G1585" s="109"/>
      <c r="H1585" s="109"/>
      <c r="I1585" s="110"/>
    </row>
    <row r="1586" spans="2:9">
      <c r="B1586" s="109"/>
      <c r="C1586" s="109"/>
      <c r="D1586" s="109"/>
      <c r="E1586" s="109"/>
      <c r="F1586" s="109"/>
      <c r="G1586" s="109"/>
      <c r="H1586" s="109"/>
      <c r="I1586" s="110"/>
    </row>
    <row r="1587" spans="2:9">
      <c r="B1587" s="109"/>
      <c r="C1587" s="109"/>
      <c r="D1587" s="109"/>
      <c r="E1587" s="109"/>
      <c r="F1587" s="109"/>
      <c r="G1587" s="109"/>
      <c r="H1587" s="109"/>
      <c r="I1587" s="110"/>
    </row>
    <row r="1588" spans="2:9">
      <c r="B1588" s="109"/>
      <c r="C1588" s="109"/>
      <c r="D1588" s="109"/>
      <c r="E1588" s="109"/>
      <c r="F1588" s="109"/>
      <c r="G1588" s="109"/>
      <c r="H1588" s="109"/>
      <c r="I1588" s="110"/>
    </row>
    <row r="1589" spans="2:9">
      <c r="B1589" s="109"/>
      <c r="C1589" s="109"/>
      <c r="D1589" s="109"/>
      <c r="E1589" s="109"/>
      <c r="F1589" s="109"/>
      <c r="G1589" s="109"/>
      <c r="H1589" s="109"/>
      <c r="I1589" s="110"/>
    </row>
    <row r="1590" spans="2:9">
      <c r="B1590" s="109"/>
      <c r="C1590" s="109"/>
      <c r="D1590" s="109"/>
      <c r="E1590" s="109"/>
      <c r="F1590" s="109"/>
      <c r="G1590" s="109"/>
      <c r="H1590" s="109"/>
      <c r="I1590" s="110"/>
    </row>
    <row r="1591" spans="2:9">
      <c r="B1591" s="109"/>
      <c r="C1591" s="109"/>
      <c r="D1591" s="109"/>
      <c r="E1591" s="109"/>
      <c r="F1591" s="109"/>
      <c r="G1591" s="109"/>
      <c r="H1591" s="109"/>
      <c r="I1591" s="110"/>
    </row>
    <row r="1592" spans="2:9">
      <c r="B1592" s="109"/>
      <c r="C1592" s="109"/>
      <c r="D1592" s="109"/>
      <c r="E1592" s="109"/>
      <c r="F1592" s="109"/>
      <c r="G1592" s="109"/>
      <c r="H1592" s="109"/>
      <c r="I1592" s="110"/>
    </row>
    <row r="1593" spans="2:9">
      <c r="B1593" s="109"/>
      <c r="C1593" s="109"/>
      <c r="D1593" s="109"/>
      <c r="E1593" s="109"/>
      <c r="F1593" s="109"/>
      <c r="G1593" s="109"/>
      <c r="H1593" s="109"/>
      <c r="I1593" s="110"/>
    </row>
    <row r="1594" spans="2:9">
      <c r="B1594" s="109"/>
      <c r="C1594" s="109"/>
      <c r="D1594" s="109"/>
      <c r="E1594" s="109"/>
      <c r="F1594" s="109"/>
      <c r="G1594" s="109"/>
      <c r="H1594" s="109"/>
      <c r="I1594" s="110"/>
    </row>
    <row r="1595" spans="2:9">
      <c r="B1595" s="109"/>
      <c r="C1595" s="109"/>
      <c r="D1595" s="109"/>
      <c r="E1595" s="109"/>
      <c r="F1595" s="109"/>
      <c r="G1595" s="109"/>
      <c r="H1595" s="109"/>
      <c r="I1595" s="110"/>
    </row>
    <row r="1596" spans="2:9">
      <c r="B1596" s="109"/>
      <c r="C1596" s="109"/>
      <c r="D1596" s="109"/>
      <c r="E1596" s="109"/>
      <c r="F1596" s="109"/>
      <c r="G1596" s="109"/>
      <c r="H1596" s="109"/>
      <c r="I1596" s="110"/>
    </row>
    <row r="1597" spans="2:9">
      <c r="B1597" s="109"/>
      <c r="C1597" s="109"/>
      <c r="D1597" s="109"/>
      <c r="E1597" s="109"/>
      <c r="F1597" s="109"/>
      <c r="G1597" s="109"/>
      <c r="H1597" s="109"/>
      <c r="I1597" s="110"/>
    </row>
    <row r="1598" spans="2:9">
      <c r="B1598" s="109"/>
      <c r="C1598" s="109"/>
      <c r="D1598" s="109"/>
      <c r="E1598" s="109"/>
      <c r="F1598" s="109"/>
      <c r="G1598" s="109"/>
      <c r="H1598" s="109"/>
      <c r="I1598" s="110"/>
    </row>
    <row r="1599" spans="2:9">
      <c r="B1599" s="109"/>
      <c r="C1599" s="109"/>
      <c r="D1599" s="109"/>
      <c r="E1599" s="109"/>
      <c r="F1599" s="109"/>
      <c r="G1599" s="109"/>
      <c r="H1599" s="109"/>
      <c r="I1599" s="110"/>
    </row>
    <row r="1600" spans="2:9">
      <c r="B1600" s="109"/>
      <c r="C1600" s="109"/>
      <c r="D1600" s="109"/>
      <c r="E1600" s="109"/>
      <c r="F1600" s="109"/>
      <c r="G1600" s="109"/>
      <c r="H1600" s="109"/>
      <c r="I1600" s="110"/>
    </row>
    <row r="1601" spans="2:9">
      <c r="B1601" s="109"/>
      <c r="C1601" s="109"/>
      <c r="D1601" s="109"/>
      <c r="E1601" s="109"/>
      <c r="F1601" s="109"/>
      <c r="G1601" s="109"/>
      <c r="H1601" s="109"/>
      <c r="I1601" s="110"/>
    </row>
    <row r="1602" spans="2:9">
      <c r="B1602" s="109"/>
      <c r="C1602" s="109"/>
      <c r="D1602" s="109"/>
      <c r="E1602" s="109"/>
      <c r="F1602" s="109"/>
      <c r="G1602" s="109"/>
      <c r="H1602" s="109"/>
      <c r="I1602" s="110"/>
    </row>
    <row r="1603" spans="2:9">
      <c r="B1603" s="109"/>
      <c r="C1603" s="109"/>
      <c r="D1603" s="109"/>
      <c r="E1603" s="109"/>
      <c r="F1603" s="109"/>
      <c r="G1603" s="109"/>
      <c r="H1603" s="109"/>
      <c r="I1603" s="110"/>
    </row>
    <row r="1604" spans="2:9">
      <c r="B1604" s="109"/>
      <c r="C1604" s="109"/>
      <c r="D1604" s="109"/>
      <c r="E1604" s="109"/>
      <c r="F1604" s="109"/>
      <c r="G1604" s="109"/>
      <c r="H1604" s="109"/>
      <c r="I1604" s="110"/>
    </row>
    <row r="1605" spans="2:9">
      <c r="B1605" s="109"/>
      <c r="C1605" s="109"/>
      <c r="D1605" s="109"/>
      <c r="E1605" s="109"/>
      <c r="F1605" s="109"/>
      <c r="G1605" s="109"/>
      <c r="H1605" s="109"/>
      <c r="I1605" s="110"/>
    </row>
    <row r="1606" spans="2:9">
      <c r="B1606" s="109"/>
      <c r="C1606" s="109"/>
      <c r="D1606" s="109"/>
      <c r="E1606" s="109"/>
      <c r="F1606" s="109"/>
      <c r="G1606" s="109"/>
      <c r="H1606" s="109"/>
      <c r="I1606" s="110"/>
    </row>
    <row r="1607" spans="2:9">
      <c r="B1607" s="109"/>
      <c r="C1607" s="109"/>
      <c r="D1607" s="109"/>
      <c r="E1607" s="109"/>
      <c r="F1607" s="109"/>
      <c r="G1607" s="109"/>
      <c r="H1607" s="109"/>
      <c r="I1607" s="110"/>
    </row>
    <row r="1608" spans="2:9">
      <c r="B1608" s="109"/>
      <c r="C1608" s="109"/>
      <c r="D1608" s="109"/>
      <c r="E1608" s="109"/>
      <c r="F1608" s="109"/>
      <c r="G1608" s="109"/>
      <c r="H1608" s="109"/>
      <c r="I1608" s="110"/>
    </row>
    <row r="1609" spans="2:9">
      <c r="B1609" s="109"/>
      <c r="C1609" s="109"/>
      <c r="D1609" s="109"/>
      <c r="E1609" s="109"/>
      <c r="F1609" s="109"/>
      <c r="G1609" s="109"/>
      <c r="H1609" s="109"/>
      <c r="I1609" s="110"/>
    </row>
    <row r="1610" spans="2:9">
      <c r="B1610" s="109"/>
      <c r="C1610" s="109"/>
      <c r="D1610" s="109"/>
      <c r="E1610" s="109"/>
      <c r="F1610" s="109"/>
      <c r="G1610" s="109"/>
      <c r="H1610" s="109"/>
      <c r="I1610" s="110"/>
    </row>
    <row r="1611" spans="2:9">
      <c r="B1611" s="109"/>
      <c r="C1611" s="109"/>
      <c r="D1611" s="109"/>
      <c r="E1611" s="109"/>
      <c r="F1611" s="109"/>
      <c r="G1611" s="109"/>
      <c r="H1611" s="109"/>
      <c r="I1611" s="110"/>
    </row>
    <row r="1612" spans="2:9">
      <c r="B1612" s="109"/>
      <c r="C1612" s="109"/>
      <c r="D1612" s="109"/>
      <c r="E1612" s="109"/>
      <c r="F1612" s="109"/>
      <c r="G1612" s="109"/>
      <c r="H1612" s="109"/>
      <c r="I1612" s="110"/>
    </row>
    <row r="1613" spans="2:9">
      <c r="B1613" s="109"/>
      <c r="C1613" s="109"/>
      <c r="D1613" s="109"/>
      <c r="E1613" s="109"/>
      <c r="F1613" s="109"/>
      <c r="G1613" s="109"/>
      <c r="H1613" s="109"/>
      <c r="I1613" s="110"/>
    </row>
    <row r="1614" spans="2:9">
      <c r="B1614" s="109"/>
      <c r="C1614" s="109"/>
      <c r="D1614" s="109"/>
      <c r="E1614" s="109"/>
      <c r="F1614" s="109"/>
      <c r="G1614" s="109"/>
      <c r="H1614" s="109"/>
      <c r="I1614" s="110"/>
    </row>
    <row r="1615" spans="2:9">
      <c r="B1615" s="109"/>
      <c r="C1615" s="109"/>
      <c r="D1615" s="109"/>
      <c r="E1615" s="109"/>
      <c r="F1615" s="109"/>
      <c r="G1615" s="109"/>
      <c r="H1615" s="109"/>
      <c r="I1615" s="110"/>
    </row>
    <row r="1616" spans="2:9">
      <c r="B1616" s="109"/>
      <c r="C1616" s="109"/>
      <c r="D1616" s="109"/>
      <c r="E1616" s="109"/>
      <c r="F1616" s="109"/>
      <c r="G1616" s="109"/>
      <c r="H1616" s="109"/>
      <c r="I1616" s="110"/>
    </row>
    <row r="1617" spans="2:9">
      <c r="B1617" s="109"/>
      <c r="C1617" s="109"/>
      <c r="D1617" s="109"/>
      <c r="E1617" s="109"/>
      <c r="F1617" s="109"/>
      <c r="G1617" s="109"/>
      <c r="H1617" s="109"/>
      <c r="I1617" s="110"/>
    </row>
    <row r="1618" spans="2:9">
      <c r="B1618" s="109"/>
      <c r="C1618" s="109"/>
      <c r="D1618" s="109"/>
      <c r="E1618" s="109"/>
      <c r="F1618" s="109"/>
      <c r="G1618" s="109"/>
      <c r="H1618" s="109"/>
      <c r="I1618" s="110"/>
    </row>
    <row r="1619" spans="2:9">
      <c r="B1619" s="109"/>
      <c r="C1619" s="109"/>
      <c r="D1619" s="109"/>
      <c r="E1619" s="109"/>
      <c r="F1619" s="109"/>
      <c r="G1619" s="109"/>
      <c r="H1619" s="109"/>
      <c r="I1619" s="110"/>
    </row>
    <row r="1620" spans="2:9">
      <c r="B1620" s="109"/>
      <c r="C1620" s="109"/>
      <c r="D1620" s="109"/>
      <c r="E1620" s="109"/>
      <c r="F1620" s="109"/>
      <c r="G1620" s="109"/>
      <c r="H1620" s="109"/>
      <c r="I1620" s="110"/>
    </row>
    <row r="1621" spans="2:9">
      <c r="B1621" s="109"/>
      <c r="C1621" s="109"/>
      <c r="D1621" s="109"/>
      <c r="E1621" s="109"/>
      <c r="F1621" s="109"/>
      <c r="G1621" s="109"/>
      <c r="H1621" s="109"/>
      <c r="I1621" s="110"/>
    </row>
    <row r="1622" spans="2:9">
      <c r="B1622" s="109"/>
      <c r="C1622" s="109"/>
      <c r="D1622" s="109"/>
      <c r="E1622" s="109"/>
      <c r="F1622" s="109"/>
      <c r="G1622" s="109"/>
      <c r="H1622" s="109"/>
      <c r="I1622" s="110"/>
    </row>
    <row r="1623" spans="2:9">
      <c r="B1623" s="109"/>
      <c r="C1623" s="109"/>
      <c r="D1623" s="109"/>
      <c r="E1623" s="109"/>
      <c r="F1623" s="109"/>
      <c r="G1623" s="109"/>
      <c r="H1623" s="109"/>
      <c r="I1623" s="110"/>
    </row>
    <row r="1624" spans="2:9">
      <c r="B1624" s="109"/>
      <c r="C1624" s="109"/>
      <c r="D1624" s="109"/>
      <c r="E1624" s="109"/>
      <c r="F1624" s="109"/>
      <c r="G1624" s="109"/>
      <c r="H1624" s="109"/>
      <c r="I1624" s="110"/>
    </row>
    <row r="1625" spans="2:9">
      <c r="B1625" s="109"/>
      <c r="C1625" s="109"/>
      <c r="D1625" s="109"/>
      <c r="E1625" s="109"/>
      <c r="F1625" s="109"/>
      <c r="G1625" s="109"/>
      <c r="H1625" s="109"/>
      <c r="I1625" s="110"/>
    </row>
    <row r="1626" spans="2:9">
      <c r="B1626" s="109"/>
      <c r="C1626" s="109"/>
      <c r="D1626" s="109"/>
      <c r="E1626" s="109"/>
      <c r="F1626" s="109"/>
      <c r="G1626" s="109"/>
      <c r="H1626" s="109"/>
      <c r="I1626" s="110"/>
    </row>
    <row r="1627" spans="2:9">
      <c r="B1627" s="109"/>
      <c r="C1627" s="109"/>
      <c r="D1627" s="109"/>
      <c r="E1627" s="109"/>
      <c r="F1627" s="109"/>
      <c r="G1627" s="109"/>
      <c r="H1627" s="109"/>
      <c r="I1627" s="110"/>
    </row>
    <row r="1628" spans="2:9">
      <c r="B1628" s="109"/>
      <c r="C1628" s="109"/>
      <c r="D1628" s="109"/>
      <c r="E1628" s="109"/>
      <c r="F1628" s="109"/>
      <c r="G1628" s="109"/>
      <c r="H1628" s="109"/>
      <c r="I1628" s="110"/>
    </row>
    <row r="1629" spans="2:9">
      <c r="B1629" s="109"/>
      <c r="C1629" s="109"/>
      <c r="D1629" s="109"/>
      <c r="E1629" s="109"/>
      <c r="F1629" s="109"/>
      <c r="G1629" s="109"/>
      <c r="H1629" s="109"/>
      <c r="I1629" s="110"/>
    </row>
    <row r="1630" spans="2:9">
      <c r="B1630" s="109"/>
      <c r="C1630" s="109"/>
      <c r="D1630" s="109"/>
      <c r="E1630" s="109"/>
      <c r="F1630" s="109"/>
      <c r="G1630" s="109"/>
      <c r="H1630" s="109"/>
      <c r="I1630" s="110"/>
    </row>
    <row r="1631" spans="2:9">
      <c r="B1631" s="109"/>
      <c r="C1631" s="109"/>
      <c r="D1631" s="109"/>
      <c r="E1631" s="109"/>
      <c r="F1631" s="109"/>
      <c r="G1631" s="109"/>
      <c r="H1631" s="109"/>
      <c r="I1631" s="110"/>
    </row>
    <row r="1632" spans="2:9">
      <c r="B1632" s="109"/>
      <c r="C1632" s="109"/>
      <c r="D1632" s="109"/>
      <c r="E1632" s="109"/>
      <c r="F1632" s="109"/>
      <c r="G1632" s="109"/>
      <c r="H1632" s="109"/>
      <c r="I1632" s="110"/>
    </row>
    <row r="1633" spans="2:9">
      <c r="B1633" s="109"/>
      <c r="C1633" s="109"/>
      <c r="D1633" s="109"/>
      <c r="E1633" s="109"/>
      <c r="F1633" s="109"/>
      <c r="G1633" s="109"/>
      <c r="H1633" s="109"/>
      <c r="I1633" s="110"/>
    </row>
    <row r="1634" spans="2:9">
      <c r="B1634" s="109"/>
      <c r="C1634" s="109"/>
      <c r="D1634" s="109"/>
      <c r="E1634" s="109"/>
      <c r="F1634" s="109"/>
      <c r="G1634" s="109"/>
      <c r="H1634" s="109"/>
      <c r="I1634" s="110"/>
    </row>
    <row r="1635" spans="2:9">
      <c r="B1635" s="109"/>
      <c r="C1635" s="109"/>
      <c r="D1635" s="109"/>
      <c r="E1635" s="109"/>
      <c r="F1635" s="109"/>
      <c r="G1635" s="109"/>
      <c r="H1635" s="109"/>
      <c r="I1635" s="110"/>
    </row>
    <row r="1636" spans="2:9">
      <c r="B1636" s="109"/>
      <c r="C1636" s="109"/>
      <c r="D1636" s="109"/>
      <c r="E1636" s="109"/>
      <c r="F1636" s="109"/>
      <c r="G1636" s="109"/>
      <c r="H1636" s="109"/>
      <c r="I1636" s="110"/>
    </row>
    <row r="1637" spans="2:9">
      <c r="B1637" s="109"/>
      <c r="C1637" s="109"/>
      <c r="D1637" s="109"/>
      <c r="E1637" s="109"/>
      <c r="F1637" s="109"/>
      <c r="G1637" s="109"/>
      <c r="H1637" s="109"/>
      <c r="I1637" s="110"/>
    </row>
    <row r="1638" spans="2:9">
      <c r="B1638" s="109"/>
      <c r="C1638" s="109"/>
      <c r="D1638" s="109"/>
      <c r="E1638" s="109"/>
      <c r="F1638" s="109"/>
      <c r="G1638" s="109"/>
      <c r="H1638" s="109"/>
      <c r="I1638" s="110"/>
    </row>
    <row r="1639" spans="2:9">
      <c r="B1639" s="109"/>
      <c r="C1639" s="109"/>
      <c r="D1639" s="109"/>
      <c r="E1639" s="109"/>
      <c r="F1639" s="109"/>
      <c r="G1639" s="109"/>
      <c r="H1639" s="109"/>
      <c r="I1639" s="110"/>
    </row>
    <row r="1640" spans="2:9">
      <c r="B1640" s="109"/>
      <c r="C1640" s="109"/>
      <c r="D1640" s="109"/>
      <c r="E1640" s="109"/>
      <c r="F1640" s="109"/>
      <c r="G1640" s="109"/>
      <c r="H1640" s="109"/>
      <c r="I1640" s="110"/>
    </row>
    <row r="1641" spans="2:9">
      <c r="B1641" s="109"/>
      <c r="C1641" s="109"/>
      <c r="D1641" s="109"/>
      <c r="E1641" s="109"/>
      <c r="F1641" s="109"/>
      <c r="G1641" s="109"/>
      <c r="H1641" s="109"/>
      <c r="I1641" s="110"/>
    </row>
    <row r="1642" spans="2:9">
      <c r="B1642" s="109"/>
      <c r="C1642" s="109"/>
      <c r="D1642" s="109"/>
      <c r="E1642" s="109"/>
      <c r="F1642" s="109"/>
      <c r="G1642" s="109"/>
      <c r="H1642" s="109"/>
      <c r="I1642" s="110"/>
    </row>
    <row r="1643" spans="2:9">
      <c r="B1643" s="109"/>
      <c r="C1643" s="109"/>
      <c r="D1643" s="109"/>
      <c r="E1643" s="109"/>
      <c r="F1643" s="109"/>
      <c r="G1643" s="109"/>
      <c r="H1643" s="109"/>
      <c r="I1643" s="110"/>
    </row>
    <row r="1644" spans="2:9">
      <c r="B1644" s="109"/>
      <c r="C1644" s="109"/>
      <c r="D1644" s="109"/>
      <c r="E1644" s="109"/>
      <c r="F1644" s="109"/>
      <c r="G1644" s="109"/>
      <c r="H1644" s="109"/>
      <c r="I1644" s="110"/>
    </row>
    <row r="1645" spans="2:9">
      <c r="B1645" s="109"/>
      <c r="C1645" s="109"/>
      <c r="D1645" s="109"/>
      <c r="E1645" s="109"/>
      <c r="F1645" s="109"/>
      <c r="G1645" s="109"/>
      <c r="H1645" s="109"/>
      <c r="I1645" s="110"/>
    </row>
    <row r="1646" spans="2:9">
      <c r="B1646" s="109"/>
      <c r="C1646" s="109"/>
      <c r="D1646" s="109"/>
      <c r="E1646" s="109"/>
      <c r="F1646" s="109"/>
      <c r="G1646" s="109"/>
      <c r="H1646" s="109"/>
      <c r="I1646" s="110"/>
    </row>
    <row r="1647" spans="2:9">
      <c r="B1647" s="109"/>
      <c r="C1647" s="109"/>
      <c r="D1647" s="109"/>
      <c r="E1647" s="109"/>
      <c r="F1647" s="109"/>
      <c r="G1647" s="109"/>
      <c r="H1647" s="109"/>
      <c r="I1647" s="110"/>
    </row>
    <row r="1648" spans="2:9">
      <c r="B1648" s="109"/>
      <c r="C1648" s="109"/>
      <c r="D1648" s="109"/>
      <c r="E1648" s="109"/>
      <c r="F1648" s="109"/>
      <c r="G1648" s="109"/>
      <c r="H1648" s="109"/>
      <c r="I1648" s="110"/>
    </row>
    <row r="1649" spans="2:9">
      <c r="B1649" s="109"/>
      <c r="C1649" s="109"/>
      <c r="D1649" s="109"/>
      <c r="E1649" s="109"/>
      <c r="F1649" s="109"/>
      <c r="G1649" s="109"/>
      <c r="H1649" s="109"/>
      <c r="I1649" s="110"/>
    </row>
    <row r="1650" spans="2:9">
      <c r="B1650" s="109"/>
      <c r="C1650" s="109"/>
      <c r="D1650" s="109"/>
      <c r="E1650" s="109"/>
      <c r="F1650" s="109"/>
      <c r="G1650" s="109"/>
      <c r="H1650" s="109"/>
      <c r="I1650" s="110"/>
    </row>
    <row r="1651" spans="2:9">
      <c r="B1651" s="109"/>
      <c r="C1651" s="109"/>
      <c r="D1651" s="109"/>
      <c r="E1651" s="109"/>
      <c r="F1651" s="109"/>
      <c r="G1651" s="109"/>
      <c r="H1651" s="109"/>
      <c r="I1651" s="110"/>
    </row>
    <row r="1652" spans="2:9">
      <c r="B1652" s="109"/>
      <c r="C1652" s="109"/>
      <c r="D1652" s="109"/>
      <c r="E1652" s="109"/>
      <c r="F1652" s="109"/>
      <c r="G1652" s="109"/>
      <c r="H1652" s="109"/>
      <c r="I1652" s="110"/>
    </row>
    <row r="1653" spans="2:9">
      <c r="B1653" s="109"/>
      <c r="C1653" s="109"/>
      <c r="D1653" s="109"/>
      <c r="E1653" s="109"/>
      <c r="F1653" s="109"/>
      <c r="G1653" s="109"/>
      <c r="H1653" s="109"/>
      <c r="I1653" s="110"/>
    </row>
    <row r="1654" spans="2:9">
      <c r="B1654" s="109"/>
      <c r="C1654" s="109"/>
      <c r="D1654" s="109"/>
      <c r="E1654" s="109"/>
      <c r="F1654" s="109"/>
      <c r="G1654" s="109"/>
      <c r="H1654" s="109"/>
      <c r="I1654" s="110"/>
    </row>
    <row r="1655" spans="2:9">
      <c r="B1655" s="109"/>
      <c r="C1655" s="109"/>
      <c r="D1655" s="109"/>
      <c r="E1655" s="109"/>
      <c r="F1655" s="109"/>
      <c r="G1655" s="109"/>
      <c r="H1655" s="109"/>
      <c r="I1655" s="110"/>
    </row>
    <row r="1656" spans="2:9">
      <c r="B1656" s="109"/>
      <c r="C1656" s="109"/>
      <c r="D1656" s="109"/>
      <c r="E1656" s="109"/>
      <c r="F1656" s="109"/>
      <c r="G1656" s="109"/>
      <c r="H1656" s="109"/>
      <c r="I1656" s="110"/>
    </row>
    <row r="1657" spans="2:9">
      <c r="B1657" s="109"/>
      <c r="C1657" s="109"/>
      <c r="D1657" s="109"/>
      <c r="E1657" s="109"/>
      <c r="F1657" s="109"/>
      <c r="G1657" s="109"/>
      <c r="H1657" s="109"/>
      <c r="I1657" s="110"/>
    </row>
    <row r="1658" spans="2:9">
      <c r="B1658" s="109"/>
      <c r="C1658" s="109"/>
      <c r="D1658" s="109"/>
      <c r="E1658" s="109"/>
      <c r="F1658" s="109"/>
      <c r="G1658" s="109"/>
      <c r="H1658" s="109"/>
      <c r="I1658" s="110"/>
    </row>
    <row r="1659" spans="2:9">
      <c r="B1659" s="109"/>
      <c r="C1659" s="109"/>
      <c r="D1659" s="109"/>
      <c r="E1659" s="109"/>
      <c r="F1659" s="109"/>
      <c r="G1659" s="109"/>
      <c r="H1659" s="109"/>
      <c r="I1659" s="110"/>
    </row>
    <row r="1660" spans="2:9">
      <c r="B1660" s="109"/>
      <c r="C1660" s="109"/>
      <c r="D1660" s="109"/>
      <c r="E1660" s="109"/>
      <c r="F1660" s="109"/>
      <c r="G1660" s="109"/>
      <c r="H1660" s="109"/>
      <c r="I1660" s="110"/>
    </row>
    <row r="1661" spans="2:9">
      <c r="B1661" s="109"/>
      <c r="C1661" s="109"/>
      <c r="D1661" s="109"/>
      <c r="E1661" s="109"/>
      <c r="F1661" s="109"/>
      <c r="G1661" s="109"/>
      <c r="H1661" s="109"/>
      <c r="I1661" s="110"/>
    </row>
    <row r="1662" spans="2:9">
      <c r="B1662" s="109"/>
      <c r="C1662" s="109"/>
      <c r="D1662" s="109"/>
      <c r="E1662" s="109"/>
      <c r="F1662" s="109"/>
      <c r="G1662" s="109"/>
      <c r="H1662" s="109"/>
      <c r="I1662" s="110"/>
    </row>
    <row r="1663" spans="2:9">
      <c r="B1663" s="109"/>
      <c r="C1663" s="109"/>
      <c r="D1663" s="109"/>
      <c r="E1663" s="109"/>
      <c r="F1663" s="109"/>
      <c r="G1663" s="109"/>
      <c r="H1663" s="109"/>
      <c r="I1663" s="110"/>
    </row>
    <row r="1664" spans="2:9">
      <c r="B1664" s="109"/>
      <c r="C1664" s="109"/>
      <c r="D1664" s="109"/>
      <c r="E1664" s="109"/>
      <c r="F1664" s="109"/>
      <c r="G1664" s="109"/>
      <c r="H1664" s="109"/>
      <c r="I1664" s="110"/>
    </row>
    <row r="1665" spans="2:9">
      <c r="B1665" s="109"/>
      <c r="C1665" s="109"/>
      <c r="D1665" s="109"/>
      <c r="E1665" s="109"/>
      <c r="F1665" s="109"/>
      <c r="G1665" s="109"/>
      <c r="H1665" s="109"/>
      <c r="I1665" s="110"/>
    </row>
    <row r="1666" spans="2:9">
      <c r="B1666" s="109"/>
      <c r="C1666" s="109"/>
      <c r="D1666" s="109"/>
      <c r="E1666" s="109"/>
      <c r="F1666" s="109"/>
      <c r="G1666" s="109"/>
      <c r="H1666" s="109"/>
      <c r="I1666" s="110"/>
    </row>
    <row r="1667" spans="2:9">
      <c r="B1667" s="109"/>
      <c r="C1667" s="109"/>
      <c r="D1667" s="109"/>
      <c r="E1667" s="109"/>
      <c r="F1667" s="109"/>
      <c r="G1667" s="109"/>
      <c r="H1667" s="109"/>
      <c r="I1667" s="110"/>
    </row>
    <row r="1668" spans="2:9">
      <c r="B1668" s="109"/>
      <c r="C1668" s="109"/>
      <c r="D1668" s="109"/>
      <c r="E1668" s="109"/>
      <c r="F1668" s="109"/>
      <c r="G1668" s="109"/>
      <c r="H1668" s="109"/>
      <c r="I1668" s="110"/>
    </row>
    <row r="1669" spans="2:9">
      <c r="B1669" s="109"/>
      <c r="C1669" s="109"/>
      <c r="D1669" s="109"/>
      <c r="E1669" s="109"/>
      <c r="F1669" s="109"/>
      <c r="G1669" s="109"/>
      <c r="H1669" s="109"/>
      <c r="I1669" s="110"/>
    </row>
    <row r="1670" spans="2:9">
      <c r="B1670" s="109"/>
      <c r="C1670" s="109"/>
      <c r="D1670" s="109"/>
      <c r="E1670" s="109"/>
      <c r="F1670" s="109"/>
      <c r="G1670" s="109"/>
      <c r="H1670" s="109"/>
      <c r="I1670" s="110"/>
    </row>
    <row r="1671" spans="2:9">
      <c r="B1671" s="109"/>
      <c r="C1671" s="109"/>
      <c r="D1671" s="109"/>
      <c r="E1671" s="109"/>
      <c r="F1671" s="109"/>
      <c r="G1671" s="109"/>
      <c r="H1671" s="109"/>
      <c r="I1671" s="110"/>
    </row>
    <row r="1672" spans="2:9">
      <c r="B1672" s="109"/>
      <c r="C1672" s="109"/>
      <c r="D1672" s="109"/>
      <c r="E1672" s="109"/>
      <c r="F1672" s="109"/>
      <c r="G1672" s="109"/>
      <c r="H1672" s="109"/>
      <c r="I1672" s="110"/>
    </row>
    <row r="1673" spans="2:9">
      <c r="B1673" s="109"/>
      <c r="C1673" s="109"/>
      <c r="D1673" s="109"/>
      <c r="E1673" s="109"/>
      <c r="F1673" s="109"/>
      <c r="G1673" s="109"/>
      <c r="H1673" s="109"/>
      <c r="I1673" s="110"/>
    </row>
    <row r="1674" spans="2:9">
      <c r="B1674" s="109"/>
      <c r="C1674" s="109"/>
      <c r="D1674" s="109"/>
      <c r="E1674" s="109"/>
      <c r="F1674" s="109"/>
      <c r="G1674" s="109"/>
      <c r="H1674" s="109"/>
      <c r="I1674" s="110"/>
    </row>
    <row r="1675" spans="2:9">
      <c r="B1675" s="109"/>
      <c r="C1675" s="109"/>
      <c r="D1675" s="109"/>
      <c r="E1675" s="109"/>
      <c r="F1675" s="109"/>
      <c r="G1675" s="109"/>
      <c r="H1675" s="109"/>
      <c r="I1675" s="110"/>
    </row>
    <row r="1676" spans="2:9">
      <c r="B1676" s="109"/>
      <c r="C1676" s="109"/>
      <c r="D1676" s="109"/>
      <c r="E1676" s="109"/>
      <c r="F1676" s="109"/>
      <c r="G1676" s="109"/>
      <c r="H1676" s="109"/>
      <c r="I1676" s="110"/>
    </row>
    <row r="1677" spans="2:9">
      <c r="B1677" s="109"/>
      <c r="C1677" s="109"/>
      <c r="D1677" s="109"/>
      <c r="E1677" s="109"/>
      <c r="F1677" s="109"/>
      <c r="G1677" s="109"/>
      <c r="H1677" s="109"/>
      <c r="I1677" s="110"/>
    </row>
    <row r="1678" spans="2:9">
      <c r="B1678" s="109"/>
      <c r="C1678" s="109"/>
      <c r="D1678" s="109"/>
      <c r="E1678" s="109"/>
      <c r="F1678" s="109"/>
      <c r="G1678" s="109"/>
      <c r="H1678" s="109"/>
      <c r="I1678" s="110"/>
    </row>
    <row r="1679" spans="2:9">
      <c r="B1679" s="109"/>
      <c r="C1679" s="109"/>
      <c r="D1679" s="109"/>
      <c r="E1679" s="109"/>
      <c r="F1679" s="109"/>
      <c r="G1679" s="109"/>
      <c r="H1679" s="109"/>
      <c r="I1679" s="110"/>
    </row>
    <row r="1680" spans="2:9">
      <c r="B1680" s="109"/>
      <c r="C1680" s="109"/>
      <c r="D1680" s="109"/>
      <c r="E1680" s="109"/>
      <c r="F1680" s="109"/>
      <c r="G1680" s="109"/>
      <c r="H1680" s="109"/>
      <c r="I1680" s="110"/>
    </row>
    <row r="1681" spans="2:9">
      <c r="B1681" s="109"/>
      <c r="C1681" s="109"/>
      <c r="D1681" s="109"/>
      <c r="E1681" s="109"/>
      <c r="F1681" s="109"/>
      <c r="G1681" s="109"/>
      <c r="H1681" s="109"/>
      <c r="I1681" s="110"/>
    </row>
    <row r="1682" spans="2:9">
      <c r="B1682" s="109"/>
      <c r="C1682" s="109"/>
      <c r="D1682" s="109"/>
      <c r="E1682" s="109"/>
      <c r="F1682" s="109"/>
      <c r="G1682" s="109"/>
      <c r="H1682" s="109"/>
      <c r="I1682" s="110"/>
    </row>
    <row r="1683" spans="2:9">
      <c r="B1683" s="109"/>
      <c r="C1683" s="109"/>
      <c r="D1683" s="109"/>
      <c r="E1683" s="109"/>
      <c r="F1683" s="109"/>
      <c r="G1683" s="109"/>
      <c r="H1683" s="109"/>
      <c r="I1683" s="110"/>
    </row>
    <row r="1684" spans="2:9">
      <c r="B1684" s="109"/>
      <c r="C1684" s="109"/>
      <c r="D1684" s="109"/>
      <c r="E1684" s="109"/>
      <c r="F1684" s="109"/>
      <c r="G1684" s="109"/>
      <c r="H1684" s="109"/>
      <c r="I1684" s="110"/>
    </row>
    <row r="1685" spans="2:9">
      <c r="B1685" s="109"/>
      <c r="C1685" s="109"/>
      <c r="D1685" s="109"/>
      <c r="E1685" s="109"/>
      <c r="F1685" s="109"/>
      <c r="G1685" s="109"/>
      <c r="H1685" s="109"/>
      <c r="I1685" s="110"/>
    </row>
    <row r="1686" spans="2:9">
      <c r="B1686" s="109"/>
      <c r="C1686" s="109"/>
      <c r="D1686" s="109"/>
      <c r="E1686" s="109"/>
      <c r="F1686" s="109"/>
      <c r="G1686" s="109"/>
      <c r="H1686" s="109"/>
      <c r="I1686" s="110"/>
    </row>
    <row r="1687" spans="2:9">
      <c r="B1687" s="109"/>
      <c r="C1687" s="109"/>
      <c r="D1687" s="109"/>
      <c r="E1687" s="109"/>
      <c r="F1687" s="109"/>
      <c r="G1687" s="109"/>
      <c r="H1687" s="109"/>
      <c r="I1687" s="110"/>
    </row>
    <row r="1688" spans="2:9">
      <c r="B1688" s="109"/>
      <c r="C1688" s="109"/>
      <c r="D1688" s="109"/>
      <c r="E1688" s="109"/>
      <c r="F1688" s="109"/>
      <c r="G1688" s="109"/>
      <c r="H1688" s="109"/>
      <c r="I1688" s="110"/>
    </row>
    <row r="1689" spans="2:9">
      <c r="B1689" s="109"/>
      <c r="C1689" s="109"/>
      <c r="D1689" s="109"/>
      <c r="E1689" s="109"/>
      <c r="F1689" s="109"/>
      <c r="G1689" s="109"/>
      <c r="H1689" s="109"/>
      <c r="I1689" s="110"/>
    </row>
    <row r="1690" spans="2:9">
      <c r="B1690" s="109"/>
      <c r="C1690" s="109"/>
      <c r="D1690" s="109"/>
      <c r="E1690" s="109"/>
      <c r="F1690" s="109"/>
      <c r="G1690" s="109"/>
      <c r="H1690" s="109"/>
      <c r="I1690" s="110"/>
    </row>
    <row r="1691" spans="2:9">
      <c r="B1691" s="109"/>
      <c r="C1691" s="109"/>
      <c r="D1691" s="109"/>
      <c r="E1691" s="109"/>
      <c r="F1691" s="109"/>
      <c r="G1691" s="109"/>
      <c r="H1691" s="109"/>
      <c r="I1691" s="110"/>
    </row>
    <row r="1692" spans="2:9">
      <c r="B1692" s="109"/>
      <c r="C1692" s="109"/>
      <c r="D1692" s="109"/>
      <c r="E1692" s="109"/>
      <c r="F1692" s="109"/>
      <c r="G1692" s="109"/>
      <c r="H1692" s="109"/>
      <c r="I1692" s="110"/>
    </row>
    <row r="1693" spans="2:9">
      <c r="B1693" s="109"/>
      <c r="C1693" s="109"/>
      <c r="D1693" s="109"/>
      <c r="E1693" s="109"/>
      <c r="F1693" s="109"/>
      <c r="G1693" s="109"/>
      <c r="H1693" s="109"/>
      <c r="I1693" s="110"/>
    </row>
    <row r="1694" spans="2:9">
      <c r="B1694" s="109"/>
      <c r="C1694" s="109"/>
      <c r="D1694" s="109"/>
      <c r="E1694" s="109"/>
      <c r="F1694" s="109"/>
      <c r="G1694" s="109"/>
      <c r="H1694" s="109"/>
      <c r="I1694" s="110"/>
    </row>
    <row r="1695" spans="2:9">
      <c r="B1695" s="109"/>
      <c r="C1695" s="109"/>
      <c r="D1695" s="109"/>
      <c r="E1695" s="109"/>
      <c r="F1695" s="109"/>
      <c r="G1695" s="109"/>
      <c r="H1695" s="109"/>
      <c r="I1695" s="110"/>
    </row>
    <row r="1696" spans="2:9">
      <c r="B1696" s="109"/>
      <c r="C1696" s="109"/>
      <c r="D1696" s="109"/>
      <c r="E1696" s="109"/>
      <c r="F1696" s="109"/>
      <c r="G1696" s="109"/>
      <c r="H1696" s="109"/>
      <c r="I1696" s="110"/>
    </row>
    <row r="1697" spans="2:9">
      <c r="B1697" s="109"/>
      <c r="C1697" s="109"/>
      <c r="D1697" s="109"/>
      <c r="E1697" s="109"/>
      <c r="F1697" s="109"/>
      <c r="G1697" s="109"/>
      <c r="H1697" s="109"/>
      <c r="I1697" s="110"/>
    </row>
    <row r="1698" spans="2:9">
      <c r="B1698" s="109"/>
      <c r="C1698" s="109"/>
      <c r="D1698" s="109"/>
      <c r="E1698" s="109"/>
      <c r="F1698" s="109"/>
      <c r="G1698" s="109"/>
      <c r="H1698" s="109"/>
      <c r="I1698" s="110"/>
    </row>
    <row r="1699" spans="2:9">
      <c r="B1699" s="109"/>
      <c r="C1699" s="109"/>
      <c r="D1699" s="109"/>
      <c r="E1699" s="109"/>
      <c r="F1699" s="109"/>
      <c r="G1699" s="109"/>
      <c r="H1699" s="109"/>
      <c r="I1699" s="110"/>
    </row>
    <row r="1700" spans="2:9">
      <c r="B1700" s="109"/>
      <c r="C1700" s="109"/>
      <c r="D1700" s="109"/>
      <c r="E1700" s="109"/>
      <c r="F1700" s="109"/>
      <c r="G1700" s="109"/>
      <c r="H1700" s="109"/>
      <c r="I1700" s="110"/>
    </row>
    <row r="1701" spans="2:9">
      <c r="B1701" s="109"/>
      <c r="C1701" s="109"/>
      <c r="D1701" s="109"/>
      <c r="E1701" s="109"/>
      <c r="F1701" s="109"/>
      <c r="G1701" s="109"/>
      <c r="H1701" s="109"/>
      <c r="I1701" s="110"/>
    </row>
    <row r="1702" spans="2:9">
      <c r="B1702" s="109"/>
      <c r="C1702" s="109"/>
      <c r="D1702" s="109"/>
      <c r="E1702" s="109"/>
      <c r="F1702" s="109"/>
      <c r="G1702" s="109"/>
      <c r="H1702" s="109"/>
      <c r="I1702" s="110"/>
    </row>
    <row r="1703" spans="2:9">
      <c r="B1703" s="109"/>
      <c r="C1703" s="109"/>
      <c r="D1703" s="109"/>
      <c r="E1703" s="109"/>
      <c r="F1703" s="109"/>
      <c r="G1703" s="109"/>
      <c r="H1703" s="109"/>
      <c r="I1703" s="110"/>
    </row>
    <row r="1704" spans="2:9">
      <c r="B1704" s="109"/>
      <c r="C1704" s="109"/>
      <c r="D1704" s="109"/>
      <c r="E1704" s="109"/>
      <c r="F1704" s="109"/>
      <c r="G1704" s="109"/>
      <c r="H1704" s="109"/>
      <c r="I1704" s="110"/>
    </row>
    <row r="1705" spans="2:9">
      <c r="B1705" s="109"/>
      <c r="C1705" s="109"/>
      <c r="D1705" s="109"/>
      <c r="E1705" s="109"/>
      <c r="F1705" s="109"/>
      <c r="G1705" s="109"/>
      <c r="H1705" s="109"/>
      <c r="I1705" s="110"/>
    </row>
    <row r="1706" spans="2:9">
      <c r="B1706" s="109"/>
      <c r="C1706" s="109"/>
      <c r="D1706" s="109"/>
      <c r="E1706" s="109"/>
      <c r="F1706" s="109"/>
      <c r="G1706" s="109"/>
      <c r="H1706" s="109"/>
      <c r="I1706" s="110"/>
    </row>
    <row r="1707" spans="2:9">
      <c r="B1707" s="109"/>
      <c r="C1707" s="109"/>
      <c r="D1707" s="109"/>
      <c r="E1707" s="109"/>
      <c r="F1707" s="109"/>
      <c r="G1707" s="109"/>
      <c r="H1707" s="109"/>
      <c r="I1707" s="110"/>
    </row>
    <row r="1708" spans="2:9">
      <c r="B1708" s="109"/>
      <c r="C1708" s="109"/>
      <c r="D1708" s="109"/>
      <c r="E1708" s="109"/>
      <c r="F1708" s="109"/>
      <c r="G1708" s="109"/>
      <c r="H1708" s="109"/>
      <c r="I1708" s="110"/>
    </row>
    <row r="1709" spans="2:9">
      <c r="B1709" s="109"/>
      <c r="C1709" s="109"/>
      <c r="D1709" s="109"/>
      <c r="E1709" s="109"/>
      <c r="F1709" s="109"/>
      <c r="G1709" s="109"/>
      <c r="H1709" s="109"/>
      <c r="I1709" s="110"/>
    </row>
    <row r="1710" spans="2:9">
      <c r="B1710" s="109"/>
      <c r="C1710" s="109"/>
      <c r="D1710" s="109"/>
      <c r="E1710" s="109"/>
      <c r="F1710" s="109"/>
      <c r="G1710" s="109"/>
      <c r="H1710" s="109"/>
      <c r="I1710" s="110"/>
    </row>
    <row r="1711" spans="2:9">
      <c r="B1711" s="109"/>
      <c r="C1711" s="109"/>
      <c r="D1711" s="109"/>
      <c r="E1711" s="109"/>
      <c r="F1711" s="109"/>
      <c r="G1711" s="109"/>
      <c r="H1711" s="109"/>
      <c r="I1711" s="110"/>
    </row>
    <row r="1712" spans="2:9">
      <c r="B1712" s="109"/>
      <c r="C1712" s="109"/>
      <c r="D1712" s="109"/>
      <c r="E1712" s="109"/>
      <c r="F1712" s="109"/>
      <c r="G1712" s="109"/>
      <c r="H1712" s="109"/>
      <c r="I1712" s="110"/>
    </row>
    <row r="1713" spans="2:9">
      <c r="B1713" s="109"/>
      <c r="C1713" s="109"/>
      <c r="D1713" s="109"/>
      <c r="E1713" s="109"/>
      <c r="F1713" s="109"/>
      <c r="G1713" s="109"/>
      <c r="H1713" s="109"/>
      <c r="I1713" s="110"/>
    </row>
    <row r="1714" spans="2:9">
      <c r="B1714" s="109"/>
      <c r="C1714" s="109"/>
      <c r="D1714" s="109"/>
      <c r="E1714" s="109"/>
      <c r="F1714" s="109"/>
      <c r="G1714" s="109"/>
      <c r="H1714" s="109"/>
      <c r="I1714" s="110"/>
    </row>
    <row r="1715" spans="2:9">
      <c r="B1715" s="109"/>
      <c r="C1715" s="109"/>
      <c r="D1715" s="109"/>
      <c r="E1715" s="109"/>
      <c r="F1715" s="109"/>
      <c r="G1715" s="109"/>
      <c r="H1715" s="109"/>
      <c r="I1715" s="110"/>
    </row>
    <row r="1716" spans="2:9">
      <c r="B1716" s="109"/>
      <c r="C1716" s="109"/>
      <c r="D1716" s="109"/>
      <c r="E1716" s="109"/>
      <c r="F1716" s="109"/>
      <c r="G1716" s="109"/>
      <c r="H1716" s="109"/>
      <c r="I1716" s="110"/>
    </row>
    <row r="1717" spans="2:9">
      <c r="B1717" s="109"/>
      <c r="C1717" s="109"/>
      <c r="D1717" s="109"/>
      <c r="E1717" s="109"/>
      <c r="F1717" s="109"/>
      <c r="G1717" s="109"/>
      <c r="H1717" s="109"/>
      <c r="I1717" s="110"/>
    </row>
    <row r="1718" spans="2:9">
      <c r="B1718" s="109"/>
      <c r="C1718" s="109"/>
      <c r="D1718" s="109"/>
      <c r="E1718" s="109"/>
      <c r="F1718" s="109"/>
      <c r="G1718" s="109"/>
      <c r="H1718" s="109"/>
      <c r="I1718" s="110"/>
    </row>
    <row r="1719" spans="2:9">
      <c r="B1719" s="109"/>
      <c r="C1719" s="109"/>
      <c r="D1719" s="109"/>
      <c r="E1719" s="109"/>
      <c r="F1719" s="109"/>
      <c r="G1719" s="109"/>
      <c r="H1719" s="109"/>
      <c r="I1719" s="110"/>
    </row>
    <row r="1720" spans="2:9">
      <c r="B1720" s="109"/>
      <c r="C1720" s="109"/>
      <c r="D1720" s="109"/>
      <c r="E1720" s="109"/>
      <c r="F1720" s="109"/>
      <c r="G1720" s="109"/>
      <c r="H1720" s="109"/>
      <c r="I1720" s="110"/>
    </row>
    <row r="1721" spans="2:9">
      <c r="B1721" s="109"/>
      <c r="C1721" s="109"/>
      <c r="D1721" s="109"/>
      <c r="E1721" s="109"/>
      <c r="F1721" s="109"/>
      <c r="G1721" s="109"/>
      <c r="H1721" s="109"/>
      <c r="I1721" s="110"/>
    </row>
    <row r="1722" spans="2:9">
      <c r="B1722" s="109"/>
      <c r="C1722" s="109"/>
      <c r="D1722" s="109"/>
      <c r="E1722" s="109"/>
      <c r="F1722" s="109"/>
      <c r="G1722" s="109"/>
      <c r="H1722" s="109"/>
      <c r="I1722" s="110"/>
    </row>
    <row r="1723" spans="2:9">
      <c r="B1723" s="109"/>
      <c r="C1723" s="109"/>
      <c r="D1723" s="109"/>
      <c r="E1723" s="109"/>
      <c r="F1723" s="109"/>
      <c r="G1723" s="109"/>
      <c r="H1723" s="109"/>
      <c r="I1723" s="110"/>
    </row>
    <row r="1724" spans="2:9">
      <c r="B1724" s="109"/>
      <c r="C1724" s="109"/>
      <c r="D1724" s="109"/>
      <c r="E1724" s="109"/>
      <c r="F1724" s="109"/>
      <c r="G1724" s="109"/>
      <c r="H1724" s="109"/>
      <c r="I1724" s="110"/>
    </row>
    <row r="1725" spans="2:9">
      <c r="B1725" s="109"/>
      <c r="C1725" s="109"/>
      <c r="D1725" s="109"/>
      <c r="E1725" s="109"/>
      <c r="F1725" s="109"/>
      <c r="G1725" s="109"/>
      <c r="H1725" s="109"/>
      <c r="I1725" s="110"/>
    </row>
    <row r="1726" spans="2:9">
      <c r="B1726" s="109"/>
      <c r="C1726" s="109"/>
      <c r="D1726" s="109"/>
      <c r="E1726" s="109"/>
      <c r="F1726" s="109"/>
      <c r="G1726" s="109"/>
      <c r="H1726" s="109"/>
      <c r="I1726" s="110"/>
    </row>
    <row r="1727" spans="2:9">
      <c r="B1727" s="109"/>
      <c r="C1727" s="109"/>
      <c r="D1727" s="109"/>
      <c r="E1727" s="109"/>
      <c r="F1727" s="109"/>
      <c r="G1727" s="109"/>
      <c r="H1727" s="109"/>
      <c r="I1727" s="110"/>
    </row>
    <row r="1728" spans="2:9">
      <c r="B1728" s="109"/>
      <c r="C1728" s="109"/>
      <c r="D1728" s="109"/>
      <c r="E1728" s="109"/>
      <c r="F1728" s="109"/>
      <c r="G1728" s="109"/>
      <c r="H1728" s="109"/>
      <c r="I1728" s="110"/>
    </row>
    <row r="1729" spans="2:9">
      <c r="B1729" s="109"/>
      <c r="C1729" s="109"/>
      <c r="D1729" s="109"/>
      <c r="E1729" s="109"/>
      <c r="F1729" s="109"/>
      <c r="G1729" s="109"/>
      <c r="H1729" s="109"/>
      <c r="I1729" s="110"/>
    </row>
    <row r="1730" spans="2:9">
      <c r="B1730" s="109"/>
      <c r="C1730" s="109"/>
      <c r="D1730" s="109"/>
      <c r="E1730" s="109"/>
      <c r="F1730" s="109"/>
      <c r="G1730" s="109"/>
      <c r="H1730" s="109"/>
      <c r="I1730" s="110"/>
    </row>
    <row r="1731" spans="2:9">
      <c r="B1731" s="109"/>
      <c r="C1731" s="109"/>
      <c r="D1731" s="109"/>
      <c r="E1731" s="109"/>
      <c r="F1731" s="109"/>
      <c r="G1731" s="109"/>
      <c r="H1731" s="109"/>
      <c r="I1731" s="110"/>
    </row>
    <row r="1732" spans="2:9">
      <c r="B1732" s="109"/>
      <c r="C1732" s="109"/>
      <c r="D1732" s="109"/>
      <c r="E1732" s="109"/>
      <c r="F1732" s="109"/>
      <c r="G1732" s="109"/>
      <c r="H1732" s="109"/>
      <c r="I1732" s="110"/>
    </row>
    <row r="1733" spans="2:9">
      <c r="B1733" s="109"/>
      <c r="C1733" s="109"/>
      <c r="D1733" s="109"/>
      <c r="E1733" s="109"/>
      <c r="F1733" s="109"/>
      <c r="G1733" s="109"/>
      <c r="H1733" s="109"/>
      <c r="I1733" s="110"/>
    </row>
    <row r="1734" spans="2:9">
      <c r="B1734" s="109"/>
      <c r="C1734" s="109"/>
      <c r="D1734" s="109"/>
      <c r="E1734" s="109"/>
      <c r="F1734" s="109"/>
      <c r="G1734" s="109"/>
      <c r="H1734" s="109"/>
      <c r="I1734" s="110"/>
    </row>
    <row r="1735" spans="2:9">
      <c r="B1735" s="109"/>
      <c r="C1735" s="109"/>
      <c r="D1735" s="109"/>
      <c r="E1735" s="109"/>
      <c r="F1735" s="109"/>
      <c r="G1735" s="109"/>
      <c r="H1735" s="109"/>
      <c r="I1735" s="110"/>
    </row>
    <row r="1736" spans="2:9">
      <c r="B1736" s="109"/>
      <c r="C1736" s="109"/>
      <c r="D1736" s="109"/>
      <c r="E1736" s="109"/>
      <c r="F1736" s="109"/>
      <c r="G1736" s="109"/>
      <c r="H1736" s="109"/>
      <c r="I1736" s="110"/>
    </row>
    <row r="1737" spans="2:9">
      <c r="B1737" s="109"/>
      <c r="C1737" s="109"/>
      <c r="D1737" s="109"/>
      <c r="E1737" s="109"/>
      <c r="F1737" s="109"/>
      <c r="G1737" s="109"/>
      <c r="H1737" s="109"/>
      <c r="I1737" s="110"/>
    </row>
    <row r="1738" spans="2:9">
      <c r="B1738" s="109"/>
      <c r="C1738" s="109"/>
      <c r="D1738" s="109"/>
      <c r="E1738" s="109"/>
      <c r="F1738" s="109"/>
      <c r="G1738" s="109"/>
      <c r="H1738" s="109"/>
      <c r="I1738" s="110"/>
    </row>
    <row r="1739" spans="2:9">
      <c r="B1739" s="109"/>
      <c r="C1739" s="109"/>
      <c r="D1739" s="109"/>
      <c r="E1739" s="109"/>
      <c r="F1739" s="109"/>
      <c r="G1739" s="109"/>
      <c r="H1739" s="109"/>
      <c r="I1739" s="110"/>
    </row>
    <row r="1740" spans="2:9">
      <c r="B1740" s="109"/>
      <c r="C1740" s="109"/>
      <c r="D1740" s="109"/>
      <c r="E1740" s="109"/>
      <c r="F1740" s="109"/>
      <c r="G1740" s="109"/>
      <c r="H1740" s="109"/>
      <c r="I1740" s="110"/>
    </row>
    <row r="1741" spans="2:9">
      <c r="B1741" s="109"/>
      <c r="C1741" s="109"/>
      <c r="D1741" s="109"/>
      <c r="E1741" s="109"/>
      <c r="F1741" s="109"/>
      <c r="G1741" s="109"/>
      <c r="H1741" s="109"/>
      <c r="I1741" s="110"/>
    </row>
    <row r="1742" spans="2:9">
      <c r="B1742" s="109"/>
      <c r="C1742" s="109"/>
      <c r="D1742" s="109"/>
      <c r="E1742" s="109"/>
      <c r="F1742" s="109"/>
      <c r="G1742" s="109"/>
      <c r="H1742" s="109"/>
      <c r="I1742" s="110"/>
    </row>
    <row r="1743" spans="2:9">
      <c r="B1743" s="109"/>
      <c r="C1743" s="109"/>
      <c r="D1743" s="109"/>
      <c r="E1743" s="109"/>
      <c r="F1743" s="109"/>
      <c r="G1743" s="109"/>
      <c r="H1743" s="109"/>
      <c r="I1743" s="110"/>
    </row>
    <row r="1744" spans="2:9">
      <c r="B1744" s="109"/>
      <c r="C1744" s="109"/>
      <c r="D1744" s="109"/>
      <c r="E1744" s="109"/>
      <c r="F1744" s="109"/>
      <c r="G1744" s="109"/>
      <c r="H1744" s="109"/>
      <c r="I1744" s="110"/>
    </row>
    <row r="1745" spans="2:9">
      <c r="B1745" s="109"/>
      <c r="C1745" s="109"/>
      <c r="D1745" s="109"/>
      <c r="E1745" s="109"/>
      <c r="F1745" s="109"/>
      <c r="G1745" s="109"/>
      <c r="H1745" s="109"/>
      <c r="I1745" s="110"/>
    </row>
    <row r="1746" spans="2:9">
      <c r="B1746" s="109"/>
      <c r="C1746" s="109"/>
      <c r="D1746" s="109"/>
      <c r="E1746" s="109"/>
      <c r="F1746" s="109"/>
      <c r="G1746" s="109"/>
      <c r="H1746" s="109"/>
      <c r="I1746" s="110"/>
    </row>
    <row r="1747" spans="2:9">
      <c r="B1747" s="109"/>
      <c r="C1747" s="109"/>
      <c r="D1747" s="109"/>
      <c r="E1747" s="109"/>
      <c r="F1747" s="109"/>
      <c r="G1747" s="109"/>
      <c r="H1747" s="109"/>
      <c r="I1747" s="110"/>
    </row>
    <row r="1748" spans="2:9">
      <c r="B1748" s="109"/>
      <c r="C1748" s="109"/>
      <c r="D1748" s="109"/>
      <c r="E1748" s="109"/>
      <c r="F1748" s="109"/>
      <c r="G1748" s="109"/>
      <c r="H1748" s="109"/>
      <c r="I1748" s="110"/>
    </row>
    <row r="1749" spans="2:9">
      <c r="B1749" s="109"/>
      <c r="C1749" s="109"/>
      <c r="D1749" s="109"/>
      <c r="E1749" s="109"/>
      <c r="F1749" s="109"/>
      <c r="G1749" s="109"/>
      <c r="H1749" s="109"/>
      <c r="I1749" s="110"/>
    </row>
    <row r="1750" spans="2:9">
      <c r="B1750" s="109"/>
      <c r="C1750" s="109"/>
      <c r="D1750" s="109"/>
      <c r="E1750" s="109"/>
      <c r="F1750" s="109"/>
      <c r="G1750" s="109"/>
      <c r="H1750" s="109"/>
      <c r="I1750" s="110"/>
    </row>
    <row r="1751" spans="2:9">
      <c r="B1751" s="109"/>
      <c r="C1751" s="109"/>
      <c r="D1751" s="109"/>
      <c r="E1751" s="109"/>
      <c r="F1751" s="109"/>
      <c r="G1751" s="109"/>
      <c r="H1751" s="109"/>
      <c r="I1751" s="110"/>
    </row>
    <row r="1752" spans="2:9">
      <c r="B1752" s="109"/>
      <c r="C1752" s="109"/>
      <c r="D1752" s="109"/>
      <c r="E1752" s="109"/>
      <c r="F1752" s="109"/>
      <c r="G1752" s="109"/>
      <c r="H1752" s="109"/>
      <c r="I1752" s="110"/>
    </row>
    <row r="1753" spans="2:9">
      <c r="B1753" s="109"/>
      <c r="C1753" s="109"/>
      <c r="D1753" s="109"/>
      <c r="E1753" s="109"/>
      <c r="F1753" s="109"/>
      <c r="G1753" s="109"/>
      <c r="H1753" s="109"/>
      <c r="I1753" s="110"/>
    </row>
    <row r="1754" spans="2:9">
      <c r="B1754" s="109"/>
      <c r="C1754" s="109"/>
      <c r="D1754" s="109"/>
      <c r="E1754" s="109"/>
      <c r="F1754" s="109"/>
      <c r="G1754" s="109"/>
      <c r="H1754" s="109"/>
      <c r="I1754" s="110"/>
    </row>
    <row r="1755" spans="2:9">
      <c r="B1755" s="109"/>
      <c r="C1755" s="109"/>
      <c r="D1755" s="109"/>
      <c r="E1755" s="109"/>
      <c r="F1755" s="109"/>
      <c r="G1755" s="109"/>
      <c r="H1755" s="109"/>
      <c r="I1755" s="110"/>
    </row>
    <row r="1756" spans="2:9">
      <c r="B1756" s="109"/>
      <c r="C1756" s="109"/>
      <c r="D1756" s="109"/>
      <c r="E1756" s="109"/>
      <c r="F1756" s="109"/>
      <c r="G1756" s="109"/>
      <c r="H1756" s="109"/>
      <c r="I1756" s="110"/>
    </row>
    <row r="1757" spans="2:9">
      <c r="B1757" s="109"/>
      <c r="C1757" s="109"/>
      <c r="D1757" s="109"/>
      <c r="E1757" s="109"/>
      <c r="F1757" s="109"/>
      <c r="G1757" s="109"/>
      <c r="H1757" s="109"/>
      <c r="I1757" s="110"/>
    </row>
    <row r="1758" spans="2:9">
      <c r="B1758" s="109"/>
      <c r="C1758" s="109"/>
      <c r="D1758" s="109"/>
      <c r="E1758" s="109"/>
      <c r="F1758" s="109"/>
      <c r="G1758" s="109"/>
      <c r="H1758" s="109"/>
      <c r="I1758" s="110"/>
    </row>
    <row r="1759" spans="2:9">
      <c r="B1759" s="109"/>
      <c r="C1759" s="109"/>
      <c r="D1759" s="109"/>
      <c r="E1759" s="109"/>
      <c r="F1759" s="109"/>
      <c r="G1759" s="109"/>
      <c r="H1759" s="109"/>
      <c r="I1759" s="110"/>
    </row>
    <row r="1760" spans="2:9">
      <c r="B1760" s="109"/>
      <c r="C1760" s="109"/>
      <c r="D1760" s="109"/>
      <c r="E1760" s="109"/>
      <c r="F1760" s="109"/>
      <c r="G1760" s="109"/>
      <c r="H1760" s="109"/>
      <c r="I1760" s="110"/>
    </row>
    <row r="1761" spans="2:9">
      <c r="B1761" s="109"/>
      <c r="C1761" s="109"/>
      <c r="D1761" s="109"/>
      <c r="E1761" s="109"/>
      <c r="F1761" s="109"/>
      <c r="G1761" s="109"/>
      <c r="H1761" s="109"/>
      <c r="I1761" s="110"/>
    </row>
    <row r="1762" spans="2:9">
      <c r="B1762" s="109"/>
      <c r="C1762" s="109"/>
      <c r="D1762" s="109"/>
      <c r="E1762" s="109"/>
      <c r="F1762" s="109"/>
      <c r="G1762" s="109"/>
      <c r="H1762" s="109"/>
      <c r="I1762" s="110"/>
    </row>
    <row r="1763" spans="2:9">
      <c r="B1763" s="109"/>
      <c r="C1763" s="109"/>
      <c r="D1763" s="109"/>
      <c r="E1763" s="109"/>
      <c r="F1763" s="109"/>
      <c r="G1763" s="109"/>
      <c r="H1763" s="109"/>
      <c r="I1763" s="110"/>
    </row>
    <row r="1764" spans="2:9">
      <c r="B1764" s="109"/>
      <c r="C1764" s="109"/>
      <c r="D1764" s="109"/>
      <c r="E1764" s="109"/>
      <c r="F1764" s="109"/>
      <c r="G1764" s="109"/>
      <c r="H1764" s="109"/>
      <c r="I1764" s="110"/>
    </row>
    <row r="1765" spans="2:9">
      <c r="B1765" s="109"/>
      <c r="C1765" s="109"/>
      <c r="D1765" s="109"/>
      <c r="E1765" s="109"/>
      <c r="F1765" s="109"/>
      <c r="G1765" s="109"/>
      <c r="H1765" s="109"/>
      <c r="I1765" s="110"/>
    </row>
    <row r="1766" spans="2:9">
      <c r="B1766" s="109"/>
      <c r="C1766" s="109"/>
      <c r="D1766" s="109"/>
      <c r="E1766" s="109"/>
      <c r="F1766" s="109"/>
      <c r="G1766" s="109"/>
      <c r="H1766" s="109"/>
      <c r="I1766" s="110"/>
    </row>
    <row r="1767" spans="2:9">
      <c r="B1767" s="109"/>
      <c r="C1767" s="109"/>
      <c r="D1767" s="109"/>
      <c r="E1767" s="109"/>
      <c r="F1767" s="109"/>
      <c r="G1767" s="109"/>
      <c r="H1767" s="109"/>
      <c r="I1767" s="110"/>
    </row>
    <row r="1768" spans="2:9">
      <c r="B1768" s="109"/>
      <c r="C1768" s="109"/>
      <c r="D1768" s="109"/>
      <c r="E1768" s="109"/>
      <c r="F1768" s="109"/>
      <c r="G1768" s="109"/>
      <c r="H1768" s="109"/>
      <c r="I1768" s="110"/>
    </row>
    <row r="1769" spans="2:9">
      <c r="B1769" s="109"/>
      <c r="C1769" s="109"/>
      <c r="D1769" s="109"/>
      <c r="E1769" s="109"/>
      <c r="F1769" s="109"/>
      <c r="G1769" s="109"/>
      <c r="H1769" s="109"/>
      <c r="I1769" s="110"/>
    </row>
    <row r="1770" spans="2:9">
      <c r="B1770" s="109"/>
      <c r="C1770" s="109"/>
      <c r="D1770" s="109"/>
      <c r="E1770" s="109"/>
      <c r="F1770" s="109"/>
      <c r="G1770" s="109"/>
      <c r="H1770" s="109"/>
      <c r="I1770" s="110"/>
    </row>
    <row r="1771" spans="2:9">
      <c r="B1771" s="109"/>
      <c r="C1771" s="109"/>
      <c r="D1771" s="109"/>
      <c r="E1771" s="109"/>
      <c r="F1771" s="109"/>
      <c r="G1771" s="109"/>
      <c r="H1771" s="109"/>
      <c r="I1771" s="110"/>
    </row>
    <row r="1772" spans="2:9">
      <c r="B1772" s="109"/>
      <c r="C1772" s="109"/>
      <c r="D1772" s="109"/>
      <c r="E1772" s="109"/>
      <c r="F1772" s="109"/>
      <c r="G1772" s="109"/>
      <c r="H1772" s="109"/>
      <c r="I1772" s="110"/>
    </row>
    <row r="1773" spans="2:9">
      <c r="B1773" s="109"/>
      <c r="C1773" s="109"/>
      <c r="D1773" s="109"/>
      <c r="E1773" s="109"/>
      <c r="F1773" s="109"/>
      <c r="G1773" s="109"/>
      <c r="H1773" s="109"/>
      <c r="I1773" s="110"/>
    </row>
    <row r="1774" spans="2:9">
      <c r="B1774" s="109"/>
      <c r="C1774" s="109"/>
      <c r="D1774" s="109"/>
      <c r="E1774" s="109"/>
      <c r="F1774" s="109"/>
      <c r="G1774" s="109"/>
      <c r="H1774" s="109"/>
      <c r="I1774" s="110"/>
    </row>
    <row r="1775" spans="2:9">
      <c r="B1775" s="109"/>
      <c r="C1775" s="109"/>
      <c r="D1775" s="109"/>
      <c r="E1775" s="109"/>
      <c r="F1775" s="109"/>
      <c r="G1775" s="109"/>
      <c r="H1775" s="109"/>
      <c r="I1775" s="110"/>
    </row>
    <row r="1776" spans="2:9">
      <c r="B1776" s="109"/>
      <c r="C1776" s="109"/>
      <c r="D1776" s="109"/>
      <c r="E1776" s="109"/>
      <c r="F1776" s="109"/>
      <c r="G1776" s="109"/>
      <c r="H1776" s="109"/>
      <c r="I1776" s="110"/>
    </row>
    <row r="1777" spans="2:9">
      <c r="B1777" s="109"/>
      <c r="C1777" s="109"/>
      <c r="D1777" s="109"/>
      <c r="E1777" s="109"/>
      <c r="F1777" s="109"/>
      <c r="G1777" s="109"/>
      <c r="H1777" s="109"/>
      <c r="I1777" s="110"/>
    </row>
    <row r="1778" spans="2:9">
      <c r="B1778" s="109"/>
      <c r="C1778" s="109"/>
      <c r="D1778" s="109"/>
      <c r="E1778" s="109"/>
      <c r="F1778" s="109"/>
      <c r="G1778" s="109"/>
      <c r="H1778" s="109"/>
      <c r="I1778" s="110"/>
    </row>
    <row r="1779" spans="2:9">
      <c r="B1779" s="109"/>
      <c r="C1779" s="109"/>
      <c r="D1779" s="109"/>
      <c r="E1779" s="109"/>
      <c r="F1779" s="109"/>
      <c r="G1779" s="109"/>
      <c r="H1779" s="109"/>
      <c r="I1779" s="110"/>
    </row>
    <row r="1780" spans="2:9">
      <c r="B1780" s="109"/>
      <c r="C1780" s="109"/>
      <c r="D1780" s="109"/>
      <c r="E1780" s="109"/>
      <c r="F1780" s="109"/>
      <c r="G1780" s="109"/>
      <c r="H1780" s="109"/>
      <c r="I1780" s="110"/>
    </row>
    <row r="1781" spans="2:9">
      <c r="B1781" s="109"/>
      <c r="C1781" s="109"/>
      <c r="D1781" s="109"/>
      <c r="E1781" s="109"/>
      <c r="F1781" s="109"/>
      <c r="G1781" s="109"/>
      <c r="H1781" s="109"/>
      <c r="I1781" s="110"/>
    </row>
    <row r="1782" spans="2:9">
      <c r="B1782" s="109"/>
      <c r="C1782" s="109"/>
      <c r="D1782" s="109"/>
      <c r="E1782" s="109"/>
      <c r="F1782" s="109"/>
      <c r="G1782" s="109"/>
      <c r="H1782" s="109"/>
      <c r="I1782" s="110"/>
    </row>
    <row r="1783" spans="2:9">
      <c r="B1783" s="109"/>
      <c r="C1783" s="109"/>
      <c r="D1783" s="109"/>
      <c r="E1783" s="109"/>
      <c r="F1783" s="109"/>
      <c r="G1783" s="109"/>
      <c r="H1783" s="109"/>
      <c r="I1783" s="110"/>
    </row>
    <row r="1784" spans="2:9">
      <c r="B1784" s="109"/>
      <c r="C1784" s="109"/>
      <c r="D1784" s="109"/>
      <c r="E1784" s="109"/>
      <c r="F1784" s="109"/>
      <c r="G1784" s="109"/>
      <c r="H1784" s="109"/>
      <c r="I1784" s="110"/>
    </row>
    <row r="1785" spans="2:9">
      <c r="B1785" s="109"/>
      <c r="C1785" s="109"/>
      <c r="D1785" s="109"/>
      <c r="E1785" s="109"/>
      <c r="F1785" s="109"/>
      <c r="G1785" s="109"/>
      <c r="H1785" s="109"/>
      <c r="I1785" s="110"/>
    </row>
    <row r="1786" spans="2:9">
      <c r="B1786" s="109"/>
      <c r="C1786" s="109"/>
      <c r="D1786" s="109"/>
      <c r="E1786" s="109"/>
      <c r="F1786" s="109"/>
      <c r="G1786" s="109"/>
      <c r="H1786" s="109"/>
      <c r="I1786" s="110"/>
    </row>
    <row r="1787" spans="2:9">
      <c r="B1787" s="109"/>
      <c r="C1787" s="109"/>
      <c r="D1787" s="109"/>
      <c r="E1787" s="109"/>
      <c r="F1787" s="109"/>
      <c r="G1787" s="109"/>
      <c r="H1787" s="109"/>
      <c r="I1787" s="110"/>
    </row>
    <row r="1788" spans="2:9">
      <c r="B1788" s="109"/>
      <c r="C1788" s="109"/>
      <c r="D1788" s="109"/>
      <c r="E1788" s="109"/>
      <c r="F1788" s="109"/>
      <c r="G1788" s="109"/>
      <c r="H1788" s="109"/>
      <c r="I1788" s="110"/>
    </row>
    <row r="1789" spans="2:9">
      <c r="B1789" s="109"/>
      <c r="C1789" s="109"/>
      <c r="D1789" s="109"/>
      <c r="E1789" s="109"/>
      <c r="F1789" s="109"/>
      <c r="G1789" s="109"/>
      <c r="H1789" s="109"/>
      <c r="I1789" s="110"/>
    </row>
    <row r="1790" spans="2:9">
      <c r="B1790" s="109"/>
      <c r="C1790" s="109"/>
      <c r="D1790" s="109"/>
      <c r="E1790" s="109"/>
      <c r="F1790" s="109"/>
      <c r="G1790" s="109"/>
      <c r="H1790" s="109"/>
      <c r="I1790" s="110"/>
    </row>
    <row r="1791" spans="2:9">
      <c r="B1791" s="109"/>
      <c r="C1791" s="109"/>
      <c r="D1791" s="109"/>
      <c r="E1791" s="109"/>
      <c r="F1791" s="109"/>
      <c r="G1791" s="109"/>
      <c r="H1791" s="109"/>
      <c r="I1791" s="110"/>
    </row>
    <row r="1792" spans="2:9">
      <c r="B1792" s="109"/>
      <c r="C1792" s="109"/>
      <c r="D1792" s="109"/>
      <c r="E1792" s="109"/>
      <c r="F1792" s="109"/>
      <c r="G1792" s="109"/>
      <c r="H1792" s="109"/>
      <c r="I1792" s="110"/>
    </row>
    <row r="1793" spans="2:9">
      <c r="B1793" s="109"/>
      <c r="C1793" s="109"/>
      <c r="D1793" s="109"/>
      <c r="E1793" s="109"/>
      <c r="F1793" s="109"/>
      <c r="G1793" s="109"/>
      <c r="H1793" s="109"/>
      <c r="I1793" s="110"/>
    </row>
    <row r="1794" spans="2:9">
      <c r="B1794" s="109"/>
      <c r="C1794" s="109"/>
      <c r="D1794" s="109"/>
      <c r="E1794" s="109"/>
      <c r="F1794" s="109"/>
      <c r="G1794" s="109"/>
      <c r="H1794" s="109"/>
      <c r="I1794" s="110"/>
    </row>
    <row r="1795" spans="2:9">
      <c r="B1795" s="109"/>
      <c r="C1795" s="109"/>
      <c r="D1795" s="109"/>
      <c r="E1795" s="109"/>
      <c r="F1795" s="109"/>
      <c r="G1795" s="109"/>
      <c r="H1795" s="109"/>
      <c r="I1795" s="110"/>
    </row>
    <row r="1796" spans="2:9">
      <c r="B1796" s="109"/>
      <c r="C1796" s="109"/>
      <c r="D1796" s="109"/>
      <c r="E1796" s="109"/>
      <c r="F1796" s="109"/>
      <c r="G1796" s="109"/>
      <c r="H1796" s="109"/>
      <c r="I1796" s="110"/>
    </row>
    <row r="1797" spans="2:9">
      <c r="B1797" s="109"/>
      <c r="C1797" s="109"/>
      <c r="D1797" s="109"/>
      <c r="E1797" s="109"/>
      <c r="F1797" s="109"/>
      <c r="G1797" s="109"/>
      <c r="H1797" s="109"/>
      <c r="I1797" s="110"/>
    </row>
    <row r="1798" spans="2:9">
      <c r="B1798" s="109"/>
      <c r="C1798" s="109"/>
      <c r="D1798" s="109"/>
      <c r="E1798" s="109"/>
      <c r="F1798" s="109"/>
      <c r="G1798" s="109"/>
      <c r="H1798" s="109"/>
      <c r="I1798" s="110"/>
    </row>
    <row r="1799" spans="2:9">
      <c r="B1799" s="109"/>
      <c r="C1799" s="109"/>
      <c r="D1799" s="109"/>
      <c r="E1799" s="109"/>
      <c r="F1799" s="109"/>
      <c r="G1799" s="109"/>
      <c r="H1799" s="109"/>
      <c r="I1799" s="110"/>
    </row>
    <row r="1800" spans="2:9">
      <c r="B1800" s="109"/>
      <c r="C1800" s="109"/>
      <c r="D1800" s="109"/>
      <c r="E1800" s="109"/>
      <c r="F1800" s="109"/>
      <c r="G1800" s="109"/>
      <c r="H1800" s="109"/>
      <c r="I1800" s="110"/>
    </row>
    <row r="1801" spans="2:9">
      <c r="B1801" s="109"/>
      <c r="C1801" s="109"/>
      <c r="D1801" s="109"/>
      <c r="E1801" s="109"/>
      <c r="F1801" s="109"/>
      <c r="G1801" s="109"/>
      <c r="H1801" s="109"/>
      <c r="I1801" s="110"/>
    </row>
    <row r="1802" spans="2:9">
      <c r="B1802" s="109"/>
      <c r="C1802" s="109"/>
      <c r="D1802" s="109"/>
      <c r="E1802" s="109"/>
      <c r="F1802" s="109"/>
      <c r="G1802" s="109"/>
      <c r="H1802" s="109"/>
      <c r="I1802" s="110"/>
    </row>
    <row r="1803" spans="2:9">
      <c r="B1803" s="109"/>
      <c r="C1803" s="109"/>
      <c r="D1803" s="109"/>
      <c r="E1803" s="109"/>
      <c r="F1803" s="109"/>
      <c r="G1803" s="109"/>
      <c r="H1803" s="109"/>
      <c r="I1803" s="110"/>
    </row>
    <row r="1804" spans="2:9">
      <c r="B1804" s="109"/>
      <c r="C1804" s="109"/>
      <c r="D1804" s="109"/>
      <c r="E1804" s="109"/>
      <c r="F1804" s="109"/>
      <c r="G1804" s="109"/>
      <c r="H1804" s="109"/>
      <c r="I1804" s="110"/>
    </row>
    <row r="1805" spans="2:9">
      <c r="B1805" s="109"/>
      <c r="C1805" s="109"/>
      <c r="D1805" s="109"/>
      <c r="E1805" s="109"/>
      <c r="F1805" s="109"/>
      <c r="G1805" s="109"/>
      <c r="H1805" s="109"/>
      <c r="I1805" s="110"/>
    </row>
    <row r="1806" spans="2:9">
      <c r="B1806" s="109"/>
      <c r="C1806" s="109"/>
      <c r="D1806" s="109"/>
      <c r="E1806" s="109"/>
      <c r="F1806" s="109"/>
      <c r="G1806" s="109"/>
      <c r="H1806" s="109"/>
      <c r="I1806" s="110"/>
    </row>
    <row r="1807" spans="2:9">
      <c r="B1807" s="109"/>
      <c r="C1807" s="109"/>
      <c r="D1807" s="109"/>
      <c r="E1807" s="109"/>
      <c r="F1807" s="109"/>
      <c r="G1807" s="109"/>
      <c r="H1807" s="109"/>
      <c r="I1807" s="110"/>
    </row>
    <row r="1808" spans="2:9">
      <c r="B1808" s="109"/>
      <c r="C1808" s="109"/>
      <c r="D1808" s="109"/>
      <c r="E1808" s="109"/>
      <c r="F1808" s="109"/>
      <c r="G1808" s="109"/>
      <c r="H1808" s="109"/>
      <c r="I1808" s="110"/>
    </row>
    <row r="1809" spans="2:9">
      <c r="B1809" s="109"/>
      <c r="C1809" s="109"/>
      <c r="D1809" s="109"/>
      <c r="E1809" s="109"/>
      <c r="F1809" s="109"/>
      <c r="G1809" s="109"/>
      <c r="H1809" s="109"/>
      <c r="I1809" s="110"/>
    </row>
    <row r="1810" spans="2:9">
      <c r="B1810" s="109"/>
      <c r="C1810" s="109"/>
      <c r="D1810" s="109"/>
      <c r="E1810" s="109"/>
      <c r="F1810" s="109"/>
      <c r="G1810" s="109"/>
      <c r="H1810" s="109"/>
      <c r="I1810" s="110"/>
    </row>
    <row r="1811" spans="2:9">
      <c r="B1811" s="109"/>
      <c r="C1811" s="109"/>
      <c r="D1811" s="109"/>
      <c r="E1811" s="109"/>
      <c r="F1811" s="109"/>
      <c r="G1811" s="109"/>
      <c r="H1811" s="109"/>
      <c r="I1811" s="110"/>
    </row>
    <row r="1812" spans="2:9">
      <c r="B1812" s="109"/>
      <c r="C1812" s="109"/>
      <c r="D1812" s="109"/>
      <c r="E1812" s="109"/>
      <c r="F1812" s="109"/>
      <c r="G1812" s="109"/>
      <c r="H1812" s="109"/>
      <c r="I1812" s="110"/>
    </row>
    <row r="1813" spans="2:9">
      <c r="B1813" s="109"/>
      <c r="C1813" s="109"/>
      <c r="D1813" s="109"/>
      <c r="E1813" s="109"/>
      <c r="F1813" s="109"/>
      <c r="G1813" s="109"/>
      <c r="H1813" s="109"/>
      <c r="I1813" s="110"/>
    </row>
    <row r="1814" spans="2:9">
      <c r="B1814" s="109"/>
      <c r="C1814" s="109"/>
      <c r="D1814" s="109"/>
      <c r="E1814" s="109"/>
      <c r="F1814" s="109"/>
      <c r="G1814" s="109"/>
      <c r="H1814" s="109"/>
      <c r="I1814" s="110"/>
    </row>
    <row r="1815" spans="2:9">
      <c r="B1815" s="109"/>
      <c r="C1815" s="109"/>
      <c r="D1815" s="109"/>
      <c r="E1815" s="109"/>
      <c r="F1815" s="109"/>
      <c r="G1815" s="109"/>
      <c r="H1815" s="109"/>
      <c r="I1815" s="110"/>
    </row>
    <row r="1816" spans="2:9">
      <c r="B1816" s="109"/>
      <c r="C1816" s="109"/>
      <c r="D1816" s="109"/>
      <c r="E1816" s="109"/>
      <c r="F1816" s="109"/>
      <c r="G1816" s="109"/>
      <c r="H1816" s="109"/>
      <c r="I1816" s="110"/>
    </row>
    <row r="1817" spans="2:9">
      <c r="B1817" s="109"/>
      <c r="C1817" s="109"/>
      <c r="D1817" s="109"/>
      <c r="E1817" s="109"/>
      <c r="F1817" s="109"/>
      <c r="G1817" s="109"/>
      <c r="H1817" s="109"/>
      <c r="I1817" s="110"/>
    </row>
    <row r="1818" spans="2:9">
      <c r="B1818" s="109"/>
      <c r="C1818" s="109"/>
      <c r="D1818" s="109"/>
      <c r="E1818" s="109"/>
      <c r="F1818" s="109"/>
      <c r="G1818" s="109"/>
      <c r="H1818" s="109"/>
      <c r="I1818" s="110"/>
    </row>
    <row r="1819" spans="2:9">
      <c r="B1819" s="109"/>
      <c r="C1819" s="109"/>
      <c r="D1819" s="109"/>
      <c r="E1819" s="109"/>
      <c r="F1819" s="109"/>
      <c r="G1819" s="109"/>
      <c r="H1819" s="109"/>
      <c r="I1819" s="110"/>
    </row>
    <row r="1820" spans="2:9">
      <c r="B1820" s="109"/>
      <c r="C1820" s="109"/>
      <c r="D1820" s="109"/>
      <c r="E1820" s="109"/>
      <c r="F1820" s="109"/>
      <c r="G1820" s="109"/>
      <c r="H1820" s="109"/>
      <c r="I1820" s="110"/>
    </row>
    <row r="1821" spans="2:9">
      <c r="B1821" s="109"/>
      <c r="C1821" s="109"/>
      <c r="D1821" s="109"/>
      <c r="E1821" s="109"/>
      <c r="F1821" s="109"/>
      <c r="G1821" s="109"/>
      <c r="H1821" s="109"/>
      <c r="I1821" s="110"/>
    </row>
    <row r="1822" spans="2:9">
      <c r="B1822" s="109"/>
      <c r="C1822" s="109"/>
      <c r="D1822" s="109"/>
      <c r="E1822" s="109"/>
      <c r="F1822" s="109"/>
      <c r="G1822" s="109"/>
      <c r="H1822" s="109"/>
      <c r="I1822" s="110"/>
    </row>
    <row r="1823" spans="2:9">
      <c r="B1823" s="109"/>
      <c r="C1823" s="109"/>
      <c r="D1823" s="109"/>
      <c r="E1823" s="109"/>
      <c r="F1823" s="109"/>
      <c r="G1823" s="109"/>
      <c r="H1823" s="109"/>
      <c r="I1823" s="110"/>
    </row>
    <row r="1824" spans="2:9">
      <c r="B1824" s="109"/>
      <c r="C1824" s="109"/>
      <c r="D1824" s="109"/>
      <c r="E1824" s="109"/>
      <c r="F1824" s="109"/>
      <c r="G1824" s="109"/>
      <c r="H1824" s="109"/>
      <c r="I1824" s="110"/>
    </row>
    <row r="1825" spans="2:9">
      <c r="B1825" s="109"/>
      <c r="C1825" s="109"/>
      <c r="D1825" s="109"/>
      <c r="E1825" s="109"/>
      <c r="F1825" s="109"/>
      <c r="G1825" s="109"/>
      <c r="H1825" s="109"/>
      <c r="I1825" s="110"/>
    </row>
    <row r="1826" spans="2:9">
      <c r="B1826" s="109"/>
      <c r="C1826" s="109"/>
      <c r="D1826" s="109"/>
      <c r="E1826" s="109"/>
      <c r="F1826" s="109"/>
      <c r="G1826" s="109"/>
      <c r="H1826" s="109"/>
      <c r="I1826" s="110"/>
    </row>
    <row r="1827" spans="2:9">
      <c r="B1827" s="109"/>
      <c r="C1827" s="109"/>
      <c r="D1827" s="109"/>
      <c r="E1827" s="109"/>
      <c r="F1827" s="109"/>
      <c r="G1827" s="109"/>
      <c r="H1827" s="109"/>
      <c r="I1827" s="110"/>
    </row>
    <row r="1828" spans="2:9">
      <c r="B1828" s="109"/>
      <c r="C1828" s="109"/>
      <c r="D1828" s="109"/>
      <c r="E1828" s="109"/>
      <c r="F1828" s="109"/>
      <c r="G1828" s="109"/>
      <c r="H1828" s="109"/>
      <c r="I1828" s="110"/>
    </row>
    <row r="1829" spans="2:9">
      <c r="B1829" s="109"/>
      <c r="C1829" s="109"/>
      <c r="D1829" s="109"/>
      <c r="E1829" s="109"/>
      <c r="F1829" s="109"/>
      <c r="G1829" s="109"/>
      <c r="H1829" s="109"/>
      <c r="I1829" s="110"/>
    </row>
    <row r="1830" spans="2:9">
      <c r="B1830" s="109"/>
      <c r="C1830" s="109"/>
      <c r="D1830" s="109"/>
      <c r="E1830" s="109"/>
      <c r="F1830" s="109"/>
      <c r="G1830" s="109"/>
      <c r="H1830" s="109"/>
      <c r="I1830" s="110"/>
    </row>
    <row r="1831" spans="2:9">
      <c r="B1831" s="109"/>
      <c r="C1831" s="109"/>
      <c r="D1831" s="109"/>
      <c r="E1831" s="109"/>
      <c r="F1831" s="109"/>
      <c r="G1831" s="109"/>
      <c r="H1831" s="109"/>
      <c r="I1831" s="110"/>
    </row>
    <row r="1832" spans="2:9">
      <c r="B1832" s="109"/>
      <c r="C1832" s="109"/>
      <c r="D1832" s="109"/>
      <c r="E1832" s="109"/>
      <c r="F1832" s="109"/>
      <c r="G1832" s="109"/>
      <c r="H1832" s="109"/>
      <c r="I1832" s="110"/>
    </row>
    <row r="1833" spans="2:9">
      <c r="B1833" s="109"/>
      <c r="C1833" s="109"/>
      <c r="D1833" s="109"/>
      <c r="E1833" s="109"/>
      <c r="F1833" s="109"/>
      <c r="G1833" s="109"/>
      <c r="H1833" s="109"/>
      <c r="I1833" s="110"/>
    </row>
    <row r="1834" spans="2:9">
      <c r="B1834" s="109"/>
      <c r="C1834" s="109"/>
      <c r="D1834" s="109"/>
      <c r="E1834" s="109"/>
      <c r="F1834" s="109"/>
      <c r="G1834" s="109"/>
      <c r="H1834" s="109"/>
      <c r="I1834" s="110"/>
    </row>
    <row r="1835" spans="2:9">
      <c r="B1835" s="109"/>
      <c r="C1835" s="109"/>
      <c r="D1835" s="109"/>
      <c r="E1835" s="109"/>
      <c r="F1835" s="109"/>
      <c r="G1835" s="109"/>
      <c r="H1835" s="109"/>
      <c r="I1835" s="110"/>
    </row>
    <row r="1836" spans="2:9">
      <c r="B1836" s="109"/>
      <c r="C1836" s="109"/>
      <c r="D1836" s="109"/>
      <c r="E1836" s="109"/>
      <c r="F1836" s="109"/>
      <c r="G1836" s="109"/>
      <c r="H1836" s="109"/>
      <c r="I1836" s="110"/>
    </row>
    <row r="1837" spans="2:9">
      <c r="B1837" s="109"/>
      <c r="C1837" s="109"/>
      <c r="D1837" s="109"/>
      <c r="E1837" s="109"/>
      <c r="F1837" s="109"/>
      <c r="G1837" s="109"/>
      <c r="H1837" s="109"/>
      <c r="I1837" s="110"/>
    </row>
    <row r="1838" spans="2:9">
      <c r="B1838" s="109"/>
      <c r="C1838" s="109"/>
      <c r="D1838" s="109"/>
      <c r="E1838" s="109"/>
      <c r="F1838" s="109"/>
      <c r="G1838" s="109"/>
      <c r="H1838" s="109"/>
      <c r="I1838" s="110"/>
    </row>
    <row r="1839" spans="2:9">
      <c r="B1839" s="109"/>
      <c r="C1839" s="109"/>
      <c r="D1839" s="109"/>
      <c r="E1839" s="109"/>
      <c r="F1839" s="109"/>
      <c r="G1839" s="109"/>
      <c r="H1839" s="109"/>
      <c r="I1839" s="110"/>
    </row>
    <row r="1840" spans="2:9">
      <c r="B1840" s="109"/>
      <c r="C1840" s="109"/>
      <c r="D1840" s="109"/>
      <c r="E1840" s="109"/>
      <c r="F1840" s="109"/>
      <c r="G1840" s="109"/>
      <c r="H1840" s="109"/>
      <c r="I1840" s="110"/>
    </row>
    <row r="1841" spans="2:9">
      <c r="B1841" s="109"/>
      <c r="C1841" s="109"/>
      <c r="D1841" s="109"/>
      <c r="E1841" s="109"/>
      <c r="F1841" s="109"/>
      <c r="G1841" s="109"/>
      <c r="H1841" s="109"/>
      <c r="I1841" s="110"/>
    </row>
    <row r="1842" spans="2:9">
      <c r="B1842" s="109"/>
      <c r="C1842" s="109"/>
      <c r="D1842" s="109"/>
      <c r="E1842" s="109"/>
      <c r="F1842" s="109"/>
      <c r="G1842" s="109"/>
      <c r="H1842" s="109"/>
      <c r="I1842" s="110"/>
    </row>
    <row r="1843" spans="2:9">
      <c r="B1843" s="109"/>
      <c r="C1843" s="109"/>
      <c r="D1843" s="109"/>
      <c r="E1843" s="109"/>
      <c r="F1843" s="109"/>
      <c r="G1843" s="109"/>
      <c r="H1843" s="109"/>
      <c r="I1843" s="110"/>
    </row>
    <row r="1844" spans="2:9">
      <c r="B1844" s="109"/>
      <c r="C1844" s="109"/>
      <c r="D1844" s="109"/>
      <c r="E1844" s="109"/>
      <c r="F1844" s="109"/>
      <c r="G1844" s="109"/>
      <c r="H1844" s="109"/>
      <c r="I1844" s="110"/>
    </row>
    <row r="1845" spans="2:9">
      <c r="B1845" s="109"/>
      <c r="C1845" s="109"/>
      <c r="D1845" s="109"/>
      <c r="E1845" s="109"/>
      <c r="F1845" s="109"/>
      <c r="G1845" s="109"/>
      <c r="H1845" s="109"/>
      <c r="I1845" s="110"/>
    </row>
    <row r="1846" spans="2:9">
      <c r="B1846" s="109"/>
      <c r="C1846" s="109"/>
      <c r="D1846" s="109"/>
      <c r="E1846" s="109"/>
      <c r="F1846" s="109"/>
      <c r="G1846" s="109"/>
      <c r="H1846" s="109"/>
      <c r="I1846" s="110"/>
    </row>
    <row r="1847" spans="2:9">
      <c r="B1847" s="109"/>
      <c r="C1847" s="109"/>
      <c r="D1847" s="109"/>
      <c r="E1847" s="109"/>
      <c r="F1847" s="109"/>
      <c r="G1847" s="109"/>
      <c r="H1847" s="109"/>
      <c r="I1847" s="110"/>
    </row>
    <row r="1848" spans="2:9">
      <c r="B1848" s="109"/>
      <c r="C1848" s="109"/>
      <c r="D1848" s="109"/>
      <c r="E1848" s="109"/>
      <c r="F1848" s="109"/>
      <c r="G1848" s="109"/>
      <c r="H1848" s="109"/>
      <c r="I1848" s="110"/>
    </row>
    <row r="1849" spans="2:9">
      <c r="B1849" s="109"/>
      <c r="C1849" s="109"/>
      <c r="D1849" s="109"/>
      <c r="E1849" s="109"/>
      <c r="F1849" s="109"/>
      <c r="G1849" s="109"/>
      <c r="H1849" s="109"/>
      <c r="I1849" s="110"/>
    </row>
    <row r="1850" spans="2:9">
      <c r="B1850" s="109"/>
      <c r="C1850" s="109"/>
      <c r="D1850" s="109"/>
      <c r="E1850" s="109"/>
      <c r="F1850" s="109"/>
      <c r="G1850" s="109"/>
      <c r="H1850" s="109"/>
      <c r="I1850" s="110"/>
    </row>
    <row r="1851" spans="2:9">
      <c r="B1851" s="109"/>
      <c r="C1851" s="109"/>
      <c r="D1851" s="109"/>
      <c r="E1851" s="109"/>
      <c r="F1851" s="109"/>
      <c r="G1851" s="109"/>
      <c r="H1851" s="109"/>
      <c r="I1851" s="110"/>
    </row>
    <row r="1852" spans="2:9">
      <c r="B1852" s="109"/>
      <c r="C1852" s="109"/>
      <c r="D1852" s="109"/>
      <c r="E1852" s="109"/>
      <c r="F1852" s="109"/>
      <c r="G1852" s="109"/>
      <c r="H1852" s="109"/>
      <c r="I1852" s="110"/>
    </row>
    <row r="1853" spans="2:9">
      <c r="B1853" s="109"/>
      <c r="C1853" s="109"/>
      <c r="D1853" s="109"/>
      <c r="E1853" s="109"/>
      <c r="F1853" s="109"/>
      <c r="G1853" s="109"/>
      <c r="H1853" s="109"/>
      <c r="I1853" s="110"/>
    </row>
    <row r="1854" spans="2:9">
      <c r="B1854" s="109"/>
      <c r="C1854" s="109"/>
      <c r="D1854" s="109"/>
      <c r="E1854" s="109"/>
      <c r="F1854" s="109"/>
      <c r="G1854" s="109"/>
      <c r="H1854" s="109"/>
      <c r="I1854" s="110"/>
    </row>
    <row r="1855" spans="2:9">
      <c r="B1855" s="109"/>
      <c r="C1855" s="109"/>
      <c r="D1855" s="109"/>
      <c r="E1855" s="109"/>
      <c r="F1855" s="109"/>
      <c r="G1855" s="109"/>
      <c r="H1855" s="109"/>
      <c r="I1855" s="110"/>
    </row>
    <row r="1856" spans="2:9">
      <c r="B1856" s="109"/>
      <c r="C1856" s="109"/>
      <c r="D1856" s="109"/>
      <c r="E1856" s="109"/>
      <c r="F1856" s="109"/>
      <c r="G1856" s="109"/>
      <c r="H1856" s="109"/>
      <c r="I1856" s="110"/>
    </row>
    <row r="1857" spans="2:9">
      <c r="B1857" s="109"/>
      <c r="C1857" s="109"/>
      <c r="D1857" s="109"/>
      <c r="E1857" s="109"/>
      <c r="F1857" s="109"/>
      <c r="G1857" s="109"/>
      <c r="H1857" s="109"/>
      <c r="I1857" s="110"/>
    </row>
    <row r="1858" spans="2:9">
      <c r="B1858" s="109"/>
      <c r="C1858" s="109"/>
      <c r="D1858" s="109"/>
      <c r="E1858" s="109"/>
      <c r="F1858" s="109"/>
      <c r="G1858" s="109"/>
      <c r="H1858" s="109"/>
      <c r="I1858" s="110"/>
    </row>
    <row r="1859" spans="2:9">
      <c r="B1859" s="109"/>
      <c r="C1859" s="109"/>
      <c r="D1859" s="109"/>
      <c r="E1859" s="109"/>
      <c r="F1859" s="109"/>
      <c r="G1859" s="109"/>
      <c r="H1859" s="109"/>
      <c r="I1859" s="110"/>
    </row>
    <row r="1860" spans="2:9">
      <c r="B1860" s="109"/>
      <c r="C1860" s="109"/>
      <c r="D1860" s="109"/>
      <c r="E1860" s="109"/>
      <c r="F1860" s="109"/>
      <c r="G1860" s="109"/>
      <c r="H1860" s="109"/>
      <c r="I1860" s="110"/>
    </row>
    <row r="1861" spans="2:9">
      <c r="B1861" s="109"/>
      <c r="C1861" s="109"/>
      <c r="D1861" s="109"/>
      <c r="E1861" s="109"/>
      <c r="F1861" s="109"/>
      <c r="G1861" s="109"/>
      <c r="H1861" s="109"/>
      <c r="I1861" s="110"/>
    </row>
    <row r="1862" spans="2:9">
      <c r="B1862" s="109"/>
      <c r="C1862" s="109"/>
      <c r="D1862" s="109"/>
      <c r="E1862" s="109"/>
      <c r="F1862" s="109"/>
      <c r="G1862" s="109"/>
      <c r="H1862" s="109"/>
      <c r="I1862" s="110"/>
    </row>
    <row r="1863" spans="2:9">
      <c r="B1863" s="109"/>
      <c r="C1863" s="109"/>
      <c r="D1863" s="109"/>
      <c r="E1863" s="109"/>
      <c r="F1863" s="109"/>
      <c r="G1863" s="109"/>
      <c r="H1863" s="109"/>
      <c r="I1863" s="110"/>
    </row>
    <row r="1864" spans="2:9">
      <c r="B1864" s="109"/>
      <c r="C1864" s="109"/>
      <c r="D1864" s="109"/>
      <c r="E1864" s="109"/>
      <c r="F1864" s="109"/>
      <c r="G1864" s="109"/>
      <c r="H1864" s="109"/>
      <c r="I1864" s="110"/>
    </row>
    <row r="1865" spans="2:9">
      <c r="B1865" s="109"/>
      <c r="C1865" s="109"/>
      <c r="D1865" s="109"/>
      <c r="E1865" s="109"/>
      <c r="F1865" s="109"/>
      <c r="G1865" s="109"/>
      <c r="H1865" s="109"/>
      <c r="I1865" s="110"/>
    </row>
    <row r="1866" spans="2:9">
      <c r="B1866" s="109"/>
      <c r="C1866" s="109"/>
      <c r="D1866" s="109"/>
      <c r="E1866" s="109"/>
      <c r="F1866" s="109"/>
      <c r="G1866" s="109"/>
      <c r="H1866" s="109"/>
      <c r="I1866" s="110"/>
    </row>
    <row r="1867" spans="2:9">
      <c r="B1867" s="109"/>
      <c r="C1867" s="109"/>
      <c r="D1867" s="109"/>
      <c r="E1867" s="109"/>
      <c r="F1867" s="109"/>
      <c r="G1867" s="109"/>
      <c r="H1867" s="109"/>
      <c r="I1867" s="110"/>
    </row>
    <row r="1868" spans="2:9">
      <c r="B1868" s="109"/>
      <c r="C1868" s="109"/>
      <c r="D1868" s="109"/>
      <c r="E1868" s="109"/>
      <c r="F1868" s="109"/>
      <c r="G1868" s="109"/>
      <c r="H1868" s="109"/>
      <c r="I1868" s="110"/>
    </row>
    <row r="1869" spans="2:9">
      <c r="B1869" s="109"/>
      <c r="C1869" s="109"/>
      <c r="D1869" s="109"/>
      <c r="E1869" s="109"/>
      <c r="F1869" s="109"/>
      <c r="G1869" s="109"/>
      <c r="H1869" s="109"/>
      <c r="I1869" s="110"/>
    </row>
    <row r="1870" spans="2:9">
      <c r="B1870" s="109"/>
      <c r="C1870" s="109"/>
      <c r="D1870" s="109"/>
      <c r="E1870" s="109"/>
      <c r="F1870" s="109"/>
      <c r="G1870" s="109"/>
      <c r="H1870" s="109"/>
      <c r="I1870" s="110"/>
    </row>
    <row r="1871" spans="2:9">
      <c r="B1871" s="109"/>
      <c r="C1871" s="109"/>
      <c r="D1871" s="109"/>
      <c r="E1871" s="109"/>
      <c r="F1871" s="109"/>
      <c r="G1871" s="109"/>
      <c r="H1871" s="109"/>
      <c r="I1871" s="110"/>
    </row>
    <row r="1872" spans="2:9">
      <c r="B1872" s="109"/>
      <c r="C1872" s="109"/>
      <c r="D1872" s="109"/>
      <c r="E1872" s="109"/>
      <c r="F1872" s="109"/>
      <c r="G1872" s="109"/>
      <c r="H1872" s="109"/>
      <c r="I1872" s="110"/>
    </row>
    <row r="1873" spans="2:9">
      <c r="B1873" s="109"/>
      <c r="C1873" s="109"/>
      <c r="D1873" s="109"/>
      <c r="E1873" s="109"/>
      <c r="F1873" s="109"/>
      <c r="G1873" s="109"/>
      <c r="H1873" s="109"/>
      <c r="I1873" s="110"/>
    </row>
    <row r="1874" spans="2:9">
      <c r="B1874" s="109"/>
      <c r="C1874" s="109"/>
      <c r="D1874" s="109"/>
      <c r="E1874" s="109"/>
      <c r="F1874" s="109"/>
      <c r="G1874" s="109"/>
      <c r="H1874" s="109"/>
      <c r="I1874" s="110"/>
    </row>
    <row r="1875" spans="2:9">
      <c r="B1875" s="109"/>
      <c r="C1875" s="109"/>
      <c r="D1875" s="109"/>
      <c r="E1875" s="109"/>
      <c r="F1875" s="109"/>
      <c r="G1875" s="109"/>
      <c r="H1875" s="109"/>
      <c r="I1875" s="110"/>
    </row>
    <row r="1876" spans="2:9">
      <c r="B1876" s="109"/>
      <c r="C1876" s="109"/>
      <c r="D1876" s="109"/>
      <c r="E1876" s="109"/>
      <c r="F1876" s="109"/>
      <c r="G1876" s="109"/>
      <c r="H1876" s="109"/>
      <c r="I1876" s="110"/>
    </row>
    <row r="1877" spans="2:9">
      <c r="B1877" s="109"/>
      <c r="C1877" s="109"/>
      <c r="D1877" s="109"/>
      <c r="E1877" s="109"/>
      <c r="F1877" s="109"/>
      <c r="G1877" s="109"/>
      <c r="H1877" s="109"/>
      <c r="I1877" s="110"/>
    </row>
    <row r="1878" spans="2:9">
      <c r="B1878" s="109"/>
      <c r="C1878" s="109"/>
      <c r="D1878" s="109"/>
      <c r="E1878" s="109"/>
      <c r="F1878" s="109"/>
      <c r="G1878" s="109"/>
      <c r="H1878" s="109"/>
      <c r="I1878" s="110"/>
    </row>
    <row r="1879" spans="2:9">
      <c r="B1879" s="109"/>
      <c r="C1879" s="109"/>
      <c r="D1879" s="109"/>
      <c r="E1879" s="109"/>
      <c r="F1879" s="109"/>
      <c r="G1879" s="109"/>
      <c r="H1879" s="109"/>
      <c r="I1879" s="110"/>
    </row>
    <row r="1880" spans="2:9">
      <c r="B1880" s="109"/>
      <c r="C1880" s="109"/>
      <c r="D1880" s="109"/>
      <c r="E1880" s="109"/>
      <c r="F1880" s="109"/>
      <c r="G1880" s="109"/>
      <c r="H1880" s="109"/>
      <c r="I1880" s="110"/>
    </row>
    <row r="1881" spans="2:9">
      <c r="B1881" s="109"/>
      <c r="C1881" s="109"/>
      <c r="D1881" s="109"/>
      <c r="E1881" s="109"/>
      <c r="F1881" s="109"/>
      <c r="G1881" s="109"/>
      <c r="H1881" s="109"/>
      <c r="I1881" s="110"/>
    </row>
    <row r="1882" spans="2:9">
      <c r="B1882" s="109"/>
      <c r="C1882" s="109"/>
      <c r="D1882" s="109"/>
      <c r="E1882" s="109"/>
      <c r="F1882" s="109"/>
      <c r="G1882" s="109"/>
      <c r="H1882" s="109"/>
      <c r="I1882" s="110"/>
    </row>
    <row r="1883" spans="2:9">
      <c r="B1883" s="109"/>
      <c r="C1883" s="109"/>
      <c r="D1883" s="109"/>
      <c r="E1883" s="109"/>
      <c r="F1883" s="109"/>
      <c r="G1883" s="109"/>
      <c r="H1883" s="109"/>
      <c r="I1883" s="110"/>
    </row>
    <row r="1884" spans="2:9">
      <c r="B1884" s="109"/>
      <c r="C1884" s="109"/>
      <c r="D1884" s="109"/>
      <c r="E1884" s="109"/>
      <c r="F1884" s="109"/>
      <c r="G1884" s="109"/>
      <c r="H1884" s="109"/>
      <c r="I1884" s="110"/>
    </row>
    <row r="1885" spans="2:9">
      <c r="B1885" s="109"/>
      <c r="C1885" s="109"/>
      <c r="D1885" s="109"/>
      <c r="E1885" s="109"/>
      <c r="F1885" s="109"/>
      <c r="G1885" s="109"/>
      <c r="H1885" s="109"/>
      <c r="I1885" s="110"/>
    </row>
    <row r="1886" spans="2:9">
      <c r="B1886" s="109"/>
      <c r="C1886" s="109"/>
      <c r="D1886" s="109"/>
      <c r="E1886" s="109"/>
      <c r="F1886" s="109"/>
      <c r="G1886" s="109"/>
      <c r="H1886" s="109"/>
      <c r="I1886" s="110"/>
    </row>
    <row r="1887" spans="2:9">
      <c r="B1887" s="109"/>
      <c r="C1887" s="109"/>
      <c r="D1887" s="109"/>
      <c r="E1887" s="109"/>
      <c r="F1887" s="109"/>
      <c r="G1887" s="109"/>
      <c r="H1887" s="109"/>
      <c r="I1887" s="110"/>
    </row>
    <row r="1888" spans="2:9">
      <c r="B1888" s="109"/>
      <c r="C1888" s="109"/>
      <c r="D1888" s="109"/>
      <c r="E1888" s="109"/>
      <c r="F1888" s="109"/>
      <c r="G1888" s="109"/>
      <c r="H1888" s="109"/>
      <c r="I1888" s="110"/>
    </row>
    <row r="1889" spans="2:9">
      <c r="B1889" s="109"/>
      <c r="C1889" s="109"/>
      <c r="D1889" s="109"/>
      <c r="E1889" s="109"/>
      <c r="F1889" s="109"/>
      <c r="G1889" s="109"/>
      <c r="H1889" s="109"/>
      <c r="I1889" s="110"/>
    </row>
    <row r="1890" spans="2:9">
      <c r="B1890" s="109"/>
      <c r="C1890" s="109"/>
      <c r="D1890" s="109"/>
      <c r="E1890" s="109"/>
      <c r="F1890" s="109"/>
      <c r="G1890" s="109"/>
      <c r="H1890" s="109"/>
      <c r="I1890" s="110"/>
    </row>
    <row r="1891" spans="2:9">
      <c r="B1891" s="109"/>
      <c r="C1891" s="109"/>
      <c r="D1891" s="109"/>
      <c r="E1891" s="109"/>
      <c r="F1891" s="109"/>
      <c r="G1891" s="109"/>
      <c r="H1891" s="109"/>
      <c r="I1891" s="110"/>
    </row>
    <row r="1892" spans="2:9">
      <c r="B1892" s="109"/>
      <c r="C1892" s="109"/>
      <c r="D1892" s="109"/>
      <c r="E1892" s="109"/>
      <c r="F1892" s="109"/>
      <c r="G1892" s="109"/>
      <c r="H1892" s="109"/>
      <c r="I1892" s="110"/>
    </row>
    <row r="1893" spans="2:9">
      <c r="B1893" s="109"/>
      <c r="C1893" s="109"/>
      <c r="D1893" s="109"/>
      <c r="E1893" s="109"/>
      <c r="F1893" s="109"/>
      <c r="G1893" s="109"/>
      <c r="H1893" s="109"/>
      <c r="I1893" s="110"/>
    </row>
    <row r="1894" spans="2:9">
      <c r="B1894" s="109"/>
      <c r="C1894" s="109"/>
      <c r="D1894" s="109"/>
      <c r="E1894" s="109"/>
      <c r="F1894" s="109"/>
      <c r="G1894" s="109"/>
      <c r="H1894" s="109"/>
      <c r="I1894" s="110"/>
    </row>
    <row r="1895" spans="2:9">
      <c r="B1895" s="109"/>
      <c r="C1895" s="109"/>
      <c r="D1895" s="109"/>
      <c r="E1895" s="109"/>
      <c r="F1895" s="109"/>
      <c r="G1895" s="109"/>
      <c r="H1895" s="109"/>
      <c r="I1895" s="110"/>
    </row>
    <row r="1896" spans="2:9">
      <c r="B1896" s="109"/>
      <c r="C1896" s="109"/>
      <c r="D1896" s="109"/>
      <c r="E1896" s="109"/>
      <c r="F1896" s="109"/>
      <c r="G1896" s="109"/>
      <c r="H1896" s="109"/>
      <c r="I1896" s="110"/>
    </row>
    <row r="1897" spans="2:9">
      <c r="B1897" s="109"/>
      <c r="C1897" s="109"/>
      <c r="D1897" s="109"/>
      <c r="E1897" s="109"/>
      <c r="F1897" s="109"/>
      <c r="G1897" s="109"/>
      <c r="H1897" s="109"/>
      <c r="I1897" s="110"/>
    </row>
    <row r="1898" spans="2:9">
      <c r="B1898" s="109"/>
      <c r="C1898" s="109"/>
      <c r="D1898" s="109"/>
      <c r="E1898" s="109"/>
      <c r="F1898" s="109"/>
      <c r="G1898" s="109"/>
      <c r="H1898" s="109"/>
      <c r="I1898" s="110"/>
    </row>
    <row r="1899" spans="2:9">
      <c r="B1899" s="109"/>
      <c r="C1899" s="109"/>
      <c r="D1899" s="109"/>
      <c r="E1899" s="109"/>
      <c r="F1899" s="109"/>
      <c r="G1899" s="109"/>
      <c r="H1899" s="109"/>
      <c r="I1899" s="110"/>
    </row>
    <row r="1900" spans="2:9">
      <c r="B1900" s="109"/>
      <c r="C1900" s="109"/>
      <c r="D1900" s="109"/>
      <c r="E1900" s="109"/>
      <c r="F1900" s="109"/>
      <c r="G1900" s="109"/>
      <c r="H1900" s="109"/>
      <c r="I1900" s="110"/>
    </row>
    <row r="1901" spans="2:9">
      <c r="B1901" s="109"/>
      <c r="C1901" s="109"/>
      <c r="D1901" s="109"/>
      <c r="E1901" s="109"/>
      <c r="F1901" s="109"/>
      <c r="G1901" s="109"/>
      <c r="H1901" s="109"/>
      <c r="I1901" s="110"/>
    </row>
    <row r="1902" spans="2:9">
      <c r="B1902" s="109"/>
      <c r="C1902" s="109"/>
      <c r="D1902" s="109"/>
      <c r="E1902" s="109"/>
      <c r="F1902" s="109"/>
      <c r="G1902" s="109"/>
      <c r="H1902" s="109"/>
      <c r="I1902" s="110"/>
    </row>
    <row r="1903" spans="2:9">
      <c r="B1903" s="109"/>
      <c r="C1903" s="109"/>
      <c r="D1903" s="109"/>
      <c r="E1903" s="109"/>
      <c r="F1903" s="109"/>
      <c r="G1903" s="109"/>
      <c r="H1903" s="109"/>
      <c r="I1903" s="110"/>
    </row>
    <row r="1904" spans="2:9">
      <c r="B1904" s="109"/>
      <c r="C1904" s="109"/>
      <c r="D1904" s="109"/>
      <c r="E1904" s="109"/>
      <c r="F1904" s="109"/>
      <c r="G1904" s="109"/>
      <c r="H1904" s="109"/>
      <c r="I1904" s="110"/>
    </row>
    <row r="1905" spans="2:9">
      <c r="B1905" s="109"/>
      <c r="C1905" s="109"/>
      <c r="D1905" s="109"/>
      <c r="E1905" s="109"/>
      <c r="F1905" s="109"/>
      <c r="G1905" s="109"/>
      <c r="H1905" s="109"/>
      <c r="I1905" s="110"/>
    </row>
    <row r="1906" spans="2:9">
      <c r="B1906" s="109"/>
      <c r="C1906" s="109"/>
      <c r="D1906" s="109"/>
      <c r="E1906" s="109"/>
      <c r="F1906" s="109"/>
      <c r="G1906" s="109"/>
      <c r="H1906" s="109"/>
      <c r="I1906" s="110"/>
    </row>
    <row r="1907" spans="2:9">
      <c r="B1907" s="109"/>
      <c r="C1907" s="109"/>
      <c r="D1907" s="109"/>
      <c r="E1907" s="109"/>
      <c r="F1907" s="109"/>
      <c r="G1907" s="109"/>
      <c r="H1907" s="109"/>
      <c r="I1907" s="110"/>
    </row>
    <row r="1908" spans="2:9">
      <c r="B1908" s="109"/>
      <c r="C1908" s="109"/>
      <c r="D1908" s="109"/>
      <c r="E1908" s="109"/>
      <c r="F1908" s="109"/>
      <c r="G1908" s="109"/>
      <c r="H1908" s="109"/>
      <c r="I1908" s="110"/>
    </row>
    <row r="1909" spans="2:9">
      <c r="B1909" s="109"/>
      <c r="C1909" s="109"/>
      <c r="D1909" s="109"/>
      <c r="E1909" s="109"/>
      <c r="F1909" s="109"/>
      <c r="G1909" s="109"/>
      <c r="H1909" s="109"/>
      <c r="I1909" s="110"/>
    </row>
    <row r="1910" spans="2:9">
      <c r="B1910" s="109"/>
      <c r="C1910" s="109"/>
      <c r="D1910" s="109"/>
      <c r="E1910" s="109"/>
      <c r="F1910" s="109"/>
      <c r="G1910" s="109"/>
      <c r="H1910" s="109"/>
      <c r="I1910" s="110"/>
    </row>
    <row r="1911" spans="2:9">
      <c r="B1911" s="109"/>
      <c r="C1911" s="109"/>
      <c r="D1911" s="109"/>
      <c r="E1911" s="109"/>
      <c r="F1911" s="109"/>
      <c r="G1911" s="109"/>
      <c r="H1911" s="109"/>
      <c r="I1911" s="110"/>
    </row>
    <row r="1912" spans="2:9">
      <c r="B1912" s="109"/>
      <c r="C1912" s="109"/>
      <c r="D1912" s="109"/>
      <c r="E1912" s="109"/>
      <c r="F1912" s="109"/>
      <c r="G1912" s="109"/>
      <c r="H1912" s="109"/>
      <c r="I1912" s="110"/>
    </row>
    <row r="1913" spans="2:9">
      <c r="B1913" s="109"/>
      <c r="C1913" s="109"/>
      <c r="D1913" s="109"/>
      <c r="E1913" s="109"/>
      <c r="F1913" s="109"/>
      <c r="G1913" s="109"/>
      <c r="H1913" s="109"/>
      <c r="I1913" s="110"/>
    </row>
    <row r="1914" spans="2:9">
      <c r="B1914" s="109"/>
      <c r="C1914" s="109"/>
      <c r="D1914" s="109"/>
      <c r="E1914" s="109"/>
      <c r="F1914" s="109"/>
      <c r="G1914" s="109"/>
      <c r="H1914" s="109"/>
      <c r="I1914" s="110"/>
    </row>
    <row r="1915" spans="2:9">
      <c r="B1915" s="109"/>
      <c r="C1915" s="109"/>
      <c r="D1915" s="109"/>
      <c r="E1915" s="109"/>
      <c r="F1915" s="109"/>
      <c r="G1915" s="109"/>
      <c r="H1915" s="109"/>
      <c r="I1915" s="110"/>
    </row>
    <row r="1916" spans="2:9">
      <c r="B1916" s="109"/>
      <c r="C1916" s="109"/>
      <c r="D1916" s="109"/>
      <c r="E1916" s="109"/>
      <c r="F1916" s="109"/>
      <c r="G1916" s="109"/>
      <c r="H1916" s="109"/>
      <c r="I1916" s="110"/>
    </row>
    <row r="1917" spans="2:9">
      <c r="B1917" s="109"/>
      <c r="C1917" s="109"/>
      <c r="D1917" s="109"/>
      <c r="E1917" s="109"/>
      <c r="F1917" s="109"/>
      <c r="G1917" s="109"/>
      <c r="H1917" s="109"/>
      <c r="I1917" s="110"/>
    </row>
    <row r="1918" spans="2:9">
      <c r="B1918" s="109"/>
      <c r="C1918" s="109"/>
      <c r="D1918" s="109"/>
      <c r="E1918" s="109"/>
      <c r="F1918" s="109"/>
      <c r="G1918" s="109"/>
      <c r="H1918" s="109"/>
      <c r="I1918" s="110"/>
    </row>
    <row r="1919" spans="2:9">
      <c r="B1919" s="109"/>
      <c r="C1919" s="109"/>
      <c r="D1919" s="109"/>
      <c r="E1919" s="109"/>
      <c r="F1919" s="109"/>
      <c r="G1919" s="109"/>
      <c r="H1919" s="109"/>
      <c r="I1919" s="110"/>
    </row>
    <row r="1920" spans="2:9">
      <c r="B1920" s="109"/>
      <c r="C1920" s="109"/>
      <c r="D1920" s="109"/>
      <c r="E1920" s="109"/>
      <c r="F1920" s="109"/>
      <c r="G1920" s="109"/>
      <c r="H1920" s="109"/>
      <c r="I1920" s="110"/>
    </row>
    <row r="1921" spans="2:9">
      <c r="B1921" s="109"/>
      <c r="C1921" s="109"/>
      <c r="D1921" s="109"/>
      <c r="E1921" s="109"/>
      <c r="F1921" s="109"/>
      <c r="G1921" s="109"/>
      <c r="H1921" s="109"/>
      <c r="I1921" s="110"/>
    </row>
    <row r="1922" spans="2:9">
      <c r="B1922" s="109"/>
      <c r="C1922" s="109"/>
      <c r="D1922" s="109"/>
      <c r="E1922" s="109"/>
      <c r="F1922" s="109"/>
      <c r="G1922" s="109"/>
      <c r="H1922" s="109"/>
      <c r="I1922" s="110"/>
    </row>
    <row r="1923" spans="2:9">
      <c r="B1923" s="109"/>
      <c r="C1923" s="109"/>
      <c r="D1923" s="109"/>
      <c r="E1923" s="109"/>
      <c r="F1923" s="109"/>
      <c r="G1923" s="109"/>
      <c r="H1923" s="109"/>
      <c r="I1923" s="110"/>
    </row>
    <row r="1924" spans="2:9">
      <c r="B1924" s="109"/>
      <c r="C1924" s="109"/>
      <c r="D1924" s="109"/>
      <c r="E1924" s="109"/>
      <c r="F1924" s="109"/>
      <c r="G1924" s="109"/>
      <c r="H1924" s="109"/>
      <c r="I1924" s="110"/>
    </row>
    <row r="1925" spans="2:9">
      <c r="B1925" s="109"/>
      <c r="C1925" s="109"/>
      <c r="D1925" s="109"/>
      <c r="E1925" s="109"/>
      <c r="F1925" s="109"/>
      <c r="G1925" s="109"/>
      <c r="H1925" s="109"/>
      <c r="I1925" s="110"/>
    </row>
    <row r="1926" spans="2:9">
      <c r="B1926" s="109"/>
      <c r="C1926" s="109"/>
      <c r="D1926" s="109"/>
      <c r="E1926" s="109"/>
      <c r="F1926" s="109"/>
      <c r="G1926" s="109"/>
      <c r="H1926" s="109"/>
      <c r="I1926" s="110"/>
    </row>
    <row r="1927" spans="2:9">
      <c r="B1927" s="109"/>
      <c r="C1927" s="109"/>
      <c r="D1927" s="109"/>
      <c r="E1927" s="109"/>
      <c r="F1927" s="109"/>
      <c r="G1927" s="109"/>
      <c r="H1927" s="109"/>
      <c r="I1927" s="110"/>
    </row>
    <row r="1928" spans="2:9">
      <c r="B1928" s="109"/>
      <c r="C1928" s="109"/>
      <c r="D1928" s="109"/>
      <c r="E1928" s="109"/>
      <c r="F1928" s="109"/>
      <c r="G1928" s="109"/>
      <c r="H1928" s="109"/>
      <c r="I1928" s="110"/>
    </row>
    <row r="1929" spans="2:9">
      <c r="B1929" s="109"/>
      <c r="C1929" s="109"/>
      <c r="D1929" s="109"/>
      <c r="E1929" s="109"/>
      <c r="F1929" s="109"/>
      <c r="G1929" s="109"/>
      <c r="H1929" s="109"/>
      <c r="I1929" s="110"/>
    </row>
    <row r="1930" spans="2:9">
      <c r="B1930" s="109"/>
      <c r="C1930" s="109"/>
      <c r="D1930" s="109"/>
      <c r="E1930" s="109"/>
      <c r="F1930" s="109"/>
      <c r="G1930" s="109"/>
      <c r="H1930" s="109"/>
      <c r="I1930" s="110"/>
    </row>
    <row r="1931" spans="2:9">
      <c r="B1931" s="109"/>
      <c r="C1931" s="109"/>
      <c r="D1931" s="109"/>
      <c r="E1931" s="109"/>
      <c r="F1931" s="109"/>
      <c r="G1931" s="109"/>
      <c r="H1931" s="109"/>
      <c r="I1931" s="110"/>
    </row>
    <row r="1932" spans="2:9">
      <c r="B1932" s="109"/>
      <c r="C1932" s="109"/>
      <c r="D1932" s="109"/>
      <c r="E1932" s="109"/>
      <c r="F1932" s="109"/>
      <c r="G1932" s="109"/>
      <c r="H1932" s="109"/>
      <c r="I1932" s="110"/>
    </row>
    <row r="1933" spans="2:9">
      <c r="B1933" s="109"/>
      <c r="C1933" s="109"/>
      <c r="D1933" s="109"/>
      <c r="E1933" s="109"/>
      <c r="F1933" s="109"/>
      <c r="G1933" s="109"/>
      <c r="H1933" s="109"/>
      <c r="I1933" s="110"/>
    </row>
    <row r="1934" spans="2:9">
      <c r="B1934" s="109"/>
      <c r="C1934" s="109"/>
      <c r="D1934" s="109"/>
      <c r="E1934" s="109"/>
      <c r="F1934" s="109"/>
      <c r="G1934" s="109"/>
      <c r="H1934" s="109"/>
      <c r="I1934" s="110"/>
    </row>
    <row r="1935" spans="2:9">
      <c r="B1935" s="109"/>
      <c r="C1935" s="109"/>
      <c r="D1935" s="109"/>
      <c r="E1935" s="109"/>
      <c r="F1935" s="109"/>
      <c r="G1935" s="109"/>
      <c r="H1935" s="109"/>
      <c r="I1935" s="110"/>
    </row>
    <row r="1936" spans="2:9">
      <c r="B1936" s="109"/>
      <c r="C1936" s="109"/>
      <c r="D1936" s="109"/>
      <c r="E1936" s="109"/>
      <c r="F1936" s="109"/>
      <c r="G1936" s="109"/>
      <c r="H1936" s="109"/>
      <c r="I1936" s="110"/>
    </row>
    <row r="1937" spans="2:9">
      <c r="B1937" s="109"/>
      <c r="C1937" s="109"/>
      <c r="D1937" s="109"/>
      <c r="E1937" s="109"/>
      <c r="F1937" s="109"/>
      <c r="G1937" s="109"/>
      <c r="H1937" s="109"/>
      <c r="I1937" s="110"/>
    </row>
    <row r="1938" spans="2:9">
      <c r="B1938" s="109"/>
      <c r="C1938" s="109"/>
      <c r="D1938" s="109"/>
      <c r="E1938" s="109"/>
      <c r="F1938" s="109"/>
      <c r="G1938" s="109"/>
      <c r="H1938" s="109"/>
      <c r="I1938" s="110"/>
    </row>
    <row r="1939" spans="2:9">
      <c r="B1939" s="109"/>
      <c r="C1939" s="109"/>
      <c r="D1939" s="109"/>
      <c r="E1939" s="109"/>
      <c r="F1939" s="109"/>
      <c r="G1939" s="109"/>
      <c r="H1939" s="109"/>
      <c r="I1939" s="110"/>
    </row>
    <row r="1940" spans="2:9">
      <c r="B1940" s="109"/>
      <c r="C1940" s="109"/>
      <c r="D1940" s="109"/>
      <c r="E1940" s="109"/>
      <c r="F1940" s="109"/>
      <c r="G1940" s="109"/>
      <c r="H1940" s="109"/>
      <c r="I1940" s="110"/>
    </row>
    <row r="1941" spans="2:9">
      <c r="B1941" s="109"/>
      <c r="C1941" s="109"/>
      <c r="D1941" s="109"/>
      <c r="E1941" s="109"/>
      <c r="F1941" s="109"/>
      <c r="G1941" s="109"/>
      <c r="H1941" s="109"/>
      <c r="I1941" s="110"/>
    </row>
    <row r="1942" spans="2:9">
      <c r="B1942" s="109"/>
      <c r="C1942" s="109"/>
      <c r="D1942" s="109"/>
      <c r="E1942" s="109"/>
      <c r="F1942" s="109"/>
      <c r="G1942" s="109"/>
      <c r="H1942" s="109"/>
      <c r="I1942" s="110"/>
    </row>
    <row r="1943" spans="2:9">
      <c r="B1943" s="109"/>
      <c r="C1943" s="109"/>
      <c r="D1943" s="109"/>
      <c r="E1943" s="109"/>
      <c r="F1943" s="109"/>
      <c r="G1943" s="109"/>
      <c r="H1943" s="109"/>
      <c r="I1943" s="110"/>
    </row>
    <row r="1944" spans="2:9">
      <c r="B1944" s="109"/>
      <c r="C1944" s="109"/>
      <c r="D1944" s="109"/>
      <c r="E1944" s="109"/>
      <c r="F1944" s="109"/>
      <c r="G1944" s="109"/>
      <c r="H1944" s="109"/>
      <c r="I1944" s="110"/>
    </row>
    <row r="1945" spans="2:9">
      <c r="B1945" s="109"/>
      <c r="C1945" s="109"/>
      <c r="D1945" s="109"/>
      <c r="E1945" s="109"/>
      <c r="F1945" s="109"/>
      <c r="G1945" s="109"/>
      <c r="H1945" s="109"/>
      <c r="I1945" s="110"/>
    </row>
    <row r="1946" spans="2:9">
      <c r="B1946" s="109"/>
      <c r="C1946" s="109"/>
      <c r="D1946" s="109"/>
      <c r="E1946" s="109"/>
      <c r="F1946" s="109"/>
      <c r="G1946" s="109"/>
      <c r="H1946" s="109"/>
      <c r="I1946" s="110"/>
    </row>
    <row r="1947" spans="2:9">
      <c r="B1947" s="109"/>
      <c r="C1947" s="109"/>
      <c r="D1947" s="109"/>
      <c r="E1947" s="109"/>
      <c r="F1947" s="109"/>
      <c r="G1947" s="109"/>
      <c r="H1947" s="109"/>
      <c r="I1947" s="110"/>
    </row>
    <row r="1948" spans="2:9">
      <c r="B1948" s="109"/>
      <c r="C1948" s="109"/>
      <c r="D1948" s="109"/>
      <c r="E1948" s="109"/>
      <c r="F1948" s="109"/>
      <c r="G1948" s="109"/>
      <c r="H1948" s="109"/>
      <c r="I1948" s="110"/>
    </row>
    <row r="1949" spans="2:9">
      <c r="B1949" s="109"/>
      <c r="C1949" s="109"/>
      <c r="D1949" s="109"/>
      <c r="E1949" s="109"/>
      <c r="F1949" s="109"/>
      <c r="G1949" s="109"/>
      <c r="H1949" s="109"/>
      <c r="I1949" s="110"/>
    </row>
    <row r="1950" spans="2:9">
      <c r="B1950" s="109"/>
      <c r="C1950" s="109"/>
      <c r="D1950" s="109"/>
      <c r="E1950" s="109"/>
      <c r="F1950" s="109"/>
      <c r="G1950" s="109"/>
      <c r="H1950" s="109"/>
      <c r="I1950" s="110"/>
    </row>
    <row r="1951" spans="2:9">
      <c r="B1951" s="109"/>
      <c r="C1951" s="109"/>
      <c r="D1951" s="109"/>
      <c r="E1951" s="109"/>
      <c r="F1951" s="109"/>
      <c r="G1951" s="109"/>
      <c r="H1951" s="109"/>
      <c r="I1951" s="110"/>
    </row>
    <row r="1952" spans="2:9">
      <c r="B1952" s="109"/>
      <c r="C1952" s="109"/>
      <c r="D1952" s="109"/>
      <c r="E1952" s="109"/>
      <c r="F1952" s="109"/>
      <c r="G1952" s="109"/>
      <c r="H1952" s="109"/>
      <c r="I1952" s="110"/>
    </row>
    <row r="1953" spans="2:9">
      <c r="B1953" s="109"/>
      <c r="C1953" s="109"/>
      <c r="D1953" s="109"/>
      <c r="E1953" s="109"/>
      <c r="F1953" s="109"/>
      <c r="G1953" s="109"/>
      <c r="H1953" s="109"/>
      <c r="I1953" s="110"/>
    </row>
    <row r="1954" spans="2:9">
      <c r="B1954" s="109"/>
      <c r="C1954" s="109"/>
      <c r="D1954" s="109"/>
      <c r="E1954" s="109"/>
      <c r="F1954" s="109"/>
      <c r="G1954" s="109"/>
      <c r="H1954" s="109"/>
      <c r="I1954" s="110"/>
    </row>
    <row r="1955" spans="2:9">
      <c r="B1955" s="109"/>
      <c r="C1955" s="109"/>
      <c r="D1955" s="109"/>
      <c r="E1955" s="109"/>
      <c r="F1955" s="109"/>
      <c r="G1955" s="109"/>
      <c r="H1955" s="109"/>
      <c r="I1955" s="110"/>
    </row>
    <row r="1956" spans="2:9">
      <c r="B1956" s="109"/>
      <c r="C1956" s="109"/>
      <c r="D1956" s="109"/>
      <c r="E1956" s="109"/>
      <c r="F1956" s="109"/>
      <c r="G1956" s="109"/>
      <c r="H1956" s="109"/>
      <c r="I1956" s="110"/>
    </row>
    <row r="1957" spans="2:9">
      <c r="B1957" s="109"/>
      <c r="C1957" s="109"/>
      <c r="D1957" s="109"/>
      <c r="E1957" s="109"/>
      <c r="F1957" s="109"/>
      <c r="G1957" s="109"/>
      <c r="H1957" s="109"/>
      <c r="I1957" s="110"/>
    </row>
    <row r="1958" spans="2:9">
      <c r="B1958" s="109"/>
      <c r="C1958" s="109"/>
      <c r="D1958" s="109"/>
      <c r="E1958" s="109"/>
      <c r="F1958" s="109"/>
      <c r="G1958" s="109"/>
      <c r="H1958" s="109"/>
      <c r="I1958" s="110"/>
    </row>
    <row r="1959" spans="2:9">
      <c r="B1959" s="109"/>
      <c r="C1959" s="109"/>
      <c r="D1959" s="109"/>
      <c r="E1959" s="109"/>
      <c r="F1959" s="109"/>
      <c r="G1959" s="109"/>
      <c r="H1959" s="109"/>
      <c r="I1959" s="110"/>
    </row>
    <row r="1960" spans="2:9">
      <c r="B1960" s="109"/>
      <c r="C1960" s="109"/>
      <c r="D1960" s="109"/>
      <c r="E1960" s="109"/>
      <c r="F1960" s="109"/>
      <c r="G1960" s="109"/>
      <c r="H1960" s="109"/>
      <c r="I1960" s="110"/>
    </row>
    <row r="1961" spans="2:9">
      <c r="B1961" s="109"/>
      <c r="C1961" s="109"/>
      <c r="D1961" s="109"/>
      <c r="E1961" s="109"/>
      <c r="F1961" s="109"/>
      <c r="G1961" s="109"/>
      <c r="H1961" s="109"/>
      <c r="I1961" s="110"/>
    </row>
    <row r="1962" spans="2:9">
      <c r="B1962" s="109"/>
      <c r="C1962" s="109"/>
      <c r="D1962" s="109"/>
      <c r="E1962" s="109"/>
      <c r="F1962" s="109"/>
      <c r="G1962" s="109"/>
      <c r="H1962" s="109"/>
      <c r="I1962" s="110"/>
    </row>
    <row r="1963" spans="2:9">
      <c r="B1963" s="109"/>
      <c r="C1963" s="109"/>
      <c r="D1963" s="109"/>
      <c r="E1963" s="109"/>
      <c r="F1963" s="109"/>
      <c r="G1963" s="109"/>
      <c r="H1963" s="109"/>
      <c r="I1963" s="110"/>
    </row>
    <row r="1964" spans="2:9">
      <c r="B1964" s="109"/>
      <c r="C1964" s="109"/>
      <c r="D1964" s="109"/>
      <c r="E1964" s="109"/>
      <c r="F1964" s="109"/>
      <c r="G1964" s="109"/>
      <c r="H1964" s="109"/>
      <c r="I1964" s="110"/>
    </row>
    <row r="1965" spans="2:9">
      <c r="B1965" s="109"/>
      <c r="C1965" s="109"/>
      <c r="D1965" s="109"/>
      <c r="E1965" s="109"/>
      <c r="F1965" s="109"/>
      <c r="G1965" s="109"/>
      <c r="H1965" s="109"/>
      <c r="I1965" s="110"/>
    </row>
    <row r="1966" spans="2:9">
      <c r="B1966" s="109"/>
      <c r="C1966" s="109"/>
      <c r="D1966" s="109"/>
      <c r="E1966" s="109"/>
      <c r="F1966" s="109"/>
      <c r="G1966" s="109"/>
      <c r="H1966" s="109"/>
      <c r="I1966" s="110"/>
    </row>
    <row r="1967" spans="2:9">
      <c r="B1967" s="109"/>
      <c r="C1967" s="109"/>
      <c r="D1967" s="109"/>
      <c r="E1967" s="109"/>
      <c r="F1967" s="109"/>
      <c r="G1967" s="109"/>
      <c r="H1967" s="109"/>
      <c r="I1967" s="110"/>
    </row>
    <row r="1968" spans="2:9">
      <c r="B1968" s="109"/>
      <c r="C1968" s="109"/>
      <c r="D1968" s="109"/>
      <c r="E1968" s="109"/>
      <c r="F1968" s="109"/>
      <c r="G1968" s="109"/>
      <c r="H1968" s="109"/>
      <c r="I1968" s="110"/>
    </row>
    <row r="1969" spans="2:9">
      <c r="B1969" s="109"/>
      <c r="C1969" s="109"/>
      <c r="D1969" s="109"/>
      <c r="E1969" s="109"/>
      <c r="F1969" s="109"/>
      <c r="G1969" s="109"/>
      <c r="H1969" s="109"/>
      <c r="I1969" s="110"/>
    </row>
    <row r="1970" spans="2:9">
      <c r="B1970" s="109"/>
      <c r="C1970" s="109"/>
      <c r="D1970" s="109"/>
      <c r="E1970" s="109"/>
      <c r="F1970" s="109"/>
      <c r="G1970" s="109"/>
      <c r="H1970" s="109"/>
      <c r="I1970" s="110"/>
    </row>
    <row r="1971" spans="2:9">
      <c r="B1971" s="109"/>
      <c r="C1971" s="109"/>
      <c r="D1971" s="109"/>
      <c r="E1971" s="109"/>
      <c r="F1971" s="109"/>
      <c r="G1971" s="109"/>
      <c r="H1971" s="109"/>
      <c r="I1971" s="110"/>
    </row>
    <row r="1972" spans="2:9">
      <c r="B1972" s="109"/>
      <c r="C1972" s="109"/>
      <c r="D1972" s="109"/>
      <c r="E1972" s="109"/>
      <c r="F1972" s="109"/>
      <c r="G1972" s="109"/>
      <c r="H1972" s="109"/>
      <c r="I1972" s="110"/>
    </row>
    <row r="1973" spans="2:9">
      <c r="B1973" s="109"/>
      <c r="C1973" s="109"/>
      <c r="D1973" s="109"/>
      <c r="E1973" s="109"/>
      <c r="F1973" s="109"/>
      <c r="G1973" s="109"/>
      <c r="H1973" s="109"/>
      <c r="I1973" s="110"/>
    </row>
    <row r="1974" spans="2:9">
      <c r="B1974" s="109"/>
      <c r="C1974" s="109"/>
      <c r="D1974" s="109"/>
      <c r="E1974" s="109"/>
      <c r="F1974" s="109"/>
      <c r="G1974" s="109"/>
      <c r="H1974" s="109"/>
      <c r="I1974" s="110"/>
    </row>
    <row r="1975" spans="2:9">
      <c r="B1975" s="109"/>
      <c r="C1975" s="109"/>
      <c r="D1975" s="109"/>
      <c r="E1975" s="109"/>
      <c r="F1975" s="109"/>
      <c r="G1975" s="109"/>
      <c r="H1975" s="109"/>
      <c r="I1975" s="110"/>
    </row>
    <row r="1976" spans="2:9">
      <c r="B1976" s="109"/>
      <c r="C1976" s="109"/>
      <c r="D1976" s="109"/>
      <c r="E1976" s="109"/>
      <c r="F1976" s="109"/>
      <c r="G1976" s="109"/>
      <c r="H1976" s="109"/>
      <c r="I1976" s="110"/>
    </row>
    <row r="1977" spans="2:9">
      <c r="B1977" s="109"/>
      <c r="C1977" s="109"/>
      <c r="D1977" s="109"/>
      <c r="E1977" s="109"/>
      <c r="F1977" s="109"/>
      <c r="G1977" s="109"/>
      <c r="H1977" s="109"/>
      <c r="I1977" s="110"/>
    </row>
    <row r="1978" spans="2:9">
      <c r="B1978" s="109"/>
      <c r="C1978" s="109"/>
      <c r="D1978" s="109"/>
      <c r="E1978" s="109"/>
      <c r="F1978" s="109"/>
      <c r="G1978" s="109"/>
      <c r="H1978" s="109"/>
      <c r="I1978" s="110"/>
    </row>
    <row r="1979" spans="2:9">
      <c r="B1979" s="109"/>
      <c r="C1979" s="109"/>
      <c r="D1979" s="109"/>
      <c r="E1979" s="109"/>
      <c r="F1979" s="109"/>
      <c r="G1979" s="109"/>
      <c r="H1979" s="109"/>
      <c r="I1979" s="110"/>
    </row>
    <row r="1980" spans="2:9">
      <c r="B1980" s="109"/>
      <c r="C1980" s="109"/>
      <c r="D1980" s="109"/>
      <c r="E1980" s="109"/>
      <c r="F1980" s="109"/>
      <c r="G1980" s="109"/>
      <c r="H1980" s="109"/>
      <c r="I1980" s="110"/>
    </row>
    <row r="1981" spans="2:9">
      <c r="B1981" s="109"/>
      <c r="C1981" s="109"/>
      <c r="D1981" s="109"/>
      <c r="E1981" s="109"/>
      <c r="F1981" s="109"/>
      <c r="G1981" s="109"/>
      <c r="H1981" s="109"/>
      <c r="I1981" s="110"/>
    </row>
    <row r="1982" spans="2:9">
      <c r="B1982" s="109"/>
      <c r="C1982" s="109"/>
      <c r="D1982" s="109"/>
      <c r="E1982" s="109"/>
      <c r="F1982" s="109"/>
      <c r="G1982" s="109"/>
      <c r="H1982" s="109"/>
      <c r="I1982" s="110"/>
    </row>
    <row r="1983" spans="2:9">
      <c r="B1983" s="109"/>
      <c r="C1983" s="109"/>
      <c r="D1983" s="109"/>
      <c r="E1983" s="109"/>
      <c r="F1983" s="109"/>
      <c r="G1983" s="109"/>
      <c r="H1983" s="109"/>
      <c r="I1983" s="110"/>
    </row>
    <row r="1984" spans="2:9">
      <c r="B1984" s="109"/>
      <c r="C1984" s="109"/>
      <c r="D1984" s="109"/>
      <c r="E1984" s="109"/>
      <c r="F1984" s="109"/>
      <c r="G1984" s="109"/>
      <c r="H1984" s="109"/>
      <c r="I1984" s="110"/>
    </row>
    <row r="1985" spans="2:9">
      <c r="B1985" s="109"/>
      <c r="C1985" s="109"/>
      <c r="D1985" s="109"/>
      <c r="E1985" s="109"/>
      <c r="F1985" s="109"/>
      <c r="G1985" s="109"/>
      <c r="H1985" s="109"/>
      <c r="I1985" s="110"/>
    </row>
    <row r="1986" spans="2:9">
      <c r="B1986" s="109"/>
      <c r="C1986" s="109"/>
      <c r="D1986" s="109"/>
      <c r="E1986" s="109"/>
      <c r="F1986" s="109"/>
      <c r="G1986" s="109"/>
      <c r="H1986" s="109"/>
      <c r="I1986" s="110"/>
    </row>
    <row r="1987" spans="2:9">
      <c r="B1987" s="109"/>
      <c r="C1987" s="109"/>
      <c r="D1987" s="109"/>
      <c r="E1987" s="109"/>
      <c r="F1987" s="109"/>
      <c r="G1987" s="109"/>
      <c r="H1987" s="109"/>
      <c r="I1987" s="110"/>
    </row>
    <row r="1988" spans="2:9">
      <c r="B1988" s="109"/>
      <c r="C1988" s="109"/>
      <c r="D1988" s="109"/>
      <c r="E1988" s="109"/>
      <c r="F1988" s="109"/>
      <c r="G1988" s="109"/>
      <c r="H1988" s="109"/>
      <c r="I1988" s="110"/>
    </row>
    <row r="1989" spans="2:9">
      <c r="B1989" s="109"/>
      <c r="C1989" s="109"/>
      <c r="D1989" s="109"/>
      <c r="E1989" s="109"/>
      <c r="F1989" s="109"/>
      <c r="G1989" s="109"/>
      <c r="H1989" s="109"/>
      <c r="I1989" s="110"/>
    </row>
    <row r="1990" spans="2:9">
      <c r="B1990" s="109"/>
      <c r="C1990" s="109"/>
      <c r="D1990" s="109"/>
      <c r="E1990" s="109"/>
      <c r="F1990" s="109"/>
      <c r="G1990" s="109"/>
      <c r="H1990" s="109"/>
      <c r="I1990" s="110"/>
    </row>
    <row r="1991" spans="2:9">
      <c r="B1991" s="109"/>
      <c r="C1991" s="109"/>
      <c r="D1991" s="109"/>
      <c r="E1991" s="109"/>
      <c r="F1991" s="109"/>
      <c r="G1991" s="109"/>
      <c r="H1991" s="109"/>
      <c r="I1991" s="110"/>
    </row>
    <row r="1992" spans="2:9">
      <c r="B1992" s="109"/>
      <c r="C1992" s="109"/>
      <c r="D1992" s="109"/>
      <c r="E1992" s="109"/>
      <c r="F1992" s="109"/>
      <c r="G1992" s="109"/>
      <c r="H1992" s="109"/>
      <c r="I1992" s="110"/>
    </row>
    <row r="1993" spans="2:9">
      <c r="B1993" s="109"/>
      <c r="C1993" s="109"/>
      <c r="D1993" s="109"/>
      <c r="E1993" s="109"/>
      <c r="F1993" s="109"/>
      <c r="G1993" s="109"/>
      <c r="H1993" s="109"/>
      <c r="I1993" s="110"/>
    </row>
    <row r="1994" spans="2:9">
      <c r="B1994" s="109"/>
      <c r="C1994" s="109"/>
      <c r="D1994" s="109"/>
      <c r="E1994" s="109"/>
      <c r="F1994" s="109"/>
      <c r="G1994" s="109"/>
      <c r="H1994" s="109"/>
      <c r="I1994" s="110"/>
    </row>
    <row r="1995" spans="2:9">
      <c r="B1995" s="109"/>
      <c r="C1995" s="109"/>
      <c r="D1995" s="109"/>
      <c r="E1995" s="109"/>
      <c r="F1995" s="109"/>
      <c r="G1995" s="109"/>
      <c r="H1995" s="109"/>
      <c r="I1995" s="110"/>
    </row>
    <row r="1996" spans="2:9">
      <c r="B1996" s="109"/>
      <c r="C1996" s="109"/>
      <c r="D1996" s="109"/>
      <c r="E1996" s="109"/>
      <c r="F1996" s="109"/>
      <c r="G1996" s="109"/>
      <c r="H1996" s="109"/>
      <c r="I1996" s="110"/>
    </row>
    <row r="1997" spans="2:9">
      <c r="B1997" s="109"/>
      <c r="C1997" s="109"/>
      <c r="D1997" s="109"/>
      <c r="E1997" s="109"/>
      <c r="F1997" s="109"/>
      <c r="G1997" s="109"/>
      <c r="H1997" s="109"/>
      <c r="I1997" s="110"/>
    </row>
    <row r="1998" spans="2:9">
      <c r="B1998" s="109"/>
      <c r="C1998" s="109"/>
      <c r="D1998" s="109"/>
      <c r="E1998" s="109"/>
      <c r="F1998" s="109"/>
      <c r="G1998" s="109"/>
      <c r="H1998" s="109"/>
      <c r="I1998" s="110"/>
    </row>
    <row r="1999" spans="2:9">
      <c r="B1999" s="109"/>
      <c r="C1999" s="109"/>
      <c r="D1999" s="109"/>
      <c r="E1999" s="109"/>
      <c r="F1999" s="109"/>
      <c r="G1999" s="109"/>
      <c r="H1999" s="109"/>
      <c r="I1999" s="110"/>
    </row>
    <row r="2000" spans="2:9">
      <c r="B2000" s="109"/>
      <c r="C2000" s="109"/>
      <c r="D2000" s="109"/>
      <c r="E2000" s="109"/>
      <c r="F2000" s="109"/>
      <c r="G2000" s="109"/>
      <c r="H2000" s="109"/>
      <c r="I2000" s="110"/>
    </row>
    <row r="2001" spans="2:9">
      <c r="B2001" s="109"/>
      <c r="C2001" s="109"/>
      <c r="D2001" s="109"/>
      <c r="E2001" s="109"/>
      <c r="F2001" s="109"/>
      <c r="G2001" s="109"/>
      <c r="H2001" s="109"/>
      <c r="I2001" s="110"/>
    </row>
    <row r="2002" spans="2:9">
      <c r="B2002" s="109"/>
      <c r="C2002" s="109"/>
      <c r="D2002" s="109"/>
      <c r="E2002" s="109"/>
      <c r="F2002" s="109"/>
      <c r="G2002" s="109"/>
      <c r="H2002" s="109"/>
      <c r="I2002" s="110"/>
    </row>
    <row r="2003" spans="2:9">
      <c r="B2003" s="109"/>
      <c r="C2003" s="109"/>
      <c r="D2003" s="109"/>
      <c r="E2003" s="109"/>
      <c r="F2003" s="109"/>
      <c r="G2003" s="109"/>
      <c r="H2003" s="109"/>
      <c r="I2003" s="110"/>
    </row>
    <row r="2004" spans="2:9">
      <c r="B2004" s="109"/>
      <c r="C2004" s="109"/>
      <c r="D2004" s="109"/>
      <c r="E2004" s="109"/>
      <c r="F2004" s="109"/>
      <c r="G2004" s="109"/>
      <c r="H2004" s="109"/>
      <c r="I2004" s="110"/>
    </row>
    <row r="2005" spans="2:9">
      <c r="B2005" s="109"/>
      <c r="C2005" s="109"/>
      <c r="D2005" s="109"/>
      <c r="E2005" s="109"/>
      <c r="F2005" s="109"/>
      <c r="G2005" s="109"/>
      <c r="H2005" s="109"/>
      <c r="I2005" s="110"/>
    </row>
    <row r="2006" spans="2:9">
      <c r="B2006" s="109"/>
      <c r="C2006" s="109"/>
      <c r="D2006" s="109"/>
      <c r="E2006" s="109"/>
      <c r="F2006" s="109"/>
      <c r="G2006" s="109"/>
      <c r="H2006" s="109"/>
      <c r="I2006" s="110"/>
    </row>
    <row r="2007" spans="2:9">
      <c r="B2007" s="109"/>
      <c r="C2007" s="109"/>
      <c r="D2007" s="109"/>
      <c r="E2007" s="109"/>
      <c r="F2007" s="109"/>
      <c r="G2007" s="109"/>
      <c r="H2007" s="109"/>
      <c r="I2007" s="110"/>
    </row>
    <row r="2008" spans="2:9">
      <c r="B2008" s="109"/>
      <c r="C2008" s="109"/>
      <c r="D2008" s="109"/>
      <c r="E2008" s="109"/>
      <c r="F2008" s="109"/>
      <c r="G2008" s="109"/>
      <c r="H2008" s="109"/>
      <c r="I2008" s="110"/>
    </row>
    <row r="2009" spans="2:9">
      <c r="B2009" s="109"/>
      <c r="C2009" s="109"/>
      <c r="D2009" s="109"/>
      <c r="E2009" s="109"/>
      <c r="F2009" s="109"/>
      <c r="G2009" s="109"/>
      <c r="H2009" s="109"/>
      <c r="I2009" s="110"/>
    </row>
    <row r="2010" spans="2:9">
      <c r="B2010" s="109"/>
      <c r="C2010" s="109"/>
      <c r="D2010" s="109"/>
      <c r="E2010" s="109"/>
      <c r="F2010" s="109"/>
      <c r="G2010" s="109"/>
      <c r="H2010" s="109"/>
      <c r="I2010" s="110"/>
    </row>
    <row r="2011" spans="2:9">
      <c r="B2011" s="109"/>
      <c r="C2011" s="109"/>
      <c r="D2011" s="109"/>
      <c r="E2011" s="109"/>
      <c r="F2011" s="109"/>
      <c r="G2011" s="109"/>
      <c r="H2011" s="109"/>
      <c r="I2011" s="110"/>
    </row>
    <row r="2012" spans="2:9">
      <c r="B2012" s="109"/>
      <c r="C2012" s="109"/>
      <c r="D2012" s="109"/>
      <c r="E2012" s="109"/>
      <c r="F2012" s="109"/>
      <c r="G2012" s="109"/>
      <c r="H2012" s="109"/>
      <c r="I2012" s="110"/>
    </row>
    <row r="2013" spans="2:9">
      <c r="B2013" s="109"/>
      <c r="C2013" s="109"/>
      <c r="D2013" s="109"/>
      <c r="E2013" s="109"/>
      <c r="F2013" s="109"/>
      <c r="G2013" s="109"/>
      <c r="H2013" s="109"/>
      <c r="I2013" s="110"/>
    </row>
    <row r="2014" spans="2:9">
      <c r="B2014" s="109"/>
      <c r="C2014" s="109"/>
      <c r="D2014" s="109"/>
      <c r="E2014" s="109"/>
      <c r="F2014" s="109"/>
      <c r="G2014" s="109"/>
      <c r="H2014" s="109"/>
      <c r="I2014" s="110"/>
    </row>
    <row r="2015" spans="2:9">
      <c r="B2015" s="109"/>
      <c r="C2015" s="109"/>
      <c r="D2015" s="109"/>
      <c r="E2015" s="109"/>
      <c r="F2015" s="109"/>
      <c r="G2015" s="109"/>
      <c r="H2015" s="109"/>
      <c r="I2015" s="110"/>
    </row>
    <row r="2016" spans="2:9">
      <c r="B2016" s="109"/>
      <c r="C2016" s="109"/>
      <c r="D2016" s="109"/>
      <c r="E2016" s="109"/>
      <c r="F2016" s="109"/>
      <c r="G2016" s="109"/>
      <c r="H2016" s="109"/>
      <c r="I2016" s="110"/>
    </row>
    <row r="2017" spans="2:9">
      <c r="B2017" s="109"/>
      <c r="C2017" s="109"/>
      <c r="D2017" s="109"/>
      <c r="E2017" s="109"/>
      <c r="F2017" s="109"/>
      <c r="G2017" s="109"/>
      <c r="H2017" s="109"/>
      <c r="I2017" s="110"/>
    </row>
    <row r="2018" spans="2:9">
      <c r="B2018" s="109"/>
      <c r="C2018" s="109"/>
      <c r="D2018" s="109"/>
      <c r="E2018" s="109"/>
      <c r="F2018" s="109"/>
      <c r="G2018" s="109"/>
      <c r="H2018" s="109"/>
      <c r="I2018" s="110"/>
    </row>
    <row r="2019" spans="2:9">
      <c r="B2019" s="109"/>
      <c r="C2019" s="109"/>
      <c r="D2019" s="109"/>
      <c r="E2019" s="109"/>
      <c r="F2019" s="109"/>
      <c r="G2019" s="109"/>
      <c r="H2019" s="109"/>
      <c r="I2019" s="110"/>
    </row>
    <row r="2020" spans="2:9">
      <c r="B2020" s="109"/>
      <c r="C2020" s="109"/>
      <c r="D2020" s="109"/>
      <c r="E2020" s="109"/>
      <c r="F2020" s="109"/>
      <c r="G2020" s="109"/>
      <c r="H2020" s="109"/>
      <c r="I2020" s="110"/>
    </row>
    <row r="2021" spans="2:9">
      <c r="B2021" s="109"/>
      <c r="C2021" s="109"/>
      <c r="D2021" s="109"/>
      <c r="E2021" s="109"/>
      <c r="F2021" s="109"/>
      <c r="G2021" s="109"/>
      <c r="H2021" s="109"/>
      <c r="I2021" s="110"/>
    </row>
    <row r="2022" spans="2:9">
      <c r="B2022" s="109"/>
      <c r="C2022" s="109"/>
      <c r="D2022" s="109"/>
      <c r="E2022" s="109"/>
      <c r="F2022" s="109"/>
      <c r="G2022" s="109"/>
      <c r="H2022" s="109"/>
      <c r="I2022" s="110"/>
    </row>
    <row r="2023" spans="2:9">
      <c r="B2023" s="109"/>
      <c r="C2023" s="109"/>
      <c r="D2023" s="109"/>
      <c r="E2023" s="109"/>
      <c r="F2023" s="109"/>
      <c r="G2023" s="109"/>
      <c r="H2023" s="109"/>
      <c r="I2023" s="110"/>
    </row>
    <row r="2024" spans="2:9">
      <c r="B2024" s="109"/>
      <c r="C2024" s="109"/>
      <c r="D2024" s="109"/>
      <c r="E2024" s="109"/>
      <c r="F2024" s="109"/>
      <c r="G2024" s="109"/>
      <c r="H2024" s="109"/>
      <c r="I2024" s="110"/>
    </row>
    <row r="2025" spans="2:9">
      <c r="B2025" s="109"/>
      <c r="C2025" s="109"/>
      <c r="D2025" s="109"/>
      <c r="E2025" s="109"/>
      <c r="F2025" s="109"/>
      <c r="G2025" s="109"/>
      <c r="H2025" s="109"/>
      <c r="I2025" s="110"/>
    </row>
    <row r="2026" spans="2:9">
      <c r="B2026" s="109"/>
      <c r="C2026" s="109"/>
      <c r="D2026" s="109"/>
      <c r="E2026" s="109"/>
      <c r="F2026" s="109"/>
      <c r="G2026" s="109"/>
      <c r="H2026" s="109"/>
      <c r="I2026" s="110"/>
    </row>
    <row r="2027" spans="2:9">
      <c r="B2027" s="109"/>
      <c r="C2027" s="109"/>
      <c r="D2027" s="109"/>
      <c r="E2027" s="109"/>
      <c r="F2027" s="109"/>
      <c r="G2027" s="109"/>
      <c r="H2027" s="109"/>
      <c r="I2027" s="110"/>
    </row>
    <row r="2028" spans="2:9">
      <c r="B2028" s="109"/>
      <c r="C2028" s="109"/>
      <c r="D2028" s="109"/>
      <c r="E2028" s="109"/>
      <c r="F2028" s="109"/>
      <c r="G2028" s="109"/>
      <c r="H2028" s="109"/>
      <c r="I2028" s="110"/>
    </row>
    <row r="2029" spans="2:9">
      <c r="B2029" s="109"/>
      <c r="C2029" s="109"/>
      <c r="D2029" s="109"/>
      <c r="E2029" s="109"/>
      <c r="F2029" s="109"/>
      <c r="G2029" s="109"/>
      <c r="H2029" s="109"/>
      <c r="I2029" s="110"/>
    </row>
    <row r="2030" spans="2:9">
      <c r="B2030" s="109"/>
      <c r="C2030" s="109"/>
      <c r="D2030" s="109"/>
      <c r="E2030" s="109"/>
      <c r="F2030" s="109"/>
      <c r="G2030" s="109"/>
      <c r="H2030" s="109"/>
      <c r="I2030" s="110"/>
    </row>
    <row r="2031" spans="2:9">
      <c r="B2031" s="109"/>
      <c r="C2031" s="109"/>
      <c r="D2031" s="109"/>
      <c r="E2031" s="109"/>
      <c r="F2031" s="109"/>
      <c r="G2031" s="109"/>
      <c r="H2031" s="109"/>
      <c r="I2031" s="110"/>
    </row>
    <row r="2032" spans="2:9">
      <c r="B2032" s="109"/>
      <c r="C2032" s="109"/>
      <c r="D2032" s="109"/>
      <c r="E2032" s="109"/>
      <c r="F2032" s="109"/>
      <c r="G2032" s="109"/>
      <c r="H2032" s="109"/>
      <c r="I2032" s="110"/>
    </row>
    <row r="2033" spans="2:9">
      <c r="B2033" s="109"/>
      <c r="C2033" s="109"/>
      <c r="D2033" s="109"/>
      <c r="E2033" s="109"/>
      <c r="F2033" s="109"/>
      <c r="G2033" s="109"/>
      <c r="H2033" s="109"/>
      <c r="I2033" s="110"/>
    </row>
    <row r="2034" spans="2:9">
      <c r="B2034" s="109"/>
      <c r="C2034" s="109"/>
      <c r="D2034" s="109"/>
      <c r="E2034" s="109"/>
      <c r="F2034" s="109"/>
      <c r="G2034" s="109"/>
      <c r="H2034" s="109"/>
      <c r="I2034" s="110"/>
    </row>
    <row r="2035" spans="2:9">
      <c r="B2035" s="109"/>
      <c r="C2035" s="109"/>
      <c r="D2035" s="109"/>
      <c r="E2035" s="109"/>
      <c r="F2035" s="109"/>
      <c r="G2035" s="109"/>
      <c r="H2035" s="109"/>
      <c r="I2035" s="110"/>
    </row>
    <row r="2036" spans="2:9">
      <c r="B2036" s="109"/>
      <c r="C2036" s="109"/>
      <c r="D2036" s="109"/>
      <c r="E2036" s="109"/>
      <c r="F2036" s="109"/>
      <c r="G2036" s="109"/>
      <c r="H2036" s="109"/>
      <c r="I2036" s="110"/>
    </row>
    <row r="2037" spans="2:9">
      <c r="B2037" s="109"/>
      <c r="C2037" s="109"/>
      <c r="D2037" s="109"/>
      <c r="E2037" s="109"/>
      <c r="F2037" s="109"/>
      <c r="G2037" s="109"/>
      <c r="H2037" s="109"/>
      <c r="I2037" s="110"/>
    </row>
    <row r="2038" spans="2:9">
      <c r="B2038" s="109"/>
      <c r="C2038" s="109"/>
      <c r="D2038" s="109"/>
      <c r="E2038" s="109"/>
      <c r="F2038" s="109"/>
      <c r="G2038" s="109"/>
      <c r="H2038" s="109"/>
      <c r="I2038" s="110"/>
    </row>
    <row r="2039" spans="2:9">
      <c r="B2039" s="109"/>
      <c r="C2039" s="109"/>
      <c r="D2039" s="109"/>
      <c r="E2039" s="109"/>
      <c r="F2039" s="109"/>
      <c r="G2039" s="109"/>
      <c r="H2039" s="109"/>
      <c r="I2039" s="110"/>
    </row>
    <row r="2040" spans="2:9">
      <c r="B2040" s="109"/>
      <c r="C2040" s="109"/>
      <c r="D2040" s="109"/>
      <c r="E2040" s="109"/>
      <c r="F2040" s="109"/>
      <c r="G2040" s="109"/>
      <c r="H2040" s="109"/>
      <c r="I2040" s="110"/>
    </row>
    <row r="2041" spans="2:9">
      <c r="B2041" s="109"/>
      <c r="C2041" s="109"/>
      <c r="D2041" s="109"/>
      <c r="E2041" s="109"/>
      <c r="F2041" s="109"/>
      <c r="G2041" s="109"/>
      <c r="H2041" s="109"/>
      <c r="I2041" s="110"/>
    </row>
    <row r="2042" spans="2:9">
      <c r="B2042" s="109"/>
      <c r="C2042" s="109"/>
      <c r="D2042" s="109"/>
      <c r="E2042" s="109"/>
      <c r="F2042" s="109"/>
      <c r="G2042" s="109"/>
      <c r="H2042" s="109"/>
      <c r="I2042" s="110"/>
    </row>
    <row r="2043" spans="2:9">
      <c r="B2043" s="109"/>
      <c r="C2043" s="109"/>
      <c r="D2043" s="109"/>
      <c r="E2043" s="109"/>
      <c r="F2043" s="109"/>
      <c r="G2043" s="109"/>
      <c r="H2043" s="109"/>
      <c r="I2043" s="110"/>
    </row>
    <row r="2044" spans="2:9">
      <c r="B2044" s="109"/>
      <c r="C2044" s="109"/>
      <c r="D2044" s="109"/>
      <c r="E2044" s="109"/>
      <c r="F2044" s="109"/>
      <c r="G2044" s="109"/>
      <c r="H2044" s="109"/>
      <c r="I2044" s="110"/>
    </row>
    <row r="2045" spans="2:9">
      <c r="B2045" s="109"/>
      <c r="C2045" s="109"/>
      <c r="D2045" s="109"/>
      <c r="E2045" s="109"/>
      <c r="F2045" s="109"/>
      <c r="G2045" s="109"/>
      <c r="H2045" s="109"/>
      <c r="I2045" s="110"/>
    </row>
    <row r="2046" spans="2:9">
      <c r="B2046" s="109"/>
      <c r="C2046" s="109"/>
      <c r="D2046" s="109"/>
      <c r="E2046" s="109"/>
      <c r="F2046" s="109"/>
      <c r="G2046" s="109"/>
      <c r="H2046" s="109"/>
      <c r="I2046" s="110"/>
    </row>
    <row r="2047" spans="2:9">
      <c r="B2047" s="109"/>
      <c r="C2047" s="109"/>
      <c r="D2047" s="109"/>
      <c r="E2047" s="109"/>
      <c r="F2047" s="109"/>
      <c r="G2047" s="109"/>
      <c r="H2047" s="109"/>
      <c r="I2047" s="110"/>
    </row>
    <row r="2048" spans="2:9">
      <c r="B2048" s="109"/>
      <c r="C2048" s="109"/>
      <c r="D2048" s="109"/>
      <c r="E2048" s="109"/>
      <c r="F2048" s="109"/>
      <c r="G2048" s="109"/>
      <c r="H2048" s="109"/>
      <c r="I2048" s="110"/>
    </row>
    <row r="2049" spans="2:9">
      <c r="B2049" s="109"/>
      <c r="C2049" s="109"/>
      <c r="D2049" s="109"/>
      <c r="E2049" s="109"/>
      <c r="F2049" s="109"/>
      <c r="G2049" s="109"/>
      <c r="H2049" s="109"/>
      <c r="I2049" s="110"/>
    </row>
    <row r="2050" spans="2:9">
      <c r="B2050" s="109"/>
      <c r="C2050" s="109"/>
      <c r="D2050" s="109"/>
      <c r="E2050" s="109"/>
      <c r="F2050" s="109"/>
      <c r="G2050" s="109"/>
      <c r="H2050" s="109"/>
      <c r="I2050" s="110"/>
    </row>
    <row r="2051" spans="2:9">
      <c r="B2051" s="109"/>
      <c r="C2051" s="109"/>
      <c r="D2051" s="109"/>
      <c r="E2051" s="109"/>
      <c r="F2051" s="109"/>
      <c r="G2051" s="109"/>
      <c r="H2051" s="109"/>
      <c r="I2051" s="110"/>
    </row>
    <row r="2052" spans="2:9">
      <c r="B2052" s="109"/>
      <c r="C2052" s="109"/>
      <c r="D2052" s="109"/>
      <c r="E2052" s="109"/>
      <c r="F2052" s="109"/>
      <c r="G2052" s="109"/>
      <c r="H2052" s="109"/>
      <c r="I2052" s="110"/>
    </row>
    <row r="2053" spans="2:9">
      <c r="B2053" s="109"/>
      <c r="C2053" s="109"/>
      <c r="D2053" s="109"/>
      <c r="E2053" s="109"/>
      <c r="F2053" s="109"/>
      <c r="G2053" s="109"/>
      <c r="H2053" s="109"/>
      <c r="I2053" s="110"/>
    </row>
    <row r="2054" spans="2:9">
      <c r="B2054" s="109"/>
      <c r="C2054" s="109"/>
      <c r="D2054" s="109"/>
      <c r="E2054" s="109"/>
      <c r="F2054" s="109"/>
      <c r="G2054" s="109"/>
      <c r="H2054" s="109"/>
      <c r="I2054" s="110"/>
    </row>
    <row r="2055" spans="2:9">
      <c r="B2055" s="109"/>
      <c r="C2055" s="109"/>
      <c r="D2055" s="109"/>
      <c r="E2055" s="109"/>
      <c r="F2055" s="109"/>
      <c r="G2055" s="109"/>
      <c r="H2055" s="109"/>
      <c r="I2055" s="110"/>
    </row>
    <row r="2056" spans="2:9">
      <c r="B2056" s="109"/>
      <c r="C2056" s="109"/>
      <c r="D2056" s="109"/>
      <c r="E2056" s="109"/>
      <c r="F2056" s="109"/>
      <c r="G2056" s="109"/>
      <c r="H2056" s="109"/>
      <c r="I2056" s="110"/>
    </row>
    <row r="2057" spans="2:9">
      <c r="B2057" s="109"/>
      <c r="C2057" s="109"/>
      <c r="D2057" s="109"/>
      <c r="E2057" s="109"/>
      <c r="F2057" s="109"/>
      <c r="G2057" s="109"/>
      <c r="H2057" s="109"/>
      <c r="I2057" s="110"/>
    </row>
    <row r="2058" spans="2:9">
      <c r="B2058" s="109"/>
      <c r="C2058" s="109"/>
      <c r="D2058" s="109"/>
      <c r="E2058" s="109"/>
      <c r="F2058" s="109"/>
      <c r="G2058" s="109"/>
      <c r="H2058" s="109"/>
      <c r="I2058" s="110"/>
    </row>
    <row r="2059" spans="2:9">
      <c r="B2059" s="109"/>
      <c r="C2059" s="109"/>
      <c r="D2059" s="109"/>
      <c r="E2059" s="109"/>
      <c r="F2059" s="109"/>
      <c r="G2059" s="109"/>
      <c r="H2059" s="109"/>
      <c r="I2059" s="110"/>
    </row>
    <row r="2060" spans="2:9">
      <c r="B2060" s="109"/>
      <c r="C2060" s="109"/>
      <c r="D2060" s="109"/>
      <c r="E2060" s="109"/>
      <c r="F2060" s="109"/>
      <c r="G2060" s="109"/>
      <c r="H2060" s="109"/>
      <c r="I2060" s="110"/>
    </row>
    <row r="2061" spans="2:9">
      <c r="B2061" s="109"/>
      <c r="C2061" s="109"/>
      <c r="D2061" s="109"/>
      <c r="E2061" s="109"/>
      <c r="F2061" s="109"/>
      <c r="G2061" s="109"/>
      <c r="H2061" s="109"/>
      <c r="I2061" s="110"/>
    </row>
    <row r="2062" spans="2:9">
      <c r="B2062" s="109"/>
      <c r="C2062" s="109"/>
      <c r="D2062" s="109"/>
      <c r="E2062" s="109"/>
      <c r="F2062" s="109"/>
      <c r="G2062" s="109"/>
      <c r="H2062" s="109"/>
      <c r="I2062" s="110"/>
    </row>
    <row r="2063" spans="2:9">
      <c r="B2063" s="109"/>
      <c r="C2063" s="109"/>
      <c r="D2063" s="109"/>
      <c r="E2063" s="109"/>
      <c r="F2063" s="109"/>
      <c r="G2063" s="109"/>
      <c r="H2063" s="109"/>
      <c r="I2063" s="110"/>
    </row>
    <row r="2064" spans="2:9">
      <c r="B2064" s="109"/>
      <c r="C2064" s="109"/>
      <c r="D2064" s="109"/>
      <c r="E2064" s="109"/>
      <c r="F2064" s="109"/>
      <c r="G2064" s="109"/>
      <c r="H2064" s="109"/>
      <c r="I2064" s="110"/>
    </row>
    <row r="2065" spans="2:9">
      <c r="B2065" s="109"/>
      <c r="C2065" s="109"/>
      <c r="D2065" s="109"/>
      <c r="E2065" s="109"/>
      <c r="F2065" s="109"/>
      <c r="G2065" s="109"/>
      <c r="H2065" s="109"/>
      <c r="I2065" s="110"/>
    </row>
    <row r="2066" spans="2:9">
      <c r="B2066" s="109"/>
      <c r="C2066" s="109"/>
      <c r="D2066" s="109"/>
      <c r="E2066" s="109"/>
      <c r="F2066" s="109"/>
      <c r="G2066" s="109"/>
      <c r="H2066" s="109"/>
      <c r="I2066" s="110"/>
    </row>
    <row r="2067" spans="2:9">
      <c r="B2067" s="109"/>
      <c r="C2067" s="109"/>
      <c r="D2067" s="109"/>
      <c r="E2067" s="109"/>
      <c r="F2067" s="109"/>
      <c r="G2067" s="109"/>
      <c r="H2067" s="109"/>
      <c r="I2067" s="110"/>
    </row>
    <row r="2068" spans="2:9">
      <c r="B2068" s="109"/>
      <c r="C2068" s="109"/>
      <c r="D2068" s="109"/>
      <c r="E2068" s="109"/>
      <c r="F2068" s="109"/>
      <c r="G2068" s="109"/>
      <c r="H2068" s="109"/>
      <c r="I2068" s="110"/>
    </row>
    <row r="2069" spans="2:9">
      <c r="B2069" s="109"/>
      <c r="C2069" s="109"/>
      <c r="D2069" s="109"/>
      <c r="E2069" s="109"/>
      <c r="F2069" s="109"/>
      <c r="G2069" s="109"/>
      <c r="H2069" s="109"/>
      <c r="I2069" s="110"/>
    </row>
    <row r="2070" spans="2:9">
      <c r="B2070" s="109"/>
      <c r="C2070" s="109"/>
      <c r="D2070" s="109"/>
      <c r="E2070" s="109"/>
      <c r="F2070" s="109"/>
      <c r="G2070" s="109"/>
      <c r="H2070" s="109"/>
      <c r="I2070" s="110"/>
    </row>
    <row r="2071" spans="2:9">
      <c r="B2071" s="109"/>
      <c r="C2071" s="109"/>
      <c r="D2071" s="109"/>
      <c r="E2071" s="109"/>
      <c r="F2071" s="109"/>
      <c r="G2071" s="109"/>
      <c r="H2071" s="109"/>
      <c r="I2071" s="110"/>
    </row>
    <row r="2072" spans="2:9">
      <c r="B2072" s="109"/>
      <c r="C2072" s="109"/>
      <c r="D2072" s="109"/>
      <c r="E2072" s="109"/>
      <c r="F2072" s="109"/>
      <c r="G2072" s="109"/>
      <c r="H2072" s="109"/>
      <c r="I2072" s="110"/>
    </row>
    <row r="2073" spans="2:9">
      <c r="B2073" s="109"/>
      <c r="C2073" s="109"/>
      <c r="D2073" s="109"/>
      <c r="E2073" s="109"/>
      <c r="F2073" s="109"/>
      <c r="G2073" s="109"/>
      <c r="H2073" s="109"/>
      <c r="I2073" s="110"/>
    </row>
    <row r="2074" spans="2:9">
      <c r="B2074" s="109"/>
      <c r="C2074" s="109"/>
      <c r="D2074" s="109"/>
      <c r="E2074" s="109"/>
      <c r="F2074" s="109"/>
      <c r="G2074" s="109"/>
      <c r="H2074" s="109"/>
      <c r="I2074" s="110"/>
    </row>
    <row r="2075" spans="2:9">
      <c r="B2075" s="109"/>
      <c r="C2075" s="109"/>
      <c r="D2075" s="109"/>
      <c r="E2075" s="109"/>
      <c r="F2075" s="109"/>
      <c r="G2075" s="109"/>
      <c r="H2075" s="109"/>
      <c r="I2075" s="110"/>
    </row>
    <row r="2076" spans="2:9">
      <c r="B2076" s="109"/>
      <c r="C2076" s="109"/>
      <c r="D2076" s="109"/>
      <c r="E2076" s="109"/>
      <c r="F2076" s="109"/>
      <c r="G2076" s="109"/>
      <c r="H2076" s="109"/>
      <c r="I2076" s="110"/>
    </row>
    <row r="2077" spans="2:9">
      <c r="B2077" s="109"/>
      <c r="C2077" s="109"/>
      <c r="D2077" s="109"/>
      <c r="E2077" s="109"/>
      <c r="F2077" s="109"/>
      <c r="G2077" s="109"/>
      <c r="H2077" s="109"/>
      <c r="I2077" s="110"/>
    </row>
    <row r="2078" spans="2:9">
      <c r="B2078" s="109"/>
      <c r="C2078" s="109"/>
      <c r="D2078" s="109"/>
      <c r="E2078" s="109"/>
      <c r="F2078" s="109"/>
      <c r="G2078" s="109"/>
      <c r="H2078" s="109"/>
      <c r="I2078" s="110"/>
    </row>
    <row r="2079" spans="2:9">
      <c r="B2079" s="109"/>
      <c r="C2079" s="109"/>
      <c r="D2079" s="109"/>
      <c r="E2079" s="109"/>
      <c r="F2079" s="109"/>
      <c r="G2079" s="109"/>
      <c r="H2079" s="109"/>
      <c r="I2079" s="110"/>
    </row>
    <row r="2080" spans="2:9">
      <c r="B2080" s="109"/>
      <c r="C2080" s="109"/>
      <c r="D2080" s="109"/>
      <c r="E2080" s="109"/>
      <c r="F2080" s="109"/>
      <c r="G2080" s="109"/>
      <c r="H2080" s="109"/>
      <c r="I2080" s="110"/>
    </row>
    <row r="2081" spans="2:9">
      <c r="B2081" s="109"/>
      <c r="C2081" s="109"/>
      <c r="D2081" s="109"/>
      <c r="E2081" s="109"/>
      <c r="F2081" s="109"/>
      <c r="G2081" s="109"/>
      <c r="H2081" s="109"/>
      <c r="I2081" s="110"/>
    </row>
    <row r="2082" spans="2:9">
      <c r="B2082" s="109"/>
      <c r="C2082" s="109"/>
      <c r="D2082" s="109"/>
      <c r="E2082" s="109"/>
      <c r="F2082" s="109"/>
      <c r="G2082" s="109"/>
      <c r="H2082" s="109"/>
      <c r="I2082" s="110"/>
    </row>
    <row r="2083" spans="2:9">
      <c r="B2083" s="109"/>
      <c r="C2083" s="109"/>
      <c r="D2083" s="109"/>
      <c r="E2083" s="109"/>
      <c r="F2083" s="109"/>
      <c r="G2083" s="109"/>
      <c r="H2083" s="109"/>
      <c r="I2083" s="110"/>
    </row>
    <row r="2084" spans="2:9">
      <c r="B2084" s="109"/>
      <c r="C2084" s="109"/>
      <c r="D2084" s="109"/>
      <c r="E2084" s="109"/>
      <c r="F2084" s="109"/>
      <c r="G2084" s="109"/>
      <c r="H2084" s="109"/>
      <c r="I2084" s="110"/>
    </row>
    <row r="2085" spans="2:9">
      <c r="B2085" s="109"/>
      <c r="C2085" s="109"/>
      <c r="D2085" s="109"/>
      <c r="E2085" s="109"/>
      <c r="F2085" s="109"/>
      <c r="G2085" s="109"/>
      <c r="H2085" s="109"/>
      <c r="I2085" s="110"/>
    </row>
    <row r="2086" spans="2:9">
      <c r="B2086" s="109"/>
      <c r="C2086" s="109"/>
      <c r="D2086" s="109"/>
      <c r="E2086" s="109"/>
      <c r="F2086" s="109"/>
      <c r="G2086" s="109"/>
      <c r="H2086" s="109"/>
      <c r="I2086" s="110"/>
    </row>
    <row r="2087" spans="2:9">
      <c r="B2087" s="109"/>
      <c r="C2087" s="109"/>
      <c r="D2087" s="109"/>
      <c r="E2087" s="109"/>
      <c r="F2087" s="109"/>
      <c r="G2087" s="109"/>
      <c r="H2087" s="109"/>
      <c r="I2087" s="110"/>
    </row>
    <row r="2088" spans="2:9">
      <c r="B2088" s="109"/>
      <c r="C2088" s="109"/>
      <c r="D2088" s="109"/>
      <c r="E2088" s="109"/>
      <c r="F2088" s="109"/>
      <c r="G2088" s="109"/>
      <c r="H2088" s="109"/>
      <c r="I2088" s="110"/>
    </row>
    <row r="2089" spans="2:9">
      <c r="B2089" s="109"/>
      <c r="C2089" s="109"/>
      <c r="D2089" s="109"/>
      <c r="E2089" s="109"/>
      <c r="F2089" s="109"/>
      <c r="G2089" s="109"/>
      <c r="H2089" s="109"/>
      <c r="I2089" s="110"/>
    </row>
    <row r="2090" spans="2:9">
      <c r="B2090" s="109"/>
      <c r="C2090" s="109"/>
      <c r="D2090" s="109"/>
      <c r="E2090" s="109"/>
      <c r="F2090" s="109"/>
      <c r="G2090" s="109"/>
      <c r="H2090" s="109"/>
      <c r="I2090" s="110"/>
    </row>
    <row r="2091" spans="2:9">
      <c r="B2091" s="109"/>
      <c r="C2091" s="109"/>
      <c r="D2091" s="109"/>
      <c r="E2091" s="109"/>
      <c r="F2091" s="109"/>
      <c r="G2091" s="109"/>
      <c r="H2091" s="109"/>
      <c r="I2091" s="110"/>
    </row>
    <row r="2092" spans="2:9">
      <c r="B2092" s="109"/>
      <c r="C2092" s="109"/>
      <c r="D2092" s="109"/>
      <c r="E2092" s="109"/>
      <c r="F2092" s="109"/>
      <c r="G2092" s="109"/>
      <c r="H2092" s="109"/>
      <c r="I2092" s="110"/>
    </row>
    <row r="2093" spans="2:9">
      <c r="B2093" s="109"/>
      <c r="C2093" s="109"/>
      <c r="D2093" s="109"/>
      <c r="E2093" s="109"/>
      <c r="F2093" s="109"/>
      <c r="G2093" s="109"/>
      <c r="H2093" s="109"/>
      <c r="I2093" s="110"/>
    </row>
    <row r="2094" spans="2:9">
      <c r="B2094" s="109"/>
      <c r="C2094" s="109"/>
      <c r="D2094" s="109"/>
      <c r="E2094" s="109"/>
      <c r="F2094" s="109"/>
      <c r="G2094" s="109"/>
      <c r="H2094" s="109"/>
      <c r="I2094" s="110"/>
    </row>
    <row r="2095" spans="2:9">
      <c r="B2095" s="109"/>
      <c r="C2095" s="109"/>
      <c r="D2095" s="109"/>
      <c r="E2095" s="109"/>
      <c r="F2095" s="109"/>
      <c r="G2095" s="109"/>
      <c r="H2095" s="109"/>
      <c r="I2095" s="110"/>
    </row>
    <row r="2096" spans="2:9">
      <c r="B2096" s="109"/>
      <c r="C2096" s="109"/>
      <c r="D2096" s="109"/>
      <c r="E2096" s="109"/>
      <c r="F2096" s="109"/>
      <c r="G2096" s="109"/>
      <c r="H2096" s="109"/>
      <c r="I2096" s="110"/>
    </row>
    <row r="2097" spans="2:9">
      <c r="B2097" s="109"/>
      <c r="C2097" s="109"/>
      <c r="D2097" s="109"/>
      <c r="E2097" s="109"/>
      <c r="F2097" s="109"/>
      <c r="G2097" s="109"/>
      <c r="H2097" s="109"/>
      <c r="I2097" s="110"/>
    </row>
    <row r="2098" spans="2:9">
      <c r="B2098" s="109"/>
      <c r="C2098" s="109"/>
      <c r="D2098" s="109"/>
      <c r="E2098" s="109"/>
      <c r="F2098" s="109"/>
      <c r="G2098" s="109"/>
      <c r="H2098" s="109"/>
      <c r="I2098" s="110"/>
    </row>
    <row r="2099" spans="2:9">
      <c r="B2099" s="109"/>
      <c r="C2099" s="109"/>
      <c r="D2099" s="109"/>
      <c r="E2099" s="109"/>
      <c r="F2099" s="109"/>
      <c r="G2099" s="109"/>
      <c r="H2099" s="109"/>
      <c r="I2099" s="110"/>
    </row>
    <row r="2100" spans="2:9">
      <c r="B2100" s="109"/>
      <c r="C2100" s="109"/>
      <c r="D2100" s="109"/>
      <c r="E2100" s="109"/>
      <c r="F2100" s="109"/>
      <c r="G2100" s="109"/>
      <c r="H2100" s="109"/>
      <c r="I2100" s="110"/>
    </row>
    <row r="2101" spans="2:9">
      <c r="B2101" s="109"/>
      <c r="C2101" s="109"/>
      <c r="D2101" s="109"/>
      <c r="E2101" s="109"/>
      <c r="F2101" s="109"/>
      <c r="G2101" s="109"/>
      <c r="H2101" s="109"/>
      <c r="I2101" s="110"/>
    </row>
    <row r="2102" spans="2:9">
      <c r="B2102" s="109"/>
      <c r="C2102" s="109"/>
      <c r="D2102" s="109"/>
      <c r="E2102" s="109"/>
      <c r="F2102" s="109"/>
      <c r="G2102" s="109"/>
      <c r="H2102" s="109"/>
      <c r="I2102" s="110"/>
    </row>
    <row r="2103" spans="2:9">
      <c r="B2103" s="109"/>
      <c r="C2103" s="109"/>
      <c r="D2103" s="109"/>
      <c r="E2103" s="109"/>
      <c r="F2103" s="109"/>
      <c r="G2103" s="109"/>
      <c r="H2103" s="109"/>
      <c r="I2103" s="110"/>
    </row>
    <row r="2104" spans="2:9">
      <c r="B2104" s="109"/>
      <c r="C2104" s="109"/>
      <c r="D2104" s="109"/>
      <c r="E2104" s="109"/>
      <c r="F2104" s="109"/>
      <c r="G2104" s="109"/>
      <c r="H2104" s="109"/>
      <c r="I2104" s="110"/>
    </row>
    <row r="2105" spans="2:9">
      <c r="B2105" s="109"/>
      <c r="C2105" s="109"/>
      <c r="D2105" s="109"/>
      <c r="E2105" s="109"/>
      <c r="F2105" s="109"/>
      <c r="G2105" s="109"/>
      <c r="H2105" s="109"/>
      <c r="I2105" s="110"/>
    </row>
    <row r="2106" spans="2:9">
      <c r="B2106" s="109"/>
      <c r="C2106" s="109"/>
      <c r="D2106" s="109"/>
      <c r="E2106" s="109"/>
      <c r="F2106" s="109"/>
      <c r="G2106" s="109"/>
      <c r="H2106" s="109"/>
      <c r="I2106" s="110"/>
    </row>
    <row r="2107" spans="2:9">
      <c r="B2107" s="109"/>
      <c r="C2107" s="109"/>
      <c r="D2107" s="109"/>
      <c r="E2107" s="109"/>
      <c r="F2107" s="109"/>
      <c r="G2107" s="109"/>
      <c r="H2107" s="109"/>
      <c r="I2107" s="110"/>
    </row>
    <row r="2108" spans="2:9">
      <c r="B2108" s="109"/>
      <c r="C2108" s="109"/>
      <c r="D2108" s="109"/>
      <c r="E2108" s="109"/>
      <c r="F2108" s="109"/>
      <c r="G2108" s="109"/>
      <c r="H2108" s="109"/>
      <c r="I2108" s="110"/>
    </row>
    <row r="2109" spans="2:9">
      <c r="B2109" s="109"/>
      <c r="C2109" s="109"/>
      <c r="D2109" s="109"/>
      <c r="E2109" s="109"/>
      <c r="F2109" s="109"/>
      <c r="G2109" s="109"/>
      <c r="H2109" s="109"/>
      <c r="I2109" s="110"/>
    </row>
    <row r="2110" spans="2:9">
      <c r="B2110" s="109"/>
      <c r="C2110" s="109"/>
      <c r="D2110" s="109"/>
      <c r="E2110" s="109"/>
      <c r="F2110" s="109"/>
      <c r="G2110" s="109"/>
      <c r="H2110" s="109"/>
      <c r="I2110" s="110"/>
    </row>
    <row r="2111" spans="2:9">
      <c r="B2111" s="109"/>
      <c r="C2111" s="109"/>
      <c r="D2111" s="109"/>
      <c r="E2111" s="109"/>
      <c r="F2111" s="109"/>
      <c r="G2111" s="109"/>
      <c r="H2111" s="109"/>
      <c r="I2111" s="110"/>
    </row>
    <row r="2112" spans="2:9">
      <c r="B2112" s="109"/>
      <c r="C2112" s="109"/>
      <c r="D2112" s="109"/>
      <c r="E2112" s="109"/>
      <c r="F2112" s="109"/>
      <c r="G2112" s="109"/>
      <c r="H2112" s="109"/>
      <c r="I2112" s="110"/>
    </row>
    <row r="2113" spans="2:9">
      <c r="B2113" s="109"/>
      <c r="C2113" s="109"/>
      <c r="D2113" s="109"/>
      <c r="E2113" s="109"/>
      <c r="F2113" s="109"/>
      <c r="G2113" s="109"/>
      <c r="H2113" s="109"/>
      <c r="I2113" s="110"/>
    </row>
    <row r="2114" spans="2:9">
      <c r="B2114" s="109"/>
      <c r="C2114" s="109"/>
      <c r="D2114" s="109"/>
      <c r="E2114" s="109"/>
      <c r="F2114" s="109"/>
      <c r="G2114" s="109"/>
      <c r="H2114" s="109"/>
      <c r="I2114" s="110"/>
    </row>
    <row r="2115" spans="2:9">
      <c r="B2115" s="109"/>
      <c r="C2115" s="109"/>
      <c r="D2115" s="109"/>
      <c r="E2115" s="109"/>
      <c r="F2115" s="109"/>
      <c r="G2115" s="109"/>
      <c r="H2115" s="109"/>
      <c r="I2115" s="110"/>
    </row>
    <row r="2116" spans="2:9">
      <c r="B2116" s="109"/>
      <c r="C2116" s="109"/>
      <c r="D2116" s="109"/>
      <c r="E2116" s="109"/>
      <c r="F2116" s="109"/>
      <c r="G2116" s="109"/>
      <c r="H2116" s="109"/>
      <c r="I2116" s="110"/>
    </row>
    <row r="2117" spans="2:9">
      <c r="B2117" s="109"/>
      <c r="C2117" s="109"/>
      <c r="D2117" s="109"/>
      <c r="E2117" s="109"/>
      <c r="F2117" s="109"/>
      <c r="G2117" s="109"/>
      <c r="H2117" s="109"/>
      <c r="I2117" s="110"/>
    </row>
    <row r="2118" spans="2:9">
      <c r="B2118" s="109"/>
      <c r="C2118" s="109"/>
      <c r="D2118" s="109"/>
      <c r="E2118" s="109"/>
      <c r="F2118" s="109"/>
      <c r="G2118" s="109"/>
      <c r="H2118" s="109"/>
      <c r="I2118" s="110"/>
    </row>
    <row r="2119" spans="2:9">
      <c r="B2119" s="109"/>
      <c r="C2119" s="109"/>
      <c r="D2119" s="109"/>
      <c r="E2119" s="109"/>
      <c r="F2119" s="109"/>
      <c r="G2119" s="109"/>
      <c r="H2119" s="109"/>
      <c r="I2119" s="110"/>
    </row>
    <row r="2120" spans="2:9">
      <c r="B2120" s="109"/>
      <c r="C2120" s="109"/>
      <c r="D2120" s="109"/>
      <c r="E2120" s="109"/>
      <c r="F2120" s="109"/>
      <c r="G2120" s="109"/>
      <c r="H2120" s="109"/>
      <c r="I2120" s="110"/>
    </row>
    <row r="2121" spans="2:9">
      <c r="B2121" s="109"/>
      <c r="C2121" s="109"/>
      <c r="D2121" s="109"/>
      <c r="E2121" s="109"/>
      <c r="F2121" s="109"/>
      <c r="G2121" s="109"/>
      <c r="H2121" s="109"/>
      <c r="I2121" s="110"/>
    </row>
    <row r="2122" spans="2:9">
      <c r="B2122" s="109"/>
      <c r="C2122" s="109"/>
      <c r="D2122" s="109"/>
      <c r="E2122" s="109"/>
      <c r="F2122" s="109"/>
      <c r="G2122" s="109"/>
      <c r="H2122" s="109"/>
      <c r="I2122" s="110"/>
    </row>
    <row r="2123" spans="2:9">
      <c r="B2123" s="109"/>
      <c r="C2123" s="109"/>
      <c r="D2123" s="109"/>
      <c r="E2123" s="109"/>
      <c r="F2123" s="109"/>
      <c r="G2123" s="109"/>
      <c r="H2123" s="109"/>
      <c r="I2123" s="110"/>
    </row>
    <row r="2124" spans="2:9">
      <c r="B2124" s="109"/>
      <c r="C2124" s="109"/>
      <c r="D2124" s="109"/>
      <c r="E2124" s="109"/>
      <c r="F2124" s="109"/>
      <c r="G2124" s="109"/>
      <c r="H2124" s="109"/>
      <c r="I2124" s="110"/>
    </row>
    <row r="2125" spans="2:9">
      <c r="B2125" s="109"/>
      <c r="C2125" s="109"/>
      <c r="D2125" s="109"/>
      <c r="E2125" s="109"/>
      <c r="F2125" s="109"/>
      <c r="G2125" s="109"/>
      <c r="H2125" s="109"/>
      <c r="I2125" s="110"/>
    </row>
    <row r="2126" spans="2:9">
      <c r="B2126" s="109"/>
      <c r="C2126" s="109"/>
      <c r="D2126" s="109"/>
      <c r="E2126" s="109"/>
      <c r="F2126" s="109"/>
      <c r="G2126" s="109"/>
      <c r="H2126" s="109"/>
      <c r="I2126" s="110"/>
    </row>
    <row r="2127" spans="2:9">
      <c r="B2127" s="109"/>
      <c r="C2127" s="109"/>
      <c r="D2127" s="109"/>
      <c r="E2127" s="109"/>
      <c r="F2127" s="109"/>
      <c r="G2127" s="109"/>
      <c r="H2127" s="109"/>
      <c r="I2127" s="110"/>
    </row>
    <row r="2128" spans="2:9">
      <c r="B2128" s="109"/>
      <c r="C2128" s="109"/>
      <c r="D2128" s="109"/>
      <c r="E2128" s="109"/>
      <c r="F2128" s="109"/>
      <c r="G2128" s="109"/>
      <c r="H2128" s="109"/>
      <c r="I2128" s="110"/>
    </row>
    <row r="2129" spans="2:9">
      <c r="B2129" s="109"/>
      <c r="C2129" s="109"/>
      <c r="D2129" s="109"/>
      <c r="E2129" s="109"/>
      <c r="F2129" s="109"/>
      <c r="G2129" s="109"/>
      <c r="H2129" s="109"/>
      <c r="I2129" s="110"/>
    </row>
    <row r="2130" spans="2:9">
      <c r="B2130" s="109"/>
      <c r="C2130" s="109"/>
      <c r="D2130" s="109"/>
      <c r="E2130" s="109"/>
      <c r="F2130" s="109"/>
      <c r="G2130" s="109"/>
      <c r="H2130" s="109"/>
      <c r="I2130" s="110"/>
    </row>
    <row r="2131" spans="2:9">
      <c r="B2131" s="109"/>
      <c r="C2131" s="109"/>
      <c r="D2131" s="109"/>
      <c r="E2131" s="109"/>
      <c r="F2131" s="109"/>
      <c r="G2131" s="109"/>
      <c r="H2131" s="109"/>
      <c r="I2131" s="110"/>
    </row>
    <row r="2132" spans="2:9">
      <c r="B2132" s="109"/>
      <c r="C2132" s="109"/>
      <c r="D2132" s="109"/>
      <c r="E2132" s="109"/>
      <c r="F2132" s="109"/>
      <c r="G2132" s="109"/>
      <c r="H2132" s="109"/>
      <c r="I2132" s="110"/>
    </row>
    <row r="2133" spans="2:9">
      <c r="B2133" s="109"/>
      <c r="C2133" s="109"/>
      <c r="D2133" s="109"/>
      <c r="E2133" s="109"/>
      <c r="F2133" s="109"/>
      <c r="G2133" s="109"/>
      <c r="H2133" s="109"/>
      <c r="I2133" s="110"/>
    </row>
    <row r="2134" spans="2:9">
      <c r="B2134" s="109"/>
      <c r="C2134" s="109"/>
      <c r="D2134" s="109"/>
      <c r="E2134" s="109"/>
      <c r="F2134" s="109"/>
      <c r="G2134" s="109"/>
      <c r="H2134" s="109"/>
      <c r="I2134" s="110"/>
    </row>
    <row r="2135" spans="2:9">
      <c r="B2135" s="109"/>
      <c r="C2135" s="109"/>
      <c r="D2135" s="109"/>
      <c r="E2135" s="109"/>
      <c r="F2135" s="109"/>
      <c r="G2135" s="109"/>
      <c r="H2135" s="109"/>
      <c r="I2135" s="110"/>
    </row>
    <row r="2136" spans="2:9">
      <c r="B2136" s="109"/>
      <c r="C2136" s="109"/>
      <c r="D2136" s="109"/>
      <c r="E2136" s="109"/>
      <c r="F2136" s="109"/>
      <c r="G2136" s="109"/>
      <c r="H2136" s="109"/>
      <c r="I2136" s="110"/>
    </row>
    <row r="2137" spans="2:9">
      <c r="B2137" s="109"/>
      <c r="C2137" s="109"/>
      <c r="D2137" s="109"/>
      <c r="E2137" s="109"/>
      <c r="F2137" s="109"/>
      <c r="G2137" s="109"/>
      <c r="H2137" s="109"/>
      <c r="I2137" s="110"/>
    </row>
    <row r="2138" spans="2:9">
      <c r="B2138" s="109"/>
      <c r="C2138" s="109"/>
      <c r="D2138" s="109"/>
      <c r="E2138" s="109"/>
      <c r="F2138" s="109"/>
      <c r="G2138" s="109"/>
      <c r="H2138" s="109"/>
      <c r="I2138" s="110"/>
    </row>
    <row r="2139" spans="2:9">
      <c r="B2139" s="109"/>
      <c r="C2139" s="109"/>
      <c r="D2139" s="109"/>
      <c r="E2139" s="109"/>
      <c r="F2139" s="109"/>
      <c r="G2139" s="109"/>
      <c r="H2139" s="109"/>
      <c r="I2139" s="110"/>
    </row>
    <row r="2140" spans="2:9">
      <c r="B2140" s="109"/>
      <c r="C2140" s="109"/>
      <c r="D2140" s="109"/>
      <c r="E2140" s="109"/>
      <c r="F2140" s="109"/>
      <c r="G2140" s="109"/>
      <c r="H2140" s="109"/>
      <c r="I2140" s="110"/>
    </row>
    <row r="2141" spans="2:9">
      <c r="B2141" s="109"/>
      <c r="C2141" s="109"/>
      <c r="D2141" s="109"/>
      <c r="E2141" s="109"/>
      <c r="F2141" s="109"/>
      <c r="G2141" s="109"/>
      <c r="H2141" s="109"/>
      <c r="I2141" s="110"/>
    </row>
    <row r="2142" spans="2:9">
      <c r="B2142" s="109"/>
      <c r="C2142" s="109"/>
      <c r="D2142" s="109"/>
      <c r="E2142" s="109"/>
      <c r="F2142" s="109"/>
      <c r="G2142" s="109"/>
      <c r="H2142" s="109"/>
      <c r="I2142" s="110"/>
    </row>
    <row r="2143" spans="2:9">
      <c r="B2143" s="109"/>
      <c r="C2143" s="109"/>
      <c r="D2143" s="109"/>
      <c r="E2143" s="109"/>
      <c r="F2143" s="109"/>
      <c r="G2143" s="109"/>
      <c r="H2143" s="109"/>
      <c r="I2143" s="110"/>
    </row>
    <row r="2144" spans="2:9">
      <c r="B2144" s="109"/>
      <c r="C2144" s="109"/>
      <c r="D2144" s="109"/>
      <c r="E2144" s="109"/>
      <c r="F2144" s="109"/>
      <c r="G2144" s="109"/>
      <c r="H2144" s="109"/>
      <c r="I2144" s="110"/>
    </row>
    <row r="2145" spans="2:9">
      <c r="B2145" s="109"/>
      <c r="C2145" s="109"/>
      <c r="D2145" s="109"/>
      <c r="E2145" s="109"/>
      <c r="F2145" s="109"/>
      <c r="G2145" s="109"/>
      <c r="H2145" s="109"/>
      <c r="I2145" s="110"/>
    </row>
    <row r="2146" spans="2:9">
      <c r="B2146" s="109"/>
      <c r="C2146" s="109"/>
      <c r="D2146" s="109"/>
      <c r="E2146" s="109"/>
      <c r="F2146" s="109"/>
      <c r="G2146" s="109"/>
      <c r="H2146" s="109"/>
      <c r="I2146" s="110"/>
    </row>
    <row r="2147" spans="2:9">
      <c r="B2147" s="109"/>
      <c r="C2147" s="109"/>
      <c r="D2147" s="109"/>
      <c r="E2147" s="109"/>
      <c r="F2147" s="109"/>
      <c r="G2147" s="109"/>
      <c r="H2147" s="109"/>
      <c r="I2147" s="110"/>
    </row>
    <row r="2148" spans="2:9">
      <c r="B2148" s="109"/>
      <c r="C2148" s="109"/>
      <c r="D2148" s="109"/>
      <c r="E2148" s="109"/>
      <c r="F2148" s="109"/>
      <c r="G2148" s="109"/>
      <c r="H2148" s="109"/>
      <c r="I2148" s="110"/>
    </row>
    <row r="2149" spans="2:9">
      <c r="B2149" s="109"/>
      <c r="C2149" s="109"/>
      <c r="D2149" s="109"/>
      <c r="E2149" s="109"/>
      <c r="F2149" s="109"/>
      <c r="G2149" s="109"/>
      <c r="H2149" s="109"/>
      <c r="I2149" s="110"/>
    </row>
    <row r="2150" spans="2:9">
      <c r="B2150" s="109"/>
      <c r="C2150" s="109"/>
      <c r="D2150" s="109"/>
      <c r="E2150" s="109"/>
      <c r="F2150" s="109"/>
      <c r="G2150" s="109"/>
      <c r="H2150" s="109"/>
      <c r="I2150" s="110"/>
    </row>
    <row r="2151" spans="2:9">
      <c r="B2151" s="109"/>
      <c r="C2151" s="109"/>
      <c r="D2151" s="109"/>
      <c r="E2151" s="109"/>
      <c r="F2151" s="109"/>
      <c r="G2151" s="109"/>
      <c r="H2151" s="109"/>
      <c r="I2151" s="110"/>
    </row>
    <row r="2152" spans="2:9">
      <c r="B2152" s="109"/>
      <c r="C2152" s="109"/>
      <c r="D2152" s="109"/>
      <c r="E2152" s="109"/>
      <c r="F2152" s="109"/>
      <c r="G2152" s="109"/>
      <c r="H2152" s="109"/>
      <c r="I2152" s="110"/>
    </row>
    <row r="2153" spans="2:9">
      <c r="B2153" s="109"/>
      <c r="C2153" s="109"/>
      <c r="D2153" s="109"/>
      <c r="E2153" s="109"/>
      <c r="F2153" s="109"/>
      <c r="G2153" s="109"/>
      <c r="H2153" s="109"/>
      <c r="I2153" s="110"/>
    </row>
    <row r="2154" spans="2:9">
      <c r="B2154" s="109"/>
      <c r="C2154" s="109"/>
      <c r="D2154" s="109"/>
      <c r="E2154" s="109"/>
      <c r="F2154" s="109"/>
      <c r="G2154" s="109"/>
      <c r="H2154" s="109"/>
      <c r="I2154" s="110"/>
    </row>
    <row r="2155" spans="2:9">
      <c r="B2155" s="109"/>
      <c r="C2155" s="109"/>
      <c r="D2155" s="109"/>
      <c r="E2155" s="109"/>
      <c r="F2155" s="109"/>
      <c r="G2155" s="109"/>
      <c r="H2155" s="109"/>
      <c r="I2155" s="110"/>
    </row>
    <row r="2156" spans="2:9">
      <c r="B2156" s="109"/>
      <c r="C2156" s="109"/>
      <c r="D2156" s="109"/>
      <c r="E2156" s="109"/>
      <c r="F2156" s="109"/>
      <c r="G2156" s="109"/>
      <c r="H2156" s="109"/>
      <c r="I2156" s="110"/>
    </row>
    <row r="2157" spans="2:9">
      <c r="B2157" s="109"/>
      <c r="C2157" s="109"/>
      <c r="D2157" s="109"/>
      <c r="E2157" s="109"/>
      <c r="F2157" s="109"/>
      <c r="G2157" s="109"/>
      <c r="H2157" s="109"/>
      <c r="I2157" s="110"/>
    </row>
    <row r="2158" spans="2:9">
      <c r="B2158" s="109"/>
      <c r="C2158" s="109"/>
      <c r="D2158" s="109"/>
      <c r="E2158" s="109"/>
      <c r="F2158" s="109"/>
      <c r="G2158" s="109"/>
      <c r="H2158" s="109"/>
      <c r="I2158" s="110"/>
    </row>
    <row r="2159" spans="2:9">
      <c r="B2159" s="109"/>
      <c r="C2159" s="109"/>
      <c r="D2159" s="109"/>
      <c r="E2159" s="109"/>
      <c r="F2159" s="109"/>
      <c r="G2159" s="109"/>
      <c r="H2159" s="109"/>
      <c r="I2159" s="110"/>
    </row>
    <row r="2160" spans="2:9">
      <c r="B2160" s="109"/>
      <c r="C2160" s="109"/>
      <c r="D2160" s="109"/>
      <c r="E2160" s="109"/>
      <c r="F2160" s="109"/>
      <c r="G2160" s="109"/>
      <c r="H2160" s="109"/>
      <c r="I2160" s="110"/>
    </row>
    <row r="2161" spans="2:9">
      <c r="B2161" s="109"/>
      <c r="C2161" s="109"/>
      <c r="D2161" s="109"/>
      <c r="E2161" s="109"/>
      <c r="F2161" s="109"/>
      <c r="G2161" s="109"/>
      <c r="H2161" s="109"/>
      <c r="I2161" s="110"/>
    </row>
    <row r="2162" spans="2:9">
      <c r="B2162" s="109"/>
      <c r="C2162" s="109"/>
      <c r="D2162" s="109"/>
      <c r="E2162" s="109"/>
      <c r="F2162" s="109"/>
      <c r="G2162" s="109"/>
      <c r="H2162" s="109"/>
      <c r="I2162" s="110"/>
    </row>
    <row r="2163" spans="2:9">
      <c r="B2163" s="109"/>
      <c r="C2163" s="109"/>
      <c r="D2163" s="109"/>
      <c r="E2163" s="109"/>
      <c r="F2163" s="109"/>
      <c r="G2163" s="109"/>
      <c r="H2163" s="109"/>
      <c r="I2163" s="110"/>
    </row>
    <row r="2164" spans="2:9">
      <c r="B2164" s="109"/>
      <c r="C2164" s="109"/>
      <c r="D2164" s="109"/>
      <c r="E2164" s="109"/>
      <c r="F2164" s="109"/>
      <c r="G2164" s="109"/>
      <c r="H2164" s="109"/>
      <c r="I2164" s="110"/>
    </row>
    <row r="2165" spans="2:9">
      <c r="B2165" s="109"/>
      <c r="C2165" s="109"/>
      <c r="D2165" s="109"/>
      <c r="E2165" s="109"/>
      <c r="F2165" s="109"/>
      <c r="G2165" s="109"/>
      <c r="H2165" s="109"/>
      <c r="I2165" s="110"/>
    </row>
    <row r="2166" spans="2:9">
      <c r="B2166" s="109"/>
      <c r="C2166" s="109"/>
      <c r="D2166" s="109"/>
      <c r="E2166" s="109"/>
      <c r="F2166" s="109"/>
      <c r="G2166" s="109"/>
      <c r="H2166" s="109"/>
      <c r="I2166" s="110"/>
    </row>
    <row r="2167" spans="2:9">
      <c r="B2167" s="109"/>
      <c r="C2167" s="109"/>
      <c r="D2167" s="109"/>
      <c r="E2167" s="109"/>
      <c r="F2167" s="109"/>
      <c r="G2167" s="109"/>
      <c r="H2167" s="109"/>
      <c r="I2167" s="110"/>
    </row>
    <row r="2168" spans="2:9">
      <c r="B2168" s="109"/>
      <c r="C2168" s="109"/>
      <c r="D2168" s="109"/>
      <c r="E2168" s="109"/>
      <c r="F2168" s="109"/>
      <c r="G2168" s="109"/>
      <c r="H2168" s="109"/>
      <c r="I2168" s="110"/>
    </row>
    <row r="2169" spans="2:9">
      <c r="B2169" s="109"/>
      <c r="C2169" s="109"/>
      <c r="D2169" s="109"/>
      <c r="E2169" s="109"/>
      <c r="F2169" s="109"/>
      <c r="G2169" s="109"/>
      <c r="H2169" s="109"/>
      <c r="I2169" s="110"/>
    </row>
    <row r="2170" spans="2:9">
      <c r="B2170" s="109"/>
      <c r="C2170" s="109"/>
      <c r="D2170" s="109"/>
      <c r="E2170" s="109"/>
      <c r="F2170" s="109"/>
      <c r="G2170" s="109"/>
      <c r="H2170" s="109"/>
      <c r="I2170" s="110"/>
    </row>
    <row r="2171" spans="2:9">
      <c r="B2171" s="109"/>
      <c r="C2171" s="109"/>
      <c r="D2171" s="109"/>
      <c r="E2171" s="109"/>
      <c r="F2171" s="109"/>
      <c r="G2171" s="109"/>
      <c r="H2171" s="109"/>
      <c r="I2171" s="110"/>
    </row>
    <row r="2172" spans="2:9">
      <c r="B2172" s="109"/>
      <c r="C2172" s="109"/>
      <c r="D2172" s="109"/>
      <c r="E2172" s="109"/>
      <c r="F2172" s="109"/>
      <c r="G2172" s="109"/>
      <c r="H2172" s="109"/>
      <c r="I2172" s="110"/>
    </row>
    <row r="2173" spans="2:9">
      <c r="B2173" s="109"/>
      <c r="C2173" s="109"/>
      <c r="D2173" s="109"/>
      <c r="E2173" s="109"/>
      <c r="F2173" s="109"/>
      <c r="G2173" s="109"/>
      <c r="H2173" s="109"/>
      <c r="I2173" s="110"/>
    </row>
    <row r="2174" spans="2:9">
      <c r="B2174" s="109"/>
      <c r="C2174" s="109"/>
      <c r="D2174" s="109"/>
      <c r="E2174" s="109"/>
      <c r="F2174" s="109"/>
      <c r="G2174" s="109"/>
      <c r="H2174" s="109"/>
      <c r="I2174" s="110"/>
    </row>
    <row r="2175" spans="2:9">
      <c r="B2175" s="109"/>
      <c r="C2175" s="109"/>
      <c r="D2175" s="109"/>
      <c r="E2175" s="109"/>
      <c r="F2175" s="109"/>
      <c r="G2175" s="109"/>
      <c r="H2175" s="109"/>
      <c r="I2175" s="110"/>
    </row>
    <row r="2176" spans="2:9">
      <c r="B2176" s="109"/>
      <c r="C2176" s="109"/>
      <c r="D2176" s="109"/>
      <c r="E2176" s="109"/>
      <c r="F2176" s="109"/>
      <c r="G2176" s="109"/>
      <c r="H2176" s="109"/>
      <c r="I2176" s="110"/>
    </row>
    <row r="2177" spans="2:9">
      <c r="B2177" s="109"/>
      <c r="C2177" s="109"/>
      <c r="D2177" s="109"/>
      <c r="E2177" s="109"/>
      <c r="F2177" s="109"/>
      <c r="G2177" s="109"/>
      <c r="H2177" s="109"/>
      <c r="I2177" s="110"/>
    </row>
    <row r="2178" spans="2:9">
      <c r="B2178" s="109"/>
      <c r="C2178" s="109"/>
      <c r="D2178" s="109"/>
      <c r="E2178" s="109"/>
      <c r="F2178" s="109"/>
      <c r="G2178" s="109"/>
      <c r="H2178" s="109"/>
      <c r="I2178" s="110"/>
    </row>
    <row r="2179" spans="2:9">
      <c r="B2179" s="109"/>
      <c r="C2179" s="109"/>
      <c r="D2179" s="109"/>
      <c r="E2179" s="109"/>
      <c r="F2179" s="109"/>
      <c r="G2179" s="109"/>
      <c r="H2179" s="109"/>
      <c r="I2179" s="110"/>
    </row>
    <row r="2180" spans="2:9">
      <c r="B2180" s="109"/>
      <c r="C2180" s="109"/>
      <c r="D2180" s="109"/>
      <c r="E2180" s="109"/>
      <c r="F2180" s="109"/>
      <c r="G2180" s="109"/>
      <c r="H2180" s="109"/>
      <c r="I2180" s="110"/>
    </row>
    <row r="2181" spans="2:9">
      <c r="B2181" s="109"/>
      <c r="C2181" s="109"/>
      <c r="D2181" s="109"/>
      <c r="E2181" s="109"/>
      <c r="F2181" s="109"/>
      <c r="G2181" s="109"/>
      <c r="H2181" s="109"/>
      <c r="I2181" s="110"/>
    </row>
    <row r="2182" spans="2:9">
      <c r="B2182" s="109"/>
      <c r="C2182" s="109"/>
      <c r="D2182" s="109"/>
      <c r="E2182" s="109"/>
      <c r="F2182" s="109"/>
      <c r="G2182" s="109"/>
      <c r="H2182" s="109"/>
      <c r="I2182" s="110"/>
    </row>
    <row r="2183" spans="2:9">
      <c r="B2183" s="109"/>
      <c r="C2183" s="109"/>
      <c r="D2183" s="109"/>
      <c r="E2183" s="109"/>
      <c r="F2183" s="109"/>
      <c r="G2183" s="109"/>
      <c r="H2183" s="109"/>
      <c r="I2183" s="110"/>
    </row>
    <row r="2184" spans="2:9">
      <c r="B2184" s="109"/>
      <c r="C2184" s="109"/>
      <c r="D2184" s="109"/>
      <c r="E2184" s="109"/>
      <c r="F2184" s="109"/>
      <c r="G2184" s="109"/>
      <c r="H2184" s="109"/>
      <c r="I2184" s="110"/>
    </row>
    <row r="2185" spans="2:9">
      <c r="B2185" s="109"/>
      <c r="C2185" s="109"/>
      <c r="D2185" s="109"/>
      <c r="E2185" s="109"/>
      <c r="F2185" s="109"/>
      <c r="G2185" s="109"/>
      <c r="H2185" s="109"/>
      <c r="I2185" s="110"/>
    </row>
    <row r="2186" spans="2:9">
      <c r="B2186" s="109"/>
      <c r="C2186" s="109"/>
      <c r="D2186" s="109"/>
      <c r="E2186" s="109"/>
      <c r="F2186" s="109"/>
      <c r="G2186" s="109"/>
      <c r="H2186" s="109"/>
      <c r="I2186" s="110"/>
    </row>
    <row r="2187" spans="2:9">
      <c r="B2187" s="109"/>
      <c r="C2187" s="109"/>
      <c r="D2187" s="109"/>
      <c r="E2187" s="109"/>
      <c r="F2187" s="109"/>
      <c r="G2187" s="109"/>
      <c r="H2187" s="109"/>
      <c r="I2187" s="110"/>
    </row>
    <row r="2188" spans="2:9">
      <c r="B2188" s="109"/>
      <c r="C2188" s="109"/>
      <c r="D2188" s="109"/>
      <c r="E2188" s="109"/>
      <c r="F2188" s="109"/>
      <c r="G2188" s="109"/>
      <c r="H2188" s="109"/>
      <c r="I2188" s="110"/>
    </row>
    <row r="2189" spans="2:9">
      <c r="B2189" s="109"/>
      <c r="C2189" s="109"/>
      <c r="D2189" s="109"/>
      <c r="E2189" s="109"/>
      <c r="F2189" s="109"/>
      <c r="G2189" s="109"/>
      <c r="H2189" s="109"/>
      <c r="I2189" s="110"/>
    </row>
    <row r="2190" spans="2:9">
      <c r="B2190" s="109"/>
      <c r="C2190" s="109"/>
      <c r="D2190" s="109"/>
      <c r="E2190" s="109"/>
      <c r="F2190" s="109"/>
      <c r="G2190" s="109"/>
      <c r="H2190" s="109"/>
      <c r="I2190" s="110"/>
    </row>
    <row r="2191" spans="2:9">
      <c r="B2191" s="109"/>
      <c r="C2191" s="109"/>
      <c r="D2191" s="109"/>
      <c r="E2191" s="109"/>
      <c r="F2191" s="109"/>
      <c r="G2191" s="109"/>
      <c r="H2191" s="109"/>
      <c r="I2191" s="110"/>
    </row>
    <row r="2192" spans="2:9">
      <c r="B2192" s="109"/>
      <c r="C2192" s="109"/>
      <c r="D2192" s="109"/>
      <c r="E2192" s="109"/>
      <c r="F2192" s="109"/>
      <c r="G2192" s="109"/>
      <c r="H2192" s="109"/>
      <c r="I2192" s="110"/>
    </row>
    <row r="2193" spans="2:9">
      <c r="B2193" s="109"/>
      <c r="C2193" s="109"/>
      <c r="D2193" s="109"/>
      <c r="E2193" s="109"/>
      <c r="F2193" s="109"/>
      <c r="G2193" s="109"/>
      <c r="H2193" s="109"/>
      <c r="I2193" s="110"/>
    </row>
    <row r="2194" spans="2:9">
      <c r="B2194" s="109"/>
      <c r="C2194" s="109"/>
      <c r="D2194" s="109"/>
      <c r="E2194" s="109"/>
      <c r="F2194" s="109"/>
      <c r="G2194" s="109"/>
      <c r="H2194" s="109"/>
      <c r="I2194" s="110"/>
    </row>
    <row r="2195" spans="2:9">
      <c r="B2195" s="109"/>
      <c r="C2195" s="109"/>
      <c r="D2195" s="109"/>
      <c r="E2195" s="109"/>
      <c r="F2195" s="109"/>
      <c r="G2195" s="109"/>
      <c r="H2195" s="109"/>
      <c r="I2195" s="110"/>
    </row>
    <row r="2196" spans="2:9">
      <c r="B2196" s="109"/>
      <c r="C2196" s="109"/>
      <c r="D2196" s="109"/>
      <c r="E2196" s="109"/>
      <c r="F2196" s="109"/>
      <c r="G2196" s="109"/>
      <c r="H2196" s="109"/>
      <c r="I2196" s="110"/>
    </row>
    <row r="2197" spans="2:9">
      <c r="B2197" s="109"/>
      <c r="C2197" s="109"/>
      <c r="D2197" s="109"/>
      <c r="E2197" s="109"/>
      <c r="F2197" s="109"/>
      <c r="G2197" s="109"/>
      <c r="H2197" s="109"/>
      <c r="I2197" s="110"/>
    </row>
    <row r="2198" spans="2:9">
      <c r="B2198" s="109"/>
      <c r="C2198" s="109"/>
      <c r="D2198" s="109"/>
      <c r="E2198" s="109"/>
      <c r="F2198" s="109"/>
      <c r="G2198" s="109"/>
      <c r="H2198" s="109"/>
      <c r="I2198" s="110"/>
    </row>
    <row r="2199" spans="2:9">
      <c r="B2199" s="109"/>
      <c r="C2199" s="109"/>
      <c r="D2199" s="109"/>
      <c r="E2199" s="109"/>
      <c r="F2199" s="109"/>
      <c r="G2199" s="109"/>
      <c r="H2199" s="109"/>
      <c r="I2199" s="110"/>
    </row>
    <row r="2200" spans="2:9">
      <c r="B2200" s="109"/>
      <c r="C2200" s="109"/>
      <c r="D2200" s="109"/>
      <c r="E2200" s="109"/>
      <c r="F2200" s="109"/>
      <c r="G2200" s="109"/>
      <c r="H2200" s="109"/>
      <c r="I2200" s="110"/>
    </row>
    <row r="2201" spans="2:9">
      <c r="B2201" s="109"/>
      <c r="C2201" s="109"/>
      <c r="D2201" s="109"/>
      <c r="E2201" s="109"/>
      <c r="F2201" s="109"/>
      <c r="G2201" s="109"/>
      <c r="H2201" s="109"/>
      <c r="I2201" s="110"/>
    </row>
    <row r="2202" spans="2:9">
      <c r="B2202" s="109"/>
      <c r="C2202" s="109"/>
      <c r="D2202" s="109"/>
      <c r="E2202" s="109"/>
      <c r="F2202" s="109"/>
      <c r="G2202" s="109"/>
      <c r="H2202" s="109"/>
      <c r="I2202" s="110"/>
    </row>
    <row r="2203" spans="2:9">
      <c r="B2203" s="109"/>
      <c r="C2203" s="109"/>
      <c r="D2203" s="109"/>
      <c r="E2203" s="109"/>
      <c r="F2203" s="109"/>
      <c r="G2203" s="109"/>
      <c r="H2203" s="109"/>
      <c r="I2203" s="110"/>
    </row>
    <row r="2204" spans="2:9">
      <c r="B2204" s="109"/>
      <c r="C2204" s="109"/>
      <c r="D2204" s="109"/>
      <c r="E2204" s="109"/>
      <c r="F2204" s="109"/>
      <c r="G2204" s="109"/>
      <c r="H2204" s="109"/>
      <c r="I2204" s="110"/>
    </row>
    <row r="2205" spans="2:9">
      <c r="B2205" s="109"/>
      <c r="C2205" s="109"/>
      <c r="D2205" s="109"/>
      <c r="E2205" s="109"/>
      <c r="F2205" s="109"/>
      <c r="G2205" s="109"/>
      <c r="H2205" s="109"/>
      <c r="I2205" s="110"/>
    </row>
    <row r="2206" spans="2:9">
      <c r="B2206" s="109"/>
      <c r="C2206" s="109"/>
      <c r="D2206" s="109"/>
      <c r="E2206" s="109"/>
      <c r="F2206" s="109"/>
      <c r="G2206" s="109"/>
      <c r="H2206" s="109"/>
      <c r="I2206" s="110"/>
    </row>
    <row r="2207" spans="2:9">
      <c r="B2207" s="109"/>
      <c r="C2207" s="109"/>
      <c r="D2207" s="109"/>
      <c r="E2207" s="109"/>
      <c r="F2207" s="109"/>
      <c r="G2207" s="109"/>
      <c r="H2207" s="109"/>
      <c r="I2207" s="110"/>
    </row>
    <row r="2208" spans="2:9">
      <c r="B2208" s="109"/>
      <c r="C2208" s="109"/>
      <c r="D2208" s="109"/>
      <c r="E2208" s="109"/>
      <c r="F2208" s="109"/>
      <c r="G2208" s="109"/>
      <c r="H2208" s="109"/>
      <c r="I2208" s="110"/>
    </row>
    <row r="2209" spans="2:9">
      <c r="B2209" s="109"/>
      <c r="C2209" s="109"/>
      <c r="D2209" s="109"/>
      <c r="E2209" s="109"/>
      <c r="F2209" s="109"/>
      <c r="G2209" s="109"/>
      <c r="H2209" s="109"/>
      <c r="I2209" s="110"/>
    </row>
    <row r="2210" spans="2:9">
      <c r="B2210" s="109"/>
      <c r="C2210" s="109"/>
      <c r="D2210" s="109"/>
      <c r="E2210" s="109"/>
      <c r="F2210" s="109"/>
      <c r="G2210" s="109"/>
      <c r="H2210" s="109"/>
      <c r="I2210" s="110"/>
    </row>
    <row r="2211" spans="2:9">
      <c r="B2211" s="109"/>
      <c r="C2211" s="109"/>
      <c r="D2211" s="109"/>
      <c r="E2211" s="109"/>
      <c r="F2211" s="109"/>
      <c r="G2211" s="109"/>
      <c r="H2211" s="109"/>
      <c r="I2211" s="110"/>
    </row>
    <row r="2212" spans="2:9">
      <c r="B2212" s="109"/>
      <c r="C2212" s="109"/>
      <c r="D2212" s="109"/>
      <c r="E2212" s="109"/>
      <c r="F2212" s="109"/>
      <c r="G2212" s="109"/>
      <c r="H2212" s="109"/>
      <c r="I2212" s="110"/>
    </row>
    <row r="2213" spans="2:9">
      <c r="B2213" s="109"/>
      <c r="C2213" s="109"/>
      <c r="D2213" s="109"/>
      <c r="E2213" s="109"/>
      <c r="F2213" s="109"/>
      <c r="G2213" s="109"/>
      <c r="H2213" s="109"/>
      <c r="I2213" s="110"/>
    </row>
    <row r="2214" spans="2:9">
      <c r="B2214" s="109"/>
      <c r="C2214" s="109"/>
      <c r="D2214" s="109"/>
      <c r="E2214" s="109"/>
      <c r="F2214" s="109"/>
      <c r="G2214" s="109"/>
      <c r="H2214" s="109"/>
      <c r="I2214" s="110"/>
    </row>
    <row r="2215" spans="2:9">
      <c r="B2215" s="109"/>
      <c r="C2215" s="109"/>
      <c r="D2215" s="109"/>
      <c r="E2215" s="109"/>
      <c r="F2215" s="109"/>
      <c r="G2215" s="109"/>
      <c r="H2215" s="109"/>
      <c r="I2215" s="110"/>
    </row>
    <row r="2216" spans="2:9">
      <c r="B2216" s="109"/>
      <c r="C2216" s="109"/>
      <c r="D2216" s="109"/>
      <c r="E2216" s="109"/>
      <c r="F2216" s="109"/>
      <c r="G2216" s="109"/>
      <c r="H2216" s="109"/>
      <c r="I2216" s="110"/>
    </row>
    <row r="2217" spans="2:9">
      <c r="B2217" s="109"/>
      <c r="C2217" s="109"/>
      <c r="D2217" s="109"/>
      <c r="E2217" s="109"/>
      <c r="F2217" s="109"/>
      <c r="G2217" s="109"/>
      <c r="H2217" s="109"/>
      <c r="I2217" s="110"/>
    </row>
    <row r="2218" spans="2:9">
      <c r="B2218" s="109"/>
      <c r="C2218" s="109"/>
      <c r="D2218" s="109"/>
      <c r="E2218" s="109"/>
      <c r="F2218" s="109"/>
      <c r="G2218" s="109"/>
      <c r="H2218" s="109"/>
      <c r="I2218" s="110"/>
    </row>
    <row r="2219" spans="2:9">
      <c r="B2219" s="109"/>
      <c r="C2219" s="109"/>
      <c r="D2219" s="109"/>
      <c r="E2219" s="109"/>
      <c r="F2219" s="109"/>
      <c r="G2219" s="109"/>
      <c r="H2219" s="109"/>
      <c r="I2219" s="110"/>
    </row>
    <row r="2220" spans="2:9">
      <c r="B2220" s="109"/>
      <c r="C2220" s="109"/>
      <c r="D2220" s="109"/>
      <c r="E2220" s="109"/>
      <c r="F2220" s="109"/>
      <c r="G2220" s="109"/>
      <c r="H2220" s="109"/>
      <c r="I2220" s="110"/>
    </row>
    <row r="2221" spans="2:9">
      <c r="B2221" s="109"/>
      <c r="C2221" s="109"/>
      <c r="D2221" s="109"/>
      <c r="E2221" s="109"/>
      <c r="F2221" s="109"/>
      <c r="G2221" s="109"/>
      <c r="H2221" s="109"/>
      <c r="I2221" s="110"/>
    </row>
    <row r="2222" spans="2:9">
      <c r="B2222" s="109"/>
      <c r="C2222" s="109"/>
      <c r="D2222" s="109"/>
      <c r="E2222" s="109"/>
      <c r="F2222" s="109"/>
      <c r="G2222" s="109"/>
      <c r="H2222" s="109"/>
      <c r="I2222" s="110"/>
    </row>
    <row r="2223" spans="2:9">
      <c r="B2223" s="109"/>
      <c r="C2223" s="109"/>
      <c r="D2223" s="109"/>
      <c r="E2223" s="109"/>
      <c r="F2223" s="109"/>
      <c r="G2223" s="109"/>
      <c r="H2223" s="109"/>
      <c r="I2223" s="110"/>
    </row>
    <row r="2224" spans="2:9">
      <c r="B2224" s="109"/>
      <c r="C2224" s="109"/>
      <c r="D2224" s="109"/>
      <c r="E2224" s="109"/>
      <c r="F2224" s="109"/>
      <c r="G2224" s="109"/>
      <c r="H2224" s="109"/>
      <c r="I2224" s="110"/>
    </row>
    <row r="2225" spans="2:9">
      <c r="B2225" s="109"/>
      <c r="C2225" s="109"/>
      <c r="D2225" s="109"/>
      <c r="E2225" s="109"/>
      <c r="F2225" s="109"/>
      <c r="G2225" s="109"/>
      <c r="H2225" s="109"/>
      <c r="I2225" s="110"/>
    </row>
    <row r="2226" spans="2:9">
      <c r="B2226" s="109"/>
      <c r="C2226" s="109"/>
      <c r="D2226" s="109"/>
      <c r="E2226" s="109"/>
      <c r="F2226" s="109"/>
      <c r="G2226" s="109"/>
      <c r="H2226" s="109"/>
      <c r="I2226" s="110"/>
    </row>
    <row r="2227" spans="2:9">
      <c r="B2227" s="109"/>
      <c r="C2227" s="109"/>
      <c r="D2227" s="109"/>
      <c r="E2227" s="109"/>
      <c r="F2227" s="109"/>
      <c r="G2227" s="109"/>
      <c r="H2227" s="109"/>
      <c r="I2227" s="110"/>
    </row>
    <row r="2228" spans="2:9">
      <c r="B2228" s="109"/>
      <c r="C2228" s="109"/>
      <c r="D2228" s="109"/>
      <c r="E2228" s="109"/>
      <c r="F2228" s="109"/>
      <c r="G2228" s="109"/>
      <c r="H2228" s="109"/>
      <c r="I2228" s="110"/>
    </row>
    <row r="2229" spans="2:9">
      <c r="B2229" s="109"/>
      <c r="C2229" s="109"/>
      <c r="D2229" s="109"/>
      <c r="E2229" s="109"/>
      <c r="F2229" s="109"/>
      <c r="G2229" s="109"/>
      <c r="H2229" s="109"/>
      <c r="I2229" s="110"/>
    </row>
    <row r="2230" spans="2:9">
      <c r="B2230" s="109"/>
      <c r="C2230" s="109"/>
      <c r="D2230" s="109"/>
      <c r="E2230" s="109"/>
      <c r="F2230" s="109"/>
      <c r="G2230" s="109"/>
      <c r="H2230" s="109"/>
      <c r="I2230" s="110"/>
    </row>
    <row r="2231" spans="2:9">
      <c r="B2231" s="109"/>
      <c r="C2231" s="109"/>
      <c r="D2231" s="109"/>
      <c r="E2231" s="109"/>
      <c r="F2231" s="109"/>
      <c r="G2231" s="109"/>
      <c r="H2231" s="109"/>
      <c r="I2231" s="110"/>
    </row>
    <row r="2232" spans="2:9">
      <c r="B2232" s="109"/>
      <c r="C2232" s="109"/>
      <c r="D2232" s="109"/>
      <c r="E2232" s="109"/>
      <c r="F2232" s="109"/>
      <c r="G2232" s="109"/>
      <c r="H2232" s="109"/>
      <c r="I2232" s="110"/>
    </row>
    <row r="2233" spans="2:9">
      <c r="B2233" s="109"/>
      <c r="C2233" s="109"/>
      <c r="D2233" s="109"/>
      <c r="E2233" s="109"/>
      <c r="F2233" s="109"/>
      <c r="G2233" s="109"/>
      <c r="H2233" s="109"/>
      <c r="I2233" s="110"/>
    </row>
    <row r="2234" spans="2:9">
      <c r="B2234" s="109"/>
      <c r="C2234" s="109"/>
      <c r="D2234" s="109"/>
      <c r="E2234" s="109"/>
      <c r="F2234" s="109"/>
      <c r="G2234" s="109"/>
      <c r="H2234" s="109"/>
      <c r="I2234" s="110"/>
    </row>
    <row r="2235" spans="2:9">
      <c r="B2235" s="109"/>
      <c r="C2235" s="109"/>
      <c r="D2235" s="109"/>
      <c r="E2235" s="109"/>
      <c r="F2235" s="109"/>
      <c r="G2235" s="109"/>
      <c r="H2235" s="109"/>
      <c r="I2235" s="110"/>
    </row>
    <row r="2236" spans="2:9">
      <c r="B2236" s="109"/>
      <c r="C2236" s="109"/>
      <c r="D2236" s="109"/>
      <c r="E2236" s="109"/>
      <c r="F2236" s="109"/>
      <c r="G2236" s="109"/>
      <c r="H2236" s="109"/>
      <c r="I2236" s="110"/>
    </row>
    <row r="2237" spans="2:9">
      <c r="B2237" s="109"/>
      <c r="C2237" s="109"/>
      <c r="D2237" s="109"/>
      <c r="E2237" s="109"/>
      <c r="F2237" s="109"/>
      <c r="G2237" s="109"/>
      <c r="H2237" s="109"/>
      <c r="I2237" s="110"/>
    </row>
    <row r="2238" spans="2:9">
      <c r="B2238" s="109"/>
      <c r="C2238" s="109"/>
      <c r="D2238" s="109"/>
      <c r="E2238" s="109"/>
      <c r="F2238" s="109"/>
      <c r="G2238" s="109"/>
      <c r="H2238" s="109"/>
      <c r="I2238" s="110"/>
    </row>
    <row r="2239" spans="2:9">
      <c r="B2239" s="109"/>
      <c r="C2239" s="109"/>
      <c r="D2239" s="109"/>
      <c r="E2239" s="109"/>
      <c r="F2239" s="109"/>
      <c r="G2239" s="109"/>
      <c r="H2239" s="109"/>
      <c r="I2239" s="110"/>
    </row>
    <row r="2240" spans="2:9">
      <c r="B2240" s="109"/>
      <c r="C2240" s="109"/>
      <c r="D2240" s="109"/>
      <c r="E2240" s="109"/>
      <c r="F2240" s="109"/>
      <c r="G2240" s="109"/>
      <c r="H2240" s="109"/>
      <c r="I2240" s="110"/>
    </row>
    <row r="2241" spans="2:9">
      <c r="B2241" s="109"/>
      <c r="C2241" s="109"/>
      <c r="D2241" s="109"/>
      <c r="E2241" s="109"/>
      <c r="F2241" s="109"/>
      <c r="G2241" s="109"/>
      <c r="H2241" s="109"/>
      <c r="I2241" s="110"/>
    </row>
    <row r="2242" spans="2:9">
      <c r="B2242" s="109"/>
      <c r="C2242" s="109"/>
      <c r="D2242" s="109"/>
      <c r="E2242" s="109"/>
      <c r="F2242" s="109"/>
      <c r="G2242" s="109"/>
      <c r="H2242" s="109"/>
      <c r="I2242" s="110"/>
    </row>
    <row r="2243" spans="2:9">
      <c r="B2243" s="109"/>
      <c r="C2243" s="109"/>
      <c r="D2243" s="109"/>
      <c r="E2243" s="109"/>
      <c r="F2243" s="109"/>
      <c r="G2243" s="109"/>
      <c r="H2243" s="109"/>
      <c r="I2243" s="110"/>
    </row>
    <row r="2244" spans="2:9">
      <c r="B2244" s="109"/>
      <c r="C2244" s="109"/>
      <c r="D2244" s="109"/>
      <c r="E2244" s="109"/>
      <c r="F2244" s="109"/>
      <c r="G2244" s="109"/>
      <c r="H2244" s="109"/>
      <c r="I2244" s="110"/>
    </row>
    <row r="2245" spans="2:9">
      <c r="B2245" s="109"/>
      <c r="C2245" s="109"/>
      <c r="D2245" s="109"/>
      <c r="E2245" s="109"/>
      <c r="F2245" s="109"/>
      <c r="G2245" s="109"/>
      <c r="H2245" s="109"/>
      <c r="I2245" s="110"/>
    </row>
    <row r="2246" spans="2:9">
      <c r="B2246" s="109"/>
      <c r="C2246" s="109"/>
      <c r="D2246" s="109"/>
      <c r="E2246" s="109"/>
      <c r="F2246" s="109"/>
      <c r="G2246" s="109"/>
      <c r="H2246" s="109"/>
      <c r="I2246" s="110"/>
    </row>
    <row r="2247" spans="2:9">
      <c r="B2247" s="109"/>
      <c r="C2247" s="109"/>
      <c r="D2247" s="109"/>
      <c r="E2247" s="109"/>
      <c r="F2247" s="109"/>
      <c r="G2247" s="109"/>
      <c r="H2247" s="109"/>
      <c r="I2247" s="110"/>
    </row>
    <row r="2248" spans="2:9">
      <c r="B2248" s="109"/>
      <c r="C2248" s="109"/>
      <c r="D2248" s="109"/>
      <c r="E2248" s="109"/>
      <c r="F2248" s="109"/>
      <c r="G2248" s="109"/>
      <c r="H2248" s="109"/>
      <c r="I2248" s="110"/>
    </row>
    <row r="2249" spans="2:9">
      <c r="B2249" s="109"/>
      <c r="C2249" s="109"/>
      <c r="D2249" s="109"/>
      <c r="E2249" s="109"/>
      <c r="F2249" s="109"/>
      <c r="G2249" s="109"/>
      <c r="H2249" s="109"/>
      <c r="I2249" s="110"/>
    </row>
    <row r="2250" spans="2:9">
      <c r="B2250" s="109"/>
      <c r="C2250" s="109"/>
      <c r="D2250" s="109"/>
      <c r="E2250" s="109"/>
      <c r="F2250" s="109"/>
      <c r="G2250" s="109"/>
      <c r="H2250" s="109"/>
      <c r="I2250" s="110"/>
    </row>
    <row r="2251" spans="2:9">
      <c r="B2251" s="109"/>
      <c r="C2251" s="109"/>
      <c r="D2251" s="109"/>
      <c r="E2251" s="109"/>
      <c r="F2251" s="109"/>
      <c r="G2251" s="109"/>
      <c r="H2251" s="109"/>
      <c r="I2251" s="110"/>
    </row>
    <row r="2252" spans="2:9">
      <c r="B2252" s="109"/>
      <c r="C2252" s="109"/>
      <c r="D2252" s="109"/>
      <c r="E2252" s="109"/>
      <c r="F2252" s="109"/>
      <c r="G2252" s="109"/>
      <c r="H2252" s="109"/>
      <c r="I2252" s="110"/>
    </row>
    <row r="2253" spans="2:9">
      <c r="B2253" s="109"/>
      <c r="C2253" s="109"/>
      <c r="D2253" s="109"/>
      <c r="E2253" s="109"/>
      <c r="F2253" s="109"/>
      <c r="G2253" s="109"/>
      <c r="H2253" s="109"/>
      <c r="I2253" s="110"/>
    </row>
    <row r="2254" spans="2:9">
      <c r="B2254" s="109"/>
      <c r="C2254" s="109"/>
      <c r="D2254" s="109"/>
      <c r="E2254" s="109"/>
      <c r="F2254" s="109"/>
      <c r="G2254" s="109"/>
      <c r="H2254" s="109"/>
      <c r="I2254" s="110"/>
    </row>
    <row r="2255" spans="2:9">
      <c r="B2255" s="109"/>
      <c r="C2255" s="109"/>
      <c r="D2255" s="109"/>
      <c r="E2255" s="109"/>
      <c r="F2255" s="109"/>
      <c r="G2255" s="109"/>
      <c r="H2255" s="109"/>
      <c r="I2255" s="110"/>
    </row>
    <row r="2256" spans="2:9">
      <c r="B2256" s="109"/>
      <c r="C2256" s="109"/>
      <c r="D2256" s="109"/>
      <c r="E2256" s="109"/>
      <c r="F2256" s="109"/>
      <c r="G2256" s="109"/>
      <c r="H2256" s="109"/>
      <c r="I2256" s="110"/>
    </row>
    <row r="2257" spans="2:9">
      <c r="B2257" s="109"/>
      <c r="C2257" s="109"/>
      <c r="D2257" s="109"/>
      <c r="E2257" s="109"/>
      <c r="F2257" s="109"/>
      <c r="G2257" s="109"/>
      <c r="H2257" s="109"/>
      <c r="I2257" s="110"/>
    </row>
    <row r="2258" spans="2:9">
      <c r="B2258" s="109"/>
      <c r="C2258" s="109"/>
      <c r="D2258" s="109"/>
      <c r="E2258" s="109"/>
      <c r="F2258" s="109"/>
      <c r="G2258" s="109"/>
      <c r="H2258" s="109"/>
      <c r="I2258" s="110"/>
    </row>
    <row r="2259" spans="2:9">
      <c r="B2259" s="109"/>
      <c r="C2259" s="109"/>
      <c r="D2259" s="109"/>
      <c r="E2259" s="109"/>
      <c r="F2259" s="109"/>
      <c r="G2259" s="109"/>
      <c r="H2259" s="109"/>
      <c r="I2259" s="110"/>
    </row>
    <row r="2260" spans="2:9">
      <c r="B2260" s="109"/>
      <c r="C2260" s="109"/>
      <c r="D2260" s="109"/>
      <c r="E2260" s="109"/>
      <c r="F2260" s="109"/>
      <c r="G2260" s="109"/>
      <c r="H2260" s="109"/>
      <c r="I2260" s="110"/>
    </row>
    <row r="2261" spans="2:9">
      <c r="B2261" s="109"/>
      <c r="C2261" s="109"/>
      <c r="D2261" s="109"/>
      <c r="E2261" s="109"/>
      <c r="F2261" s="109"/>
      <c r="G2261" s="109"/>
      <c r="H2261" s="109"/>
      <c r="I2261" s="110"/>
    </row>
    <row r="2262" spans="2:9">
      <c r="B2262" s="109"/>
      <c r="C2262" s="109"/>
      <c r="D2262" s="109"/>
      <c r="E2262" s="109"/>
      <c r="F2262" s="109"/>
      <c r="G2262" s="109"/>
      <c r="H2262" s="109"/>
      <c r="I2262" s="110"/>
    </row>
    <row r="2263" spans="2:9">
      <c r="B2263" s="109"/>
      <c r="C2263" s="109"/>
      <c r="D2263" s="109"/>
      <c r="E2263" s="109"/>
      <c r="F2263" s="109"/>
      <c r="G2263" s="109"/>
      <c r="H2263" s="109"/>
      <c r="I2263" s="110"/>
    </row>
    <row r="2264" spans="2:9">
      <c r="B2264" s="109"/>
      <c r="C2264" s="109"/>
      <c r="D2264" s="109"/>
      <c r="E2264" s="109"/>
      <c r="F2264" s="109"/>
      <c r="G2264" s="109"/>
      <c r="H2264" s="109"/>
      <c r="I2264" s="110"/>
    </row>
    <row r="2265" spans="2:9">
      <c r="B2265" s="109"/>
      <c r="C2265" s="109"/>
      <c r="D2265" s="109"/>
      <c r="E2265" s="109"/>
      <c r="F2265" s="109"/>
      <c r="G2265" s="109"/>
      <c r="H2265" s="109"/>
      <c r="I2265" s="110"/>
    </row>
    <row r="2266" spans="2:9">
      <c r="B2266" s="109"/>
      <c r="C2266" s="109"/>
      <c r="D2266" s="109"/>
      <c r="E2266" s="109"/>
      <c r="F2266" s="109"/>
      <c r="G2266" s="109"/>
      <c r="H2266" s="109"/>
      <c r="I2266" s="110"/>
    </row>
    <row r="2267" spans="2:9">
      <c r="B2267" s="109"/>
      <c r="C2267" s="109"/>
      <c r="D2267" s="109"/>
      <c r="E2267" s="109"/>
      <c r="F2267" s="109"/>
      <c r="G2267" s="109"/>
      <c r="H2267" s="109"/>
      <c r="I2267" s="110"/>
    </row>
    <row r="2268" spans="2:9">
      <c r="B2268" s="109"/>
      <c r="C2268" s="109"/>
      <c r="D2268" s="109"/>
      <c r="E2268" s="109"/>
      <c r="F2268" s="109"/>
      <c r="G2268" s="109"/>
      <c r="H2268" s="109"/>
      <c r="I2268" s="110"/>
    </row>
    <row r="2269" spans="2:9">
      <c r="B2269" s="109"/>
      <c r="C2269" s="109"/>
      <c r="D2269" s="109"/>
      <c r="E2269" s="109"/>
      <c r="F2269" s="109"/>
      <c r="G2269" s="109"/>
      <c r="H2269" s="109"/>
      <c r="I2269" s="110"/>
    </row>
    <row r="2270" spans="2:9">
      <c r="B2270" s="109"/>
      <c r="C2270" s="109"/>
      <c r="D2270" s="109"/>
      <c r="E2270" s="109"/>
      <c r="F2270" s="109"/>
      <c r="G2270" s="109"/>
      <c r="H2270" s="109"/>
      <c r="I2270" s="110"/>
    </row>
    <row r="2271" spans="2:9">
      <c r="B2271" s="109"/>
      <c r="C2271" s="109"/>
      <c r="D2271" s="109"/>
      <c r="E2271" s="109"/>
      <c r="F2271" s="109"/>
      <c r="G2271" s="109"/>
      <c r="H2271" s="109"/>
      <c r="I2271" s="110"/>
    </row>
    <row r="2272" spans="2:9">
      <c r="B2272" s="109"/>
      <c r="C2272" s="109"/>
      <c r="D2272" s="109"/>
      <c r="E2272" s="109"/>
      <c r="F2272" s="109"/>
      <c r="G2272" s="109"/>
      <c r="H2272" s="109"/>
      <c r="I2272" s="110"/>
    </row>
    <row r="2273" spans="2:9">
      <c r="B2273" s="109"/>
      <c r="C2273" s="109"/>
      <c r="D2273" s="109"/>
      <c r="E2273" s="109"/>
      <c r="F2273" s="109"/>
      <c r="G2273" s="109"/>
      <c r="H2273" s="109"/>
      <c r="I2273" s="110"/>
    </row>
    <row r="2274" spans="2:9">
      <c r="B2274" s="109"/>
      <c r="C2274" s="109"/>
      <c r="D2274" s="109"/>
      <c r="E2274" s="109"/>
      <c r="F2274" s="109"/>
      <c r="G2274" s="109"/>
      <c r="H2274" s="109"/>
      <c r="I2274" s="110"/>
    </row>
    <row r="2275" spans="2:9">
      <c r="B2275" s="109"/>
      <c r="C2275" s="109"/>
      <c r="D2275" s="109"/>
      <c r="E2275" s="109"/>
      <c r="F2275" s="109"/>
      <c r="G2275" s="109"/>
      <c r="H2275" s="109"/>
      <c r="I2275" s="110"/>
    </row>
    <row r="2276" spans="2:9">
      <c r="B2276" s="109"/>
      <c r="C2276" s="109"/>
      <c r="D2276" s="109"/>
      <c r="E2276" s="109"/>
      <c r="F2276" s="109"/>
      <c r="G2276" s="109"/>
      <c r="H2276" s="109"/>
      <c r="I2276" s="110"/>
    </row>
    <row r="2277" spans="2:9">
      <c r="B2277" s="109"/>
      <c r="C2277" s="109"/>
      <c r="D2277" s="109"/>
      <c r="E2277" s="109"/>
      <c r="F2277" s="109"/>
      <c r="G2277" s="109"/>
      <c r="H2277" s="109"/>
      <c r="I2277" s="110"/>
    </row>
    <row r="2278" spans="2:9">
      <c r="B2278" s="109"/>
      <c r="C2278" s="109"/>
      <c r="D2278" s="109"/>
      <c r="E2278" s="109"/>
      <c r="F2278" s="109"/>
      <c r="G2278" s="109"/>
      <c r="H2278" s="109"/>
      <c r="I2278" s="110"/>
    </row>
    <row r="2279" spans="2:9">
      <c r="B2279" s="109"/>
      <c r="C2279" s="109"/>
      <c r="D2279" s="109"/>
      <c r="E2279" s="109"/>
      <c r="F2279" s="109"/>
      <c r="G2279" s="109"/>
      <c r="H2279" s="109"/>
      <c r="I2279" s="110"/>
    </row>
    <row r="2280" spans="2:9">
      <c r="B2280" s="109"/>
      <c r="C2280" s="109"/>
      <c r="D2280" s="109"/>
      <c r="E2280" s="109"/>
      <c r="F2280" s="109"/>
      <c r="G2280" s="109"/>
      <c r="H2280" s="109"/>
      <c r="I2280" s="110"/>
    </row>
    <row r="2281" spans="2:9">
      <c r="B2281" s="109"/>
      <c r="C2281" s="109"/>
      <c r="D2281" s="109"/>
      <c r="E2281" s="109"/>
      <c r="F2281" s="109"/>
      <c r="G2281" s="109"/>
      <c r="H2281" s="109"/>
      <c r="I2281" s="110"/>
    </row>
    <row r="2282" spans="2:9">
      <c r="B2282" s="109"/>
      <c r="C2282" s="109"/>
      <c r="D2282" s="109"/>
      <c r="E2282" s="109"/>
      <c r="F2282" s="109"/>
      <c r="G2282" s="109"/>
      <c r="H2282" s="109"/>
      <c r="I2282" s="110"/>
    </row>
    <row r="2283" spans="2:9">
      <c r="B2283" s="109"/>
      <c r="C2283" s="109"/>
      <c r="D2283" s="109"/>
      <c r="E2283" s="109"/>
      <c r="F2283" s="109"/>
      <c r="G2283" s="109"/>
      <c r="H2283" s="109"/>
      <c r="I2283" s="110"/>
    </row>
    <row r="2284" spans="2:9">
      <c r="B2284" s="109"/>
      <c r="C2284" s="109"/>
      <c r="D2284" s="109"/>
      <c r="E2284" s="109"/>
      <c r="F2284" s="109"/>
      <c r="G2284" s="109"/>
      <c r="H2284" s="109"/>
      <c r="I2284" s="110"/>
    </row>
    <row r="2285" spans="2:9">
      <c r="B2285" s="109"/>
      <c r="C2285" s="109"/>
      <c r="D2285" s="109"/>
      <c r="E2285" s="109"/>
      <c r="F2285" s="109"/>
      <c r="G2285" s="109"/>
      <c r="H2285" s="109"/>
      <c r="I2285" s="110"/>
    </row>
    <row r="2286" spans="2:9">
      <c r="B2286" s="109"/>
      <c r="C2286" s="109"/>
      <c r="D2286" s="109"/>
      <c r="E2286" s="109"/>
      <c r="F2286" s="109"/>
      <c r="G2286" s="109"/>
      <c r="H2286" s="109"/>
      <c r="I2286" s="110"/>
    </row>
    <row r="2287" spans="2:9">
      <c r="B2287" s="109"/>
      <c r="C2287" s="109"/>
      <c r="D2287" s="109"/>
      <c r="E2287" s="109"/>
      <c r="F2287" s="109"/>
      <c r="G2287" s="109"/>
      <c r="H2287" s="109"/>
      <c r="I2287" s="110"/>
    </row>
    <row r="2288" spans="2:9">
      <c r="B2288" s="109"/>
      <c r="C2288" s="109"/>
      <c r="D2288" s="109"/>
      <c r="E2288" s="109"/>
      <c r="F2288" s="109"/>
      <c r="G2288" s="109"/>
      <c r="H2288" s="109"/>
      <c r="I2288" s="110"/>
    </row>
    <row r="2289" spans="2:9">
      <c r="B2289" s="109"/>
      <c r="C2289" s="109"/>
      <c r="D2289" s="109"/>
      <c r="E2289" s="109"/>
      <c r="F2289" s="109"/>
      <c r="G2289" s="109"/>
      <c r="H2289" s="109"/>
      <c r="I2289" s="110"/>
    </row>
    <row r="2290" spans="2:9">
      <c r="B2290" s="109"/>
      <c r="C2290" s="109"/>
      <c r="D2290" s="109"/>
      <c r="E2290" s="109"/>
      <c r="F2290" s="109"/>
      <c r="G2290" s="109"/>
      <c r="H2290" s="109"/>
      <c r="I2290" s="110"/>
    </row>
    <row r="2291" spans="2:9">
      <c r="B2291" s="109"/>
      <c r="C2291" s="109"/>
      <c r="D2291" s="109"/>
      <c r="E2291" s="109"/>
      <c r="F2291" s="109"/>
      <c r="G2291" s="109"/>
      <c r="H2291" s="109"/>
      <c r="I2291" s="110"/>
    </row>
    <row r="2292" spans="2:9">
      <c r="B2292" s="109"/>
      <c r="C2292" s="109"/>
      <c r="D2292" s="109"/>
      <c r="E2292" s="109"/>
      <c r="F2292" s="109"/>
      <c r="G2292" s="109"/>
      <c r="H2292" s="109"/>
      <c r="I2292" s="110"/>
    </row>
    <row r="2293" spans="2:9">
      <c r="B2293" s="109"/>
      <c r="C2293" s="109"/>
      <c r="D2293" s="109"/>
      <c r="E2293" s="109"/>
      <c r="F2293" s="109"/>
      <c r="G2293" s="109"/>
      <c r="H2293" s="109"/>
      <c r="I2293" s="110"/>
    </row>
    <row r="2294" spans="2:9">
      <c r="B2294" s="109"/>
      <c r="C2294" s="109"/>
      <c r="D2294" s="109"/>
      <c r="E2294" s="109"/>
      <c r="F2294" s="109"/>
      <c r="G2294" s="109"/>
      <c r="H2294" s="109"/>
      <c r="I2294" s="110"/>
    </row>
    <row r="2295" spans="2:9">
      <c r="B2295" s="109"/>
      <c r="C2295" s="109"/>
      <c r="D2295" s="109"/>
      <c r="E2295" s="109"/>
      <c r="F2295" s="109"/>
      <c r="G2295" s="109"/>
      <c r="H2295" s="109"/>
      <c r="I2295" s="110"/>
    </row>
    <row r="2296" spans="2:9">
      <c r="B2296" s="109"/>
      <c r="C2296" s="109"/>
      <c r="D2296" s="109"/>
      <c r="E2296" s="109"/>
      <c r="F2296" s="109"/>
      <c r="G2296" s="109"/>
      <c r="H2296" s="109"/>
      <c r="I2296" s="110"/>
    </row>
    <row r="2297" spans="2:9">
      <c r="B2297" s="109"/>
      <c r="C2297" s="109"/>
      <c r="D2297" s="109"/>
      <c r="E2297" s="109"/>
      <c r="F2297" s="109"/>
      <c r="G2297" s="109"/>
      <c r="H2297" s="109"/>
      <c r="I2297" s="110"/>
    </row>
    <row r="2298" spans="2:9">
      <c r="B2298" s="109"/>
      <c r="C2298" s="109"/>
      <c r="D2298" s="109"/>
      <c r="E2298" s="109"/>
      <c r="F2298" s="109"/>
      <c r="G2298" s="109"/>
      <c r="H2298" s="109"/>
      <c r="I2298" s="110"/>
    </row>
    <row r="2299" spans="2:9">
      <c r="B2299" s="109"/>
      <c r="C2299" s="109"/>
      <c r="D2299" s="109"/>
      <c r="E2299" s="109"/>
      <c r="F2299" s="109"/>
      <c r="G2299" s="109"/>
      <c r="H2299" s="109"/>
      <c r="I2299" s="110"/>
    </row>
    <row r="2300" spans="2:9">
      <c r="B2300" s="109"/>
      <c r="C2300" s="109"/>
      <c r="D2300" s="109"/>
      <c r="E2300" s="109"/>
      <c r="F2300" s="109"/>
      <c r="G2300" s="109"/>
      <c r="H2300" s="109"/>
      <c r="I2300" s="110"/>
    </row>
    <row r="2301" spans="2:9">
      <c r="B2301" s="109"/>
      <c r="C2301" s="109"/>
      <c r="D2301" s="109"/>
      <c r="E2301" s="109"/>
      <c r="F2301" s="109"/>
      <c r="G2301" s="109"/>
      <c r="H2301" s="109"/>
      <c r="I2301" s="110"/>
    </row>
    <row r="2302" spans="2:9">
      <c r="B2302" s="109"/>
      <c r="C2302" s="109"/>
      <c r="D2302" s="109"/>
      <c r="E2302" s="109"/>
      <c r="F2302" s="109"/>
      <c r="G2302" s="109"/>
      <c r="H2302" s="109"/>
      <c r="I2302" s="110"/>
    </row>
    <row r="2303" spans="2:9">
      <c r="B2303" s="109"/>
      <c r="C2303" s="109"/>
      <c r="D2303" s="109"/>
      <c r="E2303" s="109"/>
      <c r="F2303" s="109"/>
      <c r="G2303" s="109"/>
      <c r="H2303" s="109"/>
      <c r="I2303" s="110"/>
    </row>
    <row r="2304" spans="2:9">
      <c r="B2304" s="109"/>
      <c r="C2304" s="109"/>
      <c r="D2304" s="109"/>
      <c r="E2304" s="109"/>
      <c r="F2304" s="109"/>
      <c r="G2304" s="109"/>
      <c r="H2304" s="109"/>
      <c r="I2304" s="110"/>
    </row>
    <row r="2305" spans="2:9">
      <c r="B2305" s="109"/>
      <c r="C2305" s="109"/>
      <c r="D2305" s="109"/>
      <c r="E2305" s="109"/>
      <c r="F2305" s="109"/>
      <c r="G2305" s="109"/>
      <c r="H2305" s="109"/>
      <c r="I2305" s="110"/>
    </row>
    <row r="2306" spans="2:9">
      <c r="B2306" s="109"/>
      <c r="C2306" s="109"/>
      <c r="D2306" s="109"/>
      <c r="E2306" s="109"/>
      <c r="F2306" s="109"/>
      <c r="G2306" s="109"/>
      <c r="H2306" s="109"/>
      <c r="I2306" s="110"/>
    </row>
    <row r="2307" spans="2:9">
      <c r="B2307" s="109"/>
      <c r="C2307" s="109"/>
      <c r="D2307" s="109"/>
      <c r="E2307" s="109"/>
      <c r="F2307" s="109"/>
      <c r="G2307" s="109"/>
      <c r="H2307" s="109"/>
      <c r="I2307" s="110"/>
    </row>
    <row r="2308" spans="2:9">
      <c r="B2308" s="109"/>
      <c r="C2308" s="109"/>
      <c r="D2308" s="109"/>
      <c r="E2308" s="109"/>
      <c r="F2308" s="109"/>
      <c r="G2308" s="109"/>
      <c r="H2308" s="109"/>
      <c r="I2308" s="110"/>
    </row>
    <row r="2309" spans="2:9">
      <c r="B2309" s="109"/>
      <c r="C2309" s="109"/>
      <c r="D2309" s="109"/>
      <c r="E2309" s="109"/>
      <c r="F2309" s="109"/>
      <c r="G2309" s="109"/>
      <c r="H2309" s="109"/>
      <c r="I2309" s="110"/>
    </row>
    <row r="2310" spans="2:9">
      <c r="B2310" s="109"/>
      <c r="C2310" s="109"/>
      <c r="D2310" s="109"/>
      <c r="E2310" s="109"/>
      <c r="F2310" s="109"/>
      <c r="G2310" s="109"/>
      <c r="H2310" s="109"/>
      <c r="I2310" s="110"/>
    </row>
    <row r="2311" spans="2:9">
      <c r="B2311" s="109"/>
      <c r="C2311" s="109"/>
      <c r="D2311" s="109"/>
      <c r="E2311" s="109"/>
      <c r="F2311" s="109"/>
      <c r="G2311" s="109"/>
      <c r="H2311" s="109"/>
      <c r="I2311" s="110"/>
    </row>
    <row r="2312" spans="2:9">
      <c r="B2312" s="109"/>
      <c r="C2312" s="109"/>
      <c r="D2312" s="109"/>
      <c r="E2312" s="109"/>
      <c r="F2312" s="109"/>
      <c r="G2312" s="109"/>
      <c r="H2312" s="109"/>
      <c r="I2312" s="110"/>
    </row>
    <row r="2313" spans="2:9">
      <c r="B2313" s="109"/>
      <c r="C2313" s="109"/>
      <c r="D2313" s="109"/>
      <c r="E2313" s="109"/>
      <c r="F2313" s="109"/>
      <c r="G2313" s="109"/>
      <c r="H2313" s="109"/>
      <c r="I2313" s="110"/>
    </row>
    <row r="2314" spans="2:9">
      <c r="B2314" s="109"/>
      <c r="C2314" s="109"/>
      <c r="D2314" s="109"/>
      <c r="E2314" s="109"/>
      <c r="F2314" s="109"/>
      <c r="G2314" s="109"/>
      <c r="H2314" s="109"/>
      <c r="I2314" s="110"/>
    </row>
    <row r="2315" spans="2:9">
      <c r="B2315" s="109"/>
      <c r="C2315" s="109"/>
      <c r="D2315" s="109"/>
      <c r="E2315" s="109"/>
      <c r="F2315" s="109"/>
      <c r="G2315" s="109"/>
      <c r="H2315" s="109"/>
      <c r="I2315" s="110"/>
    </row>
    <row r="2316" spans="2:9">
      <c r="B2316" s="109"/>
      <c r="C2316" s="109"/>
      <c r="D2316" s="109"/>
      <c r="E2316" s="109"/>
      <c r="F2316" s="109"/>
      <c r="G2316" s="109"/>
      <c r="H2316" s="109"/>
      <c r="I2316" s="110"/>
    </row>
    <row r="2317" spans="2:9">
      <c r="B2317" s="109"/>
      <c r="C2317" s="109"/>
      <c r="D2317" s="109"/>
      <c r="E2317" s="109"/>
      <c r="F2317" s="109"/>
      <c r="G2317" s="109"/>
      <c r="H2317" s="109"/>
      <c r="I2317" s="110"/>
    </row>
    <row r="2318" spans="2:9">
      <c r="B2318" s="109"/>
      <c r="C2318" s="109"/>
      <c r="D2318" s="109"/>
      <c r="E2318" s="109"/>
      <c r="F2318" s="109"/>
      <c r="G2318" s="109"/>
      <c r="H2318" s="109"/>
      <c r="I2318" s="110"/>
    </row>
    <row r="2319" spans="2:9">
      <c r="B2319" s="109"/>
      <c r="C2319" s="109"/>
      <c r="D2319" s="109"/>
      <c r="E2319" s="109"/>
      <c r="F2319" s="109"/>
      <c r="G2319" s="109"/>
      <c r="H2319" s="109"/>
      <c r="I2319" s="110"/>
    </row>
    <row r="2320" spans="2:9">
      <c r="B2320" s="109"/>
      <c r="C2320" s="109"/>
      <c r="D2320" s="109"/>
      <c r="E2320" s="109"/>
      <c r="F2320" s="109"/>
      <c r="G2320" s="109"/>
      <c r="H2320" s="109"/>
      <c r="I2320" s="110"/>
    </row>
    <row r="2321" spans="2:9">
      <c r="B2321" s="109"/>
      <c r="C2321" s="109"/>
      <c r="D2321" s="109"/>
      <c r="E2321" s="109"/>
      <c r="F2321" s="109"/>
      <c r="G2321" s="109"/>
      <c r="H2321" s="109"/>
      <c r="I2321" s="110"/>
    </row>
    <row r="2322" spans="2:9">
      <c r="B2322" s="109"/>
      <c r="C2322" s="109"/>
      <c r="D2322" s="109"/>
      <c r="E2322" s="109"/>
      <c r="F2322" s="109"/>
      <c r="G2322" s="109"/>
      <c r="H2322" s="109"/>
      <c r="I2322" s="110"/>
    </row>
    <row r="2323" spans="2:9">
      <c r="B2323" s="109"/>
      <c r="C2323" s="109"/>
      <c r="D2323" s="109"/>
      <c r="E2323" s="109"/>
      <c r="F2323" s="109"/>
      <c r="G2323" s="109"/>
      <c r="H2323" s="109"/>
      <c r="I2323" s="110"/>
    </row>
    <row r="2324" spans="2:9">
      <c r="B2324" s="109"/>
      <c r="C2324" s="109"/>
      <c r="D2324" s="109"/>
      <c r="E2324" s="109"/>
      <c r="F2324" s="109"/>
      <c r="G2324" s="109"/>
      <c r="H2324" s="109"/>
      <c r="I2324" s="110"/>
    </row>
    <row r="2325" spans="2:9">
      <c r="B2325" s="109"/>
      <c r="C2325" s="109"/>
      <c r="D2325" s="109"/>
      <c r="E2325" s="109"/>
      <c r="F2325" s="109"/>
      <c r="G2325" s="109"/>
      <c r="H2325" s="109"/>
      <c r="I2325" s="110"/>
    </row>
    <row r="2326" spans="2:9">
      <c r="B2326" s="109"/>
      <c r="C2326" s="109"/>
      <c r="D2326" s="109"/>
      <c r="E2326" s="109"/>
      <c r="F2326" s="109"/>
      <c r="G2326" s="109"/>
      <c r="H2326" s="109"/>
      <c r="I2326" s="110"/>
    </row>
    <row r="2327" spans="2:9">
      <c r="B2327" s="109"/>
      <c r="C2327" s="109"/>
      <c r="D2327" s="109"/>
      <c r="E2327" s="109"/>
      <c r="F2327" s="109"/>
      <c r="G2327" s="109"/>
      <c r="H2327" s="109"/>
      <c r="I2327" s="110"/>
    </row>
    <row r="2328" spans="2:9">
      <c r="B2328" s="109"/>
      <c r="C2328" s="109"/>
      <c r="D2328" s="109"/>
      <c r="E2328" s="109"/>
      <c r="F2328" s="109"/>
      <c r="G2328" s="109"/>
      <c r="H2328" s="109"/>
      <c r="I2328" s="110"/>
    </row>
    <row r="2329" spans="2:9">
      <c r="B2329" s="109"/>
      <c r="C2329" s="109"/>
      <c r="D2329" s="109"/>
      <c r="E2329" s="109"/>
      <c r="F2329" s="109"/>
      <c r="G2329" s="109"/>
      <c r="H2329" s="109"/>
      <c r="I2329" s="110"/>
    </row>
    <row r="2330" spans="2:9">
      <c r="B2330" s="109"/>
      <c r="C2330" s="109"/>
      <c r="D2330" s="109"/>
      <c r="E2330" s="109"/>
      <c r="F2330" s="109"/>
      <c r="G2330" s="109"/>
      <c r="H2330" s="109"/>
      <c r="I2330" s="110"/>
    </row>
    <row r="2331" spans="2:9">
      <c r="B2331" s="109"/>
      <c r="C2331" s="109"/>
      <c r="D2331" s="109"/>
      <c r="E2331" s="109"/>
      <c r="F2331" s="109"/>
      <c r="G2331" s="109"/>
      <c r="H2331" s="109"/>
      <c r="I2331" s="110"/>
    </row>
    <row r="2332" spans="2:9">
      <c r="B2332" s="109"/>
      <c r="C2332" s="109"/>
      <c r="D2332" s="109"/>
      <c r="E2332" s="109"/>
      <c r="F2332" s="109"/>
      <c r="G2332" s="109"/>
      <c r="H2332" s="109"/>
      <c r="I2332" s="110"/>
    </row>
    <row r="2333" spans="2:9">
      <c r="B2333" s="109"/>
      <c r="C2333" s="109"/>
      <c r="D2333" s="109"/>
      <c r="E2333" s="109"/>
      <c r="F2333" s="109"/>
      <c r="G2333" s="109"/>
      <c r="H2333" s="109"/>
      <c r="I2333" s="110"/>
    </row>
    <row r="2334" spans="2:9">
      <c r="B2334" s="109"/>
      <c r="C2334" s="109"/>
      <c r="D2334" s="109"/>
      <c r="E2334" s="109"/>
      <c r="F2334" s="109"/>
      <c r="G2334" s="109"/>
      <c r="H2334" s="109"/>
      <c r="I2334" s="110"/>
    </row>
    <row r="2335" spans="2:9">
      <c r="B2335" s="109"/>
      <c r="C2335" s="109"/>
      <c r="D2335" s="109"/>
      <c r="E2335" s="109"/>
      <c r="F2335" s="109"/>
      <c r="G2335" s="109"/>
      <c r="H2335" s="109"/>
      <c r="I2335" s="110"/>
    </row>
    <row r="2336" spans="2:9">
      <c r="B2336" s="109"/>
      <c r="C2336" s="109"/>
      <c r="D2336" s="109"/>
      <c r="E2336" s="109"/>
      <c r="F2336" s="109"/>
      <c r="G2336" s="109"/>
      <c r="H2336" s="109"/>
      <c r="I2336" s="110"/>
    </row>
    <row r="2337" spans="2:9">
      <c r="B2337" s="109"/>
      <c r="C2337" s="109"/>
      <c r="D2337" s="109"/>
      <c r="E2337" s="109"/>
      <c r="F2337" s="109"/>
      <c r="G2337" s="109"/>
      <c r="H2337" s="109"/>
      <c r="I2337" s="110"/>
    </row>
    <row r="2338" spans="2:9">
      <c r="B2338" s="109"/>
      <c r="C2338" s="109"/>
      <c r="D2338" s="109"/>
      <c r="E2338" s="109"/>
      <c r="F2338" s="109"/>
      <c r="G2338" s="109"/>
      <c r="H2338" s="109"/>
      <c r="I2338" s="110"/>
    </row>
    <row r="2339" spans="2:9">
      <c r="B2339" s="109"/>
      <c r="C2339" s="109"/>
      <c r="D2339" s="109"/>
      <c r="E2339" s="109"/>
      <c r="F2339" s="109"/>
      <c r="G2339" s="109"/>
      <c r="H2339" s="109"/>
      <c r="I2339" s="110"/>
    </row>
    <row r="2340" spans="2:9">
      <c r="B2340" s="109"/>
      <c r="C2340" s="109"/>
      <c r="D2340" s="109"/>
      <c r="E2340" s="109"/>
      <c r="F2340" s="109"/>
      <c r="G2340" s="109"/>
      <c r="H2340" s="109"/>
      <c r="I2340" s="110"/>
    </row>
    <row r="2341" spans="2:9">
      <c r="B2341" s="109"/>
      <c r="C2341" s="109"/>
      <c r="D2341" s="109"/>
      <c r="E2341" s="109"/>
      <c r="F2341" s="109"/>
      <c r="G2341" s="109"/>
      <c r="H2341" s="109"/>
      <c r="I2341" s="110"/>
    </row>
    <row r="2342" spans="2:9">
      <c r="B2342" s="109"/>
      <c r="C2342" s="109"/>
      <c r="D2342" s="109"/>
      <c r="E2342" s="109"/>
      <c r="F2342" s="109"/>
      <c r="G2342" s="109"/>
      <c r="H2342" s="109"/>
      <c r="I2342" s="110"/>
    </row>
    <row r="2343" spans="2:9">
      <c r="B2343" s="109"/>
      <c r="C2343" s="109"/>
      <c r="D2343" s="109"/>
      <c r="E2343" s="109"/>
      <c r="F2343" s="109"/>
      <c r="G2343" s="109"/>
      <c r="H2343" s="109"/>
      <c r="I2343" s="110"/>
    </row>
    <row r="2344" spans="2:9">
      <c r="B2344" s="109"/>
      <c r="C2344" s="109"/>
      <c r="D2344" s="109"/>
      <c r="E2344" s="109"/>
      <c r="F2344" s="109"/>
      <c r="G2344" s="109"/>
      <c r="H2344" s="109"/>
      <c r="I2344" s="110"/>
    </row>
    <row r="2345" spans="2:9">
      <c r="B2345" s="109"/>
      <c r="C2345" s="109"/>
      <c r="D2345" s="109"/>
      <c r="E2345" s="109"/>
      <c r="F2345" s="109"/>
      <c r="G2345" s="109"/>
      <c r="H2345" s="109"/>
      <c r="I2345" s="110"/>
    </row>
    <row r="2346" spans="2:9">
      <c r="B2346" s="109"/>
      <c r="C2346" s="109"/>
      <c r="D2346" s="109"/>
      <c r="E2346" s="109"/>
      <c r="F2346" s="109"/>
      <c r="G2346" s="109"/>
      <c r="H2346" s="109"/>
      <c r="I2346" s="110"/>
    </row>
    <row r="2347" spans="2:9">
      <c r="B2347" s="109"/>
      <c r="C2347" s="109"/>
      <c r="D2347" s="109"/>
      <c r="E2347" s="109"/>
      <c r="F2347" s="109"/>
      <c r="G2347" s="109"/>
      <c r="H2347" s="109"/>
      <c r="I2347" s="110"/>
    </row>
    <row r="2348" spans="2:9">
      <c r="B2348" s="109"/>
      <c r="C2348" s="109"/>
      <c r="D2348" s="109"/>
      <c r="E2348" s="109"/>
      <c r="F2348" s="109"/>
      <c r="G2348" s="109"/>
      <c r="H2348" s="109"/>
      <c r="I2348" s="110"/>
    </row>
    <row r="2349" spans="2:9">
      <c r="B2349" s="109"/>
      <c r="C2349" s="109"/>
      <c r="D2349" s="109"/>
      <c r="E2349" s="109"/>
      <c r="F2349" s="109"/>
      <c r="G2349" s="109"/>
      <c r="H2349" s="109"/>
      <c r="I2349" s="110"/>
    </row>
    <row r="2350" spans="2:9">
      <c r="B2350" s="109"/>
      <c r="C2350" s="109"/>
      <c r="D2350" s="109"/>
      <c r="E2350" s="109"/>
      <c r="F2350" s="109"/>
      <c r="G2350" s="109"/>
      <c r="H2350" s="109"/>
      <c r="I2350" s="110"/>
    </row>
    <row r="2351" spans="2:9">
      <c r="B2351" s="109"/>
      <c r="C2351" s="109"/>
      <c r="D2351" s="109"/>
      <c r="E2351" s="109"/>
      <c r="F2351" s="109"/>
      <c r="G2351" s="109"/>
      <c r="H2351" s="109"/>
      <c r="I2351" s="110"/>
    </row>
    <row r="2352" spans="2:9">
      <c r="B2352" s="109"/>
      <c r="C2352" s="109"/>
      <c r="D2352" s="109"/>
      <c r="E2352" s="109"/>
      <c r="F2352" s="109"/>
      <c r="G2352" s="109"/>
      <c r="H2352" s="109"/>
      <c r="I2352" s="110"/>
    </row>
    <row r="2353" spans="2:9">
      <c r="B2353" s="109"/>
      <c r="C2353" s="109"/>
      <c r="D2353" s="109"/>
      <c r="E2353" s="109"/>
      <c r="F2353" s="109"/>
      <c r="G2353" s="109"/>
      <c r="H2353" s="109"/>
      <c r="I2353" s="110"/>
    </row>
    <row r="2354" spans="2:9">
      <c r="B2354" s="109"/>
      <c r="C2354" s="109"/>
      <c r="D2354" s="109"/>
      <c r="E2354" s="109"/>
      <c r="F2354" s="109"/>
      <c r="G2354" s="109"/>
      <c r="H2354" s="109"/>
      <c r="I2354" s="110"/>
    </row>
    <row r="2355" spans="2:9">
      <c r="B2355" s="109"/>
      <c r="C2355" s="109"/>
      <c r="D2355" s="109"/>
      <c r="E2355" s="109"/>
      <c r="F2355" s="109"/>
      <c r="G2355" s="109"/>
      <c r="H2355" s="109"/>
      <c r="I2355" s="110"/>
    </row>
    <row r="2356" spans="2:9">
      <c r="B2356" s="109"/>
      <c r="C2356" s="109"/>
      <c r="D2356" s="109"/>
      <c r="E2356" s="109"/>
      <c r="F2356" s="109"/>
      <c r="G2356" s="109"/>
      <c r="H2356" s="109"/>
      <c r="I2356" s="110"/>
    </row>
    <row r="2357" spans="2:9">
      <c r="B2357" s="109"/>
      <c r="C2357" s="109"/>
      <c r="D2357" s="109"/>
      <c r="E2357" s="109"/>
      <c r="F2357" s="109"/>
      <c r="G2357" s="109"/>
      <c r="H2357" s="109"/>
      <c r="I2357" s="110"/>
    </row>
    <row r="2358" spans="2:9">
      <c r="B2358" s="109"/>
      <c r="C2358" s="109"/>
      <c r="D2358" s="109"/>
      <c r="E2358" s="109"/>
      <c r="F2358" s="109"/>
      <c r="G2358" s="109"/>
      <c r="H2358" s="109"/>
      <c r="I2358" s="110"/>
    </row>
    <row r="2359" spans="2:9">
      <c r="B2359" s="109"/>
      <c r="C2359" s="109"/>
      <c r="D2359" s="109"/>
      <c r="E2359" s="109"/>
      <c r="F2359" s="109"/>
      <c r="G2359" s="109"/>
      <c r="H2359" s="109"/>
      <c r="I2359" s="110"/>
    </row>
    <row r="2360" spans="2:9">
      <c r="B2360" s="109"/>
      <c r="C2360" s="109"/>
      <c r="D2360" s="109"/>
      <c r="E2360" s="109"/>
      <c r="F2360" s="109"/>
      <c r="G2360" s="109"/>
      <c r="H2360" s="109"/>
      <c r="I2360" s="110"/>
    </row>
    <row r="2361" spans="2:9">
      <c r="B2361" s="109"/>
      <c r="C2361" s="109"/>
      <c r="D2361" s="109"/>
      <c r="E2361" s="109"/>
      <c r="F2361" s="109"/>
      <c r="G2361" s="109"/>
      <c r="H2361" s="109"/>
      <c r="I2361" s="110"/>
    </row>
    <row r="2362" spans="2:9">
      <c r="B2362" s="109"/>
      <c r="C2362" s="109"/>
      <c r="D2362" s="109"/>
      <c r="E2362" s="109"/>
      <c r="F2362" s="109"/>
      <c r="G2362" s="109"/>
      <c r="H2362" s="109"/>
      <c r="I2362" s="110"/>
    </row>
    <row r="2363" spans="2:9">
      <c r="B2363" s="109"/>
      <c r="C2363" s="109"/>
      <c r="D2363" s="109"/>
      <c r="E2363" s="109"/>
      <c r="F2363" s="109"/>
      <c r="G2363" s="109"/>
      <c r="H2363" s="109"/>
      <c r="I2363" s="110"/>
    </row>
    <row r="2364" spans="2:9">
      <c r="B2364" s="109"/>
      <c r="C2364" s="109"/>
      <c r="D2364" s="109"/>
      <c r="E2364" s="109"/>
      <c r="F2364" s="109"/>
      <c r="G2364" s="109"/>
      <c r="H2364" s="109"/>
      <c r="I2364" s="110"/>
    </row>
    <row r="2365" spans="2:9">
      <c r="B2365" s="109"/>
      <c r="C2365" s="109"/>
      <c r="D2365" s="109"/>
      <c r="E2365" s="109"/>
      <c r="F2365" s="109"/>
      <c r="G2365" s="109"/>
      <c r="H2365" s="109"/>
      <c r="I2365" s="110"/>
    </row>
    <row r="2366" spans="2:9">
      <c r="B2366" s="109"/>
      <c r="C2366" s="109"/>
      <c r="D2366" s="109"/>
      <c r="E2366" s="109"/>
      <c r="F2366" s="109"/>
      <c r="G2366" s="109"/>
      <c r="H2366" s="109"/>
      <c r="I2366" s="110"/>
    </row>
    <row r="2367" spans="2:9">
      <c r="B2367" s="109"/>
      <c r="C2367" s="109"/>
      <c r="D2367" s="109"/>
      <c r="E2367" s="109"/>
      <c r="F2367" s="109"/>
      <c r="G2367" s="109"/>
      <c r="H2367" s="109"/>
      <c r="I2367" s="110"/>
    </row>
    <row r="2368" spans="2:9">
      <c r="B2368" s="109"/>
      <c r="C2368" s="109"/>
      <c r="D2368" s="109"/>
      <c r="E2368" s="109"/>
      <c r="F2368" s="109"/>
      <c r="G2368" s="109"/>
      <c r="H2368" s="109"/>
      <c r="I2368" s="110"/>
    </row>
    <row r="2369" spans="2:9">
      <c r="B2369" s="109"/>
      <c r="C2369" s="109"/>
      <c r="D2369" s="109"/>
      <c r="E2369" s="109"/>
      <c r="F2369" s="109"/>
      <c r="G2369" s="109"/>
      <c r="H2369" s="109"/>
      <c r="I2369" s="110"/>
    </row>
    <row r="2370" spans="2:9">
      <c r="B2370" s="109"/>
      <c r="C2370" s="109"/>
      <c r="D2370" s="109"/>
      <c r="E2370" s="109"/>
      <c r="F2370" s="109"/>
      <c r="G2370" s="109"/>
      <c r="H2370" s="109"/>
      <c r="I2370" s="110"/>
    </row>
    <row r="2371" spans="2:9">
      <c r="B2371" s="109"/>
      <c r="C2371" s="109"/>
      <c r="D2371" s="109"/>
      <c r="E2371" s="109"/>
      <c r="F2371" s="109"/>
      <c r="G2371" s="109"/>
      <c r="H2371" s="109"/>
      <c r="I2371" s="110"/>
    </row>
    <row r="2372" spans="2:9">
      <c r="B2372" s="109"/>
      <c r="C2372" s="109"/>
      <c r="D2372" s="109"/>
      <c r="E2372" s="109"/>
      <c r="F2372" s="109"/>
      <c r="G2372" s="109"/>
      <c r="H2372" s="109"/>
      <c r="I2372" s="110"/>
    </row>
    <row r="2373" spans="2:9">
      <c r="B2373" s="109"/>
      <c r="C2373" s="109"/>
      <c r="D2373" s="109"/>
      <c r="E2373" s="109"/>
      <c r="F2373" s="109"/>
      <c r="G2373" s="109"/>
      <c r="H2373" s="109"/>
      <c r="I2373" s="110"/>
    </row>
    <row r="2374" spans="2:9">
      <c r="B2374" s="109"/>
      <c r="C2374" s="109"/>
      <c r="D2374" s="109"/>
      <c r="E2374" s="109"/>
      <c r="F2374" s="109"/>
      <c r="G2374" s="109"/>
      <c r="H2374" s="109"/>
      <c r="I2374" s="110"/>
    </row>
    <row r="2375" spans="2:9">
      <c r="B2375" s="109"/>
      <c r="C2375" s="109"/>
      <c r="D2375" s="109"/>
      <c r="E2375" s="109"/>
      <c r="F2375" s="109"/>
      <c r="G2375" s="109"/>
      <c r="H2375" s="109"/>
      <c r="I2375" s="110"/>
    </row>
    <row r="2376" spans="2:9">
      <c r="B2376" s="109"/>
      <c r="C2376" s="109"/>
      <c r="D2376" s="109"/>
      <c r="E2376" s="109"/>
      <c r="F2376" s="109"/>
      <c r="G2376" s="109"/>
      <c r="H2376" s="109"/>
      <c r="I2376" s="110"/>
    </row>
    <row r="2377" spans="2:9">
      <c r="B2377" s="109"/>
      <c r="C2377" s="109"/>
      <c r="D2377" s="109"/>
      <c r="E2377" s="109"/>
      <c r="F2377" s="109"/>
      <c r="G2377" s="109"/>
      <c r="H2377" s="109"/>
      <c r="I2377" s="110"/>
    </row>
    <row r="2378" spans="2:9">
      <c r="B2378" s="109"/>
      <c r="C2378" s="109"/>
      <c r="D2378" s="109"/>
      <c r="E2378" s="109"/>
      <c r="F2378" s="109"/>
      <c r="G2378" s="109"/>
      <c r="H2378" s="109"/>
      <c r="I2378" s="110"/>
    </row>
    <row r="2379" spans="2:9">
      <c r="B2379" s="109"/>
      <c r="C2379" s="109"/>
      <c r="D2379" s="109"/>
      <c r="E2379" s="109"/>
      <c r="F2379" s="109"/>
      <c r="G2379" s="109"/>
      <c r="H2379" s="109"/>
      <c r="I2379" s="110"/>
    </row>
    <row r="2380" spans="2:9">
      <c r="B2380" s="109"/>
      <c r="C2380" s="109"/>
      <c r="D2380" s="109"/>
      <c r="E2380" s="109"/>
      <c r="F2380" s="109"/>
      <c r="G2380" s="109"/>
      <c r="H2380" s="109"/>
      <c r="I2380" s="110"/>
    </row>
    <row r="2381" spans="2:9">
      <c r="B2381" s="109"/>
      <c r="C2381" s="109"/>
      <c r="D2381" s="109"/>
      <c r="E2381" s="109"/>
      <c r="F2381" s="109"/>
      <c r="G2381" s="109"/>
      <c r="H2381" s="109"/>
      <c r="I2381" s="110"/>
    </row>
    <row r="2382" spans="2:9">
      <c r="B2382" s="109"/>
      <c r="C2382" s="109"/>
      <c r="D2382" s="109"/>
      <c r="E2382" s="109"/>
      <c r="F2382" s="109"/>
      <c r="G2382" s="109"/>
      <c r="H2382" s="109"/>
      <c r="I2382" s="110"/>
    </row>
    <row r="2383" spans="2:9">
      <c r="B2383" s="109"/>
      <c r="C2383" s="109"/>
      <c r="D2383" s="109"/>
      <c r="E2383" s="109"/>
      <c r="F2383" s="109"/>
      <c r="G2383" s="109"/>
      <c r="H2383" s="109"/>
      <c r="I2383" s="110"/>
    </row>
    <row r="2384" spans="2:9">
      <c r="B2384" s="109"/>
      <c r="C2384" s="109"/>
      <c r="D2384" s="109"/>
      <c r="E2384" s="109"/>
      <c r="F2384" s="109"/>
      <c r="G2384" s="109"/>
      <c r="H2384" s="109"/>
      <c r="I2384" s="110"/>
    </row>
    <row r="2385" spans="2:9">
      <c r="B2385" s="109"/>
      <c r="C2385" s="109"/>
      <c r="D2385" s="109"/>
      <c r="E2385" s="109"/>
      <c r="F2385" s="109"/>
      <c r="G2385" s="109"/>
      <c r="H2385" s="109"/>
      <c r="I2385" s="110"/>
    </row>
    <row r="2386" spans="2:9">
      <c r="B2386" s="109"/>
      <c r="C2386" s="109"/>
      <c r="D2386" s="109"/>
      <c r="E2386" s="109"/>
      <c r="F2386" s="109"/>
      <c r="G2386" s="109"/>
      <c r="H2386" s="109"/>
      <c r="I2386" s="110"/>
    </row>
    <row r="2387" spans="2:9">
      <c r="B2387" s="109"/>
      <c r="C2387" s="109"/>
      <c r="D2387" s="109"/>
      <c r="E2387" s="109"/>
      <c r="F2387" s="109"/>
      <c r="G2387" s="109"/>
      <c r="H2387" s="109"/>
      <c r="I2387" s="110"/>
    </row>
    <row r="2388" spans="2:9">
      <c r="B2388" s="109"/>
      <c r="C2388" s="109"/>
      <c r="D2388" s="109"/>
      <c r="E2388" s="109"/>
      <c r="F2388" s="109"/>
      <c r="G2388" s="109"/>
      <c r="H2388" s="109"/>
      <c r="I2388" s="110"/>
    </row>
    <row r="2389" spans="2:9">
      <c r="B2389" s="109"/>
      <c r="C2389" s="109"/>
      <c r="D2389" s="109"/>
      <c r="E2389" s="109"/>
      <c r="F2389" s="109"/>
      <c r="G2389" s="109"/>
      <c r="H2389" s="109"/>
      <c r="I2389" s="110"/>
    </row>
    <row r="2390" spans="2:9">
      <c r="B2390" s="109"/>
      <c r="C2390" s="109"/>
      <c r="D2390" s="109"/>
      <c r="E2390" s="109"/>
      <c r="F2390" s="109"/>
      <c r="G2390" s="109"/>
      <c r="H2390" s="109"/>
      <c r="I2390" s="110"/>
    </row>
    <row r="2391" spans="2:9">
      <c r="B2391" s="109"/>
      <c r="C2391" s="109"/>
      <c r="D2391" s="109"/>
      <c r="E2391" s="109"/>
      <c r="F2391" s="109"/>
      <c r="G2391" s="109"/>
      <c r="H2391" s="109"/>
      <c r="I2391" s="110"/>
    </row>
    <row r="2392" spans="2:9">
      <c r="B2392" s="109"/>
      <c r="C2392" s="109"/>
      <c r="D2392" s="109"/>
      <c r="E2392" s="109"/>
      <c r="F2392" s="109"/>
      <c r="G2392" s="109"/>
      <c r="H2392" s="109"/>
      <c r="I2392" s="110"/>
    </row>
    <row r="2393" spans="2:9">
      <c r="B2393" s="109"/>
      <c r="C2393" s="109"/>
      <c r="D2393" s="109"/>
      <c r="E2393" s="109"/>
      <c r="F2393" s="109"/>
      <c r="G2393" s="109"/>
      <c r="H2393" s="109"/>
      <c r="I2393" s="110"/>
    </row>
    <row r="2394" spans="2:9">
      <c r="B2394" s="109"/>
      <c r="C2394" s="109"/>
      <c r="D2394" s="109"/>
      <c r="E2394" s="109"/>
      <c r="F2394" s="109"/>
      <c r="G2394" s="109"/>
      <c r="H2394" s="109"/>
      <c r="I2394" s="110"/>
    </row>
    <row r="2395" spans="2:9">
      <c r="B2395" s="109"/>
      <c r="C2395" s="109"/>
      <c r="D2395" s="109"/>
      <c r="E2395" s="109"/>
      <c r="F2395" s="109"/>
      <c r="G2395" s="109"/>
      <c r="H2395" s="109"/>
      <c r="I2395" s="110"/>
    </row>
    <row r="2396" spans="2:9">
      <c r="B2396" s="109"/>
      <c r="C2396" s="109"/>
      <c r="D2396" s="109"/>
      <c r="E2396" s="109"/>
      <c r="F2396" s="109"/>
      <c r="G2396" s="109"/>
      <c r="H2396" s="109"/>
      <c r="I2396" s="110"/>
    </row>
    <row r="2397" spans="2:9">
      <c r="B2397" s="109"/>
      <c r="C2397" s="109"/>
      <c r="D2397" s="109"/>
      <c r="E2397" s="109"/>
      <c r="F2397" s="109"/>
      <c r="G2397" s="109"/>
      <c r="H2397" s="109"/>
      <c r="I2397" s="110"/>
    </row>
    <row r="2398" spans="2:9">
      <c r="B2398" s="109"/>
      <c r="C2398" s="109"/>
      <c r="D2398" s="109"/>
      <c r="E2398" s="109"/>
      <c r="F2398" s="109"/>
      <c r="G2398" s="109"/>
      <c r="H2398" s="109"/>
      <c r="I2398" s="110"/>
    </row>
    <row r="2399" spans="2:9">
      <c r="B2399" s="109"/>
      <c r="C2399" s="109"/>
      <c r="D2399" s="109"/>
      <c r="E2399" s="109"/>
      <c r="F2399" s="109"/>
      <c r="G2399" s="109"/>
      <c r="H2399" s="109"/>
      <c r="I2399" s="110"/>
    </row>
    <row r="2400" spans="2:9">
      <c r="B2400" s="109"/>
      <c r="C2400" s="109"/>
      <c r="D2400" s="109"/>
      <c r="E2400" s="109"/>
      <c r="F2400" s="109"/>
      <c r="G2400" s="109"/>
      <c r="H2400" s="109"/>
      <c r="I2400" s="110"/>
    </row>
    <row r="2401" spans="2:9">
      <c r="B2401" s="109"/>
      <c r="C2401" s="109"/>
      <c r="D2401" s="109"/>
      <c r="E2401" s="109"/>
      <c r="F2401" s="109"/>
      <c r="G2401" s="109"/>
      <c r="H2401" s="109"/>
      <c r="I2401" s="110"/>
    </row>
    <row r="2402" spans="2:9">
      <c r="B2402" s="109"/>
      <c r="C2402" s="109"/>
      <c r="D2402" s="109"/>
      <c r="E2402" s="109"/>
      <c r="F2402" s="109"/>
      <c r="G2402" s="109"/>
      <c r="H2402" s="109"/>
      <c r="I2402" s="110"/>
    </row>
    <row r="2403" spans="2:9">
      <c r="B2403" s="109"/>
      <c r="C2403" s="109"/>
      <c r="D2403" s="109"/>
      <c r="E2403" s="109"/>
      <c r="F2403" s="109"/>
      <c r="G2403" s="109"/>
      <c r="H2403" s="109"/>
      <c r="I2403" s="110"/>
    </row>
    <row r="2404" spans="2:9">
      <c r="B2404" s="109"/>
      <c r="C2404" s="109"/>
      <c r="D2404" s="109"/>
      <c r="E2404" s="109"/>
      <c r="F2404" s="109"/>
      <c r="G2404" s="109"/>
      <c r="H2404" s="109"/>
      <c r="I2404" s="110"/>
    </row>
    <row r="2405" spans="2:9">
      <c r="B2405" s="109"/>
      <c r="C2405" s="109"/>
      <c r="D2405" s="109"/>
      <c r="E2405" s="109"/>
      <c r="F2405" s="109"/>
      <c r="G2405" s="109"/>
      <c r="H2405" s="109"/>
      <c r="I2405" s="110"/>
    </row>
    <row r="2406" spans="2:9">
      <c r="B2406" s="109"/>
      <c r="C2406" s="109"/>
      <c r="D2406" s="109"/>
      <c r="E2406" s="109"/>
      <c r="F2406" s="109"/>
      <c r="G2406" s="109"/>
      <c r="H2406" s="109"/>
      <c r="I2406" s="110"/>
    </row>
    <row r="2407" spans="2:9">
      <c r="B2407" s="109"/>
      <c r="C2407" s="109"/>
      <c r="D2407" s="109"/>
      <c r="E2407" s="109"/>
      <c r="F2407" s="109"/>
      <c r="G2407" s="109"/>
      <c r="H2407" s="109"/>
      <c r="I2407" s="110"/>
    </row>
    <row r="2408" spans="2:9">
      <c r="B2408" s="109"/>
      <c r="C2408" s="109"/>
      <c r="D2408" s="109"/>
      <c r="E2408" s="109"/>
      <c r="F2408" s="109"/>
      <c r="G2408" s="109"/>
      <c r="H2408" s="109"/>
      <c r="I2408" s="110"/>
    </row>
    <row r="2409" spans="2:9">
      <c r="B2409" s="109"/>
      <c r="C2409" s="109"/>
      <c r="D2409" s="109"/>
      <c r="E2409" s="109"/>
      <c r="F2409" s="109"/>
      <c r="G2409" s="109"/>
      <c r="H2409" s="109"/>
      <c r="I2409" s="110"/>
    </row>
    <row r="2410" spans="2:9">
      <c r="B2410" s="109"/>
      <c r="C2410" s="109"/>
      <c r="D2410" s="109"/>
      <c r="E2410" s="109"/>
      <c r="F2410" s="109"/>
      <c r="G2410" s="109"/>
      <c r="H2410" s="109"/>
      <c r="I2410" s="110"/>
    </row>
    <row r="2411" spans="2:9">
      <c r="B2411" s="109"/>
      <c r="C2411" s="109"/>
      <c r="D2411" s="109"/>
      <c r="E2411" s="109"/>
      <c r="F2411" s="109"/>
      <c r="G2411" s="109"/>
      <c r="H2411" s="109"/>
      <c r="I2411" s="110"/>
    </row>
    <row r="2412" spans="2:9">
      <c r="B2412" s="109"/>
      <c r="C2412" s="109"/>
      <c r="D2412" s="109"/>
      <c r="E2412" s="109"/>
      <c r="F2412" s="109"/>
      <c r="G2412" s="109"/>
      <c r="H2412" s="109"/>
      <c r="I2412" s="110"/>
    </row>
    <row r="2413" spans="2:9">
      <c r="B2413" s="109"/>
      <c r="C2413" s="109"/>
      <c r="D2413" s="109"/>
      <c r="E2413" s="109"/>
      <c r="F2413" s="109"/>
      <c r="G2413" s="109"/>
      <c r="H2413" s="109"/>
      <c r="I2413" s="110"/>
    </row>
    <row r="2414" spans="2:9">
      <c r="B2414" s="109"/>
      <c r="C2414" s="109"/>
      <c r="D2414" s="109"/>
      <c r="E2414" s="109"/>
      <c r="F2414" s="109"/>
      <c r="G2414" s="109"/>
      <c r="H2414" s="109"/>
      <c r="I2414" s="110"/>
    </row>
    <row r="2415" spans="2:9">
      <c r="B2415" s="109"/>
      <c r="C2415" s="109"/>
      <c r="D2415" s="109"/>
      <c r="E2415" s="109"/>
      <c r="F2415" s="109"/>
      <c r="G2415" s="109"/>
      <c r="H2415" s="109"/>
      <c r="I2415" s="110"/>
    </row>
    <row r="2416" spans="2:9">
      <c r="B2416" s="109"/>
      <c r="C2416" s="109"/>
      <c r="D2416" s="109"/>
      <c r="E2416" s="109"/>
      <c r="F2416" s="109"/>
      <c r="G2416" s="109"/>
      <c r="H2416" s="109"/>
      <c r="I2416" s="110"/>
    </row>
    <row r="2417" spans="2:9">
      <c r="B2417" s="109"/>
      <c r="C2417" s="109"/>
      <c r="D2417" s="109"/>
      <c r="E2417" s="109"/>
      <c r="F2417" s="109"/>
      <c r="G2417" s="109"/>
      <c r="H2417" s="109"/>
      <c r="I2417" s="110"/>
    </row>
    <row r="2418" spans="2:9">
      <c r="B2418" s="109"/>
      <c r="C2418" s="109"/>
      <c r="D2418" s="109"/>
      <c r="E2418" s="109"/>
      <c r="F2418" s="109"/>
      <c r="G2418" s="109"/>
      <c r="H2418" s="109"/>
      <c r="I2418" s="110"/>
    </row>
    <row r="2419" spans="2:9">
      <c r="B2419" s="109"/>
      <c r="C2419" s="109"/>
      <c r="D2419" s="109"/>
      <c r="E2419" s="109"/>
      <c r="F2419" s="109"/>
      <c r="G2419" s="109"/>
      <c r="H2419" s="109"/>
      <c r="I2419" s="110"/>
    </row>
    <row r="2420" spans="2:9">
      <c r="B2420" s="109"/>
      <c r="C2420" s="109"/>
      <c r="D2420" s="109"/>
      <c r="E2420" s="109"/>
      <c r="F2420" s="109"/>
      <c r="G2420" s="109"/>
      <c r="H2420" s="109"/>
      <c r="I2420" s="110"/>
    </row>
    <row r="2421" spans="2:9">
      <c r="B2421" s="109"/>
      <c r="C2421" s="109"/>
      <c r="D2421" s="109"/>
      <c r="E2421" s="109"/>
      <c r="F2421" s="109"/>
      <c r="G2421" s="109"/>
      <c r="H2421" s="109"/>
      <c r="I2421" s="110"/>
    </row>
    <row r="2422" spans="2:9">
      <c r="B2422" s="109"/>
      <c r="C2422" s="109"/>
      <c r="D2422" s="109"/>
      <c r="E2422" s="109"/>
      <c r="F2422" s="109"/>
      <c r="G2422" s="109"/>
      <c r="H2422" s="109"/>
      <c r="I2422" s="110"/>
    </row>
    <row r="2423" spans="2:9">
      <c r="B2423" s="109"/>
      <c r="C2423" s="109"/>
      <c r="D2423" s="109"/>
      <c r="E2423" s="109"/>
      <c r="F2423" s="109"/>
      <c r="G2423" s="109"/>
      <c r="H2423" s="109"/>
      <c r="I2423" s="110"/>
    </row>
    <row r="2424" spans="2:9">
      <c r="B2424" s="109"/>
      <c r="C2424" s="109"/>
      <c r="D2424" s="109"/>
      <c r="E2424" s="109"/>
      <c r="F2424" s="109"/>
      <c r="G2424" s="109"/>
      <c r="H2424" s="109"/>
      <c r="I2424" s="110"/>
    </row>
    <row r="2425" spans="2:9">
      <c r="B2425" s="109"/>
      <c r="C2425" s="109"/>
      <c r="D2425" s="109"/>
      <c r="E2425" s="109"/>
      <c r="F2425" s="109"/>
      <c r="G2425" s="109"/>
      <c r="H2425" s="109"/>
      <c r="I2425" s="110"/>
    </row>
    <row r="2426" spans="2:9">
      <c r="B2426" s="109"/>
      <c r="C2426" s="109"/>
      <c r="D2426" s="109"/>
      <c r="E2426" s="109"/>
      <c r="F2426" s="109"/>
      <c r="G2426" s="109"/>
      <c r="H2426" s="109"/>
      <c r="I2426" s="110"/>
    </row>
    <row r="2427" spans="2:9">
      <c r="B2427" s="109"/>
      <c r="C2427" s="109"/>
      <c r="D2427" s="109"/>
      <c r="E2427" s="109"/>
      <c r="F2427" s="109"/>
      <c r="G2427" s="109"/>
      <c r="H2427" s="109"/>
      <c r="I2427" s="110"/>
    </row>
    <row r="2428" spans="2:9">
      <c r="B2428" s="109"/>
      <c r="C2428" s="109"/>
      <c r="D2428" s="109"/>
      <c r="E2428" s="109"/>
      <c r="F2428" s="109"/>
      <c r="G2428" s="109"/>
      <c r="H2428" s="109"/>
      <c r="I2428" s="110"/>
    </row>
    <row r="2429" spans="2:9">
      <c r="B2429" s="109"/>
      <c r="C2429" s="109"/>
      <c r="D2429" s="109"/>
      <c r="E2429" s="109"/>
      <c r="F2429" s="109"/>
      <c r="G2429" s="109"/>
      <c r="H2429" s="109"/>
      <c r="I2429" s="110"/>
    </row>
    <row r="2430" spans="2:9">
      <c r="B2430" s="109"/>
      <c r="C2430" s="109"/>
      <c r="D2430" s="109"/>
      <c r="E2430" s="109"/>
      <c r="F2430" s="109"/>
      <c r="G2430" s="109"/>
      <c r="H2430" s="109"/>
      <c r="I2430" s="110"/>
    </row>
    <row r="2431" spans="2:9">
      <c r="B2431" s="109"/>
      <c r="C2431" s="109"/>
      <c r="D2431" s="109"/>
      <c r="E2431" s="109"/>
      <c r="F2431" s="109"/>
      <c r="G2431" s="109"/>
      <c r="H2431" s="109"/>
      <c r="I2431" s="110"/>
    </row>
    <row r="2432" spans="2:9">
      <c r="B2432" s="109"/>
      <c r="C2432" s="109"/>
      <c r="D2432" s="109"/>
      <c r="E2432" s="109"/>
      <c r="F2432" s="109"/>
      <c r="G2432" s="109"/>
      <c r="H2432" s="109"/>
      <c r="I2432" s="110"/>
    </row>
    <row r="2433" spans="2:9">
      <c r="B2433" s="109"/>
      <c r="C2433" s="109"/>
      <c r="D2433" s="109"/>
      <c r="E2433" s="109"/>
      <c r="F2433" s="109"/>
      <c r="G2433" s="109"/>
      <c r="H2433" s="109"/>
      <c r="I2433" s="110"/>
    </row>
    <row r="2434" spans="2:9">
      <c r="B2434" s="109"/>
      <c r="C2434" s="109"/>
      <c r="D2434" s="109"/>
      <c r="E2434" s="109"/>
      <c r="F2434" s="109"/>
      <c r="G2434" s="109"/>
      <c r="H2434" s="109"/>
      <c r="I2434" s="110"/>
    </row>
    <row r="2435" spans="2:9">
      <c r="B2435" s="109"/>
      <c r="C2435" s="109"/>
      <c r="D2435" s="109"/>
      <c r="E2435" s="109"/>
      <c r="F2435" s="109"/>
      <c r="G2435" s="109"/>
      <c r="H2435" s="109"/>
      <c r="I2435" s="110"/>
    </row>
    <row r="2436" spans="2:9">
      <c r="B2436" s="109"/>
      <c r="C2436" s="109"/>
      <c r="D2436" s="109"/>
      <c r="E2436" s="109"/>
      <c r="F2436" s="109"/>
      <c r="G2436" s="109"/>
      <c r="H2436" s="109"/>
      <c r="I2436" s="110"/>
    </row>
    <row r="2437" spans="2:9">
      <c r="B2437" s="109"/>
      <c r="C2437" s="109"/>
      <c r="D2437" s="109"/>
      <c r="E2437" s="109"/>
      <c r="F2437" s="109"/>
      <c r="G2437" s="109"/>
      <c r="H2437" s="109"/>
      <c r="I2437" s="110"/>
    </row>
    <row r="2438" spans="2:9">
      <c r="B2438" s="109"/>
      <c r="C2438" s="109"/>
      <c r="D2438" s="109"/>
      <c r="E2438" s="109"/>
      <c r="F2438" s="109"/>
      <c r="G2438" s="109"/>
      <c r="H2438" s="109"/>
      <c r="I2438" s="110"/>
    </row>
    <row r="2439" spans="2:9">
      <c r="B2439" s="109"/>
      <c r="C2439" s="109"/>
      <c r="D2439" s="109"/>
      <c r="E2439" s="109"/>
      <c r="F2439" s="109"/>
      <c r="G2439" s="109"/>
      <c r="H2439" s="109"/>
      <c r="I2439" s="110"/>
    </row>
    <row r="2440" spans="2:9">
      <c r="B2440" s="109"/>
      <c r="C2440" s="109"/>
      <c r="D2440" s="109"/>
      <c r="E2440" s="109"/>
      <c r="F2440" s="109"/>
      <c r="G2440" s="109"/>
      <c r="H2440" s="109"/>
      <c r="I2440" s="110"/>
    </row>
    <row r="2441" spans="2:9">
      <c r="B2441" s="109"/>
      <c r="C2441" s="109"/>
      <c r="D2441" s="109"/>
      <c r="E2441" s="109"/>
      <c r="F2441" s="109"/>
      <c r="G2441" s="109"/>
      <c r="H2441" s="109"/>
      <c r="I2441" s="110"/>
    </row>
    <row r="2442" spans="2:9">
      <c r="B2442" s="109"/>
      <c r="C2442" s="109"/>
      <c r="D2442" s="109"/>
      <c r="E2442" s="109"/>
      <c r="F2442" s="109"/>
      <c r="G2442" s="109"/>
      <c r="H2442" s="109"/>
      <c r="I2442" s="110"/>
    </row>
    <row r="2443" spans="2:9">
      <c r="B2443" s="109"/>
      <c r="C2443" s="109"/>
      <c r="D2443" s="109"/>
      <c r="E2443" s="109"/>
      <c r="F2443" s="109"/>
      <c r="G2443" s="109"/>
      <c r="H2443" s="109"/>
      <c r="I2443" s="110"/>
    </row>
    <row r="2444" spans="2:9">
      <c r="B2444" s="109"/>
      <c r="C2444" s="109"/>
      <c r="D2444" s="109"/>
      <c r="E2444" s="109"/>
      <c r="F2444" s="109"/>
      <c r="G2444" s="109"/>
      <c r="H2444" s="109"/>
      <c r="I2444" s="110"/>
    </row>
    <row r="2445" spans="2:9">
      <c r="B2445" s="109"/>
      <c r="C2445" s="109"/>
      <c r="D2445" s="109"/>
      <c r="E2445" s="109"/>
      <c r="F2445" s="109"/>
      <c r="G2445" s="109"/>
      <c r="H2445" s="109"/>
      <c r="I2445" s="110"/>
    </row>
    <row r="2446" spans="2:9">
      <c r="B2446" s="109"/>
      <c r="C2446" s="109"/>
      <c r="D2446" s="109"/>
      <c r="E2446" s="109"/>
      <c r="F2446" s="109"/>
      <c r="G2446" s="109"/>
      <c r="H2446" s="109"/>
      <c r="I2446" s="110"/>
    </row>
    <row r="2447" spans="2:9">
      <c r="B2447" s="109"/>
      <c r="C2447" s="109"/>
      <c r="D2447" s="109"/>
      <c r="E2447" s="109"/>
      <c r="F2447" s="109"/>
      <c r="G2447" s="109"/>
      <c r="H2447" s="109"/>
      <c r="I2447" s="110"/>
    </row>
    <row r="2448" spans="2:9">
      <c r="B2448" s="109"/>
      <c r="C2448" s="109"/>
      <c r="D2448" s="109"/>
      <c r="E2448" s="109"/>
      <c r="F2448" s="109"/>
      <c r="G2448" s="109"/>
      <c r="H2448" s="109"/>
      <c r="I2448" s="110"/>
    </row>
    <row r="2449" spans="2:9">
      <c r="B2449" s="109"/>
      <c r="C2449" s="109"/>
      <c r="D2449" s="109"/>
      <c r="E2449" s="109"/>
      <c r="F2449" s="109"/>
      <c r="G2449" s="109"/>
      <c r="H2449" s="109"/>
      <c r="I2449" s="110"/>
    </row>
    <row r="2450" spans="2:9">
      <c r="B2450" s="109"/>
      <c r="C2450" s="109"/>
      <c r="D2450" s="109"/>
      <c r="E2450" s="109"/>
      <c r="F2450" s="109"/>
      <c r="G2450" s="109"/>
      <c r="H2450" s="109"/>
      <c r="I2450" s="110"/>
    </row>
    <row r="2451" spans="2:9">
      <c r="B2451" s="109"/>
      <c r="C2451" s="109"/>
      <c r="D2451" s="109"/>
      <c r="E2451" s="109"/>
      <c r="F2451" s="109"/>
      <c r="G2451" s="109"/>
      <c r="H2451" s="109"/>
      <c r="I2451" s="110"/>
    </row>
    <row r="2452" spans="2:9">
      <c r="B2452" s="109"/>
      <c r="C2452" s="109"/>
      <c r="D2452" s="109"/>
      <c r="E2452" s="109"/>
      <c r="F2452" s="109"/>
      <c r="G2452" s="109"/>
      <c r="H2452" s="109"/>
      <c r="I2452" s="110"/>
    </row>
    <row r="2453" spans="2:9">
      <c r="B2453" s="109"/>
      <c r="C2453" s="109"/>
      <c r="D2453" s="109"/>
      <c r="E2453" s="109"/>
      <c r="F2453" s="109"/>
      <c r="G2453" s="109"/>
      <c r="H2453" s="109"/>
      <c r="I2453" s="110"/>
    </row>
    <row r="2454" spans="2:9">
      <c r="B2454" s="109"/>
      <c r="C2454" s="109"/>
      <c r="D2454" s="109"/>
      <c r="E2454" s="109"/>
      <c r="F2454" s="109"/>
      <c r="G2454" s="109"/>
      <c r="H2454" s="109"/>
      <c r="I2454" s="110"/>
    </row>
    <row r="2455" spans="2:9">
      <c r="B2455" s="109"/>
      <c r="C2455" s="109"/>
      <c r="D2455" s="109"/>
      <c r="E2455" s="109"/>
      <c r="F2455" s="109"/>
      <c r="G2455" s="109"/>
      <c r="H2455" s="109"/>
      <c r="I2455" s="110"/>
    </row>
    <row r="2456" spans="2:9">
      <c r="B2456" s="109"/>
      <c r="C2456" s="109"/>
      <c r="D2456" s="109"/>
      <c r="E2456" s="109"/>
      <c r="F2456" s="109"/>
      <c r="G2456" s="109"/>
      <c r="H2456" s="109"/>
      <c r="I2456" s="110"/>
    </row>
    <row r="2457" spans="2:9">
      <c r="B2457" s="109"/>
      <c r="C2457" s="109"/>
      <c r="D2457" s="109"/>
      <c r="E2457" s="109"/>
      <c r="F2457" s="109"/>
      <c r="G2457" s="109"/>
      <c r="H2457" s="109"/>
      <c r="I2457" s="110"/>
    </row>
    <row r="2458" spans="2:9">
      <c r="B2458" s="109"/>
      <c r="C2458" s="109"/>
      <c r="D2458" s="109"/>
      <c r="E2458" s="109"/>
      <c r="F2458" s="109"/>
      <c r="G2458" s="109"/>
      <c r="H2458" s="109"/>
      <c r="I2458" s="110"/>
    </row>
    <row r="2459" spans="2:9">
      <c r="B2459" s="109"/>
      <c r="C2459" s="109"/>
      <c r="D2459" s="109"/>
      <c r="E2459" s="109"/>
      <c r="F2459" s="109"/>
      <c r="G2459" s="109"/>
      <c r="H2459" s="109"/>
      <c r="I2459" s="110"/>
    </row>
    <row r="2460" spans="2:9">
      <c r="B2460" s="109"/>
      <c r="C2460" s="109"/>
      <c r="D2460" s="109"/>
      <c r="E2460" s="109"/>
      <c r="F2460" s="109"/>
      <c r="G2460" s="109"/>
      <c r="H2460" s="109"/>
      <c r="I2460" s="110"/>
    </row>
    <row r="2461" spans="2:9">
      <c r="B2461" s="109"/>
      <c r="C2461" s="109"/>
      <c r="D2461" s="109"/>
      <c r="E2461" s="109"/>
      <c r="F2461" s="109"/>
      <c r="G2461" s="109"/>
      <c r="H2461" s="109"/>
      <c r="I2461" s="110"/>
    </row>
    <row r="2462" spans="2:9">
      <c r="B2462" s="109"/>
      <c r="C2462" s="109"/>
      <c r="D2462" s="109"/>
      <c r="E2462" s="109"/>
      <c r="F2462" s="109"/>
      <c r="G2462" s="109"/>
      <c r="H2462" s="109"/>
      <c r="I2462" s="110"/>
    </row>
    <row r="2463" spans="2:9">
      <c r="B2463" s="109"/>
      <c r="C2463" s="109"/>
      <c r="D2463" s="109"/>
      <c r="E2463" s="109"/>
      <c r="F2463" s="109"/>
      <c r="G2463" s="109"/>
      <c r="H2463" s="109"/>
      <c r="I2463" s="110"/>
    </row>
    <row r="2464" spans="2:9">
      <c r="B2464" s="109"/>
      <c r="C2464" s="109"/>
      <c r="D2464" s="109"/>
      <c r="E2464" s="109"/>
      <c r="F2464" s="109"/>
      <c r="G2464" s="109"/>
      <c r="H2464" s="109"/>
      <c r="I2464" s="110"/>
    </row>
    <row r="2465" spans="2:9">
      <c r="B2465" s="109"/>
      <c r="C2465" s="109"/>
      <c r="D2465" s="109"/>
      <c r="E2465" s="109"/>
      <c r="F2465" s="109"/>
      <c r="G2465" s="109"/>
      <c r="H2465" s="109"/>
      <c r="I2465" s="110"/>
    </row>
    <row r="2466" spans="2:9">
      <c r="B2466" s="109"/>
      <c r="C2466" s="109"/>
      <c r="D2466" s="109"/>
      <c r="E2466" s="109"/>
      <c r="F2466" s="109"/>
      <c r="G2466" s="109"/>
      <c r="H2466" s="109"/>
      <c r="I2466" s="110"/>
    </row>
    <row r="2467" spans="2:9">
      <c r="B2467" s="109"/>
      <c r="C2467" s="109"/>
      <c r="D2467" s="109"/>
      <c r="E2467" s="109"/>
      <c r="F2467" s="109"/>
      <c r="G2467" s="109"/>
      <c r="H2467" s="109"/>
      <c r="I2467" s="110"/>
    </row>
    <row r="2468" spans="2:9">
      <c r="B2468" s="109"/>
      <c r="C2468" s="109"/>
      <c r="D2468" s="109"/>
      <c r="E2468" s="109"/>
      <c r="F2468" s="109"/>
      <c r="G2468" s="109"/>
      <c r="H2468" s="109"/>
      <c r="I2468" s="110"/>
    </row>
    <row r="2469" spans="2:9">
      <c r="B2469" s="109"/>
      <c r="C2469" s="109"/>
      <c r="D2469" s="109"/>
      <c r="E2469" s="109"/>
      <c r="F2469" s="109"/>
      <c r="G2469" s="109"/>
      <c r="H2469" s="109"/>
      <c r="I2469" s="110"/>
    </row>
    <row r="2470" spans="2:9">
      <c r="B2470" s="109"/>
      <c r="C2470" s="109"/>
      <c r="D2470" s="109"/>
      <c r="E2470" s="109"/>
      <c r="F2470" s="109"/>
      <c r="G2470" s="109"/>
      <c r="H2470" s="109"/>
      <c r="I2470" s="110"/>
    </row>
    <row r="2471" spans="2:9">
      <c r="B2471" s="109"/>
      <c r="C2471" s="109"/>
      <c r="D2471" s="109"/>
      <c r="E2471" s="109"/>
      <c r="F2471" s="109"/>
      <c r="G2471" s="109"/>
      <c r="H2471" s="109"/>
      <c r="I2471" s="110"/>
    </row>
    <row r="2472" spans="2:9">
      <c r="B2472" s="109"/>
      <c r="C2472" s="109"/>
      <c r="D2472" s="109"/>
      <c r="E2472" s="109"/>
      <c r="F2472" s="109"/>
      <c r="G2472" s="109"/>
      <c r="H2472" s="109"/>
      <c r="I2472" s="110"/>
    </row>
    <row r="2473" spans="2:9">
      <c r="B2473" s="109"/>
      <c r="C2473" s="109"/>
      <c r="D2473" s="109"/>
      <c r="E2473" s="109"/>
      <c r="F2473" s="109"/>
      <c r="G2473" s="109"/>
      <c r="H2473" s="109"/>
      <c r="I2473" s="110"/>
    </row>
    <row r="2474" spans="2:9">
      <c r="B2474" s="109"/>
      <c r="C2474" s="109"/>
      <c r="D2474" s="109"/>
      <c r="E2474" s="109"/>
      <c r="F2474" s="109"/>
      <c r="G2474" s="109"/>
      <c r="H2474" s="109"/>
      <c r="I2474" s="110"/>
    </row>
    <row r="2475" spans="2:9">
      <c r="B2475" s="109"/>
      <c r="C2475" s="109"/>
      <c r="D2475" s="109"/>
      <c r="E2475" s="109"/>
      <c r="F2475" s="109"/>
      <c r="G2475" s="109"/>
      <c r="H2475" s="109"/>
      <c r="I2475" s="110"/>
    </row>
    <row r="2476" spans="2:9">
      <c r="B2476" s="109"/>
      <c r="C2476" s="109"/>
      <c r="D2476" s="109"/>
      <c r="E2476" s="109"/>
      <c r="F2476" s="109"/>
      <c r="G2476" s="109"/>
      <c r="H2476" s="109"/>
      <c r="I2476" s="110"/>
    </row>
    <row r="2477" spans="2:9">
      <c r="B2477" s="109"/>
      <c r="C2477" s="109"/>
      <c r="D2477" s="109"/>
      <c r="E2477" s="109"/>
      <c r="F2477" s="109"/>
      <c r="G2477" s="109"/>
      <c r="H2477" s="109"/>
      <c r="I2477" s="110"/>
    </row>
    <row r="2478" spans="2:9">
      <c r="B2478" s="109"/>
      <c r="C2478" s="109"/>
      <c r="D2478" s="109"/>
      <c r="E2478" s="109"/>
      <c r="F2478" s="109"/>
      <c r="G2478" s="109"/>
      <c r="H2478" s="109"/>
      <c r="I2478" s="110"/>
    </row>
    <row r="2479" spans="2:9">
      <c r="B2479" s="109"/>
      <c r="C2479" s="109"/>
      <c r="D2479" s="109"/>
      <c r="E2479" s="109"/>
      <c r="F2479" s="109"/>
      <c r="G2479" s="109"/>
      <c r="H2479" s="109"/>
      <c r="I2479" s="110"/>
    </row>
    <row r="2480" spans="2:9">
      <c r="B2480" s="109"/>
      <c r="C2480" s="109"/>
      <c r="D2480" s="109"/>
      <c r="E2480" s="109"/>
      <c r="F2480" s="109"/>
      <c r="G2480" s="109"/>
      <c r="H2480" s="109"/>
      <c r="I2480" s="110"/>
    </row>
    <row r="2481" spans="2:9">
      <c r="B2481" s="109"/>
      <c r="C2481" s="109"/>
      <c r="D2481" s="109"/>
      <c r="E2481" s="109"/>
      <c r="F2481" s="109"/>
      <c r="G2481" s="109"/>
      <c r="H2481" s="109"/>
      <c r="I2481" s="110"/>
    </row>
    <row r="2482" spans="2:9">
      <c r="B2482" s="109"/>
      <c r="C2482" s="109"/>
      <c r="D2482" s="109"/>
      <c r="E2482" s="109"/>
      <c r="F2482" s="109"/>
      <c r="G2482" s="109"/>
      <c r="H2482" s="109"/>
      <c r="I2482" s="110"/>
    </row>
    <row r="2483" spans="2:9">
      <c r="B2483" s="109"/>
      <c r="C2483" s="109"/>
      <c r="D2483" s="109"/>
      <c r="E2483" s="109"/>
      <c r="F2483" s="109"/>
      <c r="G2483" s="109"/>
      <c r="H2483" s="109"/>
      <c r="I2483" s="110"/>
    </row>
    <row r="2484" spans="2:9">
      <c r="B2484" s="109"/>
      <c r="C2484" s="109"/>
      <c r="D2484" s="109"/>
      <c r="E2484" s="109"/>
      <c r="F2484" s="109"/>
      <c r="G2484" s="109"/>
      <c r="H2484" s="109"/>
      <c r="I2484" s="110"/>
    </row>
    <row r="2485" spans="2:9">
      <c r="B2485" s="109"/>
      <c r="C2485" s="109"/>
      <c r="D2485" s="109"/>
      <c r="E2485" s="109"/>
      <c r="F2485" s="109"/>
      <c r="G2485" s="109"/>
      <c r="H2485" s="109"/>
      <c r="I2485" s="110"/>
    </row>
    <row r="2486" spans="2:9">
      <c r="B2486" s="109"/>
      <c r="C2486" s="109"/>
      <c r="D2486" s="109"/>
      <c r="E2486" s="109"/>
      <c r="F2486" s="109"/>
      <c r="G2486" s="109"/>
      <c r="H2486" s="109"/>
      <c r="I2486" s="110"/>
    </row>
    <row r="2487" spans="2:9">
      <c r="B2487" s="109"/>
      <c r="C2487" s="109"/>
      <c r="D2487" s="109"/>
      <c r="E2487" s="109"/>
      <c r="F2487" s="109"/>
      <c r="G2487" s="109"/>
      <c r="H2487" s="109"/>
      <c r="I2487" s="110"/>
    </row>
    <row r="2488" spans="2:9">
      <c r="B2488" s="109"/>
      <c r="C2488" s="109"/>
      <c r="D2488" s="109"/>
      <c r="E2488" s="109"/>
      <c r="F2488" s="109"/>
      <c r="G2488" s="109"/>
      <c r="H2488" s="109"/>
      <c r="I2488" s="110"/>
    </row>
    <row r="2489" spans="2:9">
      <c r="B2489" s="109"/>
      <c r="C2489" s="109"/>
      <c r="D2489" s="109"/>
      <c r="E2489" s="109"/>
      <c r="F2489" s="109"/>
      <c r="G2489" s="109"/>
      <c r="H2489" s="109"/>
      <c r="I2489" s="110"/>
    </row>
    <row r="2490" spans="2:9">
      <c r="B2490" s="109"/>
      <c r="C2490" s="109"/>
      <c r="D2490" s="109"/>
      <c r="E2490" s="109"/>
      <c r="F2490" s="109"/>
      <c r="G2490" s="109"/>
      <c r="H2490" s="109"/>
      <c r="I2490" s="110"/>
    </row>
    <row r="2491" spans="2:9">
      <c r="B2491" s="109"/>
      <c r="C2491" s="109"/>
      <c r="D2491" s="109"/>
      <c r="E2491" s="109"/>
      <c r="F2491" s="109"/>
      <c r="G2491" s="109"/>
      <c r="H2491" s="109"/>
      <c r="I2491" s="110"/>
    </row>
    <row r="2492" spans="2:9">
      <c r="B2492" s="109"/>
      <c r="C2492" s="109"/>
      <c r="D2492" s="109"/>
      <c r="E2492" s="109"/>
      <c r="F2492" s="109"/>
      <c r="G2492" s="109"/>
      <c r="H2492" s="109"/>
      <c r="I2492" s="110"/>
    </row>
    <row r="2493" spans="2:9">
      <c r="B2493" s="109"/>
      <c r="C2493" s="109"/>
      <c r="D2493" s="109"/>
      <c r="E2493" s="109"/>
      <c r="F2493" s="109"/>
      <c r="G2493" s="109"/>
      <c r="H2493" s="109"/>
      <c r="I2493" s="110"/>
    </row>
    <row r="2494" spans="2:9">
      <c r="B2494" s="109"/>
      <c r="C2494" s="109"/>
      <c r="D2494" s="109"/>
      <c r="E2494" s="109"/>
      <c r="F2494" s="109"/>
      <c r="G2494" s="109"/>
      <c r="H2494" s="109"/>
      <c r="I2494" s="110"/>
    </row>
    <row r="2495" spans="2:9">
      <c r="B2495" s="109"/>
      <c r="C2495" s="109"/>
      <c r="D2495" s="109"/>
      <c r="E2495" s="109"/>
      <c r="F2495" s="109"/>
      <c r="G2495" s="109"/>
      <c r="H2495" s="109"/>
      <c r="I2495" s="110"/>
    </row>
    <row r="2496" spans="2:9">
      <c r="B2496" s="109"/>
      <c r="C2496" s="109"/>
      <c r="D2496" s="109"/>
      <c r="E2496" s="109"/>
      <c r="F2496" s="109"/>
      <c r="G2496" s="109"/>
      <c r="H2496" s="109"/>
      <c r="I2496" s="110"/>
    </row>
    <row r="2497" spans="2:9">
      <c r="B2497" s="109"/>
      <c r="C2497" s="109"/>
      <c r="D2497" s="109"/>
      <c r="E2497" s="109"/>
      <c r="F2497" s="109"/>
      <c r="G2497" s="109"/>
      <c r="H2497" s="109"/>
      <c r="I2497" s="110"/>
    </row>
    <row r="2498" spans="2:9">
      <c r="B2498" s="109"/>
      <c r="C2498" s="109"/>
      <c r="D2498" s="109"/>
      <c r="E2498" s="109"/>
      <c r="F2498" s="109"/>
      <c r="G2498" s="109"/>
      <c r="H2498" s="109"/>
      <c r="I2498" s="110"/>
    </row>
    <row r="2499" spans="2:9">
      <c r="B2499" s="109"/>
      <c r="C2499" s="109"/>
      <c r="D2499" s="109"/>
      <c r="E2499" s="109"/>
      <c r="F2499" s="109"/>
      <c r="G2499" s="109"/>
      <c r="H2499" s="109"/>
      <c r="I2499" s="110"/>
    </row>
    <row r="2500" spans="2:9">
      <c r="B2500" s="109"/>
      <c r="C2500" s="109"/>
      <c r="D2500" s="109"/>
      <c r="E2500" s="109"/>
      <c r="F2500" s="109"/>
      <c r="G2500" s="109"/>
      <c r="H2500" s="109"/>
      <c r="I2500" s="110"/>
    </row>
    <row r="2501" spans="2:9">
      <c r="B2501" s="109"/>
      <c r="C2501" s="109"/>
      <c r="D2501" s="109"/>
      <c r="E2501" s="109"/>
      <c r="F2501" s="109"/>
      <c r="G2501" s="109"/>
      <c r="H2501" s="109"/>
      <c r="I2501" s="110"/>
    </row>
    <row r="2502" spans="2:9">
      <c r="B2502" s="109"/>
      <c r="C2502" s="109"/>
      <c r="D2502" s="109"/>
      <c r="E2502" s="109"/>
      <c r="F2502" s="109"/>
      <c r="G2502" s="109"/>
      <c r="H2502" s="109"/>
      <c r="I2502" s="110"/>
    </row>
    <row r="2503" spans="2:9">
      <c r="B2503" s="109"/>
      <c r="C2503" s="109"/>
      <c r="D2503" s="109"/>
      <c r="E2503" s="109"/>
      <c r="F2503" s="109"/>
      <c r="G2503" s="109"/>
      <c r="H2503" s="109"/>
      <c r="I2503" s="110"/>
    </row>
    <row r="2504" spans="2:9">
      <c r="B2504" s="109"/>
      <c r="C2504" s="109"/>
      <c r="D2504" s="109"/>
      <c r="E2504" s="109"/>
      <c r="F2504" s="109"/>
      <c r="G2504" s="109"/>
      <c r="H2504" s="109"/>
      <c r="I2504" s="110"/>
    </row>
    <row r="2505" spans="2:9">
      <c r="B2505" s="109"/>
      <c r="C2505" s="109"/>
      <c r="D2505" s="109"/>
      <c r="E2505" s="109"/>
      <c r="F2505" s="109"/>
      <c r="G2505" s="109"/>
      <c r="H2505" s="109"/>
      <c r="I2505" s="110"/>
    </row>
    <row r="2506" spans="2:9">
      <c r="B2506" s="109"/>
      <c r="C2506" s="109"/>
      <c r="D2506" s="109"/>
      <c r="E2506" s="109"/>
      <c r="F2506" s="109"/>
      <c r="G2506" s="109"/>
      <c r="H2506" s="109"/>
      <c r="I2506" s="110"/>
    </row>
    <row r="2507" spans="2:9">
      <c r="B2507" s="109"/>
      <c r="C2507" s="109"/>
      <c r="D2507" s="109"/>
      <c r="E2507" s="109"/>
      <c r="F2507" s="109"/>
      <c r="G2507" s="109"/>
      <c r="H2507" s="109"/>
      <c r="I2507" s="110"/>
    </row>
    <row r="2508" spans="2:9">
      <c r="B2508" s="109"/>
      <c r="C2508" s="109"/>
      <c r="D2508" s="109"/>
      <c r="E2508" s="109"/>
      <c r="F2508" s="109"/>
      <c r="G2508" s="109"/>
      <c r="H2508" s="109"/>
      <c r="I2508" s="110"/>
    </row>
    <row r="2509" spans="2:9">
      <c r="B2509" s="109"/>
      <c r="C2509" s="109"/>
      <c r="D2509" s="109"/>
      <c r="E2509" s="109"/>
      <c r="F2509" s="109"/>
      <c r="G2509" s="109"/>
      <c r="H2509" s="109"/>
      <c r="I2509" s="110"/>
    </row>
    <row r="2510" spans="2:9">
      <c r="B2510" s="109"/>
      <c r="C2510" s="109"/>
      <c r="D2510" s="109"/>
      <c r="E2510" s="109"/>
      <c r="F2510" s="109"/>
      <c r="G2510" s="109"/>
      <c r="H2510" s="109"/>
      <c r="I2510" s="110"/>
    </row>
    <row r="2511" spans="2:9">
      <c r="B2511" s="109"/>
      <c r="C2511" s="109"/>
      <c r="D2511" s="109"/>
      <c r="E2511" s="109"/>
      <c r="F2511" s="109"/>
      <c r="G2511" s="109"/>
      <c r="H2511" s="109"/>
      <c r="I2511" s="110"/>
    </row>
    <row r="2512" spans="2:9">
      <c r="B2512" s="109"/>
      <c r="C2512" s="109"/>
      <c r="D2512" s="109"/>
      <c r="E2512" s="109"/>
      <c r="F2512" s="109"/>
      <c r="G2512" s="109"/>
      <c r="H2512" s="109"/>
      <c r="I2512" s="110"/>
    </row>
    <row r="2513" spans="2:9">
      <c r="B2513" s="109"/>
      <c r="C2513" s="109"/>
      <c r="D2513" s="109"/>
      <c r="E2513" s="109"/>
      <c r="F2513" s="109"/>
      <c r="G2513" s="109"/>
      <c r="H2513" s="109"/>
      <c r="I2513" s="110"/>
    </row>
    <row r="2514" spans="2:9">
      <c r="B2514" s="109"/>
      <c r="C2514" s="109"/>
      <c r="D2514" s="109"/>
      <c r="E2514" s="109"/>
      <c r="F2514" s="109"/>
      <c r="G2514" s="109"/>
      <c r="H2514" s="109"/>
      <c r="I2514" s="110"/>
    </row>
    <row r="2515" spans="2:9">
      <c r="B2515" s="109"/>
      <c r="C2515" s="109"/>
      <c r="D2515" s="109"/>
      <c r="E2515" s="109"/>
      <c r="F2515" s="109"/>
      <c r="G2515" s="109"/>
      <c r="H2515" s="109"/>
      <c r="I2515" s="110"/>
    </row>
    <row r="2516" spans="2:9">
      <c r="B2516" s="109"/>
      <c r="C2516" s="109"/>
      <c r="D2516" s="109"/>
      <c r="E2516" s="109"/>
      <c r="F2516" s="109"/>
      <c r="G2516" s="109"/>
      <c r="H2516" s="109"/>
      <c r="I2516" s="110"/>
    </row>
    <row r="2517" spans="2:9">
      <c r="B2517" s="109"/>
      <c r="C2517" s="109"/>
      <c r="D2517" s="109"/>
      <c r="E2517" s="109"/>
      <c r="F2517" s="109"/>
      <c r="G2517" s="109"/>
      <c r="H2517" s="109"/>
      <c r="I2517" s="110"/>
    </row>
    <row r="2518" spans="2:9">
      <c r="B2518" s="109"/>
      <c r="C2518" s="109"/>
      <c r="D2518" s="109"/>
      <c r="E2518" s="109"/>
      <c r="F2518" s="109"/>
      <c r="G2518" s="109"/>
      <c r="H2518" s="109"/>
      <c r="I2518" s="110"/>
    </row>
    <row r="2519" spans="2:9">
      <c r="B2519" s="109"/>
      <c r="C2519" s="109"/>
      <c r="D2519" s="109"/>
      <c r="E2519" s="109"/>
      <c r="F2519" s="109"/>
      <c r="G2519" s="109"/>
      <c r="H2519" s="109"/>
      <c r="I2519" s="110"/>
    </row>
    <row r="2520" spans="2:9">
      <c r="B2520" s="109"/>
      <c r="C2520" s="109"/>
      <c r="D2520" s="109"/>
      <c r="E2520" s="109"/>
      <c r="F2520" s="109"/>
      <c r="G2520" s="109"/>
      <c r="H2520" s="109"/>
      <c r="I2520" s="110"/>
    </row>
    <row r="2521" spans="2:9">
      <c r="B2521" s="109"/>
      <c r="C2521" s="109"/>
      <c r="D2521" s="109"/>
      <c r="E2521" s="109"/>
      <c r="F2521" s="109"/>
      <c r="G2521" s="109"/>
      <c r="H2521" s="109"/>
      <c r="I2521" s="110"/>
    </row>
    <row r="2522" spans="2:9">
      <c r="B2522" s="109"/>
      <c r="C2522" s="109"/>
      <c r="D2522" s="109"/>
      <c r="E2522" s="109"/>
      <c r="F2522" s="109"/>
      <c r="G2522" s="109"/>
      <c r="H2522" s="109"/>
      <c r="I2522" s="110"/>
    </row>
    <row r="2523" spans="2:9">
      <c r="B2523" s="109"/>
      <c r="C2523" s="109"/>
      <c r="D2523" s="109"/>
      <c r="E2523" s="109"/>
      <c r="F2523" s="109"/>
      <c r="G2523" s="109"/>
      <c r="H2523" s="109"/>
      <c r="I2523" s="110"/>
    </row>
    <row r="2524" spans="2:9">
      <c r="B2524" s="109"/>
      <c r="C2524" s="109"/>
      <c r="D2524" s="109"/>
      <c r="E2524" s="109"/>
      <c r="F2524" s="109"/>
      <c r="G2524" s="109"/>
      <c r="H2524" s="109"/>
      <c r="I2524" s="110"/>
    </row>
    <row r="2525" spans="2:9">
      <c r="B2525" s="109"/>
      <c r="C2525" s="109"/>
      <c r="D2525" s="109"/>
      <c r="E2525" s="109"/>
      <c r="F2525" s="109"/>
      <c r="G2525" s="109"/>
      <c r="H2525" s="109"/>
      <c r="I2525" s="110"/>
    </row>
    <row r="2526" spans="2:9">
      <c r="B2526" s="109"/>
      <c r="C2526" s="109"/>
      <c r="D2526" s="109"/>
      <c r="E2526" s="109"/>
      <c r="F2526" s="109"/>
      <c r="G2526" s="109"/>
      <c r="H2526" s="109"/>
      <c r="I2526" s="110"/>
    </row>
    <row r="2527" spans="2:9">
      <c r="B2527" s="109"/>
      <c r="C2527" s="109"/>
      <c r="D2527" s="109"/>
      <c r="E2527" s="109"/>
      <c r="F2527" s="109"/>
      <c r="G2527" s="109"/>
      <c r="H2527" s="109"/>
      <c r="I2527" s="110"/>
    </row>
    <row r="2528" spans="2:9">
      <c r="B2528" s="109"/>
      <c r="C2528" s="109"/>
      <c r="D2528" s="109"/>
      <c r="E2528" s="109"/>
      <c r="F2528" s="109"/>
      <c r="G2528" s="109"/>
      <c r="H2528" s="109"/>
      <c r="I2528" s="110"/>
    </row>
    <row r="2529" spans="2:9">
      <c r="B2529" s="109"/>
      <c r="C2529" s="109"/>
      <c r="D2529" s="109"/>
      <c r="E2529" s="109"/>
      <c r="F2529" s="109"/>
      <c r="G2529" s="109"/>
      <c r="H2529" s="109"/>
      <c r="I2529" s="110"/>
    </row>
    <row r="2530" spans="2:9">
      <c r="B2530" s="109"/>
      <c r="C2530" s="109"/>
      <c r="D2530" s="109"/>
      <c r="E2530" s="109"/>
      <c r="F2530" s="109"/>
      <c r="G2530" s="109"/>
      <c r="H2530" s="109"/>
      <c r="I2530" s="110"/>
    </row>
    <row r="2531" spans="2:9">
      <c r="B2531" s="109"/>
      <c r="C2531" s="109"/>
      <c r="D2531" s="109"/>
      <c r="E2531" s="109"/>
      <c r="F2531" s="109"/>
      <c r="G2531" s="109"/>
      <c r="H2531" s="109"/>
      <c r="I2531" s="110"/>
    </row>
    <row r="2532" spans="2:9">
      <c r="B2532" s="109"/>
      <c r="C2532" s="109"/>
      <c r="D2532" s="109"/>
      <c r="E2532" s="109"/>
      <c r="F2532" s="109"/>
      <c r="G2532" s="109"/>
      <c r="H2532" s="109"/>
      <c r="I2532" s="110"/>
    </row>
    <row r="2533" spans="2:9">
      <c r="B2533" s="109"/>
      <c r="C2533" s="109"/>
      <c r="D2533" s="109"/>
      <c r="E2533" s="109"/>
      <c r="F2533" s="109"/>
      <c r="G2533" s="109"/>
      <c r="H2533" s="109"/>
      <c r="I2533" s="110"/>
    </row>
    <row r="2534" spans="2:9">
      <c r="B2534" s="109"/>
      <c r="C2534" s="109"/>
      <c r="D2534" s="109"/>
      <c r="E2534" s="109"/>
      <c r="F2534" s="109"/>
      <c r="G2534" s="109"/>
      <c r="H2534" s="109"/>
      <c r="I2534" s="110"/>
    </row>
    <row r="2535" spans="2:9">
      <c r="B2535" s="109"/>
      <c r="C2535" s="109"/>
      <c r="D2535" s="109"/>
      <c r="E2535" s="109"/>
      <c r="F2535" s="109"/>
      <c r="G2535" s="109"/>
      <c r="H2535" s="109"/>
      <c r="I2535" s="110"/>
    </row>
    <row r="2536" spans="2:9">
      <c r="B2536" s="109"/>
      <c r="C2536" s="109"/>
      <c r="D2536" s="109"/>
      <c r="E2536" s="109"/>
      <c r="F2536" s="109"/>
      <c r="G2536" s="109"/>
      <c r="H2536" s="109"/>
      <c r="I2536" s="110"/>
    </row>
    <row r="2537" spans="2:9">
      <c r="B2537" s="109"/>
      <c r="C2537" s="109"/>
      <c r="D2537" s="109"/>
      <c r="E2537" s="109"/>
      <c r="F2537" s="109"/>
      <c r="G2537" s="109"/>
      <c r="H2537" s="109"/>
      <c r="I2537" s="110"/>
    </row>
    <row r="2538" spans="2:9">
      <c r="B2538" s="109"/>
      <c r="C2538" s="109"/>
      <c r="D2538" s="109"/>
      <c r="E2538" s="109"/>
      <c r="F2538" s="109"/>
      <c r="G2538" s="109"/>
      <c r="H2538" s="109"/>
      <c r="I2538" s="110"/>
    </row>
    <row r="2539" spans="2:9">
      <c r="B2539" s="109"/>
      <c r="C2539" s="109"/>
      <c r="D2539" s="109"/>
      <c r="E2539" s="109"/>
      <c r="F2539" s="109"/>
      <c r="G2539" s="109"/>
      <c r="H2539" s="109"/>
      <c r="I2539" s="110"/>
    </row>
    <row r="2540" spans="2:9">
      <c r="B2540" s="109"/>
      <c r="C2540" s="109"/>
      <c r="D2540" s="109"/>
      <c r="E2540" s="109"/>
      <c r="F2540" s="109"/>
      <c r="G2540" s="109"/>
      <c r="H2540" s="109"/>
      <c r="I2540" s="110"/>
    </row>
    <row r="2541" spans="2:9">
      <c r="B2541" s="109"/>
      <c r="C2541" s="109"/>
      <c r="D2541" s="109"/>
      <c r="E2541" s="109"/>
      <c r="F2541" s="109"/>
      <c r="G2541" s="109"/>
      <c r="H2541" s="109"/>
      <c r="I2541" s="110"/>
    </row>
    <row r="2542" spans="2:9">
      <c r="B2542" s="109"/>
      <c r="C2542" s="109"/>
      <c r="D2542" s="109"/>
      <c r="E2542" s="109"/>
      <c r="F2542" s="109"/>
      <c r="G2542" s="109"/>
      <c r="H2542" s="109"/>
      <c r="I2542" s="110"/>
    </row>
    <row r="2543" spans="2:9">
      <c r="B2543" s="109"/>
      <c r="C2543" s="109"/>
      <c r="D2543" s="109"/>
      <c r="E2543" s="109"/>
      <c r="F2543" s="109"/>
      <c r="G2543" s="109"/>
      <c r="H2543" s="109"/>
      <c r="I2543" s="110"/>
    </row>
    <row r="2544" spans="2:9">
      <c r="B2544" s="109"/>
      <c r="C2544" s="109"/>
      <c r="D2544" s="109"/>
      <c r="E2544" s="109"/>
      <c r="F2544" s="109"/>
      <c r="G2544" s="109"/>
      <c r="H2544" s="109"/>
      <c r="I2544" s="110"/>
    </row>
    <row r="2545" spans="2:9">
      <c r="B2545" s="109"/>
      <c r="C2545" s="109"/>
      <c r="D2545" s="109"/>
      <c r="E2545" s="109"/>
      <c r="F2545" s="109"/>
      <c r="G2545" s="109"/>
      <c r="H2545" s="109"/>
      <c r="I2545" s="110"/>
    </row>
    <row r="2546" spans="2:9">
      <c r="B2546" s="109"/>
      <c r="C2546" s="109"/>
      <c r="D2546" s="109"/>
      <c r="E2546" s="109"/>
      <c r="F2546" s="109"/>
      <c r="G2546" s="109"/>
      <c r="H2546" s="109"/>
      <c r="I2546" s="110"/>
    </row>
    <row r="2547" spans="2:9">
      <c r="B2547" s="109"/>
      <c r="C2547" s="109"/>
      <c r="D2547" s="109"/>
      <c r="E2547" s="109"/>
      <c r="F2547" s="109"/>
      <c r="G2547" s="109"/>
      <c r="H2547" s="109"/>
      <c r="I2547" s="110"/>
    </row>
    <row r="2548" spans="2:9">
      <c r="B2548" s="109"/>
      <c r="C2548" s="109"/>
      <c r="D2548" s="109"/>
      <c r="E2548" s="109"/>
      <c r="F2548" s="109"/>
      <c r="G2548" s="109"/>
      <c r="H2548" s="109"/>
      <c r="I2548" s="110"/>
    </row>
    <row r="2549" spans="2:9">
      <c r="B2549" s="109"/>
      <c r="C2549" s="109"/>
      <c r="D2549" s="109"/>
      <c r="E2549" s="109"/>
      <c r="F2549" s="109"/>
      <c r="G2549" s="109"/>
      <c r="H2549" s="109"/>
      <c r="I2549" s="110"/>
    </row>
    <row r="2550" spans="2:9">
      <c r="B2550" s="109"/>
      <c r="C2550" s="109"/>
      <c r="D2550" s="109"/>
      <c r="E2550" s="109"/>
      <c r="F2550" s="109"/>
      <c r="G2550" s="109"/>
      <c r="H2550" s="109"/>
      <c r="I2550" s="110"/>
    </row>
    <row r="2551" spans="2:9">
      <c r="B2551" s="109"/>
      <c r="C2551" s="109"/>
      <c r="D2551" s="109"/>
      <c r="E2551" s="109"/>
      <c r="F2551" s="109"/>
      <c r="G2551" s="109"/>
      <c r="H2551" s="109"/>
      <c r="I2551" s="110"/>
    </row>
    <row r="2552" spans="2:9">
      <c r="B2552" s="109"/>
      <c r="C2552" s="109"/>
      <c r="D2552" s="109"/>
      <c r="E2552" s="109"/>
      <c r="F2552" s="109"/>
      <c r="G2552" s="109"/>
      <c r="H2552" s="109"/>
      <c r="I2552" s="110"/>
    </row>
    <row r="2553" spans="2:9">
      <c r="B2553" s="109"/>
      <c r="C2553" s="109"/>
      <c r="D2553" s="109"/>
      <c r="E2553" s="109"/>
      <c r="F2553" s="109"/>
      <c r="G2553" s="109"/>
      <c r="H2553" s="109"/>
      <c r="I2553" s="110"/>
    </row>
    <row r="2554" spans="2:9">
      <c r="B2554" s="109"/>
      <c r="C2554" s="109"/>
      <c r="D2554" s="109"/>
      <c r="E2554" s="109"/>
      <c r="F2554" s="109"/>
      <c r="G2554" s="109"/>
      <c r="H2554" s="109"/>
      <c r="I2554" s="110"/>
    </row>
    <row r="2555" spans="2:9">
      <c r="B2555" s="109"/>
      <c r="C2555" s="109"/>
      <c r="D2555" s="109"/>
      <c r="E2555" s="109"/>
      <c r="F2555" s="109"/>
      <c r="G2555" s="109"/>
      <c r="H2555" s="109"/>
      <c r="I2555" s="110"/>
    </row>
    <row r="2556" spans="2:9">
      <c r="B2556" s="109"/>
      <c r="C2556" s="109"/>
      <c r="D2556" s="109"/>
      <c r="E2556" s="109"/>
      <c r="F2556" s="109"/>
      <c r="G2556" s="109"/>
      <c r="H2556" s="109"/>
      <c r="I2556" s="110"/>
    </row>
    <row r="2557" spans="2:9">
      <c r="B2557" s="109"/>
      <c r="C2557" s="109"/>
      <c r="D2557" s="109"/>
      <c r="E2557" s="109"/>
      <c r="F2557" s="109"/>
      <c r="G2557" s="109"/>
      <c r="H2557" s="109"/>
      <c r="I2557" s="110"/>
    </row>
    <row r="2558" spans="2:9">
      <c r="B2558" s="109"/>
      <c r="C2558" s="109"/>
      <c r="D2558" s="109"/>
      <c r="E2558" s="109"/>
      <c r="F2558" s="109"/>
      <c r="G2558" s="109"/>
      <c r="H2558" s="109"/>
      <c r="I2558" s="110"/>
    </row>
    <row r="2559" spans="2:9">
      <c r="B2559" s="109"/>
      <c r="C2559" s="109"/>
      <c r="D2559" s="109"/>
      <c r="E2559" s="109"/>
      <c r="F2559" s="109"/>
      <c r="G2559" s="109"/>
      <c r="H2559" s="109"/>
      <c r="I2559" s="110"/>
    </row>
    <row r="2560" spans="2:9">
      <c r="B2560" s="109"/>
      <c r="C2560" s="109"/>
      <c r="D2560" s="109"/>
      <c r="E2560" s="109"/>
      <c r="F2560" s="109"/>
      <c r="G2560" s="109"/>
      <c r="H2560" s="109"/>
      <c r="I2560" s="110"/>
    </row>
    <row r="2561" spans="2:9">
      <c r="B2561" s="109"/>
      <c r="C2561" s="109"/>
      <c r="D2561" s="109"/>
      <c r="E2561" s="109"/>
      <c r="F2561" s="109"/>
      <c r="G2561" s="109"/>
      <c r="H2561" s="109"/>
      <c r="I2561" s="110"/>
    </row>
    <row r="2562" spans="2:9">
      <c r="B2562" s="109"/>
      <c r="C2562" s="109"/>
      <c r="D2562" s="109"/>
      <c r="E2562" s="109"/>
      <c r="F2562" s="109"/>
      <c r="G2562" s="109"/>
      <c r="H2562" s="109"/>
      <c r="I2562" s="110"/>
    </row>
    <row r="2563" spans="2:9">
      <c r="B2563" s="109"/>
      <c r="C2563" s="109"/>
      <c r="D2563" s="109"/>
      <c r="E2563" s="109"/>
      <c r="F2563" s="109"/>
      <c r="G2563" s="109"/>
      <c r="H2563" s="109"/>
      <c r="I2563" s="110"/>
    </row>
    <row r="2564" spans="2:9">
      <c r="B2564" s="109"/>
      <c r="C2564" s="109"/>
      <c r="D2564" s="109"/>
      <c r="E2564" s="109"/>
      <c r="F2564" s="109"/>
      <c r="G2564" s="109"/>
      <c r="H2564" s="109"/>
      <c r="I2564" s="110"/>
    </row>
    <row r="2565" spans="2:9">
      <c r="B2565" s="109"/>
      <c r="C2565" s="109"/>
      <c r="D2565" s="109"/>
      <c r="E2565" s="109"/>
      <c r="F2565" s="109"/>
      <c r="G2565" s="109"/>
      <c r="H2565" s="109"/>
      <c r="I2565" s="110"/>
    </row>
    <row r="2566" spans="2:9">
      <c r="B2566" s="109"/>
      <c r="C2566" s="109"/>
      <c r="D2566" s="109"/>
      <c r="E2566" s="109"/>
      <c r="F2566" s="109"/>
      <c r="G2566" s="109"/>
      <c r="H2566" s="109"/>
      <c r="I2566" s="110"/>
    </row>
    <row r="2567" spans="2:9">
      <c r="B2567" s="109"/>
      <c r="C2567" s="109"/>
      <c r="D2567" s="109"/>
      <c r="E2567" s="109"/>
      <c r="F2567" s="109"/>
      <c r="G2567" s="109"/>
      <c r="H2567" s="109"/>
      <c r="I2567" s="110"/>
    </row>
    <row r="2568" spans="2:9">
      <c r="B2568" s="109"/>
      <c r="C2568" s="109"/>
      <c r="D2568" s="109"/>
      <c r="E2568" s="109"/>
      <c r="F2568" s="109"/>
      <c r="G2568" s="109"/>
      <c r="H2568" s="109"/>
      <c r="I2568" s="110"/>
    </row>
    <row r="2569" spans="2:9">
      <c r="B2569" s="109"/>
      <c r="C2569" s="109"/>
      <c r="D2569" s="109"/>
      <c r="E2569" s="109"/>
      <c r="F2569" s="109"/>
      <c r="G2569" s="109"/>
      <c r="H2569" s="109"/>
      <c r="I2569" s="110"/>
    </row>
    <row r="2570" spans="2:9">
      <c r="B2570" s="109"/>
      <c r="C2570" s="109"/>
      <c r="D2570" s="109"/>
      <c r="E2570" s="109"/>
      <c r="F2570" s="109"/>
      <c r="G2570" s="109"/>
      <c r="H2570" s="109"/>
      <c r="I2570" s="110"/>
    </row>
    <row r="2571" spans="2:9">
      <c r="B2571" s="109"/>
      <c r="C2571" s="109"/>
      <c r="D2571" s="109"/>
      <c r="E2571" s="109"/>
      <c r="F2571" s="109"/>
      <c r="G2571" s="109"/>
      <c r="H2571" s="109"/>
      <c r="I2571" s="110"/>
    </row>
    <row r="2572" spans="2:9">
      <c r="B2572" s="109"/>
      <c r="C2572" s="109"/>
      <c r="D2572" s="109"/>
      <c r="E2572" s="109"/>
      <c r="F2572" s="109"/>
      <c r="G2572" s="109"/>
      <c r="H2572" s="109"/>
      <c r="I2572" s="110"/>
    </row>
    <row r="2573" spans="2:9">
      <c r="B2573" s="109"/>
      <c r="C2573" s="109"/>
      <c r="D2573" s="109"/>
      <c r="E2573" s="109"/>
      <c r="F2573" s="109"/>
      <c r="G2573" s="109"/>
      <c r="H2573" s="109"/>
      <c r="I2573" s="110"/>
    </row>
    <row r="2574" spans="2:9">
      <c r="B2574" s="109"/>
      <c r="C2574" s="109"/>
      <c r="D2574" s="109"/>
      <c r="E2574" s="109"/>
      <c r="F2574" s="109"/>
      <c r="G2574" s="109"/>
      <c r="H2574" s="109"/>
      <c r="I2574" s="110"/>
    </row>
    <row r="2575" spans="2:9">
      <c r="B2575" s="109"/>
      <c r="C2575" s="109"/>
      <c r="D2575" s="109"/>
      <c r="E2575" s="109"/>
      <c r="F2575" s="109"/>
      <c r="G2575" s="109"/>
      <c r="H2575" s="109"/>
      <c r="I2575" s="110"/>
    </row>
    <row r="2576" spans="2:9">
      <c r="B2576" s="109"/>
      <c r="C2576" s="109"/>
      <c r="D2576" s="109"/>
      <c r="E2576" s="109"/>
      <c r="F2576" s="109"/>
      <c r="G2576" s="109"/>
      <c r="H2576" s="109"/>
      <c r="I2576" s="110"/>
    </row>
    <row r="2577" spans="2:9">
      <c r="B2577" s="109"/>
      <c r="C2577" s="109"/>
      <c r="D2577" s="109"/>
      <c r="E2577" s="109"/>
      <c r="F2577" s="109"/>
      <c r="G2577" s="109"/>
      <c r="H2577" s="109"/>
      <c r="I2577" s="110"/>
    </row>
    <row r="2578" spans="2:9">
      <c r="B2578" s="109"/>
      <c r="C2578" s="109"/>
      <c r="D2578" s="109"/>
      <c r="E2578" s="109"/>
      <c r="F2578" s="109"/>
      <c r="G2578" s="109"/>
      <c r="H2578" s="109"/>
      <c r="I2578" s="110"/>
    </row>
    <row r="2579" spans="2:9">
      <c r="B2579" s="109"/>
      <c r="C2579" s="109"/>
      <c r="D2579" s="109"/>
      <c r="E2579" s="109"/>
      <c r="F2579" s="109"/>
      <c r="G2579" s="109"/>
      <c r="H2579" s="109"/>
      <c r="I2579" s="110"/>
    </row>
    <row r="2580" spans="2:9">
      <c r="B2580" s="109"/>
      <c r="C2580" s="109"/>
      <c r="D2580" s="109"/>
      <c r="E2580" s="109"/>
      <c r="F2580" s="109"/>
      <c r="G2580" s="109"/>
      <c r="H2580" s="109"/>
      <c r="I2580" s="110"/>
    </row>
    <row r="2581" spans="2:9">
      <c r="B2581" s="109"/>
      <c r="C2581" s="109"/>
      <c r="D2581" s="109"/>
      <c r="E2581" s="109"/>
      <c r="F2581" s="109"/>
      <c r="G2581" s="109"/>
      <c r="H2581" s="109"/>
      <c r="I2581" s="110"/>
    </row>
    <row r="2582" spans="2:9">
      <c r="B2582" s="109"/>
      <c r="C2582" s="109"/>
      <c r="D2582" s="109"/>
      <c r="E2582" s="109"/>
      <c r="F2582" s="109"/>
      <c r="G2582" s="109"/>
      <c r="H2582" s="109"/>
      <c r="I2582" s="110"/>
    </row>
    <row r="2583" spans="2:9">
      <c r="B2583" s="109"/>
      <c r="C2583" s="109"/>
      <c r="D2583" s="109"/>
      <c r="E2583" s="109"/>
      <c r="F2583" s="109"/>
      <c r="G2583" s="109"/>
      <c r="H2583" s="109"/>
      <c r="I2583" s="110"/>
    </row>
    <row r="2584" spans="2:9">
      <c r="B2584" s="109"/>
      <c r="C2584" s="109"/>
      <c r="D2584" s="109"/>
      <c r="E2584" s="109"/>
      <c r="F2584" s="109"/>
      <c r="G2584" s="109"/>
      <c r="H2584" s="109"/>
      <c r="I2584" s="110"/>
    </row>
    <row r="2585" spans="2:9">
      <c r="B2585" s="109"/>
      <c r="C2585" s="109"/>
      <c r="D2585" s="109"/>
      <c r="E2585" s="109"/>
      <c r="F2585" s="109"/>
      <c r="G2585" s="109"/>
      <c r="H2585" s="109"/>
      <c r="I2585" s="110"/>
    </row>
    <row r="2586" spans="2:9">
      <c r="B2586" s="109"/>
      <c r="C2586" s="109"/>
      <c r="D2586" s="109"/>
      <c r="E2586" s="109"/>
      <c r="F2586" s="109"/>
      <c r="G2586" s="109"/>
      <c r="H2586" s="109"/>
      <c r="I2586" s="110"/>
    </row>
    <row r="2587" spans="2:9">
      <c r="B2587" s="109"/>
      <c r="C2587" s="109"/>
      <c r="D2587" s="109"/>
      <c r="E2587" s="109"/>
      <c r="F2587" s="109"/>
      <c r="G2587" s="109"/>
      <c r="H2587" s="109"/>
      <c r="I2587" s="110"/>
    </row>
    <row r="2588" spans="2:9">
      <c r="B2588" s="109"/>
      <c r="C2588" s="109"/>
      <c r="D2588" s="109"/>
      <c r="E2588" s="109"/>
      <c r="F2588" s="109"/>
      <c r="G2588" s="109"/>
      <c r="H2588" s="109"/>
      <c r="I2588" s="110"/>
    </row>
    <row r="2589" spans="2:9">
      <c r="B2589" s="109"/>
      <c r="C2589" s="109"/>
      <c r="D2589" s="109"/>
      <c r="E2589" s="109"/>
      <c r="F2589" s="109"/>
      <c r="G2589" s="109"/>
      <c r="H2589" s="109"/>
      <c r="I2589" s="110"/>
    </row>
    <row r="2590" spans="2:9">
      <c r="B2590" s="109"/>
      <c r="C2590" s="109"/>
      <c r="D2590" s="109"/>
      <c r="E2590" s="109"/>
      <c r="F2590" s="109"/>
      <c r="G2590" s="109"/>
      <c r="H2590" s="109"/>
      <c r="I2590" s="110"/>
    </row>
    <row r="2591" spans="2:9">
      <c r="B2591" s="109"/>
      <c r="C2591" s="109"/>
      <c r="D2591" s="109"/>
      <c r="E2591" s="109"/>
      <c r="F2591" s="109"/>
      <c r="G2591" s="109"/>
      <c r="H2591" s="109"/>
      <c r="I2591" s="110"/>
    </row>
    <row r="2592" spans="2:9">
      <c r="B2592" s="109"/>
      <c r="C2592" s="109"/>
      <c r="D2592" s="109"/>
      <c r="E2592" s="109"/>
      <c r="F2592" s="109"/>
      <c r="G2592" s="109"/>
      <c r="H2592" s="109"/>
      <c r="I2592" s="110"/>
    </row>
    <row r="2593" spans="2:9">
      <c r="B2593" s="109"/>
      <c r="C2593" s="109"/>
      <c r="D2593" s="109"/>
      <c r="E2593" s="109"/>
      <c r="F2593" s="109"/>
      <c r="G2593" s="109"/>
      <c r="H2593" s="109"/>
      <c r="I2593" s="110"/>
    </row>
    <row r="2594" spans="2:9">
      <c r="B2594" s="109"/>
      <c r="C2594" s="109"/>
      <c r="D2594" s="109"/>
      <c r="E2594" s="109"/>
      <c r="F2594" s="109"/>
      <c r="G2594" s="109"/>
      <c r="H2594" s="109"/>
      <c r="I2594" s="110"/>
    </row>
    <row r="2595" spans="2:9">
      <c r="B2595" s="109"/>
      <c r="C2595" s="109"/>
      <c r="D2595" s="109"/>
      <c r="E2595" s="109"/>
      <c r="F2595" s="109"/>
      <c r="G2595" s="109"/>
      <c r="H2595" s="109"/>
      <c r="I2595" s="110"/>
    </row>
    <row r="2596" spans="2:9">
      <c r="B2596" s="109"/>
      <c r="C2596" s="109"/>
      <c r="D2596" s="109"/>
      <c r="E2596" s="109"/>
      <c r="F2596" s="109"/>
      <c r="G2596" s="109"/>
      <c r="H2596" s="109"/>
      <c r="I2596" s="110"/>
    </row>
    <row r="2597" spans="2:9">
      <c r="B2597" s="109"/>
      <c r="C2597" s="109"/>
      <c r="D2597" s="109"/>
      <c r="E2597" s="109"/>
      <c r="F2597" s="109"/>
      <c r="G2597" s="109"/>
      <c r="H2597" s="109"/>
      <c r="I2597" s="110"/>
    </row>
    <row r="2598" spans="2:9">
      <c r="B2598" s="109"/>
      <c r="C2598" s="109"/>
      <c r="D2598" s="109"/>
      <c r="E2598" s="109"/>
      <c r="F2598" s="109"/>
      <c r="G2598" s="109"/>
      <c r="H2598" s="109"/>
      <c r="I2598" s="110"/>
    </row>
    <row r="2599" spans="2:9">
      <c r="B2599" s="109"/>
      <c r="C2599" s="109"/>
      <c r="D2599" s="109"/>
      <c r="E2599" s="109"/>
      <c r="F2599" s="109"/>
      <c r="G2599" s="109"/>
      <c r="H2599" s="109"/>
      <c r="I2599" s="110"/>
    </row>
    <row r="2600" spans="2:9">
      <c r="B2600" s="109"/>
      <c r="C2600" s="109"/>
      <c r="D2600" s="109"/>
      <c r="E2600" s="109"/>
      <c r="F2600" s="109"/>
      <c r="G2600" s="109"/>
      <c r="H2600" s="109"/>
      <c r="I2600" s="110"/>
    </row>
    <row r="2601" spans="2:9">
      <c r="B2601" s="109"/>
      <c r="C2601" s="109"/>
      <c r="D2601" s="109"/>
      <c r="E2601" s="109"/>
      <c r="F2601" s="109"/>
      <c r="G2601" s="109"/>
      <c r="H2601" s="109"/>
      <c r="I2601" s="110"/>
    </row>
    <row r="2602" spans="2:9">
      <c r="B2602" s="109"/>
      <c r="C2602" s="109"/>
      <c r="D2602" s="109"/>
      <c r="E2602" s="109"/>
      <c r="F2602" s="109"/>
      <c r="G2602" s="109"/>
      <c r="H2602" s="109"/>
      <c r="I2602" s="110"/>
    </row>
    <row r="2603" spans="2:9">
      <c r="B2603" s="109"/>
      <c r="C2603" s="109"/>
      <c r="D2603" s="109"/>
      <c r="E2603" s="109"/>
      <c r="F2603" s="109"/>
      <c r="G2603" s="109"/>
      <c r="H2603" s="109"/>
      <c r="I2603" s="110"/>
    </row>
    <row r="2604" spans="2:9">
      <c r="B2604" s="109"/>
      <c r="C2604" s="109"/>
      <c r="D2604" s="109"/>
      <c r="E2604" s="109"/>
      <c r="F2604" s="109"/>
      <c r="G2604" s="109"/>
      <c r="H2604" s="109"/>
      <c r="I2604" s="110"/>
    </row>
    <row r="2605" spans="2:9">
      <c r="B2605" s="109"/>
      <c r="C2605" s="109"/>
      <c r="D2605" s="109"/>
      <c r="E2605" s="109"/>
      <c r="F2605" s="109"/>
      <c r="G2605" s="109"/>
      <c r="H2605" s="109"/>
      <c r="I2605" s="110"/>
    </row>
    <row r="2606" spans="2:9">
      <c r="B2606" s="109"/>
      <c r="C2606" s="109"/>
      <c r="D2606" s="109"/>
      <c r="E2606" s="109"/>
      <c r="F2606" s="109"/>
      <c r="G2606" s="109"/>
      <c r="H2606" s="109"/>
      <c r="I2606" s="110"/>
    </row>
    <row r="2607" spans="2:9">
      <c r="B2607" s="109"/>
      <c r="C2607" s="109"/>
      <c r="D2607" s="109"/>
      <c r="E2607" s="109"/>
      <c r="F2607" s="109"/>
      <c r="G2607" s="109"/>
      <c r="H2607" s="109"/>
      <c r="I2607" s="110"/>
    </row>
    <row r="2608" spans="2:9">
      <c r="B2608" s="109"/>
      <c r="C2608" s="109"/>
      <c r="D2608" s="109"/>
      <c r="E2608" s="109"/>
      <c r="F2608" s="109"/>
      <c r="G2608" s="109"/>
      <c r="H2608" s="109"/>
      <c r="I2608" s="110"/>
    </row>
    <row r="2609" spans="2:9">
      <c r="B2609" s="109"/>
      <c r="C2609" s="109"/>
      <c r="D2609" s="109"/>
      <c r="E2609" s="109"/>
      <c r="F2609" s="109"/>
      <c r="G2609" s="109"/>
      <c r="H2609" s="109"/>
      <c r="I2609" s="110"/>
    </row>
    <row r="2610" spans="2:9">
      <c r="B2610" s="109"/>
      <c r="C2610" s="109"/>
      <c r="D2610" s="109"/>
      <c r="E2610" s="109"/>
      <c r="F2610" s="109"/>
      <c r="G2610" s="109"/>
      <c r="H2610" s="109"/>
      <c r="I2610" s="110"/>
    </row>
    <row r="2611" spans="2:9">
      <c r="B2611" s="109"/>
      <c r="C2611" s="109"/>
      <c r="D2611" s="109"/>
      <c r="E2611" s="109"/>
      <c r="F2611" s="109"/>
      <c r="G2611" s="109"/>
      <c r="H2611" s="109"/>
      <c r="I2611" s="110"/>
    </row>
    <row r="2612" spans="2:9">
      <c r="B2612" s="109"/>
      <c r="C2612" s="109"/>
      <c r="D2612" s="109"/>
      <c r="E2612" s="109"/>
      <c r="F2612" s="109"/>
      <c r="G2612" s="109"/>
      <c r="H2612" s="109"/>
      <c r="I2612" s="110"/>
    </row>
    <row r="2613" spans="2:9">
      <c r="B2613" s="109"/>
      <c r="C2613" s="109"/>
      <c r="D2613" s="109"/>
      <c r="E2613" s="109"/>
      <c r="F2613" s="109"/>
      <c r="G2613" s="109"/>
      <c r="H2613" s="109"/>
      <c r="I2613" s="110"/>
    </row>
    <row r="2614" spans="2:9">
      <c r="B2614" s="109"/>
      <c r="C2614" s="109"/>
      <c r="D2614" s="109"/>
      <c r="E2614" s="109"/>
      <c r="F2614" s="109"/>
      <c r="G2614" s="109"/>
      <c r="H2614" s="109"/>
      <c r="I2614" s="110"/>
    </row>
    <row r="2615" spans="2:9">
      <c r="B2615" s="109"/>
      <c r="C2615" s="109"/>
      <c r="D2615" s="109"/>
      <c r="E2615" s="109"/>
      <c r="F2615" s="109"/>
      <c r="G2615" s="109"/>
      <c r="H2615" s="109"/>
      <c r="I2615" s="110"/>
    </row>
    <row r="2616" spans="2:9">
      <c r="B2616" s="109"/>
      <c r="C2616" s="109"/>
      <c r="D2616" s="109"/>
      <c r="E2616" s="109"/>
      <c r="F2616" s="109"/>
      <c r="G2616" s="109"/>
      <c r="H2616" s="109"/>
      <c r="I2616" s="110"/>
    </row>
    <row r="2617" spans="2:9">
      <c r="B2617" s="109"/>
      <c r="C2617" s="109"/>
      <c r="D2617" s="109"/>
      <c r="E2617" s="109"/>
      <c r="F2617" s="109"/>
      <c r="G2617" s="109"/>
      <c r="H2617" s="109"/>
      <c r="I2617" s="110"/>
    </row>
    <row r="2618" spans="2:9">
      <c r="B2618" s="109"/>
      <c r="C2618" s="109"/>
      <c r="D2618" s="109"/>
      <c r="E2618" s="109"/>
      <c r="F2618" s="109"/>
      <c r="G2618" s="109"/>
      <c r="H2618" s="109"/>
      <c r="I2618" s="110"/>
    </row>
    <row r="2619" spans="2:9">
      <c r="B2619" s="109"/>
      <c r="C2619" s="109"/>
      <c r="D2619" s="109"/>
      <c r="E2619" s="109"/>
      <c r="F2619" s="109"/>
      <c r="G2619" s="109"/>
      <c r="H2619" s="109"/>
      <c r="I2619" s="110"/>
    </row>
    <row r="2620" spans="2:9">
      <c r="B2620" s="109"/>
      <c r="C2620" s="109"/>
      <c r="D2620" s="109"/>
      <c r="E2620" s="109"/>
      <c r="F2620" s="109"/>
      <c r="G2620" s="109"/>
      <c r="H2620" s="109"/>
      <c r="I2620" s="110"/>
    </row>
    <row r="2621" spans="2:9">
      <c r="B2621" s="109"/>
      <c r="C2621" s="109"/>
      <c r="D2621" s="109"/>
      <c r="E2621" s="109"/>
      <c r="F2621" s="109"/>
      <c r="G2621" s="109"/>
      <c r="H2621" s="109"/>
      <c r="I2621" s="110"/>
    </row>
    <row r="2622" spans="2:9">
      <c r="B2622" s="109"/>
      <c r="C2622" s="109"/>
      <c r="D2622" s="109"/>
      <c r="E2622" s="109"/>
      <c r="F2622" s="109"/>
      <c r="G2622" s="109"/>
      <c r="H2622" s="109"/>
      <c r="I2622" s="110"/>
    </row>
    <row r="2623" spans="2:9">
      <c r="B2623" s="109"/>
      <c r="C2623" s="109"/>
      <c r="D2623" s="109"/>
      <c r="E2623" s="109"/>
      <c r="F2623" s="109"/>
      <c r="G2623" s="109"/>
      <c r="H2623" s="109"/>
      <c r="I2623" s="110"/>
    </row>
    <row r="2624" spans="2:9">
      <c r="B2624" s="109"/>
      <c r="C2624" s="109"/>
      <c r="D2624" s="109"/>
      <c r="E2624" s="109"/>
      <c r="F2624" s="109"/>
      <c r="G2624" s="109"/>
      <c r="H2624" s="109"/>
      <c r="I2624" s="110"/>
    </row>
    <row r="2625" spans="2:9">
      <c r="B2625" s="109"/>
      <c r="C2625" s="109"/>
      <c r="D2625" s="109"/>
      <c r="E2625" s="109"/>
      <c r="F2625" s="109"/>
      <c r="G2625" s="109"/>
      <c r="H2625" s="109"/>
      <c r="I2625" s="110"/>
    </row>
    <row r="2626" spans="2:9">
      <c r="B2626" s="109"/>
      <c r="C2626" s="109"/>
      <c r="D2626" s="109"/>
      <c r="E2626" s="109"/>
      <c r="F2626" s="109"/>
      <c r="G2626" s="109"/>
      <c r="H2626" s="109"/>
      <c r="I2626" s="110"/>
    </row>
    <row r="2627" spans="2:9">
      <c r="B2627" s="109"/>
      <c r="C2627" s="109"/>
      <c r="D2627" s="109"/>
      <c r="E2627" s="109"/>
      <c r="F2627" s="109"/>
      <c r="G2627" s="109"/>
      <c r="H2627" s="109"/>
      <c r="I2627" s="110"/>
    </row>
    <row r="2628" spans="2:9">
      <c r="B2628" s="109"/>
      <c r="C2628" s="109"/>
      <c r="D2628" s="109"/>
      <c r="E2628" s="109"/>
      <c r="F2628" s="109"/>
      <c r="G2628" s="109"/>
      <c r="H2628" s="109"/>
      <c r="I2628" s="110"/>
    </row>
    <row r="2629" spans="2:9">
      <c r="B2629" s="109"/>
      <c r="C2629" s="109"/>
      <c r="D2629" s="109"/>
      <c r="E2629" s="109"/>
      <c r="F2629" s="109"/>
      <c r="G2629" s="109"/>
      <c r="H2629" s="109"/>
      <c r="I2629" s="110"/>
    </row>
    <row r="2630" spans="2:9">
      <c r="B2630" s="109"/>
      <c r="C2630" s="109"/>
      <c r="D2630" s="109"/>
      <c r="E2630" s="109"/>
      <c r="F2630" s="109"/>
      <c r="G2630" s="109"/>
      <c r="H2630" s="109"/>
      <c r="I2630" s="110"/>
    </row>
    <row r="2631" spans="2:9">
      <c r="B2631" s="109"/>
      <c r="C2631" s="109"/>
      <c r="D2631" s="109"/>
      <c r="E2631" s="109"/>
      <c r="F2631" s="109"/>
      <c r="G2631" s="109"/>
      <c r="H2631" s="109"/>
      <c r="I2631" s="110"/>
    </row>
    <row r="2632" spans="2:9">
      <c r="B2632" s="109"/>
      <c r="C2632" s="109"/>
      <c r="D2632" s="109"/>
      <c r="E2632" s="109"/>
      <c r="F2632" s="109"/>
      <c r="G2632" s="109"/>
      <c r="H2632" s="109"/>
      <c r="I2632" s="110"/>
    </row>
    <row r="2633" spans="2:9">
      <c r="B2633" s="109"/>
      <c r="C2633" s="109"/>
      <c r="D2633" s="109"/>
      <c r="E2633" s="109"/>
      <c r="F2633" s="109"/>
      <c r="G2633" s="109"/>
      <c r="H2633" s="109"/>
      <c r="I2633" s="110"/>
    </row>
    <row r="2634" spans="2:9">
      <c r="B2634" s="109"/>
      <c r="C2634" s="109"/>
      <c r="D2634" s="109"/>
      <c r="E2634" s="109"/>
      <c r="F2634" s="109"/>
      <c r="G2634" s="109"/>
      <c r="H2634" s="109"/>
      <c r="I2634" s="110"/>
    </row>
    <row r="2635" spans="2:9">
      <c r="B2635" s="109"/>
      <c r="C2635" s="109"/>
      <c r="D2635" s="109"/>
      <c r="E2635" s="109"/>
      <c r="F2635" s="109"/>
      <c r="G2635" s="109"/>
      <c r="H2635" s="109"/>
      <c r="I2635" s="110"/>
    </row>
    <row r="2636" spans="2:9">
      <c r="B2636" s="109"/>
      <c r="C2636" s="109"/>
      <c r="D2636" s="109"/>
      <c r="E2636" s="109"/>
      <c r="F2636" s="109"/>
      <c r="G2636" s="109"/>
      <c r="H2636" s="109"/>
      <c r="I2636" s="110"/>
    </row>
    <row r="2637" spans="2:9">
      <c r="B2637" s="109"/>
      <c r="C2637" s="109"/>
      <c r="D2637" s="109"/>
      <c r="E2637" s="109"/>
      <c r="F2637" s="109"/>
      <c r="G2637" s="109"/>
      <c r="H2637" s="109"/>
      <c r="I2637" s="110"/>
    </row>
    <row r="2638" spans="2:9">
      <c r="B2638" s="109"/>
      <c r="C2638" s="109"/>
      <c r="D2638" s="109"/>
      <c r="E2638" s="109"/>
      <c r="F2638" s="109"/>
      <c r="G2638" s="109"/>
      <c r="H2638" s="109"/>
      <c r="I2638" s="110"/>
    </row>
    <row r="2639" spans="2:9">
      <c r="B2639" s="109"/>
      <c r="C2639" s="109"/>
      <c r="D2639" s="109"/>
      <c r="E2639" s="109"/>
      <c r="F2639" s="109"/>
      <c r="G2639" s="109"/>
      <c r="H2639" s="109"/>
      <c r="I2639" s="110"/>
    </row>
    <row r="2640" spans="2:9">
      <c r="B2640" s="109"/>
      <c r="C2640" s="109"/>
      <c r="D2640" s="109"/>
      <c r="E2640" s="109"/>
      <c r="F2640" s="109"/>
      <c r="G2640" s="109"/>
      <c r="H2640" s="109"/>
      <c r="I2640" s="110"/>
    </row>
    <row r="2641" spans="2:9">
      <c r="B2641" s="109"/>
      <c r="C2641" s="109"/>
      <c r="D2641" s="109"/>
      <c r="E2641" s="109"/>
      <c r="F2641" s="109"/>
      <c r="G2641" s="109"/>
      <c r="H2641" s="109"/>
      <c r="I2641" s="110"/>
    </row>
    <row r="2642" spans="2:9">
      <c r="B2642" s="109"/>
      <c r="C2642" s="109"/>
      <c r="D2642" s="109"/>
      <c r="E2642" s="109"/>
      <c r="F2642" s="109"/>
      <c r="G2642" s="109"/>
      <c r="H2642" s="109"/>
      <c r="I2642" s="110"/>
    </row>
    <row r="2643" spans="2:9">
      <c r="B2643" s="109"/>
      <c r="C2643" s="109"/>
      <c r="D2643" s="109"/>
      <c r="E2643" s="109"/>
      <c r="F2643" s="109"/>
      <c r="G2643" s="109"/>
      <c r="H2643" s="109"/>
      <c r="I2643" s="110"/>
    </row>
    <row r="2644" spans="2:9">
      <c r="B2644" s="109"/>
      <c r="C2644" s="109"/>
      <c r="D2644" s="109"/>
      <c r="E2644" s="109"/>
      <c r="F2644" s="109"/>
      <c r="G2644" s="109"/>
      <c r="H2644" s="109"/>
      <c r="I2644" s="110"/>
    </row>
    <row r="2645" spans="2:9">
      <c r="B2645" s="109"/>
      <c r="C2645" s="109"/>
      <c r="D2645" s="109"/>
      <c r="E2645" s="109"/>
      <c r="F2645" s="109"/>
      <c r="G2645" s="109"/>
      <c r="H2645" s="109"/>
      <c r="I2645" s="110"/>
    </row>
    <row r="2646" spans="2:9">
      <c r="B2646" s="109"/>
      <c r="C2646" s="109"/>
      <c r="D2646" s="109"/>
      <c r="E2646" s="109"/>
      <c r="F2646" s="109"/>
      <c r="G2646" s="109"/>
      <c r="H2646" s="109"/>
      <c r="I2646" s="110"/>
    </row>
    <row r="2647" spans="2:9">
      <c r="B2647" s="109"/>
      <c r="C2647" s="109"/>
      <c r="D2647" s="109"/>
      <c r="E2647" s="109"/>
      <c r="F2647" s="109"/>
      <c r="G2647" s="109"/>
      <c r="H2647" s="109"/>
      <c r="I2647" s="110"/>
    </row>
    <row r="2648" spans="2:9">
      <c r="B2648" s="109"/>
      <c r="C2648" s="109"/>
      <c r="D2648" s="109"/>
      <c r="E2648" s="109"/>
      <c r="F2648" s="109"/>
      <c r="G2648" s="109"/>
      <c r="H2648" s="109"/>
      <c r="I2648" s="110"/>
    </row>
    <row r="2649" spans="2:9">
      <c r="B2649" s="109"/>
      <c r="C2649" s="109"/>
      <c r="D2649" s="109"/>
      <c r="E2649" s="109"/>
      <c r="F2649" s="109"/>
      <c r="G2649" s="109"/>
      <c r="H2649" s="109"/>
      <c r="I2649" s="110"/>
    </row>
    <row r="2650" spans="2:9">
      <c r="B2650" s="109"/>
      <c r="C2650" s="109"/>
      <c r="D2650" s="109"/>
      <c r="E2650" s="109"/>
      <c r="F2650" s="109"/>
      <c r="G2650" s="109"/>
      <c r="H2650" s="109"/>
      <c r="I2650" s="110"/>
    </row>
    <row r="2651" spans="2:9">
      <c r="B2651" s="109"/>
      <c r="C2651" s="109"/>
      <c r="D2651" s="109"/>
      <c r="E2651" s="109"/>
      <c r="F2651" s="109"/>
      <c r="G2651" s="109"/>
      <c r="H2651" s="109"/>
      <c r="I2651" s="110"/>
    </row>
    <row r="2652" spans="2:9">
      <c r="B2652" s="109"/>
      <c r="C2652" s="109"/>
      <c r="D2652" s="109"/>
      <c r="E2652" s="109"/>
      <c r="F2652" s="109"/>
      <c r="G2652" s="109"/>
      <c r="H2652" s="109"/>
      <c r="I2652" s="110"/>
    </row>
    <row r="2653" spans="2:9">
      <c r="B2653" s="109"/>
      <c r="C2653" s="109"/>
      <c r="D2653" s="109"/>
      <c r="E2653" s="109"/>
      <c r="F2653" s="109"/>
      <c r="G2653" s="109"/>
      <c r="H2653" s="109"/>
      <c r="I2653" s="110"/>
    </row>
    <row r="2654" spans="2:9">
      <c r="B2654" s="109"/>
      <c r="C2654" s="109"/>
      <c r="D2654" s="109"/>
      <c r="E2654" s="109"/>
      <c r="F2654" s="109"/>
      <c r="G2654" s="109"/>
      <c r="H2654" s="109"/>
      <c r="I2654" s="110"/>
    </row>
    <row r="2655" spans="2:9">
      <c r="B2655" s="109"/>
      <c r="C2655" s="109"/>
      <c r="D2655" s="109"/>
      <c r="E2655" s="109"/>
      <c r="F2655" s="109"/>
      <c r="G2655" s="109"/>
      <c r="H2655" s="109"/>
      <c r="I2655" s="110"/>
    </row>
    <row r="2656" spans="2:9">
      <c r="B2656" s="109"/>
      <c r="C2656" s="109"/>
      <c r="D2656" s="109"/>
      <c r="E2656" s="109"/>
      <c r="F2656" s="109"/>
      <c r="G2656" s="109"/>
      <c r="H2656" s="109"/>
      <c r="I2656" s="110"/>
    </row>
    <row r="2657" spans="2:9">
      <c r="B2657" s="109"/>
      <c r="C2657" s="109"/>
      <c r="D2657" s="109"/>
      <c r="E2657" s="109"/>
      <c r="F2657" s="109"/>
      <c r="G2657" s="109"/>
      <c r="H2657" s="109"/>
      <c r="I2657" s="110"/>
    </row>
    <row r="2658" spans="2:9">
      <c r="B2658" s="109"/>
      <c r="C2658" s="109"/>
      <c r="D2658" s="109"/>
      <c r="E2658" s="109"/>
      <c r="F2658" s="109"/>
      <c r="G2658" s="109"/>
      <c r="H2658" s="109"/>
      <c r="I2658" s="110"/>
    </row>
    <row r="2659" spans="2:9">
      <c r="B2659" s="109"/>
      <c r="C2659" s="109"/>
      <c r="D2659" s="109"/>
      <c r="E2659" s="109"/>
      <c r="F2659" s="109"/>
      <c r="G2659" s="109"/>
      <c r="H2659" s="109"/>
      <c r="I2659" s="110"/>
    </row>
    <row r="2660" spans="2:9">
      <c r="B2660" s="109"/>
      <c r="C2660" s="109"/>
      <c r="D2660" s="109"/>
      <c r="E2660" s="109"/>
      <c r="F2660" s="109"/>
      <c r="G2660" s="109"/>
      <c r="H2660" s="109"/>
      <c r="I2660" s="110"/>
    </row>
    <row r="2661" spans="2:9">
      <c r="B2661" s="109"/>
      <c r="C2661" s="109"/>
      <c r="D2661" s="109"/>
      <c r="E2661" s="109"/>
      <c r="F2661" s="109"/>
      <c r="G2661" s="109"/>
      <c r="H2661" s="109"/>
      <c r="I2661" s="110"/>
    </row>
    <row r="2662" spans="2:9">
      <c r="B2662" s="109"/>
      <c r="C2662" s="109"/>
      <c r="D2662" s="109"/>
      <c r="E2662" s="109"/>
      <c r="F2662" s="109"/>
      <c r="G2662" s="109"/>
      <c r="H2662" s="109"/>
      <c r="I2662" s="110"/>
    </row>
    <row r="2663" spans="2:9">
      <c r="B2663" s="109"/>
      <c r="C2663" s="109"/>
      <c r="D2663" s="109"/>
      <c r="E2663" s="109"/>
      <c r="F2663" s="109"/>
      <c r="G2663" s="109"/>
      <c r="H2663" s="109"/>
      <c r="I2663" s="110"/>
    </row>
    <row r="2664" spans="2:9">
      <c r="B2664" s="109"/>
      <c r="C2664" s="109"/>
      <c r="D2664" s="109"/>
      <c r="E2664" s="109"/>
      <c r="F2664" s="109"/>
      <c r="G2664" s="109"/>
      <c r="H2664" s="109"/>
      <c r="I2664" s="110"/>
    </row>
    <row r="2665" spans="2:9">
      <c r="B2665" s="109"/>
      <c r="C2665" s="109"/>
      <c r="D2665" s="109"/>
      <c r="E2665" s="109"/>
      <c r="F2665" s="109"/>
      <c r="G2665" s="109"/>
      <c r="H2665" s="109"/>
      <c r="I2665" s="110"/>
    </row>
    <row r="2666" spans="2:9">
      <c r="B2666" s="109"/>
      <c r="C2666" s="109"/>
      <c r="D2666" s="109"/>
      <c r="E2666" s="109"/>
      <c r="F2666" s="109"/>
      <c r="G2666" s="109"/>
      <c r="H2666" s="109"/>
      <c r="I2666" s="110"/>
    </row>
    <row r="2667" spans="2:9">
      <c r="B2667" s="109"/>
      <c r="C2667" s="109"/>
      <c r="D2667" s="109"/>
      <c r="E2667" s="109"/>
      <c r="F2667" s="109"/>
      <c r="G2667" s="109"/>
      <c r="H2667" s="109"/>
      <c r="I2667" s="110"/>
    </row>
    <row r="2668" spans="2:9">
      <c r="B2668" s="109"/>
      <c r="C2668" s="109"/>
      <c r="D2668" s="109"/>
      <c r="E2668" s="109"/>
      <c r="F2668" s="109"/>
      <c r="G2668" s="109"/>
      <c r="H2668" s="109"/>
      <c r="I2668" s="110"/>
    </row>
    <row r="2669" spans="2:9">
      <c r="B2669" s="109"/>
      <c r="C2669" s="109"/>
      <c r="D2669" s="109"/>
      <c r="E2669" s="109"/>
      <c r="F2669" s="109"/>
      <c r="G2669" s="109"/>
      <c r="H2669" s="109"/>
      <c r="I2669" s="110"/>
    </row>
    <row r="2670" spans="2:9">
      <c r="B2670" s="109"/>
      <c r="C2670" s="109"/>
      <c r="D2670" s="109"/>
      <c r="E2670" s="109"/>
      <c r="F2670" s="109"/>
      <c r="G2670" s="109"/>
      <c r="H2670" s="109"/>
      <c r="I2670" s="110"/>
    </row>
    <row r="2671" spans="2:9">
      <c r="B2671" s="109"/>
      <c r="C2671" s="109"/>
      <c r="D2671" s="109"/>
      <c r="E2671" s="109"/>
      <c r="F2671" s="109"/>
      <c r="G2671" s="109"/>
      <c r="H2671" s="109"/>
      <c r="I2671" s="110"/>
    </row>
    <row r="2672" spans="2:9">
      <c r="B2672" s="109"/>
      <c r="C2672" s="109"/>
      <c r="D2672" s="109"/>
      <c r="E2672" s="109"/>
      <c r="F2672" s="109"/>
      <c r="G2672" s="109"/>
      <c r="H2672" s="109"/>
      <c r="I2672" s="110"/>
    </row>
    <row r="2673" spans="2:9">
      <c r="B2673" s="109"/>
      <c r="C2673" s="109"/>
      <c r="D2673" s="109"/>
      <c r="E2673" s="109"/>
      <c r="F2673" s="109"/>
      <c r="G2673" s="109"/>
      <c r="H2673" s="109"/>
      <c r="I2673" s="110"/>
    </row>
    <row r="2674" spans="2:9">
      <c r="B2674" s="109"/>
      <c r="C2674" s="109"/>
      <c r="D2674" s="109"/>
      <c r="E2674" s="109"/>
      <c r="F2674" s="109"/>
      <c r="G2674" s="109"/>
      <c r="H2674" s="109"/>
      <c r="I2674" s="110"/>
    </row>
    <row r="2675" spans="2:9">
      <c r="B2675" s="109"/>
      <c r="C2675" s="109"/>
      <c r="D2675" s="109"/>
      <c r="E2675" s="109"/>
      <c r="F2675" s="109"/>
      <c r="G2675" s="109"/>
      <c r="H2675" s="109"/>
      <c r="I2675" s="110"/>
    </row>
    <row r="2676" spans="2:9">
      <c r="B2676" s="109"/>
      <c r="C2676" s="109"/>
      <c r="D2676" s="109"/>
      <c r="E2676" s="109"/>
      <c r="F2676" s="109"/>
      <c r="G2676" s="109"/>
      <c r="H2676" s="109"/>
      <c r="I2676" s="110"/>
    </row>
    <row r="2677" spans="2:9">
      <c r="B2677" s="109"/>
      <c r="C2677" s="109"/>
      <c r="D2677" s="109"/>
      <c r="E2677" s="109"/>
      <c r="F2677" s="109"/>
      <c r="G2677" s="109"/>
      <c r="H2677" s="109"/>
      <c r="I2677" s="110"/>
    </row>
    <row r="2678" spans="2:9">
      <c r="B2678" s="109"/>
      <c r="C2678" s="109"/>
      <c r="D2678" s="109"/>
      <c r="E2678" s="109"/>
      <c r="F2678" s="109"/>
      <c r="G2678" s="109"/>
      <c r="H2678" s="109"/>
      <c r="I2678" s="110"/>
    </row>
    <row r="2679" spans="2:9">
      <c r="B2679" s="109"/>
      <c r="C2679" s="109"/>
      <c r="D2679" s="109"/>
      <c r="E2679" s="109"/>
      <c r="F2679" s="109"/>
      <c r="G2679" s="109"/>
      <c r="H2679" s="109"/>
      <c r="I2679" s="110"/>
    </row>
    <row r="2680" spans="2:9">
      <c r="B2680" s="109"/>
      <c r="C2680" s="109"/>
      <c r="D2680" s="109"/>
      <c r="E2680" s="109"/>
      <c r="F2680" s="109"/>
      <c r="G2680" s="109"/>
      <c r="H2680" s="109"/>
      <c r="I2680" s="110"/>
    </row>
    <row r="2681" spans="2:9">
      <c r="B2681" s="109"/>
      <c r="C2681" s="109"/>
      <c r="D2681" s="109"/>
      <c r="E2681" s="109"/>
      <c r="F2681" s="109"/>
      <c r="G2681" s="109"/>
      <c r="H2681" s="109"/>
      <c r="I2681" s="110"/>
    </row>
    <row r="2682" spans="2:9">
      <c r="B2682" s="109"/>
      <c r="C2682" s="109"/>
      <c r="D2682" s="109"/>
      <c r="E2682" s="109"/>
      <c r="F2682" s="109"/>
      <c r="G2682" s="109"/>
      <c r="H2682" s="109"/>
      <c r="I2682" s="110"/>
    </row>
    <row r="2683" spans="2:9">
      <c r="B2683" s="109"/>
      <c r="C2683" s="109"/>
      <c r="D2683" s="109"/>
      <c r="E2683" s="109"/>
      <c r="F2683" s="109"/>
      <c r="G2683" s="109"/>
      <c r="H2683" s="109"/>
      <c r="I2683" s="110"/>
    </row>
    <row r="2684" spans="2:9">
      <c r="B2684" s="109"/>
      <c r="C2684" s="109"/>
      <c r="D2684" s="109"/>
      <c r="E2684" s="109"/>
      <c r="F2684" s="109"/>
      <c r="G2684" s="109"/>
      <c r="H2684" s="109"/>
      <c r="I2684" s="110"/>
    </row>
    <row r="2685" spans="2:9">
      <c r="B2685" s="109"/>
      <c r="C2685" s="109"/>
      <c r="D2685" s="109"/>
      <c r="E2685" s="109"/>
      <c r="F2685" s="109"/>
      <c r="G2685" s="109"/>
      <c r="H2685" s="109"/>
      <c r="I2685" s="110"/>
    </row>
    <row r="2686" spans="2:9">
      <c r="B2686" s="109"/>
      <c r="C2686" s="109"/>
      <c r="D2686" s="109"/>
      <c r="E2686" s="109"/>
      <c r="F2686" s="109"/>
      <c r="G2686" s="109"/>
      <c r="H2686" s="109"/>
      <c r="I2686" s="110"/>
    </row>
    <row r="2687" spans="2:9">
      <c r="B2687" s="109"/>
      <c r="C2687" s="109"/>
      <c r="D2687" s="109"/>
      <c r="E2687" s="109"/>
      <c r="F2687" s="109"/>
      <c r="G2687" s="109"/>
      <c r="H2687" s="109"/>
      <c r="I2687" s="110"/>
    </row>
    <row r="2688" spans="2:9">
      <c r="B2688" s="109"/>
      <c r="C2688" s="109"/>
      <c r="D2688" s="109"/>
      <c r="E2688" s="109"/>
      <c r="F2688" s="109"/>
      <c r="G2688" s="109"/>
      <c r="H2688" s="109"/>
      <c r="I2688" s="110"/>
    </row>
    <row r="2689" spans="2:9">
      <c r="B2689" s="109"/>
      <c r="C2689" s="109"/>
      <c r="D2689" s="109"/>
      <c r="E2689" s="109"/>
      <c r="F2689" s="109"/>
      <c r="G2689" s="109"/>
      <c r="H2689" s="109"/>
      <c r="I2689" s="110"/>
    </row>
    <row r="2690" spans="2:9">
      <c r="B2690" s="109"/>
      <c r="C2690" s="109"/>
      <c r="D2690" s="109"/>
      <c r="E2690" s="109"/>
      <c r="F2690" s="109"/>
      <c r="G2690" s="109"/>
      <c r="H2690" s="109"/>
      <c r="I2690" s="110"/>
    </row>
    <row r="2691" spans="2:9">
      <c r="B2691" s="109"/>
      <c r="C2691" s="109"/>
      <c r="D2691" s="109"/>
      <c r="E2691" s="109"/>
      <c r="F2691" s="109"/>
      <c r="G2691" s="109"/>
      <c r="H2691" s="109"/>
      <c r="I2691" s="110"/>
    </row>
    <row r="2692" spans="2:9">
      <c r="B2692" s="109"/>
      <c r="C2692" s="109"/>
      <c r="D2692" s="109"/>
      <c r="E2692" s="109"/>
      <c r="F2692" s="109"/>
      <c r="G2692" s="109"/>
      <c r="H2692" s="109"/>
      <c r="I2692" s="110"/>
    </row>
    <row r="2693" spans="2:9">
      <c r="B2693" s="109"/>
      <c r="C2693" s="109"/>
      <c r="D2693" s="109"/>
      <c r="E2693" s="109"/>
      <c r="F2693" s="109"/>
      <c r="G2693" s="109"/>
      <c r="H2693" s="109"/>
      <c r="I2693" s="110"/>
    </row>
    <row r="2694" spans="2:9">
      <c r="B2694" s="109"/>
      <c r="C2694" s="109"/>
      <c r="D2694" s="109"/>
      <c r="E2694" s="109"/>
      <c r="F2694" s="109"/>
      <c r="G2694" s="109"/>
      <c r="H2694" s="109"/>
      <c r="I2694" s="110"/>
    </row>
    <row r="2695" spans="2:9">
      <c r="B2695" s="109"/>
      <c r="C2695" s="109"/>
      <c r="D2695" s="109"/>
      <c r="E2695" s="109"/>
      <c r="F2695" s="109"/>
      <c r="G2695" s="109"/>
      <c r="H2695" s="109"/>
      <c r="I2695" s="110"/>
    </row>
    <row r="2696" spans="2:9">
      <c r="B2696" s="109"/>
      <c r="C2696" s="109"/>
      <c r="D2696" s="109"/>
      <c r="E2696" s="109"/>
      <c r="F2696" s="109"/>
      <c r="G2696" s="109"/>
      <c r="H2696" s="109"/>
      <c r="I2696" s="110"/>
    </row>
    <row r="2697" spans="2:9">
      <c r="B2697" s="109"/>
      <c r="C2697" s="109"/>
      <c r="D2697" s="109"/>
      <c r="E2697" s="109"/>
      <c r="F2697" s="109"/>
      <c r="G2697" s="109"/>
      <c r="H2697" s="109"/>
      <c r="I2697" s="110"/>
    </row>
    <row r="2698" spans="2:9">
      <c r="B2698" s="109"/>
      <c r="C2698" s="109"/>
      <c r="D2698" s="109"/>
      <c r="E2698" s="109"/>
      <c r="F2698" s="109"/>
      <c r="G2698" s="109"/>
      <c r="H2698" s="109"/>
      <c r="I2698" s="110"/>
    </row>
    <row r="2699" spans="2:9">
      <c r="B2699" s="109"/>
      <c r="C2699" s="109"/>
      <c r="D2699" s="109"/>
      <c r="E2699" s="109"/>
      <c r="F2699" s="109"/>
      <c r="G2699" s="109"/>
      <c r="H2699" s="109"/>
      <c r="I2699" s="110"/>
    </row>
    <row r="2700" spans="2:9">
      <c r="B2700" s="109"/>
      <c r="C2700" s="109"/>
      <c r="D2700" s="109"/>
      <c r="E2700" s="109"/>
      <c r="F2700" s="109"/>
      <c r="G2700" s="109"/>
      <c r="H2700" s="109"/>
      <c r="I2700" s="110"/>
    </row>
    <row r="2701" spans="2:9">
      <c r="B2701" s="109"/>
      <c r="C2701" s="109"/>
      <c r="D2701" s="109"/>
      <c r="E2701" s="109"/>
      <c r="F2701" s="109"/>
      <c r="G2701" s="109"/>
      <c r="H2701" s="109"/>
      <c r="I2701" s="110"/>
    </row>
    <row r="2702" spans="2:9">
      <c r="B2702" s="109"/>
      <c r="C2702" s="109"/>
      <c r="D2702" s="109"/>
      <c r="E2702" s="109"/>
      <c r="F2702" s="109"/>
      <c r="G2702" s="109"/>
      <c r="H2702" s="109"/>
      <c r="I2702" s="110"/>
    </row>
    <row r="2703" spans="2:9">
      <c r="B2703" s="109"/>
      <c r="C2703" s="109"/>
      <c r="D2703" s="109"/>
      <c r="E2703" s="109"/>
      <c r="F2703" s="109"/>
      <c r="G2703" s="109"/>
      <c r="H2703" s="109"/>
      <c r="I2703" s="110"/>
    </row>
    <row r="2704" spans="2:9">
      <c r="B2704" s="109"/>
      <c r="C2704" s="109"/>
      <c r="D2704" s="109"/>
      <c r="E2704" s="109"/>
      <c r="F2704" s="109"/>
      <c r="G2704" s="109"/>
      <c r="H2704" s="109"/>
      <c r="I2704" s="110"/>
    </row>
    <row r="2705" spans="2:9">
      <c r="B2705" s="109"/>
      <c r="C2705" s="109"/>
      <c r="D2705" s="109"/>
      <c r="E2705" s="109"/>
      <c r="F2705" s="109"/>
      <c r="G2705" s="109"/>
      <c r="H2705" s="109"/>
      <c r="I2705" s="110"/>
    </row>
    <row r="2706" spans="2:9">
      <c r="B2706" s="109"/>
      <c r="C2706" s="109"/>
      <c r="D2706" s="109"/>
      <c r="E2706" s="109"/>
      <c r="F2706" s="109"/>
      <c r="G2706" s="109"/>
      <c r="H2706" s="109"/>
      <c r="I2706" s="110"/>
    </row>
    <row r="2707" spans="2:9">
      <c r="B2707" s="109"/>
      <c r="C2707" s="109"/>
      <c r="D2707" s="109"/>
      <c r="E2707" s="109"/>
      <c r="F2707" s="109"/>
      <c r="G2707" s="109"/>
      <c r="H2707" s="109"/>
      <c r="I2707" s="110"/>
    </row>
    <row r="2708" spans="2:9">
      <c r="B2708" s="109"/>
      <c r="C2708" s="109"/>
      <c r="D2708" s="109"/>
      <c r="E2708" s="109"/>
      <c r="F2708" s="109"/>
      <c r="G2708" s="109"/>
      <c r="H2708" s="109"/>
      <c r="I2708" s="110"/>
    </row>
    <row r="2709" spans="2:9">
      <c r="B2709" s="109"/>
      <c r="C2709" s="109"/>
      <c r="D2709" s="109"/>
      <c r="E2709" s="109"/>
      <c r="F2709" s="109"/>
      <c r="G2709" s="109"/>
      <c r="H2709" s="109"/>
      <c r="I2709" s="110"/>
    </row>
    <row r="2710" spans="2:9">
      <c r="B2710" s="109"/>
      <c r="C2710" s="109"/>
      <c r="D2710" s="109"/>
      <c r="E2710" s="109"/>
      <c r="F2710" s="109"/>
      <c r="G2710" s="109"/>
      <c r="H2710" s="109"/>
      <c r="I2710" s="110"/>
    </row>
    <row r="2711" spans="2:9">
      <c r="B2711" s="109"/>
      <c r="C2711" s="109"/>
      <c r="D2711" s="109"/>
      <c r="E2711" s="109"/>
      <c r="F2711" s="109"/>
      <c r="G2711" s="109"/>
      <c r="H2711" s="109"/>
      <c r="I2711" s="110"/>
    </row>
    <row r="2712" spans="2:9">
      <c r="B2712" s="109"/>
      <c r="C2712" s="109"/>
      <c r="D2712" s="109"/>
      <c r="E2712" s="109"/>
      <c r="F2712" s="109"/>
      <c r="G2712" s="109"/>
      <c r="H2712" s="109"/>
      <c r="I2712" s="110"/>
    </row>
    <row r="2713" spans="2:9">
      <c r="B2713" s="109"/>
      <c r="C2713" s="109"/>
      <c r="D2713" s="109"/>
      <c r="E2713" s="109"/>
      <c r="F2713" s="109"/>
      <c r="G2713" s="109"/>
      <c r="H2713" s="109"/>
      <c r="I2713" s="110"/>
    </row>
    <row r="2714" spans="2:9">
      <c r="B2714" s="109"/>
      <c r="C2714" s="109"/>
      <c r="D2714" s="109"/>
      <c r="E2714" s="109"/>
      <c r="F2714" s="109"/>
      <c r="G2714" s="109"/>
      <c r="H2714" s="109"/>
      <c r="I2714" s="110"/>
    </row>
    <row r="2715" spans="2:9">
      <c r="B2715" s="109"/>
      <c r="C2715" s="109"/>
      <c r="D2715" s="109"/>
      <c r="E2715" s="109"/>
      <c r="F2715" s="109"/>
      <c r="G2715" s="109"/>
      <c r="H2715" s="109"/>
      <c r="I2715" s="110"/>
    </row>
    <row r="2716" spans="2:9">
      <c r="B2716" s="109"/>
      <c r="C2716" s="109"/>
      <c r="D2716" s="109"/>
      <c r="E2716" s="109"/>
      <c r="F2716" s="109"/>
      <c r="G2716" s="109"/>
      <c r="H2716" s="109"/>
      <c r="I2716" s="110"/>
    </row>
    <row r="2717" spans="2:9">
      <c r="B2717" s="109"/>
      <c r="C2717" s="109"/>
      <c r="D2717" s="109"/>
      <c r="E2717" s="109"/>
      <c r="F2717" s="109"/>
      <c r="G2717" s="109"/>
      <c r="H2717" s="109"/>
      <c r="I2717" s="110"/>
    </row>
    <row r="2718" spans="2:9">
      <c r="B2718" s="109"/>
      <c r="C2718" s="109"/>
      <c r="D2718" s="109"/>
      <c r="E2718" s="109"/>
      <c r="F2718" s="109"/>
      <c r="G2718" s="109"/>
      <c r="H2718" s="109"/>
      <c r="I2718" s="110"/>
    </row>
    <row r="2719" spans="2:9">
      <c r="B2719" s="109"/>
      <c r="C2719" s="109"/>
      <c r="D2719" s="109"/>
      <c r="E2719" s="109"/>
      <c r="F2719" s="109"/>
      <c r="G2719" s="109"/>
      <c r="H2719" s="109"/>
      <c r="I2719" s="110"/>
    </row>
    <row r="2720" spans="2:9">
      <c r="B2720" s="109"/>
      <c r="C2720" s="109"/>
      <c r="D2720" s="109"/>
      <c r="E2720" s="109"/>
      <c r="F2720" s="109"/>
      <c r="G2720" s="109"/>
      <c r="H2720" s="109"/>
      <c r="I2720" s="110"/>
    </row>
    <row r="2721" spans="2:9">
      <c r="B2721" s="109"/>
      <c r="C2721" s="109"/>
      <c r="D2721" s="109"/>
      <c r="E2721" s="109"/>
      <c r="F2721" s="109"/>
      <c r="G2721" s="109"/>
      <c r="H2721" s="109"/>
      <c r="I2721" s="110"/>
    </row>
    <row r="2722" spans="2:9">
      <c r="B2722" s="109"/>
      <c r="C2722" s="109"/>
      <c r="D2722" s="109"/>
      <c r="E2722" s="109"/>
      <c r="F2722" s="109"/>
      <c r="G2722" s="109"/>
      <c r="H2722" s="109"/>
      <c r="I2722" s="110"/>
    </row>
    <row r="2723" spans="2:9">
      <c r="B2723" s="109"/>
      <c r="C2723" s="109"/>
      <c r="D2723" s="109"/>
      <c r="E2723" s="109"/>
      <c r="F2723" s="109"/>
      <c r="G2723" s="109"/>
      <c r="H2723" s="109"/>
      <c r="I2723" s="110"/>
    </row>
    <row r="2724" spans="2:9">
      <c r="B2724" s="109"/>
      <c r="C2724" s="109"/>
      <c r="D2724" s="109"/>
      <c r="E2724" s="109"/>
      <c r="F2724" s="109"/>
      <c r="G2724" s="109"/>
      <c r="H2724" s="109"/>
      <c r="I2724" s="110"/>
    </row>
    <row r="2725" spans="2:9">
      <c r="B2725" s="109"/>
      <c r="C2725" s="109"/>
      <c r="D2725" s="109"/>
      <c r="E2725" s="109"/>
      <c r="F2725" s="109"/>
      <c r="G2725" s="109"/>
      <c r="H2725" s="109"/>
      <c r="I2725" s="110"/>
    </row>
    <row r="2726" spans="2:9">
      <c r="B2726" s="109"/>
      <c r="C2726" s="109"/>
      <c r="D2726" s="109"/>
      <c r="E2726" s="109"/>
      <c r="F2726" s="109"/>
      <c r="G2726" s="109"/>
      <c r="H2726" s="109"/>
      <c r="I2726" s="110"/>
    </row>
    <row r="2727" spans="2:9">
      <c r="B2727" s="109"/>
      <c r="C2727" s="109"/>
      <c r="D2727" s="109"/>
      <c r="E2727" s="109"/>
      <c r="F2727" s="109"/>
      <c r="G2727" s="109"/>
      <c r="H2727" s="109"/>
      <c r="I2727" s="110"/>
    </row>
    <row r="2728" spans="2:9">
      <c r="B2728" s="109"/>
      <c r="C2728" s="109"/>
      <c r="D2728" s="109"/>
      <c r="E2728" s="109"/>
      <c r="F2728" s="109"/>
      <c r="G2728" s="109"/>
      <c r="H2728" s="109"/>
      <c r="I2728" s="110"/>
    </row>
    <row r="2729" spans="2:9">
      <c r="B2729" s="109"/>
      <c r="C2729" s="109"/>
      <c r="D2729" s="109"/>
      <c r="E2729" s="109"/>
      <c r="F2729" s="109"/>
      <c r="G2729" s="109"/>
      <c r="H2729" s="109"/>
      <c r="I2729" s="110"/>
    </row>
    <row r="2730" spans="2:9">
      <c r="B2730" s="109"/>
      <c r="C2730" s="109"/>
      <c r="D2730" s="109"/>
      <c r="E2730" s="109"/>
      <c r="F2730" s="109"/>
      <c r="G2730" s="109"/>
      <c r="H2730" s="109"/>
      <c r="I2730" s="110"/>
    </row>
    <row r="2731" spans="2:9">
      <c r="B2731" s="109"/>
      <c r="C2731" s="109"/>
      <c r="D2731" s="109"/>
      <c r="E2731" s="109"/>
      <c r="F2731" s="109"/>
      <c r="G2731" s="109"/>
      <c r="H2731" s="109"/>
      <c r="I2731" s="110"/>
    </row>
    <row r="2732" spans="2:9">
      <c r="B2732" s="109"/>
      <c r="C2732" s="109"/>
      <c r="D2732" s="109"/>
      <c r="E2732" s="109"/>
      <c r="F2732" s="109"/>
      <c r="G2732" s="109"/>
      <c r="H2732" s="109"/>
      <c r="I2732" s="110"/>
    </row>
    <row r="2733" spans="2:9">
      <c r="B2733" s="109"/>
      <c r="C2733" s="109"/>
      <c r="D2733" s="109"/>
      <c r="E2733" s="109"/>
      <c r="F2733" s="109"/>
      <c r="G2733" s="109"/>
      <c r="H2733" s="109"/>
      <c r="I2733" s="110"/>
    </row>
    <row r="2734" spans="2:9">
      <c r="B2734" s="109"/>
      <c r="C2734" s="109"/>
      <c r="D2734" s="109"/>
      <c r="E2734" s="109"/>
      <c r="F2734" s="109"/>
      <c r="G2734" s="109"/>
      <c r="H2734" s="109"/>
      <c r="I2734" s="110"/>
    </row>
    <row r="2735" spans="2:9">
      <c r="B2735" s="109"/>
      <c r="C2735" s="109"/>
      <c r="D2735" s="109"/>
      <c r="E2735" s="109"/>
      <c r="F2735" s="109"/>
      <c r="G2735" s="109"/>
      <c r="H2735" s="109"/>
      <c r="I2735" s="110"/>
    </row>
    <row r="2736" spans="2:9">
      <c r="B2736" s="109"/>
      <c r="C2736" s="109"/>
      <c r="D2736" s="109"/>
      <c r="E2736" s="109"/>
      <c r="F2736" s="109"/>
      <c r="G2736" s="109"/>
      <c r="H2736" s="109"/>
      <c r="I2736" s="110"/>
    </row>
    <row r="2737" spans="2:9">
      <c r="B2737" s="109"/>
      <c r="C2737" s="109"/>
      <c r="D2737" s="109"/>
      <c r="E2737" s="109"/>
      <c r="F2737" s="109"/>
      <c r="G2737" s="109"/>
      <c r="H2737" s="109"/>
      <c r="I2737" s="110"/>
    </row>
    <row r="2738" spans="2:9">
      <c r="B2738" s="109"/>
      <c r="C2738" s="109"/>
      <c r="D2738" s="109"/>
      <c r="E2738" s="109"/>
      <c r="F2738" s="109"/>
      <c r="G2738" s="109"/>
      <c r="H2738" s="109"/>
      <c r="I2738" s="110"/>
    </row>
    <row r="2739" spans="2:9">
      <c r="B2739" s="109"/>
      <c r="C2739" s="109"/>
      <c r="D2739" s="109"/>
      <c r="E2739" s="109"/>
      <c r="F2739" s="109"/>
      <c r="G2739" s="109"/>
      <c r="H2739" s="109"/>
      <c r="I2739" s="110"/>
    </row>
    <row r="2740" spans="2:9">
      <c r="B2740" s="109"/>
      <c r="C2740" s="109"/>
      <c r="D2740" s="109"/>
      <c r="E2740" s="109"/>
      <c r="F2740" s="109"/>
      <c r="G2740" s="109"/>
      <c r="H2740" s="109"/>
      <c r="I2740" s="110"/>
    </row>
    <row r="2741" spans="2:9">
      <c r="B2741" s="109"/>
      <c r="C2741" s="109"/>
      <c r="D2741" s="109"/>
      <c r="E2741" s="109"/>
      <c r="F2741" s="109"/>
      <c r="G2741" s="109"/>
      <c r="H2741" s="109"/>
      <c r="I2741" s="110"/>
    </row>
    <row r="2742" spans="2:9">
      <c r="B2742" s="109"/>
      <c r="C2742" s="109"/>
      <c r="D2742" s="109"/>
      <c r="E2742" s="109"/>
      <c r="F2742" s="109"/>
      <c r="G2742" s="109"/>
      <c r="H2742" s="109"/>
      <c r="I2742" s="110"/>
    </row>
    <row r="2743" spans="2:9">
      <c r="B2743" s="109"/>
      <c r="C2743" s="109"/>
      <c r="D2743" s="109"/>
      <c r="E2743" s="109"/>
      <c r="F2743" s="109"/>
      <c r="G2743" s="109"/>
      <c r="H2743" s="109"/>
      <c r="I2743" s="110"/>
    </row>
    <row r="2744" spans="2:9">
      <c r="B2744" s="109"/>
      <c r="C2744" s="109"/>
      <c r="D2744" s="109"/>
      <c r="E2744" s="109"/>
      <c r="F2744" s="109"/>
      <c r="G2744" s="109"/>
      <c r="H2744" s="109"/>
      <c r="I2744" s="110"/>
    </row>
    <row r="2745" spans="2:9">
      <c r="B2745" s="109"/>
      <c r="C2745" s="109"/>
      <c r="D2745" s="109"/>
      <c r="E2745" s="109"/>
      <c r="F2745" s="109"/>
      <c r="G2745" s="109"/>
      <c r="H2745" s="109"/>
      <c r="I2745" s="110"/>
    </row>
    <row r="2746" spans="2:9">
      <c r="B2746" s="109"/>
      <c r="C2746" s="109"/>
      <c r="D2746" s="109"/>
      <c r="E2746" s="109"/>
      <c r="F2746" s="109"/>
      <c r="G2746" s="109"/>
      <c r="H2746" s="109"/>
      <c r="I2746" s="110"/>
    </row>
    <row r="2747" spans="2:9">
      <c r="B2747" s="109"/>
      <c r="C2747" s="109"/>
      <c r="D2747" s="109"/>
      <c r="E2747" s="109"/>
      <c r="F2747" s="109"/>
      <c r="G2747" s="109"/>
      <c r="H2747" s="109"/>
      <c r="I2747" s="110"/>
    </row>
    <row r="2748" spans="2:9">
      <c r="B2748" s="109"/>
      <c r="C2748" s="109"/>
      <c r="D2748" s="109"/>
      <c r="E2748" s="109"/>
      <c r="F2748" s="109"/>
      <c r="G2748" s="109"/>
      <c r="H2748" s="109"/>
      <c r="I2748" s="110"/>
    </row>
    <row r="2749" spans="2:9">
      <c r="B2749" s="109"/>
      <c r="C2749" s="109"/>
      <c r="D2749" s="109"/>
      <c r="E2749" s="109"/>
      <c r="F2749" s="109"/>
      <c r="G2749" s="109"/>
      <c r="H2749" s="109"/>
      <c r="I2749" s="110"/>
    </row>
    <row r="2750" spans="2:9">
      <c r="B2750" s="109"/>
      <c r="C2750" s="109"/>
      <c r="D2750" s="109"/>
      <c r="E2750" s="109"/>
      <c r="F2750" s="109"/>
      <c r="G2750" s="109"/>
      <c r="H2750" s="109"/>
      <c r="I2750" s="110"/>
    </row>
    <row r="2751" spans="2:9">
      <c r="B2751" s="109"/>
      <c r="C2751" s="109"/>
      <c r="D2751" s="109"/>
      <c r="E2751" s="109"/>
      <c r="F2751" s="109"/>
      <c r="G2751" s="109"/>
      <c r="H2751" s="109"/>
      <c r="I2751" s="110"/>
    </row>
    <row r="2752" spans="2:9">
      <c r="B2752" s="109"/>
      <c r="C2752" s="109"/>
      <c r="D2752" s="109"/>
      <c r="E2752" s="109"/>
      <c r="F2752" s="109"/>
      <c r="G2752" s="109"/>
      <c r="H2752" s="109"/>
      <c r="I2752" s="110"/>
    </row>
    <row r="2753" spans="2:9">
      <c r="B2753" s="109"/>
      <c r="C2753" s="109"/>
      <c r="D2753" s="109"/>
      <c r="E2753" s="109"/>
      <c r="F2753" s="109"/>
      <c r="G2753" s="109"/>
      <c r="H2753" s="109"/>
      <c r="I2753" s="110"/>
    </row>
    <row r="2754" spans="2:9">
      <c r="B2754" s="109"/>
      <c r="C2754" s="109"/>
      <c r="D2754" s="109"/>
      <c r="E2754" s="109"/>
      <c r="F2754" s="109"/>
      <c r="G2754" s="109"/>
      <c r="H2754" s="109"/>
      <c r="I2754" s="110"/>
    </row>
    <row r="2755" spans="2:9">
      <c r="B2755" s="109"/>
      <c r="C2755" s="109"/>
      <c r="D2755" s="109"/>
      <c r="E2755" s="109"/>
      <c r="F2755" s="109"/>
      <c r="G2755" s="109"/>
      <c r="H2755" s="109"/>
      <c r="I2755" s="110"/>
    </row>
    <row r="2756" spans="2:9">
      <c r="B2756" s="109"/>
      <c r="C2756" s="109"/>
      <c r="D2756" s="109"/>
      <c r="E2756" s="109"/>
      <c r="F2756" s="109"/>
      <c r="G2756" s="109"/>
      <c r="H2756" s="109"/>
      <c r="I2756" s="110"/>
    </row>
    <row r="2757" spans="2:9">
      <c r="B2757" s="109"/>
      <c r="C2757" s="109"/>
      <c r="D2757" s="109"/>
      <c r="E2757" s="109"/>
      <c r="F2757" s="109"/>
      <c r="G2757" s="109"/>
      <c r="H2757" s="109"/>
      <c r="I2757" s="110"/>
    </row>
    <row r="2758" spans="2:9">
      <c r="B2758" s="109"/>
      <c r="C2758" s="109"/>
      <c r="D2758" s="109"/>
      <c r="E2758" s="109"/>
      <c r="F2758" s="109"/>
      <c r="G2758" s="109"/>
      <c r="H2758" s="109"/>
      <c r="I2758" s="110"/>
    </row>
    <row r="2759" spans="2:9">
      <c r="B2759" s="109"/>
      <c r="C2759" s="109"/>
      <c r="D2759" s="109"/>
      <c r="E2759" s="109"/>
      <c r="F2759" s="109"/>
      <c r="G2759" s="109"/>
      <c r="H2759" s="109"/>
      <c r="I2759" s="110"/>
    </row>
    <row r="2760" spans="2:9">
      <c r="B2760" s="109"/>
      <c r="C2760" s="109"/>
      <c r="D2760" s="109"/>
      <c r="E2760" s="109"/>
      <c r="F2760" s="109"/>
      <c r="G2760" s="109"/>
      <c r="H2760" s="109"/>
      <c r="I2760" s="110"/>
    </row>
    <row r="2761" spans="2:9">
      <c r="B2761" s="109"/>
      <c r="C2761" s="109"/>
      <c r="D2761" s="109"/>
      <c r="E2761" s="109"/>
      <c r="F2761" s="109"/>
      <c r="G2761" s="109"/>
      <c r="H2761" s="109"/>
      <c r="I2761" s="110"/>
    </row>
    <row r="2762" spans="2:9">
      <c r="B2762" s="109"/>
      <c r="C2762" s="109"/>
      <c r="D2762" s="109"/>
      <c r="E2762" s="109"/>
      <c r="F2762" s="109"/>
      <c r="G2762" s="109"/>
      <c r="H2762" s="109"/>
      <c r="I2762" s="110"/>
    </row>
    <row r="2763" spans="2:9">
      <c r="B2763" s="109"/>
      <c r="C2763" s="109"/>
      <c r="D2763" s="109"/>
      <c r="E2763" s="109"/>
      <c r="F2763" s="109"/>
      <c r="G2763" s="109"/>
      <c r="H2763" s="109"/>
      <c r="I2763" s="110"/>
    </row>
    <row r="2764" spans="2:9">
      <c r="B2764" s="109"/>
      <c r="C2764" s="109"/>
      <c r="D2764" s="109"/>
      <c r="E2764" s="109"/>
      <c r="F2764" s="109"/>
      <c r="G2764" s="109"/>
      <c r="H2764" s="109"/>
      <c r="I2764" s="110"/>
    </row>
    <row r="2765" spans="2:9">
      <c r="B2765" s="109"/>
      <c r="C2765" s="109"/>
      <c r="D2765" s="109"/>
      <c r="E2765" s="109"/>
      <c r="F2765" s="109"/>
      <c r="G2765" s="109"/>
      <c r="H2765" s="109"/>
      <c r="I2765" s="110"/>
    </row>
    <row r="2766" spans="2:9">
      <c r="B2766" s="109"/>
      <c r="C2766" s="109"/>
      <c r="D2766" s="109"/>
      <c r="E2766" s="109"/>
      <c r="F2766" s="109"/>
      <c r="G2766" s="109"/>
      <c r="H2766" s="109"/>
      <c r="I2766" s="110"/>
    </row>
    <row r="2767" spans="2:9">
      <c r="B2767" s="109"/>
      <c r="C2767" s="109"/>
      <c r="D2767" s="109"/>
      <c r="E2767" s="109"/>
      <c r="F2767" s="109"/>
      <c r="G2767" s="109"/>
      <c r="H2767" s="109"/>
      <c r="I2767" s="110"/>
    </row>
    <row r="2768" spans="2:9">
      <c r="B2768" s="109"/>
      <c r="C2768" s="109"/>
      <c r="D2768" s="109"/>
      <c r="E2768" s="109"/>
      <c r="F2768" s="109"/>
      <c r="G2768" s="109"/>
      <c r="H2768" s="109"/>
      <c r="I2768" s="110"/>
    </row>
    <row r="2769" spans="2:9">
      <c r="B2769" s="109"/>
      <c r="C2769" s="109"/>
      <c r="D2769" s="109"/>
      <c r="E2769" s="109"/>
      <c r="F2769" s="109"/>
      <c r="G2769" s="109"/>
      <c r="H2769" s="109"/>
      <c r="I2769" s="110"/>
    </row>
    <row r="2770" spans="2:9">
      <c r="B2770" s="109"/>
      <c r="C2770" s="109"/>
      <c r="D2770" s="109"/>
      <c r="E2770" s="109"/>
      <c r="F2770" s="109"/>
      <c r="G2770" s="109"/>
      <c r="H2770" s="109"/>
      <c r="I2770" s="110"/>
    </row>
    <row r="2771" spans="2:9">
      <c r="B2771" s="109"/>
      <c r="C2771" s="109"/>
      <c r="D2771" s="109"/>
      <c r="E2771" s="109"/>
      <c r="F2771" s="109"/>
      <c r="G2771" s="109"/>
      <c r="H2771" s="109"/>
      <c r="I2771" s="110"/>
    </row>
    <row r="2772" spans="2:9">
      <c r="B2772" s="109"/>
      <c r="C2772" s="109"/>
      <c r="D2772" s="109"/>
      <c r="E2772" s="109"/>
      <c r="F2772" s="109"/>
      <c r="G2772" s="109"/>
      <c r="H2772" s="109"/>
      <c r="I2772" s="110"/>
    </row>
    <row r="2773" spans="2:9">
      <c r="B2773" s="109"/>
      <c r="C2773" s="109"/>
      <c r="D2773" s="109"/>
      <c r="E2773" s="109"/>
      <c r="F2773" s="109"/>
      <c r="G2773" s="109"/>
      <c r="H2773" s="109"/>
      <c r="I2773" s="110"/>
    </row>
    <row r="2774" spans="2:9">
      <c r="B2774" s="109"/>
      <c r="C2774" s="109"/>
      <c r="D2774" s="109"/>
      <c r="E2774" s="109"/>
      <c r="F2774" s="109"/>
      <c r="G2774" s="109"/>
      <c r="H2774" s="109"/>
      <c r="I2774" s="110"/>
    </row>
    <row r="2775" spans="2:9">
      <c r="B2775" s="109"/>
      <c r="C2775" s="109"/>
      <c r="D2775" s="109"/>
      <c r="E2775" s="109"/>
      <c r="F2775" s="109"/>
      <c r="G2775" s="109"/>
      <c r="H2775" s="109"/>
      <c r="I2775" s="110"/>
    </row>
    <row r="2776" spans="2:9">
      <c r="B2776" s="109"/>
      <c r="C2776" s="109"/>
      <c r="D2776" s="109"/>
      <c r="E2776" s="109"/>
      <c r="F2776" s="109"/>
      <c r="G2776" s="109"/>
      <c r="H2776" s="109"/>
      <c r="I2776" s="110"/>
    </row>
    <row r="2777" spans="2:9">
      <c r="B2777" s="109"/>
      <c r="C2777" s="109"/>
      <c r="D2777" s="109"/>
      <c r="E2777" s="109"/>
      <c r="F2777" s="109"/>
      <c r="G2777" s="109"/>
      <c r="H2777" s="109"/>
      <c r="I2777" s="110"/>
    </row>
    <row r="2778" spans="2:9">
      <c r="B2778" s="109"/>
      <c r="C2778" s="109"/>
      <c r="D2778" s="109"/>
      <c r="E2778" s="109"/>
      <c r="F2778" s="109"/>
      <c r="G2778" s="109"/>
      <c r="H2778" s="109"/>
      <c r="I2778" s="110"/>
    </row>
    <row r="2779" spans="2:9">
      <c r="B2779" s="109"/>
      <c r="C2779" s="109"/>
      <c r="D2779" s="109"/>
      <c r="E2779" s="109"/>
      <c r="F2779" s="109"/>
      <c r="G2779" s="109"/>
      <c r="H2779" s="109"/>
      <c r="I2779" s="110"/>
    </row>
    <row r="2780" spans="2:9">
      <c r="B2780" s="109"/>
      <c r="C2780" s="109"/>
      <c r="D2780" s="109"/>
      <c r="E2780" s="109"/>
      <c r="F2780" s="109"/>
      <c r="G2780" s="109"/>
      <c r="H2780" s="109"/>
      <c r="I2780" s="110"/>
    </row>
    <row r="2781" spans="2:9">
      <c r="B2781" s="109"/>
      <c r="C2781" s="109"/>
      <c r="D2781" s="109"/>
      <c r="E2781" s="109"/>
      <c r="F2781" s="109"/>
      <c r="G2781" s="109"/>
      <c r="H2781" s="109"/>
      <c r="I2781" s="110"/>
    </row>
    <row r="2782" spans="2:9">
      <c r="B2782" s="109"/>
      <c r="C2782" s="109"/>
      <c r="D2782" s="109"/>
      <c r="E2782" s="109"/>
      <c r="F2782" s="109"/>
      <c r="G2782" s="109"/>
      <c r="H2782" s="109"/>
      <c r="I2782" s="110"/>
    </row>
    <row r="2783" spans="2:9">
      <c r="B2783" s="109"/>
      <c r="C2783" s="109"/>
      <c r="D2783" s="109"/>
      <c r="E2783" s="109"/>
      <c r="F2783" s="109"/>
      <c r="G2783" s="109"/>
      <c r="H2783" s="109"/>
      <c r="I2783" s="110"/>
    </row>
    <row r="2784" spans="2:9">
      <c r="B2784" s="109"/>
      <c r="C2784" s="109"/>
      <c r="D2784" s="109"/>
      <c r="E2784" s="109"/>
      <c r="F2784" s="109"/>
      <c r="G2784" s="109"/>
      <c r="H2784" s="109"/>
      <c r="I2784" s="110"/>
    </row>
    <row r="2785" spans="2:9">
      <c r="B2785" s="109"/>
      <c r="C2785" s="109"/>
      <c r="D2785" s="109"/>
      <c r="E2785" s="109"/>
      <c r="F2785" s="109"/>
      <c r="G2785" s="109"/>
      <c r="H2785" s="109"/>
      <c r="I2785" s="110"/>
    </row>
    <row r="2786" spans="2:9">
      <c r="B2786" s="109"/>
      <c r="C2786" s="109"/>
      <c r="D2786" s="109"/>
      <c r="E2786" s="109"/>
      <c r="F2786" s="109"/>
      <c r="G2786" s="109"/>
      <c r="H2786" s="109"/>
      <c r="I2786" s="110"/>
    </row>
    <row r="2787" spans="2:9">
      <c r="B2787" s="109"/>
      <c r="C2787" s="109"/>
      <c r="D2787" s="109"/>
      <c r="E2787" s="109"/>
      <c r="F2787" s="109"/>
      <c r="G2787" s="109"/>
      <c r="H2787" s="109"/>
      <c r="I2787" s="110"/>
    </row>
    <row r="2788" spans="2:9">
      <c r="B2788" s="109"/>
      <c r="C2788" s="109"/>
      <c r="D2788" s="109"/>
      <c r="E2788" s="109"/>
      <c r="F2788" s="109"/>
      <c r="G2788" s="109"/>
      <c r="H2788" s="109"/>
      <c r="I2788" s="110"/>
    </row>
    <row r="2789" spans="2:9">
      <c r="B2789" s="109"/>
      <c r="C2789" s="109"/>
      <c r="D2789" s="109"/>
      <c r="E2789" s="109"/>
      <c r="F2789" s="109"/>
      <c r="G2789" s="109"/>
      <c r="H2789" s="109"/>
      <c r="I2789" s="110"/>
    </row>
    <row r="2790" spans="2:9">
      <c r="B2790" s="109"/>
      <c r="C2790" s="109"/>
      <c r="D2790" s="109"/>
      <c r="E2790" s="109"/>
      <c r="F2790" s="109"/>
      <c r="G2790" s="109"/>
      <c r="H2790" s="109"/>
      <c r="I2790" s="110"/>
    </row>
    <row r="2791" spans="2:9">
      <c r="B2791" s="109"/>
      <c r="C2791" s="109"/>
      <c r="D2791" s="109"/>
      <c r="E2791" s="109"/>
      <c r="F2791" s="109"/>
      <c r="G2791" s="109"/>
      <c r="H2791" s="109"/>
      <c r="I2791" s="110"/>
    </row>
    <row r="2792" spans="2:9">
      <c r="B2792" s="109"/>
      <c r="C2792" s="109"/>
      <c r="D2792" s="109"/>
      <c r="E2792" s="109"/>
      <c r="F2792" s="109"/>
      <c r="G2792" s="109"/>
      <c r="H2792" s="109"/>
      <c r="I2792" s="110"/>
    </row>
    <row r="2793" spans="2:9">
      <c r="B2793" s="109"/>
      <c r="C2793" s="109"/>
      <c r="D2793" s="109"/>
      <c r="E2793" s="109"/>
      <c r="F2793" s="109"/>
      <c r="G2793" s="109"/>
      <c r="H2793" s="109"/>
      <c r="I2793" s="110"/>
    </row>
    <row r="2794" spans="2:9">
      <c r="B2794" s="109"/>
      <c r="C2794" s="109"/>
      <c r="D2794" s="109"/>
      <c r="E2794" s="109"/>
      <c r="F2794" s="109"/>
      <c r="G2794" s="109"/>
      <c r="H2794" s="109"/>
      <c r="I2794" s="110"/>
    </row>
    <row r="2795" spans="2:9">
      <c r="B2795" s="109"/>
      <c r="C2795" s="109"/>
      <c r="D2795" s="109"/>
      <c r="E2795" s="109"/>
      <c r="F2795" s="109"/>
      <c r="G2795" s="109"/>
      <c r="H2795" s="109"/>
      <c r="I2795" s="110"/>
    </row>
    <row r="2796" spans="2:9">
      <c r="B2796" s="109"/>
      <c r="C2796" s="109"/>
      <c r="D2796" s="109"/>
      <c r="E2796" s="109"/>
      <c r="F2796" s="109"/>
      <c r="G2796" s="109"/>
      <c r="H2796" s="109"/>
      <c r="I2796" s="110"/>
    </row>
    <row r="2797" spans="2:9">
      <c r="B2797" s="109"/>
      <c r="C2797" s="109"/>
      <c r="D2797" s="109"/>
      <c r="E2797" s="109"/>
      <c r="F2797" s="109"/>
      <c r="G2797" s="109"/>
      <c r="H2797" s="109"/>
      <c r="I2797" s="110"/>
    </row>
    <row r="2798" spans="2:9">
      <c r="B2798" s="109"/>
      <c r="C2798" s="109"/>
      <c r="D2798" s="109"/>
      <c r="E2798" s="109"/>
      <c r="F2798" s="109"/>
      <c r="G2798" s="109"/>
      <c r="H2798" s="109"/>
      <c r="I2798" s="110"/>
    </row>
    <row r="2799" spans="2:9">
      <c r="B2799" s="109"/>
      <c r="C2799" s="109"/>
      <c r="D2799" s="109"/>
      <c r="E2799" s="109"/>
      <c r="F2799" s="109"/>
      <c r="G2799" s="109"/>
      <c r="H2799" s="109"/>
      <c r="I2799" s="110"/>
    </row>
    <row r="2800" spans="2:9">
      <c r="B2800" s="109"/>
      <c r="C2800" s="109"/>
      <c r="D2800" s="109"/>
      <c r="E2800" s="109"/>
      <c r="F2800" s="109"/>
      <c r="G2800" s="109"/>
      <c r="H2800" s="109"/>
      <c r="I2800" s="110"/>
    </row>
    <row r="2801" spans="2:9">
      <c r="B2801" s="109"/>
      <c r="C2801" s="109"/>
      <c r="D2801" s="109"/>
      <c r="E2801" s="109"/>
      <c r="F2801" s="109"/>
      <c r="G2801" s="109"/>
      <c r="H2801" s="109"/>
      <c r="I2801" s="110"/>
    </row>
    <row r="2802" spans="2:9">
      <c r="B2802" s="109"/>
      <c r="C2802" s="109"/>
      <c r="D2802" s="109"/>
      <c r="E2802" s="109"/>
      <c r="F2802" s="109"/>
      <c r="G2802" s="109"/>
      <c r="H2802" s="109"/>
      <c r="I2802" s="110"/>
    </row>
    <row r="2803" spans="2:9">
      <c r="B2803" s="109"/>
      <c r="C2803" s="109"/>
      <c r="D2803" s="109"/>
      <c r="E2803" s="109"/>
      <c r="F2803" s="109"/>
      <c r="G2803" s="109"/>
      <c r="H2803" s="109"/>
      <c r="I2803" s="110"/>
    </row>
    <row r="2804" spans="2:9">
      <c r="B2804" s="109"/>
      <c r="C2804" s="109"/>
      <c r="D2804" s="109"/>
      <c r="E2804" s="109"/>
      <c r="F2804" s="109"/>
      <c r="G2804" s="109"/>
      <c r="H2804" s="109"/>
      <c r="I2804" s="110"/>
    </row>
    <row r="2805" spans="2:9">
      <c r="B2805" s="109"/>
      <c r="C2805" s="109"/>
      <c r="D2805" s="109"/>
      <c r="E2805" s="109"/>
      <c r="F2805" s="109"/>
      <c r="G2805" s="109"/>
      <c r="H2805" s="109"/>
      <c r="I2805" s="110"/>
    </row>
    <row r="2806" spans="2:9">
      <c r="B2806" s="109"/>
      <c r="C2806" s="109"/>
      <c r="D2806" s="109"/>
      <c r="E2806" s="109"/>
      <c r="F2806" s="109"/>
      <c r="G2806" s="109"/>
      <c r="H2806" s="109"/>
      <c r="I2806" s="110"/>
    </row>
    <row r="2807" spans="2:9">
      <c r="B2807" s="109"/>
      <c r="C2807" s="109"/>
      <c r="D2807" s="109"/>
      <c r="E2807" s="109"/>
      <c r="F2807" s="109"/>
      <c r="G2807" s="109"/>
      <c r="H2807" s="109"/>
      <c r="I2807" s="110"/>
    </row>
    <row r="2808" spans="2:9">
      <c r="B2808" s="109"/>
      <c r="C2808" s="109"/>
      <c r="D2808" s="109"/>
      <c r="E2808" s="109"/>
      <c r="F2808" s="109"/>
      <c r="G2808" s="109"/>
      <c r="H2808" s="109"/>
      <c r="I2808" s="110"/>
    </row>
    <row r="2809" spans="2:9">
      <c r="B2809" s="109"/>
      <c r="C2809" s="109"/>
      <c r="D2809" s="109"/>
      <c r="E2809" s="109"/>
      <c r="F2809" s="109"/>
      <c r="G2809" s="109"/>
      <c r="H2809" s="109"/>
      <c r="I2809" s="110"/>
    </row>
    <row r="2810" spans="2:9">
      <c r="B2810" s="109"/>
      <c r="C2810" s="109"/>
      <c r="D2810" s="109"/>
      <c r="E2810" s="109"/>
      <c r="F2810" s="109"/>
      <c r="G2810" s="109"/>
      <c r="H2810" s="109"/>
      <c r="I2810" s="110"/>
    </row>
    <row r="2811" spans="2:9">
      <c r="B2811" s="109"/>
      <c r="C2811" s="109"/>
      <c r="D2811" s="109"/>
      <c r="E2811" s="109"/>
      <c r="F2811" s="109"/>
      <c r="G2811" s="109"/>
      <c r="H2811" s="109"/>
      <c r="I2811" s="110"/>
    </row>
    <row r="2812" spans="2:9">
      <c r="B2812" s="109"/>
      <c r="C2812" s="109"/>
      <c r="D2812" s="109"/>
      <c r="E2812" s="109"/>
      <c r="F2812" s="109"/>
      <c r="G2812" s="109"/>
      <c r="H2812" s="109"/>
      <c r="I2812" s="110"/>
    </row>
    <row r="2813" spans="2:9">
      <c r="B2813" s="109"/>
      <c r="C2813" s="109"/>
      <c r="D2813" s="109"/>
      <c r="E2813" s="109"/>
      <c r="F2813" s="109"/>
      <c r="G2813" s="109"/>
      <c r="H2813" s="109"/>
      <c r="I2813" s="110"/>
    </row>
    <row r="2814" spans="2:9">
      <c r="B2814" s="109"/>
      <c r="C2814" s="109"/>
      <c r="D2814" s="109"/>
      <c r="E2814" s="109"/>
      <c r="F2814" s="109"/>
      <c r="G2814" s="109"/>
      <c r="H2814" s="109"/>
      <c r="I2814" s="110"/>
    </row>
    <row r="2815" spans="2:9">
      <c r="B2815" s="109"/>
      <c r="C2815" s="109"/>
      <c r="D2815" s="109"/>
      <c r="E2815" s="109"/>
      <c r="F2815" s="109"/>
      <c r="G2815" s="109"/>
      <c r="H2815" s="109"/>
      <c r="I2815" s="110"/>
    </row>
    <row r="2816" spans="2:9">
      <c r="B2816" s="109"/>
      <c r="C2816" s="109"/>
      <c r="D2816" s="109"/>
      <c r="E2816" s="109"/>
      <c r="F2816" s="109"/>
      <c r="G2816" s="109"/>
      <c r="H2816" s="109"/>
      <c r="I2816" s="110"/>
    </row>
    <row r="2817" spans="2:9">
      <c r="B2817" s="109"/>
      <c r="C2817" s="109"/>
      <c r="D2817" s="109"/>
      <c r="E2817" s="109"/>
      <c r="F2817" s="109"/>
      <c r="G2817" s="109"/>
      <c r="H2817" s="109"/>
      <c r="I2817" s="110"/>
    </row>
    <row r="2818" spans="2:9">
      <c r="B2818" s="109"/>
      <c r="C2818" s="109"/>
      <c r="D2818" s="109"/>
      <c r="E2818" s="109"/>
      <c r="F2818" s="109"/>
      <c r="G2818" s="109"/>
      <c r="H2818" s="109"/>
      <c r="I2818" s="110"/>
    </row>
    <row r="2819" spans="2:9">
      <c r="B2819" s="109"/>
      <c r="C2819" s="109"/>
      <c r="D2819" s="109"/>
      <c r="E2819" s="109"/>
      <c r="F2819" s="109"/>
      <c r="G2819" s="109"/>
      <c r="H2819" s="109"/>
      <c r="I2819" s="110"/>
    </row>
    <row r="2820" spans="2:9">
      <c r="B2820" s="109"/>
      <c r="C2820" s="109"/>
      <c r="D2820" s="109"/>
      <c r="E2820" s="109"/>
      <c r="F2820" s="109"/>
      <c r="G2820" s="109"/>
      <c r="H2820" s="109"/>
      <c r="I2820" s="110"/>
    </row>
    <row r="2821" spans="2:9">
      <c r="B2821" s="109"/>
      <c r="C2821" s="109"/>
      <c r="D2821" s="109"/>
      <c r="E2821" s="109"/>
      <c r="F2821" s="109"/>
      <c r="G2821" s="109"/>
      <c r="H2821" s="109"/>
      <c r="I2821" s="110"/>
    </row>
    <row r="2822" spans="2:9">
      <c r="B2822" s="109"/>
      <c r="C2822" s="109"/>
      <c r="D2822" s="109"/>
      <c r="E2822" s="109"/>
      <c r="F2822" s="109"/>
      <c r="G2822" s="109"/>
      <c r="H2822" s="109"/>
      <c r="I2822" s="110"/>
    </row>
    <row r="2823" spans="2:9">
      <c r="B2823" s="109"/>
      <c r="C2823" s="109"/>
      <c r="D2823" s="109"/>
      <c r="E2823" s="109"/>
      <c r="F2823" s="109"/>
      <c r="G2823" s="109"/>
      <c r="H2823" s="109"/>
      <c r="I2823" s="110"/>
    </row>
    <row r="2824" spans="2:9">
      <c r="B2824" s="109"/>
      <c r="C2824" s="109"/>
      <c r="D2824" s="109"/>
      <c r="E2824" s="109"/>
      <c r="F2824" s="109"/>
      <c r="G2824" s="109"/>
      <c r="H2824" s="109"/>
      <c r="I2824" s="110"/>
    </row>
    <row r="2825" spans="2:9">
      <c r="B2825" s="109"/>
      <c r="C2825" s="109"/>
      <c r="D2825" s="109"/>
      <c r="E2825" s="109"/>
      <c r="F2825" s="109"/>
      <c r="G2825" s="109"/>
      <c r="H2825" s="109"/>
      <c r="I2825" s="110"/>
    </row>
    <row r="2826" spans="2:9">
      <c r="B2826" s="109"/>
      <c r="C2826" s="109"/>
      <c r="D2826" s="109"/>
      <c r="E2826" s="109"/>
      <c r="F2826" s="109"/>
      <c r="G2826" s="109"/>
      <c r="H2826" s="109"/>
      <c r="I2826" s="110"/>
    </row>
    <row r="2827" spans="2:9">
      <c r="B2827" s="109"/>
      <c r="C2827" s="109"/>
      <c r="D2827" s="109"/>
      <c r="E2827" s="109"/>
      <c r="F2827" s="109"/>
      <c r="G2827" s="109"/>
      <c r="H2827" s="109"/>
      <c r="I2827" s="110"/>
    </row>
    <row r="2828" spans="2:9">
      <c r="B2828" s="109"/>
      <c r="C2828" s="109"/>
      <c r="D2828" s="109"/>
      <c r="E2828" s="109"/>
      <c r="F2828" s="109"/>
      <c r="G2828" s="109"/>
      <c r="H2828" s="109"/>
      <c r="I2828" s="110"/>
    </row>
    <row r="2829" spans="2:9">
      <c r="B2829" s="109"/>
      <c r="C2829" s="109"/>
      <c r="D2829" s="109"/>
      <c r="E2829" s="109"/>
      <c r="F2829" s="109"/>
      <c r="G2829" s="109"/>
      <c r="H2829" s="109"/>
      <c r="I2829" s="110"/>
    </row>
    <row r="2830" spans="2:9">
      <c r="B2830" s="109"/>
      <c r="C2830" s="109"/>
      <c r="D2830" s="109"/>
      <c r="E2830" s="109"/>
      <c r="F2830" s="109"/>
      <c r="G2830" s="109"/>
      <c r="H2830" s="109"/>
      <c r="I2830" s="110"/>
    </row>
    <row r="2831" spans="2:9">
      <c r="B2831" s="109"/>
      <c r="C2831" s="109"/>
      <c r="D2831" s="109"/>
      <c r="E2831" s="109"/>
      <c r="F2831" s="109"/>
      <c r="G2831" s="109"/>
      <c r="H2831" s="109"/>
      <c r="I2831" s="110"/>
    </row>
    <row r="2832" spans="2:9">
      <c r="B2832" s="109"/>
      <c r="C2832" s="109"/>
      <c r="D2832" s="109"/>
      <c r="E2832" s="109"/>
      <c r="F2832" s="109"/>
      <c r="G2832" s="109"/>
      <c r="H2832" s="109"/>
      <c r="I2832" s="110"/>
    </row>
    <row r="2833" spans="2:9">
      <c r="B2833" s="109"/>
      <c r="C2833" s="109"/>
      <c r="D2833" s="109"/>
      <c r="E2833" s="109"/>
      <c r="F2833" s="109"/>
      <c r="G2833" s="109"/>
      <c r="H2833" s="109"/>
      <c r="I2833" s="110"/>
    </row>
    <row r="2834" spans="2:9">
      <c r="B2834" s="109"/>
      <c r="C2834" s="109"/>
      <c r="D2834" s="109"/>
      <c r="E2834" s="109"/>
      <c r="F2834" s="109"/>
      <c r="G2834" s="109"/>
      <c r="H2834" s="109"/>
      <c r="I2834" s="110"/>
    </row>
    <row r="2835" spans="2:9">
      <c r="B2835" s="109"/>
      <c r="C2835" s="109"/>
      <c r="D2835" s="109"/>
      <c r="E2835" s="109"/>
      <c r="F2835" s="109"/>
      <c r="G2835" s="109"/>
      <c r="H2835" s="109"/>
      <c r="I2835" s="110"/>
    </row>
    <row r="2836" spans="2:9">
      <c r="B2836" s="109"/>
      <c r="C2836" s="109"/>
      <c r="D2836" s="109"/>
      <c r="E2836" s="109"/>
      <c r="F2836" s="109"/>
      <c r="G2836" s="109"/>
      <c r="H2836" s="109"/>
      <c r="I2836" s="110"/>
    </row>
    <row r="2837" spans="2:9">
      <c r="B2837" s="109"/>
      <c r="C2837" s="109"/>
      <c r="D2837" s="109"/>
      <c r="E2837" s="109"/>
      <c r="F2837" s="109"/>
      <c r="G2837" s="109"/>
      <c r="H2837" s="109"/>
      <c r="I2837" s="110"/>
    </row>
    <row r="2838" spans="2:9">
      <c r="B2838" s="109"/>
      <c r="C2838" s="109"/>
      <c r="D2838" s="109"/>
      <c r="E2838" s="109"/>
      <c r="F2838" s="109"/>
      <c r="G2838" s="109"/>
      <c r="H2838" s="109"/>
      <c r="I2838" s="110"/>
    </row>
    <row r="2839" spans="2:9">
      <c r="B2839" s="109"/>
      <c r="C2839" s="109"/>
      <c r="D2839" s="109"/>
      <c r="E2839" s="109"/>
      <c r="F2839" s="109"/>
      <c r="G2839" s="109"/>
      <c r="H2839" s="109"/>
      <c r="I2839" s="110"/>
    </row>
    <row r="2840" spans="2:9">
      <c r="B2840" s="109"/>
      <c r="C2840" s="109"/>
      <c r="D2840" s="109"/>
      <c r="E2840" s="109"/>
      <c r="F2840" s="109"/>
      <c r="G2840" s="109"/>
      <c r="H2840" s="109"/>
      <c r="I2840" s="110"/>
    </row>
    <row r="2841" spans="2:9">
      <c r="B2841" s="109"/>
      <c r="C2841" s="109"/>
      <c r="D2841" s="109"/>
      <c r="E2841" s="109"/>
      <c r="F2841" s="109"/>
      <c r="G2841" s="109"/>
      <c r="H2841" s="109"/>
      <c r="I2841" s="110"/>
    </row>
    <row r="2842" spans="2:9">
      <c r="B2842" s="109"/>
      <c r="C2842" s="109"/>
      <c r="D2842" s="109"/>
      <c r="E2842" s="109"/>
      <c r="F2842" s="109"/>
      <c r="G2842" s="109"/>
      <c r="H2842" s="109"/>
      <c r="I2842" s="110"/>
    </row>
    <row r="2843" spans="2:9">
      <c r="B2843" s="109"/>
      <c r="C2843" s="109"/>
      <c r="D2843" s="109"/>
      <c r="E2843" s="109"/>
      <c r="F2843" s="109"/>
      <c r="G2843" s="109"/>
      <c r="H2843" s="109"/>
      <c r="I2843" s="110"/>
    </row>
    <row r="2844" spans="2:9">
      <c r="B2844" s="109"/>
      <c r="C2844" s="109"/>
      <c r="D2844" s="109"/>
      <c r="E2844" s="109"/>
      <c r="F2844" s="109"/>
      <c r="G2844" s="109"/>
      <c r="H2844" s="109"/>
      <c r="I2844" s="110"/>
    </row>
    <row r="2845" spans="2:9">
      <c r="B2845" s="109"/>
      <c r="C2845" s="109"/>
      <c r="D2845" s="109"/>
      <c r="E2845" s="109"/>
      <c r="F2845" s="109"/>
      <c r="G2845" s="109"/>
      <c r="H2845" s="109"/>
      <c r="I2845" s="110"/>
    </row>
    <row r="2846" spans="2:9">
      <c r="B2846" s="109"/>
      <c r="C2846" s="109"/>
      <c r="D2846" s="109"/>
      <c r="E2846" s="109"/>
      <c r="F2846" s="109"/>
      <c r="G2846" s="109"/>
      <c r="H2846" s="109"/>
      <c r="I2846" s="110"/>
    </row>
    <row r="2847" spans="2:9">
      <c r="B2847" s="109"/>
      <c r="C2847" s="109"/>
      <c r="D2847" s="109"/>
      <c r="E2847" s="109"/>
      <c r="F2847" s="109"/>
      <c r="G2847" s="109"/>
      <c r="H2847" s="109"/>
      <c r="I2847" s="110"/>
    </row>
    <row r="2848" spans="2:9">
      <c r="B2848" s="109"/>
      <c r="C2848" s="109"/>
      <c r="D2848" s="109"/>
      <c r="E2848" s="109"/>
      <c r="F2848" s="109"/>
      <c r="G2848" s="109"/>
      <c r="H2848" s="109"/>
      <c r="I2848" s="110"/>
    </row>
    <row r="2849" spans="2:9">
      <c r="B2849" s="109"/>
      <c r="C2849" s="109"/>
      <c r="D2849" s="109"/>
      <c r="E2849" s="109"/>
      <c r="F2849" s="109"/>
      <c r="G2849" s="109"/>
      <c r="H2849" s="109"/>
      <c r="I2849" s="110"/>
    </row>
    <row r="2850" spans="2:9">
      <c r="B2850" s="109"/>
      <c r="C2850" s="109"/>
      <c r="D2850" s="109"/>
      <c r="E2850" s="109"/>
      <c r="F2850" s="109"/>
      <c r="G2850" s="109"/>
      <c r="H2850" s="109"/>
      <c r="I2850" s="110"/>
    </row>
    <row r="2851" spans="2:9">
      <c r="B2851" s="109"/>
      <c r="C2851" s="109"/>
      <c r="D2851" s="109"/>
      <c r="E2851" s="109"/>
      <c r="F2851" s="109"/>
      <c r="G2851" s="109"/>
      <c r="H2851" s="109"/>
      <c r="I2851" s="110"/>
    </row>
    <row r="2852" spans="2:9">
      <c r="B2852" s="109"/>
      <c r="C2852" s="109"/>
      <c r="D2852" s="109"/>
      <c r="E2852" s="109"/>
      <c r="F2852" s="109"/>
      <c r="G2852" s="109"/>
      <c r="H2852" s="109"/>
      <c r="I2852" s="110"/>
    </row>
    <row r="2853" spans="2:9">
      <c r="B2853" s="109"/>
      <c r="C2853" s="109"/>
      <c r="D2853" s="109"/>
      <c r="E2853" s="109"/>
      <c r="F2853" s="109"/>
      <c r="G2853" s="109"/>
      <c r="H2853" s="109"/>
      <c r="I2853" s="110"/>
    </row>
    <row r="2854" spans="2:9">
      <c r="B2854" s="109"/>
      <c r="C2854" s="109"/>
      <c r="D2854" s="109"/>
      <c r="E2854" s="109"/>
      <c r="F2854" s="109"/>
      <c r="G2854" s="109"/>
      <c r="H2854" s="109"/>
      <c r="I2854" s="110"/>
    </row>
    <row r="2855" spans="2:9">
      <c r="B2855" s="109"/>
      <c r="C2855" s="109"/>
      <c r="D2855" s="109"/>
      <c r="E2855" s="109"/>
      <c r="F2855" s="109"/>
      <c r="G2855" s="109"/>
      <c r="H2855" s="109"/>
      <c r="I2855" s="110"/>
    </row>
    <row r="2856" spans="2:9">
      <c r="B2856" s="109"/>
      <c r="C2856" s="109"/>
      <c r="D2856" s="109"/>
      <c r="E2856" s="109"/>
      <c r="F2856" s="109"/>
      <c r="G2856" s="109"/>
      <c r="H2856" s="109"/>
      <c r="I2856" s="110"/>
    </row>
    <row r="2857" spans="2:9">
      <c r="B2857" s="109"/>
      <c r="C2857" s="109"/>
      <c r="D2857" s="109"/>
      <c r="E2857" s="109"/>
      <c r="F2857" s="109"/>
      <c r="G2857" s="109"/>
      <c r="H2857" s="109"/>
      <c r="I2857" s="110"/>
    </row>
    <row r="2858" spans="2:9">
      <c r="B2858" s="109"/>
      <c r="C2858" s="109"/>
      <c r="D2858" s="109"/>
      <c r="E2858" s="109"/>
      <c r="F2858" s="109"/>
      <c r="G2858" s="109"/>
      <c r="H2858" s="109"/>
      <c r="I2858" s="110"/>
    </row>
    <row r="2859" spans="2:9">
      <c r="B2859" s="109"/>
      <c r="C2859" s="109"/>
      <c r="D2859" s="109"/>
      <c r="E2859" s="109"/>
      <c r="F2859" s="109"/>
      <c r="G2859" s="109"/>
      <c r="H2859" s="109"/>
      <c r="I2859" s="110"/>
    </row>
    <row r="2860" spans="2:9">
      <c r="B2860" s="109"/>
      <c r="C2860" s="109"/>
      <c r="D2860" s="109"/>
      <c r="E2860" s="109"/>
      <c r="F2860" s="109"/>
      <c r="G2860" s="109"/>
      <c r="H2860" s="109"/>
      <c r="I2860" s="110"/>
    </row>
    <row r="2861" spans="2:9">
      <c r="B2861" s="109"/>
      <c r="C2861" s="109"/>
      <c r="D2861" s="109"/>
      <c r="E2861" s="109"/>
      <c r="F2861" s="109"/>
      <c r="G2861" s="109"/>
      <c r="H2861" s="109"/>
      <c r="I2861" s="110"/>
    </row>
    <row r="2862" spans="2:9">
      <c r="B2862" s="109"/>
      <c r="C2862" s="109"/>
      <c r="D2862" s="109"/>
      <c r="E2862" s="109"/>
      <c r="F2862" s="109"/>
      <c r="G2862" s="109"/>
      <c r="H2862" s="109"/>
      <c r="I2862" s="110"/>
    </row>
    <row r="2863" spans="2:9">
      <c r="B2863" s="109"/>
      <c r="C2863" s="109"/>
      <c r="D2863" s="109"/>
      <c r="E2863" s="109"/>
      <c r="F2863" s="109"/>
      <c r="G2863" s="109"/>
      <c r="H2863" s="109"/>
      <c r="I2863" s="110"/>
    </row>
    <row r="2864" spans="2:9">
      <c r="B2864" s="109"/>
      <c r="C2864" s="109"/>
      <c r="D2864" s="109"/>
      <c r="E2864" s="109"/>
      <c r="F2864" s="109"/>
      <c r="G2864" s="109"/>
      <c r="H2864" s="109"/>
      <c r="I2864" s="110"/>
    </row>
    <row r="2865" spans="2:9">
      <c r="B2865" s="109"/>
      <c r="C2865" s="109"/>
      <c r="D2865" s="109"/>
      <c r="E2865" s="109"/>
      <c r="F2865" s="109"/>
      <c r="G2865" s="109"/>
      <c r="H2865" s="109"/>
      <c r="I2865" s="110"/>
    </row>
    <row r="2866" spans="2:9">
      <c r="B2866" s="109"/>
      <c r="C2866" s="109"/>
      <c r="D2866" s="109"/>
      <c r="E2866" s="109"/>
      <c r="F2866" s="109"/>
      <c r="G2866" s="109"/>
      <c r="H2866" s="109"/>
      <c r="I2866" s="110"/>
    </row>
    <row r="2867" spans="2:9">
      <c r="B2867" s="109"/>
      <c r="C2867" s="109"/>
      <c r="D2867" s="109"/>
      <c r="E2867" s="109"/>
      <c r="F2867" s="109"/>
      <c r="G2867" s="109"/>
      <c r="H2867" s="109"/>
      <c r="I2867" s="110"/>
    </row>
    <row r="2868" spans="2:9">
      <c r="B2868" s="109"/>
      <c r="C2868" s="109"/>
      <c r="D2868" s="109"/>
      <c r="E2868" s="109"/>
      <c r="F2868" s="109"/>
      <c r="G2868" s="109"/>
      <c r="H2868" s="109"/>
      <c r="I2868" s="110"/>
    </row>
    <row r="2869" spans="2:9">
      <c r="B2869" s="109"/>
      <c r="C2869" s="109"/>
      <c r="D2869" s="109"/>
      <c r="E2869" s="109"/>
      <c r="F2869" s="109"/>
      <c r="G2869" s="109"/>
      <c r="H2869" s="109"/>
      <c r="I2869" s="110"/>
    </row>
    <row r="2870" spans="2:9">
      <c r="B2870" s="109"/>
      <c r="C2870" s="109"/>
      <c r="D2870" s="109"/>
      <c r="E2870" s="109"/>
      <c r="F2870" s="109"/>
      <c r="G2870" s="109"/>
      <c r="H2870" s="109"/>
      <c r="I2870" s="110"/>
    </row>
    <row r="2871" spans="2:9">
      <c r="B2871" s="109"/>
      <c r="C2871" s="109"/>
      <c r="D2871" s="109"/>
      <c r="E2871" s="109"/>
      <c r="F2871" s="109"/>
      <c r="G2871" s="109"/>
      <c r="H2871" s="109"/>
      <c r="I2871" s="110"/>
    </row>
    <row r="2872" spans="2:9">
      <c r="B2872" s="109"/>
      <c r="C2872" s="109"/>
      <c r="D2872" s="109"/>
      <c r="E2872" s="109"/>
      <c r="F2872" s="109"/>
      <c r="G2872" s="109"/>
      <c r="H2872" s="109"/>
      <c r="I2872" s="110"/>
    </row>
    <row r="2873" spans="2:9">
      <c r="B2873" s="109"/>
      <c r="C2873" s="109"/>
      <c r="D2873" s="109"/>
      <c r="E2873" s="109"/>
      <c r="F2873" s="109"/>
      <c r="G2873" s="109"/>
      <c r="H2873" s="109"/>
      <c r="I2873" s="110"/>
    </row>
    <row r="2874" spans="2:9">
      <c r="B2874" s="109"/>
      <c r="C2874" s="109"/>
      <c r="D2874" s="109"/>
      <c r="E2874" s="109"/>
      <c r="F2874" s="109"/>
      <c r="G2874" s="109"/>
      <c r="H2874" s="109"/>
      <c r="I2874" s="110"/>
    </row>
    <row r="2875" spans="2:9">
      <c r="B2875" s="109"/>
      <c r="C2875" s="109"/>
      <c r="D2875" s="109"/>
      <c r="E2875" s="109"/>
      <c r="F2875" s="109"/>
      <c r="G2875" s="109"/>
      <c r="H2875" s="109"/>
      <c r="I2875" s="110"/>
    </row>
    <row r="2876" spans="2:9">
      <c r="B2876" s="109"/>
      <c r="C2876" s="109"/>
      <c r="D2876" s="109"/>
      <c r="E2876" s="109"/>
      <c r="F2876" s="109"/>
      <c r="G2876" s="109"/>
      <c r="H2876" s="109"/>
      <c r="I2876" s="110"/>
    </row>
    <row r="2877" spans="2:9">
      <c r="B2877" s="109"/>
      <c r="C2877" s="109"/>
      <c r="D2877" s="109"/>
      <c r="E2877" s="109"/>
      <c r="F2877" s="109"/>
      <c r="G2877" s="109"/>
      <c r="H2877" s="109"/>
      <c r="I2877" s="110"/>
    </row>
    <row r="2878" spans="2:9">
      <c r="B2878" s="109"/>
      <c r="C2878" s="109"/>
      <c r="D2878" s="109"/>
      <c r="E2878" s="109"/>
      <c r="F2878" s="109"/>
      <c r="G2878" s="109"/>
      <c r="H2878" s="109"/>
      <c r="I2878" s="110"/>
    </row>
    <row r="2879" spans="2:9">
      <c r="B2879" s="109"/>
      <c r="C2879" s="109"/>
      <c r="D2879" s="109"/>
      <c r="E2879" s="109"/>
      <c r="F2879" s="109"/>
      <c r="G2879" s="109"/>
      <c r="H2879" s="109"/>
      <c r="I2879" s="110"/>
    </row>
    <row r="2880" spans="2:9">
      <c r="B2880" s="109"/>
      <c r="C2880" s="109"/>
      <c r="D2880" s="109"/>
      <c r="E2880" s="109"/>
      <c r="F2880" s="109"/>
      <c r="G2880" s="109"/>
      <c r="H2880" s="109"/>
      <c r="I2880" s="110"/>
    </row>
    <row r="2881" spans="2:9">
      <c r="B2881" s="109"/>
      <c r="C2881" s="109"/>
      <c r="D2881" s="109"/>
      <c r="E2881" s="109"/>
      <c r="F2881" s="109"/>
      <c r="G2881" s="109"/>
      <c r="H2881" s="109"/>
      <c r="I2881" s="110"/>
    </row>
    <row r="2882" spans="2:9">
      <c r="B2882" s="109"/>
      <c r="C2882" s="109"/>
      <c r="D2882" s="109"/>
      <c r="E2882" s="109"/>
      <c r="F2882" s="109"/>
      <c r="G2882" s="109"/>
      <c r="H2882" s="109"/>
      <c r="I2882" s="110"/>
    </row>
    <row r="2883" spans="2:9">
      <c r="B2883" s="109"/>
      <c r="C2883" s="109"/>
      <c r="D2883" s="109"/>
      <c r="E2883" s="109"/>
      <c r="F2883" s="109"/>
      <c r="G2883" s="109"/>
      <c r="H2883" s="109"/>
      <c r="I2883" s="110"/>
    </row>
    <row r="2884" spans="2:9">
      <c r="B2884" s="109"/>
      <c r="C2884" s="109"/>
      <c r="D2884" s="109"/>
      <c r="E2884" s="109"/>
      <c r="F2884" s="109"/>
      <c r="G2884" s="109"/>
      <c r="H2884" s="109"/>
      <c r="I2884" s="110"/>
    </row>
    <row r="2885" spans="2:9">
      <c r="B2885" s="109"/>
      <c r="C2885" s="109"/>
      <c r="D2885" s="109"/>
      <c r="E2885" s="109"/>
      <c r="F2885" s="109"/>
      <c r="G2885" s="109"/>
      <c r="H2885" s="109"/>
      <c r="I2885" s="110"/>
    </row>
    <row r="2886" spans="2:9">
      <c r="B2886" s="109"/>
      <c r="C2886" s="109"/>
      <c r="D2886" s="109"/>
      <c r="E2886" s="109"/>
      <c r="F2886" s="109"/>
      <c r="G2886" s="109"/>
      <c r="H2886" s="109"/>
      <c r="I2886" s="110"/>
    </row>
    <row r="2887" spans="2:9">
      <c r="B2887" s="109"/>
      <c r="C2887" s="109"/>
      <c r="D2887" s="109"/>
      <c r="E2887" s="109"/>
      <c r="F2887" s="109"/>
      <c r="G2887" s="109"/>
      <c r="H2887" s="109"/>
      <c r="I2887" s="110"/>
    </row>
    <row r="2888" spans="2:9">
      <c r="B2888" s="109"/>
      <c r="C2888" s="109"/>
      <c r="D2888" s="109"/>
      <c r="E2888" s="109"/>
      <c r="F2888" s="109"/>
      <c r="G2888" s="109"/>
      <c r="H2888" s="109"/>
      <c r="I2888" s="110"/>
    </row>
    <row r="2889" spans="2:9">
      <c r="B2889" s="109"/>
      <c r="C2889" s="109"/>
      <c r="D2889" s="109"/>
      <c r="E2889" s="109"/>
      <c r="F2889" s="109"/>
      <c r="G2889" s="109"/>
      <c r="H2889" s="109"/>
      <c r="I2889" s="110"/>
    </row>
    <row r="2890" spans="2:9">
      <c r="B2890" s="109"/>
      <c r="C2890" s="109"/>
      <c r="D2890" s="109"/>
      <c r="E2890" s="109"/>
      <c r="F2890" s="109"/>
      <c r="G2890" s="109"/>
      <c r="H2890" s="109"/>
      <c r="I2890" s="110"/>
    </row>
    <row r="2891" spans="2:9">
      <c r="B2891" s="109"/>
      <c r="C2891" s="109"/>
      <c r="D2891" s="109"/>
      <c r="E2891" s="109"/>
      <c r="F2891" s="109"/>
      <c r="G2891" s="109"/>
      <c r="H2891" s="109"/>
      <c r="I2891" s="110"/>
    </row>
    <row r="2892" spans="2:9">
      <c r="B2892" s="109"/>
      <c r="C2892" s="109"/>
      <c r="D2892" s="109"/>
      <c r="E2892" s="109"/>
      <c r="F2892" s="109"/>
      <c r="G2892" s="109"/>
      <c r="H2892" s="109"/>
      <c r="I2892" s="110"/>
    </row>
    <row r="2893" spans="2:9">
      <c r="B2893" s="109"/>
      <c r="C2893" s="109"/>
      <c r="D2893" s="109"/>
      <c r="E2893" s="109"/>
      <c r="F2893" s="109"/>
      <c r="G2893" s="109"/>
      <c r="H2893" s="109"/>
      <c r="I2893" s="110"/>
    </row>
    <row r="2894" spans="2:9">
      <c r="B2894" s="109"/>
      <c r="C2894" s="109"/>
      <c r="D2894" s="109"/>
      <c r="E2894" s="109"/>
      <c r="F2894" s="109"/>
      <c r="G2894" s="109"/>
      <c r="H2894" s="109"/>
      <c r="I2894" s="110"/>
    </row>
    <row r="2895" spans="2:9">
      <c r="B2895" s="109"/>
      <c r="C2895" s="109"/>
      <c r="D2895" s="109"/>
      <c r="E2895" s="109"/>
      <c r="F2895" s="109"/>
      <c r="G2895" s="109"/>
      <c r="H2895" s="109"/>
      <c r="I2895" s="110"/>
    </row>
    <row r="2896" spans="2:9">
      <c r="B2896" s="109"/>
      <c r="C2896" s="109"/>
      <c r="D2896" s="109"/>
      <c r="E2896" s="109"/>
      <c r="F2896" s="109"/>
      <c r="G2896" s="109"/>
      <c r="H2896" s="109"/>
      <c r="I2896" s="110"/>
    </row>
    <row r="2897" spans="2:9">
      <c r="B2897" s="109"/>
      <c r="C2897" s="109"/>
      <c r="D2897" s="109"/>
      <c r="E2897" s="109"/>
      <c r="F2897" s="109"/>
      <c r="G2897" s="109"/>
      <c r="H2897" s="109"/>
      <c r="I2897" s="110"/>
    </row>
    <row r="2898" spans="2:9">
      <c r="B2898" s="109"/>
      <c r="C2898" s="109"/>
      <c r="D2898" s="109"/>
      <c r="E2898" s="109"/>
      <c r="F2898" s="109"/>
      <c r="G2898" s="109"/>
      <c r="H2898" s="109"/>
      <c r="I2898" s="110"/>
    </row>
    <row r="2899" spans="2:9">
      <c r="B2899" s="109"/>
      <c r="C2899" s="109"/>
      <c r="D2899" s="109"/>
      <c r="E2899" s="109"/>
      <c r="F2899" s="109"/>
      <c r="G2899" s="109"/>
      <c r="H2899" s="109"/>
      <c r="I2899" s="110"/>
    </row>
    <row r="2900" spans="2:9">
      <c r="B2900" s="109"/>
      <c r="C2900" s="109"/>
      <c r="D2900" s="109"/>
      <c r="E2900" s="109"/>
      <c r="F2900" s="109"/>
      <c r="G2900" s="109"/>
      <c r="H2900" s="109"/>
      <c r="I2900" s="110"/>
    </row>
    <row r="2901" spans="2:9">
      <c r="B2901" s="109"/>
      <c r="C2901" s="109"/>
      <c r="D2901" s="109"/>
      <c r="E2901" s="109"/>
      <c r="F2901" s="109"/>
      <c r="G2901" s="109"/>
      <c r="H2901" s="109"/>
      <c r="I2901" s="110"/>
    </row>
    <row r="2902" spans="2:9">
      <c r="B2902" s="109"/>
      <c r="C2902" s="109"/>
      <c r="D2902" s="109"/>
      <c r="E2902" s="109"/>
      <c r="F2902" s="109"/>
      <c r="G2902" s="109"/>
      <c r="H2902" s="109"/>
      <c r="I2902" s="110"/>
    </row>
    <row r="2903" spans="2:9">
      <c r="B2903" s="109"/>
      <c r="C2903" s="109"/>
      <c r="D2903" s="109"/>
      <c r="E2903" s="109"/>
      <c r="F2903" s="109"/>
      <c r="G2903" s="109"/>
      <c r="H2903" s="109"/>
      <c r="I2903" s="110"/>
    </row>
    <row r="2904" spans="2:9">
      <c r="B2904" s="109"/>
      <c r="C2904" s="109"/>
      <c r="D2904" s="109"/>
      <c r="E2904" s="109"/>
      <c r="F2904" s="109"/>
      <c r="G2904" s="109"/>
      <c r="H2904" s="109"/>
      <c r="I2904" s="110"/>
    </row>
    <row r="2905" spans="2:9">
      <c r="B2905" s="109"/>
      <c r="C2905" s="109"/>
      <c r="D2905" s="109"/>
      <c r="E2905" s="109"/>
      <c r="F2905" s="109"/>
      <c r="G2905" s="109"/>
      <c r="H2905" s="109"/>
      <c r="I2905" s="110"/>
    </row>
    <row r="2906" spans="2:9">
      <c r="B2906" s="109"/>
      <c r="C2906" s="109"/>
      <c r="D2906" s="109"/>
      <c r="E2906" s="109"/>
      <c r="F2906" s="109"/>
      <c r="G2906" s="109"/>
      <c r="H2906" s="109"/>
      <c r="I2906" s="110"/>
    </row>
    <row r="2907" spans="2:9">
      <c r="B2907" s="109"/>
      <c r="C2907" s="109"/>
      <c r="D2907" s="109"/>
      <c r="E2907" s="109"/>
      <c r="F2907" s="109"/>
      <c r="G2907" s="109"/>
      <c r="H2907" s="109"/>
      <c r="I2907" s="110"/>
    </row>
    <row r="2908" spans="2:9">
      <c r="B2908" s="109"/>
      <c r="C2908" s="109"/>
      <c r="D2908" s="109"/>
      <c r="E2908" s="109"/>
      <c r="F2908" s="109"/>
      <c r="G2908" s="109"/>
      <c r="H2908" s="109"/>
      <c r="I2908" s="110"/>
    </row>
    <row r="2909" spans="2:9">
      <c r="B2909" s="109"/>
      <c r="C2909" s="109"/>
      <c r="D2909" s="109"/>
      <c r="E2909" s="109"/>
      <c r="F2909" s="109"/>
      <c r="G2909" s="109"/>
      <c r="H2909" s="109"/>
      <c r="I2909" s="110"/>
    </row>
    <row r="2910" spans="2:9">
      <c r="B2910" s="109"/>
      <c r="C2910" s="109"/>
      <c r="D2910" s="109"/>
      <c r="E2910" s="109"/>
      <c r="F2910" s="109"/>
      <c r="G2910" s="109"/>
      <c r="H2910" s="109"/>
      <c r="I2910" s="110"/>
    </row>
    <row r="2911" spans="2:9">
      <c r="B2911" s="109"/>
      <c r="C2911" s="109"/>
      <c r="D2911" s="109"/>
      <c r="E2911" s="109"/>
      <c r="F2911" s="109"/>
      <c r="G2911" s="109"/>
      <c r="H2911" s="109"/>
      <c r="I2911" s="110"/>
    </row>
    <row r="2912" spans="2:9">
      <c r="B2912" s="109"/>
      <c r="C2912" s="109"/>
      <c r="D2912" s="109"/>
      <c r="E2912" s="109"/>
      <c r="F2912" s="109"/>
      <c r="G2912" s="109"/>
      <c r="H2912" s="109"/>
      <c r="I2912" s="110"/>
    </row>
    <row r="2913" spans="2:9">
      <c r="B2913" s="109"/>
      <c r="C2913" s="109"/>
      <c r="D2913" s="109"/>
      <c r="E2913" s="109"/>
      <c r="F2913" s="109"/>
      <c r="G2913" s="109"/>
      <c r="H2913" s="109"/>
      <c r="I2913" s="110"/>
    </row>
    <row r="2914" spans="2:9">
      <c r="B2914" s="109"/>
      <c r="C2914" s="109"/>
      <c r="D2914" s="109"/>
      <c r="E2914" s="109"/>
      <c r="F2914" s="109"/>
      <c r="G2914" s="109"/>
      <c r="H2914" s="109"/>
      <c r="I2914" s="110"/>
    </row>
    <row r="2915" spans="2:9">
      <c r="B2915" s="109"/>
      <c r="C2915" s="109"/>
      <c r="D2915" s="109"/>
      <c r="E2915" s="109"/>
      <c r="F2915" s="109"/>
      <c r="G2915" s="109"/>
      <c r="H2915" s="109"/>
      <c r="I2915" s="110"/>
    </row>
    <row r="2916" spans="2:9">
      <c r="B2916" s="109"/>
      <c r="C2916" s="109"/>
      <c r="D2916" s="109"/>
      <c r="E2916" s="109"/>
      <c r="F2916" s="109"/>
      <c r="G2916" s="109"/>
      <c r="H2916" s="109"/>
      <c r="I2916" s="110"/>
    </row>
    <row r="2917" spans="2:9">
      <c r="B2917" s="109"/>
      <c r="C2917" s="109"/>
      <c r="D2917" s="109"/>
      <c r="E2917" s="109"/>
      <c r="F2917" s="109"/>
      <c r="G2917" s="109"/>
      <c r="H2917" s="109"/>
      <c r="I2917" s="110"/>
    </row>
    <row r="2918" spans="2:9">
      <c r="B2918" s="109"/>
      <c r="C2918" s="109"/>
      <c r="D2918" s="109"/>
      <c r="E2918" s="109"/>
      <c r="F2918" s="109"/>
      <c r="G2918" s="109"/>
      <c r="H2918" s="109"/>
      <c r="I2918" s="110"/>
    </row>
    <row r="2919" spans="2:9">
      <c r="B2919" s="109"/>
      <c r="C2919" s="109"/>
      <c r="D2919" s="109"/>
      <c r="E2919" s="109"/>
      <c r="F2919" s="109"/>
      <c r="G2919" s="109"/>
      <c r="H2919" s="109"/>
      <c r="I2919" s="110"/>
    </row>
    <row r="2920" spans="2:9">
      <c r="B2920" s="109"/>
      <c r="C2920" s="109"/>
      <c r="D2920" s="109"/>
      <c r="E2920" s="109"/>
      <c r="F2920" s="109"/>
      <c r="G2920" s="109"/>
      <c r="H2920" s="109"/>
      <c r="I2920" s="110"/>
    </row>
    <row r="2921" spans="2:9">
      <c r="B2921" s="109"/>
      <c r="C2921" s="109"/>
      <c r="D2921" s="109"/>
      <c r="E2921" s="109"/>
      <c r="F2921" s="109"/>
      <c r="G2921" s="109"/>
      <c r="H2921" s="109"/>
      <c r="I2921" s="110"/>
    </row>
    <row r="2922" spans="2:9">
      <c r="B2922" s="109"/>
      <c r="C2922" s="109"/>
      <c r="D2922" s="109"/>
      <c r="E2922" s="109"/>
      <c r="F2922" s="109"/>
      <c r="G2922" s="109"/>
      <c r="H2922" s="109"/>
      <c r="I2922" s="110"/>
    </row>
    <row r="2923" spans="2:9">
      <c r="B2923" s="109"/>
      <c r="C2923" s="109"/>
      <c r="D2923" s="109"/>
      <c r="E2923" s="109"/>
      <c r="F2923" s="109"/>
      <c r="G2923" s="109"/>
      <c r="H2923" s="109"/>
      <c r="I2923" s="110"/>
    </row>
    <row r="2924" spans="2:9">
      <c r="B2924" s="109"/>
      <c r="C2924" s="109"/>
      <c r="D2924" s="109"/>
      <c r="E2924" s="109"/>
      <c r="F2924" s="109"/>
      <c r="G2924" s="109"/>
      <c r="H2924" s="109"/>
      <c r="I2924" s="110"/>
    </row>
    <row r="2925" spans="2:9">
      <c r="B2925" s="109"/>
      <c r="C2925" s="109"/>
      <c r="D2925" s="109"/>
      <c r="E2925" s="109"/>
      <c r="F2925" s="109"/>
      <c r="G2925" s="109"/>
      <c r="H2925" s="109"/>
      <c r="I2925" s="110"/>
    </row>
    <row r="2926" spans="2:9">
      <c r="B2926" s="109"/>
      <c r="C2926" s="109"/>
      <c r="D2926" s="109"/>
      <c r="E2926" s="109"/>
      <c r="F2926" s="109"/>
      <c r="G2926" s="109"/>
      <c r="H2926" s="109"/>
      <c r="I2926" s="110"/>
    </row>
    <row r="2927" spans="2:9">
      <c r="B2927" s="109"/>
      <c r="C2927" s="109"/>
      <c r="D2927" s="109"/>
      <c r="E2927" s="109"/>
      <c r="F2927" s="109"/>
      <c r="G2927" s="109"/>
      <c r="H2927" s="109"/>
      <c r="I2927" s="110"/>
    </row>
    <row r="2928" spans="2:9">
      <c r="B2928" s="109"/>
      <c r="C2928" s="109"/>
      <c r="D2928" s="109"/>
      <c r="E2928" s="109"/>
      <c r="F2928" s="109"/>
      <c r="G2928" s="109"/>
      <c r="H2928" s="109"/>
      <c r="I2928" s="110"/>
    </row>
    <row r="2929" spans="2:9">
      <c r="B2929" s="109"/>
      <c r="C2929" s="109"/>
      <c r="D2929" s="109"/>
      <c r="E2929" s="109"/>
      <c r="F2929" s="109"/>
      <c r="G2929" s="109"/>
      <c r="H2929" s="109"/>
      <c r="I2929" s="110"/>
    </row>
    <row r="2930" spans="2:9">
      <c r="B2930" s="109"/>
      <c r="C2930" s="109"/>
      <c r="D2930" s="109"/>
      <c r="E2930" s="109"/>
      <c r="F2930" s="109"/>
      <c r="G2930" s="109"/>
      <c r="H2930" s="109"/>
      <c r="I2930" s="110"/>
    </row>
    <row r="2931" spans="2:9">
      <c r="B2931" s="109"/>
      <c r="C2931" s="109"/>
      <c r="D2931" s="109"/>
      <c r="E2931" s="109"/>
      <c r="F2931" s="109"/>
      <c r="G2931" s="109"/>
      <c r="H2931" s="109"/>
      <c r="I2931" s="110"/>
    </row>
    <row r="2932" spans="2:9">
      <c r="B2932" s="109"/>
      <c r="C2932" s="109"/>
      <c r="D2932" s="109"/>
      <c r="E2932" s="109"/>
      <c r="F2932" s="109"/>
      <c r="G2932" s="109"/>
      <c r="H2932" s="109"/>
      <c r="I2932" s="110"/>
    </row>
    <row r="2933" spans="2:9">
      <c r="B2933" s="109"/>
      <c r="C2933" s="109"/>
      <c r="D2933" s="109"/>
      <c r="E2933" s="109"/>
      <c r="F2933" s="109"/>
      <c r="G2933" s="109"/>
      <c r="H2933" s="109"/>
      <c r="I2933" s="110"/>
    </row>
    <row r="2934" spans="2:9">
      <c r="B2934" s="109"/>
      <c r="C2934" s="109"/>
      <c r="D2934" s="109"/>
      <c r="E2934" s="109"/>
      <c r="F2934" s="109"/>
      <c r="G2934" s="109"/>
      <c r="H2934" s="109"/>
      <c r="I2934" s="110"/>
    </row>
    <row r="2935" spans="2:9">
      <c r="B2935" s="109"/>
      <c r="C2935" s="109"/>
      <c r="D2935" s="109"/>
      <c r="E2935" s="109"/>
      <c r="F2935" s="109"/>
      <c r="G2935" s="109"/>
      <c r="H2935" s="109"/>
      <c r="I2935" s="110"/>
    </row>
    <row r="2936" spans="2:9">
      <c r="B2936" s="109"/>
      <c r="C2936" s="109"/>
      <c r="D2936" s="109"/>
      <c r="E2936" s="109"/>
      <c r="F2936" s="109"/>
      <c r="G2936" s="109"/>
      <c r="H2936" s="109"/>
      <c r="I2936" s="110"/>
    </row>
    <row r="2937" spans="2:9">
      <c r="B2937" s="109"/>
      <c r="C2937" s="109"/>
      <c r="D2937" s="109"/>
      <c r="E2937" s="109"/>
      <c r="F2937" s="109"/>
      <c r="G2937" s="109"/>
      <c r="H2937" s="109"/>
      <c r="I2937" s="110"/>
    </row>
    <row r="2938" spans="2:9">
      <c r="B2938" s="109"/>
      <c r="C2938" s="109"/>
      <c r="D2938" s="109"/>
      <c r="E2938" s="109"/>
      <c r="F2938" s="109"/>
      <c r="G2938" s="109"/>
      <c r="H2938" s="109"/>
      <c r="I2938" s="110"/>
    </row>
    <row r="2939" spans="2:9">
      <c r="B2939" s="109"/>
      <c r="C2939" s="109"/>
      <c r="D2939" s="109"/>
      <c r="E2939" s="109"/>
      <c r="F2939" s="109"/>
      <c r="G2939" s="109"/>
      <c r="H2939" s="109"/>
      <c r="I2939" s="110"/>
    </row>
    <row r="2940" spans="2:9">
      <c r="B2940" s="109"/>
      <c r="C2940" s="109"/>
      <c r="D2940" s="109"/>
      <c r="E2940" s="109"/>
      <c r="F2940" s="109"/>
      <c r="G2940" s="109"/>
      <c r="H2940" s="109"/>
      <c r="I2940" s="110"/>
    </row>
    <row r="2941" spans="2:9">
      <c r="B2941" s="109"/>
      <c r="C2941" s="109"/>
      <c r="D2941" s="109"/>
      <c r="E2941" s="109"/>
      <c r="F2941" s="109"/>
      <c r="G2941" s="109"/>
      <c r="H2941" s="109"/>
      <c r="I2941" s="110"/>
    </row>
    <row r="2942" spans="2:9">
      <c r="B2942" s="109"/>
      <c r="C2942" s="109"/>
      <c r="D2942" s="109"/>
      <c r="E2942" s="109"/>
      <c r="F2942" s="109"/>
      <c r="G2942" s="109"/>
      <c r="H2942" s="109"/>
      <c r="I2942" s="110"/>
    </row>
    <row r="2943" spans="2:9">
      <c r="B2943" s="109"/>
      <c r="C2943" s="109"/>
      <c r="D2943" s="109"/>
      <c r="E2943" s="109"/>
      <c r="F2943" s="109"/>
      <c r="G2943" s="109"/>
      <c r="H2943" s="109"/>
      <c r="I2943" s="110"/>
    </row>
    <row r="2944" spans="2:9">
      <c r="B2944" s="109"/>
      <c r="C2944" s="109"/>
      <c r="D2944" s="109"/>
      <c r="E2944" s="109"/>
      <c r="F2944" s="109"/>
      <c r="G2944" s="109"/>
      <c r="H2944" s="109"/>
      <c r="I2944" s="110"/>
    </row>
    <row r="2945" spans="2:9">
      <c r="B2945" s="109"/>
      <c r="C2945" s="109"/>
      <c r="D2945" s="109"/>
      <c r="E2945" s="109"/>
      <c r="F2945" s="109"/>
      <c r="G2945" s="109"/>
      <c r="H2945" s="109"/>
      <c r="I2945" s="110"/>
    </row>
    <row r="2946" spans="2:9">
      <c r="B2946" s="109"/>
      <c r="C2946" s="109"/>
      <c r="D2946" s="109"/>
      <c r="E2946" s="109"/>
      <c r="F2946" s="109"/>
      <c r="G2946" s="109"/>
      <c r="H2946" s="109"/>
      <c r="I2946" s="110"/>
    </row>
    <row r="2947" spans="2:9">
      <c r="B2947" s="109"/>
      <c r="C2947" s="109"/>
      <c r="D2947" s="109"/>
      <c r="E2947" s="109"/>
      <c r="F2947" s="109"/>
      <c r="G2947" s="109"/>
      <c r="H2947" s="109"/>
      <c r="I2947" s="110"/>
    </row>
    <row r="2948" spans="2:9">
      <c r="B2948" s="109"/>
      <c r="C2948" s="109"/>
      <c r="D2948" s="109"/>
      <c r="E2948" s="109"/>
      <c r="F2948" s="109"/>
      <c r="G2948" s="109"/>
      <c r="H2948" s="109"/>
      <c r="I2948" s="110"/>
    </row>
    <row r="2949" spans="2:9">
      <c r="B2949" s="109"/>
      <c r="C2949" s="109"/>
      <c r="D2949" s="109"/>
      <c r="E2949" s="109"/>
      <c r="F2949" s="109"/>
      <c r="G2949" s="109"/>
      <c r="H2949" s="109"/>
      <c r="I2949" s="110"/>
    </row>
    <row r="2950" spans="2:9">
      <c r="B2950" s="109"/>
      <c r="C2950" s="109"/>
      <c r="D2950" s="109"/>
      <c r="E2950" s="109"/>
      <c r="F2950" s="109"/>
      <c r="G2950" s="109"/>
      <c r="H2950" s="109"/>
      <c r="I2950" s="110"/>
    </row>
    <row r="2951" spans="2:9">
      <c r="B2951" s="109"/>
      <c r="C2951" s="109"/>
      <c r="D2951" s="109"/>
      <c r="E2951" s="109"/>
      <c r="F2951" s="109"/>
      <c r="G2951" s="109"/>
      <c r="H2951" s="109"/>
      <c r="I2951" s="110"/>
    </row>
    <row r="2952" spans="2:9">
      <c r="B2952" s="109"/>
      <c r="C2952" s="109"/>
      <c r="D2952" s="109"/>
      <c r="E2952" s="109"/>
      <c r="F2952" s="109"/>
      <c r="G2952" s="109"/>
      <c r="H2952" s="109"/>
      <c r="I2952" s="110"/>
    </row>
    <row r="2953" spans="2:9">
      <c r="B2953" s="109"/>
      <c r="C2953" s="109"/>
      <c r="D2953" s="109"/>
      <c r="E2953" s="109"/>
      <c r="F2953" s="109"/>
      <c r="G2953" s="109"/>
      <c r="H2953" s="109"/>
      <c r="I2953" s="110"/>
    </row>
    <row r="2954" spans="2:9">
      <c r="B2954" s="109"/>
      <c r="C2954" s="109"/>
      <c r="D2954" s="109"/>
      <c r="E2954" s="109"/>
      <c r="F2954" s="109"/>
      <c r="G2954" s="109"/>
      <c r="H2954" s="109"/>
      <c r="I2954" s="110"/>
    </row>
    <row r="2955" spans="2:9">
      <c r="B2955" s="109"/>
      <c r="C2955" s="109"/>
      <c r="D2955" s="109"/>
      <c r="E2955" s="109"/>
      <c r="F2955" s="109"/>
      <c r="G2955" s="109"/>
      <c r="H2955" s="109"/>
      <c r="I2955" s="110"/>
    </row>
    <row r="2956" spans="2:9">
      <c r="B2956" s="109"/>
      <c r="C2956" s="109"/>
      <c r="D2956" s="109"/>
      <c r="E2956" s="109"/>
      <c r="F2956" s="109"/>
      <c r="G2956" s="109"/>
      <c r="H2956" s="109"/>
      <c r="I2956" s="110"/>
    </row>
    <row r="2957" spans="2:9">
      <c r="B2957" s="109"/>
      <c r="C2957" s="109"/>
      <c r="D2957" s="109"/>
      <c r="E2957" s="109"/>
      <c r="F2957" s="109"/>
      <c r="G2957" s="109"/>
      <c r="H2957" s="109"/>
      <c r="I2957" s="110"/>
    </row>
    <row r="2958" spans="2:9">
      <c r="B2958" s="109"/>
      <c r="C2958" s="109"/>
      <c r="D2958" s="109"/>
      <c r="E2958" s="109"/>
      <c r="F2958" s="109"/>
      <c r="G2958" s="109"/>
      <c r="H2958" s="109"/>
      <c r="I2958" s="110"/>
    </row>
    <row r="2959" spans="2:9">
      <c r="B2959" s="109"/>
      <c r="C2959" s="109"/>
      <c r="D2959" s="109"/>
      <c r="E2959" s="109"/>
      <c r="F2959" s="109"/>
      <c r="G2959" s="109"/>
      <c r="H2959" s="109"/>
      <c r="I2959" s="110"/>
    </row>
    <row r="2960" spans="2:9">
      <c r="B2960" s="109"/>
      <c r="C2960" s="109"/>
      <c r="D2960" s="109"/>
      <c r="E2960" s="109"/>
      <c r="F2960" s="109"/>
      <c r="G2960" s="109"/>
      <c r="H2960" s="109"/>
      <c r="I2960" s="110"/>
    </row>
    <row r="2961" spans="2:9">
      <c r="B2961" s="109"/>
      <c r="C2961" s="109"/>
      <c r="D2961" s="109"/>
      <c r="E2961" s="109"/>
      <c r="F2961" s="109"/>
      <c r="G2961" s="109"/>
      <c r="H2961" s="109"/>
      <c r="I2961" s="110"/>
    </row>
    <row r="2962" spans="2:9">
      <c r="B2962" s="109"/>
      <c r="C2962" s="109"/>
      <c r="D2962" s="109"/>
      <c r="E2962" s="109"/>
      <c r="F2962" s="109"/>
      <c r="G2962" s="109"/>
      <c r="H2962" s="109"/>
      <c r="I2962" s="110"/>
    </row>
    <row r="2963" spans="2:9">
      <c r="B2963" s="109"/>
      <c r="C2963" s="109"/>
      <c r="D2963" s="109"/>
      <c r="E2963" s="109"/>
      <c r="F2963" s="109"/>
      <c r="G2963" s="109"/>
      <c r="H2963" s="109"/>
      <c r="I2963" s="110"/>
    </row>
    <row r="2964" spans="2:9">
      <c r="B2964" s="109"/>
      <c r="C2964" s="109"/>
      <c r="D2964" s="109"/>
      <c r="E2964" s="109"/>
      <c r="F2964" s="109"/>
      <c r="G2964" s="109"/>
      <c r="H2964" s="109"/>
      <c r="I2964" s="110"/>
    </row>
    <row r="2965" spans="2:9">
      <c r="B2965" s="109"/>
      <c r="C2965" s="109"/>
      <c r="D2965" s="109"/>
      <c r="E2965" s="109"/>
      <c r="F2965" s="109"/>
      <c r="G2965" s="109"/>
      <c r="H2965" s="109"/>
      <c r="I2965" s="110"/>
    </row>
    <row r="2966" spans="2:9">
      <c r="B2966" s="109"/>
      <c r="C2966" s="109"/>
      <c r="D2966" s="109"/>
      <c r="E2966" s="109"/>
      <c r="F2966" s="109"/>
      <c r="G2966" s="109"/>
      <c r="H2966" s="109"/>
      <c r="I2966" s="110"/>
    </row>
    <row r="2967" spans="2:9">
      <c r="B2967" s="109"/>
      <c r="C2967" s="109"/>
      <c r="D2967" s="109"/>
      <c r="E2967" s="109"/>
      <c r="F2967" s="109"/>
      <c r="G2967" s="109"/>
      <c r="H2967" s="109"/>
      <c r="I2967" s="110"/>
    </row>
    <row r="2968" spans="2:9">
      <c r="B2968" s="109"/>
      <c r="C2968" s="109"/>
      <c r="D2968" s="109"/>
      <c r="E2968" s="109"/>
      <c r="F2968" s="109"/>
      <c r="G2968" s="109"/>
      <c r="H2968" s="109"/>
      <c r="I2968" s="110"/>
    </row>
    <row r="2969" spans="2:9">
      <c r="B2969" s="109"/>
      <c r="C2969" s="109"/>
      <c r="D2969" s="109"/>
      <c r="E2969" s="109"/>
      <c r="F2969" s="109"/>
      <c r="G2969" s="109"/>
      <c r="H2969" s="109"/>
      <c r="I2969" s="110"/>
    </row>
    <row r="2970" spans="2:9">
      <c r="B2970" s="109"/>
      <c r="C2970" s="109"/>
      <c r="D2970" s="109"/>
      <c r="E2970" s="109"/>
      <c r="F2970" s="109"/>
      <c r="G2970" s="109"/>
      <c r="H2970" s="109"/>
      <c r="I2970" s="110"/>
    </row>
    <row r="2971" spans="2:9">
      <c r="B2971" s="109"/>
      <c r="C2971" s="109"/>
      <c r="D2971" s="109"/>
      <c r="E2971" s="109"/>
      <c r="F2971" s="109"/>
      <c r="G2971" s="109"/>
      <c r="H2971" s="109"/>
      <c r="I2971" s="110"/>
    </row>
    <row r="2972" spans="2:9">
      <c r="B2972" s="109"/>
      <c r="C2972" s="109"/>
      <c r="D2972" s="109"/>
      <c r="E2972" s="109"/>
      <c r="F2972" s="109"/>
      <c r="G2972" s="109"/>
      <c r="H2972" s="109"/>
      <c r="I2972" s="110"/>
    </row>
    <row r="2973" spans="2:9">
      <c r="B2973" s="109"/>
      <c r="C2973" s="109"/>
      <c r="D2973" s="109"/>
      <c r="E2973" s="109"/>
      <c r="F2973" s="109"/>
      <c r="G2973" s="109"/>
      <c r="H2973" s="109"/>
      <c r="I2973" s="110"/>
    </row>
    <row r="2974" spans="2:9">
      <c r="B2974" s="109"/>
      <c r="C2974" s="109"/>
      <c r="D2974" s="109"/>
      <c r="E2974" s="109"/>
      <c r="F2974" s="109"/>
      <c r="G2974" s="109"/>
      <c r="H2974" s="109"/>
      <c r="I2974" s="110"/>
    </row>
    <row r="2975" spans="2:9">
      <c r="B2975" s="109"/>
      <c r="C2975" s="109"/>
      <c r="D2975" s="109"/>
      <c r="E2975" s="109"/>
      <c r="F2975" s="109"/>
      <c r="G2975" s="109"/>
      <c r="H2975" s="109"/>
      <c r="I2975" s="110"/>
    </row>
    <row r="2976" spans="2:9">
      <c r="B2976" s="109"/>
      <c r="C2976" s="109"/>
      <c r="D2976" s="109"/>
      <c r="E2976" s="109"/>
      <c r="F2976" s="109"/>
      <c r="G2976" s="109"/>
      <c r="H2976" s="109"/>
      <c r="I2976" s="110"/>
    </row>
    <row r="2977" spans="2:9">
      <c r="B2977" s="109"/>
      <c r="C2977" s="109"/>
      <c r="D2977" s="109"/>
      <c r="E2977" s="109"/>
      <c r="F2977" s="109"/>
      <c r="G2977" s="109"/>
      <c r="H2977" s="109"/>
      <c r="I2977" s="110"/>
    </row>
    <row r="2978" spans="2:9">
      <c r="B2978" s="109"/>
      <c r="C2978" s="109"/>
      <c r="D2978" s="109"/>
      <c r="E2978" s="109"/>
      <c r="F2978" s="109"/>
      <c r="G2978" s="109"/>
      <c r="H2978" s="109"/>
      <c r="I2978" s="110"/>
    </row>
    <row r="2979" spans="2:9">
      <c r="B2979" s="109"/>
      <c r="C2979" s="109"/>
      <c r="D2979" s="109"/>
      <c r="E2979" s="109"/>
      <c r="F2979" s="109"/>
      <c r="G2979" s="109"/>
      <c r="H2979" s="109"/>
      <c r="I2979" s="110"/>
    </row>
    <row r="2980" spans="2:9">
      <c r="B2980" s="109"/>
      <c r="C2980" s="109"/>
      <c r="D2980" s="109"/>
      <c r="E2980" s="109"/>
      <c r="F2980" s="109"/>
      <c r="G2980" s="109"/>
      <c r="H2980" s="109"/>
      <c r="I2980" s="110"/>
    </row>
    <row r="2981" spans="2:9">
      <c r="B2981" s="109"/>
      <c r="C2981" s="109"/>
      <c r="D2981" s="109"/>
      <c r="E2981" s="109"/>
      <c r="F2981" s="109"/>
      <c r="G2981" s="109"/>
      <c r="H2981" s="109"/>
      <c r="I2981" s="110"/>
    </row>
    <row r="2982" spans="2:9">
      <c r="B2982" s="109"/>
      <c r="C2982" s="109"/>
      <c r="D2982" s="109"/>
      <c r="E2982" s="109"/>
      <c r="F2982" s="109"/>
      <c r="G2982" s="109"/>
      <c r="H2982" s="109"/>
      <c r="I2982" s="110"/>
    </row>
    <row r="2983" spans="2:9">
      <c r="B2983" s="109"/>
      <c r="C2983" s="109"/>
      <c r="D2983" s="109"/>
      <c r="E2983" s="109"/>
      <c r="F2983" s="109"/>
      <c r="G2983" s="109"/>
      <c r="H2983" s="109"/>
      <c r="I2983" s="110"/>
    </row>
    <row r="2984" spans="2:9">
      <c r="B2984" s="109"/>
      <c r="C2984" s="109"/>
      <c r="D2984" s="109"/>
      <c r="E2984" s="109"/>
      <c r="F2984" s="109"/>
      <c r="G2984" s="109"/>
      <c r="H2984" s="109"/>
      <c r="I2984" s="110"/>
    </row>
    <row r="2985" spans="2:9">
      <c r="B2985" s="109"/>
      <c r="C2985" s="109"/>
      <c r="D2985" s="109"/>
      <c r="E2985" s="109"/>
      <c r="F2985" s="109"/>
      <c r="G2985" s="109"/>
      <c r="H2985" s="109"/>
      <c r="I2985" s="110"/>
    </row>
    <row r="2986" spans="2:9">
      <c r="B2986" s="109"/>
      <c r="C2986" s="109"/>
      <c r="D2986" s="109"/>
      <c r="E2986" s="109"/>
      <c r="F2986" s="109"/>
      <c r="G2986" s="109"/>
      <c r="H2986" s="109"/>
      <c r="I2986" s="110"/>
    </row>
    <row r="2987" spans="2:9">
      <c r="B2987" s="109"/>
      <c r="C2987" s="109"/>
      <c r="D2987" s="109"/>
      <c r="E2987" s="109"/>
      <c r="F2987" s="109"/>
      <c r="G2987" s="109"/>
      <c r="H2987" s="109"/>
      <c r="I2987" s="110"/>
    </row>
    <row r="2988" spans="2:9">
      <c r="B2988" s="109"/>
      <c r="C2988" s="109"/>
      <c r="D2988" s="109"/>
      <c r="E2988" s="109"/>
      <c r="F2988" s="109"/>
      <c r="G2988" s="109"/>
      <c r="H2988" s="109"/>
      <c r="I2988" s="110"/>
    </row>
    <row r="2989" spans="2:9">
      <c r="B2989" s="109"/>
      <c r="C2989" s="109"/>
      <c r="D2989" s="109"/>
      <c r="E2989" s="109"/>
      <c r="F2989" s="109"/>
      <c r="G2989" s="109"/>
      <c r="H2989" s="109"/>
      <c r="I2989" s="110"/>
    </row>
    <row r="2990" spans="2:9">
      <c r="B2990" s="109"/>
      <c r="C2990" s="109"/>
      <c r="D2990" s="109"/>
      <c r="E2990" s="109"/>
      <c r="F2990" s="109"/>
      <c r="G2990" s="109"/>
      <c r="H2990" s="109"/>
      <c r="I2990" s="110"/>
    </row>
    <row r="2991" spans="2:9">
      <c r="B2991" s="109"/>
      <c r="C2991" s="109"/>
      <c r="D2991" s="109"/>
      <c r="E2991" s="109"/>
      <c r="F2991" s="109"/>
      <c r="G2991" s="109"/>
      <c r="H2991" s="109"/>
      <c r="I2991" s="110"/>
    </row>
    <row r="2992" spans="2:9">
      <c r="B2992" s="109"/>
      <c r="C2992" s="109"/>
      <c r="D2992" s="109"/>
      <c r="E2992" s="109"/>
      <c r="F2992" s="109"/>
      <c r="G2992" s="109"/>
      <c r="H2992" s="109"/>
      <c r="I2992" s="110"/>
    </row>
    <row r="2993" spans="2:9">
      <c r="B2993" s="109"/>
      <c r="C2993" s="109"/>
      <c r="D2993" s="109"/>
      <c r="E2993" s="109"/>
      <c r="F2993" s="109"/>
      <c r="G2993" s="109"/>
      <c r="H2993" s="109"/>
      <c r="I2993" s="110"/>
    </row>
    <row r="2994" spans="2:9">
      <c r="B2994" s="109"/>
      <c r="C2994" s="109"/>
      <c r="D2994" s="109"/>
      <c r="E2994" s="109"/>
      <c r="F2994" s="109"/>
      <c r="G2994" s="109"/>
      <c r="H2994" s="109"/>
      <c r="I2994" s="110"/>
    </row>
    <row r="2995" spans="2:9">
      <c r="B2995" s="109"/>
      <c r="C2995" s="109"/>
      <c r="D2995" s="109"/>
      <c r="E2995" s="109"/>
      <c r="F2995" s="109"/>
      <c r="G2995" s="109"/>
      <c r="H2995" s="109"/>
      <c r="I2995" s="110"/>
    </row>
    <row r="2996" spans="2:9">
      <c r="B2996" s="109"/>
      <c r="C2996" s="109"/>
      <c r="D2996" s="109"/>
      <c r="E2996" s="109"/>
      <c r="F2996" s="109"/>
      <c r="G2996" s="109"/>
      <c r="H2996" s="109"/>
      <c r="I2996" s="110"/>
    </row>
    <row r="2997" spans="2:9">
      <c r="B2997" s="109"/>
      <c r="C2997" s="109"/>
      <c r="D2997" s="109"/>
      <c r="E2997" s="109"/>
      <c r="F2997" s="109"/>
      <c r="G2997" s="109"/>
      <c r="H2997" s="109"/>
      <c r="I2997" s="110"/>
    </row>
    <row r="2998" spans="2:9">
      <c r="B2998" s="109"/>
      <c r="C2998" s="109"/>
      <c r="D2998" s="109"/>
      <c r="E2998" s="109"/>
      <c r="F2998" s="109"/>
      <c r="G2998" s="109"/>
      <c r="H2998" s="109"/>
      <c r="I2998" s="110"/>
    </row>
    <row r="2999" spans="2:9">
      <c r="B2999" s="109"/>
      <c r="C2999" s="109"/>
      <c r="D2999" s="109"/>
      <c r="E2999" s="109"/>
      <c r="F2999" s="109"/>
      <c r="G2999" s="109"/>
      <c r="H2999" s="109"/>
      <c r="I2999" s="110"/>
    </row>
    <row r="3000" spans="2:9">
      <c r="B3000" s="109"/>
      <c r="C3000" s="109"/>
      <c r="D3000" s="109"/>
      <c r="E3000" s="109"/>
      <c r="F3000" s="109"/>
      <c r="G3000" s="109"/>
      <c r="H3000" s="109"/>
      <c r="I3000" s="110"/>
    </row>
    <row r="3001" spans="2:9">
      <c r="B3001" s="109"/>
      <c r="C3001" s="109"/>
      <c r="D3001" s="109"/>
      <c r="E3001" s="109"/>
      <c r="F3001" s="109"/>
      <c r="G3001" s="109"/>
      <c r="H3001" s="109"/>
      <c r="I3001" s="110"/>
    </row>
    <row r="3002" spans="2:9">
      <c r="B3002" s="109"/>
      <c r="C3002" s="109"/>
      <c r="D3002" s="109"/>
      <c r="E3002" s="109"/>
      <c r="F3002" s="109"/>
      <c r="G3002" s="109"/>
      <c r="H3002" s="109"/>
      <c r="I3002" s="110"/>
    </row>
    <row r="3003" spans="2:9">
      <c r="B3003" s="109"/>
      <c r="C3003" s="109"/>
      <c r="D3003" s="109"/>
      <c r="E3003" s="109"/>
      <c r="F3003" s="109"/>
      <c r="G3003" s="109"/>
      <c r="H3003" s="109"/>
      <c r="I3003" s="110"/>
    </row>
    <row r="3004" spans="2:9">
      <c r="B3004" s="109"/>
      <c r="C3004" s="109"/>
      <c r="D3004" s="109"/>
      <c r="E3004" s="109"/>
      <c r="F3004" s="109"/>
      <c r="G3004" s="109"/>
      <c r="H3004" s="109"/>
      <c r="I3004" s="110"/>
    </row>
    <row r="3005" spans="2:9">
      <c r="B3005" s="109"/>
      <c r="C3005" s="109"/>
      <c r="D3005" s="109"/>
      <c r="E3005" s="109"/>
      <c r="F3005" s="109"/>
      <c r="G3005" s="109"/>
      <c r="H3005" s="109"/>
      <c r="I3005" s="110"/>
    </row>
    <row r="3006" spans="2:9">
      <c r="B3006" s="109"/>
      <c r="C3006" s="109"/>
      <c r="D3006" s="109"/>
      <c r="E3006" s="109"/>
      <c r="F3006" s="109"/>
      <c r="G3006" s="109"/>
      <c r="H3006" s="109"/>
      <c r="I3006" s="110"/>
    </row>
    <row r="3007" spans="2:9">
      <c r="B3007" s="109"/>
      <c r="C3007" s="109"/>
      <c r="D3007" s="109"/>
      <c r="E3007" s="109"/>
      <c r="F3007" s="109"/>
      <c r="G3007" s="109"/>
      <c r="H3007" s="109"/>
      <c r="I3007" s="110"/>
    </row>
    <row r="3008" spans="2:9">
      <c r="B3008" s="109"/>
      <c r="C3008" s="109"/>
      <c r="D3008" s="109"/>
      <c r="E3008" s="109"/>
      <c r="F3008" s="109"/>
      <c r="G3008" s="109"/>
      <c r="H3008" s="109"/>
      <c r="I3008" s="110"/>
    </row>
    <row r="3009" spans="2:9">
      <c r="B3009" s="109"/>
      <c r="C3009" s="109"/>
      <c r="D3009" s="109"/>
      <c r="E3009" s="109"/>
      <c r="F3009" s="109"/>
      <c r="G3009" s="109"/>
      <c r="H3009" s="109"/>
      <c r="I3009" s="110"/>
    </row>
    <row r="3010" spans="2:9">
      <c r="B3010" s="109"/>
      <c r="C3010" s="109"/>
      <c r="D3010" s="109"/>
      <c r="E3010" s="109"/>
      <c r="F3010" s="109"/>
      <c r="G3010" s="109"/>
      <c r="H3010" s="109"/>
      <c r="I3010" s="110"/>
    </row>
    <row r="3011" spans="2:9">
      <c r="B3011" s="109"/>
      <c r="C3011" s="109"/>
      <c r="D3011" s="109"/>
      <c r="E3011" s="109"/>
      <c r="F3011" s="109"/>
      <c r="G3011" s="109"/>
      <c r="H3011" s="109"/>
      <c r="I3011" s="110"/>
    </row>
    <row r="3012" spans="2:9">
      <c r="B3012" s="109"/>
      <c r="C3012" s="109"/>
      <c r="D3012" s="109"/>
      <c r="E3012" s="109"/>
      <c r="F3012" s="109"/>
      <c r="G3012" s="109"/>
      <c r="H3012" s="109"/>
      <c r="I3012" s="110"/>
    </row>
    <row r="3013" spans="2:9">
      <c r="B3013" s="109"/>
      <c r="C3013" s="109"/>
      <c r="D3013" s="109"/>
      <c r="E3013" s="109"/>
      <c r="F3013" s="109"/>
      <c r="G3013" s="109"/>
      <c r="H3013" s="109"/>
      <c r="I3013" s="110"/>
    </row>
    <row r="3014" spans="2:9">
      <c r="B3014" s="109"/>
      <c r="C3014" s="109"/>
      <c r="D3014" s="109"/>
      <c r="E3014" s="109"/>
      <c r="F3014" s="109"/>
      <c r="G3014" s="109"/>
      <c r="H3014" s="109"/>
      <c r="I3014" s="110"/>
    </row>
    <row r="3015" spans="2:9">
      <c r="B3015" s="109"/>
      <c r="C3015" s="109"/>
      <c r="D3015" s="109"/>
      <c r="E3015" s="109"/>
      <c r="F3015" s="109"/>
      <c r="G3015" s="109"/>
      <c r="H3015" s="109"/>
      <c r="I3015" s="110"/>
    </row>
    <row r="3016" spans="2:9">
      <c r="B3016" s="109"/>
      <c r="C3016" s="109"/>
      <c r="D3016" s="109"/>
      <c r="E3016" s="109"/>
      <c r="F3016" s="109"/>
      <c r="G3016" s="109"/>
      <c r="H3016" s="109"/>
      <c r="I3016" s="110"/>
    </row>
    <row r="3017" spans="2:9">
      <c r="B3017" s="109"/>
      <c r="C3017" s="109"/>
      <c r="D3017" s="109"/>
      <c r="E3017" s="109"/>
      <c r="F3017" s="109"/>
      <c r="G3017" s="109"/>
      <c r="H3017" s="109"/>
      <c r="I3017" s="110"/>
    </row>
    <row r="3018" spans="2:9">
      <c r="B3018" s="109"/>
      <c r="C3018" s="109"/>
      <c r="D3018" s="109"/>
      <c r="E3018" s="109"/>
      <c r="F3018" s="109"/>
      <c r="G3018" s="109"/>
      <c r="H3018" s="109"/>
      <c r="I3018" s="110"/>
    </row>
    <row r="3019" spans="2:9">
      <c r="B3019" s="109"/>
      <c r="C3019" s="109"/>
      <c r="D3019" s="109"/>
      <c r="E3019" s="109"/>
      <c r="F3019" s="109"/>
      <c r="G3019" s="109"/>
      <c r="H3019" s="109"/>
      <c r="I3019" s="110"/>
    </row>
    <row r="3020" spans="2:9">
      <c r="B3020" s="109"/>
      <c r="C3020" s="109"/>
      <c r="D3020" s="109"/>
      <c r="E3020" s="109"/>
      <c r="F3020" s="109"/>
      <c r="G3020" s="109"/>
      <c r="H3020" s="109"/>
      <c r="I3020" s="110"/>
    </row>
    <row r="3021" spans="2:9">
      <c r="B3021" s="109"/>
      <c r="C3021" s="109"/>
      <c r="D3021" s="109"/>
      <c r="E3021" s="109"/>
      <c r="F3021" s="109"/>
      <c r="G3021" s="109"/>
      <c r="H3021" s="109"/>
      <c r="I3021" s="110"/>
    </row>
    <row r="3022" spans="2:9">
      <c r="B3022" s="109"/>
      <c r="C3022" s="109"/>
      <c r="D3022" s="109"/>
      <c r="E3022" s="109"/>
      <c r="F3022" s="109"/>
      <c r="G3022" s="109"/>
      <c r="H3022" s="109"/>
      <c r="I3022" s="110"/>
    </row>
    <row r="3023" spans="2:9">
      <c r="B3023" s="109"/>
      <c r="C3023" s="109"/>
      <c r="D3023" s="109"/>
      <c r="E3023" s="109"/>
      <c r="F3023" s="109"/>
      <c r="G3023" s="109"/>
      <c r="H3023" s="109"/>
      <c r="I3023" s="110"/>
    </row>
    <row r="3024" spans="2:9">
      <c r="B3024" s="109"/>
      <c r="C3024" s="109"/>
      <c r="D3024" s="109"/>
      <c r="E3024" s="109"/>
      <c r="F3024" s="109"/>
      <c r="G3024" s="109"/>
      <c r="H3024" s="109"/>
      <c r="I3024" s="110"/>
    </row>
    <row r="3025" spans="2:9">
      <c r="B3025" s="109"/>
      <c r="C3025" s="109"/>
      <c r="D3025" s="109"/>
      <c r="E3025" s="109"/>
      <c r="F3025" s="109"/>
      <c r="G3025" s="109"/>
      <c r="H3025" s="109"/>
      <c r="I3025" s="110"/>
    </row>
    <row r="3026" spans="2:9">
      <c r="B3026" s="109"/>
      <c r="C3026" s="109"/>
      <c r="D3026" s="109"/>
      <c r="E3026" s="109"/>
      <c r="F3026" s="109"/>
      <c r="G3026" s="109"/>
      <c r="H3026" s="109"/>
      <c r="I3026" s="110"/>
    </row>
    <row r="3027" spans="2:9">
      <c r="B3027" s="109"/>
      <c r="C3027" s="109"/>
      <c r="D3027" s="109"/>
      <c r="E3027" s="109"/>
      <c r="F3027" s="109"/>
      <c r="G3027" s="109"/>
      <c r="H3027" s="109"/>
      <c r="I3027" s="110"/>
    </row>
    <row r="3028" spans="2:9">
      <c r="B3028" s="109"/>
      <c r="C3028" s="109"/>
      <c r="D3028" s="109"/>
      <c r="E3028" s="109"/>
      <c r="F3028" s="109"/>
      <c r="G3028" s="109"/>
      <c r="H3028" s="109"/>
      <c r="I3028" s="110"/>
    </row>
    <row r="3029" spans="2:9">
      <c r="B3029" s="109"/>
      <c r="C3029" s="109"/>
      <c r="D3029" s="109"/>
      <c r="E3029" s="109"/>
      <c r="F3029" s="109"/>
      <c r="G3029" s="109"/>
      <c r="H3029" s="109"/>
      <c r="I3029" s="110"/>
    </row>
    <row r="3030" spans="2:9">
      <c r="B3030" s="109"/>
      <c r="C3030" s="109"/>
      <c r="D3030" s="109"/>
      <c r="E3030" s="109"/>
      <c r="F3030" s="109"/>
      <c r="G3030" s="109"/>
      <c r="H3030" s="109"/>
      <c r="I3030" s="110"/>
    </row>
    <row r="3031" spans="2:9">
      <c r="B3031" s="109"/>
      <c r="C3031" s="109"/>
      <c r="D3031" s="109"/>
      <c r="E3031" s="109"/>
      <c r="F3031" s="109"/>
      <c r="G3031" s="109"/>
      <c r="H3031" s="109"/>
      <c r="I3031" s="110"/>
    </row>
    <row r="3032" spans="2:9">
      <c r="B3032" s="109"/>
      <c r="C3032" s="109"/>
      <c r="D3032" s="109"/>
      <c r="E3032" s="109"/>
      <c r="F3032" s="109"/>
      <c r="G3032" s="109"/>
      <c r="H3032" s="109"/>
      <c r="I3032" s="110"/>
    </row>
    <row r="3033" spans="2:9">
      <c r="B3033" s="109"/>
      <c r="C3033" s="109"/>
      <c r="D3033" s="109"/>
      <c r="E3033" s="109"/>
      <c r="F3033" s="109"/>
      <c r="G3033" s="109"/>
      <c r="H3033" s="109"/>
      <c r="I3033" s="110"/>
    </row>
    <row r="3034" spans="2:9">
      <c r="B3034" s="109"/>
      <c r="C3034" s="109"/>
      <c r="D3034" s="109"/>
      <c r="E3034" s="109"/>
      <c r="F3034" s="109"/>
      <c r="G3034" s="109"/>
      <c r="H3034" s="109"/>
      <c r="I3034" s="110"/>
    </row>
    <row r="3035" spans="2:9">
      <c r="B3035" s="109"/>
      <c r="C3035" s="109"/>
      <c r="D3035" s="109"/>
      <c r="E3035" s="109"/>
      <c r="F3035" s="109"/>
      <c r="G3035" s="109"/>
      <c r="H3035" s="109"/>
      <c r="I3035" s="110"/>
    </row>
    <row r="3036" spans="2:9">
      <c r="B3036" s="109"/>
      <c r="C3036" s="109"/>
      <c r="D3036" s="109"/>
      <c r="E3036" s="109"/>
      <c r="F3036" s="109"/>
      <c r="G3036" s="109"/>
      <c r="H3036" s="109"/>
      <c r="I3036" s="110"/>
    </row>
    <row r="3037" spans="2:9">
      <c r="B3037" s="109"/>
      <c r="C3037" s="109"/>
      <c r="D3037" s="109"/>
      <c r="E3037" s="109"/>
      <c r="F3037" s="109"/>
      <c r="G3037" s="109"/>
      <c r="H3037" s="109"/>
      <c r="I3037" s="110"/>
    </row>
    <row r="3038" spans="2:9">
      <c r="B3038" s="109"/>
      <c r="C3038" s="109"/>
      <c r="D3038" s="109"/>
      <c r="E3038" s="109"/>
      <c r="F3038" s="109"/>
      <c r="G3038" s="109"/>
      <c r="H3038" s="109"/>
      <c r="I3038" s="110"/>
    </row>
    <row r="3039" spans="2:9">
      <c r="B3039" s="109"/>
      <c r="C3039" s="109"/>
      <c r="D3039" s="109"/>
      <c r="E3039" s="109"/>
      <c r="F3039" s="109"/>
      <c r="G3039" s="109"/>
      <c r="H3039" s="109"/>
      <c r="I3039" s="110"/>
    </row>
    <row r="3040" spans="2:9">
      <c r="B3040" s="109"/>
      <c r="C3040" s="109"/>
      <c r="D3040" s="109"/>
      <c r="E3040" s="109"/>
      <c r="F3040" s="109"/>
      <c r="G3040" s="109"/>
      <c r="H3040" s="109"/>
      <c r="I3040" s="110"/>
    </row>
    <row r="3041" spans="2:9">
      <c r="B3041" s="109"/>
      <c r="C3041" s="109"/>
      <c r="D3041" s="109"/>
      <c r="E3041" s="109"/>
      <c r="F3041" s="109"/>
      <c r="G3041" s="109"/>
      <c r="H3041" s="109"/>
      <c r="I3041" s="110"/>
    </row>
    <row r="3042" spans="2:9">
      <c r="B3042" s="109"/>
      <c r="C3042" s="109"/>
      <c r="D3042" s="109"/>
      <c r="E3042" s="109"/>
      <c r="F3042" s="109"/>
      <c r="G3042" s="109"/>
      <c r="H3042" s="109"/>
      <c r="I3042" s="110"/>
    </row>
    <row r="3043" spans="2:9">
      <c r="B3043" s="109"/>
      <c r="C3043" s="109"/>
      <c r="D3043" s="109"/>
      <c r="E3043" s="109"/>
      <c r="F3043" s="109"/>
      <c r="G3043" s="109"/>
      <c r="H3043" s="109"/>
      <c r="I3043" s="110"/>
    </row>
    <row r="3044" spans="2:9">
      <c r="B3044" s="109"/>
      <c r="C3044" s="109"/>
      <c r="D3044" s="109"/>
      <c r="E3044" s="109"/>
      <c r="F3044" s="109"/>
      <c r="G3044" s="109"/>
      <c r="H3044" s="109"/>
      <c r="I3044" s="110"/>
    </row>
    <row r="3045" spans="2:9">
      <c r="B3045" s="109"/>
      <c r="C3045" s="109"/>
      <c r="D3045" s="109"/>
      <c r="E3045" s="109"/>
      <c r="F3045" s="109"/>
      <c r="G3045" s="109"/>
      <c r="H3045" s="109"/>
      <c r="I3045" s="110"/>
    </row>
    <row r="3046" spans="2:9">
      <c r="B3046" s="109"/>
      <c r="C3046" s="109"/>
      <c r="D3046" s="109"/>
      <c r="E3046" s="109"/>
      <c r="F3046" s="109"/>
      <c r="G3046" s="109"/>
      <c r="H3046" s="109"/>
      <c r="I3046" s="110"/>
    </row>
    <row r="3047" spans="2:9">
      <c r="B3047" s="109"/>
      <c r="C3047" s="109"/>
      <c r="D3047" s="109"/>
      <c r="E3047" s="109"/>
      <c r="F3047" s="109"/>
      <c r="G3047" s="109"/>
      <c r="H3047" s="109"/>
      <c r="I3047" s="110"/>
    </row>
    <row r="3048" spans="2:9">
      <c r="B3048" s="109"/>
      <c r="C3048" s="109"/>
      <c r="D3048" s="109"/>
      <c r="E3048" s="109"/>
      <c r="F3048" s="109"/>
      <c r="G3048" s="109"/>
      <c r="H3048" s="109"/>
      <c r="I3048" s="110"/>
    </row>
    <row r="3049" spans="2:9">
      <c r="B3049" s="109"/>
      <c r="C3049" s="109"/>
      <c r="D3049" s="109"/>
      <c r="E3049" s="109"/>
      <c r="F3049" s="109"/>
      <c r="G3049" s="109"/>
      <c r="H3049" s="109"/>
      <c r="I3049" s="110"/>
    </row>
    <row r="3050" spans="2:9">
      <c r="B3050" s="109"/>
      <c r="C3050" s="109"/>
      <c r="D3050" s="109"/>
      <c r="E3050" s="109"/>
      <c r="F3050" s="109"/>
      <c r="G3050" s="109"/>
      <c r="H3050" s="109"/>
      <c r="I3050" s="110"/>
    </row>
    <row r="3051" spans="2:9">
      <c r="B3051" s="109"/>
      <c r="C3051" s="109"/>
      <c r="D3051" s="109"/>
      <c r="E3051" s="109"/>
      <c r="F3051" s="109"/>
      <c r="G3051" s="109"/>
      <c r="H3051" s="109"/>
      <c r="I3051" s="110"/>
    </row>
    <row r="3052" spans="2:9">
      <c r="B3052" s="109"/>
      <c r="C3052" s="109"/>
      <c r="D3052" s="109"/>
      <c r="E3052" s="109"/>
      <c r="F3052" s="109"/>
      <c r="G3052" s="109"/>
      <c r="H3052" s="109"/>
      <c r="I3052" s="110"/>
    </row>
    <row r="3053" spans="2:9">
      <c r="B3053" s="109"/>
      <c r="C3053" s="109"/>
      <c r="D3053" s="109"/>
      <c r="E3053" s="109"/>
      <c r="F3053" s="109"/>
      <c r="G3053" s="109"/>
      <c r="H3053" s="109"/>
      <c r="I3053" s="110"/>
    </row>
    <row r="3054" spans="2:9">
      <c r="B3054" s="109"/>
      <c r="C3054" s="109"/>
      <c r="D3054" s="109"/>
      <c r="E3054" s="109"/>
      <c r="F3054" s="109"/>
      <c r="G3054" s="109"/>
      <c r="H3054" s="109"/>
      <c r="I3054" s="110"/>
    </row>
    <row r="3055" spans="2:9">
      <c r="B3055" s="109"/>
      <c r="C3055" s="109"/>
      <c r="D3055" s="109"/>
      <c r="E3055" s="109"/>
      <c r="F3055" s="109"/>
      <c r="G3055" s="109"/>
      <c r="H3055" s="109"/>
      <c r="I3055" s="110"/>
    </row>
    <row r="3056" spans="2:9">
      <c r="B3056" s="109"/>
      <c r="C3056" s="109"/>
      <c r="D3056" s="109"/>
      <c r="E3056" s="109"/>
      <c r="F3056" s="109"/>
      <c r="G3056" s="109"/>
      <c r="H3056" s="109"/>
      <c r="I3056" s="110"/>
    </row>
    <row r="3057" spans="2:9">
      <c r="B3057" s="109"/>
      <c r="C3057" s="109"/>
      <c r="D3057" s="109"/>
      <c r="E3057" s="109"/>
      <c r="F3057" s="109"/>
      <c r="G3057" s="109"/>
      <c r="H3057" s="109"/>
      <c r="I3057" s="110"/>
    </row>
    <row r="3058" spans="2:9">
      <c r="B3058" s="109"/>
      <c r="C3058" s="109"/>
      <c r="D3058" s="109"/>
      <c r="E3058" s="109"/>
      <c r="F3058" s="109"/>
      <c r="G3058" s="109"/>
      <c r="H3058" s="109"/>
      <c r="I3058" s="110"/>
    </row>
    <row r="3059" spans="2:9">
      <c r="B3059" s="109"/>
      <c r="C3059" s="109"/>
      <c r="D3059" s="109"/>
      <c r="E3059" s="109"/>
      <c r="F3059" s="109"/>
      <c r="G3059" s="109"/>
      <c r="H3059" s="109"/>
      <c r="I3059" s="110"/>
    </row>
    <row r="3060" spans="2:9">
      <c r="B3060" s="109"/>
      <c r="C3060" s="109"/>
      <c r="D3060" s="109"/>
      <c r="E3060" s="109"/>
      <c r="F3060" s="109"/>
      <c r="G3060" s="109"/>
      <c r="H3060" s="109"/>
      <c r="I3060" s="110"/>
    </row>
    <row r="3061" spans="2:9">
      <c r="B3061" s="109"/>
      <c r="C3061" s="109"/>
      <c r="D3061" s="109"/>
      <c r="E3061" s="109"/>
      <c r="F3061" s="109"/>
      <c r="G3061" s="109"/>
      <c r="H3061" s="109"/>
      <c r="I3061" s="110"/>
    </row>
    <row r="3062" spans="2:9">
      <c r="B3062" s="109"/>
      <c r="C3062" s="109"/>
      <c r="D3062" s="109"/>
      <c r="E3062" s="109"/>
      <c r="F3062" s="109"/>
      <c r="G3062" s="109"/>
      <c r="H3062" s="109"/>
      <c r="I3062" s="110"/>
    </row>
    <row r="3063" spans="2:9">
      <c r="B3063" s="109"/>
      <c r="C3063" s="109"/>
      <c r="D3063" s="109"/>
      <c r="E3063" s="109"/>
      <c r="F3063" s="109"/>
      <c r="G3063" s="109"/>
      <c r="H3063" s="109"/>
      <c r="I3063" s="110"/>
    </row>
    <row r="3064" spans="2:9">
      <c r="B3064" s="109"/>
      <c r="C3064" s="109"/>
      <c r="D3064" s="109"/>
      <c r="E3064" s="109"/>
      <c r="F3064" s="109"/>
      <c r="G3064" s="109"/>
      <c r="H3064" s="109"/>
      <c r="I3064" s="110"/>
    </row>
    <row r="3065" spans="2:9">
      <c r="B3065" s="109"/>
      <c r="C3065" s="109"/>
      <c r="D3065" s="109"/>
      <c r="E3065" s="109"/>
      <c r="F3065" s="109"/>
      <c r="G3065" s="109"/>
      <c r="H3065" s="109"/>
      <c r="I3065" s="110"/>
    </row>
    <row r="3066" spans="2:9">
      <c r="B3066" s="109"/>
      <c r="C3066" s="109"/>
      <c r="D3066" s="109"/>
      <c r="E3066" s="109"/>
      <c r="F3066" s="109"/>
      <c r="G3066" s="109"/>
      <c r="H3066" s="109"/>
      <c r="I3066" s="110"/>
    </row>
    <row r="3067" spans="2:9">
      <c r="B3067" s="109"/>
      <c r="C3067" s="109"/>
      <c r="D3067" s="109"/>
      <c r="E3067" s="109"/>
      <c r="F3067" s="109"/>
      <c r="G3067" s="109"/>
      <c r="H3067" s="109"/>
      <c r="I3067" s="110"/>
    </row>
    <row r="3068" spans="2:9">
      <c r="B3068" s="109"/>
      <c r="C3068" s="109"/>
      <c r="D3068" s="109"/>
      <c r="E3068" s="109"/>
      <c r="F3068" s="109"/>
      <c r="G3068" s="109"/>
      <c r="H3068" s="109"/>
      <c r="I3068" s="110"/>
    </row>
    <row r="3069" spans="2:9">
      <c r="B3069" s="109"/>
      <c r="C3069" s="109"/>
      <c r="D3069" s="109"/>
      <c r="E3069" s="109"/>
      <c r="F3069" s="109"/>
      <c r="G3069" s="109"/>
      <c r="H3069" s="109"/>
      <c r="I3069" s="110"/>
    </row>
    <row r="3070" spans="2:9">
      <c r="B3070" s="109"/>
      <c r="C3070" s="109"/>
      <c r="D3070" s="109"/>
      <c r="E3070" s="109"/>
      <c r="F3070" s="109"/>
      <c r="G3070" s="109"/>
      <c r="H3070" s="109"/>
      <c r="I3070" s="110"/>
    </row>
    <row r="3071" spans="2:9">
      <c r="B3071" s="109"/>
      <c r="C3071" s="109"/>
      <c r="D3071" s="109"/>
      <c r="E3071" s="109"/>
      <c r="F3071" s="109"/>
      <c r="G3071" s="109"/>
      <c r="H3071" s="109"/>
      <c r="I3071" s="110"/>
    </row>
    <row r="3072" spans="2:9">
      <c r="B3072" s="109"/>
      <c r="C3072" s="109"/>
      <c r="D3072" s="109"/>
      <c r="E3072" s="109"/>
      <c r="F3072" s="109"/>
      <c r="G3072" s="109"/>
      <c r="H3072" s="109"/>
      <c r="I3072" s="110"/>
    </row>
    <row r="3073" spans="2:9">
      <c r="B3073" s="109"/>
      <c r="C3073" s="109"/>
      <c r="D3073" s="109"/>
      <c r="E3073" s="109"/>
      <c r="F3073" s="109"/>
      <c r="G3073" s="109"/>
      <c r="H3073" s="109"/>
      <c r="I3073" s="110"/>
    </row>
    <row r="3074" spans="2:9">
      <c r="B3074" s="109"/>
      <c r="C3074" s="109"/>
      <c r="D3074" s="109"/>
      <c r="E3074" s="109"/>
      <c r="F3074" s="109"/>
      <c r="G3074" s="109"/>
      <c r="H3074" s="109"/>
      <c r="I3074" s="110"/>
    </row>
    <row r="3075" spans="2:9">
      <c r="B3075" s="109"/>
      <c r="C3075" s="109"/>
      <c r="D3075" s="109"/>
      <c r="E3075" s="109"/>
      <c r="F3075" s="109"/>
      <c r="G3075" s="109"/>
      <c r="H3075" s="109"/>
      <c r="I3075" s="110"/>
    </row>
    <row r="3076" spans="2:9">
      <c r="B3076" s="109"/>
      <c r="C3076" s="109"/>
      <c r="D3076" s="109"/>
      <c r="E3076" s="109"/>
      <c r="F3076" s="109"/>
      <c r="G3076" s="109"/>
      <c r="H3076" s="109"/>
      <c r="I3076" s="110"/>
    </row>
    <row r="3077" spans="2:9">
      <c r="B3077" s="109"/>
      <c r="C3077" s="109"/>
      <c r="D3077" s="109"/>
      <c r="E3077" s="109"/>
      <c r="F3077" s="109"/>
      <c r="G3077" s="109"/>
      <c r="H3077" s="109"/>
      <c r="I3077" s="110"/>
    </row>
    <row r="3078" spans="2:9">
      <c r="B3078" s="109"/>
      <c r="C3078" s="109"/>
      <c r="D3078" s="109"/>
      <c r="E3078" s="109"/>
      <c r="F3078" s="109"/>
      <c r="G3078" s="109"/>
      <c r="H3078" s="109"/>
      <c r="I3078" s="110"/>
    </row>
    <row r="3079" spans="2:9">
      <c r="B3079" s="109"/>
      <c r="C3079" s="109"/>
      <c r="D3079" s="109"/>
      <c r="E3079" s="109"/>
      <c r="F3079" s="109"/>
      <c r="G3079" s="109"/>
      <c r="H3079" s="109"/>
      <c r="I3079" s="110"/>
    </row>
    <row r="3080" spans="2:9">
      <c r="B3080" s="109"/>
      <c r="C3080" s="109"/>
      <c r="D3080" s="109"/>
      <c r="E3080" s="109"/>
      <c r="F3080" s="109"/>
      <c r="G3080" s="109"/>
      <c r="H3080" s="109"/>
      <c r="I3080" s="110"/>
    </row>
    <row r="3081" spans="2:9">
      <c r="B3081" s="109"/>
      <c r="C3081" s="109"/>
      <c r="D3081" s="109"/>
      <c r="E3081" s="109"/>
      <c r="F3081" s="109"/>
      <c r="G3081" s="109"/>
      <c r="H3081" s="109"/>
      <c r="I3081" s="110"/>
    </row>
    <row r="3082" spans="2:9">
      <c r="B3082" s="109"/>
      <c r="C3082" s="109"/>
      <c r="D3082" s="109"/>
      <c r="E3082" s="109"/>
      <c r="F3082" s="109"/>
      <c r="G3082" s="109"/>
      <c r="H3082" s="109"/>
      <c r="I3082" s="110"/>
    </row>
    <row r="3083" spans="2:9">
      <c r="B3083" s="109"/>
      <c r="C3083" s="109"/>
      <c r="D3083" s="109"/>
      <c r="E3083" s="109"/>
      <c r="F3083" s="109"/>
      <c r="G3083" s="109"/>
      <c r="H3083" s="109"/>
      <c r="I3083" s="110"/>
    </row>
    <row r="3084" spans="2:9">
      <c r="B3084" s="109"/>
      <c r="C3084" s="109"/>
      <c r="D3084" s="109"/>
      <c r="E3084" s="109"/>
      <c r="F3084" s="109"/>
      <c r="G3084" s="109"/>
      <c r="H3084" s="109"/>
      <c r="I3084" s="110"/>
    </row>
    <row r="3085" spans="2:9">
      <c r="B3085" s="109"/>
      <c r="C3085" s="109"/>
      <c r="D3085" s="109"/>
      <c r="E3085" s="109"/>
      <c r="F3085" s="109"/>
      <c r="G3085" s="109"/>
      <c r="H3085" s="109"/>
      <c r="I3085" s="110"/>
    </row>
    <row r="3086" spans="2:9">
      <c r="B3086" s="109"/>
      <c r="C3086" s="109"/>
      <c r="D3086" s="109"/>
      <c r="E3086" s="109"/>
      <c r="F3086" s="109"/>
      <c r="G3086" s="109"/>
      <c r="H3086" s="109"/>
      <c r="I3086" s="110"/>
    </row>
    <row r="3087" spans="2:9">
      <c r="B3087" s="109"/>
      <c r="C3087" s="109"/>
      <c r="D3087" s="109"/>
      <c r="E3087" s="109"/>
      <c r="F3087" s="109"/>
      <c r="G3087" s="109"/>
      <c r="H3087" s="109"/>
      <c r="I3087" s="110"/>
    </row>
    <row r="3088" spans="2:9">
      <c r="B3088" s="109"/>
      <c r="C3088" s="109"/>
      <c r="D3088" s="109"/>
      <c r="E3088" s="109"/>
      <c r="F3088" s="109"/>
      <c r="G3088" s="109"/>
      <c r="H3088" s="109"/>
      <c r="I3088" s="110"/>
    </row>
    <row r="3089" spans="2:9">
      <c r="B3089" s="109"/>
      <c r="C3089" s="109"/>
      <c r="D3089" s="109"/>
      <c r="E3089" s="109"/>
      <c r="F3089" s="109"/>
      <c r="G3089" s="109"/>
      <c r="H3089" s="109"/>
      <c r="I3089" s="110"/>
    </row>
    <row r="3090" spans="2:9">
      <c r="B3090" s="109"/>
      <c r="C3090" s="109"/>
      <c r="D3090" s="109"/>
      <c r="E3090" s="109"/>
      <c r="F3090" s="109"/>
      <c r="G3090" s="109"/>
      <c r="H3090" s="109"/>
      <c r="I3090" s="110"/>
    </row>
    <row r="3091" spans="2:9">
      <c r="B3091" s="109"/>
      <c r="C3091" s="109"/>
      <c r="D3091" s="109"/>
      <c r="E3091" s="109"/>
      <c r="F3091" s="109"/>
      <c r="G3091" s="109"/>
      <c r="H3091" s="109"/>
      <c r="I3091" s="110"/>
    </row>
    <row r="3092" spans="2:9">
      <c r="B3092" s="109"/>
      <c r="C3092" s="109"/>
      <c r="D3092" s="109"/>
      <c r="E3092" s="109"/>
      <c r="F3092" s="109"/>
      <c r="G3092" s="109"/>
      <c r="H3092" s="109"/>
      <c r="I3092" s="110"/>
    </row>
    <row r="3093" spans="2:9">
      <c r="B3093" s="109"/>
      <c r="C3093" s="109"/>
      <c r="D3093" s="109"/>
      <c r="E3093" s="109"/>
      <c r="F3093" s="109"/>
      <c r="G3093" s="109"/>
      <c r="H3093" s="109"/>
      <c r="I3093" s="110"/>
    </row>
    <row r="3094" spans="2:9">
      <c r="B3094" s="109"/>
      <c r="C3094" s="109"/>
      <c r="D3094" s="109"/>
      <c r="E3094" s="109"/>
      <c r="F3094" s="109"/>
      <c r="G3094" s="109"/>
      <c r="H3094" s="109"/>
      <c r="I3094" s="110"/>
    </row>
    <row r="3095" spans="2:9">
      <c r="B3095" s="109"/>
      <c r="C3095" s="109"/>
      <c r="D3095" s="109"/>
      <c r="E3095" s="109"/>
      <c r="F3095" s="109"/>
      <c r="G3095" s="109"/>
      <c r="H3095" s="109"/>
      <c r="I3095" s="110"/>
    </row>
    <row r="3096" spans="2:9">
      <c r="B3096" s="109"/>
      <c r="C3096" s="109"/>
      <c r="D3096" s="109"/>
      <c r="E3096" s="109"/>
      <c r="F3096" s="109"/>
      <c r="G3096" s="109"/>
      <c r="H3096" s="109"/>
      <c r="I3096" s="110"/>
    </row>
    <row r="3097" spans="2:9">
      <c r="B3097" s="109"/>
      <c r="C3097" s="109"/>
      <c r="D3097" s="109"/>
      <c r="E3097" s="109"/>
      <c r="F3097" s="109"/>
      <c r="G3097" s="109"/>
      <c r="H3097" s="109"/>
      <c r="I3097" s="110"/>
    </row>
    <row r="3098" spans="2:9">
      <c r="B3098" s="109"/>
      <c r="C3098" s="109"/>
      <c r="D3098" s="109"/>
      <c r="E3098" s="109"/>
      <c r="F3098" s="109"/>
      <c r="G3098" s="109"/>
      <c r="H3098" s="109"/>
      <c r="I3098" s="110"/>
    </row>
    <row r="3099" spans="2:9">
      <c r="B3099" s="109"/>
      <c r="C3099" s="109"/>
      <c r="D3099" s="109"/>
      <c r="E3099" s="109"/>
      <c r="F3099" s="109"/>
      <c r="G3099" s="109"/>
      <c r="H3099" s="109"/>
      <c r="I3099" s="110"/>
    </row>
    <row r="3100" spans="2:9">
      <c r="B3100" s="109"/>
      <c r="C3100" s="109"/>
      <c r="D3100" s="109"/>
      <c r="E3100" s="109"/>
      <c r="F3100" s="109"/>
      <c r="G3100" s="109"/>
      <c r="H3100" s="109"/>
      <c r="I3100" s="110"/>
    </row>
    <row r="3101" spans="2:9">
      <c r="B3101" s="109"/>
      <c r="C3101" s="109"/>
      <c r="D3101" s="109"/>
      <c r="E3101" s="109"/>
      <c r="F3101" s="109"/>
      <c r="G3101" s="109"/>
      <c r="H3101" s="109"/>
      <c r="I3101" s="110"/>
    </row>
    <row r="3102" spans="2:9">
      <c r="B3102" s="109"/>
      <c r="C3102" s="109"/>
      <c r="D3102" s="109"/>
      <c r="E3102" s="109"/>
      <c r="F3102" s="109"/>
      <c r="G3102" s="109"/>
      <c r="H3102" s="109"/>
      <c r="I3102" s="110"/>
    </row>
    <row r="3103" spans="2:9">
      <c r="B3103" s="109"/>
      <c r="C3103" s="109"/>
      <c r="D3103" s="109"/>
      <c r="E3103" s="109"/>
      <c r="F3103" s="109"/>
      <c r="G3103" s="109"/>
      <c r="H3103" s="109"/>
      <c r="I3103" s="110"/>
    </row>
    <row r="3104" spans="2:9">
      <c r="B3104" s="109"/>
      <c r="C3104" s="109"/>
      <c r="D3104" s="109"/>
      <c r="E3104" s="109"/>
      <c r="F3104" s="109"/>
      <c r="G3104" s="109"/>
      <c r="H3104" s="109"/>
      <c r="I3104" s="110"/>
    </row>
    <row r="3105" spans="2:9">
      <c r="B3105" s="109"/>
      <c r="C3105" s="109"/>
      <c r="D3105" s="109"/>
      <c r="E3105" s="109"/>
      <c r="F3105" s="109"/>
      <c r="G3105" s="109"/>
      <c r="H3105" s="109"/>
      <c r="I3105" s="110"/>
    </row>
    <row r="3106" spans="2:9">
      <c r="B3106" s="109"/>
      <c r="C3106" s="109"/>
      <c r="D3106" s="109"/>
      <c r="E3106" s="109"/>
      <c r="F3106" s="109"/>
      <c r="G3106" s="109"/>
      <c r="H3106" s="109"/>
      <c r="I3106" s="110"/>
    </row>
    <row r="3107" spans="2:9">
      <c r="B3107" s="109"/>
      <c r="C3107" s="109"/>
      <c r="D3107" s="109"/>
      <c r="E3107" s="109"/>
      <c r="F3107" s="109"/>
      <c r="G3107" s="109"/>
      <c r="H3107" s="109"/>
      <c r="I3107" s="110"/>
    </row>
    <row r="3108" spans="2:9">
      <c r="B3108" s="109"/>
      <c r="C3108" s="109"/>
      <c r="D3108" s="109"/>
      <c r="E3108" s="109"/>
      <c r="F3108" s="109"/>
      <c r="G3108" s="109"/>
      <c r="H3108" s="109"/>
      <c r="I3108" s="110"/>
    </row>
    <row r="3109" spans="2:9">
      <c r="B3109" s="109"/>
      <c r="C3109" s="109"/>
      <c r="D3109" s="109"/>
      <c r="E3109" s="109"/>
      <c r="F3109" s="109"/>
      <c r="G3109" s="109"/>
      <c r="H3109" s="109"/>
      <c r="I3109" s="110"/>
    </row>
    <row r="3110" spans="2:9">
      <c r="B3110" s="109"/>
      <c r="C3110" s="109"/>
      <c r="D3110" s="109"/>
      <c r="E3110" s="109"/>
      <c r="F3110" s="109"/>
      <c r="G3110" s="109"/>
      <c r="H3110" s="109"/>
      <c r="I3110" s="110"/>
    </row>
    <row r="3111" spans="2:9">
      <c r="B3111" s="109"/>
      <c r="C3111" s="109"/>
      <c r="D3111" s="109"/>
      <c r="E3111" s="109"/>
      <c r="F3111" s="109"/>
      <c r="G3111" s="109"/>
      <c r="H3111" s="109"/>
      <c r="I3111" s="110"/>
    </row>
    <row r="3112" spans="2:9">
      <c r="B3112" s="109"/>
      <c r="C3112" s="109"/>
      <c r="D3112" s="109"/>
      <c r="E3112" s="109"/>
      <c r="F3112" s="109"/>
      <c r="G3112" s="109"/>
      <c r="H3112" s="109"/>
      <c r="I3112" s="110"/>
    </row>
    <row r="3113" spans="2:9">
      <c r="B3113" s="109"/>
      <c r="C3113" s="109"/>
      <c r="D3113" s="109"/>
      <c r="E3113" s="109"/>
      <c r="F3113" s="109"/>
      <c r="G3113" s="109"/>
      <c r="H3113" s="109"/>
      <c r="I3113" s="110"/>
    </row>
    <row r="3114" spans="2:9">
      <c r="B3114" s="109"/>
      <c r="C3114" s="109"/>
      <c r="D3114" s="109"/>
      <c r="E3114" s="109"/>
      <c r="F3114" s="109"/>
      <c r="G3114" s="109"/>
      <c r="H3114" s="109"/>
      <c r="I3114" s="110"/>
    </row>
    <row r="3115" spans="2:9">
      <c r="B3115" s="109"/>
      <c r="C3115" s="109"/>
      <c r="D3115" s="109"/>
      <c r="E3115" s="109"/>
      <c r="F3115" s="109"/>
      <c r="G3115" s="109"/>
      <c r="H3115" s="109"/>
      <c r="I3115" s="110"/>
    </row>
    <row r="3116" spans="2:9">
      <c r="B3116" s="109"/>
      <c r="C3116" s="109"/>
      <c r="D3116" s="109"/>
      <c r="E3116" s="109"/>
      <c r="F3116" s="109"/>
      <c r="G3116" s="109"/>
      <c r="H3116" s="109"/>
      <c r="I3116" s="110"/>
    </row>
    <row r="3117" spans="2:9">
      <c r="B3117" s="109"/>
      <c r="C3117" s="109"/>
      <c r="D3117" s="109"/>
      <c r="E3117" s="109"/>
      <c r="F3117" s="109"/>
      <c r="G3117" s="109"/>
      <c r="H3117" s="109"/>
      <c r="I3117" s="110"/>
    </row>
    <row r="3118" spans="2:9">
      <c r="B3118" s="109"/>
      <c r="C3118" s="109"/>
      <c r="D3118" s="109"/>
      <c r="E3118" s="109"/>
      <c r="F3118" s="109"/>
      <c r="G3118" s="109"/>
      <c r="H3118" s="109"/>
      <c r="I3118" s="110"/>
    </row>
    <row r="3119" spans="2:9">
      <c r="B3119" s="109"/>
      <c r="C3119" s="109"/>
      <c r="D3119" s="109"/>
      <c r="E3119" s="109"/>
      <c r="F3119" s="109"/>
      <c r="G3119" s="109"/>
      <c r="H3119" s="109"/>
      <c r="I3119" s="110"/>
    </row>
    <row r="3120" spans="2:9">
      <c r="B3120" s="109"/>
      <c r="C3120" s="109"/>
      <c r="D3120" s="109"/>
      <c r="E3120" s="109"/>
      <c r="F3120" s="109"/>
      <c r="G3120" s="109"/>
      <c r="H3120" s="109"/>
      <c r="I3120" s="110"/>
    </row>
    <row r="3121" spans="2:9">
      <c r="B3121" s="109"/>
      <c r="C3121" s="109"/>
      <c r="D3121" s="109"/>
      <c r="E3121" s="109"/>
      <c r="F3121" s="109"/>
      <c r="G3121" s="109"/>
      <c r="H3121" s="109"/>
      <c r="I3121" s="110"/>
    </row>
    <row r="3122" spans="2:9">
      <c r="B3122" s="109"/>
      <c r="C3122" s="109"/>
      <c r="D3122" s="109"/>
      <c r="E3122" s="109"/>
      <c r="F3122" s="109"/>
      <c r="G3122" s="109"/>
      <c r="H3122" s="109"/>
      <c r="I3122" s="110"/>
    </row>
    <row r="3123" spans="2:9">
      <c r="B3123" s="109"/>
      <c r="C3123" s="109"/>
      <c r="D3123" s="109"/>
      <c r="E3123" s="109"/>
      <c r="F3123" s="109"/>
      <c r="G3123" s="109"/>
      <c r="H3123" s="109"/>
      <c r="I3123" s="110"/>
    </row>
    <row r="3124" spans="2:9">
      <c r="B3124" s="109"/>
      <c r="C3124" s="109"/>
      <c r="D3124" s="109"/>
      <c r="E3124" s="109"/>
      <c r="F3124" s="109"/>
      <c r="G3124" s="109"/>
      <c r="H3124" s="109"/>
      <c r="I3124" s="110"/>
    </row>
    <row r="3125" spans="2:9">
      <c r="B3125" s="109"/>
      <c r="C3125" s="109"/>
      <c r="D3125" s="109"/>
      <c r="E3125" s="109"/>
      <c r="F3125" s="109"/>
      <c r="G3125" s="109"/>
      <c r="H3125" s="109"/>
      <c r="I3125" s="110"/>
    </row>
    <row r="3126" spans="2:9">
      <c r="B3126" s="109"/>
      <c r="C3126" s="109"/>
      <c r="D3126" s="109"/>
      <c r="E3126" s="109"/>
      <c r="F3126" s="109"/>
      <c r="G3126" s="109"/>
      <c r="H3126" s="109"/>
      <c r="I3126" s="110"/>
    </row>
    <row r="3127" spans="2:9">
      <c r="B3127" s="109"/>
      <c r="C3127" s="109"/>
      <c r="D3127" s="109"/>
      <c r="E3127" s="109"/>
      <c r="F3127" s="109"/>
      <c r="G3127" s="109"/>
      <c r="H3127" s="109"/>
      <c r="I3127" s="110"/>
    </row>
    <row r="3128" spans="2:9">
      <c r="B3128" s="109"/>
      <c r="C3128" s="109"/>
      <c r="D3128" s="109"/>
      <c r="E3128" s="109"/>
      <c r="F3128" s="109"/>
      <c r="G3128" s="109"/>
      <c r="H3128" s="109"/>
      <c r="I3128" s="110"/>
    </row>
    <row r="3129" spans="2:9">
      <c r="B3129" s="109"/>
      <c r="C3129" s="109"/>
      <c r="D3129" s="109"/>
      <c r="E3129" s="109"/>
      <c r="F3129" s="109"/>
      <c r="G3129" s="109"/>
      <c r="H3129" s="109"/>
      <c r="I3129" s="110"/>
    </row>
    <row r="3130" spans="2:9">
      <c r="B3130" s="109"/>
      <c r="C3130" s="109"/>
      <c r="D3130" s="109"/>
      <c r="E3130" s="109"/>
      <c r="F3130" s="109"/>
      <c r="G3130" s="109"/>
      <c r="H3130" s="109"/>
      <c r="I3130" s="110"/>
    </row>
    <row r="3131" spans="2:9">
      <c r="B3131" s="109"/>
      <c r="C3131" s="109"/>
      <c r="D3131" s="109"/>
      <c r="E3131" s="109"/>
      <c r="F3131" s="109"/>
      <c r="G3131" s="109"/>
      <c r="H3131" s="109"/>
      <c r="I3131" s="110"/>
    </row>
    <row r="3132" spans="2:9">
      <c r="B3132" s="109"/>
      <c r="C3132" s="109"/>
      <c r="D3132" s="109"/>
      <c r="E3132" s="109"/>
      <c r="F3132" s="109"/>
      <c r="G3132" s="109"/>
      <c r="H3132" s="109"/>
      <c r="I3132" s="110"/>
    </row>
    <row r="3133" spans="2:9">
      <c r="B3133" s="109"/>
      <c r="C3133" s="109"/>
      <c r="D3133" s="109"/>
      <c r="E3133" s="109"/>
      <c r="F3133" s="109"/>
      <c r="G3133" s="109"/>
      <c r="H3133" s="109"/>
      <c r="I3133" s="110"/>
    </row>
    <row r="3134" spans="2:9">
      <c r="B3134" s="109"/>
      <c r="C3134" s="109"/>
      <c r="D3134" s="109"/>
      <c r="E3134" s="109"/>
      <c r="F3134" s="109"/>
      <c r="G3134" s="109"/>
      <c r="H3134" s="109"/>
      <c r="I3134" s="110"/>
    </row>
    <row r="3135" spans="2:9">
      <c r="B3135" s="109"/>
      <c r="C3135" s="109"/>
      <c r="D3135" s="109"/>
      <c r="E3135" s="109"/>
      <c r="F3135" s="109"/>
      <c r="G3135" s="109"/>
      <c r="H3135" s="109"/>
      <c r="I3135" s="110"/>
    </row>
    <row r="3136" spans="2:9">
      <c r="B3136" s="109"/>
      <c r="C3136" s="109"/>
      <c r="D3136" s="109"/>
      <c r="E3136" s="109"/>
      <c r="F3136" s="109"/>
      <c r="G3136" s="109"/>
      <c r="H3136" s="109"/>
      <c r="I3136" s="110"/>
    </row>
    <row r="3137" spans="2:9">
      <c r="B3137" s="109"/>
      <c r="C3137" s="109"/>
      <c r="D3137" s="109"/>
      <c r="E3137" s="109"/>
      <c r="F3137" s="109"/>
      <c r="G3137" s="109"/>
      <c r="H3137" s="109"/>
      <c r="I3137" s="110"/>
    </row>
    <row r="3138" spans="2:9">
      <c r="B3138" s="109"/>
      <c r="C3138" s="109"/>
      <c r="D3138" s="109"/>
      <c r="E3138" s="109"/>
      <c r="F3138" s="109"/>
      <c r="G3138" s="109"/>
      <c r="H3138" s="109"/>
      <c r="I3138" s="110"/>
    </row>
    <row r="3139" spans="2:9">
      <c r="B3139" s="109"/>
      <c r="C3139" s="109"/>
      <c r="D3139" s="109"/>
      <c r="E3139" s="109"/>
      <c r="F3139" s="109"/>
      <c r="G3139" s="109"/>
      <c r="H3139" s="109"/>
      <c r="I3139" s="110"/>
    </row>
    <row r="3140" spans="2:9">
      <c r="B3140" s="109"/>
      <c r="C3140" s="109"/>
      <c r="D3140" s="109"/>
      <c r="E3140" s="109"/>
      <c r="F3140" s="109"/>
      <c r="G3140" s="109"/>
      <c r="H3140" s="109"/>
      <c r="I3140" s="110"/>
    </row>
    <row r="3141" spans="2:9">
      <c r="B3141" s="109"/>
      <c r="C3141" s="109"/>
      <c r="D3141" s="109"/>
      <c r="E3141" s="109"/>
      <c r="F3141" s="109"/>
      <c r="G3141" s="109"/>
      <c r="H3141" s="109"/>
      <c r="I3141" s="110"/>
    </row>
    <row r="3142" spans="2:9">
      <c r="B3142" s="109"/>
      <c r="C3142" s="109"/>
      <c r="D3142" s="109"/>
      <c r="E3142" s="109"/>
      <c r="F3142" s="109"/>
      <c r="G3142" s="109"/>
      <c r="H3142" s="109"/>
      <c r="I3142" s="110"/>
    </row>
    <row r="3143" spans="2:9">
      <c r="B3143" s="109"/>
      <c r="C3143" s="109"/>
      <c r="D3143" s="109"/>
      <c r="E3143" s="109"/>
      <c r="F3143" s="109"/>
      <c r="G3143" s="109"/>
      <c r="H3143" s="109"/>
      <c r="I3143" s="110"/>
    </row>
    <row r="3144" spans="2:9">
      <c r="B3144" s="109"/>
      <c r="C3144" s="109"/>
      <c r="D3144" s="109"/>
      <c r="E3144" s="109"/>
      <c r="F3144" s="109"/>
      <c r="G3144" s="109"/>
      <c r="H3144" s="109"/>
      <c r="I3144" s="110"/>
    </row>
    <row r="3145" spans="2:9">
      <c r="B3145" s="109"/>
      <c r="C3145" s="109"/>
      <c r="D3145" s="109"/>
      <c r="E3145" s="109"/>
      <c r="F3145" s="109"/>
      <c r="G3145" s="109"/>
      <c r="H3145" s="109"/>
      <c r="I3145" s="110"/>
    </row>
    <row r="3146" spans="2:9">
      <c r="B3146" s="109"/>
      <c r="C3146" s="109"/>
      <c r="D3146" s="109"/>
      <c r="E3146" s="109"/>
      <c r="F3146" s="109"/>
      <c r="G3146" s="109"/>
      <c r="H3146" s="109"/>
      <c r="I3146" s="110"/>
    </row>
    <row r="3147" spans="2:9">
      <c r="B3147" s="109"/>
      <c r="C3147" s="109"/>
      <c r="D3147" s="109"/>
      <c r="E3147" s="109"/>
      <c r="F3147" s="109"/>
      <c r="G3147" s="109"/>
      <c r="H3147" s="109"/>
      <c r="I3147" s="110"/>
    </row>
    <row r="3148" spans="2:9">
      <c r="B3148" s="109"/>
      <c r="C3148" s="109"/>
      <c r="D3148" s="109"/>
      <c r="E3148" s="109"/>
      <c r="F3148" s="109"/>
      <c r="G3148" s="109"/>
      <c r="H3148" s="109"/>
      <c r="I3148" s="110"/>
    </row>
    <row r="3149" spans="2:9">
      <c r="B3149" s="109"/>
      <c r="C3149" s="109"/>
      <c r="D3149" s="109"/>
      <c r="E3149" s="109"/>
      <c r="F3149" s="109"/>
      <c r="G3149" s="109"/>
      <c r="H3149" s="109"/>
      <c r="I3149" s="110"/>
    </row>
    <row r="3150" spans="2:9">
      <c r="B3150" s="109"/>
      <c r="C3150" s="109"/>
      <c r="D3150" s="109"/>
      <c r="E3150" s="109"/>
      <c r="F3150" s="109"/>
      <c r="G3150" s="109"/>
      <c r="H3150" s="109"/>
      <c r="I3150" s="110"/>
    </row>
    <row r="3151" spans="2:9">
      <c r="B3151" s="109"/>
      <c r="C3151" s="109"/>
      <c r="D3151" s="109"/>
      <c r="E3151" s="109"/>
      <c r="F3151" s="109"/>
      <c r="G3151" s="109"/>
      <c r="H3151" s="109"/>
      <c r="I3151" s="110"/>
    </row>
    <row r="3152" spans="2:9">
      <c r="B3152" s="109"/>
      <c r="C3152" s="109"/>
      <c r="D3152" s="109"/>
      <c r="E3152" s="109"/>
      <c r="F3152" s="109"/>
      <c r="G3152" s="109"/>
      <c r="H3152" s="109"/>
      <c r="I3152" s="110"/>
    </row>
    <row r="3153" spans="2:9">
      <c r="B3153" s="109"/>
      <c r="C3153" s="109"/>
      <c r="D3153" s="109"/>
      <c r="E3153" s="109"/>
      <c r="F3153" s="109"/>
      <c r="G3153" s="109"/>
      <c r="H3153" s="109"/>
      <c r="I3153" s="110"/>
    </row>
    <row r="3154" spans="2:9">
      <c r="B3154" s="109"/>
      <c r="C3154" s="109"/>
      <c r="D3154" s="109"/>
      <c r="E3154" s="109"/>
      <c r="F3154" s="109"/>
      <c r="G3154" s="109"/>
      <c r="H3154" s="109"/>
      <c r="I3154" s="110"/>
    </row>
    <row r="3155" spans="2:9">
      <c r="B3155" s="109"/>
      <c r="C3155" s="109"/>
      <c r="D3155" s="109"/>
      <c r="E3155" s="109"/>
      <c r="F3155" s="109"/>
      <c r="G3155" s="109"/>
      <c r="H3155" s="109"/>
      <c r="I3155" s="110"/>
    </row>
    <row r="3156" spans="2:9">
      <c r="B3156" s="109"/>
      <c r="C3156" s="109"/>
      <c r="D3156" s="109"/>
      <c r="E3156" s="109"/>
      <c r="F3156" s="109"/>
      <c r="G3156" s="109"/>
      <c r="H3156" s="109"/>
      <c r="I3156" s="110"/>
    </row>
    <row r="3157" spans="2:9">
      <c r="B3157" s="109"/>
      <c r="C3157" s="109"/>
      <c r="D3157" s="109"/>
      <c r="E3157" s="109"/>
      <c r="F3157" s="109"/>
      <c r="G3157" s="109"/>
      <c r="H3157" s="109"/>
      <c r="I3157" s="110"/>
    </row>
    <row r="3158" spans="2:9">
      <c r="B3158" s="109"/>
      <c r="C3158" s="109"/>
      <c r="D3158" s="109"/>
      <c r="E3158" s="109"/>
      <c r="F3158" s="109"/>
      <c r="G3158" s="109"/>
      <c r="H3158" s="109"/>
      <c r="I3158" s="110"/>
    </row>
    <row r="3159" spans="2:9">
      <c r="B3159" s="109"/>
      <c r="C3159" s="109"/>
      <c r="D3159" s="109"/>
      <c r="E3159" s="109"/>
      <c r="F3159" s="109"/>
      <c r="G3159" s="109"/>
      <c r="H3159" s="109"/>
      <c r="I3159" s="110"/>
    </row>
    <row r="3160" spans="2:9">
      <c r="B3160" s="109"/>
      <c r="C3160" s="109"/>
      <c r="D3160" s="109"/>
      <c r="E3160" s="109"/>
      <c r="F3160" s="109"/>
      <c r="G3160" s="109"/>
      <c r="H3160" s="109"/>
      <c r="I3160" s="110"/>
    </row>
    <row r="3161" spans="2:9">
      <c r="B3161" s="109"/>
      <c r="C3161" s="109"/>
      <c r="D3161" s="109"/>
      <c r="E3161" s="109"/>
      <c r="F3161" s="109"/>
      <c r="G3161" s="109"/>
      <c r="H3161" s="109"/>
      <c r="I3161" s="110"/>
    </row>
    <row r="3162" spans="2:9">
      <c r="B3162" s="109"/>
      <c r="C3162" s="109"/>
      <c r="D3162" s="109"/>
      <c r="E3162" s="109"/>
      <c r="F3162" s="109"/>
      <c r="G3162" s="109"/>
      <c r="H3162" s="109"/>
      <c r="I3162" s="110"/>
    </row>
    <row r="3163" spans="2:9">
      <c r="B3163" s="109"/>
      <c r="C3163" s="109"/>
      <c r="D3163" s="109"/>
      <c r="E3163" s="109"/>
      <c r="F3163" s="109"/>
      <c r="G3163" s="109"/>
      <c r="H3163" s="109"/>
      <c r="I3163" s="110"/>
    </row>
    <row r="3164" spans="2:9">
      <c r="B3164" s="109"/>
      <c r="C3164" s="109"/>
      <c r="D3164" s="109"/>
      <c r="E3164" s="109"/>
      <c r="F3164" s="109"/>
      <c r="G3164" s="109"/>
      <c r="H3164" s="109"/>
      <c r="I3164" s="110"/>
    </row>
    <row r="3165" spans="2:9">
      <c r="B3165" s="109"/>
      <c r="C3165" s="109"/>
      <c r="D3165" s="109"/>
      <c r="E3165" s="109"/>
      <c r="F3165" s="109"/>
      <c r="G3165" s="109"/>
      <c r="H3165" s="109"/>
      <c r="I3165" s="110"/>
    </row>
    <row r="3166" spans="2:9">
      <c r="B3166" s="109"/>
      <c r="C3166" s="109"/>
      <c r="D3166" s="109"/>
      <c r="E3166" s="109"/>
      <c r="F3166" s="109"/>
      <c r="G3166" s="109"/>
      <c r="H3166" s="109"/>
      <c r="I3166" s="110"/>
    </row>
    <row r="3167" spans="2:9">
      <c r="B3167" s="109"/>
      <c r="C3167" s="109"/>
      <c r="D3167" s="109"/>
      <c r="E3167" s="109"/>
      <c r="F3167" s="109"/>
      <c r="G3167" s="109"/>
      <c r="H3167" s="109"/>
      <c r="I3167" s="110"/>
    </row>
    <row r="3168" spans="2:9">
      <c r="B3168" s="109"/>
      <c r="C3168" s="109"/>
      <c r="D3168" s="109"/>
      <c r="E3168" s="109"/>
      <c r="F3168" s="109"/>
      <c r="G3168" s="109"/>
      <c r="H3168" s="109"/>
      <c r="I3168" s="110"/>
    </row>
    <row r="3169" spans="2:9">
      <c r="B3169" s="109"/>
      <c r="C3169" s="109"/>
      <c r="D3169" s="109"/>
      <c r="E3169" s="109"/>
      <c r="F3169" s="109"/>
      <c r="G3169" s="109"/>
      <c r="H3169" s="109"/>
      <c r="I3169" s="110"/>
    </row>
    <row r="3170" spans="2:9">
      <c r="B3170" s="109"/>
      <c r="C3170" s="109"/>
      <c r="D3170" s="109"/>
      <c r="E3170" s="109"/>
      <c r="F3170" s="109"/>
      <c r="G3170" s="109"/>
      <c r="H3170" s="109"/>
      <c r="I3170" s="110"/>
    </row>
    <row r="3171" spans="2:9">
      <c r="B3171" s="109"/>
      <c r="C3171" s="109"/>
      <c r="D3171" s="109"/>
      <c r="E3171" s="109"/>
      <c r="F3171" s="109"/>
      <c r="G3171" s="109"/>
      <c r="H3171" s="109"/>
      <c r="I3171" s="110"/>
    </row>
    <row r="3172" spans="2:9">
      <c r="B3172" s="109"/>
      <c r="C3172" s="109"/>
      <c r="D3172" s="109"/>
      <c r="E3172" s="109"/>
      <c r="F3172" s="109"/>
      <c r="G3172" s="109"/>
      <c r="H3172" s="109"/>
      <c r="I3172" s="110"/>
    </row>
    <row r="3173" spans="2:9">
      <c r="B3173" s="109"/>
      <c r="C3173" s="109"/>
      <c r="D3173" s="109"/>
      <c r="E3173" s="109"/>
      <c r="F3173" s="109"/>
      <c r="G3173" s="109"/>
      <c r="H3173" s="109"/>
      <c r="I3173" s="110"/>
    </row>
    <row r="3174" spans="2:9">
      <c r="B3174" s="109"/>
      <c r="C3174" s="109"/>
      <c r="D3174" s="109"/>
      <c r="E3174" s="109"/>
      <c r="F3174" s="109"/>
      <c r="G3174" s="109"/>
      <c r="H3174" s="109"/>
      <c r="I3174" s="110"/>
    </row>
    <row r="3175" spans="2:9">
      <c r="B3175" s="109"/>
      <c r="C3175" s="109"/>
      <c r="D3175" s="109"/>
      <c r="E3175" s="109"/>
      <c r="F3175" s="109"/>
      <c r="G3175" s="109"/>
      <c r="H3175" s="109"/>
      <c r="I3175" s="110"/>
    </row>
    <row r="3176" spans="2:9">
      <c r="B3176" s="109"/>
      <c r="C3176" s="109"/>
      <c r="D3176" s="109"/>
      <c r="E3176" s="109"/>
      <c r="F3176" s="109"/>
      <c r="G3176" s="109"/>
      <c r="H3176" s="109"/>
      <c r="I3176" s="110"/>
    </row>
    <row r="3177" spans="2:9">
      <c r="B3177" s="109"/>
      <c r="C3177" s="109"/>
      <c r="D3177" s="109"/>
      <c r="E3177" s="109"/>
      <c r="F3177" s="109"/>
      <c r="G3177" s="109"/>
      <c r="H3177" s="109"/>
      <c r="I3177" s="110"/>
    </row>
    <row r="3178" spans="2:9">
      <c r="B3178" s="109"/>
      <c r="C3178" s="109"/>
      <c r="D3178" s="109"/>
      <c r="E3178" s="109"/>
      <c r="F3178" s="109"/>
      <c r="G3178" s="109"/>
      <c r="H3178" s="109"/>
      <c r="I3178" s="110"/>
    </row>
    <row r="3179" spans="2:9">
      <c r="B3179" s="109"/>
      <c r="C3179" s="109"/>
      <c r="D3179" s="109"/>
      <c r="E3179" s="109"/>
      <c r="F3179" s="109"/>
      <c r="G3179" s="109"/>
      <c r="H3179" s="109"/>
      <c r="I3179" s="110"/>
    </row>
    <row r="3180" spans="2:9">
      <c r="B3180" s="109"/>
      <c r="C3180" s="109"/>
      <c r="D3180" s="109"/>
      <c r="E3180" s="109"/>
      <c r="F3180" s="109"/>
      <c r="G3180" s="109"/>
      <c r="H3180" s="109"/>
      <c r="I3180" s="110"/>
    </row>
    <row r="3181" spans="2:9">
      <c r="B3181" s="109"/>
      <c r="C3181" s="109"/>
      <c r="D3181" s="109"/>
      <c r="E3181" s="109"/>
      <c r="F3181" s="109"/>
      <c r="G3181" s="109"/>
      <c r="H3181" s="109"/>
      <c r="I3181" s="110"/>
    </row>
    <row r="3182" spans="2:9">
      <c r="B3182" s="109"/>
      <c r="C3182" s="109"/>
      <c r="D3182" s="109"/>
      <c r="E3182" s="109"/>
      <c r="F3182" s="109"/>
      <c r="G3182" s="109"/>
      <c r="H3182" s="109"/>
      <c r="I3182" s="110"/>
    </row>
    <row r="3183" spans="2:9">
      <c r="B3183" s="109"/>
      <c r="C3183" s="109"/>
      <c r="D3183" s="109"/>
      <c r="E3183" s="109"/>
      <c r="F3183" s="109"/>
      <c r="G3183" s="109"/>
      <c r="H3183" s="109"/>
      <c r="I3183" s="110"/>
    </row>
    <row r="3184" spans="2:9">
      <c r="B3184" s="109"/>
      <c r="C3184" s="109"/>
      <c r="D3184" s="109"/>
      <c r="E3184" s="109"/>
      <c r="F3184" s="109"/>
      <c r="G3184" s="109"/>
      <c r="H3184" s="109"/>
      <c r="I3184" s="110"/>
    </row>
    <row r="3185" spans="2:9">
      <c r="B3185" s="109"/>
      <c r="C3185" s="109"/>
      <c r="D3185" s="109"/>
      <c r="E3185" s="109"/>
      <c r="F3185" s="109"/>
      <c r="G3185" s="109"/>
      <c r="H3185" s="109"/>
      <c r="I3185" s="110"/>
    </row>
    <row r="3186" spans="2:9">
      <c r="B3186" s="109"/>
      <c r="C3186" s="109"/>
      <c r="D3186" s="109"/>
      <c r="E3186" s="109"/>
      <c r="F3186" s="109"/>
      <c r="G3186" s="109"/>
      <c r="H3186" s="109"/>
      <c r="I3186" s="110"/>
    </row>
    <row r="3187" spans="2:9">
      <c r="B3187" s="109"/>
      <c r="C3187" s="109"/>
      <c r="D3187" s="109"/>
      <c r="E3187" s="109"/>
      <c r="F3187" s="109"/>
      <c r="G3187" s="109"/>
      <c r="H3187" s="109"/>
      <c r="I3187" s="110"/>
    </row>
    <row r="3188" spans="2:9">
      <c r="B3188" s="109"/>
      <c r="C3188" s="109"/>
      <c r="D3188" s="109"/>
      <c r="E3188" s="109"/>
      <c r="F3188" s="109"/>
      <c r="G3188" s="109"/>
      <c r="H3188" s="109"/>
      <c r="I3188" s="110"/>
    </row>
    <row r="3189" spans="2:9">
      <c r="B3189" s="109"/>
      <c r="C3189" s="109"/>
      <c r="D3189" s="109"/>
      <c r="E3189" s="109"/>
      <c r="F3189" s="109"/>
      <c r="G3189" s="109"/>
      <c r="H3189" s="109"/>
      <c r="I3189" s="110"/>
    </row>
    <row r="3190" spans="2:9">
      <c r="B3190" s="109"/>
      <c r="C3190" s="109"/>
      <c r="D3190" s="109"/>
      <c r="E3190" s="109"/>
      <c r="F3190" s="109"/>
      <c r="G3190" s="109"/>
      <c r="H3190" s="109"/>
      <c r="I3190" s="110"/>
    </row>
    <row r="3191" spans="2:9">
      <c r="B3191" s="109"/>
      <c r="C3191" s="109"/>
      <c r="D3191" s="109"/>
      <c r="E3191" s="109"/>
      <c r="F3191" s="109"/>
      <c r="G3191" s="109"/>
      <c r="H3191" s="109"/>
      <c r="I3191" s="110"/>
    </row>
    <row r="3192" spans="2:9">
      <c r="B3192" s="109"/>
      <c r="C3192" s="109"/>
      <c r="D3192" s="109"/>
      <c r="E3192" s="109"/>
      <c r="F3192" s="109"/>
      <c r="G3192" s="109"/>
      <c r="H3192" s="109"/>
      <c r="I3192" s="110"/>
    </row>
    <row r="3193" spans="2:9">
      <c r="B3193" s="109"/>
      <c r="C3193" s="109"/>
      <c r="D3193" s="109"/>
      <c r="E3193" s="109"/>
      <c r="F3193" s="109"/>
      <c r="G3193" s="109"/>
      <c r="H3193" s="109"/>
      <c r="I3193" s="110"/>
    </row>
    <row r="3194" spans="2:9">
      <c r="B3194" s="109"/>
      <c r="C3194" s="109"/>
      <c r="D3194" s="109"/>
      <c r="E3194" s="109"/>
      <c r="F3194" s="109"/>
      <c r="G3194" s="109"/>
      <c r="H3194" s="109"/>
      <c r="I3194" s="110"/>
    </row>
    <row r="3195" spans="2:9">
      <c r="B3195" s="109"/>
      <c r="C3195" s="109"/>
      <c r="D3195" s="109"/>
      <c r="E3195" s="109"/>
      <c r="F3195" s="109"/>
      <c r="G3195" s="109"/>
      <c r="H3195" s="109"/>
      <c r="I3195" s="110"/>
    </row>
    <row r="3196" spans="2:9">
      <c r="B3196" s="109"/>
      <c r="C3196" s="109"/>
      <c r="D3196" s="109"/>
      <c r="E3196" s="109"/>
      <c r="F3196" s="109"/>
      <c r="G3196" s="109"/>
      <c r="H3196" s="109"/>
      <c r="I3196" s="110"/>
    </row>
    <row r="3197" spans="2:9">
      <c r="B3197" s="109"/>
      <c r="C3197" s="109"/>
      <c r="D3197" s="109"/>
      <c r="E3197" s="109"/>
      <c r="F3197" s="109"/>
      <c r="G3197" s="109"/>
      <c r="H3197" s="109"/>
      <c r="I3197" s="110"/>
    </row>
    <row r="3198" spans="2:9">
      <c r="B3198" s="109"/>
      <c r="C3198" s="109"/>
      <c r="D3198" s="109"/>
      <c r="E3198" s="109"/>
      <c r="F3198" s="109"/>
      <c r="G3198" s="109"/>
      <c r="H3198" s="109"/>
      <c r="I3198" s="110"/>
    </row>
    <row r="3199" spans="2:9">
      <c r="B3199" s="109"/>
      <c r="C3199" s="109"/>
      <c r="D3199" s="109"/>
      <c r="E3199" s="109"/>
      <c r="F3199" s="109"/>
      <c r="G3199" s="109"/>
      <c r="H3199" s="109"/>
      <c r="I3199" s="110"/>
    </row>
    <row r="3200" spans="2:9">
      <c r="B3200" s="109"/>
      <c r="C3200" s="109"/>
      <c r="D3200" s="109"/>
      <c r="E3200" s="109"/>
      <c r="F3200" s="109"/>
      <c r="G3200" s="109"/>
      <c r="H3200" s="109"/>
      <c r="I3200" s="110"/>
    </row>
    <row r="3201" spans="2:9">
      <c r="B3201" s="109"/>
      <c r="C3201" s="109"/>
      <c r="D3201" s="109"/>
      <c r="E3201" s="109"/>
      <c r="F3201" s="109"/>
      <c r="G3201" s="109"/>
      <c r="H3201" s="109"/>
      <c r="I3201" s="110"/>
    </row>
    <row r="3202" spans="2:9">
      <c r="B3202" s="109"/>
      <c r="C3202" s="109"/>
      <c r="D3202" s="109"/>
      <c r="E3202" s="109"/>
      <c r="F3202" s="109"/>
      <c r="G3202" s="109"/>
      <c r="H3202" s="109"/>
      <c r="I3202" s="110"/>
    </row>
    <row r="3203" spans="2:9">
      <c r="B3203" s="109"/>
      <c r="C3203" s="109"/>
      <c r="D3203" s="109"/>
      <c r="E3203" s="109"/>
      <c r="F3203" s="109"/>
      <c r="G3203" s="109"/>
      <c r="H3203" s="109"/>
      <c r="I3203" s="110"/>
    </row>
    <row r="3204" spans="2:9">
      <c r="B3204" s="109"/>
      <c r="C3204" s="109"/>
      <c r="D3204" s="109"/>
      <c r="E3204" s="109"/>
      <c r="F3204" s="109"/>
      <c r="G3204" s="109"/>
      <c r="H3204" s="109"/>
      <c r="I3204" s="110"/>
    </row>
    <row r="3205" spans="2:9">
      <c r="B3205" s="109"/>
      <c r="C3205" s="109"/>
      <c r="D3205" s="109"/>
      <c r="E3205" s="109"/>
      <c r="F3205" s="109"/>
      <c r="G3205" s="109"/>
      <c r="H3205" s="109"/>
      <c r="I3205" s="110"/>
    </row>
    <row r="3206" spans="2:9">
      <c r="B3206" s="109"/>
      <c r="C3206" s="109"/>
      <c r="D3206" s="109"/>
      <c r="E3206" s="109"/>
      <c r="F3206" s="109"/>
      <c r="G3206" s="109"/>
      <c r="H3206" s="109"/>
      <c r="I3206" s="110"/>
    </row>
    <row r="3207" spans="2:9">
      <c r="B3207" s="109"/>
      <c r="C3207" s="109"/>
      <c r="D3207" s="109"/>
      <c r="E3207" s="109"/>
      <c r="F3207" s="109"/>
      <c r="G3207" s="109"/>
      <c r="H3207" s="109"/>
      <c r="I3207" s="110"/>
    </row>
    <row r="3208" spans="2:9">
      <c r="B3208" s="109"/>
      <c r="C3208" s="109"/>
      <c r="D3208" s="109"/>
      <c r="E3208" s="109"/>
      <c r="F3208" s="109"/>
      <c r="G3208" s="109"/>
      <c r="H3208" s="109"/>
      <c r="I3208" s="110"/>
    </row>
    <row r="3209" spans="2:9">
      <c r="B3209" s="109"/>
      <c r="C3209" s="109"/>
      <c r="D3209" s="109"/>
      <c r="E3209" s="109"/>
      <c r="F3209" s="109"/>
      <c r="G3209" s="109"/>
      <c r="H3209" s="109"/>
      <c r="I3209" s="110"/>
    </row>
    <row r="3210" spans="2:9">
      <c r="B3210" s="109"/>
      <c r="C3210" s="109"/>
      <c r="D3210" s="109"/>
      <c r="E3210" s="109"/>
      <c r="F3210" s="109"/>
      <c r="G3210" s="109"/>
      <c r="H3210" s="109"/>
      <c r="I3210" s="110"/>
    </row>
    <row r="3211" spans="2:9">
      <c r="B3211" s="109"/>
      <c r="C3211" s="109"/>
      <c r="D3211" s="109"/>
      <c r="E3211" s="109"/>
      <c r="F3211" s="109"/>
      <c r="G3211" s="109"/>
      <c r="H3211" s="109"/>
      <c r="I3211" s="110"/>
    </row>
    <row r="3212" spans="2:9">
      <c r="B3212" s="109"/>
      <c r="C3212" s="109"/>
      <c r="D3212" s="109"/>
      <c r="E3212" s="109"/>
      <c r="F3212" s="109"/>
      <c r="G3212" s="109"/>
      <c r="H3212" s="109"/>
      <c r="I3212" s="110"/>
    </row>
    <row r="3213" spans="2:9">
      <c r="B3213" s="109"/>
      <c r="C3213" s="109"/>
      <c r="D3213" s="109"/>
      <c r="E3213" s="109"/>
      <c r="F3213" s="109"/>
      <c r="G3213" s="109"/>
      <c r="H3213" s="109"/>
      <c r="I3213" s="110"/>
    </row>
    <row r="3214" spans="2:9">
      <c r="B3214" s="109"/>
      <c r="C3214" s="109"/>
      <c r="D3214" s="109"/>
      <c r="E3214" s="109"/>
      <c r="F3214" s="109"/>
      <c r="G3214" s="109"/>
      <c r="H3214" s="109"/>
      <c r="I3214" s="110"/>
    </row>
    <row r="3215" spans="2:9">
      <c r="B3215" s="109"/>
      <c r="C3215" s="109"/>
      <c r="D3215" s="109"/>
      <c r="E3215" s="109"/>
      <c r="F3215" s="109"/>
      <c r="G3215" s="109"/>
      <c r="H3215" s="109"/>
      <c r="I3215" s="110"/>
    </row>
    <row r="3216" spans="2:9">
      <c r="B3216" s="109"/>
      <c r="C3216" s="109"/>
      <c r="D3216" s="109"/>
      <c r="E3216" s="109"/>
      <c r="F3216" s="109"/>
      <c r="G3216" s="109"/>
      <c r="H3216" s="109"/>
      <c r="I3216" s="110"/>
    </row>
    <row r="3217" spans="2:9">
      <c r="B3217" s="109"/>
      <c r="C3217" s="109"/>
      <c r="D3217" s="109"/>
      <c r="E3217" s="109"/>
      <c r="F3217" s="109"/>
      <c r="G3217" s="109"/>
      <c r="H3217" s="109"/>
      <c r="I3217" s="110"/>
    </row>
    <row r="3218" spans="2:9">
      <c r="B3218" s="109"/>
      <c r="C3218" s="109"/>
      <c r="D3218" s="109"/>
      <c r="E3218" s="109"/>
      <c r="F3218" s="109"/>
      <c r="G3218" s="109"/>
      <c r="H3218" s="109"/>
      <c r="I3218" s="110"/>
    </row>
    <row r="3219" spans="2:9">
      <c r="B3219" s="109"/>
      <c r="C3219" s="109"/>
      <c r="D3219" s="109"/>
      <c r="E3219" s="109"/>
      <c r="F3219" s="109"/>
      <c r="G3219" s="109"/>
      <c r="H3219" s="109"/>
      <c r="I3219" s="110"/>
    </row>
    <row r="3220" spans="2:9">
      <c r="B3220" s="109"/>
      <c r="C3220" s="109"/>
      <c r="D3220" s="109"/>
      <c r="E3220" s="109"/>
      <c r="F3220" s="109"/>
      <c r="G3220" s="109"/>
      <c r="H3220" s="109"/>
      <c r="I3220" s="110"/>
    </row>
    <row r="3221" spans="2:9">
      <c r="B3221" s="109"/>
      <c r="C3221" s="109"/>
      <c r="D3221" s="109"/>
      <c r="E3221" s="109"/>
      <c r="F3221" s="109"/>
      <c r="G3221" s="109"/>
      <c r="H3221" s="109"/>
      <c r="I3221" s="110"/>
    </row>
    <row r="3222" spans="2:9">
      <c r="B3222" s="109"/>
      <c r="C3222" s="109"/>
      <c r="D3222" s="109"/>
      <c r="E3222" s="109"/>
      <c r="F3222" s="109"/>
      <c r="G3222" s="109"/>
      <c r="H3222" s="109"/>
      <c r="I3222" s="110"/>
    </row>
    <row r="3223" spans="2:9">
      <c r="B3223" s="109"/>
      <c r="C3223" s="109"/>
      <c r="D3223" s="109"/>
      <c r="E3223" s="109"/>
      <c r="F3223" s="109"/>
      <c r="G3223" s="109"/>
      <c r="H3223" s="109"/>
      <c r="I3223" s="110"/>
    </row>
    <row r="3224" spans="2:9">
      <c r="B3224" s="109"/>
      <c r="C3224" s="109"/>
      <c r="D3224" s="109"/>
      <c r="E3224" s="109"/>
      <c r="F3224" s="109"/>
      <c r="G3224" s="109"/>
      <c r="H3224" s="109"/>
      <c r="I3224" s="110"/>
    </row>
    <row r="3225" spans="2:9">
      <c r="B3225" s="109"/>
      <c r="C3225" s="109"/>
      <c r="D3225" s="109"/>
      <c r="E3225" s="109"/>
      <c r="F3225" s="109"/>
      <c r="G3225" s="109"/>
      <c r="H3225" s="109"/>
      <c r="I3225" s="110"/>
    </row>
    <row r="3226" spans="2:9">
      <c r="B3226" s="109"/>
      <c r="C3226" s="109"/>
      <c r="D3226" s="109"/>
      <c r="E3226" s="109"/>
      <c r="F3226" s="109"/>
      <c r="G3226" s="109"/>
      <c r="H3226" s="109"/>
      <c r="I3226" s="110"/>
    </row>
    <row r="3227" spans="2:9">
      <c r="B3227" s="109"/>
      <c r="C3227" s="109"/>
      <c r="D3227" s="109"/>
      <c r="E3227" s="109"/>
      <c r="F3227" s="109"/>
      <c r="G3227" s="109"/>
      <c r="H3227" s="109"/>
      <c r="I3227" s="110"/>
    </row>
    <row r="3228" spans="2:9">
      <c r="B3228" s="109"/>
      <c r="C3228" s="109"/>
      <c r="D3228" s="109"/>
      <c r="E3228" s="109"/>
      <c r="F3228" s="109"/>
      <c r="G3228" s="109"/>
      <c r="H3228" s="109"/>
      <c r="I3228" s="110"/>
    </row>
    <row r="3229" spans="2:9">
      <c r="B3229" s="109"/>
      <c r="C3229" s="109"/>
      <c r="D3229" s="109"/>
      <c r="E3229" s="109"/>
      <c r="F3229" s="109"/>
      <c r="G3229" s="109"/>
      <c r="H3229" s="109"/>
      <c r="I3229" s="110"/>
    </row>
    <row r="3230" spans="2:9">
      <c r="B3230" s="109"/>
      <c r="C3230" s="109"/>
      <c r="D3230" s="109"/>
      <c r="E3230" s="109"/>
      <c r="F3230" s="109"/>
      <c r="G3230" s="109"/>
      <c r="H3230" s="109"/>
      <c r="I3230" s="110"/>
    </row>
    <row r="3231" spans="2:9">
      <c r="B3231" s="109"/>
      <c r="C3231" s="109"/>
      <c r="D3231" s="109"/>
      <c r="E3231" s="109"/>
      <c r="F3231" s="109"/>
      <c r="G3231" s="109"/>
      <c r="H3231" s="109"/>
      <c r="I3231" s="110"/>
    </row>
    <row r="3232" spans="2:9">
      <c r="B3232" s="109"/>
      <c r="C3232" s="109"/>
      <c r="D3232" s="109"/>
      <c r="E3232" s="109"/>
      <c r="F3232" s="109"/>
      <c r="G3232" s="109"/>
      <c r="H3232" s="109"/>
      <c r="I3232" s="110"/>
    </row>
    <row r="3233" spans="2:9">
      <c r="B3233" s="109"/>
      <c r="C3233" s="109"/>
      <c r="D3233" s="109"/>
      <c r="E3233" s="109"/>
      <c r="F3233" s="109"/>
      <c r="G3233" s="109"/>
      <c r="H3233" s="109"/>
      <c r="I3233" s="110"/>
    </row>
    <row r="3234" spans="2:9">
      <c r="B3234" s="109"/>
      <c r="C3234" s="109"/>
      <c r="D3234" s="109"/>
      <c r="E3234" s="109"/>
      <c r="F3234" s="109"/>
      <c r="G3234" s="109"/>
      <c r="H3234" s="109"/>
      <c r="I3234" s="110"/>
    </row>
    <row r="3235" spans="2:9">
      <c r="B3235" s="109"/>
      <c r="C3235" s="109"/>
      <c r="D3235" s="109"/>
      <c r="E3235" s="109"/>
      <c r="F3235" s="109"/>
      <c r="G3235" s="109"/>
      <c r="H3235" s="109"/>
      <c r="I3235" s="110"/>
    </row>
    <row r="3236" spans="2:9">
      <c r="B3236" s="109"/>
      <c r="C3236" s="109"/>
      <c r="D3236" s="109"/>
      <c r="E3236" s="109"/>
      <c r="F3236" s="109"/>
      <c r="G3236" s="109"/>
      <c r="H3236" s="109"/>
      <c r="I3236" s="110"/>
    </row>
    <row r="3237" spans="2:9">
      <c r="B3237" s="109"/>
      <c r="C3237" s="109"/>
      <c r="D3237" s="109"/>
      <c r="E3237" s="109"/>
      <c r="F3237" s="109"/>
      <c r="G3237" s="109"/>
      <c r="H3237" s="109"/>
      <c r="I3237" s="110"/>
    </row>
    <row r="3238" spans="2:9">
      <c r="B3238" s="109"/>
      <c r="C3238" s="109"/>
      <c r="D3238" s="109"/>
      <c r="E3238" s="109"/>
      <c r="F3238" s="109"/>
      <c r="G3238" s="109"/>
      <c r="H3238" s="109"/>
      <c r="I3238" s="110"/>
    </row>
    <row r="3239" spans="2:9">
      <c r="B3239" s="109"/>
      <c r="C3239" s="109"/>
      <c r="D3239" s="109"/>
      <c r="E3239" s="109"/>
      <c r="F3239" s="109"/>
      <c r="G3239" s="109"/>
      <c r="H3239" s="109"/>
      <c r="I3239" s="110"/>
    </row>
    <row r="3240" spans="2:9">
      <c r="B3240" s="109"/>
      <c r="C3240" s="109"/>
      <c r="D3240" s="109"/>
      <c r="E3240" s="109"/>
      <c r="F3240" s="109"/>
      <c r="G3240" s="109"/>
      <c r="H3240" s="109"/>
      <c r="I3240" s="110"/>
    </row>
    <row r="3241" spans="2:9">
      <c r="B3241" s="109"/>
      <c r="C3241" s="109"/>
      <c r="D3241" s="109"/>
      <c r="E3241" s="109"/>
      <c r="F3241" s="109"/>
      <c r="G3241" s="109"/>
      <c r="H3241" s="109"/>
      <c r="I3241" s="110"/>
    </row>
    <row r="3242" spans="2:9">
      <c r="B3242" s="109"/>
      <c r="C3242" s="109"/>
      <c r="D3242" s="109"/>
      <c r="E3242" s="109"/>
      <c r="F3242" s="109"/>
      <c r="G3242" s="109"/>
      <c r="H3242" s="109"/>
      <c r="I3242" s="110"/>
    </row>
    <row r="3243" spans="2:9">
      <c r="B3243" s="109"/>
      <c r="C3243" s="109"/>
      <c r="D3243" s="109"/>
      <c r="E3243" s="109"/>
      <c r="F3243" s="109"/>
      <c r="G3243" s="109"/>
      <c r="H3243" s="109"/>
      <c r="I3243" s="110"/>
    </row>
    <row r="3244" spans="2:9">
      <c r="B3244" s="109"/>
      <c r="C3244" s="109"/>
      <c r="D3244" s="109"/>
      <c r="E3244" s="109"/>
      <c r="F3244" s="109"/>
      <c r="G3244" s="109"/>
      <c r="H3244" s="109"/>
      <c r="I3244" s="110"/>
    </row>
    <row r="3245" spans="2:9">
      <c r="B3245" s="109"/>
      <c r="C3245" s="109"/>
      <c r="D3245" s="109"/>
      <c r="E3245" s="109"/>
      <c r="F3245" s="109"/>
      <c r="G3245" s="109"/>
      <c r="H3245" s="109"/>
      <c r="I3245" s="110"/>
    </row>
    <row r="3246" spans="2:9">
      <c r="B3246" s="109"/>
      <c r="C3246" s="109"/>
      <c r="D3246" s="109"/>
      <c r="E3246" s="109"/>
      <c r="F3246" s="109"/>
      <c r="G3246" s="109"/>
      <c r="H3246" s="109"/>
      <c r="I3246" s="110"/>
    </row>
    <row r="3247" spans="2:9">
      <c r="B3247" s="109"/>
      <c r="C3247" s="109"/>
      <c r="D3247" s="109"/>
      <c r="E3247" s="109"/>
      <c r="F3247" s="109"/>
      <c r="G3247" s="109"/>
      <c r="H3247" s="109"/>
      <c r="I3247" s="110"/>
    </row>
    <row r="3248" spans="2:9">
      <c r="B3248" s="109"/>
      <c r="C3248" s="109"/>
      <c r="D3248" s="109"/>
      <c r="E3248" s="109"/>
      <c r="F3248" s="109"/>
      <c r="G3248" s="109"/>
      <c r="H3248" s="109"/>
      <c r="I3248" s="110"/>
    </row>
    <row r="3249" spans="2:9">
      <c r="B3249" s="109"/>
      <c r="C3249" s="109"/>
      <c r="D3249" s="109"/>
      <c r="E3249" s="109"/>
      <c r="F3249" s="109"/>
      <c r="G3249" s="109"/>
      <c r="H3249" s="109"/>
      <c r="I3249" s="110"/>
    </row>
    <row r="3250" spans="2:9">
      <c r="B3250" s="109"/>
      <c r="C3250" s="109"/>
      <c r="D3250" s="109"/>
      <c r="E3250" s="109"/>
      <c r="F3250" s="109"/>
      <c r="G3250" s="109"/>
      <c r="H3250" s="109"/>
      <c r="I3250" s="110"/>
    </row>
    <row r="3251" spans="2:9">
      <c r="B3251" s="109"/>
      <c r="C3251" s="109"/>
      <c r="D3251" s="109"/>
      <c r="E3251" s="109"/>
      <c r="F3251" s="109"/>
      <c r="G3251" s="109"/>
      <c r="H3251" s="109"/>
      <c r="I3251" s="110"/>
    </row>
    <row r="3252" spans="2:9">
      <c r="B3252" s="109"/>
      <c r="C3252" s="109"/>
      <c r="D3252" s="109"/>
      <c r="E3252" s="109"/>
      <c r="F3252" s="109"/>
      <c r="G3252" s="109"/>
      <c r="H3252" s="109"/>
      <c r="I3252" s="110"/>
    </row>
    <row r="3253" spans="2:9">
      <c r="B3253" s="109"/>
      <c r="C3253" s="109"/>
      <c r="D3253" s="109"/>
      <c r="E3253" s="109"/>
      <c r="F3253" s="109"/>
      <c r="G3253" s="109"/>
      <c r="H3253" s="109"/>
      <c r="I3253" s="110"/>
    </row>
    <row r="3254" spans="2:9">
      <c r="B3254" s="109"/>
      <c r="C3254" s="109"/>
      <c r="D3254" s="109"/>
      <c r="E3254" s="109"/>
      <c r="F3254" s="109"/>
      <c r="G3254" s="109"/>
      <c r="H3254" s="109"/>
      <c r="I3254" s="110"/>
    </row>
    <row r="3255" spans="2:9">
      <c r="B3255" s="109"/>
      <c r="C3255" s="109"/>
      <c r="D3255" s="109"/>
      <c r="E3255" s="109"/>
      <c r="F3255" s="109"/>
      <c r="G3255" s="109"/>
      <c r="H3255" s="109"/>
      <c r="I3255" s="110"/>
    </row>
    <row r="3256" spans="2:9">
      <c r="B3256" s="109"/>
      <c r="C3256" s="109"/>
      <c r="D3256" s="109"/>
      <c r="E3256" s="109"/>
      <c r="F3256" s="109"/>
      <c r="G3256" s="109"/>
      <c r="H3256" s="109"/>
      <c r="I3256" s="110"/>
    </row>
    <row r="3257" spans="2:9">
      <c r="B3257" s="109"/>
      <c r="C3257" s="109"/>
      <c r="D3257" s="109"/>
      <c r="E3257" s="109"/>
      <c r="F3257" s="109"/>
      <c r="G3257" s="109"/>
      <c r="H3257" s="109"/>
      <c r="I3257" s="110"/>
    </row>
    <row r="3258" spans="2:9">
      <c r="B3258" s="109"/>
      <c r="C3258" s="109"/>
      <c r="D3258" s="109"/>
      <c r="E3258" s="109"/>
      <c r="F3258" s="109"/>
      <c r="G3258" s="109"/>
      <c r="H3258" s="109"/>
      <c r="I3258" s="110"/>
    </row>
    <row r="3259" spans="2:9">
      <c r="B3259" s="109"/>
      <c r="C3259" s="109"/>
      <c r="D3259" s="109"/>
      <c r="E3259" s="109"/>
      <c r="F3259" s="109"/>
      <c r="G3259" s="109"/>
      <c r="H3259" s="109"/>
      <c r="I3259" s="110"/>
    </row>
    <row r="3260" spans="2:9">
      <c r="B3260" s="109"/>
      <c r="C3260" s="109"/>
      <c r="D3260" s="109"/>
      <c r="E3260" s="109"/>
      <c r="F3260" s="109"/>
      <c r="G3260" s="109"/>
      <c r="H3260" s="109"/>
      <c r="I3260" s="110"/>
    </row>
    <row r="3261" spans="2:9">
      <c r="B3261" s="109"/>
      <c r="C3261" s="109"/>
      <c r="D3261" s="109"/>
      <c r="E3261" s="109"/>
      <c r="F3261" s="109"/>
      <c r="G3261" s="109"/>
      <c r="H3261" s="109"/>
      <c r="I3261" s="110"/>
    </row>
    <row r="3262" spans="2:9">
      <c r="B3262" s="109"/>
      <c r="C3262" s="109"/>
      <c r="D3262" s="109"/>
      <c r="E3262" s="109"/>
      <c r="F3262" s="109"/>
      <c r="G3262" s="109"/>
      <c r="H3262" s="109"/>
      <c r="I3262" s="110"/>
    </row>
    <row r="3263" spans="2:9">
      <c r="B3263" s="109"/>
      <c r="C3263" s="109"/>
      <c r="D3263" s="109"/>
      <c r="E3263" s="109"/>
      <c r="F3263" s="109"/>
      <c r="G3263" s="109"/>
      <c r="H3263" s="109"/>
      <c r="I3263" s="110"/>
    </row>
    <row r="3264" spans="2:9">
      <c r="B3264" s="109"/>
      <c r="C3264" s="109"/>
      <c r="D3264" s="109"/>
      <c r="E3264" s="109"/>
      <c r="F3264" s="109"/>
      <c r="G3264" s="109"/>
      <c r="H3264" s="109"/>
      <c r="I3264" s="110"/>
    </row>
    <row r="3265" spans="2:9">
      <c r="B3265" s="109"/>
      <c r="C3265" s="109"/>
      <c r="D3265" s="109"/>
      <c r="E3265" s="109"/>
      <c r="F3265" s="109"/>
      <c r="G3265" s="109"/>
      <c r="H3265" s="109"/>
      <c r="I3265" s="110"/>
    </row>
    <row r="3266" spans="2:9">
      <c r="B3266" s="109"/>
      <c r="C3266" s="109"/>
      <c r="D3266" s="109"/>
      <c r="E3266" s="109"/>
      <c r="F3266" s="109"/>
      <c r="G3266" s="109"/>
      <c r="H3266" s="109"/>
      <c r="I3266" s="110"/>
    </row>
    <row r="3267" spans="2:9">
      <c r="B3267" s="109"/>
      <c r="C3267" s="109"/>
      <c r="D3267" s="109"/>
      <c r="E3267" s="109"/>
      <c r="F3267" s="109"/>
      <c r="G3267" s="109"/>
      <c r="H3267" s="109"/>
      <c r="I3267" s="110"/>
    </row>
    <row r="3268" spans="2:9">
      <c r="B3268" s="109"/>
      <c r="C3268" s="109"/>
      <c r="D3268" s="109"/>
      <c r="E3268" s="109"/>
      <c r="F3268" s="109"/>
      <c r="G3268" s="109"/>
      <c r="H3268" s="109"/>
      <c r="I3268" s="110"/>
    </row>
    <row r="3269" spans="2:9">
      <c r="B3269" s="109"/>
      <c r="C3269" s="109"/>
      <c r="D3269" s="109"/>
      <c r="E3269" s="109"/>
      <c r="F3269" s="109"/>
      <c r="G3269" s="109"/>
      <c r="H3269" s="109"/>
      <c r="I3269" s="110"/>
    </row>
    <row r="3270" spans="2:9">
      <c r="B3270" s="109"/>
      <c r="C3270" s="109"/>
      <c r="D3270" s="109"/>
      <c r="E3270" s="109"/>
      <c r="F3270" s="109"/>
      <c r="G3270" s="109"/>
      <c r="H3270" s="109"/>
      <c r="I3270" s="110"/>
    </row>
    <row r="3271" spans="2:9">
      <c r="B3271" s="109"/>
      <c r="C3271" s="109"/>
      <c r="D3271" s="109"/>
      <c r="E3271" s="109"/>
      <c r="F3271" s="109"/>
      <c r="G3271" s="109"/>
      <c r="H3271" s="109"/>
      <c r="I3271" s="110"/>
    </row>
    <row r="3272" spans="2:9">
      <c r="B3272" s="109"/>
      <c r="C3272" s="109"/>
      <c r="D3272" s="109"/>
      <c r="E3272" s="109"/>
      <c r="F3272" s="109"/>
      <c r="G3272" s="109"/>
      <c r="H3272" s="109"/>
      <c r="I3272" s="110"/>
    </row>
    <row r="3273" spans="2:9">
      <c r="B3273" s="109"/>
      <c r="C3273" s="109"/>
      <c r="D3273" s="109"/>
      <c r="E3273" s="109"/>
      <c r="F3273" s="109"/>
      <c r="G3273" s="109"/>
      <c r="H3273" s="109"/>
      <c r="I3273" s="110"/>
    </row>
    <row r="3274" spans="2:9">
      <c r="B3274" s="109"/>
      <c r="C3274" s="109"/>
      <c r="D3274" s="109"/>
      <c r="E3274" s="109"/>
      <c r="F3274" s="109"/>
      <c r="G3274" s="109"/>
      <c r="H3274" s="109"/>
      <c r="I3274" s="110"/>
    </row>
    <row r="3275" spans="2:9">
      <c r="B3275" s="109"/>
      <c r="C3275" s="109"/>
      <c r="D3275" s="109"/>
      <c r="E3275" s="109"/>
      <c r="F3275" s="109"/>
      <c r="G3275" s="109"/>
      <c r="H3275" s="109"/>
      <c r="I3275" s="110"/>
    </row>
    <row r="3276" spans="2:9">
      <c r="B3276" s="109"/>
      <c r="C3276" s="109"/>
      <c r="D3276" s="109"/>
      <c r="E3276" s="109"/>
      <c r="F3276" s="109"/>
      <c r="G3276" s="109"/>
      <c r="H3276" s="109"/>
      <c r="I3276" s="110"/>
    </row>
    <row r="3277" spans="2:9">
      <c r="B3277" s="109"/>
      <c r="C3277" s="109"/>
      <c r="D3277" s="109"/>
      <c r="E3277" s="109"/>
      <c r="F3277" s="109"/>
      <c r="G3277" s="109"/>
      <c r="H3277" s="109"/>
      <c r="I3277" s="110"/>
    </row>
    <row r="3278" spans="2:9">
      <c r="B3278" s="109"/>
      <c r="C3278" s="109"/>
      <c r="D3278" s="109"/>
      <c r="E3278" s="109"/>
      <c r="F3278" s="109"/>
      <c r="G3278" s="109"/>
      <c r="H3278" s="109"/>
      <c r="I3278" s="110"/>
    </row>
    <row r="3279" spans="2:9">
      <c r="B3279" s="109"/>
      <c r="C3279" s="109"/>
      <c r="D3279" s="109"/>
      <c r="E3279" s="109"/>
      <c r="F3279" s="109"/>
      <c r="G3279" s="109"/>
      <c r="H3279" s="109"/>
      <c r="I3279" s="110"/>
    </row>
    <row r="3280" spans="2:9">
      <c r="B3280" s="109"/>
      <c r="C3280" s="109"/>
      <c r="D3280" s="109"/>
      <c r="E3280" s="109"/>
      <c r="F3280" s="109"/>
      <c r="G3280" s="109"/>
      <c r="H3280" s="109"/>
      <c r="I3280" s="110"/>
    </row>
    <row r="3281" spans="2:9">
      <c r="B3281" s="109"/>
      <c r="C3281" s="109"/>
      <c r="D3281" s="109"/>
      <c r="E3281" s="109"/>
      <c r="F3281" s="109"/>
      <c r="G3281" s="109"/>
      <c r="H3281" s="109"/>
      <c r="I3281" s="110"/>
    </row>
    <row r="3282" spans="2:9">
      <c r="B3282" s="109"/>
      <c r="C3282" s="109"/>
      <c r="D3282" s="109"/>
      <c r="E3282" s="109"/>
      <c r="F3282" s="109"/>
      <c r="G3282" s="109"/>
      <c r="H3282" s="109"/>
      <c r="I3282" s="110"/>
    </row>
    <row r="3283" spans="2:9">
      <c r="B3283" s="109"/>
      <c r="C3283" s="109"/>
      <c r="D3283" s="109"/>
      <c r="E3283" s="109"/>
      <c r="F3283" s="109"/>
      <c r="G3283" s="109"/>
      <c r="H3283" s="109"/>
      <c r="I3283" s="110"/>
    </row>
    <row r="3284" spans="2:9">
      <c r="B3284" s="109"/>
      <c r="C3284" s="109"/>
      <c r="D3284" s="109"/>
      <c r="E3284" s="109"/>
      <c r="F3284" s="109"/>
      <c r="G3284" s="109"/>
      <c r="H3284" s="109"/>
      <c r="I3284" s="110"/>
    </row>
    <row r="3285" spans="2:9">
      <c r="B3285" s="109"/>
      <c r="C3285" s="109"/>
      <c r="D3285" s="109"/>
      <c r="E3285" s="109"/>
      <c r="F3285" s="109"/>
      <c r="G3285" s="109"/>
      <c r="H3285" s="109"/>
      <c r="I3285" s="110"/>
    </row>
    <row r="3286" spans="2:9">
      <c r="B3286" s="109"/>
      <c r="C3286" s="109"/>
      <c r="D3286" s="109"/>
      <c r="E3286" s="109"/>
      <c r="F3286" s="109"/>
      <c r="G3286" s="109"/>
      <c r="H3286" s="109"/>
      <c r="I3286" s="110"/>
    </row>
    <row r="3287" spans="2:9">
      <c r="B3287" s="109"/>
      <c r="C3287" s="109"/>
      <c r="D3287" s="109"/>
      <c r="E3287" s="109"/>
      <c r="F3287" s="109"/>
      <c r="G3287" s="109"/>
      <c r="H3287" s="109"/>
      <c r="I3287" s="110"/>
    </row>
    <row r="3288" spans="2:9">
      <c r="B3288" s="109"/>
      <c r="C3288" s="109"/>
      <c r="D3288" s="109"/>
      <c r="E3288" s="109"/>
      <c r="F3288" s="109"/>
      <c r="G3288" s="109"/>
      <c r="H3288" s="109"/>
      <c r="I3288" s="110"/>
    </row>
    <row r="3289" spans="2:9">
      <c r="B3289" s="109"/>
      <c r="C3289" s="109"/>
      <c r="D3289" s="109"/>
      <c r="E3289" s="109"/>
      <c r="F3289" s="109"/>
      <c r="G3289" s="109"/>
      <c r="H3289" s="109"/>
      <c r="I3289" s="110"/>
    </row>
    <row r="3290" spans="2:9">
      <c r="B3290" s="109"/>
      <c r="C3290" s="109"/>
      <c r="D3290" s="109"/>
      <c r="E3290" s="109"/>
      <c r="F3290" s="109"/>
      <c r="G3290" s="109"/>
      <c r="H3290" s="109"/>
      <c r="I3290" s="110"/>
    </row>
    <row r="3291" spans="2:9">
      <c r="B3291" s="109"/>
      <c r="C3291" s="109"/>
      <c r="D3291" s="109"/>
      <c r="E3291" s="109"/>
      <c r="F3291" s="109"/>
      <c r="G3291" s="109"/>
      <c r="H3291" s="109"/>
      <c r="I3291" s="110"/>
    </row>
    <row r="3292" spans="2:9">
      <c r="B3292" s="109"/>
      <c r="C3292" s="109"/>
      <c r="D3292" s="109"/>
      <c r="E3292" s="109"/>
      <c r="F3292" s="109"/>
      <c r="G3292" s="109"/>
      <c r="H3292" s="109"/>
      <c r="I3292" s="110"/>
    </row>
    <row r="3293" spans="2:9">
      <c r="B3293" s="109"/>
      <c r="C3293" s="109"/>
      <c r="D3293" s="109"/>
      <c r="E3293" s="109"/>
      <c r="F3293" s="109"/>
      <c r="G3293" s="109"/>
      <c r="H3293" s="109"/>
      <c r="I3293" s="110"/>
    </row>
    <row r="3294" spans="2:9">
      <c r="B3294" s="109"/>
      <c r="C3294" s="109"/>
      <c r="D3294" s="109"/>
      <c r="E3294" s="109"/>
      <c r="F3294" s="109"/>
      <c r="G3294" s="109"/>
      <c r="H3294" s="109"/>
      <c r="I3294" s="110"/>
    </row>
    <row r="3295" spans="2:9">
      <c r="B3295" s="109"/>
      <c r="C3295" s="109"/>
      <c r="D3295" s="109"/>
      <c r="E3295" s="109"/>
      <c r="F3295" s="109"/>
      <c r="G3295" s="109"/>
      <c r="H3295" s="109"/>
      <c r="I3295" s="110"/>
    </row>
    <row r="3296" spans="2:9">
      <c r="B3296" s="109"/>
      <c r="C3296" s="109"/>
      <c r="D3296" s="109"/>
      <c r="E3296" s="109"/>
      <c r="F3296" s="109"/>
      <c r="G3296" s="109"/>
      <c r="H3296" s="109"/>
      <c r="I3296" s="110"/>
    </row>
    <row r="3297" spans="2:9">
      <c r="B3297" s="109"/>
      <c r="C3297" s="109"/>
      <c r="D3297" s="109"/>
      <c r="E3297" s="109"/>
      <c r="F3297" s="109"/>
      <c r="G3297" s="109"/>
      <c r="H3297" s="109"/>
      <c r="I3297" s="110"/>
    </row>
    <row r="3298" spans="2:9">
      <c r="B3298" s="109"/>
      <c r="C3298" s="109"/>
      <c r="D3298" s="109"/>
      <c r="E3298" s="109"/>
      <c r="F3298" s="109"/>
      <c r="G3298" s="109"/>
      <c r="H3298" s="109"/>
      <c r="I3298" s="110"/>
    </row>
    <row r="3299" spans="2:9">
      <c r="B3299" s="109"/>
      <c r="C3299" s="109"/>
      <c r="D3299" s="109"/>
      <c r="E3299" s="109"/>
      <c r="F3299" s="109"/>
      <c r="G3299" s="109"/>
      <c r="H3299" s="109"/>
      <c r="I3299" s="110"/>
    </row>
    <row r="3300" spans="2:9">
      <c r="B3300" s="109"/>
      <c r="C3300" s="109"/>
      <c r="D3300" s="109"/>
      <c r="E3300" s="109"/>
      <c r="F3300" s="109"/>
      <c r="G3300" s="109"/>
      <c r="H3300" s="109"/>
      <c r="I3300" s="110"/>
    </row>
    <row r="3301" spans="2:9">
      <c r="B3301" s="109"/>
      <c r="C3301" s="109"/>
      <c r="D3301" s="109"/>
      <c r="E3301" s="109"/>
      <c r="F3301" s="109"/>
      <c r="G3301" s="109"/>
      <c r="H3301" s="109"/>
      <c r="I3301" s="110"/>
    </row>
    <row r="3302" spans="2:9">
      <c r="B3302" s="109"/>
      <c r="C3302" s="109"/>
      <c r="D3302" s="109"/>
      <c r="E3302" s="109"/>
      <c r="F3302" s="109"/>
      <c r="G3302" s="109"/>
      <c r="H3302" s="109"/>
      <c r="I3302" s="110"/>
    </row>
    <row r="3303" spans="2:9">
      <c r="B3303" s="109"/>
      <c r="C3303" s="109"/>
      <c r="D3303" s="109"/>
      <c r="E3303" s="109"/>
      <c r="F3303" s="109"/>
      <c r="G3303" s="109"/>
      <c r="H3303" s="109"/>
      <c r="I3303" s="110"/>
    </row>
    <row r="3304" spans="2:9">
      <c r="B3304" s="109"/>
      <c r="C3304" s="109"/>
      <c r="D3304" s="109"/>
      <c r="E3304" s="109"/>
      <c r="F3304" s="109"/>
      <c r="G3304" s="109"/>
      <c r="H3304" s="109"/>
      <c r="I3304" s="110"/>
    </row>
    <row r="3305" spans="2:9">
      <c r="B3305" s="109"/>
      <c r="C3305" s="109"/>
      <c r="D3305" s="109"/>
      <c r="E3305" s="109"/>
      <c r="F3305" s="109"/>
      <c r="G3305" s="109"/>
      <c r="H3305" s="109"/>
      <c r="I3305" s="110"/>
    </row>
    <row r="3306" spans="2:9">
      <c r="B3306" s="109"/>
      <c r="C3306" s="109"/>
      <c r="D3306" s="109"/>
      <c r="E3306" s="109"/>
      <c r="F3306" s="109"/>
      <c r="G3306" s="109"/>
      <c r="H3306" s="109"/>
      <c r="I3306" s="110"/>
    </row>
    <row r="3307" spans="2:9">
      <c r="B3307" s="109"/>
      <c r="C3307" s="109"/>
      <c r="D3307" s="109"/>
      <c r="E3307" s="109"/>
      <c r="F3307" s="109"/>
      <c r="G3307" s="109"/>
      <c r="H3307" s="109"/>
      <c r="I3307" s="110"/>
    </row>
    <row r="3308" spans="2:9">
      <c r="B3308" s="109"/>
      <c r="C3308" s="109"/>
      <c r="D3308" s="109"/>
      <c r="E3308" s="109"/>
      <c r="F3308" s="109"/>
      <c r="G3308" s="109"/>
      <c r="H3308" s="109"/>
      <c r="I3308" s="110"/>
    </row>
    <row r="3309" spans="2:9">
      <c r="B3309" s="109"/>
      <c r="C3309" s="109"/>
      <c r="D3309" s="109"/>
      <c r="E3309" s="109"/>
      <c r="F3309" s="109"/>
      <c r="G3309" s="109"/>
      <c r="H3309" s="109"/>
      <c r="I3309" s="110"/>
    </row>
    <row r="3310" spans="2:9">
      <c r="B3310" s="109"/>
      <c r="C3310" s="109"/>
      <c r="D3310" s="109"/>
      <c r="E3310" s="109"/>
      <c r="F3310" s="109"/>
      <c r="G3310" s="109"/>
      <c r="H3310" s="109"/>
      <c r="I3310" s="110"/>
    </row>
    <row r="3311" spans="2:9">
      <c r="B3311" s="109"/>
      <c r="C3311" s="109"/>
      <c r="D3311" s="109"/>
      <c r="E3311" s="109"/>
      <c r="F3311" s="109"/>
      <c r="G3311" s="109"/>
      <c r="H3311" s="109"/>
      <c r="I3311" s="110"/>
    </row>
    <row r="3312" spans="2:9">
      <c r="B3312" s="109"/>
      <c r="C3312" s="109"/>
      <c r="D3312" s="109"/>
      <c r="E3312" s="109"/>
      <c r="F3312" s="109"/>
      <c r="G3312" s="109"/>
      <c r="H3312" s="109"/>
      <c r="I3312" s="110"/>
    </row>
    <row r="3313" spans="2:9">
      <c r="B3313" s="109"/>
      <c r="C3313" s="109"/>
      <c r="D3313" s="109"/>
      <c r="E3313" s="109"/>
      <c r="F3313" s="109"/>
      <c r="G3313" s="109"/>
      <c r="H3313" s="109"/>
      <c r="I3313" s="110"/>
    </row>
    <row r="3314" spans="2:9">
      <c r="B3314" s="109"/>
      <c r="C3314" s="109"/>
      <c r="D3314" s="109"/>
      <c r="E3314" s="109"/>
      <c r="F3314" s="109"/>
      <c r="G3314" s="109"/>
      <c r="H3314" s="109"/>
      <c r="I3314" s="110"/>
    </row>
    <row r="3315" spans="2:9">
      <c r="B3315" s="109"/>
      <c r="C3315" s="109"/>
      <c r="D3315" s="109"/>
      <c r="E3315" s="109"/>
      <c r="F3315" s="109"/>
      <c r="G3315" s="109"/>
      <c r="H3315" s="109"/>
      <c r="I3315" s="110"/>
    </row>
    <row r="3316" spans="2:9">
      <c r="B3316" s="109"/>
      <c r="C3316" s="109"/>
      <c r="D3316" s="109"/>
      <c r="E3316" s="109"/>
      <c r="F3316" s="109"/>
      <c r="G3316" s="109"/>
      <c r="H3316" s="109"/>
      <c r="I3316" s="110"/>
    </row>
    <row r="3317" spans="2:9">
      <c r="B3317" s="109"/>
      <c r="C3317" s="109"/>
      <c r="D3317" s="109"/>
      <c r="E3317" s="109"/>
      <c r="F3317" s="109"/>
      <c r="G3317" s="109"/>
      <c r="H3317" s="109"/>
      <c r="I3317" s="110"/>
    </row>
    <row r="3318" spans="2:9">
      <c r="B3318" s="109"/>
      <c r="C3318" s="109"/>
      <c r="D3318" s="109"/>
      <c r="E3318" s="109"/>
      <c r="F3318" s="109"/>
      <c r="G3318" s="109"/>
      <c r="H3318" s="109"/>
      <c r="I3318" s="110"/>
    </row>
    <row r="3319" spans="2:9">
      <c r="B3319" s="109"/>
      <c r="C3319" s="109"/>
      <c r="D3319" s="109"/>
      <c r="E3319" s="109"/>
      <c r="F3319" s="109"/>
      <c r="G3319" s="109"/>
      <c r="H3319" s="109"/>
      <c r="I3319" s="110"/>
    </row>
    <row r="3320" spans="2:9">
      <c r="B3320" s="109"/>
      <c r="C3320" s="109"/>
      <c r="D3320" s="109"/>
      <c r="E3320" s="109"/>
      <c r="F3320" s="109"/>
      <c r="G3320" s="109"/>
      <c r="H3320" s="109"/>
      <c r="I3320" s="110"/>
    </row>
    <row r="3321" spans="2:9">
      <c r="B3321" s="109"/>
      <c r="C3321" s="109"/>
      <c r="D3321" s="109"/>
      <c r="E3321" s="109"/>
      <c r="F3321" s="109"/>
      <c r="G3321" s="109"/>
      <c r="H3321" s="109"/>
      <c r="I3321" s="110"/>
    </row>
    <row r="3322" spans="2:9">
      <c r="B3322" s="109"/>
      <c r="C3322" s="109"/>
      <c r="D3322" s="109"/>
      <c r="E3322" s="109"/>
      <c r="F3322" s="109"/>
      <c r="G3322" s="109"/>
      <c r="H3322" s="109"/>
      <c r="I3322" s="110"/>
    </row>
    <row r="3323" spans="2:9">
      <c r="B3323" s="109"/>
      <c r="C3323" s="109"/>
      <c r="D3323" s="109"/>
      <c r="E3323" s="109"/>
      <c r="F3323" s="109"/>
      <c r="G3323" s="109"/>
      <c r="H3323" s="109"/>
      <c r="I3323" s="110"/>
    </row>
    <row r="3324" spans="2:9">
      <c r="B3324" s="109"/>
      <c r="C3324" s="109"/>
      <c r="D3324" s="109"/>
      <c r="E3324" s="109"/>
      <c r="F3324" s="109"/>
      <c r="G3324" s="109"/>
      <c r="H3324" s="109"/>
      <c r="I3324" s="110"/>
    </row>
    <row r="3325" spans="2:9">
      <c r="B3325" s="109"/>
      <c r="C3325" s="109"/>
      <c r="D3325" s="109"/>
      <c r="E3325" s="109"/>
      <c r="F3325" s="109"/>
      <c r="G3325" s="109"/>
      <c r="H3325" s="109"/>
      <c r="I3325" s="110"/>
    </row>
    <row r="3326" spans="2:9">
      <c r="B3326" s="109"/>
      <c r="C3326" s="109"/>
      <c r="D3326" s="109"/>
      <c r="E3326" s="109"/>
      <c r="F3326" s="109"/>
      <c r="G3326" s="109"/>
      <c r="H3326" s="109"/>
      <c r="I3326" s="110"/>
    </row>
    <row r="3327" spans="2:9">
      <c r="B3327" s="109"/>
      <c r="C3327" s="109"/>
      <c r="D3327" s="109"/>
      <c r="E3327" s="109"/>
      <c r="F3327" s="109"/>
      <c r="G3327" s="109"/>
      <c r="H3327" s="109"/>
      <c r="I3327" s="110"/>
    </row>
    <row r="3328" spans="2:9">
      <c r="B3328" s="109"/>
      <c r="C3328" s="109"/>
      <c r="D3328" s="109"/>
      <c r="E3328" s="109"/>
      <c r="F3328" s="109"/>
      <c r="G3328" s="109"/>
      <c r="H3328" s="109"/>
      <c r="I3328" s="110"/>
    </row>
    <row r="3329" spans="2:9">
      <c r="B3329" s="109"/>
      <c r="C3329" s="109"/>
      <c r="D3329" s="109"/>
      <c r="E3329" s="109"/>
      <c r="F3329" s="109"/>
      <c r="G3329" s="109"/>
      <c r="H3329" s="109"/>
      <c r="I3329" s="110"/>
    </row>
    <row r="3330" spans="2:9">
      <c r="B3330" s="109"/>
      <c r="C3330" s="109"/>
      <c r="D3330" s="109"/>
      <c r="E3330" s="109"/>
      <c r="F3330" s="109"/>
      <c r="G3330" s="109"/>
      <c r="H3330" s="109"/>
      <c r="I3330" s="110"/>
    </row>
    <row r="3331" spans="2:9">
      <c r="B3331" s="109"/>
      <c r="C3331" s="109"/>
      <c r="D3331" s="109"/>
      <c r="E3331" s="109"/>
      <c r="F3331" s="109"/>
      <c r="G3331" s="109"/>
      <c r="H3331" s="109"/>
      <c r="I3331" s="110"/>
    </row>
    <row r="3332" spans="2:9">
      <c r="B3332" s="109"/>
      <c r="C3332" s="109"/>
      <c r="D3332" s="109"/>
      <c r="E3332" s="109"/>
      <c r="F3332" s="109"/>
      <c r="G3332" s="109"/>
      <c r="H3332" s="109"/>
      <c r="I3332" s="110"/>
    </row>
    <row r="3333" spans="2:9">
      <c r="B3333" s="109"/>
      <c r="C3333" s="109"/>
      <c r="D3333" s="109"/>
      <c r="E3333" s="109"/>
      <c r="F3333" s="109"/>
      <c r="G3333" s="109"/>
      <c r="H3333" s="109"/>
      <c r="I3333" s="110"/>
    </row>
    <row r="3334" spans="2:9">
      <c r="B3334" s="109"/>
      <c r="C3334" s="109"/>
      <c r="D3334" s="109"/>
      <c r="E3334" s="109"/>
      <c r="F3334" s="109"/>
      <c r="G3334" s="109"/>
      <c r="H3334" s="109"/>
      <c r="I3334" s="110"/>
    </row>
    <row r="3335" spans="2:9">
      <c r="B3335" s="109"/>
      <c r="C3335" s="109"/>
      <c r="D3335" s="109"/>
      <c r="E3335" s="109"/>
      <c r="F3335" s="109"/>
      <c r="G3335" s="109"/>
      <c r="H3335" s="109"/>
      <c r="I3335" s="110"/>
    </row>
    <row r="3336" spans="2:9">
      <c r="B3336" s="109"/>
      <c r="C3336" s="109"/>
      <c r="D3336" s="109"/>
      <c r="E3336" s="109"/>
      <c r="F3336" s="109"/>
      <c r="G3336" s="109"/>
      <c r="H3336" s="109"/>
      <c r="I3336" s="110"/>
    </row>
    <row r="3337" spans="2:9">
      <c r="B3337" s="109"/>
      <c r="C3337" s="109"/>
      <c r="D3337" s="109"/>
      <c r="E3337" s="109"/>
      <c r="F3337" s="109"/>
      <c r="G3337" s="109"/>
      <c r="H3337" s="109"/>
      <c r="I3337" s="110"/>
    </row>
    <row r="3338" spans="2:9">
      <c r="B3338" s="109"/>
      <c r="C3338" s="109"/>
      <c r="D3338" s="109"/>
      <c r="E3338" s="109"/>
      <c r="F3338" s="109"/>
      <c r="G3338" s="109"/>
      <c r="H3338" s="109"/>
      <c r="I3338" s="110"/>
    </row>
    <row r="3339" spans="2:9">
      <c r="B3339" s="109"/>
      <c r="C3339" s="109"/>
      <c r="D3339" s="109"/>
      <c r="E3339" s="109"/>
      <c r="F3339" s="109"/>
      <c r="G3339" s="109"/>
      <c r="H3339" s="109"/>
      <c r="I3339" s="110"/>
    </row>
    <row r="3340" spans="2:9">
      <c r="B3340" s="109"/>
      <c r="C3340" s="109"/>
      <c r="D3340" s="109"/>
      <c r="E3340" s="109"/>
      <c r="F3340" s="109"/>
      <c r="G3340" s="109"/>
      <c r="H3340" s="109"/>
      <c r="I3340" s="110"/>
    </row>
    <row r="3341" spans="2:9">
      <c r="B3341" s="109"/>
      <c r="C3341" s="109"/>
      <c r="D3341" s="109"/>
      <c r="E3341" s="109"/>
      <c r="F3341" s="109"/>
      <c r="G3341" s="109"/>
      <c r="H3341" s="109"/>
      <c r="I3341" s="110"/>
    </row>
    <row r="3342" spans="2:9">
      <c r="B3342" s="109"/>
      <c r="C3342" s="109"/>
      <c r="D3342" s="109"/>
      <c r="E3342" s="109"/>
      <c r="F3342" s="109"/>
      <c r="G3342" s="109"/>
      <c r="H3342" s="109"/>
      <c r="I3342" s="110"/>
    </row>
    <row r="3343" spans="2:9">
      <c r="B3343" s="109"/>
      <c r="C3343" s="109"/>
      <c r="D3343" s="109"/>
      <c r="E3343" s="109"/>
      <c r="F3343" s="109"/>
      <c r="G3343" s="109"/>
      <c r="H3343" s="109"/>
      <c r="I3343" s="110"/>
    </row>
    <row r="3344" spans="2:9">
      <c r="B3344" s="109"/>
      <c r="C3344" s="109"/>
      <c r="D3344" s="109"/>
      <c r="E3344" s="109"/>
      <c r="F3344" s="109"/>
      <c r="G3344" s="109"/>
      <c r="H3344" s="109"/>
      <c r="I3344" s="110"/>
    </row>
    <row r="3345" spans="2:9">
      <c r="B3345" s="109"/>
      <c r="C3345" s="109"/>
      <c r="D3345" s="109"/>
      <c r="E3345" s="109"/>
      <c r="F3345" s="109"/>
      <c r="G3345" s="109"/>
      <c r="H3345" s="109"/>
      <c r="I3345" s="110"/>
    </row>
    <row r="3346" spans="2:9">
      <c r="B3346" s="109"/>
      <c r="C3346" s="109"/>
      <c r="D3346" s="109"/>
      <c r="E3346" s="109"/>
      <c r="F3346" s="109"/>
      <c r="G3346" s="109"/>
      <c r="H3346" s="109"/>
      <c r="I3346" s="110"/>
    </row>
    <row r="3347" spans="2:9">
      <c r="B3347" s="109"/>
      <c r="C3347" s="109"/>
      <c r="D3347" s="109"/>
      <c r="E3347" s="109"/>
      <c r="F3347" s="109"/>
      <c r="G3347" s="109"/>
      <c r="H3347" s="109"/>
      <c r="I3347" s="110"/>
    </row>
    <row r="3348" spans="2:9">
      <c r="B3348" s="109"/>
      <c r="C3348" s="109"/>
      <c r="D3348" s="109"/>
      <c r="E3348" s="109"/>
      <c r="F3348" s="109"/>
      <c r="G3348" s="109"/>
      <c r="H3348" s="109"/>
      <c r="I3348" s="110"/>
    </row>
    <row r="3349" spans="2:9">
      <c r="B3349" s="109"/>
      <c r="C3349" s="109"/>
      <c r="D3349" s="109"/>
      <c r="E3349" s="109"/>
      <c r="F3349" s="109"/>
      <c r="G3349" s="109"/>
      <c r="H3349" s="109"/>
      <c r="I3349" s="110"/>
    </row>
    <row r="3350" spans="2:9">
      <c r="B3350" s="109"/>
      <c r="C3350" s="109"/>
      <c r="D3350" s="109"/>
      <c r="E3350" s="109"/>
      <c r="F3350" s="109"/>
      <c r="G3350" s="109"/>
      <c r="H3350" s="109"/>
      <c r="I3350" s="110"/>
    </row>
    <row r="3351" spans="2:9">
      <c r="B3351" s="109"/>
      <c r="C3351" s="109"/>
      <c r="D3351" s="109"/>
      <c r="E3351" s="109"/>
      <c r="F3351" s="109"/>
      <c r="G3351" s="109"/>
      <c r="H3351" s="109"/>
      <c r="I3351" s="110"/>
    </row>
    <row r="3352" spans="2:9">
      <c r="B3352" s="109"/>
      <c r="C3352" s="109"/>
      <c r="D3352" s="109"/>
      <c r="E3352" s="109"/>
      <c r="F3352" s="109"/>
      <c r="G3352" s="109"/>
      <c r="H3352" s="109"/>
      <c r="I3352" s="110"/>
    </row>
    <row r="3353" spans="2:9">
      <c r="B3353" s="109"/>
      <c r="C3353" s="109"/>
      <c r="D3353" s="109"/>
      <c r="E3353" s="109"/>
      <c r="F3353" s="109"/>
      <c r="G3353" s="109"/>
      <c r="H3353" s="109"/>
      <c r="I3353" s="110"/>
    </row>
    <row r="3354" spans="2:9">
      <c r="B3354" s="109"/>
      <c r="C3354" s="109"/>
      <c r="D3354" s="109"/>
      <c r="E3354" s="109"/>
      <c r="F3354" s="109"/>
      <c r="G3354" s="109"/>
      <c r="H3354" s="109"/>
      <c r="I3354" s="110"/>
    </row>
    <row r="3355" spans="2:9">
      <c r="B3355" s="109"/>
      <c r="C3355" s="109"/>
      <c r="D3355" s="109"/>
      <c r="E3355" s="109"/>
      <c r="F3355" s="109"/>
      <c r="G3355" s="109"/>
      <c r="H3355" s="109"/>
      <c r="I3355" s="110"/>
    </row>
    <row r="3356" spans="2:9">
      <c r="B3356" s="109"/>
      <c r="C3356" s="109"/>
      <c r="D3356" s="109"/>
      <c r="E3356" s="109"/>
      <c r="F3356" s="109"/>
      <c r="G3356" s="109"/>
      <c r="H3356" s="109"/>
      <c r="I3356" s="110"/>
    </row>
    <row r="3357" spans="2:9">
      <c r="B3357" s="109"/>
      <c r="C3357" s="109"/>
      <c r="D3357" s="109"/>
      <c r="E3357" s="109"/>
      <c r="F3357" s="109"/>
      <c r="G3357" s="109"/>
      <c r="H3357" s="109"/>
      <c r="I3357" s="110"/>
    </row>
    <row r="3358" spans="2:9">
      <c r="B3358" s="109"/>
      <c r="C3358" s="109"/>
      <c r="D3358" s="109"/>
      <c r="E3358" s="109"/>
      <c r="F3358" s="109"/>
      <c r="G3358" s="109"/>
      <c r="H3358" s="109"/>
      <c r="I3358" s="110"/>
    </row>
    <row r="3359" spans="2:9">
      <c r="B3359" s="109"/>
      <c r="C3359" s="109"/>
      <c r="D3359" s="109"/>
      <c r="E3359" s="109"/>
      <c r="F3359" s="109"/>
      <c r="G3359" s="109"/>
      <c r="H3359" s="109"/>
      <c r="I3359" s="110"/>
    </row>
    <row r="3360" spans="2:9">
      <c r="B3360" s="109"/>
      <c r="C3360" s="109"/>
      <c r="D3360" s="109"/>
      <c r="E3360" s="109"/>
      <c r="F3360" s="109"/>
      <c r="G3360" s="109"/>
      <c r="H3360" s="109"/>
      <c r="I3360" s="110"/>
    </row>
    <row r="3361" spans="2:9">
      <c r="B3361" s="109"/>
      <c r="C3361" s="109"/>
      <c r="D3361" s="109"/>
      <c r="E3361" s="109"/>
      <c r="F3361" s="109"/>
      <c r="G3361" s="109"/>
      <c r="H3361" s="109"/>
      <c r="I3361" s="110"/>
    </row>
    <row r="3362" spans="2:9">
      <c r="B3362" s="109"/>
      <c r="C3362" s="109"/>
      <c r="D3362" s="109"/>
      <c r="E3362" s="109"/>
      <c r="F3362" s="109"/>
      <c r="G3362" s="109"/>
      <c r="H3362" s="109"/>
      <c r="I3362" s="110"/>
    </row>
    <row r="3363" spans="2:9">
      <c r="B3363" s="109"/>
      <c r="C3363" s="109"/>
      <c r="D3363" s="109"/>
      <c r="E3363" s="109"/>
      <c r="F3363" s="109"/>
      <c r="G3363" s="109"/>
      <c r="H3363" s="109"/>
      <c r="I3363" s="110"/>
    </row>
    <row r="3364" spans="2:9">
      <c r="B3364" s="109"/>
      <c r="C3364" s="109"/>
      <c r="D3364" s="109"/>
      <c r="E3364" s="109"/>
      <c r="F3364" s="109"/>
      <c r="G3364" s="109"/>
      <c r="H3364" s="109"/>
      <c r="I3364" s="110"/>
    </row>
    <row r="3365" spans="2:9">
      <c r="B3365" s="109"/>
      <c r="C3365" s="109"/>
      <c r="D3365" s="109"/>
      <c r="E3365" s="109"/>
      <c r="F3365" s="109"/>
      <c r="G3365" s="109"/>
      <c r="H3365" s="109"/>
      <c r="I3365" s="110"/>
    </row>
    <row r="3366" spans="2:9">
      <c r="B3366" s="109"/>
      <c r="C3366" s="109"/>
      <c r="D3366" s="109"/>
      <c r="E3366" s="109"/>
      <c r="F3366" s="109"/>
      <c r="G3366" s="109"/>
      <c r="H3366" s="109"/>
      <c r="I3366" s="110"/>
    </row>
    <row r="3367" spans="2:9">
      <c r="B3367" s="109"/>
      <c r="C3367" s="109"/>
      <c r="D3367" s="109"/>
      <c r="E3367" s="109"/>
      <c r="F3367" s="109"/>
      <c r="G3367" s="109"/>
      <c r="H3367" s="109"/>
      <c r="I3367" s="110"/>
    </row>
    <row r="3368" spans="2:9">
      <c r="B3368" s="109"/>
      <c r="C3368" s="109"/>
      <c r="D3368" s="109"/>
      <c r="E3368" s="109"/>
      <c r="F3368" s="109"/>
      <c r="G3368" s="109"/>
      <c r="H3368" s="109"/>
      <c r="I3368" s="110"/>
    </row>
    <row r="3369" spans="2:9">
      <c r="B3369" s="109"/>
      <c r="C3369" s="109"/>
      <c r="D3369" s="109"/>
      <c r="E3369" s="109"/>
      <c r="F3369" s="109"/>
      <c r="G3369" s="109"/>
      <c r="H3369" s="109"/>
      <c r="I3369" s="110"/>
    </row>
    <row r="3370" spans="2:9">
      <c r="B3370" s="109"/>
      <c r="C3370" s="109"/>
      <c r="D3370" s="109"/>
      <c r="E3370" s="109"/>
      <c r="F3370" s="109"/>
      <c r="G3370" s="109"/>
      <c r="H3370" s="109"/>
      <c r="I3370" s="110"/>
    </row>
    <row r="3371" spans="2:9">
      <c r="B3371" s="109"/>
      <c r="C3371" s="109"/>
      <c r="D3371" s="109"/>
      <c r="E3371" s="109"/>
      <c r="F3371" s="109"/>
      <c r="G3371" s="109"/>
      <c r="H3371" s="109"/>
      <c r="I3371" s="110"/>
    </row>
    <row r="3372" spans="2:9">
      <c r="B3372" s="109"/>
      <c r="C3372" s="109"/>
      <c r="D3372" s="109"/>
      <c r="E3372" s="109"/>
      <c r="F3372" s="109"/>
      <c r="G3372" s="109"/>
      <c r="H3372" s="109"/>
      <c r="I3372" s="110"/>
    </row>
    <row r="3373" spans="2:9">
      <c r="B3373" s="109"/>
      <c r="C3373" s="109"/>
      <c r="D3373" s="109"/>
      <c r="E3373" s="109"/>
      <c r="F3373" s="109"/>
      <c r="G3373" s="109"/>
      <c r="H3373" s="109"/>
      <c r="I3373" s="110"/>
    </row>
    <row r="3374" spans="2:9">
      <c r="B3374" s="109"/>
      <c r="C3374" s="109"/>
      <c r="D3374" s="109"/>
      <c r="E3374" s="109"/>
      <c r="F3374" s="109"/>
      <c r="G3374" s="109"/>
      <c r="H3374" s="109"/>
      <c r="I3374" s="110"/>
    </row>
    <row r="3375" spans="2:9">
      <c r="B3375" s="109"/>
      <c r="C3375" s="109"/>
      <c r="D3375" s="109"/>
      <c r="E3375" s="109"/>
      <c r="F3375" s="109"/>
      <c r="G3375" s="109"/>
      <c r="H3375" s="109"/>
      <c r="I3375" s="110"/>
    </row>
    <row r="3376" spans="2:9">
      <c r="B3376" s="109"/>
      <c r="C3376" s="109"/>
      <c r="D3376" s="109"/>
      <c r="E3376" s="109"/>
      <c r="F3376" s="109"/>
      <c r="G3376" s="109"/>
      <c r="H3376" s="109"/>
      <c r="I3376" s="110"/>
    </row>
    <row r="3377" spans="2:9">
      <c r="B3377" s="109"/>
      <c r="C3377" s="109"/>
      <c r="D3377" s="109"/>
      <c r="E3377" s="109"/>
      <c r="F3377" s="109"/>
      <c r="G3377" s="109"/>
      <c r="H3377" s="109"/>
      <c r="I3377" s="110"/>
    </row>
    <row r="3378" spans="2:9">
      <c r="B3378" s="109"/>
      <c r="C3378" s="109"/>
      <c r="D3378" s="109"/>
      <c r="E3378" s="109"/>
      <c r="F3378" s="109"/>
      <c r="G3378" s="109"/>
      <c r="H3378" s="109"/>
      <c r="I3378" s="110"/>
    </row>
    <row r="3379" spans="2:9">
      <c r="B3379" s="109"/>
      <c r="C3379" s="109"/>
      <c r="D3379" s="109"/>
      <c r="E3379" s="109"/>
      <c r="F3379" s="109"/>
      <c r="G3379" s="109"/>
      <c r="H3379" s="109"/>
      <c r="I3379" s="110"/>
    </row>
    <row r="3380" spans="2:9">
      <c r="B3380" s="109"/>
      <c r="C3380" s="109"/>
      <c r="D3380" s="109"/>
      <c r="E3380" s="109"/>
      <c r="F3380" s="109"/>
      <c r="G3380" s="109"/>
      <c r="H3380" s="109"/>
      <c r="I3380" s="110"/>
    </row>
    <row r="3381" spans="2:9">
      <c r="B3381" s="109"/>
      <c r="C3381" s="109"/>
      <c r="D3381" s="109"/>
      <c r="E3381" s="109"/>
      <c r="F3381" s="109"/>
      <c r="G3381" s="109"/>
      <c r="H3381" s="109"/>
      <c r="I3381" s="110"/>
    </row>
    <row r="3382" spans="2:9">
      <c r="B3382" s="109"/>
      <c r="C3382" s="109"/>
      <c r="D3382" s="109"/>
      <c r="E3382" s="109"/>
      <c r="F3382" s="109"/>
      <c r="G3382" s="109"/>
      <c r="H3382" s="109"/>
      <c r="I3382" s="110"/>
    </row>
    <row r="3383" spans="2:9">
      <c r="B3383" s="109"/>
      <c r="C3383" s="109"/>
      <c r="D3383" s="109"/>
      <c r="E3383" s="109"/>
      <c r="F3383" s="109"/>
      <c r="G3383" s="109"/>
      <c r="H3383" s="109"/>
      <c r="I3383" s="110"/>
    </row>
    <row r="3384" spans="2:9">
      <c r="B3384" s="109"/>
      <c r="C3384" s="109"/>
      <c r="D3384" s="109"/>
      <c r="E3384" s="109"/>
      <c r="F3384" s="109"/>
      <c r="G3384" s="109"/>
      <c r="H3384" s="109"/>
      <c r="I3384" s="110"/>
    </row>
    <row r="3385" spans="2:9">
      <c r="B3385" s="109"/>
      <c r="C3385" s="109"/>
      <c r="D3385" s="109"/>
      <c r="E3385" s="109"/>
      <c r="F3385" s="109"/>
      <c r="G3385" s="109"/>
      <c r="H3385" s="109"/>
      <c r="I3385" s="110"/>
    </row>
    <row r="3386" spans="2:9">
      <c r="B3386" s="109"/>
      <c r="C3386" s="109"/>
      <c r="D3386" s="109"/>
      <c r="E3386" s="109"/>
      <c r="F3386" s="109"/>
      <c r="G3386" s="109"/>
      <c r="H3386" s="109"/>
      <c r="I3386" s="110"/>
    </row>
    <row r="3387" spans="2:9">
      <c r="B3387" s="109"/>
      <c r="C3387" s="109"/>
      <c r="D3387" s="109"/>
      <c r="E3387" s="109"/>
      <c r="F3387" s="109"/>
      <c r="G3387" s="109"/>
      <c r="H3387" s="109"/>
      <c r="I3387" s="110"/>
    </row>
    <row r="3388" spans="2:9">
      <c r="B3388" s="109"/>
      <c r="C3388" s="109"/>
      <c r="D3388" s="109"/>
      <c r="E3388" s="109"/>
      <c r="F3388" s="109"/>
      <c r="G3388" s="109"/>
      <c r="H3388" s="109"/>
      <c r="I3388" s="110"/>
    </row>
    <row r="3389" spans="2:9">
      <c r="B3389" s="109"/>
      <c r="C3389" s="109"/>
      <c r="D3389" s="109"/>
      <c r="E3389" s="109"/>
      <c r="F3389" s="109"/>
      <c r="G3389" s="109"/>
      <c r="H3389" s="109"/>
      <c r="I3389" s="110"/>
    </row>
    <row r="3390" spans="2:9">
      <c r="B3390" s="109"/>
      <c r="C3390" s="109"/>
      <c r="D3390" s="109"/>
      <c r="E3390" s="109"/>
      <c r="F3390" s="109"/>
      <c r="G3390" s="109"/>
      <c r="H3390" s="109"/>
      <c r="I3390" s="110"/>
    </row>
    <row r="3391" spans="2:9">
      <c r="B3391" s="109"/>
      <c r="C3391" s="109"/>
      <c r="D3391" s="109"/>
      <c r="E3391" s="109"/>
      <c r="F3391" s="109"/>
      <c r="G3391" s="109"/>
      <c r="H3391" s="109"/>
      <c r="I3391" s="110"/>
    </row>
    <row r="3392" spans="2:9">
      <c r="B3392" s="109"/>
      <c r="C3392" s="109"/>
      <c r="D3392" s="109"/>
      <c r="E3392" s="109"/>
      <c r="F3392" s="109"/>
      <c r="G3392" s="109"/>
      <c r="H3392" s="109"/>
      <c r="I3392" s="110"/>
    </row>
    <row r="3393" spans="2:9">
      <c r="B3393" s="109"/>
      <c r="C3393" s="109"/>
      <c r="D3393" s="109"/>
      <c r="E3393" s="109"/>
      <c r="F3393" s="109"/>
      <c r="G3393" s="109"/>
      <c r="H3393" s="109"/>
      <c r="I3393" s="110"/>
    </row>
    <row r="3394" spans="2:9">
      <c r="B3394" s="109"/>
      <c r="C3394" s="109"/>
      <c r="D3394" s="109"/>
      <c r="E3394" s="109"/>
      <c r="F3394" s="109"/>
      <c r="G3394" s="109"/>
      <c r="H3394" s="109"/>
      <c r="I3394" s="110"/>
    </row>
    <row r="3395" spans="2:9">
      <c r="B3395" s="109"/>
      <c r="C3395" s="109"/>
      <c r="D3395" s="109"/>
      <c r="E3395" s="109"/>
      <c r="F3395" s="109"/>
      <c r="G3395" s="109"/>
      <c r="H3395" s="109"/>
      <c r="I3395" s="110"/>
    </row>
    <row r="3396" spans="2:9">
      <c r="B3396" s="109"/>
      <c r="C3396" s="109"/>
      <c r="D3396" s="109"/>
      <c r="E3396" s="109"/>
      <c r="F3396" s="109"/>
      <c r="G3396" s="109"/>
      <c r="H3396" s="109"/>
      <c r="I3396" s="110"/>
    </row>
    <row r="3397" spans="2:9">
      <c r="B3397" s="109"/>
      <c r="C3397" s="109"/>
      <c r="D3397" s="109"/>
      <c r="E3397" s="109"/>
      <c r="F3397" s="109"/>
      <c r="G3397" s="109"/>
      <c r="H3397" s="109"/>
      <c r="I3397" s="110"/>
    </row>
    <row r="3398" spans="2:9">
      <c r="B3398" s="109"/>
      <c r="C3398" s="109"/>
      <c r="D3398" s="109"/>
      <c r="E3398" s="109"/>
      <c r="F3398" s="109"/>
      <c r="G3398" s="109"/>
      <c r="H3398" s="109"/>
      <c r="I3398" s="110"/>
    </row>
    <row r="3399" spans="2:9">
      <c r="B3399" s="109"/>
      <c r="C3399" s="109"/>
      <c r="D3399" s="109"/>
      <c r="E3399" s="109"/>
      <c r="F3399" s="109"/>
      <c r="G3399" s="109"/>
      <c r="H3399" s="109"/>
      <c r="I3399" s="110"/>
    </row>
    <row r="3400" spans="2:9">
      <c r="B3400" s="109"/>
      <c r="C3400" s="109"/>
      <c r="D3400" s="109"/>
      <c r="E3400" s="109"/>
      <c r="F3400" s="109"/>
      <c r="G3400" s="109"/>
      <c r="H3400" s="109"/>
      <c r="I3400" s="110"/>
    </row>
    <row r="3401" spans="2:9">
      <c r="B3401" s="109"/>
      <c r="C3401" s="109"/>
      <c r="D3401" s="109"/>
      <c r="E3401" s="109"/>
      <c r="F3401" s="109"/>
      <c r="G3401" s="109"/>
      <c r="H3401" s="109"/>
      <c r="I3401" s="110"/>
    </row>
    <row r="3402" spans="2:9">
      <c r="B3402" s="109"/>
      <c r="C3402" s="109"/>
      <c r="D3402" s="109"/>
      <c r="E3402" s="109"/>
      <c r="F3402" s="109"/>
      <c r="G3402" s="109"/>
      <c r="H3402" s="109"/>
      <c r="I3402" s="110"/>
    </row>
    <row r="3403" spans="2:9">
      <c r="B3403" s="109"/>
      <c r="C3403" s="109"/>
      <c r="D3403" s="109"/>
      <c r="E3403" s="109"/>
      <c r="F3403" s="109"/>
      <c r="G3403" s="109"/>
      <c r="H3403" s="109"/>
      <c r="I3403" s="110"/>
    </row>
    <row r="3404" spans="2:9">
      <c r="B3404" s="109"/>
      <c r="C3404" s="109"/>
      <c r="D3404" s="109"/>
      <c r="E3404" s="109"/>
      <c r="F3404" s="109"/>
      <c r="G3404" s="109"/>
      <c r="H3404" s="109"/>
      <c r="I3404" s="110"/>
    </row>
    <row r="3405" spans="2:9">
      <c r="B3405" s="109"/>
      <c r="C3405" s="109"/>
      <c r="D3405" s="109"/>
      <c r="E3405" s="109"/>
      <c r="F3405" s="109"/>
      <c r="G3405" s="109"/>
      <c r="H3405" s="109"/>
      <c r="I3405" s="110"/>
    </row>
    <row r="3406" spans="2:9">
      <c r="B3406" s="109"/>
      <c r="C3406" s="109"/>
      <c r="D3406" s="109"/>
      <c r="E3406" s="109"/>
      <c r="F3406" s="109"/>
      <c r="G3406" s="109"/>
      <c r="H3406" s="109"/>
      <c r="I3406" s="110"/>
    </row>
    <row r="3407" spans="2:9">
      <c r="B3407" s="109"/>
      <c r="C3407" s="109"/>
      <c r="D3407" s="109"/>
      <c r="E3407" s="109"/>
      <c r="F3407" s="109"/>
      <c r="G3407" s="109"/>
      <c r="H3407" s="109"/>
      <c r="I3407" s="110"/>
    </row>
    <row r="3408" spans="2:9">
      <c r="B3408" s="109"/>
      <c r="C3408" s="109"/>
      <c r="D3408" s="109"/>
      <c r="E3408" s="109"/>
      <c r="F3408" s="109"/>
      <c r="G3408" s="109"/>
      <c r="H3408" s="109"/>
      <c r="I3408" s="110"/>
    </row>
    <row r="3409" spans="2:9">
      <c r="B3409" s="109"/>
      <c r="C3409" s="109"/>
      <c r="D3409" s="109"/>
      <c r="E3409" s="109"/>
      <c r="F3409" s="109"/>
      <c r="G3409" s="109"/>
      <c r="H3409" s="109"/>
      <c r="I3409" s="110"/>
    </row>
    <row r="3410" spans="2:9">
      <c r="B3410" s="109"/>
      <c r="C3410" s="109"/>
      <c r="D3410" s="109"/>
      <c r="E3410" s="109"/>
      <c r="F3410" s="109"/>
      <c r="G3410" s="109"/>
      <c r="H3410" s="109"/>
      <c r="I3410" s="110"/>
    </row>
    <row r="3411" spans="2:9">
      <c r="B3411" s="109"/>
      <c r="C3411" s="109"/>
      <c r="D3411" s="109"/>
      <c r="E3411" s="109"/>
      <c r="F3411" s="109"/>
      <c r="G3411" s="109"/>
      <c r="H3411" s="109"/>
      <c r="I3411" s="110"/>
    </row>
    <row r="3412" spans="2:9">
      <c r="B3412" s="109"/>
      <c r="C3412" s="109"/>
      <c r="D3412" s="109"/>
      <c r="E3412" s="109"/>
      <c r="F3412" s="109"/>
      <c r="G3412" s="109"/>
      <c r="H3412" s="109"/>
      <c r="I3412" s="110"/>
    </row>
    <row r="3413" spans="2:9">
      <c r="B3413" s="109"/>
      <c r="C3413" s="109"/>
      <c r="D3413" s="109"/>
      <c r="E3413" s="109"/>
      <c r="F3413" s="109"/>
      <c r="G3413" s="109"/>
      <c r="H3413" s="109"/>
      <c r="I3413" s="110"/>
    </row>
    <row r="3414" spans="2:9">
      <c r="B3414" s="109"/>
      <c r="C3414" s="109"/>
      <c r="D3414" s="109"/>
      <c r="E3414" s="109"/>
      <c r="F3414" s="109"/>
      <c r="G3414" s="109"/>
      <c r="H3414" s="109"/>
      <c r="I3414" s="110"/>
    </row>
    <row r="3415" spans="2:9">
      <c r="B3415" s="109"/>
      <c r="C3415" s="109"/>
      <c r="D3415" s="109"/>
      <c r="E3415" s="109"/>
      <c r="F3415" s="109"/>
      <c r="G3415" s="109"/>
      <c r="H3415" s="109"/>
      <c r="I3415" s="110"/>
    </row>
    <row r="3416" spans="2:9">
      <c r="B3416" s="109"/>
      <c r="C3416" s="109"/>
      <c r="D3416" s="109"/>
      <c r="E3416" s="109"/>
      <c r="F3416" s="109"/>
      <c r="G3416" s="109"/>
      <c r="H3416" s="109"/>
      <c r="I3416" s="110"/>
    </row>
    <row r="3417" spans="2:9">
      <c r="B3417" s="109"/>
      <c r="C3417" s="109"/>
      <c r="D3417" s="109"/>
      <c r="E3417" s="109"/>
      <c r="F3417" s="109"/>
      <c r="G3417" s="109"/>
      <c r="H3417" s="109"/>
      <c r="I3417" s="110"/>
    </row>
    <row r="3418" spans="2:9">
      <c r="B3418" s="109"/>
      <c r="C3418" s="109"/>
      <c r="D3418" s="109"/>
      <c r="E3418" s="109"/>
      <c r="F3418" s="109"/>
      <c r="G3418" s="109"/>
      <c r="H3418" s="109"/>
      <c r="I3418" s="110"/>
    </row>
    <row r="3419" spans="2:9">
      <c r="B3419" s="109"/>
      <c r="C3419" s="109"/>
      <c r="D3419" s="109"/>
      <c r="E3419" s="109"/>
      <c r="F3419" s="109"/>
      <c r="G3419" s="109"/>
      <c r="H3419" s="109"/>
      <c r="I3419" s="110"/>
    </row>
    <row r="3420" spans="2:9">
      <c r="B3420" s="109"/>
      <c r="C3420" s="109"/>
      <c r="D3420" s="109"/>
      <c r="E3420" s="109"/>
      <c r="F3420" s="109"/>
      <c r="G3420" s="109"/>
      <c r="H3420" s="109"/>
      <c r="I3420" s="110"/>
    </row>
    <row r="3421" spans="2:9">
      <c r="B3421" s="109"/>
      <c r="C3421" s="109"/>
      <c r="D3421" s="109"/>
      <c r="E3421" s="109"/>
      <c r="F3421" s="109"/>
      <c r="G3421" s="109"/>
      <c r="H3421" s="109"/>
      <c r="I3421" s="110"/>
    </row>
    <row r="3422" spans="2:9">
      <c r="B3422" s="109"/>
      <c r="C3422" s="109"/>
      <c r="D3422" s="109"/>
      <c r="E3422" s="109"/>
      <c r="F3422" s="109"/>
      <c r="G3422" s="109"/>
      <c r="H3422" s="109"/>
      <c r="I3422" s="110"/>
    </row>
    <row r="3423" spans="2:9">
      <c r="B3423" s="109"/>
      <c r="C3423" s="109"/>
      <c r="D3423" s="109"/>
      <c r="E3423" s="109"/>
      <c r="F3423" s="109"/>
      <c r="G3423" s="109"/>
      <c r="H3423" s="109"/>
      <c r="I3423" s="110"/>
    </row>
    <row r="3424" spans="2:9">
      <c r="B3424" s="109"/>
      <c r="C3424" s="109"/>
      <c r="D3424" s="109"/>
      <c r="E3424" s="109"/>
      <c r="F3424" s="109"/>
      <c r="G3424" s="109"/>
      <c r="H3424" s="109"/>
      <c r="I3424" s="110"/>
    </row>
    <row r="3425" spans="2:9">
      <c r="B3425" s="109"/>
      <c r="C3425" s="109"/>
      <c r="D3425" s="109"/>
      <c r="E3425" s="109"/>
      <c r="F3425" s="109"/>
      <c r="G3425" s="109"/>
      <c r="H3425" s="109"/>
      <c r="I3425" s="110"/>
    </row>
    <row r="3426" spans="2:9">
      <c r="B3426" s="109"/>
      <c r="C3426" s="109"/>
      <c r="D3426" s="109"/>
      <c r="E3426" s="109"/>
      <c r="F3426" s="109"/>
      <c r="G3426" s="109"/>
      <c r="H3426" s="109"/>
      <c r="I3426" s="110"/>
    </row>
    <row r="3427" spans="2:9">
      <c r="B3427" s="109"/>
      <c r="C3427" s="109"/>
      <c r="D3427" s="109"/>
      <c r="E3427" s="109"/>
      <c r="F3427" s="109"/>
      <c r="G3427" s="109"/>
      <c r="H3427" s="109"/>
      <c r="I3427" s="110"/>
    </row>
    <row r="3428" spans="2:9">
      <c r="B3428" s="109"/>
      <c r="C3428" s="109"/>
      <c r="D3428" s="109"/>
      <c r="E3428" s="109"/>
      <c r="F3428" s="109"/>
      <c r="G3428" s="109"/>
      <c r="H3428" s="109"/>
      <c r="I3428" s="110"/>
    </row>
    <row r="3429" spans="2:9">
      <c r="B3429" s="109"/>
      <c r="C3429" s="109"/>
      <c r="D3429" s="109"/>
      <c r="E3429" s="109"/>
      <c r="F3429" s="109"/>
      <c r="G3429" s="109"/>
      <c r="H3429" s="109"/>
      <c r="I3429" s="110"/>
    </row>
    <row r="3430" spans="2:9">
      <c r="B3430" s="109"/>
      <c r="C3430" s="109"/>
      <c r="D3430" s="109"/>
      <c r="E3430" s="109"/>
      <c r="F3430" s="109"/>
      <c r="G3430" s="109"/>
      <c r="H3430" s="109"/>
      <c r="I3430" s="110"/>
    </row>
    <row r="3431" spans="2:9">
      <c r="B3431" s="109"/>
      <c r="C3431" s="109"/>
      <c r="D3431" s="109"/>
      <c r="E3431" s="109"/>
      <c r="F3431" s="109"/>
      <c r="G3431" s="109"/>
      <c r="H3431" s="109"/>
      <c r="I3431" s="110"/>
    </row>
    <row r="3432" spans="2:9">
      <c r="B3432" s="109"/>
      <c r="C3432" s="109"/>
      <c r="D3432" s="109"/>
      <c r="E3432" s="109"/>
      <c r="F3432" s="109"/>
      <c r="G3432" s="109"/>
      <c r="H3432" s="109"/>
      <c r="I3432" s="110"/>
    </row>
    <row r="3433" spans="2:9">
      <c r="B3433" s="109"/>
      <c r="C3433" s="109"/>
      <c r="D3433" s="109"/>
      <c r="E3433" s="109"/>
      <c r="F3433" s="109"/>
      <c r="G3433" s="109"/>
      <c r="H3433" s="109"/>
      <c r="I3433" s="110"/>
    </row>
    <row r="3434" spans="2:9">
      <c r="B3434" s="109"/>
      <c r="C3434" s="109"/>
      <c r="D3434" s="109"/>
      <c r="E3434" s="109"/>
      <c r="F3434" s="109"/>
      <c r="G3434" s="109"/>
      <c r="H3434" s="109"/>
      <c r="I3434" s="110"/>
    </row>
    <row r="3435" spans="2:9">
      <c r="B3435" s="109"/>
      <c r="C3435" s="109"/>
      <c r="D3435" s="109"/>
      <c r="E3435" s="109"/>
      <c r="F3435" s="109"/>
      <c r="G3435" s="109"/>
      <c r="H3435" s="109"/>
      <c r="I3435" s="110"/>
    </row>
    <row r="3436" spans="2:9">
      <c r="B3436" s="109"/>
      <c r="C3436" s="109"/>
      <c r="D3436" s="109"/>
      <c r="E3436" s="109"/>
      <c r="F3436" s="109"/>
      <c r="G3436" s="109"/>
      <c r="H3436" s="109"/>
      <c r="I3436" s="110"/>
    </row>
    <row r="3437" spans="2:9">
      <c r="B3437" s="109"/>
      <c r="C3437" s="109"/>
      <c r="D3437" s="109"/>
      <c r="E3437" s="109"/>
      <c r="F3437" s="109"/>
      <c r="G3437" s="109"/>
      <c r="H3437" s="109"/>
      <c r="I3437" s="110"/>
    </row>
    <row r="3438" spans="2:9">
      <c r="B3438" s="109"/>
      <c r="C3438" s="109"/>
      <c r="D3438" s="109"/>
      <c r="E3438" s="109"/>
      <c r="F3438" s="109"/>
      <c r="G3438" s="109"/>
      <c r="H3438" s="109"/>
      <c r="I3438" s="110"/>
    </row>
    <row r="3439" spans="2:9">
      <c r="B3439" s="109"/>
      <c r="C3439" s="109"/>
      <c r="D3439" s="109"/>
      <c r="E3439" s="109"/>
      <c r="F3439" s="109"/>
      <c r="G3439" s="109"/>
      <c r="H3439" s="109"/>
      <c r="I3439" s="110"/>
    </row>
    <row r="3440" spans="2:9">
      <c r="B3440" s="109"/>
      <c r="C3440" s="109"/>
      <c r="D3440" s="109"/>
      <c r="E3440" s="109"/>
      <c r="F3440" s="109"/>
      <c r="G3440" s="109"/>
      <c r="H3440" s="109"/>
      <c r="I3440" s="110"/>
    </row>
    <row r="3441" spans="2:9">
      <c r="B3441" s="109"/>
      <c r="C3441" s="109"/>
      <c r="D3441" s="109"/>
      <c r="E3441" s="109"/>
      <c r="F3441" s="109"/>
      <c r="G3441" s="109"/>
      <c r="H3441" s="109"/>
      <c r="I3441" s="110"/>
    </row>
    <row r="3442" spans="2:9">
      <c r="B3442" s="109"/>
      <c r="C3442" s="109"/>
      <c r="D3442" s="109"/>
      <c r="E3442" s="109"/>
      <c r="F3442" s="109"/>
      <c r="G3442" s="109"/>
      <c r="H3442" s="109"/>
      <c r="I3442" s="110"/>
    </row>
    <row r="3443" spans="2:9">
      <c r="B3443" s="109"/>
      <c r="C3443" s="109"/>
      <c r="D3443" s="109"/>
      <c r="E3443" s="109"/>
      <c r="F3443" s="109"/>
      <c r="G3443" s="109"/>
      <c r="H3443" s="109"/>
      <c r="I3443" s="110"/>
    </row>
    <row r="3444" spans="2:9">
      <c r="B3444" s="109"/>
      <c r="C3444" s="109"/>
      <c r="D3444" s="109"/>
      <c r="E3444" s="109"/>
      <c r="F3444" s="109"/>
      <c r="G3444" s="109"/>
      <c r="H3444" s="109"/>
      <c r="I3444" s="110"/>
    </row>
    <row r="3445" spans="2:9">
      <c r="B3445" s="109"/>
      <c r="C3445" s="109"/>
      <c r="D3445" s="109"/>
      <c r="E3445" s="109"/>
      <c r="F3445" s="109"/>
      <c r="G3445" s="109"/>
      <c r="H3445" s="109"/>
      <c r="I3445" s="110"/>
    </row>
    <row r="3446" spans="2:9">
      <c r="B3446" s="109"/>
      <c r="C3446" s="109"/>
      <c r="D3446" s="109"/>
      <c r="E3446" s="109"/>
      <c r="F3446" s="109"/>
      <c r="G3446" s="109"/>
      <c r="H3446" s="109"/>
      <c r="I3446" s="110"/>
    </row>
    <row r="3447" spans="2:9">
      <c r="B3447" s="109"/>
      <c r="C3447" s="109"/>
      <c r="D3447" s="109"/>
      <c r="E3447" s="109"/>
      <c r="F3447" s="109"/>
      <c r="G3447" s="109"/>
      <c r="H3447" s="109"/>
      <c r="I3447" s="110"/>
    </row>
    <row r="3448" spans="2:9">
      <c r="B3448" s="109"/>
      <c r="C3448" s="109"/>
      <c r="D3448" s="109"/>
      <c r="E3448" s="109"/>
      <c r="F3448" s="109"/>
      <c r="G3448" s="109"/>
      <c r="H3448" s="109"/>
      <c r="I3448" s="110"/>
    </row>
    <row r="3449" spans="2:9">
      <c r="B3449" s="109"/>
      <c r="C3449" s="109"/>
      <c r="D3449" s="109"/>
      <c r="E3449" s="109"/>
      <c r="F3449" s="109"/>
      <c r="G3449" s="109"/>
      <c r="H3449" s="109"/>
      <c r="I3449" s="110"/>
    </row>
    <row r="3450" spans="2:9">
      <c r="B3450" s="109"/>
      <c r="C3450" s="109"/>
      <c r="D3450" s="109"/>
      <c r="E3450" s="109"/>
      <c r="F3450" s="109"/>
      <c r="G3450" s="109"/>
      <c r="H3450" s="109"/>
      <c r="I3450" s="110"/>
    </row>
    <row r="3451" spans="2:9">
      <c r="B3451" s="109"/>
      <c r="C3451" s="109"/>
      <c r="D3451" s="109"/>
      <c r="E3451" s="109"/>
      <c r="F3451" s="109"/>
      <c r="G3451" s="109"/>
      <c r="H3451" s="109"/>
      <c r="I3451" s="110"/>
    </row>
    <row r="3452" spans="2:9">
      <c r="B3452" s="109"/>
      <c r="C3452" s="109"/>
      <c r="D3452" s="109"/>
      <c r="E3452" s="109"/>
      <c r="F3452" s="109"/>
      <c r="G3452" s="109"/>
      <c r="H3452" s="109"/>
      <c r="I3452" s="110"/>
    </row>
    <row r="3453" spans="2:9">
      <c r="B3453" s="109"/>
      <c r="C3453" s="109"/>
      <c r="D3453" s="109"/>
      <c r="E3453" s="109"/>
      <c r="F3453" s="109"/>
      <c r="G3453" s="109"/>
      <c r="H3453" s="109"/>
      <c r="I3453" s="110"/>
    </row>
    <row r="3454" spans="2:9">
      <c r="B3454" s="109"/>
      <c r="C3454" s="109"/>
      <c r="D3454" s="109"/>
      <c r="E3454" s="109"/>
      <c r="F3454" s="109"/>
      <c r="G3454" s="109"/>
      <c r="H3454" s="109"/>
      <c r="I3454" s="110"/>
    </row>
    <row r="3455" spans="2:9">
      <c r="B3455" s="109"/>
      <c r="C3455" s="109"/>
      <c r="D3455" s="109"/>
      <c r="E3455" s="109"/>
      <c r="F3455" s="109"/>
      <c r="G3455" s="109"/>
      <c r="H3455" s="109"/>
      <c r="I3455" s="110"/>
    </row>
    <row r="3456" spans="2:9">
      <c r="B3456" s="109"/>
      <c r="C3456" s="109"/>
      <c r="D3456" s="109"/>
      <c r="E3456" s="109"/>
      <c r="F3456" s="109"/>
      <c r="G3456" s="109"/>
      <c r="H3456" s="109"/>
      <c r="I3456" s="110"/>
    </row>
    <row r="3457" spans="2:9">
      <c r="B3457" s="109"/>
      <c r="C3457" s="109"/>
      <c r="D3457" s="109"/>
      <c r="E3457" s="109"/>
      <c r="F3457" s="109"/>
      <c r="G3457" s="109"/>
      <c r="H3457" s="109"/>
      <c r="I3457" s="110"/>
    </row>
    <row r="3458" spans="2:9">
      <c r="B3458" s="109"/>
      <c r="C3458" s="109"/>
      <c r="D3458" s="109"/>
      <c r="E3458" s="109"/>
      <c r="F3458" s="109"/>
      <c r="G3458" s="109"/>
      <c r="H3458" s="109"/>
      <c r="I3458" s="110"/>
    </row>
    <row r="3459" spans="2:9">
      <c r="B3459" s="109"/>
      <c r="C3459" s="109"/>
      <c r="D3459" s="109"/>
      <c r="E3459" s="109"/>
      <c r="F3459" s="109"/>
      <c r="G3459" s="109"/>
      <c r="H3459" s="109"/>
      <c r="I3459" s="110"/>
    </row>
    <row r="3460" spans="2:9">
      <c r="B3460" s="109"/>
      <c r="C3460" s="109"/>
      <c r="D3460" s="109"/>
      <c r="E3460" s="109"/>
      <c r="F3460" s="109"/>
      <c r="G3460" s="109"/>
      <c r="H3460" s="109"/>
      <c r="I3460" s="110"/>
    </row>
    <row r="3461" spans="2:9">
      <c r="B3461" s="109"/>
      <c r="C3461" s="109"/>
      <c r="D3461" s="109"/>
      <c r="E3461" s="109"/>
      <c r="F3461" s="109"/>
      <c r="G3461" s="109"/>
      <c r="H3461" s="109"/>
      <c r="I3461" s="110"/>
    </row>
    <row r="3462" spans="2:9">
      <c r="B3462" s="109"/>
      <c r="C3462" s="109"/>
      <c r="D3462" s="109"/>
      <c r="E3462" s="109"/>
      <c r="F3462" s="109"/>
      <c r="G3462" s="109"/>
      <c r="H3462" s="109"/>
      <c r="I3462" s="110"/>
    </row>
    <row r="3463" spans="2:9">
      <c r="B3463" s="109"/>
      <c r="C3463" s="109"/>
      <c r="D3463" s="109"/>
      <c r="E3463" s="109"/>
      <c r="F3463" s="109"/>
      <c r="G3463" s="109"/>
      <c r="H3463" s="109"/>
      <c r="I3463" s="110"/>
    </row>
    <row r="3464" spans="2:9">
      <c r="B3464" s="109"/>
      <c r="C3464" s="109"/>
      <c r="D3464" s="109"/>
      <c r="E3464" s="109"/>
      <c r="F3464" s="109"/>
      <c r="G3464" s="109"/>
      <c r="H3464" s="109"/>
      <c r="I3464" s="110"/>
    </row>
    <row r="3465" spans="2:9">
      <c r="B3465" s="109"/>
      <c r="C3465" s="109"/>
      <c r="D3465" s="109"/>
      <c r="E3465" s="109"/>
      <c r="F3465" s="109"/>
      <c r="G3465" s="109"/>
      <c r="H3465" s="109"/>
      <c r="I3465" s="110"/>
    </row>
    <row r="3466" spans="2:9">
      <c r="B3466" s="109"/>
      <c r="C3466" s="109"/>
      <c r="D3466" s="109"/>
      <c r="E3466" s="109"/>
      <c r="F3466" s="109"/>
      <c r="G3466" s="109"/>
      <c r="H3466" s="109"/>
      <c r="I3466" s="110"/>
    </row>
    <row r="3467" spans="2:9">
      <c r="B3467" s="109"/>
      <c r="C3467" s="109"/>
      <c r="D3467" s="109"/>
      <c r="E3467" s="109"/>
      <c r="F3467" s="109"/>
      <c r="G3467" s="109"/>
      <c r="H3467" s="109"/>
      <c r="I3467" s="110"/>
    </row>
    <row r="3468" spans="2:9">
      <c r="B3468" s="109"/>
      <c r="C3468" s="109"/>
      <c r="D3468" s="109"/>
      <c r="E3468" s="109"/>
      <c r="F3468" s="109"/>
      <c r="G3468" s="109"/>
      <c r="H3468" s="109"/>
      <c r="I3468" s="110"/>
    </row>
    <row r="3469" spans="2:9">
      <c r="B3469" s="109"/>
      <c r="C3469" s="109"/>
      <c r="D3469" s="109"/>
      <c r="E3469" s="109"/>
      <c r="F3469" s="109"/>
      <c r="G3469" s="109"/>
      <c r="H3469" s="109"/>
      <c r="I3469" s="110"/>
    </row>
    <row r="3470" spans="2:9">
      <c r="B3470" s="109"/>
      <c r="C3470" s="109"/>
      <c r="D3470" s="109"/>
      <c r="E3470" s="109"/>
      <c r="F3470" s="109"/>
      <c r="G3470" s="109"/>
      <c r="H3470" s="109"/>
      <c r="I3470" s="110"/>
    </row>
    <row r="3471" spans="2:9">
      <c r="B3471" s="109"/>
      <c r="C3471" s="109"/>
      <c r="D3471" s="109"/>
      <c r="E3471" s="109"/>
      <c r="F3471" s="109"/>
      <c r="G3471" s="109"/>
      <c r="H3471" s="109"/>
      <c r="I3471" s="110"/>
    </row>
    <row r="3472" spans="2:9">
      <c r="B3472" s="109"/>
      <c r="C3472" s="109"/>
      <c r="D3472" s="109"/>
      <c r="E3472" s="109"/>
      <c r="F3472" s="109"/>
      <c r="G3472" s="109"/>
      <c r="H3472" s="109"/>
      <c r="I3472" s="110"/>
    </row>
    <row r="3473" spans="2:9">
      <c r="B3473" s="109"/>
      <c r="C3473" s="109"/>
      <c r="D3473" s="109"/>
      <c r="E3473" s="109"/>
      <c r="F3473" s="109"/>
      <c r="G3473" s="109"/>
      <c r="H3473" s="109"/>
      <c r="I3473" s="110"/>
    </row>
    <row r="3474" spans="2:9">
      <c r="B3474" s="109"/>
      <c r="C3474" s="109"/>
      <c r="D3474" s="109"/>
      <c r="E3474" s="109"/>
      <c r="F3474" s="109"/>
      <c r="G3474" s="109"/>
      <c r="H3474" s="109"/>
      <c r="I3474" s="110"/>
    </row>
    <row r="3475" spans="2:9">
      <c r="B3475" s="109"/>
      <c r="C3475" s="109"/>
      <c r="D3475" s="109"/>
      <c r="E3475" s="109"/>
      <c r="F3475" s="109"/>
      <c r="G3475" s="109"/>
      <c r="H3475" s="109"/>
      <c r="I3475" s="110"/>
    </row>
    <row r="3476" spans="2:9">
      <c r="B3476" s="109"/>
      <c r="C3476" s="109"/>
      <c r="D3476" s="109"/>
      <c r="E3476" s="109"/>
      <c r="F3476" s="109"/>
      <c r="G3476" s="109"/>
      <c r="H3476" s="109"/>
      <c r="I3476" s="110"/>
    </row>
    <row r="3477" spans="2:9">
      <c r="B3477" s="109"/>
      <c r="C3477" s="109"/>
      <c r="D3477" s="109"/>
      <c r="E3477" s="109"/>
      <c r="F3477" s="109"/>
      <c r="G3477" s="109"/>
      <c r="H3477" s="109"/>
      <c r="I3477" s="110"/>
    </row>
    <row r="3478" spans="2:9">
      <c r="B3478" s="109"/>
      <c r="C3478" s="109"/>
      <c r="D3478" s="109"/>
      <c r="E3478" s="109"/>
      <c r="F3478" s="109"/>
      <c r="G3478" s="109"/>
      <c r="H3478" s="109"/>
      <c r="I3478" s="110"/>
    </row>
    <row r="3479" spans="2:9">
      <c r="B3479" s="109"/>
      <c r="C3479" s="109"/>
      <c r="D3479" s="109"/>
      <c r="E3479" s="109"/>
      <c r="F3479" s="109"/>
      <c r="G3479" s="109"/>
      <c r="H3479" s="109"/>
      <c r="I3479" s="110"/>
    </row>
    <row r="3480" spans="2:9">
      <c r="B3480" s="109"/>
      <c r="C3480" s="109"/>
      <c r="D3480" s="109"/>
      <c r="E3480" s="109"/>
      <c r="F3480" s="109"/>
      <c r="G3480" s="109"/>
      <c r="H3480" s="109"/>
      <c r="I3480" s="110"/>
    </row>
    <row r="3481" spans="2:9">
      <c r="B3481" s="109"/>
      <c r="C3481" s="109"/>
      <c r="D3481" s="109"/>
      <c r="E3481" s="109"/>
      <c r="F3481" s="109"/>
      <c r="G3481" s="109"/>
      <c r="H3481" s="109"/>
      <c r="I3481" s="110"/>
    </row>
    <row r="3482" spans="2:9">
      <c r="B3482" s="109"/>
      <c r="C3482" s="109"/>
      <c r="D3482" s="109"/>
      <c r="E3482" s="109"/>
      <c r="F3482" s="109"/>
      <c r="G3482" s="109"/>
      <c r="H3482" s="109"/>
      <c r="I3482" s="110"/>
    </row>
    <row r="3483" spans="2:9">
      <c r="B3483" s="109"/>
      <c r="C3483" s="109"/>
      <c r="D3483" s="109"/>
      <c r="E3483" s="109"/>
      <c r="F3483" s="109"/>
      <c r="G3483" s="109"/>
      <c r="H3483" s="109"/>
      <c r="I3483" s="110"/>
    </row>
    <row r="3484" spans="2:9">
      <c r="B3484" s="109"/>
      <c r="C3484" s="109"/>
      <c r="D3484" s="109"/>
      <c r="E3484" s="109"/>
      <c r="F3484" s="109"/>
      <c r="G3484" s="109"/>
      <c r="H3484" s="109"/>
      <c r="I3484" s="110"/>
    </row>
    <row r="3485" spans="2:9">
      <c r="B3485" s="109"/>
      <c r="C3485" s="109"/>
      <c r="D3485" s="109"/>
      <c r="E3485" s="109"/>
      <c r="F3485" s="109"/>
      <c r="G3485" s="109"/>
      <c r="H3485" s="109"/>
      <c r="I3485" s="110"/>
    </row>
    <row r="3486" spans="2:9">
      <c r="B3486" s="109"/>
      <c r="C3486" s="109"/>
      <c r="D3486" s="109"/>
      <c r="E3486" s="109"/>
      <c r="F3486" s="109"/>
      <c r="G3486" s="109"/>
      <c r="H3486" s="109"/>
      <c r="I3486" s="110"/>
    </row>
    <row r="3487" spans="2:9">
      <c r="B3487" s="109"/>
      <c r="C3487" s="109"/>
      <c r="D3487" s="109"/>
      <c r="E3487" s="109"/>
      <c r="F3487" s="109"/>
      <c r="G3487" s="109"/>
      <c r="H3487" s="109"/>
      <c r="I3487" s="110"/>
    </row>
    <row r="3488" spans="2:9">
      <c r="B3488" s="109"/>
      <c r="C3488" s="109"/>
      <c r="D3488" s="109"/>
      <c r="E3488" s="109"/>
      <c r="F3488" s="109"/>
      <c r="G3488" s="109"/>
      <c r="H3488" s="109"/>
      <c r="I3488" s="110"/>
    </row>
    <row r="3489" spans="2:9">
      <c r="B3489" s="109"/>
      <c r="C3489" s="109"/>
      <c r="D3489" s="109"/>
      <c r="E3489" s="109"/>
      <c r="F3489" s="109"/>
      <c r="G3489" s="109"/>
      <c r="H3489" s="109"/>
      <c r="I3489" s="110"/>
    </row>
    <row r="3490" spans="2:9">
      <c r="B3490" s="109"/>
      <c r="C3490" s="109"/>
      <c r="D3490" s="109"/>
      <c r="E3490" s="109"/>
      <c r="F3490" s="109"/>
      <c r="G3490" s="109"/>
      <c r="H3490" s="109"/>
      <c r="I3490" s="110"/>
    </row>
    <row r="3491" spans="2:9">
      <c r="B3491" s="109"/>
      <c r="C3491" s="109"/>
      <c r="D3491" s="109"/>
      <c r="E3491" s="109"/>
      <c r="F3491" s="109"/>
      <c r="G3491" s="109"/>
      <c r="H3491" s="109"/>
      <c r="I3491" s="110"/>
    </row>
    <row r="3492" spans="2:9">
      <c r="B3492" s="109"/>
      <c r="C3492" s="109"/>
      <c r="D3492" s="109"/>
      <c r="E3492" s="109"/>
      <c r="F3492" s="109"/>
      <c r="G3492" s="109"/>
      <c r="H3492" s="109"/>
      <c r="I3492" s="110"/>
    </row>
    <row r="3493" spans="2:9">
      <c r="B3493" s="109"/>
      <c r="C3493" s="109"/>
      <c r="D3493" s="109"/>
      <c r="E3493" s="109"/>
      <c r="F3493" s="109"/>
      <c r="G3493" s="109"/>
      <c r="H3493" s="109"/>
      <c r="I3493" s="110"/>
    </row>
    <row r="3494" spans="2:9">
      <c r="B3494" s="109"/>
      <c r="C3494" s="109"/>
      <c r="D3494" s="109"/>
      <c r="E3494" s="109"/>
      <c r="F3494" s="109"/>
      <c r="G3494" s="109"/>
      <c r="H3494" s="109"/>
      <c r="I3494" s="110"/>
    </row>
    <row r="3495" spans="2:9">
      <c r="B3495" s="109"/>
      <c r="C3495" s="109"/>
      <c r="D3495" s="109"/>
      <c r="E3495" s="109"/>
      <c r="F3495" s="109"/>
      <c r="G3495" s="109"/>
      <c r="H3495" s="109"/>
      <c r="I3495" s="110"/>
    </row>
    <row r="3496" spans="2:9">
      <c r="B3496" s="109"/>
      <c r="C3496" s="109"/>
      <c r="D3496" s="109"/>
      <c r="E3496" s="109"/>
      <c r="F3496" s="109"/>
      <c r="G3496" s="109"/>
      <c r="H3496" s="109"/>
      <c r="I3496" s="110"/>
    </row>
    <row r="3497" spans="2:9">
      <c r="B3497" s="109"/>
      <c r="C3497" s="109"/>
      <c r="D3497" s="109"/>
      <c r="E3497" s="109"/>
      <c r="F3497" s="109"/>
      <c r="G3497" s="109"/>
      <c r="H3497" s="109"/>
      <c r="I3497" s="110"/>
    </row>
    <row r="3498" spans="2:9">
      <c r="B3498" s="109"/>
      <c r="C3498" s="109"/>
      <c r="D3498" s="109"/>
      <c r="E3498" s="109"/>
      <c r="F3498" s="109"/>
      <c r="G3498" s="109"/>
      <c r="H3498" s="109"/>
      <c r="I3498" s="110"/>
    </row>
    <row r="3499" spans="2:9">
      <c r="B3499" s="109"/>
      <c r="C3499" s="109"/>
      <c r="D3499" s="109"/>
      <c r="E3499" s="109"/>
      <c r="F3499" s="109"/>
      <c r="G3499" s="109"/>
      <c r="H3499" s="109"/>
      <c r="I3499" s="110"/>
    </row>
    <row r="3500" spans="2:9">
      <c r="B3500" s="109"/>
      <c r="C3500" s="109"/>
      <c r="D3500" s="109"/>
      <c r="E3500" s="109"/>
      <c r="F3500" s="109"/>
      <c r="G3500" s="109"/>
      <c r="H3500" s="109"/>
      <c r="I3500" s="110"/>
    </row>
    <row r="3501" spans="2:9">
      <c r="B3501" s="109"/>
      <c r="C3501" s="109"/>
      <c r="D3501" s="109"/>
      <c r="E3501" s="109"/>
      <c r="F3501" s="109"/>
      <c r="G3501" s="109"/>
      <c r="H3501" s="109"/>
      <c r="I3501" s="110"/>
    </row>
    <row r="3502" spans="2:9">
      <c r="B3502" s="109"/>
      <c r="C3502" s="109"/>
      <c r="D3502" s="109"/>
      <c r="E3502" s="109"/>
      <c r="F3502" s="109"/>
      <c r="G3502" s="109"/>
      <c r="H3502" s="109"/>
      <c r="I3502" s="110"/>
    </row>
    <row r="3503" spans="2:9">
      <c r="B3503" s="109"/>
      <c r="C3503" s="109"/>
      <c r="D3503" s="109"/>
      <c r="E3503" s="109"/>
      <c r="F3503" s="109"/>
      <c r="G3503" s="109"/>
      <c r="H3503" s="109"/>
      <c r="I3503" s="110"/>
    </row>
    <row r="3504" spans="2:9">
      <c r="B3504" s="109"/>
      <c r="C3504" s="109"/>
      <c r="D3504" s="109"/>
      <c r="E3504" s="109"/>
      <c r="F3504" s="109"/>
      <c r="G3504" s="109"/>
      <c r="H3504" s="109"/>
      <c r="I3504" s="110"/>
    </row>
    <row r="3505" spans="2:9">
      <c r="B3505" s="109"/>
      <c r="C3505" s="109"/>
      <c r="D3505" s="109"/>
      <c r="E3505" s="109"/>
      <c r="F3505" s="109"/>
      <c r="G3505" s="109"/>
      <c r="H3505" s="109"/>
      <c r="I3505" s="110"/>
    </row>
    <row r="3506" spans="2:9">
      <c r="B3506" s="109"/>
      <c r="C3506" s="109"/>
      <c r="D3506" s="109"/>
      <c r="E3506" s="109"/>
      <c r="F3506" s="109"/>
      <c r="G3506" s="109"/>
      <c r="H3506" s="109"/>
      <c r="I3506" s="110"/>
    </row>
    <row r="3507" spans="2:9">
      <c r="B3507" s="109"/>
      <c r="C3507" s="109"/>
      <c r="D3507" s="109"/>
      <c r="E3507" s="109"/>
      <c r="F3507" s="109"/>
      <c r="G3507" s="109"/>
      <c r="H3507" s="109"/>
      <c r="I3507" s="110"/>
    </row>
    <row r="3508" spans="2:9">
      <c r="B3508" s="109"/>
      <c r="C3508" s="109"/>
      <c r="D3508" s="109"/>
      <c r="E3508" s="109"/>
      <c r="F3508" s="109"/>
      <c r="G3508" s="109"/>
      <c r="H3508" s="109"/>
      <c r="I3508" s="110"/>
    </row>
    <row r="3509" spans="2:9">
      <c r="B3509" s="109"/>
      <c r="C3509" s="109"/>
      <c r="D3509" s="109"/>
      <c r="E3509" s="109"/>
      <c r="F3509" s="109"/>
      <c r="G3509" s="109"/>
      <c r="H3509" s="109"/>
      <c r="I3509" s="110"/>
    </row>
    <row r="3510" spans="2:9">
      <c r="B3510" s="109"/>
      <c r="C3510" s="109"/>
      <c r="D3510" s="109"/>
      <c r="E3510" s="109"/>
      <c r="F3510" s="109"/>
      <c r="G3510" s="109"/>
      <c r="H3510" s="109"/>
      <c r="I3510" s="110"/>
    </row>
    <row r="3511" spans="2:9">
      <c r="B3511" s="109"/>
      <c r="C3511" s="109"/>
      <c r="D3511" s="109"/>
      <c r="E3511" s="109"/>
      <c r="F3511" s="109"/>
      <c r="G3511" s="109"/>
      <c r="H3511" s="109"/>
      <c r="I3511" s="110"/>
    </row>
    <row r="3512" spans="2:9">
      <c r="B3512" s="109"/>
      <c r="C3512" s="109"/>
      <c r="D3512" s="109"/>
      <c r="E3512" s="109"/>
      <c r="F3512" s="109"/>
      <c r="G3512" s="109"/>
      <c r="H3512" s="109"/>
      <c r="I3512" s="110"/>
    </row>
    <row r="3513" spans="2:9">
      <c r="B3513" s="109"/>
      <c r="C3513" s="109"/>
      <c r="D3513" s="109"/>
      <c r="E3513" s="109"/>
      <c r="F3513" s="109"/>
      <c r="G3513" s="109"/>
      <c r="H3513" s="109"/>
      <c r="I3513" s="110"/>
    </row>
    <row r="3514" spans="2:9">
      <c r="B3514" s="109"/>
      <c r="C3514" s="109"/>
      <c r="D3514" s="109"/>
      <c r="E3514" s="109"/>
      <c r="F3514" s="109"/>
      <c r="G3514" s="109"/>
      <c r="H3514" s="109"/>
      <c r="I3514" s="110"/>
    </row>
    <row r="3515" spans="2:9">
      <c r="B3515" s="109"/>
      <c r="C3515" s="109"/>
      <c r="D3515" s="109"/>
      <c r="E3515" s="109"/>
      <c r="F3515" s="109"/>
      <c r="G3515" s="109"/>
      <c r="H3515" s="109"/>
      <c r="I3515" s="110"/>
    </row>
    <row r="3516" spans="2:9">
      <c r="B3516" s="109"/>
      <c r="C3516" s="109"/>
      <c r="D3516" s="109"/>
      <c r="E3516" s="109"/>
      <c r="F3516" s="109"/>
      <c r="G3516" s="109"/>
      <c r="H3516" s="109"/>
      <c r="I3516" s="110"/>
    </row>
    <row r="3517" spans="2:9">
      <c r="B3517" s="109"/>
      <c r="C3517" s="109"/>
      <c r="D3517" s="109"/>
      <c r="E3517" s="109"/>
      <c r="F3517" s="109"/>
      <c r="G3517" s="109"/>
      <c r="H3517" s="109"/>
      <c r="I3517" s="110"/>
    </row>
    <row r="3518" spans="2:9">
      <c r="B3518" s="109"/>
      <c r="C3518" s="109"/>
      <c r="D3518" s="109"/>
      <c r="E3518" s="109"/>
      <c r="F3518" s="109"/>
      <c r="G3518" s="109"/>
      <c r="H3518" s="109"/>
      <c r="I3518" s="110"/>
    </row>
    <row r="3519" spans="2:9">
      <c r="B3519" s="109"/>
      <c r="C3519" s="109"/>
      <c r="D3519" s="109"/>
      <c r="E3519" s="109"/>
      <c r="F3519" s="109"/>
      <c r="G3519" s="109"/>
      <c r="H3519" s="109"/>
      <c r="I3519" s="110"/>
    </row>
    <row r="3520" spans="2:9">
      <c r="B3520" s="109"/>
      <c r="C3520" s="109"/>
      <c r="D3520" s="109"/>
      <c r="E3520" s="109"/>
      <c r="F3520" s="109"/>
      <c r="G3520" s="109"/>
      <c r="H3520" s="109"/>
      <c r="I3520" s="110"/>
    </row>
    <row r="3521" spans="2:9">
      <c r="B3521" s="109"/>
      <c r="C3521" s="109"/>
      <c r="D3521" s="109"/>
      <c r="E3521" s="109"/>
      <c r="F3521" s="109"/>
      <c r="G3521" s="109"/>
      <c r="H3521" s="109"/>
      <c r="I3521" s="110"/>
    </row>
    <row r="3522" spans="2:9">
      <c r="B3522" s="109"/>
      <c r="C3522" s="109"/>
      <c r="D3522" s="109"/>
      <c r="E3522" s="109"/>
      <c r="F3522" s="109"/>
      <c r="G3522" s="109"/>
      <c r="H3522" s="109"/>
      <c r="I3522" s="110"/>
    </row>
    <row r="3523" spans="2:9">
      <c r="B3523" s="109"/>
      <c r="C3523" s="109"/>
      <c r="D3523" s="109"/>
      <c r="E3523" s="109"/>
      <c r="F3523" s="109"/>
      <c r="G3523" s="109"/>
      <c r="H3523" s="109"/>
      <c r="I3523" s="110"/>
    </row>
    <row r="3524" spans="2:9">
      <c r="B3524" s="109"/>
      <c r="C3524" s="109"/>
      <c r="D3524" s="109"/>
      <c r="E3524" s="109"/>
      <c r="F3524" s="109"/>
      <c r="G3524" s="109"/>
      <c r="H3524" s="109"/>
      <c r="I3524" s="110"/>
    </row>
    <row r="3525" spans="2:9">
      <c r="B3525" s="109"/>
      <c r="C3525" s="109"/>
      <c r="D3525" s="109"/>
      <c r="E3525" s="109"/>
      <c r="F3525" s="109"/>
      <c r="G3525" s="109"/>
      <c r="H3525" s="109"/>
      <c r="I3525" s="110"/>
    </row>
    <row r="3526" spans="2:9">
      <c r="B3526" s="109"/>
      <c r="C3526" s="109"/>
      <c r="D3526" s="109"/>
      <c r="E3526" s="109"/>
      <c r="F3526" s="109"/>
      <c r="G3526" s="109"/>
      <c r="H3526" s="109"/>
      <c r="I3526" s="110"/>
    </row>
    <row r="3527" spans="2:9">
      <c r="B3527" s="109"/>
      <c r="C3527" s="109"/>
      <c r="D3527" s="109"/>
      <c r="E3527" s="109"/>
      <c r="F3527" s="109"/>
      <c r="G3527" s="109"/>
      <c r="H3527" s="109"/>
      <c r="I3527" s="110"/>
    </row>
    <row r="3528" spans="2:9">
      <c r="B3528" s="109"/>
      <c r="C3528" s="109"/>
      <c r="D3528" s="109"/>
      <c r="E3528" s="109"/>
      <c r="F3528" s="109"/>
      <c r="G3528" s="109"/>
      <c r="H3528" s="109"/>
      <c r="I3528" s="110"/>
    </row>
    <row r="3529" spans="2:9">
      <c r="B3529" s="109"/>
      <c r="C3529" s="109"/>
      <c r="D3529" s="109"/>
      <c r="E3529" s="109"/>
      <c r="F3529" s="109"/>
      <c r="G3529" s="109"/>
      <c r="H3529" s="109"/>
      <c r="I3529" s="110"/>
    </row>
    <row r="3530" spans="2:9">
      <c r="B3530" s="109"/>
      <c r="C3530" s="109"/>
      <c r="D3530" s="109"/>
      <c r="E3530" s="109"/>
      <c r="F3530" s="109"/>
      <c r="G3530" s="109"/>
      <c r="H3530" s="109"/>
      <c r="I3530" s="110"/>
    </row>
    <row r="3531" spans="2:9">
      <c r="B3531" s="109"/>
      <c r="C3531" s="109"/>
      <c r="D3531" s="109"/>
      <c r="E3531" s="109"/>
      <c r="F3531" s="109"/>
      <c r="G3531" s="109"/>
      <c r="H3531" s="109"/>
      <c r="I3531" s="110"/>
    </row>
    <row r="3532" spans="2:9">
      <c r="B3532" s="109"/>
      <c r="C3532" s="109"/>
      <c r="D3532" s="109"/>
      <c r="E3532" s="109"/>
      <c r="F3532" s="109"/>
      <c r="G3532" s="109"/>
      <c r="H3532" s="109"/>
      <c r="I3532" s="110"/>
    </row>
    <row r="3533" spans="2:9">
      <c r="B3533" s="109"/>
      <c r="C3533" s="109"/>
      <c r="D3533" s="109"/>
      <c r="E3533" s="109"/>
      <c r="F3533" s="109"/>
      <c r="G3533" s="109"/>
      <c r="H3533" s="109"/>
      <c r="I3533" s="110"/>
    </row>
    <row r="3534" spans="2:9">
      <c r="B3534" s="109"/>
      <c r="C3534" s="109"/>
      <c r="D3534" s="109"/>
      <c r="E3534" s="109"/>
      <c r="F3534" s="109"/>
      <c r="G3534" s="109"/>
      <c r="H3534" s="109"/>
      <c r="I3534" s="110"/>
    </row>
    <row r="3535" spans="2:9">
      <c r="B3535" s="109"/>
      <c r="C3535" s="109"/>
      <c r="D3535" s="109"/>
      <c r="E3535" s="109"/>
      <c r="F3535" s="109"/>
      <c r="G3535" s="109"/>
      <c r="H3535" s="109"/>
      <c r="I3535" s="110"/>
    </row>
    <row r="3536" spans="2:9">
      <c r="B3536" s="109"/>
      <c r="C3536" s="109"/>
      <c r="D3536" s="109"/>
      <c r="E3536" s="109"/>
      <c r="F3536" s="109"/>
      <c r="G3536" s="109"/>
      <c r="H3536" s="109"/>
      <c r="I3536" s="110"/>
    </row>
    <row r="3537" spans="2:9">
      <c r="B3537" s="109"/>
      <c r="C3537" s="109"/>
      <c r="D3537" s="109"/>
      <c r="E3537" s="109"/>
      <c r="F3537" s="109"/>
      <c r="G3537" s="109"/>
      <c r="H3537" s="109"/>
      <c r="I3537" s="110"/>
    </row>
    <row r="3538" spans="2:9">
      <c r="B3538" s="109"/>
      <c r="C3538" s="109"/>
      <c r="D3538" s="109"/>
      <c r="E3538" s="109"/>
      <c r="F3538" s="109"/>
      <c r="G3538" s="109"/>
      <c r="H3538" s="109"/>
      <c r="I3538" s="110"/>
    </row>
    <row r="3539" spans="2:9">
      <c r="B3539" s="109"/>
      <c r="C3539" s="109"/>
      <c r="D3539" s="109"/>
      <c r="E3539" s="109"/>
      <c r="F3539" s="109"/>
      <c r="G3539" s="109"/>
      <c r="H3539" s="109"/>
      <c r="I3539" s="110"/>
    </row>
    <row r="3540" spans="2:9">
      <c r="B3540" s="109"/>
      <c r="C3540" s="109"/>
      <c r="D3540" s="109"/>
      <c r="E3540" s="109"/>
      <c r="F3540" s="109"/>
      <c r="G3540" s="109"/>
      <c r="H3540" s="109"/>
      <c r="I3540" s="110"/>
    </row>
    <row r="3541" spans="2:9">
      <c r="B3541" s="109"/>
      <c r="C3541" s="109"/>
      <c r="D3541" s="109"/>
      <c r="E3541" s="109"/>
      <c r="F3541" s="109"/>
      <c r="G3541" s="109"/>
      <c r="H3541" s="109"/>
      <c r="I3541" s="110"/>
    </row>
    <row r="3542" spans="2:9">
      <c r="B3542" s="109"/>
      <c r="C3542" s="109"/>
      <c r="D3542" s="109"/>
      <c r="E3542" s="109"/>
      <c r="F3542" s="109"/>
      <c r="G3542" s="109"/>
      <c r="H3542" s="109"/>
      <c r="I3542" s="110"/>
    </row>
    <row r="3543" spans="2:9">
      <c r="B3543" s="109"/>
      <c r="C3543" s="109"/>
      <c r="D3543" s="109"/>
      <c r="E3543" s="109"/>
      <c r="F3543" s="109"/>
      <c r="G3543" s="109"/>
      <c r="H3543" s="109"/>
      <c r="I3543" s="110"/>
    </row>
    <row r="3544" spans="2:9">
      <c r="B3544" s="109"/>
      <c r="C3544" s="109"/>
      <c r="D3544" s="109"/>
      <c r="E3544" s="109"/>
      <c r="F3544" s="109"/>
      <c r="G3544" s="109"/>
      <c r="H3544" s="109"/>
      <c r="I3544" s="110"/>
    </row>
    <row r="3545" spans="2:9">
      <c r="B3545" s="109"/>
      <c r="C3545" s="109"/>
      <c r="D3545" s="109"/>
      <c r="E3545" s="109"/>
      <c r="F3545" s="109"/>
      <c r="G3545" s="109"/>
      <c r="H3545" s="109"/>
      <c r="I3545" s="110"/>
    </row>
    <row r="3546" spans="2:9">
      <c r="B3546" s="109"/>
      <c r="C3546" s="109"/>
      <c r="D3546" s="109"/>
      <c r="E3546" s="109"/>
      <c r="F3546" s="109"/>
      <c r="G3546" s="109"/>
      <c r="H3546" s="109"/>
      <c r="I3546" s="110"/>
    </row>
    <row r="3547" spans="2:9">
      <c r="B3547" s="109"/>
      <c r="C3547" s="109"/>
      <c r="D3547" s="109"/>
      <c r="E3547" s="109"/>
      <c r="F3547" s="109"/>
      <c r="G3547" s="109"/>
      <c r="H3547" s="109"/>
      <c r="I3547" s="110"/>
    </row>
    <row r="3548" spans="2:9">
      <c r="B3548" s="109"/>
      <c r="C3548" s="109"/>
      <c r="D3548" s="109"/>
      <c r="E3548" s="109"/>
      <c r="F3548" s="109"/>
      <c r="G3548" s="109"/>
      <c r="H3548" s="109"/>
      <c r="I3548" s="110"/>
    </row>
    <row r="3549" spans="2:9">
      <c r="B3549" s="109"/>
      <c r="C3549" s="109"/>
      <c r="D3549" s="109"/>
      <c r="E3549" s="109"/>
      <c r="F3549" s="109"/>
      <c r="G3549" s="109"/>
      <c r="H3549" s="109"/>
      <c r="I3549" s="110"/>
    </row>
    <row r="3550" spans="2:9">
      <c r="B3550" s="109"/>
      <c r="C3550" s="109"/>
      <c r="D3550" s="109"/>
      <c r="E3550" s="109"/>
      <c r="F3550" s="109"/>
      <c r="G3550" s="109"/>
      <c r="H3550" s="109"/>
      <c r="I3550" s="110"/>
    </row>
    <row r="3551" spans="2:9">
      <c r="B3551" s="109"/>
      <c r="C3551" s="109"/>
      <c r="D3551" s="109"/>
      <c r="E3551" s="109"/>
      <c r="F3551" s="109"/>
      <c r="G3551" s="109"/>
      <c r="H3551" s="109"/>
      <c r="I3551" s="110"/>
    </row>
    <row r="3552" spans="2:9">
      <c r="B3552" s="109"/>
      <c r="C3552" s="109"/>
      <c r="D3552" s="109"/>
      <c r="E3552" s="109"/>
      <c r="F3552" s="109"/>
      <c r="G3552" s="109"/>
      <c r="H3552" s="109"/>
      <c r="I3552" s="110"/>
    </row>
    <row r="3553" spans="2:9">
      <c r="B3553" s="109"/>
      <c r="C3553" s="109"/>
      <c r="D3553" s="109"/>
      <c r="E3553" s="109"/>
      <c r="F3553" s="109"/>
      <c r="G3553" s="109"/>
      <c r="H3553" s="109"/>
      <c r="I3553" s="110"/>
    </row>
    <row r="3554" spans="2:9">
      <c r="B3554" s="109"/>
      <c r="C3554" s="109"/>
      <c r="D3554" s="109"/>
      <c r="E3554" s="109"/>
      <c r="F3554" s="109"/>
      <c r="G3554" s="109"/>
      <c r="H3554" s="109"/>
      <c r="I3554" s="110"/>
    </row>
    <row r="3555" spans="2:9">
      <c r="B3555" s="109"/>
      <c r="C3555" s="109"/>
      <c r="D3555" s="109"/>
      <c r="E3555" s="109"/>
      <c r="F3555" s="109"/>
      <c r="G3555" s="109"/>
      <c r="H3555" s="109"/>
      <c r="I3555" s="110"/>
    </row>
    <row r="3556" spans="2:9">
      <c r="B3556" s="109"/>
      <c r="C3556" s="109"/>
      <c r="D3556" s="109"/>
      <c r="E3556" s="109"/>
      <c r="F3556" s="109"/>
      <c r="G3556" s="109"/>
      <c r="H3556" s="109"/>
      <c r="I3556" s="110"/>
    </row>
    <row r="3557" spans="2:9">
      <c r="B3557" s="109"/>
      <c r="C3557" s="109"/>
      <c r="D3557" s="109"/>
      <c r="E3557" s="109"/>
      <c r="F3557" s="109"/>
      <c r="G3557" s="109"/>
      <c r="H3557" s="109"/>
      <c r="I3557" s="110"/>
    </row>
    <row r="3558" spans="2:9">
      <c r="B3558" s="109"/>
      <c r="C3558" s="109"/>
      <c r="D3558" s="109"/>
      <c r="E3558" s="109"/>
      <c r="F3558" s="109"/>
      <c r="G3558" s="109"/>
      <c r="H3558" s="109"/>
      <c r="I3558" s="110"/>
    </row>
    <row r="3559" spans="2:9">
      <c r="B3559" s="109"/>
      <c r="C3559" s="109"/>
      <c r="D3559" s="109"/>
      <c r="E3559" s="109"/>
      <c r="F3559" s="109"/>
      <c r="G3559" s="109"/>
      <c r="H3559" s="109"/>
      <c r="I3559" s="110"/>
    </row>
    <row r="3560" spans="2:9">
      <c r="B3560" s="109"/>
      <c r="C3560" s="109"/>
      <c r="D3560" s="109"/>
      <c r="E3560" s="109"/>
      <c r="F3560" s="109"/>
      <c r="G3560" s="109"/>
      <c r="H3560" s="109"/>
      <c r="I3560" s="110"/>
    </row>
    <row r="3561" spans="2:9">
      <c r="B3561" s="109"/>
      <c r="C3561" s="109"/>
      <c r="D3561" s="109"/>
      <c r="E3561" s="109"/>
      <c r="F3561" s="109"/>
      <c r="G3561" s="109"/>
      <c r="H3561" s="109"/>
      <c r="I3561" s="110"/>
    </row>
    <row r="3562" spans="2:9">
      <c r="B3562" s="109"/>
      <c r="C3562" s="109"/>
      <c r="D3562" s="109"/>
      <c r="E3562" s="109"/>
      <c r="F3562" s="109"/>
      <c r="G3562" s="109"/>
      <c r="H3562" s="109"/>
      <c r="I3562" s="110"/>
    </row>
    <row r="3563" spans="2:9">
      <c r="B3563" s="109"/>
      <c r="C3563" s="109"/>
      <c r="D3563" s="109"/>
      <c r="E3563" s="109"/>
      <c r="F3563" s="109"/>
      <c r="G3563" s="109"/>
      <c r="H3563" s="109"/>
      <c r="I3563" s="110"/>
    </row>
    <row r="3564" spans="2:9">
      <c r="B3564" s="109"/>
      <c r="C3564" s="109"/>
      <c r="D3564" s="109"/>
      <c r="E3564" s="109"/>
      <c r="F3564" s="109"/>
      <c r="G3564" s="109"/>
      <c r="H3564" s="109"/>
      <c r="I3564" s="110"/>
    </row>
    <row r="3565" spans="2:9">
      <c r="B3565" s="109"/>
      <c r="C3565" s="109"/>
      <c r="D3565" s="109"/>
      <c r="E3565" s="109"/>
      <c r="F3565" s="109"/>
      <c r="G3565" s="109"/>
      <c r="H3565" s="109"/>
      <c r="I3565" s="110"/>
    </row>
    <row r="3566" spans="2:9">
      <c r="B3566" s="109"/>
      <c r="C3566" s="109"/>
      <c r="D3566" s="109"/>
      <c r="E3566" s="109"/>
      <c r="F3566" s="109"/>
      <c r="G3566" s="109"/>
      <c r="H3566" s="109"/>
      <c r="I3566" s="110"/>
    </row>
    <row r="3567" spans="2:9">
      <c r="B3567" s="109"/>
      <c r="C3567" s="109"/>
      <c r="D3567" s="109"/>
      <c r="E3567" s="109"/>
      <c r="F3567" s="109"/>
      <c r="G3567" s="109"/>
      <c r="H3567" s="109"/>
      <c r="I3567" s="110"/>
    </row>
    <row r="3568" spans="2:9">
      <c r="B3568" s="109"/>
      <c r="C3568" s="109"/>
      <c r="D3568" s="109"/>
      <c r="E3568" s="109"/>
      <c r="F3568" s="109"/>
      <c r="G3568" s="109"/>
      <c r="H3568" s="109"/>
      <c r="I3568" s="110"/>
    </row>
    <row r="3569" spans="2:9">
      <c r="B3569" s="109"/>
      <c r="C3569" s="109"/>
      <c r="D3569" s="109"/>
      <c r="E3569" s="109"/>
      <c r="F3569" s="109"/>
      <c r="G3569" s="109"/>
      <c r="H3569" s="109"/>
      <c r="I3569" s="110"/>
    </row>
    <row r="3570" spans="2:9">
      <c r="B3570" s="109"/>
      <c r="C3570" s="109"/>
      <c r="D3570" s="109"/>
      <c r="E3570" s="109"/>
      <c r="F3570" s="109"/>
      <c r="G3570" s="109"/>
      <c r="H3570" s="109"/>
      <c r="I3570" s="110"/>
    </row>
    <row r="3571" spans="2:9">
      <c r="B3571" s="109"/>
      <c r="C3571" s="109"/>
      <c r="D3571" s="109"/>
      <c r="E3571" s="109"/>
      <c r="F3571" s="109"/>
      <c r="G3571" s="109"/>
      <c r="H3571" s="109"/>
      <c r="I3571" s="110"/>
    </row>
    <row r="3572" spans="2:9">
      <c r="B3572" s="109"/>
      <c r="C3572" s="109"/>
      <c r="D3572" s="109"/>
      <c r="E3572" s="109"/>
      <c r="F3572" s="109"/>
      <c r="G3572" s="109"/>
      <c r="H3572" s="109"/>
      <c r="I3572" s="110"/>
    </row>
    <row r="3573" spans="2:9">
      <c r="B3573" s="109"/>
      <c r="C3573" s="109"/>
      <c r="D3573" s="109"/>
      <c r="E3573" s="109"/>
      <c r="F3573" s="109"/>
      <c r="G3573" s="109"/>
      <c r="H3573" s="109"/>
      <c r="I3573" s="110"/>
    </row>
    <row r="3574" spans="2:9">
      <c r="B3574" s="109"/>
      <c r="C3574" s="109"/>
      <c r="D3574" s="109"/>
      <c r="E3574" s="109"/>
      <c r="F3574" s="109"/>
      <c r="G3574" s="109"/>
      <c r="H3574" s="109"/>
      <c r="I3574" s="110"/>
    </row>
    <row r="3575" spans="2:9">
      <c r="B3575" s="109"/>
      <c r="C3575" s="109"/>
      <c r="D3575" s="109"/>
      <c r="E3575" s="109"/>
      <c r="F3575" s="109"/>
      <c r="G3575" s="109"/>
      <c r="H3575" s="109"/>
      <c r="I3575" s="110"/>
    </row>
    <row r="3576" spans="2:9">
      <c r="B3576" s="109"/>
      <c r="C3576" s="109"/>
      <c r="D3576" s="109"/>
      <c r="E3576" s="109"/>
      <c r="F3576" s="109"/>
      <c r="G3576" s="109"/>
      <c r="H3576" s="109"/>
      <c r="I3576" s="110"/>
    </row>
    <row r="3577" spans="2:9">
      <c r="B3577" s="109"/>
      <c r="C3577" s="109"/>
      <c r="D3577" s="109"/>
      <c r="E3577" s="109"/>
      <c r="F3577" s="109"/>
      <c r="G3577" s="109"/>
      <c r="H3577" s="109"/>
      <c r="I3577" s="110"/>
    </row>
    <row r="3578" spans="2:9">
      <c r="B3578" s="109"/>
      <c r="C3578" s="109"/>
      <c r="D3578" s="109"/>
      <c r="E3578" s="109"/>
      <c r="F3578" s="109"/>
      <c r="G3578" s="109"/>
      <c r="H3578" s="109"/>
      <c r="I3578" s="110"/>
    </row>
    <row r="3579" spans="2:9">
      <c r="B3579" s="109"/>
      <c r="C3579" s="109"/>
      <c r="D3579" s="109"/>
      <c r="E3579" s="109"/>
      <c r="F3579" s="109"/>
      <c r="G3579" s="109"/>
      <c r="H3579" s="109"/>
      <c r="I3579" s="110"/>
    </row>
    <row r="3580" spans="2:9">
      <c r="B3580" s="109"/>
      <c r="C3580" s="109"/>
      <c r="D3580" s="109"/>
      <c r="E3580" s="109"/>
      <c r="F3580" s="109"/>
      <c r="G3580" s="109"/>
      <c r="H3580" s="109"/>
      <c r="I3580" s="110"/>
    </row>
    <row r="3581" spans="2:9">
      <c r="B3581" s="109"/>
      <c r="C3581" s="109"/>
      <c r="D3581" s="109"/>
      <c r="E3581" s="109"/>
      <c r="F3581" s="109"/>
      <c r="G3581" s="109"/>
      <c r="H3581" s="109"/>
      <c r="I3581" s="110"/>
    </row>
    <row r="3582" spans="2:9">
      <c r="B3582" s="109"/>
      <c r="C3582" s="109"/>
      <c r="D3582" s="109"/>
      <c r="E3582" s="109"/>
      <c r="F3582" s="109"/>
      <c r="G3582" s="109"/>
      <c r="H3582" s="109"/>
      <c r="I3582" s="110"/>
    </row>
    <row r="3583" spans="2:9">
      <c r="B3583" s="109"/>
      <c r="C3583" s="109"/>
      <c r="D3583" s="109"/>
      <c r="E3583" s="109"/>
      <c r="F3583" s="109"/>
      <c r="G3583" s="109"/>
      <c r="H3583" s="109"/>
      <c r="I3583" s="110"/>
    </row>
    <row r="3584" spans="2:9">
      <c r="B3584" s="109"/>
      <c r="C3584" s="109"/>
      <c r="D3584" s="109"/>
      <c r="E3584" s="109"/>
      <c r="F3584" s="109"/>
      <c r="G3584" s="109"/>
      <c r="H3584" s="109"/>
      <c r="I3584" s="110"/>
    </row>
    <row r="3585" spans="2:9">
      <c r="B3585" s="109"/>
      <c r="C3585" s="109"/>
      <c r="D3585" s="109"/>
      <c r="E3585" s="109"/>
      <c r="F3585" s="109"/>
      <c r="G3585" s="109"/>
      <c r="H3585" s="109"/>
      <c r="I3585" s="110"/>
    </row>
    <row r="3586" spans="2:9">
      <c r="B3586" s="109"/>
      <c r="C3586" s="109"/>
      <c r="D3586" s="109"/>
      <c r="E3586" s="109"/>
      <c r="F3586" s="109"/>
      <c r="G3586" s="109"/>
      <c r="H3586" s="109"/>
      <c r="I3586" s="110"/>
    </row>
    <row r="3587" spans="2:9">
      <c r="B3587" s="109"/>
      <c r="C3587" s="109"/>
      <c r="D3587" s="109"/>
      <c r="E3587" s="109"/>
      <c r="F3587" s="109"/>
      <c r="G3587" s="109"/>
      <c r="H3587" s="109"/>
      <c r="I3587" s="110"/>
    </row>
    <row r="3588" spans="2:9">
      <c r="B3588" s="109"/>
      <c r="C3588" s="109"/>
      <c r="D3588" s="109"/>
      <c r="E3588" s="109"/>
      <c r="F3588" s="109"/>
      <c r="G3588" s="109"/>
      <c r="H3588" s="109"/>
      <c r="I3588" s="110"/>
    </row>
    <row r="3589" spans="2:9">
      <c r="B3589" s="109"/>
      <c r="C3589" s="109"/>
      <c r="D3589" s="109"/>
      <c r="E3589" s="109"/>
      <c r="F3589" s="109"/>
      <c r="G3589" s="109"/>
      <c r="H3589" s="109"/>
      <c r="I3589" s="110"/>
    </row>
    <row r="3590" spans="2:9">
      <c r="B3590" s="109"/>
      <c r="C3590" s="109"/>
      <c r="D3590" s="109"/>
      <c r="E3590" s="109"/>
      <c r="F3590" s="109"/>
      <c r="G3590" s="109"/>
      <c r="H3590" s="109"/>
      <c r="I3590" s="110"/>
    </row>
    <row r="3591" spans="2:9">
      <c r="B3591" s="109"/>
      <c r="C3591" s="109"/>
      <c r="D3591" s="109"/>
      <c r="E3591" s="109"/>
      <c r="F3591" s="109"/>
      <c r="G3591" s="109"/>
      <c r="H3591" s="109"/>
      <c r="I3591" s="110"/>
    </row>
    <row r="3592" spans="2:9">
      <c r="B3592" s="109"/>
      <c r="C3592" s="109"/>
      <c r="D3592" s="109"/>
      <c r="E3592" s="109"/>
      <c r="F3592" s="109"/>
      <c r="G3592" s="109"/>
      <c r="H3592" s="109"/>
      <c r="I3592" s="110"/>
    </row>
    <row r="3593" spans="2:9">
      <c r="B3593" s="109"/>
      <c r="C3593" s="109"/>
      <c r="D3593" s="109"/>
      <c r="E3593" s="109"/>
      <c r="F3593" s="109"/>
      <c r="G3593" s="109"/>
      <c r="H3593" s="109"/>
      <c r="I3593" s="110"/>
    </row>
    <row r="3594" spans="2:9">
      <c r="B3594" s="109"/>
      <c r="C3594" s="109"/>
      <c r="D3594" s="109"/>
      <c r="E3594" s="109"/>
      <c r="F3594" s="109"/>
      <c r="G3594" s="109"/>
      <c r="H3594" s="109"/>
      <c r="I3594" s="110"/>
    </row>
    <row r="3595" spans="2:9">
      <c r="B3595" s="109"/>
      <c r="C3595" s="109"/>
      <c r="D3595" s="109"/>
      <c r="E3595" s="109"/>
      <c r="F3595" s="109"/>
      <c r="G3595" s="109"/>
      <c r="H3595" s="109"/>
      <c r="I3595" s="110"/>
    </row>
    <row r="3596" spans="2:9">
      <c r="B3596" s="109"/>
      <c r="C3596" s="109"/>
      <c r="D3596" s="109"/>
      <c r="E3596" s="109"/>
      <c r="F3596" s="109"/>
      <c r="G3596" s="109"/>
      <c r="H3596" s="109"/>
      <c r="I3596" s="110"/>
    </row>
    <row r="3597" spans="2:9">
      <c r="B3597" s="109"/>
      <c r="C3597" s="109"/>
      <c r="D3597" s="109"/>
      <c r="E3597" s="109"/>
      <c r="F3597" s="109"/>
      <c r="G3597" s="109"/>
      <c r="H3597" s="109"/>
      <c r="I3597" s="110"/>
    </row>
    <row r="3598" spans="2:9">
      <c r="B3598" s="109"/>
      <c r="C3598" s="109"/>
      <c r="D3598" s="109"/>
      <c r="E3598" s="109"/>
      <c r="F3598" s="109"/>
      <c r="G3598" s="109"/>
      <c r="H3598" s="109"/>
      <c r="I3598" s="110"/>
    </row>
    <row r="3599" spans="2:9">
      <c r="B3599" s="109"/>
      <c r="C3599" s="109"/>
      <c r="D3599" s="109"/>
      <c r="E3599" s="109"/>
      <c r="F3599" s="109"/>
      <c r="G3599" s="109"/>
      <c r="H3599" s="109"/>
      <c r="I3599" s="110"/>
    </row>
    <row r="3600" spans="2:9">
      <c r="B3600" s="109"/>
      <c r="C3600" s="109"/>
      <c r="D3600" s="109"/>
      <c r="E3600" s="109"/>
      <c r="F3600" s="109"/>
      <c r="G3600" s="109"/>
      <c r="H3600" s="109"/>
      <c r="I3600" s="110"/>
    </row>
    <row r="3601" spans="2:9">
      <c r="B3601" s="109"/>
      <c r="C3601" s="109"/>
      <c r="D3601" s="109"/>
      <c r="E3601" s="109"/>
      <c r="F3601" s="109"/>
      <c r="G3601" s="109"/>
      <c r="H3601" s="109"/>
      <c r="I3601" s="110"/>
    </row>
    <row r="3602" spans="2:9">
      <c r="B3602" s="109"/>
      <c r="C3602" s="109"/>
      <c r="D3602" s="109"/>
      <c r="E3602" s="109"/>
      <c r="F3602" s="109"/>
      <c r="G3602" s="109"/>
      <c r="H3602" s="109"/>
      <c r="I3602" s="110"/>
    </row>
    <row r="3603" spans="2:9">
      <c r="B3603" s="109"/>
      <c r="C3603" s="109"/>
      <c r="D3603" s="109"/>
      <c r="E3603" s="109"/>
      <c r="F3603" s="109"/>
      <c r="G3603" s="109"/>
      <c r="H3603" s="109"/>
      <c r="I3603" s="110"/>
    </row>
    <row r="3604" spans="2:9">
      <c r="B3604" s="109"/>
      <c r="C3604" s="109"/>
      <c r="D3604" s="109"/>
      <c r="E3604" s="109"/>
      <c r="F3604" s="109"/>
      <c r="G3604" s="109"/>
      <c r="H3604" s="109"/>
      <c r="I3604" s="110"/>
    </row>
    <row r="3605" spans="2:9">
      <c r="B3605" s="109"/>
      <c r="C3605" s="109"/>
      <c r="D3605" s="109"/>
      <c r="E3605" s="109"/>
      <c r="F3605" s="109"/>
      <c r="G3605" s="109"/>
      <c r="H3605" s="109"/>
      <c r="I3605" s="110"/>
    </row>
    <row r="3606" spans="2:9">
      <c r="B3606" s="109"/>
      <c r="C3606" s="109"/>
      <c r="D3606" s="109"/>
      <c r="E3606" s="109"/>
      <c r="F3606" s="109"/>
      <c r="G3606" s="109"/>
      <c r="H3606" s="109"/>
      <c r="I3606" s="110"/>
    </row>
    <row r="3607" spans="2:9">
      <c r="B3607" s="109"/>
      <c r="C3607" s="109"/>
      <c r="D3607" s="109"/>
      <c r="E3607" s="109"/>
      <c r="F3607" s="109"/>
      <c r="G3607" s="109"/>
      <c r="H3607" s="109"/>
      <c r="I3607" s="110"/>
    </row>
    <row r="3608" spans="2:9">
      <c r="B3608" s="109"/>
      <c r="C3608" s="109"/>
      <c r="D3608" s="109"/>
      <c r="E3608" s="109"/>
      <c r="F3608" s="109"/>
      <c r="G3608" s="109"/>
      <c r="H3608" s="109"/>
      <c r="I3608" s="110"/>
    </row>
    <row r="3609" spans="2:9">
      <c r="B3609" s="109"/>
      <c r="C3609" s="109"/>
      <c r="D3609" s="109"/>
      <c r="E3609" s="109"/>
      <c r="F3609" s="109"/>
      <c r="G3609" s="109"/>
      <c r="H3609" s="109"/>
      <c r="I3609" s="110"/>
    </row>
    <row r="3610" spans="2:9">
      <c r="B3610" s="109"/>
      <c r="C3610" s="109"/>
      <c r="D3610" s="109"/>
      <c r="E3610" s="109"/>
      <c r="F3610" s="109"/>
      <c r="G3610" s="109"/>
      <c r="H3610" s="109"/>
      <c r="I3610" s="110"/>
    </row>
    <row r="3611" spans="2:9">
      <c r="B3611" s="109"/>
      <c r="C3611" s="109"/>
      <c r="D3611" s="109"/>
      <c r="E3611" s="109"/>
      <c r="F3611" s="109"/>
      <c r="G3611" s="109"/>
      <c r="H3611" s="109"/>
      <c r="I3611" s="110"/>
    </row>
    <row r="3612" spans="2:9">
      <c r="B3612" s="109"/>
      <c r="C3612" s="109"/>
      <c r="D3612" s="109"/>
      <c r="E3612" s="109"/>
      <c r="F3612" s="109"/>
      <c r="G3612" s="109"/>
      <c r="H3612" s="109"/>
      <c r="I3612" s="110"/>
    </row>
    <row r="3613" spans="2:9">
      <c r="B3613" s="109"/>
      <c r="C3613" s="109"/>
      <c r="D3613" s="109"/>
      <c r="E3613" s="109"/>
      <c r="F3613" s="109"/>
      <c r="G3613" s="109"/>
      <c r="H3613" s="109"/>
      <c r="I3613" s="110"/>
    </row>
    <row r="3614" spans="2:9">
      <c r="B3614" s="109"/>
      <c r="C3614" s="109"/>
      <c r="D3614" s="109"/>
      <c r="E3614" s="109"/>
      <c r="F3614" s="109"/>
      <c r="G3614" s="109"/>
      <c r="H3614" s="109"/>
      <c r="I3614" s="110"/>
    </row>
    <row r="3615" spans="2:9">
      <c r="B3615" s="109"/>
      <c r="C3615" s="109"/>
      <c r="D3615" s="109"/>
      <c r="E3615" s="109"/>
      <c r="F3615" s="109"/>
      <c r="G3615" s="109"/>
      <c r="H3615" s="109"/>
      <c r="I3615" s="110"/>
    </row>
    <row r="3616" spans="2:9">
      <c r="B3616" s="109"/>
      <c r="C3616" s="109"/>
      <c r="D3616" s="109"/>
      <c r="E3616" s="109"/>
      <c r="F3616" s="109"/>
      <c r="G3616" s="109"/>
      <c r="H3616" s="109"/>
      <c r="I3616" s="110"/>
    </row>
    <row r="3617" spans="2:9">
      <c r="B3617" s="109"/>
      <c r="C3617" s="109"/>
      <c r="D3617" s="109"/>
      <c r="E3617" s="109"/>
      <c r="F3617" s="109"/>
      <c r="G3617" s="109"/>
      <c r="H3617" s="109"/>
      <c r="I3617" s="110"/>
    </row>
    <row r="3618" spans="2:9">
      <c r="B3618" s="109"/>
      <c r="C3618" s="109"/>
      <c r="D3618" s="109"/>
      <c r="E3618" s="109"/>
      <c r="F3618" s="109"/>
      <c r="G3618" s="109"/>
      <c r="H3618" s="109"/>
      <c r="I3618" s="110"/>
    </row>
    <row r="3619" spans="2:9">
      <c r="B3619" s="109"/>
      <c r="C3619" s="109"/>
      <c r="D3619" s="109"/>
      <c r="E3619" s="109"/>
      <c r="F3619" s="109"/>
      <c r="G3619" s="109"/>
      <c r="H3619" s="109"/>
      <c r="I3619" s="110"/>
    </row>
    <row r="3620" spans="2:9">
      <c r="B3620" s="109"/>
      <c r="C3620" s="109"/>
      <c r="D3620" s="109"/>
      <c r="E3620" s="109"/>
      <c r="F3620" s="109"/>
      <c r="G3620" s="109"/>
      <c r="H3620" s="109"/>
      <c r="I3620" s="110"/>
    </row>
    <row r="3621" spans="2:9">
      <c r="B3621" s="109"/>
      <c r="C3621" s="109"/>
      <c r="D3621" s="109"/>
      <c r="E3621" s="109"/>
      <c r="F3621" s="109"/>
      <c r="G3621" s="109"/>
      <c r="H3621" s="109"/>
      <c r="I3621" s="110"/>
    </row>
    <row r="3622" spans="2:9">
      <c r="B3622" s="109"/>
      <c r="C3622" s="109"/>
      <c r="D3622" s="109"/>
      <c r="E3622" s="109"/>
      <c r="F3622" s="109"/>
      <c r="G3622" s="109"/>
      <c r="H3622" s="109"/>
      <c r="I3622" s="110"/>
    </row>
    <row r="3623" spans="2:9">
      <c r="B3623" s="109"/>
      <c r="C3623" s="109"/>
      <c r="D3623" s="109"/>
      <c r="E3623" s="109"/>
      <c r="F3623" s="109"/>
      <c r="G3623" s="109"/>
      <c r="H3623" s="109"/>
      <c r="I3623" s="110"/>
    </row>
    <row r="3624" spans="2:9">
      <c r="B3624" s="109"/>
      <c r="C3624" s="109"/>
      <c r="D3624" s="109"/>
      <c r="E3624" s="109"/>
      <c r="F3624" s="109"/>
      <c r="G3624" s="109"/>
      <c r="H3624" s="109"/>
      <c r="I3624" s="110"/>
    </row>
    <row r="3625" spans="2:9">
      <c r="B3625" s="109"/>
      <c r="C3625" s="109"/>
      <c r="D3625" s="109"/>
      <c r="E3625" s="109"/>
      <c r="F3625" s="109"/>
      <c r="G3625" s="109"/>
      <c r="H3625" s="109"/>
      <c r="I3625" s="110"/>
    </row>
    <row r="3626" spans="2:9">
      <c r="B3626" s="109"/>
      <c r="C3626" s="109"/>
      <c r="D3626" s="109"/>
      <c r="E3626" s="109"/>
      <c r="F3626" s="109"/>
      <c r="G3626" s="109"/>
      <c r="H3626" s="109"/>
      <c r="I3626" s="110"/>
    </row>
    <row r="3627" spans="2:9">
      <c r="B3627" s="109"/>
      <c r="C3627" s="109"/>
      <c r="D3627" s="109"/>
      <c r="E3627" s="109"/>
      <c r="F3627" s="109"/>
      <c r="G3627" s="109"/>
      <c r="H3627" s="109"/>
      <c r="I3627" s="110"/>
    </row>
    <row r="3628" spans="2:9">
      <c r="B3628" s="109"/>
      <c r="C3628" s="109"/>
      <c r="D3628" s="109"/>
      <c r="E3628" s="109"/>
      <c r="F3628" s="109"/>
      <c r="G3628" s="109"/>
      <c r="H3628" s="109"/>
      <c r="I3628" s="110"/>
    </row>
    <row r="3629" spans="2:9">
      <c r="B3629" s="109"/>
      <c r="C3629" s="109"/>
      <c r="D3629" s="109"/>
      <c r="E3629" s="109"/>
      <c r="F3629" s="109"/>
      <c r="G3629" s="109"/>
      <c r="H3629" s="109"/>
      <c r="I3629" s="110"/>
    </row>
    <row r="3630" spans="2:9">
      <c r="B3630" s="109"/>
      <c r="C3630" s="109"/>
      <c r="D3630" s="109"/>
      <c r="E3630" s="109"/>
      <c r="F3630" s="109"/>
      <c r="G3630" s="109"/>
      <c r="H3630" s="109"/>
      <c r="I3630" s="110"/>
    </row>
    <row r="3631" spans="2:9">
      <c r="B3631" s="109"/>
      <c r="C3631" s="109"/>
      <c r="D3631" s="109"/>
      <c r="E3631" s="109"/>
      <c r="F3631" s="109"/>
      <c r="G3631" s="109"/>
      <c r="H3631" s="109"/>
      <c r="I3631" s="110"/>
    </row>
    <row r="3632" spans="2:9">
      <c r="B3632" s="109"/>
      <c r="C3632" s="109"/>
      <c r="D3632" s="109"/>
      <c r="E3632" s="109"/>
      <c r="F3632" s="109"/>
      <c r="G3632" s="109"/>
      <c r="H3632" s="109"/>
      <c r="I3632" s="110"/>
    </row>
    <row r="3633" spans="2:9">
      <c r="B3633" s="109"/>
      <c r="C3633" s="109"/>
      <c r="D3633" s="109"/>
      <c r="E3633" s="109"/>
      <c r="F3633" s="109"/>
      <c r="G3633" s="109"/>
      <c r="H3633" s="109"/>
      <c r="I3633" s="110"/>
    </row>
    <row r="3634" spans="2:9">
      <c r="B3634" s="109"/>
      <c r="C3634" s="109"/>
      <c r="D3634" s="109"/>
      <c r="E3634" s="109"/>
      <c r="F3634" s="109"/>
      <c r="G3634" s="109"/>
      <c r="H3634" s="109"/>
      <c r="I3634" s="110"/>
    </row>
    <row r="3635" spans="2:9">
      <c r="B3635" s="109"/>
      <c r="C3635" s="109"/>
      <c r="D3635" s="109"/>
      <c r="E3635" s="109"/>
      <c r="F3635" s="109"/>
      <c r="G3635" s="109"/>
      <c r="H3635" s="109"/>
      <c r="I3635" s="110"/>
    </row>
    <row r="3636" spans="2:9">
      <c r="B3636" s="109"/>
      <c r="C3636" s="109"/>
      <c r="D3636" s="109"/>
      <c r="E3636" s="109"/>
      <c r="F3636" s="109"/>
      <c r="G3636" s="109"/>
      <c r="H3636" s="109"/>
      <c r="I3636" s="110"/>
    </row>
    <row r="3637" spans="2:9">
      <c r="B3637" s="109"/>
      <c r="C3637" s="109"/>
      <c r="D3637" s="109"/>
      <c r="E3637" s="109"/>
      <c r="F3637" s="109"/>
      <c r="G3637" s="109"/>
      <c r="H3637" s="109"/>
      <c r="I3637" s="110"/>
    </row>
    <row r="3638" spans="2:9">
      <c r="B3638" s="109"/>
      <c r="C3638" s="109"/>
      <c r="D3638" s="109"/>
      <c r="E3638" s="109"/>
      <c r="F3638" s="109"/>
      <c r="G3638" s="109"/>
      <c r="H3638" s="109"/>
      <c r="I3638" s="110"/>
    </row>
    <row r="3639" spans="2:9">
      <c r="B3639" s="109"/>
      <c r="C3639" s="109"/>
      <c r="D3639" s="109"/>
      <c r="E3639" s="109"/>
      <c r="F3639" s="109"/>
      <c r="G3639" s="109"/>
      <c r="H3639" s="109"/>
      <c r="I3639" s="110"/>
    </row>
    <row r="3640" spans="2:9">
      <c r="B3640" s="109"/>
      <c r="C3640" s="109"/>
      <c r="D3640" s="109"/>
      <c r="E3640" s="109"/>
      <c r="F3640" s="109"/>
      <c r="G3640" s="109"/>
      <c r="H3640" s="109"/>
      <c r="I3640" s="110"/>
    </row>
    <row r="3641" spans="2:9">
      <c r="B3641" s="109"/>
      <c r="C3641" s="109"/>
      <c r="D3641" s="109"/>
      <c r="E3641" s="109"/>
      <c r="F3641" s="109"/>
      <c r="G3641" s="109"/>
      <c r="H3641" s="109"/>
      <c r="I3641" s="110"/>
    </row>
    <row r="3642" spans="2:9">
      <c r="B3642" s="109"/>
      <c r="C3642" s="109"/>
      <c r="D3642" s="109"/>
      <c r="E3642" s="109"/>
      <c r="F3642" s="109"/>
      <c r="G3642" s="109"/>
      <c r="H3642" s="109"/>
      <c r="I3642" s="110"/>
    </row>
    <row r="3643" spans="2:9">
      <c r="B3643" s="109"/>
      <c r="C3643" s="109"/>
      <c r="D3643" s="109"/>
      <c r="E3643" s="109"/>
      <c r="F3643" s="109"/>
      <c r="G3643" s="109"/>
      <c r="H3643" s="109"/>
      <c r="I3643" s="110"/>
    </row>
    <row r="3644" spans="2:9">
      <c r="B3644" s="109"/>
      <c r="C3644" s="109"/>
      <c r="D3644" s="109"/>
      <c r="E3644" s="109"/>
      <c r="F3644" s="109"/>
      <c r="G3644" s="109"/>
      <c r="H3644" s="109"/>
      <c r="I3644" s="110"/>
    </row>
    <row r="3645" spans="2:9">
      <c r="B3645" s="109"/>
      <c r="C3645" s="109"/>
      <c r="D3645" s="109"/>
      <c r="E3645" s="109"/>
      <c r="F3645" s="109"/>
      <c r="G3645" s="109"/>
      <c r="H3645" s="109"/>
      <c r="I3645" s="110"/>
    </row>
    <row r="3646" spans="2:9">
      <c r="B3646" s="109"/>
      <c r="C3646" s="109"/>
      <c r="D3646" s="109"/>
      <c r="E3646" s="109"/>
      <c r="F3646" s="109"/>
      <c r="G3646" s="109"/>
      <c r="H3646" s="109"/>
      <c r="I3646" s="110"/>
    </row>
    <row r="3647" spans="2:9">
      <c r="B3647" s="109"/>
      <c r="C3647" s="109"/>
      <c r="D3647" s="109"/>
      <c r="E3647" s="109"/>
      <c r="F3647" s="109"/>
      <c r="G3647" s="109"/>
      <c r="H3647" s="109"/>
      <c r="I3647" s="110"/>
    </row>
    <row r="3648" spans="2:9">
      <c r="B3648" s="109"/>
      <c r="C3648" s="109"/>
      <c r="D3648" s="109"/>
      <c r="E3648" s="109"/>
      <c r="F3648" s="109"/>
      <c r="G3648" s="109"/>
      <c r="H3648" s="109"/>
      <c r="I3648" s="110"/>
    </row>
    <row r="3649" spans="2:9">
      <c r="B3649" s="109"/>
      <c r="C3649" s="109"/>
      <c r="D3649" s="109"/>
      <c r="E3649" s="109"/>
      <c r="F3649" s="109"/>
      <c r="G3649" s="109"/>
      <c r="H3649" s="109"/>
      <c r="I3649" s="110"/>
    </row>
    <row r="3650" spans="2:9">
      <c r="B3650" s="109"/>
      <c r="C3650" s="109"/>
      <c r="D3650" s="109"/>
      <c r="E3650" s="109"/>
      <c r="F3650" s="109"/>
      <c r="G3650" s="109"/>
      <c r="H3650" s="109"/>
      <c r="I3650" s="110"/>
    </row>
    <row r="3651" spans="2:9">
      <c r="B3651" s="109"/>
      <c r="C3651" s="109"/>
      <c r="D3651" s="109"/>
      <c r="E3651" s="109"/>
      <c r="F3651" s="109"/>
      <c r="G3651" s="109"/>
      <c r="H3651" s="109"/>
      <c r="I3651" s="110"/>
    </row>
    <row r="3652" spans="2:9">
      <c r="B3652" s="109"/>
      <c r="C3652" s="109"/>
      <c r="D3652" s="109"/>
      <c r="E3652" s="109"/>
      <c r="F3652" s="109"/>
      <c r="G3652" s="109"/>
      <c r="H3652" s="109"/>
      <c r="I3652" s="110"/>
    </row>
    <row r="3653" spans="2:9">
      <c r="B3653" s="109"/>
      <c r="C3653" s="109"/>
      <c r="D3653" s="109"/>
      <c r="E3653" s="109"/>
      <c r="F3653" s="109"/>
      <c r="G3653" s="109"/>
      <c r="H3653" s="109"/>
      <c r="I3653" s="110"/>
    </row>
    <row r="3654" spans="2:9">
      <c r="B3654" s="109"/>
      <c r="C3654" s="109"/>
      <c r="D3654" s="109"/>
      <c r="E3654" s="109"/>
      <c r="F3654" s="109"/>
      <c r="G3654" s="109"/>
      <c r="H3654" s="109"/>
      <c r="I3654" s="110"/>
    </row>
    <row r="3655" spans="2:9">
      <c r="B3655" s="109"/>
      <c r="C3655" s="109"/>
      <c r="D3655" s="109"/>
      <c r="E3655" s="109"/>
      <c r="F3655" s="109"/>
      <c r="G3655" s="109"/>
      <c r="H3655" s="109"/>
      <c r="I3655" s="110"/>
    </row>
    <row r="3656" spans="2:9">
      <c r="B3656" s="109"/>
      <c r="C3656" s="109"/>
      <c r="D3656" s="109"/>
      <c r="E3656" s="109"/>
      <c r="F3656" s="109"/>
      <c r="G3656" s="109"/>
      <c r="H3656" s="109"/>
      <c r="I3656" s="110"/>
    </row>
    <row r="3657" spans="2:9">
      <c r="B3657" s="109"/>
      <c r="C3657" s="109"/>
      <c r="D3657" s="109"/>
      <c r="E3657" s="109"/>
      <c r="F3657" s="109"/>
      <c r="G3657" s="109"/>
      <c r="H3657" s="109"/>
      <c r="I3657" s="110"/>
    </row>
    <row r="3658" spans="2:9">
      <c r="B3658" s="109"/>
      <c r="C3658" s="109"/>
      <c r="D3658" s="109"/>
      <c r="E3658" s="109"/>
      <c r="F3658" s="109"/>
      <c r="G3658" s="109"/>
      <c r="H3658" s="109"/>
      <c r="I3658" s="110"/>
    </row>
    <row r="3659" spans="2:9">
      <c r="B3659" s="109"/>
      <c r="C3659" s="109"/>
      <c r="D3659" s="109"/>
      <c r="E3659" s="109"/>
      <c r="F3659" s="109"/>
      <c r="G3659" s="109"/>
      <c r="H3659" s="109"/>
      <c r="I3659" s="110"/>
    </row>
    <row r="3660" spans="2:9">
      <c r="B3660" s="109"/>
      <c r="C3660" s="109"/>
      <c r="D3660" s="109"/>
      <c r="E3660" s="109"/>
      <c r="F3660" s="109"/>
      <c r="G3660" s="109"/>
      <c r="H3660" s="109"/>
      <c r="I3660" s="110"/>
    </row>
    <row r="3661" spans="2:9">
      <c r="B3661" s="109"/>
      <c r="C3661" s="109"/>
      <c r="D3661" s="109"/>
      <c r="E3661" s="109"/>
      <c r="F3661" s="109"/>
      <c r="G3661" s="109"/>
      <c r="H3661" s="109"/>
      <c r="I3661" s="110"/>
    </row>
    <row r="3662" spans="2:9">
      <c r="B3662" s="109"/>
      <c r="C3662" s="109"/>
      <c r="D3662" s="109"/>
      <c r="E3662" s="109"/>
      <c r="F3662" s="109"/>
      <c r="G3662" s="109"/>
      <c r="H3662" s="109"/>
      <c r="I3662" s="110"/>
    </row>
    <row r="3663" spans="2:9">
      <c r="B3663" s="109"/>
      <c r="C3663" s="109"/>
      <c r="D3663" s="109"/>
      <c r="E3663" s="109"/>
      <c r="F3663" s="109"/>
      <c r="G3663" s="109"/>
      <c r="H3663" s="109"/>
      <c r="I3663" s="110"/>
    </row>
    <row r="3664" spans="2:9">
      <c r="B3664" s="109"/>
      <c r="C3664" s="109"/>
      <c r="D3664" s="109"/>
      <c r="E3664" s="109"/>
      <c r="F3664" s="109"/>
      <c r="G3664" s="109"/>
      <c r="H3664" s="109"/>
      <c r="I3664" s="110"/>
    </row>
    <row r="3665" spans="2:9">
      <c r="B3665" s="109"/>
      <c r="C3665" s="109"/>
      <c r="D3665" s="109"/>
      <c r="E3665" s="109"/>
      <c r="F3665" s="109"/>
      <c r="G3665" s="109"/>
      <c r="H3665" s="109"/>
      <c r="I3665" s="110"/>
    </row>
    <row r="3666" spans="2:9">
      <c r="B3666" s="109"/>
      <c r="C3666" s="109"/>
      <c r="D3666" s="109"/>
      <c r="E3666" s="109"/>
      <c r="F3666" s="109"/>
      <c r="G3666" s="109"/>
      <c r="H3666" s="109"/>
      <c r="I3666" s="110"/>
    </row>
    <row r="3667" spans="2:9">
      <c r="B3667" s="109"/>
      <c r="C3667" s="109"/>
      <c r="D3667" s="109"/>
      <c r="E3667" s="109"/>
      <c r="F3667" s="109"/>
      <c r="G3667" s="109"/>
      <c r="H3667" s="109"/>
      <c r="I3667" s="110"/>
    </row>
    <row r="3668" spans="2:9">
      <c r="B3668" s="109"/>
      <c r="C3668" s="109"/>
      <c r="D3668" s="109"/>
      <c r="E3668" s="109"/>
      <c r="F3668" s="109"/>
      <c r="G3668" s="109"/>
      <c r="H3668" s="109"/>
      <c r="I3668" s="110"/>
    </row>
    <row r="3669" spans="2:9">
      <c r="B3669" s="109"/>
      <c r="C3669" s="109"/>
      <c r="D3669" s="109"/>
      <c r="E3669" s="109"/>
      <c r="F3669" s="109"/>
      <c r="G3669" s="109"/>
      <c r="H3669" s="109"/>
      <c r="I3669" s="110"/>
    </row>
    <row r="3670" spans="2:9">
      <c r="B3670" s="109"/>
      <c r="C3670" s="109"/>
      <c r="D3670" s="109"/>
      <c r="E3670" s="109"/>
      <c r="F3670" s="109"/>
      <c r="G3670" s="109"/>
      <c r="H3670" s="109"/>
      <c r="I3670" s="110"/>
    </row>
    <row r="3671" spans="2:9">
      <c r="B3671" s="109"/>
      <c r="C3671" s="109"/>
      <c r="D3671" s="109"/>
      <c r="E3671" s="109"/>
      <c r="F3671" s="109"/>
      <c r="G3671" s="109"/>
      <c r="H3671" s="109"/>
      <c r="I3671" s="110"/>
    </row>
    <row r="3672" spans="2:9">
      <c r="B3672" s="109"/>
      <c r="C3672" s="109"/>
      <c r="D3672" s="109"/>
      <c r="E3672" s="109"/>
      <c r="F3672" s="109"/>
      <c r="G3672" s="109"/>
      <c r="H3672" s="109"/>
      <c r="I3672" s="110"/>
    </row>
    <row r="3673" spans="2:9">
      <c r="B3673" s="109"/>
      <c r="C3673" s="109"/>
      <c r="D3673" s="109"/>
      <c r="E3673" s="109"/>
      <c r="F3673" s="109"/>
      <c r="G3673" s="109"/>
      <c r="H3673" s="109"/>
      <c r="I3673" s="110"/>
    </row>
    <row r="3674" spans="2:9">
      <c r="B3674" s="109"/>
      <c r="C3674" s="109"/>
      <c r="D3674" s="109"/>
      <c r="E3674" s="109"/>
      <c r="F3674" s="109"/>
      <c r="G3674" s="109"/>
      <c r="H3674" s="109"/>
      <c r="I3674" s="110"/>
    </row>
    <row r="3675" spans="2:9">
      <c r="B3675" s="109"/>
      <c r="C3675" s="109"/>
      <c r="D3675" s="109"/>
      <c r="E3675" s="109"/>
      <c r="F3675" s="109"/>
      <c r="G3675" s="109"/>
      <c r="H3675" s="109"/>
      <c r="I3675" s="110"/>
    </row>
    <row r="3676" spans="2:9">
      <c r="B3676" s="109"/>
      <c r="C3676" s="109"/>
      <c r="D3676" s="109"/>
      <c r="E3676" s="109"/>
      <c r="F3676" s="109"/>
      <c r="G3676" s="109"/>
      <c r="H3676" s="109"/>
      <c r="I3676" s="110"/>
    </row>
    <row r="3677" spans="2:9">
      <c r="B3677" s="109"/>
      <c r="C3677" s="109"/>
      <c r="D3677" s="109"/>
      <c r="E3677" s="109"/>
      <c r="F3677" s="109"/>
      <c r="G3677" s="109"/>
      <c r="H3677" s="109"/>
      <c r="I3677" s="110"/>
    </row>
    <row r="3678" spans="2:9">
      <c r="B3678" s="109"/>
      <c r="C3678" s="109"/>
      <c r="D3678" s="109"/>
      <c r="E3678" s="109"/>
      <c r="F3678" s="109"/>
      <c r="G3678" s="109"/>
      <c r="H3678" s="109"/>
      <c r="I3678" s="110"/>
    </row>
    <row r="3679" spans="2:9">
      <c r="B3679" s="109"/>
      <c r="C3679" s="109"/>
      <c r="D3679" s="109"/>
      <c r="E3679" s="109"/>
      <c r="F3679" s="109"/>
      <c r="G3679" s="109"/>
      <c r="H3679" s="109"/>
      <c r="I3679" s="110"/>
    </row>
    <row r="3680" spans="2:9">
      <c r="B3680" s="109"/>
      <c r="C3680" s="109"/>
      <c r="D3680" s="109"/>
      <c r="E3680" s="109"/>
      <c r="F3680" s="109"/>
      <c r="G3680" s="109"/>
      <c r="H3680" s="109"/>
      <c r="I3680" s="110"/>
    </row>
    <row r="3681" spans="2:9">
      <c r="B3681" s="109"/>
      <c r="C3681" s="109"/>
      <c r="D3681" s="109"/>
      <c r="E3681" s="109"/>
      <c r="F3681" s="109"/>
      <c r="G3681" s="109"/>
      <c r="H3681" s="109"/>
      <c r="I3681" s="110"/>
    </row>
    <row r="3682" spans="2:9">
      <c r="B3682" s="109"/>
      <c r="C3682" s="109"/>
      <c r="D3682" s="109"/>
      <c r="E3682" s="109"/>
      <c r="F3682" s="109"/>
      <c r="G3682" s="109"/>
      <c r="H3682" s="109"/>
      <c r="I3682" s="110"/>
    </row>
    <row r="3683" spans="2:9">
      <c r="B3683" s="109"/>
      <c r="C3683" s="109"/>
      <c r="D3683" s="109"/>
      <c r="E3683" s="109"/>
      <c r="F3683" s="109"/>
      <c r="G3683" s="109"/>
      <c r="H3683" s="109"/>
      <c r="I3683" s="110"/>
    </row>
    <row r="3684" spans="2:9">
      <c r="B3684" s="109"/>
      <c r="C3684" s="109"/>
      <c r="D3684" s="109"/>
      <c r="E3684" s="109"/>
      <c r="F3684" s="109"/>
      <c r="G3684" s="109"/>
      <c r="H3684" s="109"/>
      <c r="I3684" s="110"/>
    </row>
    <row r="3685" spans="2:9">
      <c r="B3685" s="109"/>
      <c r="C3685" s="109"/>
      <c r="D3685" s="109"/>
      <c r="E3685" s="109"/>
      <c r="F3685" s="109"/>
      <c r="G3685" s="109"/>
      <c r="H3685" s="109"/>
      <c r="I3685" s="110"/>
    </row>
    <row r="3686" spans="2:9">
      <c r="B3686" s="109"/>
      <c r="C3686" s="109"/>
      <c r="D3686" s="109"/>
      <c r="E3686" s="109"/>
      <c r="F3686" s="109"/>
      <c r="G3686" s="109"/>
      <c r="H3686" s="109"/>
      <c r="I3686" s="110"/>
    </row>
    <row r="3687" spans="2:9">
      <c r="B3687" s="109"/>
      <c r="C3687" s="109"/>
      <c r="D3687" s="109"/>
      <c r="E3687" s="109"/>
      <c r="F3687" s="109"/>
      <c r="G3687" s="109"/>
      <c r="H3687" s="109"/>
      <c r="I3687" s="110"/>
    </row>
    <row r="3688" spans="2:9">
      <c r="B3688" s="109"/>
      <c r="C3688" s="109"/>
      <c r="D3688" s="109"/>
      <c r="E3688" s="109"/>
      <c r="F3688" s="109"/>
      <c r="G3688" s="109"/>
      <c r="H3688" s="109"/>
      <c r="I3688" s="110"/>
    </row>
    <row r="3689" spans="2:9">
      <c r="B3689" s="109"/>
      <c r="C3689" s="109"/>
      <c r="D3689" s="109"/>
      <c r="E3689" s="109"/>
      <c r="F3689" s="109"/>
      <c r="G3689" s="109"/>
      <c r="H3689" s="109"/>
      <c r="I3689" s="110"/>
    </row>
    <row r="3690" spans="2:9">
      <c r="B3690" s="109"/>
      <c r="C3690" s="109"/>
      <c r="D3690" s="109"/>
      <c r="E3690" s="109"/>
      <c r="F3690" s="109"/>
      <c r="G3690" s="109"/>
      <c r="H3690" s="109"/>
      <c r="I3690" s="110"/>
    </row>
    <row r="3691" spans="2:9">
      <c r="B3691" s="109"/>
      <c r="C3691" s="109"/>
      <c r="D3691" s="109"/>
      <c r="E3691" s="109"/>
      <c r="F3691" s="109"/>
      <c r="G3691" s="109"/>
      <c r="H3691" s="109"/>
      <c r="I3691" s="110"/>
    </row>
    <row r="3692" spans="2:9">
      <c r="B3692" s="109"/>
      <c r="C3692" s="109"/>
      <c r="D3692" s="109"/>
      <c r="E3692" s="109"/>
      <c r="F3692" s="109"/>
      <c r="G3692" s="109"/>
      <c r="H3692" s="109"/>
      <c r="I3692" s="110"/>
    </row>
    <row r="3693" spans="2:9">
      <c r="B3693" s="109"/>
      <c r="C3693" s="109"/>
      <c r="D3693" s="109"/>
      <c r="E3693" s="109"/>
      <c r="F3693" s="109"/>
      <c r="G3693" s="109"/>
      <c r="H3693" s="109"/>
      <c r="I3693" s="110"/>
    </row>
    <row r="3694" spans="2:9">
      <c r="B3694" s="109"/>
      <c r="C3694" s="109"/>
      <c r="D3694" s="109"/>
      <c r="E3694" s="109"/>
      <c r="F3694" s="109"/>
      <c r="G3694" s="109"/>
      <c r="H3694" s="109"/>
      <c r="I3694" s="110"/>
    </row>
    <row r="3695" spans="2:9">
      <c r="B3695" s="109"/>
      <c r="C3695" s="109"/>
      <c r="D3695" s="109"/>
      <c r="E3695" s="109"/>
      <c r="F3695" s="109"/>
      <c r="G3695" s="109"/>
      <c r="H3695" s="109"/>
      <c r="I3695" s="110"/>
    </row>
    <row r="3696" spans="2:9">
      <c r="B3696" s="109"/>
      <c r="C3696" s="109"/>
      <c r="D3696" s="109"/>
      <c r="E3696" s="109"/>
      <c r="F3696" s="109"/>
      <c r="G3696" s="109"/>
      <c r="H3696" s="109"/>
      <c r="I3696" s="110"/>
    </row>
    <row r="3697" spans="2:9">
      <c r="B3697" s="109"/>
      <c r="C3697" s="109"/>
      <c r="D3697" s="109"/>
      <c r="E3697" s="109"/>
      <c r="F3697" s="109"/>
      <c r="G3697" s="109"/>
      <c r="H3697" s="109"/>
      <c r="I3697" s="110"/>
    </row>
    <row r="3698" spans="2:9">
      <c r="B3698" s="109"/>
      <c r="C3698" s="109"/>
      <c r="D3698" s="109"/>
      <c r="E3698" s="109"/>
      <c r="F3698" s="109"/>
      <c r="G3698" s="109"/>
      <c r="H3698" s="109"/>
      <c r="I3698" s="110"/>
    </row>
    <row r="3699" spans="2:9">
      <c r="B3699" s="109"/>
      <c r="C3699" s="109"/>
      <c r="D3699" s="109"/>
      <c r="E3699" s="109"/>
      <c r="F3699" s="109"/>
      <c r="G3699" s="109"/>
      <c r="H3699" s="109"/>
      <c r="I3699" s="110"/>
    </row>
    <row r="3700" spans="2:9">
      <c r="B3700" s="109"/>
      <c r="C3700" s="109"/>
      <c r="D3700" s="109"/>
      <c r="E3700" s="109"/>
      <c r="F3700" s="109"/>
      <c r="G3700" s="109"/>
      <c r="H3700" s="109"/>
      <c r="I3700" s="110"/>
    </row>
    <row r="3701" spans="2:9">
      <c r="B3701" s="109"/>
      <c r="C3701" s="109"/>
      <c r="D3701" s="109"/>
      <c r="E3701" s="109"/>
      <c r="F3701" s="109"/>
      <c r="G3701" s="109"/>
      <c r="H3701" s="109"/>
      <c r="I3701" s="110"/>
    </row>
    <row r="3702" spans="2:9">
      <c r="B3702" s="109"/>
      <c r="C3702" s="109"/>
      <c r="D3702" s="109"/>
      <c r="E3702" s="109"/>
      <c r="F3702" s="109"/>
      <c r="G3702" s="109"/>
      <c r="H3702" s="109"/>
      <c r="I3702" s="110"/>
    </row>
    <row r="3703" spans="2:9">
      <c r="B3703" s="109"/>
      <c r="C3703" s="109"/>
      <c r="D3703" s="109"/>
      <c r="E3703" s="109"/>
      <c r="F3703" s="109"/>
      <c r="G3703" s="109"/>
      <c r="H3703" s="109"/>
      <c r="I3703" s="110"/>
    </row>
    <row r="3704" spans="2:9">
      <c r="B3704" s="109"/>
      <c r="C3704" s="109"/>
      <c r="D3704" s="109"/>
      <c r="E3704" s="109"/>
      <c r="F3704" s="109"/>
      <c r="G3704" s="109"/>
      <c r="H3704" s="109"/>
      <c r="I3704" s="110"/>
    </row>
    <row r="3705" spans="2:9">
      <c r="B3705" s="109"/>
      <c r="C3705" s="109"/>
      <c r="D3705" s="109"/>
      <c r="E3705" s="109"/>
      <c r="F3705" s="109"/>
      <c r="G3705" s="109"/>
      <c r="H3705" s="109"/>
      <c r="I3705" s="110"/>
    </row>
    <row r="3706" spans="2:9">
      <c r="B3706" s="109"/>
      <c r="C3706" s="109"/>
      <c r="D3706" s="109"/>
      <c r="E3706" s="109"/>
      <c r="F3706" s="109"/>
      <c r="G3706" s="109"/>
      <c r="H3706" s="109"/>
      <c r="I3706" s="110"/>
    </row>
    <row r="3707" spans="2:9">
      <c r="B3707" s="109"/>
      <c r="C3707" s="109"/>
      <c r="D3707" s="109"/>
      <c r="E3707" s="109"/>
      <c r="F3707" s="109"/>
      <c r="G3707" s="109"/>
      <c r="H3707" s="109"/>
      <c r="I3707" s="110"/>
    </row>
    <row r="3708" spans="2:9">
      <c r="B3708" s="109"/>
      <c r="C3708" s="109"/>
      <c r="D3708" s="109"/>
      <c r="E3708" s="109"/>
      <c r="F3708" s="109"/>
      <c r="G3708" s="109"/>
      <c r="H3708" s="109"/>
      <c r="I3708" s="110"/>
    </row>
    <row r="3709" spans="2:9">
      <c r="B3709" s="109"/>
      <c r="C3709" s="109"/>
      <c r="D3709" s="109"/>
      <c r="E3709" s="109"/>
      <c r="F3709" s="109"/>
      <c r="G3709" s="109"/>
      <c r="H3709" s="109"/>
      <c r="I3709" s="110"/>
    </row>
    <row r="3710" spans="2:9">
      <c r="B3710" s="109"/>
      <c r="C3710" s="109"/>
      <c r="D3710" s="109"/>
      <c r="E3710" s="109"/>
      <c r="F3710" s="109"/>
      <c r="G3710" s="109"/>
      <c r="H3710" s="109"/>
      <c r="I3710" s="110"/>
    </row>
    <row r="3711" spans="2:9">
      <c r="B3711" s="109"/>
      <c r="C3711" s="109"/>
      <c r="D3711" s="109"/>
      <c r="E3711" s="109"/>
      <c r="F3711" s="109"/>
      <c r="G3711" s="109"/>
      <c r="H3711" s="109"/>
      <c r="I3711" s="110"/>
    </row>
    <row r="3712" spans="2:9">
      <c r="B3712" s="109"/>
      <c r="C3712" s="109"/>
      <c r="D3712" s="109"/>
      <c r="E3712" s="109"/>
      <c r="F3712" s="109"/>
      <c r="G3712" s="109"/>
      <c r="H3712" s="109"/>
      <c r="I3712" s="110"/>
    </row>
    <row r="3713" spans="2:9">
      <c r="B3713" s="109"/>
      <c r="C3713" s="109"/>
      <c r="D3713" s="109"/>
      <c r="E3713" s="109"/>
      <c r="F3713" s="109"/>
      <c r="G3713" s="109"/>
      <c r="H3713" s="109"/>
      <c r="I3713" s="110"/>
    </row>
    <row r="3714" spans="2:9">
      <c r="B3714" s="109"/>
      <c r="C3714" s="109"/>
      <c r="D3714" s="109"/>
      <c r="E3714" s="109"/>
      <c r="F3714" s="109"/>
      <c r="G3714" s="109"/>
      <c r="H3714" s="109"/>
      <c r="I3714" s="110"/>
    </row>
    <row r="3715" spans="2:9">
      <c r="B3715" s="109"/>
      <c r="C3715" s="109"/>
      <c r="D3715" s="109"/>
      <c r="E3715" s="109"/>
      <c r="F3715" s="109"/>
      <c r="G3715" s="109"/>
      <c r="H3715" s="109"/>
      <c r="I3715" s="110"/>
    </row>
    <row r="3716" spans="2:9">
      <c r="B3716" s="109"/>
      <c r="C3716" s="109"/>
      <c r="D3716" s="109"/>
      <c r="E3716" s="109"/>
      <c r="F3716" s="109"/>
      <c r="G3716" s="109"/>
      <c r="H3716" s="109"/>
      <c r="I3716" s="110"/>
    </row>
    <row r="3717" spans="2:9">
      <c r="B3717" s="109"/>
      <c r="C3717" s="109"/>
      <c r="D3717" s="109"/>
      <c r="E3717" s="109"/>
      <c r="F3717" s="109"/>
      <c r="G3717" s="109"/>
      <c r="H3717" s="109"/>
      <c r="I3717" s="110"/>
    </row>
    <row r="3718" spans="2:9">
      <c r="B3718" s="109"/>
      <c r="C3718" s="109"/>
      <c r="D3718" s="109"/>
      <c r="E3718" s="109"/>
      <c r="F3718" s="109"/>
      <c r="G3718" s="109"/>
      <c r="H3718" s="109"/>
      <c r="I3718" s="110"/>
    </row>
    <row r="3719" spans="2:9">
      <c r="B3719" s="109"/>
      <c r="C3719" s="109"/>
      <c r="D3719" s="109"/>
      <c r="E3719" s="109"/>
      <c r="F3719" s="109"/>
      <c r="G3719" s="109"/>
      <c r="H3719" s="109"/>
      <c r="I3719" s="110"/>
    </row>
    <row r="3720" spans="2:9">
      <c r="B3720" s="109"/>
      <c r="C3720" s="109"/>
      <c r="D3720" s="109"/>
      <c r="E3720" s="109"/>
      <c r="F3720" s="109"/>
      <c r="G3720" s="109"/>
      <c r="H3720" s="109"/>
      <c r="I3720" s="110"/>
    </row>
    <row r="3721" spans="2:9">
      <c r="B3721" s="109"/>
      <c r="C3721" s="109"/>
      <c r="D3721" s="109"/>
      <c r="E3721" s="109"/>
      <c r="F3721" s="109"/>
      <c r="G3721" s="109"/>
      <c r="H3721" s="109"/>
      <c r="I3721" s="110"/>
    </row>
    <row r="3722" spans="2:9">
      <c r="B3722" s="109"/>
      <c r="C3722" s="109"/>
      <c r="D3722" s="109"/>
      <c r="E3722" s="109"/>
      <c r="F3722" s="109"/>
      <c r="G3722" s="109"/>
      <c r="H3722" s="109"/>
      <c r="I3722" s="110"/>
    </row>
    <row r="3723" spans="2:9">
      <c r="B3723" s="109"/>
      <c r="C3723" s="109"/>
      <c r="D3723" s="109"/>
      <c r="E3723" s="109"/>
      <c r="F3723" s="109"/>
      <c r="G3723" s="109"/>
      <c r="H3723" s="109"/>
      <c r="I3723" s="110"/>
    </row>
    <row r="3724" spans="2:9">
      <c r="B3724" s="109"/>
      <c r="C3724" s="109"/>
      <c r="D3724" s="109"/>
      <c r="E3724" s="109"/>
      <c r="F3724" s="109"/>
      <c r="G3724" s="109"/>
      <c r="H3724" s="109"/>
      <c r="I3724" s="110"/>
    </row>
    <row r="3725" spans="2:9">
      <c r="B3725" s="109"/>
      <c r="C3725" s="109"/>
      <c r="D3725" s="109"/>
      <c r="E3725" s="109"/>
      <c r="F3725" s="109"/>
      <c r="G3725" s="109"/>
      <c r="H3725" s="109"/>
      <c r="I3725" s="110"/>
    </row>
    <row r="3726" spans="2:9">
      <c r="B3726" s="109"/>
      <c r="C3726" s="109"/>
      <c r="D3726" s="109"/>
      <c r="E3726" s="109"/>
      <c r="F3726" s="109"/>
      <c r="G3726" s="109"/>
      <c r="H3726" s="109"/>
      <c r="I3726" s="110"/>
    </row>
    <row r="3727" spans="2:9">
      <c r="B3727" s="109"/>
      <c r="C3727" s="109"/>
      <c r="D3727" s="109"/>
      <c r="E3727" s="109"/>
      <c r="F3727" s="109"/>
      <c r="G3727" s="109"/>
      <c r="H3727" s="109"/>
      <c r="I3727" s="110"/>
    </row>
    <row r="3728" spans="2:9">
      <c r="B3728" s="109"/>
      <c r="C3728" s="109"/>
      <c r="D3728" s="109"/>
      <c r="E3728" s="109"/>
      <c r="F3728" s="109"/>
      <c r="G3728" s="109"/>
      <c r="H3728" s="109"/>
      <c r="I3728" s="110"/>
    </row>
    <row r="3729" spans="2:9">
      <c r="B3729" s="109"/>
      <c r="C3729" s="109"/>
      <c r="D3729" s="109"/>
      <c r="E3729" s="109"/>
      <c r="F3729" s="109"/>
      <c r="G3729" s="109"/>
      <c r="H3729" s="109"/>
      <c r="I3729" s="110"/>
    </row>
    <row r="3730" spans="2:9">
      <c r="B3730" s="109"/>
      <c r="C3730" s="109"/>
      <c r="D3730" s="109"/>
      <c r="E3730" s="109"/>
      <c r="F3730" s="109"/>
      <c r="G3730" s="109"/>
      <c r="H3730" s="109"/>
      <c r="I3730" s="110"/>
    </row>
    <row r="3731" spans="2:9">
      <c r="B3731" s="109"/>
      <c r="C3731" s="109"/>
      <c r="D3731" s="109"/>
      <c r="E3731" s="109"/>
      <c r="F3731" s="109"/>
      <c r="G3731" s="109"/>
      <c r="H3731" s="109"/>
      <c r="I3731" s="110"/>
    </row>
    <row r="3732" spans="2:9">
      <c r="B3732" s="109"/>
      <c r="C3732" s="109"/>
      <c r="D3732" s="109"/>
      <c r="E3732" s="109"/>
      <c r="F3732" s="109"/>
      <c r="G3732" s="109"/>
      <c r="H3732" s="109"/>
      <c r="I3732" s="110"/>
    </row>
    <row r="3733" spans="2:9">
      <c r="B3733" s="109"/>
      <c r="C3733" s="109"/>
      <c r="D3733" s="109"/>
      <c r="E3733" s="109"/>
      <c r="F3733" s="109"/>
      <c r="G3733" s="109"/>
      <c r="H3733" s="109"/>
      <c r="I3733" s="110"/>
    </row>
    <row r="3734" spans="2:9">
      <c r="B3734" s="109"/>
      <c r="C3734" s="109"/>
      <c r="D3734" s="109"/>
      <c r="E3734" s="109"/>
      <c r="F3734" s="109"/>
      <c r="G3734" s="109"/>
      <c r="H3734" s="109"/>
      <c r="I3734" s="110"/>
    </row>
    <row r="3735" spans="2:9">
      <c r="B3735" s="109"/>
      <c r="C3735" s="109"/>
      <c r="D3735" s="109"/>
      <c r="E3735" s="109"/>
      <c r="F3735" s="109"/>
      <c r="G3735" s="109"/>
      <c r="H3735" s="109"/>
      <c r="I3735" s="110"/>
    </row>
    <row r="3736" spans="2:9">
      <c r="B3736" s="109"/>
      <c r="C3736" s="109"/>
      <c r="D3736" s="109"/>
      <c r="E3736" s="109"/>
      <c r="F3736" s="109"/>
      <c r="G3736" s="109"/>
      <c r="H3736" s="109"/>
      <c r="I3736" s="110"/>
    </row>
    <row r="3737" spans="2:9">
      <c r="B3737" s="109"/>
      <c r="C3737" s="109"/>
      <c r="D3737" s="109"/>
      <c r="E3737" s="109"/>
      <c r="F3737" s="109"/>
      <c r="G3737" s="109"/>
      <c r="H3737" s="109"/>
      <c r="I3737" s="110"/>
    </row>
    <row r="3738" spans="2:9">
      <c r="B3738" s="109"/>
      <c r="C3738" s="109"/>
      <c r="D3738" s="109"/>
      <c r="E3738" s="109"/>
      <c r="F3738" s="109"/>
      <c r="G3738" s="109"/>
      <c r="H3738" s="109"/>
      <c r="I3738" s="110"/>
    </row>
    <row r="3739" spans="2:9">
      <c r="B3739" s="109"/>
      <c r="C3739" s="109"/>
      <c r="D3739" s="109"/>
      <c r="E3739" s="109"/>
      <c r="F3739" s="109"/>
      <c r="G3739" s="109"/>
      <c r="H3739" s="109"/>
      <c r="I3739" s="110"/>
    </row>
    <row r="3740" spans="2:9">
      <c r="B3740" s="109"/>
      <c r="C3740" s="109"/>
      <c r="D3740" s="109"/>
      <c r="E3740" s="109"/>
      <c r="F3740" s="109"/>
      <c r="G3740" s="109"/>
      <c r="H3740" s="109"/>
      <c r="I3740" s="110"/>
    </row>
    <row r="3741" spans="2:9">
      <c r="B3741" s="109"/>
      <c r="C3741" s="109"/>
      <c r="D3741" s="109"/>
      <c r="E3741" s="109"/>
      <c r="F3741" s="109"/>
      <c r="G3741" s="109"/>
      <c r="H3741" s="109"/>
      <c r="I3741" s="110"/>
    </row>
    <row r="3742" spans="2:9">
      <c r="B3742" s="109"/>
      <c r="C3742" s="109"/>
      <c r="D3742" s="109"/>
      <c r="E3742" s="109"/>
      <c r="F3742" s="109"/>
      <c r="G3742" s="109"/>
      <c r="H3742" s="109"/>
      <c r="I3742" s="110"/>
    </row>
    <row r="3743" spans="2:9">
      <c r="B3743" s="109"/>
      <c r="C3743" s="109"/>
      <c r="D3743" s="109"/>
      <c r="E3743" s="109"/>
      <c r="F3743" s="109"/>
      <c r="G3743" s="109"/>
      <c r="H3743" s="109"/>
      <c r="I3743" s="110"/>
    </row>
    <row r="3744" spans="2:9">
      <c r="B3744" s="109"/>
      <c r="C3744" s="109"/>
      <c r="D3744" s="109"/>
      <c r="E3744" s="109"/>
      <c r="F3744" s="109"/>
      <c r="G3744" s="109"/>
      <c r="H3744" s="109"/>
      <c r="I3744" s="110"/>
    </row>
    <row r="3745" spans="2:9">
      <c r="B3745" s="109"/>
      <c r="C3745" s="109"/>
      <c r="D3745" s="109"/>
      <c r="E3745" s="109"/>
      <c r="F3745" s="109"/>
      <c r="G3745" s="109"/>
      <c r="H3745" s="109"/>
      <c r="I3745" s="110"/>
    </row>
    <row r="3746" spans="2:9">
      <c r="B3746" s="109"/>
      <c r="C3746" s="109"/>
      <c r="D3746" s="109"/>
      <c r="E3746" s="109"/>
      <c r="F3746" s="109"/>
      <c r="G3746" s="109"/>
      <c r="H3746" s="109"/>
      <c r="I3746" s="110"/>
    </row>
    <row r="3747" spans="2:9">
      <c r="B3747" s="109"/>
      <c r="C3747" s="109"/>
      <c r="D3747" s="109"/>
      <c r="E3747" s="109"/>
      <c r="F3747" s="109"/>
      <c r="G3747" s="109"/>
      <c r="H3747" s="109"/>
      <c r="I3747" s="110"/>
    </row>
    <row r="3748" spans="2:9">
      <c r="B3748" s="109"/>
      <c r="C3748" s="109"/>
      <c r="D3748" s="109"/>
      <c r="E3748" s="109"/>
      <c r="F3748" s="109"/>
      <c r="G3748" s="109"/>
      <c r="H3748" s="109"/>
      <c r="I3748" s="110"/>
    </row>
    <row r="3749" spans="2:9">
      <c r="B3749" s="109"/>
      <c r="C3749" s="109"/>
      <c r="D3749" s="109"/>
      <c r="E3749" s="109"/>
      <c r="F3749" s="109"/>
      <c r="G3749" s="109"/>
      <c r="H3749" s="109"/>
      <c r="I3749" s="110"/>
    </row>
    <row r="3750" spans="2:9">
      <c r="B3750" s="109"/>
      <c r="C3750" s="109"/>
      <c r="D3750" s="109"/>
      <c r="E3750" s="109"/>
      <c r="F3750" s="109"/>
      <c r="G3750" s="109"/>
      <c r="H3750" s="109"/>
      <c r="I3750" s="110"/>
    </row>
    <row r="3751" spans="2:9">
      <c r="B3751" s="109"/>
      <c r="C3751" s="109"/>
      <c r="D3751" s="109"/>
      <c r="E3751" s="109"/>
      <c r="F3751" s="109"/>
      <c r="G3751" s="109"/>
      <c r="H3751" s="109"/>
      <c r="I3751" s="110"/>
    </row>
    <row r="3752" spans="2:9">
      <c r="B3752" s="109"/>
      <c r="C3752" s="109"/>
      <c r="D3752" s="109"/>
      <c r="E3752" s="109"/>
      <c r="F3752" s="109"/>
      <c r="G3752" s="109"/>
      <c r="H3752" s="109"/>
      <c r="I3752" s="110"/>
    </row>
    <row r="3753" spans="2:9">
      <c r="B3753" s="109"/>
      <c r="C3753" s="109"/>
      <c r="D3753" s="109"/>
      <c r="E3753" s="109"/>
      <c r="F3753" s="109"/>
      <c r="G3753" s="109"/>
      <c r="H3753" s="109"/>
      <c r="I3753" s="110"/>
    </row>
    <row r="3754" spans="2:9">
      <c r="B3754" s="109"/>
      <c r="C3754" s="109"/>
      <c r="D3754" s="109"/>
      <c r="E3754" s="109"/>
      <c r="F3754" s="109"/>
      <c r="G3754" s="109"/>
      <c r="H3754" s="109"/>
      <c r="I3754" s="110"/>
    </row>
    <row r="3755" spans="2:9">
      <c r="B3755" s="109"/>
      <c r="C3755" s="109"/>
      <c r="D3755" s="109"/>
      <c r="E3755" s="109"/>
      <c r="F3755" s="109"/>
      <c r="G3755" s="109"/>
      <c r="H3755" s="109"/>
      <c r="I3755" s="110"/>
    </row>
    <row r="3756" spans="2:9">
      <c r="B3756" s="109"/>
      <c r="C3756" s="109"/>
      <c r="D3756" s="109"/>
      <c r="E3756" s="109"/>
      <c r="F3756" s="109"/>
      <c r="G3756" s="109"/>
      <c r="H3756" s="109"/>
      <c r="I3756" s="110"/>
    </row>
    <row r="3757" spans="2:9">
      <c r="B3757" s="109"/>
      <c r="C3757" s="109"/>
      <c r="D3757" s="109"/>
      <c r="E3757" s="109"/>
      <c r="F3757" s="109"/>
      <c r="G3757" s="109"/>
      <c r="H3757" s="109"/>
      <c r="I3757" s="110"/>
    </row>
    <row r="3758" spans="2:9">
      <c r="B3758" s="109"/>
      <c r="C3758" s="109"/>
      <c r="D3758" s="109"/>
      <c r="E3758" s="109"/>
      <c r="F3758" s="109"/>
      <c r="G3758" s="109"/>
      <c r="H3758" s="109"/>
      <c r="I3758" s="110"/>
    </row>
    <row r="3759" spans="2:9">
      <c r="B3759" s="109"/>
      <c r="C3759" s="109"/>
      <c r="D3759" s="109"/>
      <c r="E3759" s="109"/>
      <c r="F3759" s="109"/>
      <c r="G3759" s="109"/>
      <c r="H3759" s="109"/>
      <c r="I3759" s="110"/>
    </row>
    <row r="3760" spans="2:9">
      <c r="B3760" s="109"/>
      <c r="C3760" s="109"/>
      <c r="D3760" s="109"/>
      <c r="E3760" s="109"/>
      <c r="F3760" s="109"/>
      <c r="G3760" s="109"/>
      <c r="H3760" s="109"/>
      <c r="I3760" s="110"/>
    </row>
    <row r="3761" spans="2:9">
      <c r="B3761" s="109"/>
      <c r="C3761" s="109"/>
      <c r="D3761" s="109"/>
      <c r="E3761" s="109"/>
      <c r="F3761" s="109"/>
      <c r="G3761" s="109"/>
      <c r="H3761" s="109"/>
      <c r="I3761" s="110"/>
    </row>
    <row r="3762" spans="2:9">
      <c r="B3762" s="109"/>
      <c r="C3762" s="109"/>
      <c r="D3762" s="109"/>
      <c r="E3762" s="109"/>
      <c r="F3762" s="109"/>
      <c r="G3762" s="109"/>
      <c r="H3762" s="109"/>
      <c r="I3762" s="110"/>
    </row>
    <row r="3763" spans="2:9">
      <c r="B3763" s="109"/>
      <c r="C3763" s="109"/>
      <c r="D3763" s="109"/>
      <c r="E3763" s="109"/>
      <c r="F3763" s="109"/>
      <c r="G3763" s="109"/>
      <c r="H3763" s="109"/>
      <c r="I3763" s="110"/>
    </row>
    <row r="3764" spans="2:9">
      <c r="B3764" s="109"/>
      <c r="C3764" s="109"/>
      <c r="D3764" s="109"/>
      <c r="E3764" s="109"/>
      <c r="F3764" s="109"/>
      <c r="G3764" s="109"/>
      <c r="H3764" s="109"/>
      <c r="I3764" s="110"/>
    </row>
    <row r="3765" spans="2:9">
      <c r="B3765" s="109"/>
      <c r="C3765" s="109"/>
      <c r="D3765" s="109"/>
      <c r="E3765" s="109"/>
      <c r="F3765" s="109"/>
      <c r="G3765" s="109"/>
      <c r="H3765" s="109"/>
      <c r="I3765" s="110"/>
    </row>
    <row r="3766" spans="2:9">
      <c r="B3766" s="109"/>
      <c r="C3766" s="109"/>
      <c r="D3766" s="109"/>
      <c r="E3766" s="109"/>
      <c r="F3766" s="109"/>
      <c r="G3766" s="109"/>
      <c r="H3766" s="109"/>
      <c r="I3766" s="110"/>
    </row>
    <row r="3767" spans="2:9">
      <c r="B3767" s="109"/>
      <c r="C3767" s="109"/>
      <c r="D3767" s="109"/>
      <c r="E3767" s="109"/>
      <c r="F3767" s="109"/>
      <c r="G3767" s="109"/>
      <c r="H3767" s="109"/>
      <c r="I3767" s="110"/>
    </row>
    <row r="3768" spans="2:9">
      <c r="B3768" s="109"/>
      <c r="C3768" s="109"/>
      <c r="D3768" s="109"/>
      <c r="E3768" s="109"/>
      <c r="F3768" s="109"/>
      <c r="G3768" s="109"/>
      <c r="H3768" s="109"/>
      <c r="I3768" s="110"/>
    </row>
    <row r="3769" spans="2:9">
      <c r="B3769" s="109"/>
      <c r="C3769" s="109"/>
      <c r="D3769" s="109"/>
      <c r="E3769" s="109"/>
      <c r="F3769" s="109"/>
      <c r="G3769" s="109"/>
      <c r="H3769" s="109"/>
      <c r="I3769" s="110"/>
    </row>
    <row r="3770" spans="2:9">
      <c r="B3770" s="109"/>
      <c r="C3770" s="109"/>
      <c r="D3770" s="109"/>
      <c r="E3770" s="109"/>
      <c r="F3770" s="109"/>
      <c r="G3770" s="109"/>
      <c r="H3770" s="109"/>
      <c r="I3770" s="110"/>
    </row>
    <row r="3771" spans="2:9">
      <c r="B3771" s="109"/>
      <c r="C3771" s="109"/>
      <c r="D3771" s="109"/>
      <c r="E3771" s="109"/>
      <c r="F3771" s="109"/>
      <c r="G3771" s="109"/>
      <c r="H3771" s="109"/>
      <c r="I3771" s="110"/>
    </row>
    <row r="3772" spans="2:9">
      <c r="B3772" s="109"/>
      <c r="C3772" s="109"/>
      <c r="D3772" s="109"/>
      <c r="E3772" s="109"/>
      <c r="F3772" s="109"/>
      <c r="G3772" s="109"/>
      <c r="H3772" s="109"/>
      <c r="I3772" s="110"/>
    </row>
    <row r="3773" spans="2:9">
      <c r="B3773" s="109"/>
      <c r="C3773" s="109"/>
      <c r="D3773" s="109"/>
      <c r="E3773" s="109"/>
      <c r="F3773" s="109"/>
      <c r="G3773" s="109"/>
      <c r="H3773" s="109"/>
      <c r="I3773" s="110"/>
    </row>
    <row r="3774" spans="2:9">
      <c r="B3774" s="109"/>
      <c r="C3774" s="109"/>
      <c r="D3774" s="109"/>
      <c r="E3774" s="109"/>
      <c r="F3774" s="109"/>
      <c r="G3774" s="109"/>
      <c r="H3774" s="109"/>
      <c r="I3774" s="110"/>
    </row>
    <row r="3775" spans="2:9">
      <c r="B3775" s="109"/>
      <c r="C3775" s="109"/>
      <c r="D3775" s="109"/>
      <c r="E3775" s="109"/>
      <c r="F3775" s="109"/>
      <c r="G3775" s="109"/>
      <c r="H3775" s="109"/>
      <c r="I3775" s="110"/>
    </row>
    <row r="3776" spans="2:9">
      <c r="B3776" s="109"/>
      <c r="C3776" s="109"/>
      <c r="D3776" s="109"/>
      <c r="E3776" s="109"/>
      <c r="F3776" s="109"/>
      <c r="G3776" s="109"/>
      <c r="H3776" s="109"/>
      <c r="I3776" s="110"/>
    </row>
    <row r="3777" spans="2:9">
      <c r="B3777" s="109"/>
      <c r="C3777" s="109"/>
      <c r="D3777" s="109"/>
      <c r="E3777" s="109"/>
      <c r="F3777" s="109"/>
      <c r="G3777" s="109"/>
      <c r="H3777" s="109"/>
      <c r="I3777" s="110"/>
    </row>
    <row r="3778" spans="2:9">
      <c r="B3778" s="109"/>
      <c r="C3778" s="109"/>
      <c r="D3778" s="109"/>
      <c r="E3778" s="109"/>
      <c r="F3778" s="109"/>
      <c r="G3778" s="109"/>
      <c r="H3778" s="109"/>
      <c r="I3778" s="110"/>
    </row>
    <row r="3779" spans="2:9">
      <c r="B3779" s="109"/>
      <c r="C3779" s="109"/>
      <c r="D3779" s="109"/>
      <c r="E3779" s="109"/>
      <c r="F3779" s="109"/>
      <c r="G3779" s="109"/>
      <c r="H3779" s="109"/>
      <c r="I3779" s="110"/>
    </row>
    <row r="3780" spans="2:9">
      <c r="B3780" s="109"/>
      <c r="C3780" s="109"/>
      <c r="D3780" s="109"/>
      <c r="E3780" s="109"/>
      <c r="F3780" s="109"/>
      <c r="G3780" s="109"/>
      <c r="H3780" s="109"/>
      <c r="I3780" s="110"/>
    </row>
    <row r="3781" spans="2:9">
      <c r="B3781" s="109"/>
      <c r="C3781" s="109"/>
      <c r="D3781" s="109"/>
      <c r="E3781" s="109"/>
      <c r="F3781" s="109"/>
      <c r="G3781" s="109"/>
      <c r="H3781" s="109"/>
      <c r="I3781" s="110"/>
    </row>
    <row r="3782" spans="2:9">
      <c r="B3782" s="109"/>
      <c r="C3782" s="109"/>
      <c r="D3782" s="109"/>
      <c r="E3782" s="109"/>
      <c r="F3782" s="109"/>
      <c r="G3782" s="109"/>
      <c r="H3782" s="109"/>
      <c r="I3782" s="110"/>
    </row>
    <row r="3783" spans="2:9">
      <c r="B3783" s="109"/>
      <c r="C3783" s="109"/>
      <c r="D3783" s="109"/>
      <c r="E3783" s="109"/>
      <c r="F3783" s="109"/>
      <c r="G3783" s="109"/>
      <c r="H3783" s="109"/>
      <c r="I3783" s="110"/>
    </row>
    <row r="3784" spans="2:9">
      <c r="B3784" s="109"/>
      <c r="C3784" s="109"/>
      <c r="D3784" s="109"/>
      <c r="E3784" s="109"/>
      <c r="F3784" s="109"/>
      <c r="G3784" s="109"/>
      <c r="H3784" s="109"/>
      <c r="I3784" s="110"/>
    </row>
    <row r="3785" spans="2:9">
      <c r="B3785" s="109"/>
      <c r="C3785" s="109"/>
      <c r="D3785" s="109"/>
      <c r="E3785" s="109"/>
      <c r="F3785" s="109"/>
      <c r="G3785" s="109"/>
      <c r="H3785" s="109"/>
      <c r="I3785" s="110"/>
    </row>
    <row r="3786" spans="2:9">
      <c r="B3786" s="109"/>
      <c r="C3786" s="109"/>
      <c r="D3786" s="109"/>
      <c r="E3786" s="109"/>
      <c r="F3786" s="109"/>
      <c r="G3786" s="109"/>
      <c r="H3786" s="109"/>
      <c r="I3786" s="110"/>
    </row>
    <row r="3787" spans="2:9">
      <c r="B3787" s="109"/>
      <c r="C3787" s="109"/>
      <c r="D3787" s="109"/>
      <c r="E3787" s="109"/>
      <c r="F3787" s="109"/>
      <c r="G3787" s="109"/>
      <c r="H3787" s="109"/>
      <c r="I3787" s="110"/>
    </row>
    <row r="3788" spans="2:9">
      <c r="B3788" s="109"/>
      <c r="C3788" s="109"/>
      <c r="D3788" s="109"/>
      <c r="E3788" s="109"/>
      <c r="F3788" s="109"/>
      <c r="G3788" s="109"/>
      <c r="H3788" s="109"/>
      <c r="I3788" s="110"/>
    </row>
    <row r="3789" spans="2:9">
      <c r="B3789" s="109"/>
      <c r="C3789" s="109"/>
      <c r="D3789" s="109"/>
      <c r="E3789" s="109"/>
      <c r="F3789" s="109"/>
      <c r="G3789" s="109"/>
      <c r="H3789" s="109"/>
      <c r="I3789" s="110"/>
    </row>
    <row r="3790" spans="2:9">
      <c r="B3790" s="109"/>
      <c r="C3790" s="109"/>
      <c r="D3790" s="109"/>
      <c r="E3790" s="109"/>
      <c r="F3790" s="109"/>
      <c r="G3790" s="109"/>
      <c r="H3790" s="109"/>
      <c r="I3790" s="110"/>
    </row>
    <row r="3791" spans="2:9">
      <c r="B3791" s="109"/>
      <c r="C3791" s="109"/>
      <c r="D3791" s="109"/>
      <c r="E3791" s="109"/>
      <c r="F3791" s="109"/>
      <c r="G3791" s="109"/>
      <c r="H3791" s="109"/>
      <c r="I3791" s="110"/>
    </row>
    <row r="3792" spans="2:9">
      <c r="B3792" s="109"/>
      <c r="C3792" s="109"/>
      <c r="D3792" s="109"/>
      <c r="E3792" s="109"/>
      <c r="F3792" s="109"/>
      <c r="G3792" s="109"/>
      <c r="H3792" s="109"/>
      <c r="I3792" s="110"/>
    </row>
    <row r="3793" spans="2:9">
      <c r="B3793" s="109"/>
      <c r="C3793" s="109"/>
      <c r="D3793" s="109"/>
      <c r="E3793" s="109"/>
      <c r="F3793" s="109"/>
      <c r="G3793" s="109"/>
      <c r="H3793" s="109"/>
      <c r="I3793" s="110"/>
    </row>
    <row r="3794" spans="2:9">
      <c r="B3794" s="109"/>
      <c r="C3794" s="109"/>
      <c r="D3794" s="109"/>
      <c r="E3794" s="109"/>
      <c r="F3794" s="109"/>
      <c r="G3794" s="109"/>
      <c r="H3794" s="109"/>
      <c r="I3794" s="110"/>
    </row>
    <row r="3795" spans="2:9">
      <c r="B3795" s="109"/>
      <c r="C3795" s="109"/>
      <c r="D3795" s="109"/>
      <c r="E3795" s="109"/>
      <c r="F3795" s="109"/>
      <c r="G3795" s="109"/>
      <c r="H3795" s="109"/>
      <c r="I3795" s="110"/>
    </row>
    <row r="3796" spans="2:9">
      <c r="B3796" s="109"/>
      <c r="C3796" s="109"/>
      <c r="D3796" s="109"/>
      <c r="E3796" s="109"/>
      <c r="F3796" s="109"/>
      <c r="G3796" s="109"/>
      <c r="H3796" s="109"/>
      <c r="I3796" s="110"/>
    </row>
    <row r="3797" spans="2:9">
      <c r="B3797" s="109"/>
      <c r="C3797" s="109"/>
      <c r="D3797" s="109"/>
      <c r="E3797" s="109"/>
      <c r="F3797" s="109"/>
      <c r="G3797" s="109"/>
      <c r="H3797" s="109"/>
      <c r="I3797" s="110"/>
    </row>
    <row r="3798" spans="2:9">
      <c r="B3798" s="109"/>
      <c r="C3798" s="109"/>
      <c r="D3798" s="109"/>
      <c r="E3798" s="109"/>
      <c r="F3798" s="109"/>
      <c r="G3798" s="109"/>
      <c r="H3798" s="109"/>
      <c r="I3798" s="110"/>
    </row>
    <row r="3799" spans="2:9">
      <c r="B3799" s="109"/>
      <c r="C3799" s="109"/>
      <c r="D3799" s="109"/>
      <c r="E3799" s="109"/>
      <c r="F3799" s="109"/>
      <c r="G3799" s="109"/>
      <c r="H3799" s="109"/>
      <c r="I3799" s="110"/>
    </row>
    <row r="3800" spans="2:9">
      <c r="B3800" s="109"/>
      <c r="C3800" s="109"/>
      <c r="D3800" s="109"/>
      <c r="E3800" s="109"/>
      <c r="F3800" s="109"/>
      <c r="G3800" s="109"/>
      <c r="H3800" s="109"/>
      <c r="I3800" s="110"/>
    </row>
    <row r="3801" spans="2:9">
      <c r="B3801" s="109"/>
      <c r="C3801" s="109"/>
      <c r="D3801" s="109"/>
      <c r="E3801" s="109"/>
      <c r="F3801" s="109"/>
      <c r="G3801" s="109"/>
      <c r="H3801" s="109"/>
      <c r="I3801" s="110"/>
    </row>
    <row r="3802" spans="2:9">
      <c r="B3802" s="109"/>
      <c r="C3802" s="109"/>
      <c r="D3802" s="109"/>
      <c r="E3802" s="109"/>
      <c r="F3802" s="109"/>
      <c r="G3802" s="109"/>
      <c r="H3802" s="109"/>
      <c r="I3802" s="110"/>
    </row>
    <row r="3803" spans="2:9">
      <c r="B3803" s="109"/>
      <c r="C3803" s="109"/>
      <c r="D3803" s="109"/>
      <c r="E3803" s="109"/>
      <c r="F3803" s="109"/>
      <c r="G3803" s="109"/>
      <c r="H3803" s="109"/>
      <c r="I3803" s="110"/>
    </row>
    <row r="3804" spans="2:9">
      <c r="B3804" s="109"/>
      <c r="C3804" s="109"/>
      <c r="D3804" s="109"/>
      <c r="E3804" s="109"/>
      <c r="F3804" s="109"/>
      <c r="G3804" s="109"/>
      <c r="H3804" s="109"/>
      <c r="I3804" s="110"/>
    </row>
    <row r="3805" spans="2:9">
      <c r="B3805" s="109"/>
      <c r="C3805" s="109"/>
      <c r="D3805" s="109"/>
      <c r="E3805" s="109"/>
      <c r="F3805" s="109"/>
      <c r="G3805" s="109"/>
      <c r="H3805" s="109"/>
      <c r="I3805" s="110"/>
    </row>
    <row r="3806" spans="2:9">
      <c r="B3806" s="109"/>
      <c r="C3806" s="109"/>
      <c r="D3806" s="109"/>
      <c r="E3806" s="109"/>
      <c r="F3806" s="109"/>
      <c r="G3806" s="109"/>
      <c r="H3806" s="109"/>
      <c r="I3806" s="110"/>
    </row>
    <row r="3807" spans="2:9">
      <c r="B3807" s="109"/>
      <c r="C3807" s="109"/>
      <c r="D3807" s="109"/>
      <c r="E3807" s="109"/>
      <c r="F3807" s="109"/>
      <c r="G3807" s="109"/>
      <c r="H3807" s="109"/>
      <c r="I3807" s="110"/>
    </row>
    <row r="3808" spans="2:9">
      <c r="B3808" s="109"/>
      <c r="C3808" s="109"/>
      <c r="D3808" s="109"/>
      <c r="E3808" s="109"/>
      <c r="F3808" s="109"/>
      <c r="G3808" s="109"/>
      <c r="H3808" s="109"/>
      <c r="I3808" s="110"/>
    </row>
    <row r="3809" spans="2:9">
      <c r="B3809" s="109"/>
      <c r="C3809" s="109"/>
      <c r="D3809" s="109"/>
      <c r="E3809" s="109"/>
      <c r="F3809" s="109"/>
      <c r="G3809" s="109"/>
      <c r="H3809" s="109"/>
      <c r="I3809" s="110"/>
    </row>
    <row r="3810" spans="2:9">
      <c r="B3810" s="109"/>
      <c r="C3810" s="109"/>
      <c r="D3810" s="109"/>
      <c r="E3810" s="109"/>
      <c r="F3810" s="109"/>
      <c r="G3810" s="109"/>
      <c r="H3810" s="109"/>
      <c r="I3810" s="110"/>
    </row>
    <row r="3811" spans="2:9">
      <c r="B3811" s="109"/>
      <c r="C3811" s="109"/>
      <c r="D3811" s="109"/>
      <c r="E3811" s="109"/>
      <c r="F3811" s="109"/>
      <c r="G3811" s="109"/>
      <c r="H3811" s="109"/>
      <c r="I3811" s="110"/>
    </row>
    <row r="3812" spans="2:9">
      <c r="B3812" s="109"/>
      <c r="C3812" s="109"/>
      <c r="D3812" s="109"/>
      <c r="E3812" s="109"/>
      <c r="F3812" s="109"/>
      <c r="G3812" s="109"/>
      <c r="H3812" s="109"/>
      <c r="I3812" s="110"/>
    </row>
    <row r="3813" spans="2:9">
      <c r="B3813" s="109"/>
      <c r="C3813" s="109"/>
      <c r="D3813" s="109"/>
      <c r="E3813" s="109"/>
      <c r="F3813" s="109"/>
      <c r="G3813" s="109"/>
      <c r="H3813" s="109"/>
      <c r="I3813" s="110"/>
    </row>
    <row r="3814" spans="2:9">
      <c r="B3814" s="109"/>
      <c r="C3814" s="109"/>
      <c r="D3814" s="109"/>
      <c r="E3814" s="109"/>
      <c r="F3814" s="109"/>
      <c r="G3814" s="109"/>
      <c r="H3814" s="109"/>
      <c r="I3814" s="110"/>
    </row>
    <row r="3815" spans="2:9">
      <c r="B3815" s="109"/>
      <c r="C3815" s="109"/>
      <c r="D3815" s="109"/>
      <c r="E3815" s="109"/>
      <c r="F3815" s="109"/>
      <c r="G3815" s="109"/>
      <c r="H3815" s="109"/>
      <c r="I3815" s="110"/>
    </row>
    <row r="3816" spans="2:9">
      <c r="B3816" s="109"/>
      <c r="C3816" s="109"/>
      <c r="D3816" s="109"/>
      <c r="E3816" s="109"/>
      <c r="F3816" s="109"/>
      <c r="G3816" s="109"/>
      <c r="H3816" s="109"/>
      <c r="I3816" s="110"/>
    </row>
    <row r="3817" spans="2:9">
      <c r="B3817" s="109"/>
      <c r="C3817" s="109"/>
      <c r="D3817" s="109"/>
      <c r="E3817" s="109"/>
      <c r="F3817" s="109"/>
      <c r="G3817" s="109"/>
      <c r="H3817" s="109"/>
      <c r="I3817" s="110"/>
    </row>
    <row r="3818" spans="2:9">
      <c r="B3818" s="109"/>
      <c r="C3818" s="109"/>
      <c r="D3818" s="109"/>
      <c r="E3818" s="109"/>
      <c r="F3818" s="109"/>
      <c r="G3818" s="109"/>
      <c r="H3818" s="109"/>
      <c r="I3818" s="110"/>
    </row>
    <row r="3819" spans="2:9">
      <c r="B3819" s="109"/>
      <c r="C3819" s="109"/>
      <c r="D3819" s="109"/>
      <c r="E3819" s="109"/>
      <c r="F3819" s="109"/>
      <c r="G3819" s="109"/>
      <c r="H3819" s="109"/>
      <c r="I3819" s="110"/>
    </row>
    <row r="3820" spans="2:9">
      <c r="B3820" s="109"/>
      <c r="C3820" s="109"/>
      <c r="D3820" s="109"/>
      <c r="E3820" s="109"/>
      <c r="F3820" s="109"/>
      <c r="G3820" s="109"/>
      <c r="H3820" s="109"/>
      <c r="I3820" s="110"/>
    </row>
    <row r="3821" spans="2:9">
      <c r="B3821" s="109"/>
      <c r="C3821" s="109"/>
      <c r="D3821" s="109"/>
      <c r="E3821" s="109"/>
      <c r="F3821" s="109"/>
      <c r="G3821" s="109"/>
      <c r="H3821" s="109"/>
      <c r="I3821" s="110"/>
    </row>
    <row r="3822" spans="2:9">
      <c r="B3822" s="109"/>
      <c r="C3822" s="109"/>
      <c r="D3822" s="109"/>
      <c r="E3822" s="109"/>
      <c r="F3822" s="109"/>
      <c r="G3822" s="109"/>
      <c r="H3822" s="109"/>
      <c r="I3822" s="110"/>
    </row>
    <row r="3823" spans="2:9">
      <c r="B3823" s="109"/>
      <c r="C3823" s="109"/>
      <c r="D3823" s="109"/>
      <c r="E3823" s="109"/>
      <c r="F3823" s="109"/>
      <c r="G3823" s="109"/>
      <c r="H3823" s="109"/>
      <c r="I3823" s="110"/>
    </row>
    <row r="3824" spans="2:9">
      <c r="B3824" s="109"/>
      <c r="C3824" s="109"/>
      <c r="D3824" s="109"/>
      <c r="E3824" s="109"/>
      <c r="F3824" s="109"/>
      <c r="G3824" s="109"/>
      <c r="H3824" s="109"/>
      <c r="I3824" s="110"/>
    </row>
    <row r="3825" spans="2:9">
      <c r="B3825" s="109"/>
      <c r="C3825" s="109"/>
      <c r="D3825" s="109"/>
      <c r="E3825" s="109"/>
      <c r="F3825" s="109"/>
      <c r="G3825" s="109"/>
      <c r="H3825" s="109"/>
      <c r="I3825" s="110"/>
    </row>
    <row r="3826" spans="2:9">
      <c r="B3826" s="109"/>
      <c r="C3826" s="109"/>
      <c r="D3826" s="109"/>
      <c r="E3826" s="109"/>
      <c r="F3826" s="109"/>
      <c r="G3826" s="109"/>
      <c r="H3826" s="109"/>
      <c r="I3826" s="110"/>
    </row>
    <row r="3827" spans="2:9">
      <c r="B3827" s="109"/>
      <c r="C3827" s="109"/>
      <c r="D3827" s="109"/>
      <c r="E3827" s="109"/>
      <c r="F3827" s="109"/>
      <c r="G3827" s="109"/>
      <c r="H3827" s="109"/>
      <c r="I3827" s="110"/>
    </row>
    <row r="3828" spans="2:9">
      <c r="B3828" s="109"/>
      <c r="C3828" s="109"/>
      <c r="D3828" s="109"/>
      <c r="E3828" s="109"/>
      <c r="F3828" s="109"/>
      <c r="G3828" s="109"/>
      <c r="H3828" s="109"/>
      <c r="I3828" s="110"/>
    </row>
    <row r="3829" spans="2:9">
      <c r="B3829" s="109"/>
      <c r="C3829" s="109"/>
      <c r="D3829" s="109"/>
      <c r="E3829" s="109"/>
      <c r="F3829" s="109"/>
      <c r="G3829" s="109"/>
      <c r="H3829" s="109"/>
      <c r="I3829" s="110"/>
    </row>
    <row r="3830" spans="2:9">
      <c r="B3830" s="109"/>
      <c r="C3830" s="109"/>
      <c r="D3830" s="109"/>
      <c r="E3830" s="109"/>
      <c r="F3830" s="109"/>
      <c r="G3830" s="109"/>
      <c r="H3830" s="109"/>
      <c r="I3830" s="110"/>
    </row>
    <row r="3831" spans="2:9">
      <c r="B3831" s="109"/>
      <c r="C3831" s="109"/>
      <c r="D3831" s="109"/>
      <c r="E3831" s="109"/>
      <c r="F3831" s="109"/>
      <c r="G3831" s="109"/>
      <c r="H3831" s="109"/>
      <c r="I3831" s="110"/>
    </row>
    <row r="3832" spans="2:9">
      <c r="B3832" s="109"/>
      <c r="C3832" s="109"/>
      <c r="D3832" s="109"/>
      <c r="E3832" s="109"/>
      <c r="F3832" s="109"/>
      <c r="G3832" s="109"/>
      <c r="H3832" s="109"/>
      <c r="I3832" s="110"/>
    </row>
    <row r="3833" spans="2:9">
      <c r="B3833" s="109"/>
      <c r="C3833" s="109"/>
      <c r="D3833" s="109"/>
      <c r="E3833" s="109"/>
      <c r="F3833" s="109"/>
      <c r="G3833" s="109"/>
      <c r="H3833" s="109"/>
      <c r="I3833" s="110"/>
    </row>
    <row r="3834" spans="2:9">
      <c r="B3834" s="109"/>
      <c r="C3834" s="109"/>
      <c r="D3834" s="109"/>
      <c r="E3834" s="109"/>
      <c r="F3834" s="109"/>
      <c r="G3834" s="109"/>
      <c r="H3834" s="109"/>
      <c r="I3834" s="110"/>
    </row>
    <row r="3835" spans="2:9">
      <c r="B3835" s="109"/>
      <c r="C3835" s="109"/>
      <c r="D3835" s="109"/>
      <c r="E3835" s="109"/>
      <c r="F3835" s="109"/>
      <c r="G3835" s="109"/>
      <c r="H3835" s="109"/>
      <c r="I3835" s="110"/>
    </row>
    <row r="3836" spans="2:9">
      <c r="B3836" s="109"/>
      <c r="C3836" s="109"/>
      <c r="D3836" s="109"/>
      <c r="E3836" s="109"/>
      <c r="F3836" s="109"/>
      <c r="G3836" s="109"/>
      <c r="H3836" s="109"/>
      <c r="I3836" s="110"/>
    </row>
    <row r="3837" spans="2:9">
      <c r="B3837" s="109"/>
      <c r="C3837" s="109"/>
      <c r="D3837" s="109"/>
      <c r="E3837" s="109"/>
      <c r="F3837" s="109"/>
      <c r="G3837" s="109"/>
      <c r="H3837" s="109"/>
      <c r="I3837" s="110"/>
    </row>
    <row r="3838" spans="2:9">
      <c r="B3838" s="109"/>
      <c r="C3838" s="109"/>
      <c r="D3838" s="109"/>
      <c r="E3838" s="109"/>
      <c r="F3838" s="109"/>
      <c r="G3838" s="109"/>
      <c r="H3838" s="109"/>
      <c r="I3838" s="110"/>
    </row>
    <row r="3839" spans="2:9">
      <c r="B3839" s="109"/>
      <c r="C3839" s="109"/>
      <c r="D3839" s="109"/>
      <c r="E3839" s="109"/>
      <c r="F3839" s="109"/>
      <c r="G3839" s="109"/>
      <c r="H3839" s="109"/>
      <c r="I3839" s="110"/>
    </row>
    <row r="3840" spans="2:9">
      <c r="B3840" s="109"/>
      <c r="C3840" s="109"/>
      <c r="D3840" s="109"/>
      <c r="E3840" s="109"/>
      <c r="F3840" s="109"/>
      <c r="G3840" s="109"/>
      <c r="H3840" s="109"/>
      <c r="I3840" s="110"/>
    </row>
    <row r="3841" spans="2:9">
      <c r="B3841" s="109"/>
      <c r="C3841" s="109"/>
      <c r="D3841" s="109"/>
      <c r="E3841" s="109"/>
      <c r="F3841" s="109"/>
      <c r="G3841" s="109"/>
      <c r="H3841" s="109"/>
      <c r="I3841" s="110"/>
    </row>
    <row r="3842" spans="2:9">
      <c r="B3842" s="109"/>
      <c r="C3842" s="109"/>
      <c r="D3842" s="109"/>
      <c r="E3842" s="109"/>
      <c r="F3842" s="109"/>
      <c r="G3842" s="109"/>
      <c r="H3842" s="109"/>
      <c r="I3842" s="110"/>
    </row>
    <row r="3843" spans="2:9">
      <c r="B3843" s="109"/>
      <c r="C3843" s="109"/>
      <c r="D3843" s="109"/>
      <c r="E3843" s="109"/>
      <c r="F3843" s="109"/>
      <c r="G3843" s="109"/>
      <c r="H3843" s="109"/>
      <c r="I3843" s="110"/>
    </row>
    <row r="3844" spans="2:9">
      <c r="B3844" s="109"/>
      <c r="C3844" s="109"/>
      <c r="D3844" s="109"/>
      <c r="E3844" s="109"/>
      <c r="F3844" s="109"/>
      <c r="G3844" s="109"/>
      <c r="H3844" s="109"/>
      <c r="I3844" s="110"/>
    </row>
    <row r="3845" spans="2:9">
      <c r="B3845" s="109"/>
      <c r="C3845" s="109"/>
      <c r="D3845" s="109"/>
      <c r="E3845" s="109"/>
      <c r="F3845" s="109"/>
      <c r="G3845" s="109"/>
      <c r="H3845" s="109"/>
      <c r="I3845" s="110"/>
    </row>
    <row r="3846" spans="2:9">
      <c r="B3846" s="109"/>
      <c r="C3846" s="109"/>
      <c r="D3846" s="109"/>
      <c r="E3846" s="109"/>
      <c r="F3846" s="109"/>
      <c r="G3846" s="109"/>
      <c r="H3846" s="109"/>
      <c r="I3846" s="110"/>
    </row>
    <row r="3847" spans="2:9">
      <c r="B3847" s="109"/>
      <c r="C3847" s="109"/>
      <c r="D3847" s="109"/>
      <c r="E3847" s="109"/>
      <c r="F3847" s="109"/>
      <c r="G3847" s="109"/>
      <c r="H3847" s="109"/>
      <c r="I3847" s="110"/>
    </row>
    <row r="3848" spans="2:9">
      <c r="B3848" s="109"/>
      <c r="C3848" s="109"/>
      <c r="D3848" s="109"/>
      <c r="E3848" s="109"/>
      <c r="F3848" s="109"/>
      <c r="G3848" s="109"/>
      <c r="H3848" s="109"/>
      <c r="I3848" s="110"/>
    </row>
    <row r="3849" spans="2:9">
      <c r="B3849" s="109"/>
      <c r="C3849" s="109"/>
      <c r="D3849" s="109"/>
      <c r="E3849" s="109"/>
      <c r="F3849" s="109"/>
      <c r="G3849" s="109"/>
      <c r="H3849" s="109"/>
      <c r="I3849" s="110"/>
    </row>
    <row r="3850" spans="2:9">
      <c r="B3850" s="109"/>
      <c r="C3850" s="109"/>
      <c r="D3850" s="109"/>
      <c r="E3850" s="109"/>
      <c r="F3850" s="109"/>
      <c r="G3850" s="109"/>
      <c r="H3850" s="109"/>
      <c r="I3850" s="110"/>
    </row>
    <row r="3851" spans="2:9">
      <c r="B3851" s="109"/>
      <c r="C3851" s="109"/>
      <c r="D3851" s="109"/>
      <c r="E3851" s="109"/>
      <c r="F3851" s="109"/>
      <c r="G3851" s="109"/>
      <c r="H3851" s="109"/>
      <c r="I3851" s="110"/>
    </row>
    <row r="3852" spans="2:9">
      <c r="B3852" s="109"/>
      <c r="C3852" s="109"/>
      <c r="D3852" s="109"/>
      <c r="E3852" s="109"/>
      <c r="F3852" s="109"/>
      <c r="G3852" s="109"/>
      <c r="H3852" s="109"/>
      <c r="I3852" s="110"/>
    </row>
    <row r="3853" spans="2:9">
      <c r="B3853" s="109"/>
      <c r="C3853" s="109"/>
      <c r="D3853" s="109"/>
      <c r="E3853" s="109"/>
      <c r="F3853" s="109"/>
      <c r="G3853" s="109"/>
      <c r="H3853" s="109"/>
      <c r="I3853" s="110"/>
    </row>
    <row r="3854" spans="2:9">
      <c r="B3854" s="109"/>
      <c r="C3854" s="109"/>
      <c r="D3854" s="109"/>
      <c r="E3854" s="109"/>
      <c r="F3854" s="109"/>
      <c r="G3854" s="109"/>
      <c r="H3854" s="109"/>
      <c r="I3854" s="110"/>
    </row>
    <row r="3855" spans="2:9">
      <c r="B3855" s="109"/>
      <c r="C3855" s="109"/>
      <c r="D3855" s="109"/>
      <c r="E3855" s="109"/>
      <c r="F3855" s="109"/>
      <c r="G3855" s="109"/>
      <c r="H3855" s="109"/>
      <c r="I3855" s="110"/>
    </row>
    <row r="3856" spans="2:9">
      <c r="B3856" s="109"/>
      <c r="C3856" s="109"/>
      <c r="D3856" s="109"/>
      <c r="E3856" s="109"/>
      <c r="F3856" s="109"/>
      <c r="G3856" s="109"/>
      <c r="H3856" s="109"/>
      <c r="I3856" s="110"/>
    </row>
    <row r="3857" spans="2:9">
      <c r="B3857" s="109"/>
      <c r="C3857" s="109"/>
      <c r="D3857" s="109"/>
      <c r="E3857" s="109"/>
      <c r="F3857" s="109"/>
      <c r="G3857" s="109"/>
      <c r="H3857" s="109"/>
      <c r="I3857" s="110"/>
    </row>
    <row r="3858" spans="2:9">
      <c r="B3858" s="109"/>
      <c r="C3858" s="109"/>
      <c r="D3858" s="109"/>
      <c r="E3858" s="109"/>
      <c r="F3858" s="109"/>
      <c r="G3858" s="109"/>
      <c r="H3858" s="109"/>
      <c r="I3858" s="110"/>
    </row>
    <row r="3859" spans="2:9">
      <c r="B3859" s="109"/>
      <c r="C3859" s="109"/>
      <c r="D3859" s="109"/>
      <c r="E3859" s="109"/>
      <c r="F3859" s="109"/>
      <c r="G3859" s="109"/>
      <c r="H3859" s="109"/>
      <c r="I3859" s="110"/>
    </row>
    <row r="3860" spans="2:9">
      <c r="B3860" s="109"/>
      <c r="C3860" s="109"/>
      <c r="D3860" s="109"/>
      <c r="E3860" s="109"/>
      <c r="F3860" s="109"/>
      <c r="G3860" s="109"/>
      <c r="H3860" s="109"/>
      <c r="I3860" s="110"/>
    </row>
    <row r="3861" spans="2:9">
      <c r="B3861" s="109"/>
      <c r="C3861" s="109"/>
      <c r="D3861" s="109"/>
      <c r="E3861" s="109"/>
      <c r="F3861" s="109"/>
      <c r="G3861" s="109"/>
      <c r="H3861" s="109"/>
      <c r="I3861" s="110"/>
    </row>
    <row r="3862" spans="2:9">
      <c r="B3862" s="109"/>
      <c r="C3862" s="109"/>
      <c r="D3862" s="109"/>
      <c r="E3862" s="109"/>
      <c r="F3862" s="109"/>
      <c r="G3862" s="109"/>
      <c r="H3862" s="109"/>
      <c r="I3862" s="110"/>
    </row>
    <row r="3863" spans="2:9">
      <c r="B3863" s="109"/>
      <c r="C3863" s="109"/>
      <c r="D3863" s="109"/>
      <c r="E3863" s="109"/>
      <c r="F3863" s="109"/>
      <c r="G3863" s="109"/>
      <c r="H3863" s="109"/>
      <c r="I3863" s="110"/>
    </row>
    <row r="3864" spans="2:9">
      <c r="B3864" s="109"/>
      <c r="C3864" s="109"/>
      <c r="D3864" s="109"/>
      <c r="E3864" s="109"/>
      <c r="F3864" s="109"/>
      <c r="G3864" s="109"/>
      <c r="H3864" s="109"/>
      <c r="I3864" s="110"/>
    </row>
    <row r="3865" spans="2:9">
      <c r="B3865" s="109"/>
      <c r="C3865" s="109"/>
      <c r="D3865" s="109"/>
      <c r="E3865" s="109"/>
      <c r="F3865" s="109"/>
      <c r="G3865" s="109"/>
      <c r="H3865" s="109"/>
      <c r="I3865" s="110"/>
    </row>
    <row r="3866" spans="2:9">
      <c r="B3866" s="109"/>
      <c r="C3866" s="109"/>
      <c r="D3866" s="109"/>
      <c r="E3866" s="109"/>
      <c r="F3866" s="109"/>
      <c r="G3866" s="109"/>
      <c r="H3866" s="109"/>
      <c r="I3866" s="110"/>
    </row>
    <row r="3867" spans="2:9">
      <c r="B3867" s="109"/>
      <c r="C3867" s="109"/>
      <c r="D3867" s="109"/>
      <c r="E3867" s="109"/>
      <c r="F3867" s="109"/>
      <c r="G3867" s="109"/>
      <c r="H3867" s="109"/>
      <c r="I3867" s="110"/>
    </row>
    <row r="3868" spans="2:9">
      <c r="B3868" s="109"/>
      <c r="C3868" s="109"/>
      <c r="D3868" s="109"/>
      <c r="E3868" s="109"/>
      <c r="F3868" s="109"/>
      <c r="G3868" s="109"/>
      <c r="H3868" s="109"/>
      <c r="I3868" s="110"/>
    </row>
    <row r="3869" spans="2:9">
      <c r="B3869" s="109"/>
      <c r="C3869" s="109"/>
      <c r="D3869" s="109"/>
      <c r="E3869" s="109"/>
      <c r="F3869" s="109"/>
      <c r="G3869" s="109"/>
      <c r="H3869" s="109"/>
      <c r="I3869" s="110"/>
    </row>
    <row r="3870" spans="2:9">
      <c r="B3870" s="109"/>
      <c r="C3870" s="109"/>
      <c r="D3870" s="109"/>
      <c r="E3870" s="109"/>
      <c r="F3870" s="109"/>
      <c r="G3870" s="109"/>
      <c r="H3870" s="109"/>
      <c r="I3870" s="110"/>
    </row>
    <row r="3871" spans="2:9">
      <c r="B3871" s="109"/>
      <c r="C3871" s="109"/>
      <c r="D3871" s="109"/>
      <c r="E3871" s="109"/>
      <c r="F3871" s="109"/>
      <c r="G3871" s="109"/>
      <c r="H3871" s="109"/>
      <c r="I3871" s="110"/>
    </row>
    <row r="3872" spans="2:9">
      <c r="B3872" s="109"/>
      <c r="C3872" s="109"/>
      <c r="D3872" s="109"/>
      <c r="E3872" s="109"/>
      <c r="F3872" s="109"/>
      <c r="G3872" s="109"/>
      <c r="H3872" s="109"/>
      <c r="I3872" s="110"/>
    </row>
    <row r="3873" spans="2:9">
      <c r="B3873" s="109"/>
      <c r="C3873" s="109"/>
      <c r="D3873" s="109"/>
      <c r="E3873" s="109"/>
      <c r="F3873" s="109"/>
      <c r="G3873" s="109"/>
      <c r="H3873" s="109"/>
      <c r="I3873" s="110"/>
    </row>
    <row r="3874" spans="2:9">
      <c r="B3874" s="109"/>
      <c r="C3874" s="109"/>
      <c r="D3874" s="109"/>
      <c r="E3874" s="109"/>
      <c r="F3874" s="109"/>
      <c r="G3874" s="109"/>
      <c r="H3874" s="109"/>
      <c r="I3874" s="110"/>
    </row>
    <row r="3875" spans="2:9">
      <c r="B3875" s="109"/>
      <c r="C3875" s="109"/>
      <c r="D3875" s="109"/>
      <c r="E3875" s="109"/>
      <c r="F3875" s="109"/>
      <c r="G3875" s="109"/>
      <c r="H3875" s="109"/>
      <c r="I3875" s="110"/>
    </row>
    <row r="3876" spans="2:9">
      <c r="B3876" s="109"/>
      <c r="C3876" s="109"/>
      <c r="D3876" s="109"/>
      <c r="E3876" s="109"/>
      <c r="F3876" s="109"/>
      <c r="G3876" s="109"/>
      <c r="H3876" s="109"/>
      <c r="I3876" s="110"/>
    </row>
    <row r="3877" spans="2:9">
      <c r="B3877" s="109"/>
      <c r="C3877" s="109"/>
      <c r="D3877" s="109"/>
      <c r="E3877" s="109"/>
      <c r="F3877" s="109"/>
      <c r="G3877" s="109"/>
      <c r="H3877" s="109"/>
      <c r="I3877" s="110"/>
    </row>
    <row r="3878" spans="2:9">
      <c r="B3878" s="109"/>
      <c r="C3878" s="109"/>
      <c r="D3878" s="109"/>
      <c r="E3878" s="109"/>
      <c r="F3878" s="109"/>
      <c r="G3878" s="109"/>
      <c r="H3878" s="109"/>
      <c r="I3878" s="110"/>
    </row>
    <row r="3879" spans="2:9">
      <c r="B3879" s="109"/>
      <c r="C3879" s="109"/>
      <c r="D3879" s="109"/>
      <c r="E3879" s="109"/>
      <c r="F3879" s="109"/>
      <c r="G3879" s="109"/>
      <c r="H3879" s="109"/>
      <c r="I3879" s="110"/>
    </row>
    <row r="3880" spans="2:9">
      <c r="B3880" s="109"/>
      <c r="C3880" s="109"/>
      <c r="D3880" s="109"/>
      <c r="E3880" s="109"/>
      <c r="F3880" s="109"/>
      <c r="G3880" s="109"/>
      <c r="H3880" s="109"/>
      <c r="I3880" s="110"/>
    </row>
    <row r="3881" spans="2:9">
      <c r="B3881" s="109"/>
      <c r="C3881" s="109"/>
      <c r="D3881" s="109"/>
      <c r="E3881" s="109"/>
      <c r="F3881" s="109"/>
      <c r="G3881" s="109"/>
      <c r="H3881" s="109"/>
      <c r="I3881" s="110"/>
    </row>
    <row r="3882" spans="2:9">
      <c r="B3882" s="109"/>
      <c r="C3882" s="109"/>
      <c r="D3882" s="109"/>
      <c r="E3882" s="109"/>
      <c r="F3882" s="109"/>
      <c r="G3882" s="109"/>
      <c r="H3882" s="109"/>
      <c r="I3882" s="110"/>
    </row>
    <row r="3883" spans="2:9">
      <c r="B3883" s="109"/>
      <c r="C3883" s="109"/>
      <c r="D3883" s="109"/>
      <c r="E3883" s="109"/>
      <c r="F3883" s="109"/>
      <c r="G3883" s="109"/>
      <c r="H3883" s="109"/>
      <c r="I3883" s="110"/>
    </row>
    <row r="3884" spans="2:9">
      <c r="B3884" s="109"/>
      <c r="C3884" s="109"/>
      <c r="D3884" s="109"/>
      <c r="E3884" s="109"/>
      <c r="F3884" s="109"/>
      <c r="G3884" s="109"/>
      <c r="H3884" s="109"/>
      <c r="I3884" s="110"/>
    </row>
    <row r="3885" spans="2:9">
      <c r="B3885" s="109"/>
      <c r="C3885" s="109"/>
      <c r="D3885" s="109"/>
      <c r="E3885" s="109"/>
      <c r="F3885" s="109"/>
      <c r="G3885" s="109"/>
      <c r="H3885" s="109"/>
      <c r="I3885" s="110"/>
    </row>
    <row r="3886" spans="2:9">
      <c r="B3886" s="109"/>
      <c r="C3886" s="109"/>
      <c r="D3886" s="109"/>
      <c r="E3886" s="109"/>
      <c r="F3886" s="109"/>
      <c r="G3886" s="109"/>
      <c r="H3886" s="109"/>
      <c r="I3886" s="110"/>
    </row>
    <row r="3887" spans="2:9">
      <c r="B3887" s="109"/>
      <c r="C3887" s="109"/>
      <c r="D3887" s="109"/>
      <c r="E3887" s="109"/>
      <c r="F3887" s="109"/>
      <c r="G3887" s="109"/>
      <c r="H3887" s="109"/>
      <c r="I3887" s="110"/>
    </row>
    <row r="3888" spans="2:9">
      <c r="B3888" s="109"/>
      <c r="C3888" s="109"/>
      <c r="D3888" s="109"/>
      <c r="E3888" s="109"/>
      <c r="F3888" s="109"/>
      <c r="G3888" s="109"/>
      <c r="H3888" s="109"/>
      <c r="I3888" s="110"/>
    </row>
    <row r="3889" spans="2:9">
      <c r="B3889" s="109"/>
      <c r="C3889" s="109"/>
      <c r="D3889" s="109"/>
      <c r="E3889" s="109"/>
      <c r="F3889" s="109"/>
      <c r="G3889" s="109"/>
      <c r="H3889" s="109"/>
      <c r="I3889" s="110"/>
    </row>
    <row r="3890" spans="2:9">
      <c r="B3890" s="109"/>
      <c r="C3890" s="109"/>
      <c r="D3890" s="109"/>
      <c r="E3890" s="109"/>
      <c r="F3890" s="109"/>
      <c r="G3890" s="109"/>
      <c r="H3890" s="109"/>
      <c r="I3890" s="110"/>
    </row>
    <row r="3891" spans="2:9">
      <c r="B3891" s="109"/>
      <c r="C3891" s="109"/>
      <c r="D3891" s="109"/>
      <c r="E3891" s="109"/>
      <c r="F3891" s="109"/>
      <c r="G3891" s="109"/>
      <c r="H3891" s="109"/>
      <c r="I3891" s="110"/>
    </row>
    <row r="3892" spans="2:9">
      <c r="B3892" s="109"/>
      <c r="C3892" s="109"/>
      <c r="D3892" s="109"/>
      <c r="E3892" s="109"/>
      <c r="F3892" s="109"/>
      <c r="G3892" s="109"/>
      <c r="H3892" s="109"/>
      <c r="I3892" s="110"/>
    </row>
    <row r="3893" spans="2:9">
      <c r="B3893" s="109"/>
      <c r="C3893" s="109"/>
      <c r="D3893" s="109"/>
      <c r="E3893" s="109"/>
      <c r="F3893" s="109"/>
      <c r="G3893" s="109"/>
      <c r="H3893" s="109"/>
      <c r="I3893" s="110"/>
    </row>
    <row r="3894" spans="2:9">
      <c r="B3894" s="109"/>
      <c r="C3894" s="109"/>
      <c r="D3894" s="109"/>
      <c r="E3894" s="109"/>
      <c r="F3894" s="109"/>
      <c r="G3894" s="109"/>
      <c r="H3894" s="109"/>
      <c r="I3894" s="110"/>
    </row>
    <row r="3895" spans="2:9">
      <c r="B3895" s="109"/>
      <c r="C3895" s="109"/>
      <c r="D3895" s="109"/>
      <c r="E3895" s="109"/>
      <c r="F3895" s="109"/>
      <c r="G3895" s="109"/>
      <c r="H3895" s="109"/>
      <c r="I3895" s="110"/>
    </row>
    <row r="3896" spans="2:9">
      <c r="B3896" s="109"/>
      <c r="C3896" s="109"/>
      <c r="D3896" s="109"/>
      <c r="E3896" s="109"/>
      <c r="F3896" s="109"/>
      <c r="G3896" s="109"/>
      <c r="H3896" s="109"/>
      <c r="I3896" s="110"/>
    </row>
    <row r="3897" spans="2:9">
      <c r="B3897" s="109"/>
      <c r="C3897" s="109"/>
      <c r="D3897" s="109"/>
      <c r="E3897" s="109"/>
      <c r="F3897" s="109"/>
      <c r="G3897" s="109"/>
      <c r="H3897" s="109"/>
      <c r="I3897" s="110"/>
    </row>
    <row r="3898" spans="2:9">
      <c r="B3898" s="109"/>
      <c r="C3898" s="109"/>
      <c r="D3898" s="109"/>
      <c r="E3898" s="109"/>
      <c r="F3898" s="109"/>
      <c r="G3898" s="109"/>
      <c r="H3898" s="109"/>
      <c r="I3898" s="110"/>
    </row>
    <row r="3899" spans="2:9">
      <c r="B3899" s="109"/>
      <c r="C3899" s="109"/>
      <c r="D3899" s="109"/>
      <c r="E3899" s="109"/>
      <c r="F3899" s="109"/>
      <c r="G3899" s="109"/>
      <c r="H3899" s="109"/>
      <c r="I3899" s="110"/>
    </row>
    <row r="3900" spans="2:9">
      <c r="B3900" s="109"/>
      <c r="C3900" s="109"/>
      <c r="D3900" s="109"/>
      <c r="E3900" s="109"/>
      <c r="F3900" s="109"/>
      <c r="G3900" s="109"/>
      <c r="H3900" s="109"/>
      <c r="I3900" s="110"/>
    </row>
    <row r="3901" spans="2:9">
      <c r="B3901" s="109"/>
      <c r="C3901" s="109"/>
      <c r="D3901" s="109"/>
      <c r="E3901" s="109"/>
      <c r="F3901" s="109"/>
      <c r="G3901" s="109"/>
      <c r="H3901" s="109"/>
      <c r="I3901" s="110"/>
    </row>
    <row r="3902" spans="2:9">
      <c r="B3902" s="109"/>
      <c r="C3902" s="109"/>
      <c r="D3902" s="109"/>
      <c r="E3902" s="109"/>
      <c r="F3902" s="109"/>
      <c r="G3902" s="109"/>
      <c r="H3902" s="109"/>
      <c r="I3902" s="110"/>
    </row>
    <row r="3903" spans="2:9">
      <c r="B3903" s="109"/>
      <c r="C3903" s="109"/>
      <c r="D3903" s="109"/>
      <c r="E3903" s="109"/>
      <c r="F3903" s="109"/>
      <c r="G3903" s="109"/>
      <c r="H3903" s="109"/>
      <c r="I3903" s="110"/>
    </row>
    <row r="3904" spans="2:9">
      <c r="B3904" s="109"/>
      <c r="C3904" s="109"/>
      <c r="D3904" s="109"/>
      <c r="E3904" s="109"/>
      <c r="F3904" s="109"/>
      <c r="G3904" s="109"/>
      <c r="H3904" s="109"/>
      <c r="I3904" s="110"/>
    </row>
    <row r="3905" spans="2:9">
      <c r="B3905" s="109"/>
      <c r="C3905" s="109"/>
      <c r="D3905" s="109"/>
      <c r="E3905" s="109"/>
      <c r="F3905" s="109"/>
      <c r="G3905" s="109"/>
      <c r="H3905" s="109"/>
      <c r="I3905" s="110"/>
    </row>
    <row r="3906" spans="2:9">
      <c r="B3906" s="109"/>
      <c r="C3906" s="109"/>
      <c r="D3906" s="109"/>
      <c r="E3906" s="109"/>
      <c r="F3906" s="109"/>
      <c r="G3906" s="109"/>
      <c r="H3906" s="109"/>
      <c r="I3906" s="110"/>
    </row>
    <row r="3907" spans="2:9">
      <c r="B3907" s="109"/>
      <c r="C3907" s="109"/>
      <c r="D3907" s="109"/>
      <c r="E3907" s="109"/>
      <c r="F3907" s="109"/>
      <c r="G3907" s="109"/>
      <c r="H3907" s="109"/>
      <c r="I3907" s="110"/>
    </row>
    <row r="3908" spans="2:9">
      <c r="B3908" s="109"/>
      <c r="C3908" s="109"/>
      <c r="D3908" s="109"/>
      <c r="E3908" s="109"/>
      <c r="F3908" s="109"/>
      <c r="G3908" s="109"/>
      <c r="H3908" s="109"/>
      <c r="I3908" s="110"/>
    </row>
    <row r="3909" spans="2:9">
      <c r="B3909" s="109"/>
      <c r="C3909" s="109"/>
      <c r="D3909" s="109"/>
      <c r="E3909" s="109"/>
      <c r="F3909" s="109"/>
      <c r="G3909" s="109"/>
      <c r="H3909" s="109"/>
      <c r="I3909" s="110"/>
    </row>
    <row r="3910" spans="2:9">
      <c r="B3910" s="109"/>
      <c r="C3910" s="109"/>
      <c r="D3910" s="109"/>
      <c r="E3910" s="109"/>
      <c r="F3910" s="109"/>
      <c r="G3910" s="109"/>
      <c r="H3910" s="109"/>
      <c r="I3910" s="110"/>
    </row>
    <row r="3911" spans="2:9">
      <c r="B3911" s="109"/>
      <c r="C3911" s="109"/>
      <c r="D3911" s="109"/>
      <c r="E3911" s="109"/>
      <c r="F3911" s="109"/>
      <c r="G3911" s="109"/>
      <c r="H3911" s="109"/>
      <c r="I3911" s="110"/>
    </row>
    <row r="3912" spans="2:9">
      <c r="B3912" s="109"/>
      <c r="C3912" s="109"/>
      <c r="D3912" s="109"/>
      <c r="E3912" s="109"/>
      <c r="F3912" s="109"/>
      <c r="G3912" s="109"/>
      <c r="H3912" s="109"/>
      <c r="I3912" s="110"/>
    </row>
    <row r="3913" spans="2:9">
      <c r="B3913" s="109"/>
      <c r="C3913" s="109"/>
      <c r="D3913" s="109"/>
      <c r="E3913" s="109"/>
      <c r="F3913" s="109"/>
      <c r="G3913" s="109"/>
      <c r="H3913" s="109"/>
      <c r="I3913" s="110"/>
    </row>
    <row r="3914" spans="2:9">
      <c r="B3914" s="109"/>
      <c r="C3914" s="109"/>
      <c r="D3914" s="109"/>
      <c r="E3914" s="109"/>
      <c r="F3914" s="109"/>
      <c r="G3914" s="109"/>
      <c r="H3914" s="109"/>
      <c r="I3914" s="110"/>
    </row>
    <row r="3915" spans="2:9">
      <c r="B3915" s="109"/>
      <c r="C3915" s="109"/>
      <c r="D3915" s="109"/>
      <c r="E3915" s="109"/>
      <c r="F3915" s="109"/>
      <c r="G3915" s="109"/>
      <c r="H3915" s="109"/>
      <c r="I3915" s="110"/>
    </row>
    <row r="3916" spans="2:9">
      <c r="B3916" s="109"/>
      <c r="C3916" s="109"/>
      <c r="D3916" s="109"/>
      <c r="E3916" s="109"/>
      <c r="F3916" s="109"/>
      <c r="G3916" s="109"/>
      <c r="H3916" s="109"/>
      <c r="I3916" s="110"/>
    </row>
    <row r="3917" spans="2:9">
      <c r="B3917" s="109"/>
      <c r="C3917" s="109"/>
      <c r="D3917" s="109"/>
      <c r="E3917" s="109"/>
      <c r="F3917" s="109"/>
      <c r="G3917" s="109"/>
      <c r="H3917" s="109"/>
      <c r="I3917" s="110"/>
    </row>
    <row r="3918" spans="2:9">
      <c r="B3918" s="109"/>
      <c r="C3918" s="109"/>
      <c r="D3918" s="109"/>
      <c r="E3918" s="109"/>
      <c r="F3918" s="109"/>
      <c r="G3918" s="109"/>
      <c r="H3918" s="109"/>
      <c r="I3918" s="110"/>
    </row>
    <row r="3919" spans="2:9">
      <c r="B3919" s="109"/>
      <c r="C3919" s="109"/>
      <c r="D3919" s="109"/>
      <c r="E3919" s="109"/>
      <c r="F3919" s="109"/>
      <c r="G3919" s="109"/>
      <c r="H3919" s="109"/>
      <c r="I3919" s="110"/>
    </row>
    <row r="3920" spans="2:9">
      <c r="B3920" s="109"/>
      <c r="C3920" s="109"/>
      <c r="D3920" s="109"/>
      <c r="E3920" s="109"/>
      <c r="F3920" s="109"/>
      <c r="G3920" s="109"/>
      <c r="H3920" s="109"/>
      <c r="I3920" s="110"/>
    </row>
    <row r="3921" spans="2:9">
      <c r="B3921" s="109"/>
      <c r="C3921" s="109"/>
      <c r="D3921" s="109"/>
      <c r="E3921" s="109"/>
      <c r="F3921" s="109"/>
      <c r="G3921" s="109"/>
      <c r="H3921" s="109"/>
      <c r="I3921" s="110"/>
    </row>
    <row r="3922" spans="2:9">
      <c r="B3922" s="109"/>
      <c r="C3922" s="109"/>
      <c r="D3922" s="109"/>
      <c r="E3922" s="109"/>
      <c r="F3922" s="109"/>
      <c r="G3922" s="109"/>
      <c r="H3922" s="109"/>
      <c r="I3922" s="110"/>
    </row>
    <row r="3923" spans="2:9">
      <c r="B3923" s="109"/>
      <c r="C3923" s="109"/>
      <c r="D3923" s="109"/>
      <c r="E3923" s="109"/>
      <c r="F3923" s="109"/>
      <c r="G3923" s="109"/>
      <c r="H3923" s="109"/>
      <c r="I3923" s="110"/>
    </row>
    <row r="3924" spans="2:9">
      <c r="B3924" s="109"/>
      <c r="C3924" s="109"/>
      <c r="D3924" s="109"/>
      <c r="E3924" s="109"/>
      <c r="F3924" s="109"/>
      <c r="G3924" s="109"/>
      <c r="H3924" s="109"/>
      <c r="I3924" s="110"/>
    </row>
    <row r="3925" spans="2:9">
      <c r="B3925" s="109"/>
      <c r="C3925" s="109"/>
      <c r="D3925" s="109"/>
      <c r="E3925" s="109"/>
      <c r="F3925" s="109"/>
      <c r="G3925" s="109"/>
      <c r="H3925" s="109"/>
      <c r="I3925" s="110"/>
    </row>
    <row r="3926" spans="2:9">
      <c r="B3926" s="109"/>
      <c r="C3926" s="109"/>
      <c r="D3926" s="109"/>
      <c r="E3926" s="109"/>
      <c r="F3926" s="109"/>
      <c r="G3926" s="109"/>
      <c r="H3926" s="109"/>
      <c r="I3926" s="110"/>
    </row>
    <row r="3927" spans="2:9">
      <c r="B3927" s="109"/>
      <c r="C3927" s="109"/>
      <c r="D3927" s="109"/>
      <c r="E3927" s="109"/>
      <c r="F3927" s="109"/>
      <c r="G3927" s="109"/>
      <c r="H3927" s="109"/>
      <c r="I3927" s="110"/>
    </row>
    <row r="3928" spans="2:9">
      <c r="B3928" s="109"/>
      <c r="C3928" s="109"/>
      <c r="D3928" s="109"/>
      <c r="E3928" s="109"/>
      <c r="F3928" s="109"/>
      <c r="G3928" s="109"/>
      <c r="H3928" s="109"/>
      <c r="I3928" s="110"/>
    </row>
    <row r="3929" spans="2:9">
      <c r="B3929" s="109"/>
      <c r="C3929" s="109"/>
      <c r="D3929" s="109"/>
      <c r="E3929" s="109"/>
      <c r="F3929" s="109"/>
      <c r="G3929" s="109"/>
      <c r="H3929" s="109"/>
      <c r="I3929" s="110"/>
    </row>
    <row r="3930" spans="2:9">
      <c r="B3930" s="109"/>
      <c r="C3930" s="109"/>
      <c r="D3930" s="109"/>
      <c r="E3930" s="109"/>
      <c r="F3930" s="109"/>
      <c r="G3930" s="109"/>
      <c r="H3930" s="109"/>
      <c r="I3930" s="110"/>
    </row>
    <row r="3931" spans="2:9">
      <c r="B3931" s="109"/>
      <c r="C3931" s="109"/>
      <c r="D3931" s="109"/>
      <c r="E3931" s="109"/>
      <c r="F3931" s="109"/>
      <c r="G3931" s="109"/>
      <c r="H3931" s="109"/>
      <c r="I3931" s="110"/>
    </row>
    <row r="3932" spans="2:9">
      <c r="B3932" s="109"/>
      <c r="C3932" s="109"/>
      <c r="D3932" s="109"/>
      <c r="E3932" s="109"/>
      <c r="F3932" s="109"/>
      <c r="G3932" s="109"/>
      <c r="H3932" s="109"/>
      <c r="I3932" s="110"/>
    </row>
    <row r="3933" spans="2:9">
      <c r="B3933" s="109"/>
      <c r="C3933" s="109"/>
      <c r="D3933" s="109"/>
      <c r="E3933" s="109"/>
      <c r="F3933" s="109"/>
      <c r="G3933" s="109"/>
      <c r="H3933" s="109"/>
      <c r="I3933" s="110"/>
    </row>
    <row r="3934" spans="2:9">
      <c r="B3934" s="109"/>
      <c r="C3934" s="109"/>
      <c r="D3934" s="109"/>
      <c r="E3934" s="109"/>
      <c r="F3934" s="109"/>
      <c r="G3934" s="109"/>
      <c r="H3934" s="109"/>
      <c r="I3934" s="110"/>
    </row>
    <row r="3935" spans="2:9">
      <c r="B3935" s="109"/>
      <c r="C3935" s="109"/>
      <c r="D3935" s="109"/>
      <c r="E3935" s="109"/>
      <c r="F3935" s="109"/>
      <c r="G3935" s="109"/>
      <c r="H3935" s="109"/>
      <c r="I3935" s="110"/>
    </row>
    <row r="3936" spans="2:9">
      <c r="B3936" s="109"/>
      <c r="C3936" s="109"/>
      <c r="D3936" s="109"/>
      <c r="E3936" s="109"/>
      <c r="F3936" s="109"/>
      <c r="G3936" s="109"/>
      <c r="H3936" s="109"/>
      <c r="I3936" s="110"/>
    </row>
    <row r="3937" spans="2:9">
      <c r="B3937" s="109"/>
      <c r="C3937" s="109"/>
      <c r="D3937" s="109"/>
      <c r="E3937" s="109"/>
      <c r="F3937" s="109"/>
      <c r="G3937" s="109"/>
      <c r="H3937" s="109"/>
      <c r="I3937" s="110"/>
    </row>
    <row r="3938" spans="2:9">
      <c r="B3938" s="109"/>
      <c r="C3938" s="109"/>
      <c r="D3938" s="109"/>
      <c r="E3938" s="109"/>
      <c r="F3938" s="109"/>
      <c r="G3938" s="109"/>
      <c r="H3938" s="109"/>
      <c r="I3938" s="110"/>
    </row>
    <row r="3939" spans="2:9">
      <c r="B3939" s="109"/>
      <c r="C3939" s="109"/>
      <c r="D3939" s="109"/>
      <c r="E3939" s="109"/>
      <c r="F3939" s="109"/>
      <c r="G3939" s="109"/>
      <c r="H3939" s="109"/>
      <c r="I3939" s="110"/>
    </row>
    <row r="3940" spans="2:9">
      <c r="B3940" s="109"/>
      <c r="C3940" s="109"/>
      <c r="D3940" s="109"/>
      <c r="E3940" s="109"/>
      <c r="F3940" s="109"/>
      <c r="G3940" s="109"/>
      <c r="H3940" s="109"/>
      <c r="I3940" s="110"/>
    </row>
    <row r="3941" spans="2:9">
      <c r="B3941" s="109"/>
      <c r="C3941" s="109"/>
      <c r="D3941" s="109"/>
      <c r="E3941" s="109"/>
      <c r="F3941" s="109"/>
      <c r="G3941" s="109"/>
      <c r="H3941" s="109"/>
      <c r="I3941" s="110"/>
    </row>
    <row r="3942" spans="2:9">
      <c r="B3942" s="109"/>
      <c r="C3942" s="109"/>
      <c r="D3942" s="109"/>
      <c r="E3942" s="109"/>
      <c r="F3942" s="109"/>
      <c r="G3942" s="109"/>
      <c r="H3942" s="109"/>
      <c r="I3942" s="110"/>
    </row>
    <row r="3943" spans="2:9">
      <c r="B3943" s="109"/>
      <c r="C3943" s="109"/>
      <c r="D3943" s="109"/>
      <c r="E3943" s="109"/>
      <c r="F3943" s="109"/>
      <c r="G3943" s="109"/>
      <c r="H3943" s="109"/>
      <c r="I3943" s="110"/>
    </row>
    <row r="3944" spans="2:9">
      <c r="B3944" s="109"/>
      <c r="C3944" s="109"/>
      <c r="D3944" s="109"/>
      <c r="E3944" s="109"/>
      <c r="F3944" s="109"/>
      <c r="G3944" s="109"/>
      <c r="H3944" s="109"/>
      <c r="I3944" s="110"/>
    </row>
    <row r="3945" spans="2:9">
      <c r="B3945" s="109"/>
      <c r="C3945" s="109"/>
      <c r="D3945" s="109"/>
      <c r="E3945" s="109"/>
      <c r="F3945" s="109"/>
      <c r="G3945" s="109"/>
      <c r="H3945" s="109"/>
      <c r="I3945" s="110"/>
    </row>
    <row r="3946" spans="2:9">
      <c r="B3946" s="109"/>
      <c r="C3946" s="109"/>
      <c r="D3946" s="109"/>
      <c r="E3946" s="109"/>
      <c r="F3946" s="109"/>
      <c r="G3946" s="109"/>
      <c r="H3946" s="109"/>
      <c r="I3946" s="110"/>
    </row>
    <row r="3947" spans="2:9">
      <c r="B3947" s="109"/>
      <c r="C3947" s="109"/>
      <c r="D3947" s="109"/>
      <c r="E3947" s="109"/>
      <c r="F3947" s="109"/>
      <c r="G3947" s="109"/>
      <c r="H3947" s="109"/>
      <c r="I3947" s="110"/>
    </row>
    <row r="3948" spans="2:9">
      <c r="B3948" s="109"/>
      <c r="C3948" s="109"/>
      <c r="D3948" s="109"/>
      <c r="E3948" s="109"/>
      <c r="F3948" s="109"/>
      <c r="G3948" s="109"/>
      <c r="H3948" s="109"/>
      <c r="I3948" s="110"/>
    </row>
    <row r="3949" spans="2:9">
      <c r="B3949" s="109"/>
      <c r="C3949" s="109"/>
      <c r="D3949" s="109"/>
      <c r="E3949" s="109"/>
      <c r="F3949" s="109"/>
      <c r="G3949" s="109"/>
      <c r="H3949" s="109"/>
      <c r="I3949" s="110"/>
    </row>
    <row r="3950" spans="2:9">
      <c r="B3950" s="109"/>
      <c r="C3950" s="109"/>
      <c r="D3950" s="109"/>
      <c r="E3950" s="109"/>
      <c r="F3950" s="109"/>
      <c r="G3950" s="109"/>
      <c r="H3950" s="109"/>
      <c r="I3950" s="110"/>
    </row>
    <row r="3951" spans="2:9">
      <c r="B3951" s="109"/>
      <c r="C3951" s="109"/>
      <c r="D3951" s="109"/>
      <c r="E3951" s="109"/>
      <c r="F3951" s="109"/>
      <c r="G3951" s="109"/>
      <c r="H3951" s="109"/>
      <c r="I3951" s="110"/>
    </row>
    <row r="3952" spans="2:9">
      <c r="B3952" s="109"/>
      <c r="C3952" s="109"/>
      <c r="D3952" s="109"/>
      <c r="E3952" s="109"/>
      <c r="F3952" s="109"/>
      <c r="G3952" s="109"/>
      <c r="H3952" s="109"/>
      <c r="I3952" s="110"/>
    </row>
    <row r="3953" spans="2:9">
      <c r="B3953" s="109"/>
      <c r="C3953" s="109"/>
      <c r="D3953" s="109"/>
      <c r="E3953" s="109"/>
      <c r="F3953" s="109"/>
      <c r="G3953" s="109"/>
      <c r="H3953" s="109"/>
      <c r="I3953" s="110"/>
    </row>
    <row r="3954" spans="2:9">
      <c r="B3954" s="109"/>
      <c r="C3954" s="109"/>
      <c r="D3954" s="109"/>
      <c r="E3954" s="109"/>
      <c r="F3954" s="109"/>
      <c r="G3954" s="109"/>
      <c r="H3954" s="109"/>
      <c r="I3954" s="110"/>
    </row>
    <row r="3955" spans="2:9">
      <c r="B3955" s="109"/>
      <c r="C3955" s="109"/>
      <c r="D3955" s="109"/>
      <c r="E3955" s="109"/>
      <c r="F3955" s="109"/>
      <c r="G3955" s="109"/>
      <c r="H3955" s="109"/>
      <c r="I3955" s="110"/>
    </row>
    <row r="3956" spans="2:9">
      <c r="B3956" s="109"/>
      <c r="C3956" s="109"/>
      <c r="D3956" s="109"/>
      <c r="E3956" s="109"/>
      <c r="F3956" s="109"/>
      <c r="G3956" s="109"/>
      <c r="H3956" s="109"/>
      <c r="I3956" s="110"/>
    </row>
    <row r="3957" spans="2:9">
      <c r="B3957" s="109"/>
      <c r="C3957" s="109"/>
      <c r="D3957" s="109"/>
      <c r="E3957" s="109"/>
      <c r="F3957" s="109"/>
      <c r="G3957" s="109"/>
      <c r="H3957" s="109"/>
      <c r="I3957" s="110"/>
    </row>
    <row r="3958" spans="2:9">
      <c r="B3958" s="109"/>
      <c r="C3958" s="109"/>
      <c r="D3958" s="109"/>
      <c r="E3958" s="109"/>
      <c r="F3958" s="109"/>
      <c r="G3958" s="109"/>
      <c r="H3958" s="109"/>
      <c r="I3958" s="110"/>
    </row>
    <row r="3959" spans="2:9">
      <c r="B3959" s="109"/>
      <c r="C3959" s="109"/>
      <c r="D3959" s="109"/>
      <c r="E3959" s="109"/>
      <c r="F3959" s="109"/>
      <c r="G3959" s="109"/>
      <c r="H3959" s="109"/>
      <c r="I3959" s="110"/>
    </row>
    <row r="3960" spans="2:9">
      <c r="B3960" s="109"/>
      <c r="C3960" s="109"/>
      <c r="D3960" s="109"/>
      <c r="E3960" s="109"/>
      <c r="F3960" s="109"/>
      <c r="G3960" s="109"/>
      <c r="H3960" s="109"/>
      <c r="I3960" s="110"/>
    </row>
    <row r="3961" spans="2:9">
      <c r="B3961" s="109"/>
      <c r="C3961" s="109"/>
      <c r="D3961" s="109"/>
      <c r="E3961" s="109"/>
      <c r="F3961" s="109"/>
      <c r="G3961" s="109"/>
      <c r="H3961" s="109"/>
      <c r="I3961" s="110"/>
    </row>
    <row r="3962" spans="2:9">
      <c r="B3962" s="109"/>
      <c r="C3962" s="109"/>
      <c r="D3962" s="109"/>
      <c r="E3962" s="109"/>
      <c r="F3962" s="109"/>
      <c r="G3962" s="109"/>
      <c r="H3962" s="109"/>
      <c r="I3962" s="110"/>
    </row>
    <row r="3963" spans="2:9">
      <c r="B3963" s="109"/>
      <c r="C3963" s="109"/>
      <c r="D3963" s="109"/>
      <c r="E3963" s="109"/>
      <c r="F3963" s="109"/>
      <c r="G3963" s="109"/>
      <c r="H3963" s="109"/>
      <c r="I3963" s="110"/>
    </row>
    <row r="3964" spans="2:9">
      <c r="B3964" s="109"/>
      <c r="C3964" s="109"/>
      <c r="D3964" s="109"/>
      <c r="E3964" s="109"/>
      <c r="F3964" s="109"/>
      <c r="G3964" s="109"/>
      <c r="H3964" s="109"/>
      <c r="I3964" s="110"/>
    </row>
    <row r="3965" spans="2:9">
      <c r="B3965" s="109"/>
      <c r="C3965" s="109"/>
      <c r="D3965" s="109"/>
      <c r="E3965" s="109"/>
      <c r="F3965" s="109"/>
      <c r="G3965" s="109"/>
      <c r="H3965" s="109"/>
      <c r="I3965" s="110"/>
    </row>
    <row r="3966" spans="2:9">
      <c r="B3966" s="109"/>
      <c r="C3966" s="109"/>
      <c r="D3966" s="109"/>
      <c r="E3966" s="109"/>
      <c r="F3966" s="109"/>
      <c r="G3966" s="109"/>
      <c r="H3966" s="109"/>
      <c r="I3966" s="110"/>
    </row>
    <row r="3967" spans="2:9">
      <c r="B3967" s="109"/>
      <c r="C3967" s="109"/>
      <c r="D3967" s="109"/>
      <c r="E3967" s="109"/>
      <c r="F3967" s="109"/>
      <c r="G3967" s="109"/>
      <c r="H3967" s="109"/>
      <c r="I3967" s="110"/>
    </row>
    <row r="3968" spans="2:9">
      <c r="B3968" s="109"/>
      <c r="C3968" s="109"/>
      <c r="D3968" s="109"/>
      <c r="E3968" s="109"/>
      <c r="F3968" s="109"/>
      <c r="G3968" s="109"/>
      <c r="H3968" s="109"/>
      <c r="I3968" s="110"/>
    </row>
    <row r="3969" spans="2:9">
      <c r="B3969" s="109"/>
      <c r="C3969" s="109"/>
      <c r="D3969" s="109"/>
      <c r="E3969" s="109"/>
      <c r="F3969" s="109"/>
      <c r="G3969" s="109"/>
      <c r="H3969" s="109"/>
      <c r="I3969" s="110"/>
    </row>
    <row r="3970" spans="2:9">
      <c r="B3970" s="109"/>
      <c r="C3970" s="109"/>
      <c r="D3970" s="109"/>
      <c r="E3970" s="109"/>
      <c r="F3970" s="109"/>
      <c r="G3970" s="109"/>
      <c r="H3970" s="109"/>
      <c r="I3970" s="110"/>
    </row>
    <row r="3971" spans="2:9">
      <c r="B3971" s="109"/>
      <c r="C3971" s="109"/>
      <c r="D3971" s="109"/>
      <c r="E3971" s="109"/>
      <c r="F3971" s="109"/>
      <c r="G3971" s="109"/>
      <c r="H3971" s="109"/>
      <c r="I3971" s="110"/>
    </row>
    <row r="3972" spans="2:9">
      <c r="B3972" s="109"/>
      <c r="C3972" s="109"/>
      <c r="D3972" s="109"/>
      <c r="E3972" s="109"/>
      <c r="F3972" s="109"/>
      <c r="G3972" s="109"/>
      <c r="H3972" s="109"/>
      <c r="I3972" s="110"/>
    </row>
    <row r="3973" spans="2:9">
      <c r="B3973" s="109"/>
      <c r="C3973" s="109"/>
      <c r="D3973" s="109"/>
      <c r="E3973" s="109"/>
      <c r="F3973" s="109"/>
      <c r="G3973" s="109"/>
      <c r="H3973" s="109"/>
      <c r="I3973" s="110"/>
    </row>
    <row r="3974" spans="2:9">
      <c r="B3974" s="109"/>
      <c r="C3974" s="109"/>
      <c r="D3974" s="109"/>
      <c r="E3974" s="109"/>
      <c r="F3974" s="109"/>
      <c r="G3974" s="109"/>
      <c r="H3974" s="109"/>
      <c r="I3974" s="110"/>
    </row>
    <row r="3975" spans="2:9">
      <c r="B3975" s="109"/>
      <c r="C3975" s="109"/>
      <c r="D3975" s="109"/>
      <c r="E3975" s="109"/>
      <c r="F3975" s="109"/>
      <c r="G3975" s="109"/>
      <c r="H3975" s="109"/>
      <c r="I3975" s="110"/>
    </row>
    <row r="3976" spans="2:9">
      <c r="B3976" s="109"/>
      <c r="C3976" s="109"/>
      <c r="D3976" s="109"/>
      <c r="E3976" s="109"/>
      <c r="F3976" s="109"/>
      <c r="G3976" s="109"/>
      <c r="H3976" s="109"/>
      <c r="I3976" s="110"/>
    </row>
    <row r="3977" spans="2:9">
      <c r="B3977" s="109"/>
      <c r="C3977" s="109"/>
      <c r="D3977" s="109"/>
      <c r="E3977" s="109"/>
      <c r="F3977" s="109"/>
      <c r="G3977" s="109"/>
      <c r="H3977" s="109"/>
      <c r="I3977" s="110"/>
    </row>
    <row r="3978" spans="2:9">
      <c r="B3978" s="109"/>
      <c r="C3978" s="109"/>
      <c r="D3978" s="109"/>
      <c r="E3978" s="109"/>
      <c r="F3978" s="109"/>
      <c r="G3978" s="109"/>
      <c r="H3978" s="109"/>
      <c r="I3978" s="110"/>
    </row>
    <row r="3979" spans="2:9">
      <c r="B3979" s="109"/>
      <c r="C3979" s="109"/>
      <c r="D3979" s="109"/>
      <c r="E3979" s="109"/>
      <c r="F3979" s="109"/>
      <c r="G3979" s="109"/>
      <c r="H3979" s="109"/>
      <c r="I3979" s="110"/>
    </row>
    <row r="3980" spans="2:9">
      <c r="B3980" s="109"/>
      <c r="C3980" s="109"/>
      <c r="D3980" s="109"/>
      <c r="E3980" s="109"/>
      <c r="F3980" s="109"/>
      <c r="G3980" s="109"/>
      <c r="H3980" s="109"/>
      <c r="I3980" s="110"/>
    </row>
    <row r="3981" spans="2:9">
      <c r="B3981" s="109"/>
      <c r="C3981" s="109"/>
      <c r="D3981" s="109"/>
      <c r="E3981" s="109"/>
      <c r="F3981" s="109"/>
      <c r="G3981" s="109"/>
      <c r="H3981" s="109"/>
      <c r="I3981" s="110"/>
    </row>
    <row r="3982" spans="2:9">
      <c r="B3982" s="109"/>
      <c r="C3982" s="109"/>
      <c r="D3982" s="109"/>
      <c r="E3982" s="109"/>
      <c r="F3982" s="109"/>
      <c r="G3982" s="109"/>
      <c r="H3982" s="109"/>
      <c r="I3982" s="110"/>
    </row>
    <row r="3983" spans="2:9">
      <c r="B3983" s="109"/>
      <c r="C3983" s="109"/>
      <c r="D3983" s="109"/>
      <c r="E3983" s="109"/>
      <c r="F3983" s="109"/>
      <c r="G3983" s="109"/>
      <c r="H3983" s="109"/>
      <c r="I3983" s="110"/>
    </row>
    <row r="3984" spans="2:9">
      <c r="B3984" s="109"/>
      <c r="C3984" s="109"/>
      <c r="D3984" s="109"/>
      <c r="E3984" s="109"/>
      <c r="F3984" s="109"/>
      <c r="G3984" s="109"/>
      <c r="H3984" s="109"/>
      <c r="I3984" s="110"/>
    </row>
    <row r="3985" spans="2:9">
      <c r="B3985" s="109"/>
      <c r="C3985" s="109"/>
      <c r="D3985" s="109"/>
      <c r="E3985" s="109"/>
      <c r="F3985" s="109"/>
      <c r="G3985" s="109"/>
      <c r="H3985" s="109"/>
      <c r="I3985" s="110"/>
    </row>
    <row r="3986" spans="2:9">
      <c r="B3986" s="109"/>
      <c r="C3986" s="109"/>
      <c r="D3986" s="109"/>
      <c r="E3986" s="109"/>
      <c r="F3986" s="109"/>
      <c r="G3986" s="109"/>
      <c r="H3986" s="109"/>
      <c r="I3986" s="110"/>
    </row>
    <row r="3987" spans="2:9">
      <c r="B3987" s="109"/>
      <c r="C3987" s="109"/>
      <c r="D3987" s="109"/>
      <c r="E3987" s="109"/>
      <c r="F3987" s="109"/>
      <c r="G3987" s="109"/>
      <c r="H3987" s="109"/>
      <c r="I3987" s="110"/>
    </row>
    <row r="3988" spans="2:9">
      <c r="B3988" s="109"/>
      <c r="C3988" s="109"/>
      <c r="D3988" s="109"/>
      <c r="E3988" s="109"/>
      <c r="F3988" s="109"/>
      <c r="G3988" s="109"/>
      <c r="H3988" s="109"/>
      <c r="I3988" s="110"/>
    </row>
    <row r="3989" spans="2:9">
      <c r="B3989" s="109"/>
      <c r="C3989" s="109"/>
      <c r="D3989" s="109"/>
      <c r="E3989" s="109"/>
      <c r="F3989" s="109"/>
      <c r="G3989" s="109"/>
      <c r="H3989" s="109"/>
      <c r="I3989" s="110"/>
    </row>
    <row r="3990" spans="2:9">
      <c r="B3990" s="109"/>
      <c r="C3990" s="109"/>
      <c r="D3990" s="109"/>
      <c r="E3990" s="109"/>
      <c r="F3990" s="109"/>
      <c r="G3990" s="109"/>
      <c r="H3990" s="109"/>
      <c r="I3990" s="110"/>
    </row>
    <row r="3991" spans="2:9">
      <c r="B3991" s="109"/>
      <c r="C3991" s="109"/>
      <c r="D3991" s="109"/>
      <c r="E3991" s="109"/>
      <c r="F3991" s="109"/>
      <c r="G3991" s="109"/>
      <c r="H3991" s="109"/>
      <c r="I3991" s="110"/>
    </row>
    <row r="3992" spans="2:9">
      <c r="B3992" s="109"/>
      <c r="C3992" s="109"/>
      <c r="D3992" s="109"/>
      <c r="E3992" s="109"/>
      <c r="F3992" s="109"/>
      <c r="G3992" s="109"/>
      <c r="H3992" s="109"/>
      <c r="I3992" s="110"/>
    </row>
    <row r="3993" spans="2:9">
      <c r="B3993" s="109"/>
      <c r="C3993" s="109"/>
      <c r="D3993" s="109"/>
      <c r="E3993" s="109"/>
      <c r="F3993" s="109"/>
      <c r="G3993" s="109"/>
      <c r="H3993" s="109"/>
      <c r="I3993" s="110"/>
    </row>
    <row r="3994" spans="2:9">
      <c r="B3994" s="109"/>
      <c r="C3994" s="109"/>
      <c r="D3994" s="109"/>
      <c r="E3994" s="109"/>
      <c r="F3994" s="109"/>
      <c r="G3994" s="109"/>
      <c r="H3994" s="109"/>
      <c r="I3994" s="110"/>
    </row>
    <row r="3995" spans="2:9">
      <c r="B3995" s="109"/>
      <c r="C3995" s="109"/>
      <c r="D3995" s="109"/>
      <c r="E3995" s="109"/>
      <c r="F3995" s="109"/>
      <c r="G3995" s="109"/>
      <c r="H3995" s="109"/>
      <c r="I3995" s="110"/>
    </row>
    <row r="3996" spans="2:9">
      <c r="B3996" s="109"/>
      <c r="C3996" s="109"/>
      <c r="D3996" s="109"/>
      <c r="E3996" s="109"/>
      <c r="F3996" s="109"/>
      <c r="G3996" s="109"/>
      <c r="H3996" s="109"/>
      <c r="I3996" s="110"/>
    </row>
    <row r="3997" spans="2:9">
      <c r="B3997" s="109"/>
      <c r="C3997" s="109"/>
      <c r="D3997" s="109"/>
      <c r="E3997" s="109"/>
      <c r="F3997" s="109"/>
      <c r="G3997" s="109"/>
      <c r="H3997" s="109"/>
      <c r="I3997" s="110"/>
    </row>
    <row r="3998" spans="2:9">
      <c r="B3998" s="109"/>
      <c r="C3998" s="109"/>
      <c r="D3998" s="109"/>
      <c r="E3998" s="109"/>
      <c r="F3998" s="109"/>
      <c r="G3998" s="109"/>
      <c r="H3998" s="109"/>
      <c r="I3998" s="110"/>
    </row>
    <row r="3999" spans="2:9">
      <c r="B3999" s="109"/>
      <c r="C3999" s="109"/>
      <c r="D3999" s="109"/>
      <c r="E3999" s="109"/>
      <c r="F3999" s="109"/>
      <c r="G3999" s="109"/>
      <c r="H3999" s="109"/>
      <c r="I3999" s="110"/>
    </row>
    <row r="4000" spans="2:9">
      <c r="B4000" s="109"/>
      <c r="C4000" s="109"/>
      <c r="D4000" s="109"/>
      <c r="E4000" s="109"/>
      <c r="F4000" s="109"/>
      <c r="G4000" s="109"/>
      <c r="H4000" s="109"/>
      <c r="I4000" s="110"/>
    </row>
    <row r="4001" spans="2:9">
      <c r="B4001" s="109"/>
      <c r="C4001" s="109"/>
      <c r="D4001" s="109"/>
      <c r="E4001" s="109"/>
      <c r="F4001" s="109"/>
      <c r="G4001" s="109"/>
      <c r="H4001" s="109"/>
      <c r="I4001" s="110"/>
    </row>
    <row r="4002" spans="2:9">
      <c r="B4002" s="109"/>
      <c r="C4002" s="109"/>
      <c r="D4002" s="109"/>
      <c r="E4002" s="109"/>
      <c r="F4002" s="109"/>
      <c r="G4002" s="109"/>
      <c r="H4002" s="109"/>
      <c r="I4002" s="110"/>
    </row>
    <row r="4003" spans="2:9">
      <c r="B4003" s="109"/>
      <c r="C4003" s="109"/>
      <c r="D4003" s="109"/>
      <c r="E4003" s="109"/>
      <c r="F4003" s="109"/>
      <c r="G4003" s="109"/>
      <c r="H4003" s="109"/>
      <c r="I4003" s="110"/>
    </row>
    <row r="4004" spans="2:9">
      <c r="B4004" s="109"/>
      <c r="C4004" s="109"/>
      <c r="D4004" s="109"/>
      <c r="E4004" s="109"/>
      <c r="F4004" s="109"/>
      <c r="G4004" s="109"/>
      <c r="H4004" s="109"/>
      <c r="I4004" s="110"/>
    </row>
    <row r="4005" spans="2:9">
      <c r="B4005" s="109"/>
      <c r="C4005" s="109"/>
      <c r="D4005" s="109"/>
      <c r="E4005" s="109"/>
      <c r="F4005" s="109"/>
      <c r="G4005" s="109"/>
      <c r="H4005" s="109"/>
      <c r="I4005" s="110"/>
    </row>
    <row r="4006" spans="2:9">
      <c r="B4006" s="109"/>
      <c r="C4006" s="109"/>
      <c r="D4006" s="109"/>
      <c r="E4006" s="109"/>
      <c r="F4006" s="109"/>
      <c r="G4006" s="109"/>
      <c r="H4006" s="109"/>
      <c r="I4006" s="110"/>
    </row>
    <row r="4007" spans="2:9">
      <c r="B4007" s="109"/>
      <c r="C4007" s="109"/>
      <c r="D4007" s="109"/>
      <c r="E4007" s="109"/>
      <c r="F4007" s="109"/>
      <c r="G4007" s="109"/>
      <c r="H4007" s="109"/>
      <c r="I4007" s="110"/>
    </row>
    <row r="4008" spans="2:9">
      <c r="B4008" s="109"/>
      <c r="C4008" s="109"/>
      <c r="D4008" s="109"/>
      <c r="E4008" s="109"/>
      <c r="F4008" s="109"/>
      <c r="G4008" s="109"/>
      <c r="H4008" s="109"/>
      <c r="I4008" s="110"/>
    </row>
    <row r="4009" spans="2:9">
      <c r="B4009" s="109"/>
      <c r="C4009" s="109"/>
      <c r="D4009" s="109"/>
      <c r="E4009" s="109"/>
      <c r="F4009" s="109"/>
      <c r="G4009" s="109"/>
      <c r="H4009" s="109"/>
      <c r="I4009" s="110"/>
    </row>
    <row r="4010" spans="2:9">
      <c r="B4010" s="109"/>
      <c r="C4010" s="109"/>
      <c r="D4010" s="109"/>
      <c r="E4010" s="109"/>
      <c r="F4010" s="109"/>
      <c r="G4010" s="109"/>
      <c r="H4010" s="109"/>
      <c r="I4010" s="110"/>
    </row>
    <row r="4011" spans="2:9">
      <c r="B4011" s="109"/>
      <c r="C4011" s="109"/>
      <c r="D4011" s="109"/>
      <c r="E4011" s="109"/>
      <c r="F4011" s="109"/>
      <c r="G4011" s="109"/>
      <c r="H4011" s="109"/>
      <c r="I4011" s="110"/>
    </row>
    <row r="4012" spans="2:9">
      <c r="B4012" s="109"/>
      <c r="C4012" s="109"/>
      <c r="D4012" s="109"/>
      <c r="E4012" s="109"/>
      <c r="F4012" s="109"/>
      <c r="G4012" s="109"/>
      <c r="H4012" s="109"/>
      <c r="I4012" s="110"/>
    </row>
    <row r="4013" spans="2:9">
      <c r="B4013" s="109"/>
      <c r="C4013" s="109"/>
      <c r="D4013" s="109"/>
      <c r="E4013" s="109"/>
      <c r="F4013" s="109"/>
      <c r="G4013" s="109"/>
      <c r="H4013" s="109"/>
      <c r="I4013" s="110"/>
    </row>
    <row r="4014" spans="2:9">
      <c r="B4014" s="109"/>
      <c r="C4014" s="109"/>
      <c r="D4014" s="109"/>
      <c r="E4014" s="109"/>
      <c r="F4014" s="109"/>
      <c r="G4014" s="109"/>
      <c r="H4014" s="109"/>
      <c r="I4014" s="110"/>
    </row>
    <row r="4015" spans="2:9">
      <c r="B4015" s="109"/>
      <c r="C4015" s="109"/>
      <c r="D4015" s="109"/>
      <c r="E4015" s="109"/>
      <c r="F4015" s="109"/>
      <c r="G4015" s="109"/>
      <c r="H4015" s="109"/>
      <c r="I4015" s="110"/>
    </row>
    <row r="4016" spans="2:9">
      <c r="B4016" s="109"/>
      <c r="C4016" s="109"/>
      <c r="D4016" s="109"/>
      <c r="E4016" s="109"/>
      <c r="F4016" s="109"/>
      <c r="G4016" s="109"/>
      <c r="H4016" s="109"/>
      <c r="I4016" s="110"/>
    </row>
    <row r="4017" spans="2:9">
      <c r="B4017" s="109"/>
      <c r="C4017" s="109"/>
      <c r="D4017" s="109"/>
      <c r="E4017" s="109"/>
      <c r="F4017" s="109"/>
      <c r="G4017" s="109"/>
      <c r="H4017" s="109"/>
      <c r="I4017" s="110"/>
    </row>
    <row r="4018" spans="2:9">
      <c r="B4018" s="109"/>
      <c r="C4018" s="109"/>
      <c r="D4018" s="109"/>
      <c r="E4018" s="109"/>
      <c r="F4018" s="109"/>
      <c r="G4018" s="109"/>
      <c r="H4018" s="109"/>
      <c r="I4018" s="110"/>
    </row>
    <row r="4019" spans="2:9">
      <c r="B4019" s="109"/>
      <c r="C4019" s="109"/>
      <c r="D4019" s="109"/>
      <c r="E4019" s="109"/>
      <c r="F4019" s="109"/>
      <c r="G4019" s="109"/>
      <c r="H4019" s="109"/>
      <c r="I4019" s="110"/>
    </row>
    <row r="4020" spans="2:9">
      <c r="B4020" s="109"/>
      <c r="C4020" s="109"/>
      <c r="D4020" s="109"/>
      <c r="E4020" s="109"/>
      <c r="F4020" s="109"/>
      <c r="G4020" s="109"/>
      <c r="H4020" s="109"/>
      <c r="I4020" s="110"/>
    </row>
    <row r="4021" spans="2:9">
      <c r="B4021" s="109"/>
      <c r="C4021" s="109"/>
      <c r="D4021" s="109"/>
      <c r="E4021" s="109"/>
      <c r="F4021" s="109"/>
      <c r="G4021" s="109"/>
      <c r="H4021" s="109"/>
      <c r="I4021" s="110"/>
    </row>
    <row r="4022" spans="2:9">
      <c r="B4022" s="109"/>
      <c r="C4022" s="109"/>
      <c r="D4022" s="109"/>
      <c r="E4022" s="109"/>
      <c r="F4022" s="109"/>
      <c r="G4022" s="109"/>
      <c r="H4022" s="109"/>
      <c r="I4022" s="110"/>
    </row>
    <row r="4023" spans="2:9">
      <c r="B4023" s="109"/>
      <c r="C4023" s="109"/>
      <c r="D4023" s="109"/>
      <c r="E4023" s="109"/>
      <c r="F4023" s="109"/>
      <c r="G4023" s="109"/>
      <c r="H4023" s="109"/>
      <c r="I4023" s="110"/>
    </row>
    <row r="4024" spans="2:9">
      <c r="B4024" s="109"/>
      <c r="C4024" s="109"/>
      <c r="D4024" s="109"/>
      <c r="E4024" s="109"/>
      <c r="F4024" s="109"/>
      <c r="G4024" s="109"/>
      <c r="H4024" s="109"/>
      <c r="I4024" s="110"/>
    </row>
    <row r="4025" spans="2:9">
      <c r="B4025" s="109"/>
      <c r="C4025" s="109"/>
      <c r="D4025" s="109"/>
      <c r="E4025" s="109"/>
      <c r="F4025" s="109"/>
      <c r="G4025" s="109"/>
      <c r="H4025" s="109"/>
      <c r="I4025" s="110"/>
    </row>
    <row r="4026" spans="2:9">
      <c r="B4026" s="109"/>
      <c r="C4026" s="109"/>
      <c r="D4026" s="109"/>
      <c r="E4026" s="109"/>
      <c r="F4026" s="109"/>
      <c r="G4026" s="109"/>
      <c r="H4026" s="109"/>
      <c r="I4026" s="110"/>
    </row>
    <row r="4027" spans="2:9">
      <c r="B4027" s="109"/>
      <c r="C4027" s="109"/>
      <c r="D4027" s="109"/>
      <c r="E4027" s="109"/>
      <c r="F4027" s="109"/>
      <c r="G4027" s="109"/>
      <c r="H4027" s="109"/>
      <c r="I4027" s="110"/>
    </row>
    <row r="4028" spans="2:9">
      <c r="B4028" s="109"/>
      <c r="C4028" s="109"/>
      <c r="D4028" s="109"/>
      <c r="E4028" s="109"/>
      <c r="F4028" s="109"/>
      <c r="G4028" s="109"/>
      <c r="H4028" s="109"/>
      <c r="I4028" s="110"/>
    </row>
    <row r="4029" spans="2:9">
      <c r="B4029" s="109"/>
      <c r="C4029" s="109"/>
      <c r="D4029" s="109"/>
      <c r="E4029" s="109"/>
      <c r="F4029" s="109"/>
      <c r="G4029" s="109"/>
      <c r="H4029" s="109"/>
      <c r="I4029" s="110"/>
    </row>
    <row r="4030" spans="2:9">
      <c r="B4030" s="109"/>
      <c r="C4030" s="109"/>
      <c r="D4030" s="109"/>
      <c r="E4030" s="109"/>
      <c r="F4030" s="109"/>
      <c r="G4030" s="109"/>
      <c r="H4030" s="109"/>
      <c r="I4030" s="110"/>
    </row>
    <row r="4031" spans="2:9">
      <c r="B4031" s="109"/>
      <c r="C4031" s="109"/>
      <c r="D4031" s="109"/>
      <c r="E4031" s="109"/>
      <c r="F4031" s="109"/>
      <c r="G4031" s="109"/>
      <c r="H4031" s="109"/>
      <c r="I4031" s="110"/>
    </row>
    <row r="4032" spans="2:9">
      <c r="B4032" s="109"/>
      <c r="C4032" s="109"/>
      <c r="D4032" s="109"/>
      <c r="E4032" s="109"/>
      <c r="F4032" s="109"/>
      <c r="G4032" s="109"/>
      <c r="H4032" s="109"/>
      <c r="I4032" s="110"/>
    </row>
    <row r="4033" spans="2:9">
      <c r="B4033" s="109"/>
      <c r="C4033" s="109"/>
      <c r="D4033" s="109"/>
      <c r="E4033" s="109"/>
      <c r="F4033" s="109"/>
      <c r="G4033" s="109"/>
      <c r="H4033" s="109"/>
      <c r="I4033" s="110"/>
    </row>
    <row r="4034" spans="2:9">
      <c r="B4034" s="109"/>
      <c r="C4034" s="109"/>
      <c r="D4034" s="109"/>
      <c r="E4034" s="109"/>
      <c r="F4034" s="109"/>
      <c r="G4034" s="109"/>
      <c r="H4034" s="109"/>
      <c r="I4034" s="110"/>
    </row>
    <row r="4035" spans="2:9">
      <c r="B4035" s="109"/>
      <c r="C4035" s="109"/>
      <c r="D4035" s="109"/>
      <c r="E4035" s="109"/>
      <c r="F4035" s="109"/>
      <c r="G4035" s="109"/>
      <c r="H4035" s="109"/>
      <c r="I4035" s="110"/>
    </row>
    <row r="4036" spans="2:9">
      <c r="B4036" s="109"/>
      <c r="C4036" s="109"/>
      <c r="D4036" s="109"/>
      <c r="E4036" s="109"/>
      <c r="F4036" s="109"/>
      <c r="G4036" s="109"/>
      <c r="H4036" s="109"/>
      <c r="I4036" s="110"/>
    </row>
    <row r="4037" spans="2:9">
      <c r="B4037" s="109"/>
      <c r="C4037" s="109"/>
      <c r="D4037" s="109"/>
      <c r="E4037" s="109"/>
      <c r="F4037" s="109"/>
      <c r="G4037" s="109"/>
      <c r="H4037" s="109"/>
      <c r="I4037" s="110"/>
    </row>
    <row r="4038" spans="2:9">
      <c r="B4038" s="109"/>
      <c r="C4038" s="109"/>
      <c r="D4038" s="109"/>
      <c r="E4038" s="109"/>
      <c r="F4038" s="109"/>
      <c r="G4038" s="109"/>
      <c r="H4038" s="109"/>
      <c r="I4038" s="110"/>
    </row>
    <row r="4039" spans="2:9">
      <c r="B4039" s="109"/>
      <c r="C4039" s="109"/>
      <c r="D4039" s="109"/>
      <c r="E4039" s="109"/>
      <c r="F4039" s="109"/>
      <c r="G4039" s="109"/>
      <c r="H4039" s="109"/>
      <c r="I4039" s="110"/>
    </row>
    <row r="4040" spans="2:9">
      <c r="B4040" s="109"/>
      <c r="C4040" s="109"/>
      <c r="D4040" s="109"/>
      <c r="E4040" s="109"/>
      <c r="F4040" s="109"/>
      <c r="G4040" s="109"/>
      <c r="H4040" s="109"/>
      <c r="I4040" s="110"/>
    </row>
    <row r="4041" spans="2:9">
      <c r="B4041" s="109"/>
      <c r="C4041" s="109"/>
      <c r="D4041" s="109"/>
      <c r="E4041" s="109"/>
      <c r="F4041" s="109"/>
      <c r="G4041" s="109"/>
      <c r="H4041" s="109"/>
      <c r="I4041" s="110"/>
    </row>
    <row r="4042" spans="2:9">
      <c r="B4042" s="109"/>
      <c r="C4042" s="109"/>
      <c r="D4042" s="109"/>
      <c r="E4042" s="109"/>
      <c r="F4042" s="109"/>
      <c r="G4042" s="109"/>
      <c r="H4042" s="109"/>
      <c r="I4042" s="110"/>
    </row>
    <row r="4043" spans="2:9">
      <c r="B4043" s="109"/>
      <c r="C4043" s="109"/>
      <c r="D4043" s="109"/>
      <c r="E4043" s="109"/>
      <c r="F4043" s="109"/>
      <c r="G4043" s="109"/>
      <c r="H4043" s="109"/>
      <c r="I4043" s="110"/>
    </row>
    <row r="4044" spans="2:9">
      <c r="B4044" s="109"/>
      <c r="C4044" s="109"/>
      <c r="D4044" s="109"/>
      <c r="E4044" s="109"/>
      <c r="F4044" s="109"/>
      <c r="G4044" s="109"/>
      <c r="H4044" s="109"/>
      <c r="I4044" s="110"/>
    </row>
    <row r="4045" spans="2:9">
      <c r="B4045" s="109"/>
      <c r="C4045" s="109"/>
      <c r="D4045" s="109"/>
      <c r="E4045" s="109"/>
      <c r="F4045" s="109"/>
      <c r="G4045" s="109"/>
      <c r="H4045" s="109"/>
      <c r="I4045" s="110"/>
    </row>
    <row r="4046" spans="2:9">
      <c r="B4046" s="109"/>
      <c r="C4046" s="109"/>
      <c r="D4046" s="109"/>
      <c r="E4046" s="109"/>
      <c r="F4046" s="109"/>
      <c r="G4046" s="109"/>
      <c r="H4046" s="109"/>
      <c r="I4046" s="110"/>
    </row>
    <row r="4047" spans="2:9">
      <c r="B4047" s="109"/>
      <c r="C4047" s="109"/>
      <c r="D4047" s="109"/>
      <c r="E4047" s="109"/>
      <c r="F4047" s="109"/>
      <c r="G4047" s="109"/>
      <c r="H4047" s="109"/>
      <c r="I4047" s="110"/>
    </row>
    <row r="4048" spans="2:9">
      <c r="B4048" s="109"/>
      <c r="C4048" s="109"/>
      <c r="D4048" s="109"/>
      <c r="E4048" s="109"/>
      <c r="F4048" s="109"/>
      <c r="G4048" s="109"/>
      <c r="H4048" s="109"/>
      <c r="I4048" s="110"/>
    </row>
    <row r="4049" spans="2:9">
      <c r="B4049" s="109"/>
      <c r="C4049" s="109"/>
      <c r="D4049" s="109"/>
      <c r="E4049" s="109"/>
      <c r="F4049" s="109"/>
      <c r="G4049" s="109"/>
      <c r="H4049" s="109"/>
      <c r="I4049" s="110"/>
    </row>
    <row r="4050" spans="2:9">
      <c r="B4050" s="109"/>
      <c r="C4050" s="109"/>
      <c r="D4050" s="109"/>
      <c r="E4050" s="109"/>
      <c r="F4050" s="109"/>
      <c r="G4050" s="109"/>
      <c r="H4050" s="109"/>
      <c r="I4050" s="110"/>
    </row>
    <row r="4051" spans="2:9">
      <c r="B4051" s="109"/>
      <c r="C4051" s="109"/>
      <c r="D4051" s="109"/>
      <c r="E4051" s="109"/>
      <c r="F4051" s="109"/>
      <c r="G4051" s="109"/>
      <c r="H4051" s="109"/>
      <c r="I4051" s="110"/>
    </row>
    <row r="4052" spans="2:9">
      <c r="B4052" s="109"/>
      <c r="C4052" s="109"/>
      <c r="D4052" s="109"/>
      <c r="E4052" s="109"/>
      <c r="F4052" s="109"/>
      <c r="G4052" s="109"/>
      <c r="H4052" s="109"/>
      <c r="I4052" s="110"/>
    </row>
    <row r="4053" spans="2:9">
      <c r="B4053" s="109"/>
      <c r="C4053" s="109"/>
      <c r="D4053" s="109"/>
      <c r="E4053" s="109"/>
      <c r="F4053" s="109"/>
      <c r="G4053" s="109"/>
      <c r="H4053" s="109"/>
      <c r="I4053" s="110"/>
    </row>
    <row r="4054" spans="2:9">
      <c r="B4054" s="109"/>
      <c r="C4054" s="109"/>
      <c r="D4054" s="109"/>
      <c r="E4054" s="109"/>
      <c r="F4054" s="109"/>
      <c r="G4054" s="109"/>
      <c r="H4054" s="109"/>
      <c r="I4054" s="110"/>
    </row>
    <row r="4055" spans="2:9">
      <c r="B4055" s="109"/>
      <c r="C4055" s="109"/>
      <c r="D4055" s="109"/>
      <c r="E4055" s="109"/>
      <c r="F4055" s="109"/>
      <c r="G4055" s="109"/>
      <c r="H4055" s="109"/>
      <c r="I4055" s="110"/>
    </row>
    <row r="4056" spans="2:9">
      <c r="B4056" s="109"/>
      <c r="C4056" s="109"/>
      <c r="D4056" s="109"/>
      <c r="E4056" s="109"/>
      <c r="F4056" s="109"/>
      <c r="G4056" s="109"/>
      <c r="H4056" s="109"/>
      <c r="I4056" s="110"/>
    </row>
    <row r="4057" spans="2:9">
      <c r="B4057" s="109"/>
      <c r="C4057" s="109"/>
      <c r="D4057" s="109"/>
      <c r="E4057" s="109"/>
      <c r="F4057" s="109"/>
      <c r="G4057" s="109"/>
      <c r="H4057" s="109"/>
      <c r="I4057" s="110"/>
    </row>
    <row r="4058" spans="2:9">
      <c r="B4058" s="109"/>
      <c r="C4058" s="109"/>
      <c r="D4058" s="109"/>
      <c r="E4058" s="109"/>
      <c r="F4058" s="109"/>
      <c r="G4058" s="109"/>
      <c r="H4058" s="109"/>
      <c r="I4058" s="110"/>
    </row>
    <row r="4059" spans="2:9">
      <c r="B4059" s="109"/>
      <c r="C4059" s="109"/>
      <c r="D4059" s="109"/>
      <c r="E4059" s="109"/>
      <c r="F4059" s="109"/>
      <c r="G4059" s="109"/>
      <c r="H4059" s="109"/>
      <c r="I4059" s="110"/>
    </row>
    <row r="4060" spans="2:9">
      <c r="B4060" s="109"/>
      <c r="C4060" s="109"/>
      <c r="D4060" s="109"/>
      <c r="E4060" s="109"/>
      <c r="F4060" s="109"/>
      <c r="G4060" s="109"/>
      <c r="H4060" s="109"/>
      <c r="I4060" s="110"/>
    </row>
    <row r="4061" spans="2:9">
      <c r="B4061" s="109"/>
      <c r="C4061" s="109"/>
      <c r="D4061" s="109"/>
      <c r="E4061" s="109"/>
      <c r="F4061" s="109"/>
      <c r="G4061" s="109"/>
      <c r="H4061" s="109"/>
      <c r="I4061" s="110"/>
    </row>
    <row r="4062" spans="2:9">
      <c r="B4062" s="109"/>
      <c r="C4062" s="109"/>
      <c r="D4062" s="109"/>
      <c r="E4062" s="109"/>
      <c r="F4062" s="109"/>
      <c r="G4062" s="109"/>
      <c r="H4062" s="109"/>
      <c r="I4062" s="110"/>
    </row>
    <row r="4063" spans="2:9">
      <c r="B4063" s="109"/>
      <c r="C4063" s="109"/>
      <c r="D4063" s="109"/>
      <c r="E4063" s="109"/>
      <c r="F4063" s="109"/>
      <c r="G4063" s="109"/>
      <c r="H4063" s="109"/>
      <c r="I4063" s="110"/>
    </row>
    <row r="4064" spans="2:9">
      <c r="B4064" s="109"/>
      <c r="C4064" s="109"/>
      <c r="D4064" s="109"/>
      <c r="E4064" s="109"/>
      <c r="F4064" s="109"/>
      <c r="G4064" s="109"/>
      <c r="H4064" s="109"/>
      <c r="I4064" s="110"/>
    </row>
    <row r="4065" spans="2:9">
      <c r="B4065" s="109"/>
      <c r="C4065" s="109"/>
      <c r="D4065" s="109"/>
      <c r="E4065" s="109"/>
      <c r="F4065" s="109"/>
      <c r="G4065" s="109"/>
      <c r="H4065" s="109"/>
      <c r="I4065" s="110"/>
    </row>
    <row r="4066" spans="2:9">
      <c r="B4066" s="109"/>
      <c r="C4066" s="109"/>
      <c r="D4066" s="109"/>
      <c r="E4066" s="109"/>
      <c r="F4066" s="109"/>
      <c r="G4066" s="109"/>
      <c r="H4066" s="109"/>
      <c r="I4066" s="110"/>
    </row>
    <row r="4067" spans="2:9">
      <c r="B4067" s="109"/>
      <c r="C4067" s="109"/>
      <c r="D4067" s="109"/>
      <c r="E4067" s="109"/>
      <c r="F4067" s="109"/>
      <c r="G4067" s="109"/>
      <c r="H4067" s="109"/>
      <c r="I4067" s="110"/>
    </row>
    <row r="4068" spans="2:9">
      <c r="B4068" s="109"/>
      <c r="C4068" s="109"/>
      <c r="D4068" s="109"/>
      <c r="E4068" s="109"/>
      <c r="F4068" s="109"/>
      <c r="G4068" s="109"/>
      <c r="H4068" s="109"/>
      <c r="I4068" s="110"/>
    </row>
    <row r="4069" spans="2:9">
      <c r="B4069" s="109"/>
      <c r="C4069" s="109"/>
      <c r="D4069" s="109"/>
      <c r="E4069" s="109"/>
      <c r="F4069" s="109"/>
      <c r="G4069" s="109"/>
      <c r="H4069" s="109"/>
      <c r="I4069" s="110"/>
    </row>
    <row r="4070" spans="2:9">
      <c r="B4070" s="109"/>
      <c r="C4070" s="109"/>
      <c r="D4070" s="109"/>
      <c r="E4070" s="109"/>
      <c r="F4070" s="109"/>
      <c r="G4070" s="109"/>
      <c r="H4070" s="109"/>
      <c r="I4070" s="110"/>
    </row>
    <row r="4071" spans="2:9">
      <c r="B4071" s="109"/>
      <c r="C4071" s="109"/>
      <c r="D4071" s="109"/>
      <c r="E4071" s="109"/>
      <c r="F4071" s="109"/>
      <c r="G4071" s="109"/>
      <c r="H4071" s="109"/>
      <c r="I4071" s="110"/>
    </row>
    <row r="4072" spans="2:9">
      <c r="B4072" s="109"/>
      <c r="C4072" s="109"/>
      <c r="D4072" s="109"/>
      <c r="E4072" s="109"/>
      <c r="F4072" s="109"/>
      <c r="G4072" s="109"/>
      <c r="H4072" s="109"/>
      <c r="I4072" s="110"/>
    </row>
    <row r="4073" spans="2:9">
      <c r="B4073" s="109"/>
      <c r="C4073" s="109"/>
      <c r="D4073" s="109"/>
      <c r="E4073" s="109"/>
      <c r="F4073" s="109"/>
      <c r="G4073" s="109"/>
      <c r="H4073" s="109"/>
      <c r="I4073" s="110"/>
    </row>
    <row r="4074" spans="2:9">
      <c r="B4074" s="109"/>
      <c r="C4074" s="109"/>
      <c r="D4074" s="109"/>
      <c r="E4074" s="109"/>
      <c r="F4074" s="109"/>
      <c r="G4074" s="109"/>
      <c r="H4074" s="109"/>
      <c r="I4074" s="110"/>
    </row>
    <row r="4075" spans="2:9">
      <c r="B4075" s="109"/>
      <c r="C4075" s="109"/>
      <c r="D4075" s="109"/>
      <c r="E4075" s="109"/>
      <c r="F4075" s="109"/>
      <c r="G4075" s="109"/>
      <c r="H4075" s="109"/>
      <c r="I4075" s="110"/>
    </row>
    <row r="4076" spans="2:9">
      <c r="B4076" s="109"/>
      <c r="C4076" s="109"/>
      <c r="D4076" s="109"/>
      <c r="E4076" s="109"/>
      <c r="F4076" s="109"/>
      <c r="G4076" s="109"/>
      <c r="H4076" s="109"/>
      <c r="I4076" s="110"/>
    </row>
    <row r="4077" spans="2:9">
      <c r="B4077" s="109"/>
      <c r="C4077" s="109"/>
      <c r="D4077" s="109"/>
      <c r="E4077" s="109"/>
      <c r="F4077" s="109"/>
      <c r="G4077" s="109"/>
      <c r="H4077" s="109"/>
      <c r="I4077" s="110"/>
    </row>
    <row r="4078" spans="2:9">
      <c r="B4078" s="109"/>
      <c r="C4078" s="109"/>
      <c r="D4078" s="109"/>
      <c r="E4078" s="109"/>
      <c r="F4078" s="109"/>
      <c r="G4078" s="109"/>
      <c r="H4078" s="109"/>
      <c r="I4078" s="110"/>
    </row>
    <row r="4079" spans="2:9">
      <c r="B4079" s="109"/>
      <c r="C4079" s="109"/>
      <c r="D4079" s="109"/>
      <c r="E4079" s="109"/>
      <c r="F4079" s="109"/>
      <c r="G4079" s="109"/>
      <c r="H4079" s="109"/>
      <c r="I4079" s="110"/>
    </row>
    <row r="4080" spans="2:9">
      <c r="B4080" s="109"/>
      <c r="C4080" s="109"/>
      <c r="D4080" s="109"/>
      <c r="E4080" s="109"/>
      <c r="F4080" s="109"/>
      <c r="G4080" s="109"/>
      <c r="H4080" s="109"/>
      <c r="I4080" s="110"/>
    </row>
    <row r="4081" spans="2:9">
      <c r="B4081" s="109"/>
      <c r="C4081" s="109"/>
      <c r="D4081" s="109"/>
      <c r="E4081" s="109"/>
      <c r="F4081" s="109"/>
      <c r="G4081" s="109"/>
      <c r="H4081" s="109"/>
      <c r="I4081" s="110"/>
    </row>
    <row r="4082" spans="2:9">
      <c r="B4082" s="109"/>
      <c r="C4082" s="109"/>
      <c r="D4082" s="109"/>
      <c r="E4082" s="109"/>
      <c r="F4082" s="109"/>
      <c r="G4082" s="109"/>
      <c r="H4082" s="109"/>
      <c r="I4082" s="110"/>
    </row>
    <row r="4083" spans="2:9">
      <c r="B4083" s="109"/>
      <c r="C4083" s="109"/>
      <c r="D4083" s="109"/>
      <c r="E4083" s="109"/>
      <c r="F4083" s="109"/>
      <c r="G4083" s="109"/>
      <c r="H4083" s="109"/>
      <c r="I4083" s="110"/>
    </row>
    <row r="4084" spans="2:9">
      <c r="B4084" s="109"/>
      <c r="C4084" s="109"/>
      <c r="D4084" s="109"/>
      <c r="E4084" s="109"/>
      <c r="F4084" s="109"/>
      <c r="G4084" s="109"/>
      <c r="H4084" s="109"/>
      <c r="I4084" s="110"/>
    </row>
    <row r="4085" spans="2:9">
      <c r="B4085" s="109"/>
      <c r="C4085" s="109"/>
      <c r="D4085" s="109"/>
      <c r="E4085" s="109"/>
      <c r="F4085" s="109"/>
      <c r="G4085" s="109"/>
      <c r="H4085" s="109"/>
      <c r="I4085" s="110"/>
    </row>
    <row r="4086" spans="2:9">
      <c r="B4086" s="109"/>
      <c r="C4086" s="109"/>
      <c r="D4086" s="109"/>
      <c r="E4086" s="109"/>
      <c r="F4086" s="109"/>
      <c r="G4086" s="109"/>
      <c r="H4086" s="109"/>
      <c r="I4086" s="110"/>
    </row>
    <row r="4087" spans="2:9">
      <c r="B4087" s="109"/>
      <c r="C4087" s="109"/>
      <c r="D4087" s="109"/>
      <c r="E4087" s="109"/>
      <c r="F4087" s="109"/>
      <c r="G4087" s="109"/>
      <c r="H4087" s="109"/>
      <c r="I4087" s="110"/>
    </row>
    <row r="4088" spans="2:9">
      <c r="B4088" s="109"/>
      <c r="C4088" s="109"/>
      <c r="D4088" s="109"/>
      <c r="E4088" s="109"/>
      <c r="F4088" s="109"/>
      <c r="G4088" s="109"/>
      <c r="H4088" s="109"/>
      <c r="I4088" s="110"/>
    </row>
    <row r="4089" spans="2:9">
      <c r="B4089" s="109"/>
      <c r="C4089" s="109"/>
      <c r="D4089" s="109"/>
      <c r="E4089" s="109"/>
      <c r="F4089" s="109"/>
      <c r="G4089" s="109"/>
      <c r="H4089" s="109"/>
      <c r="I4089" s="110"/>
    </row>
    <row r="4090" spans="2:9">
      <c r="B4090" s="109"/>
      <c r="C4090" s="109"/>
      <c r="D4090" s="109"/>
      <c r="E4090" s="109"/>
      <c r="F4090" s="109"/>
      <c r="G4090" s="109"/>
      <c r="H4090" s="109"/>
      <c r="I4090" s="110"/>
    </row>
    <row r="4091" spans="2:9">
      <c r="B4091" s="109"/>
      <c r="C4091" s="109"/>
      <c r="D4091" s="109"/>
      <c r="E4091" s="109"/>
      <c r="F4091" s="109"/>
      <c r="G4091" s="109"/>
      <c r="H4091" s="109"/>
      <c r="I4091" s="110"/>
    </row>
    <row r="4092" spans="2:9">
      <c r="B4092" s="109"/>
      <c r="C4092" s="109"/>
      <c r="D4092" s="109"/>
      <c r="E4092" s="109"/>
      <c r="F4092" s="109"/>
      <c r="G4092" s="109"/>
      <c r="H4092" s="109"/>
      <c r="I4092" s="110"/>
    </row>
    <row r="4093" spans="2:9">
      <c r="B4093" s="109"/>
      <c r="C4093" s="109"/>
      <c r="D4093" s="109"/>
      <c r="E4093" s="109"/>
      <c r="F4093" s="109"/>
      <c r="G4093" s="109"/>
      <c r="H4093" s="109"/>
      <c r="I4093" s="110"/>
    </row>
    <row r="4094" spans="2:9">
      <c r="B4094" s="109"/>
      <c r="C4094" s="109"/>
      <c r="D4094" s="109"/>
      <c r="E4094" s="109"/>
      <c r="F4094" s="109"/>
      <c r="G4094" s="109"/>
      <c r="H4094" s="109"/>
      <c r="I4094" s="110"/>
    </row>
    <row r="4095" spans="2:9">
      <c r="B4095" s="109"/>
      <c r="C4095" s="109"/>
      <c r="D4095" s="109"/>
      <c r="E4095" s="109"/>
      <c r="F4095" s="109"/>
      <c r="G4095" s="109"/>
      <c r="H4095" s="109"/>
      <c r="I4095" s="110"/>
    </row>
    <row r="4096" spans="2:9">
      <c r="B4096" s="109"/>
      <c r="C4096" s="109"/>
      <c r="D4096" s="109"/>
      <c r="E4096" s="109"/>
      <c r="F4096" s="109"/>
      <c r="G4096" s="109"/>
      <c r="H4096" s="109"/>
      <c r="I4096" s="110"/>
    </row>
    <row r="4097" spans="2:9">
      <c r="B4097" s="109"/>
      <c r="C4097" s="109"/>
      <c r="D4097" s="109"/>
      <c r="E4097" s="109"/>
      <c r="F4097" s="109"/>
      <c r="G4097" s="109"/>
      <c r="H4097" s="109"/>
      <c r="I4097" s="110"/>
    </row>
    <row r="4098" spans="2:9">
      <c r="B4098" s="109"/>
      <c r="C4098" s="109"/>
      <c r="D4098" s="109"/>
      <c r="E4098" s="109"/>
      <c r="F4098" s="109"/>
      <c r="G4098" s="109"/>
      <c r="H4098" s="109"/>
      <c r="I4098" s="110"/>
    </row>
    <row r="4099" spans="2:9">
      <c r="B4099" s="109"/>
      <c r="C4099" s="109"/>
      <c r="D4099" s="109"/>
      <c r="E4099" s="109"/>
      <c r="F4099" s="109"/>
      <c r="G4099" s="109"/>
      <c r="H4099" s="109"/>
      <c r="I4099" s="110"/>
    </row>
    <row r="4100" spans="2:9">
      <c r="B4100" s="109"/>
      <c r="C4100" s="109"/>
      <c r="D4100" s="109"/>
      <c r="E4100" s="109"/>
      <c r="F4100" s="109"/>
      <c r="G4100" s="109"/>
      <c r="H4100" s="109"/>
      <c r="I4100" s="110"/>
    </row>
    <row r="4101" spans="2:9">
      <c r="B4101" s="109"/>
      <c r="C4101" s="109"/>
      <c r="D4101" s="109"/>
      <c r="E4101" s="109"/>
      <c r="F4101" s="109"/>
      <c r="G4101" s="109"/>
      <c r="H4101" s="109"/>
      <c r="I4101" s="110"/>
    </row>
    <row r="4102" spans="2:9">
      <c r="B4102" s="109"/>
      <c r="C4102" s="109"/>
      <c r="D4102" s="109"/>
      <c r="E4102" s="109"/>
      <c r="F4102" s="109"/>
      <c r="G4102" s="109"/>
      <c r="H4102" s="109"/>
      <c r="I4102" s="110"/>
    </row>
    <row r="4103" spans="2:9">
      <c r="B4103" s="109"/>
      <c r="C4103" s="109"/>
      <c r="D4103" s="109"/>
      <c r="E4103" s="109"/>
      <c r="F4103" s="109"/>
      <c r="G4103" s="109"/>
      <c r="H4103" s="109"/>
      <c r="I4103" s="110"/>
    </row>
    <row r="4104" spans="2:9">
      <c r="B4104" s="109"/>
      <c r="C4104" s="109"/>
      <c r="D4104" s="109"/>
      <c r="E4104" s="109"/>
      <c r="F4104" s="109"/>
      <c r="G4104" s="109"/>
      <c r="H4104" s="109"/>
      <c r="I4104" s="110"/>
    </row>
    <row r="4105" spans="2:9">
      <c r="B4105" s="109"/>
      <c r="C4105" s="109"/>
      <c r="D4105" s="109"/>
      <c r="E4105" s="109"/>
      <c r="F4105" s="109"/>
      <c r="G4105" s="109"/>
      <c r="H4105" s="109"/>
      <c r="I4105" s="110"/>
    </row>
    <row r="4106" spans="2:9">
      <c r="B4106" s="109"/>
      <c r="C4106" s="109"/>
      <c r="D4106" s="109"/>
      <c r="E4106" s="109"/>
      <c r="F4106" s="109"/>
      <c r="G4106" s="109"/>
      <c r="H4106" s="109"/>
      <c r="I4106" s="110"/>
    </row>
    <row r="4107" spans="2:9">
      <c r="B4107" s="109"/>
      <c r="C4107" s="109"/>
      <c r="D4107" s="109"/>
      <c r="E4107" s="109"/>
      <c r="F4107" s="109"/>
      <c r="G4107" s="109"/>
      <c r="H4107" s="109"/>
      <c r="I4107" s="110"/>
    </row>
    <row r="4108" spans="2:9">
      <c r="B4108" s="109"/>
      <c r="C4108" s="109"/>
      <c r="D4108" s="109"/>
      <c r="E4108" s="109"/>
      <c r="F4108" s="109"/>
      <c r="G4108" s="109"/>
      <c r="H4108" s="109"/>
      <c r="I4108" s="110"/>
    </row>
    <row r="4109" spans="2:9">
      <c r="B4109" s="109"/>
      <c r="C4109" s="109"/>
      <c r="D4109" s="109"/>
      <c r="E4109" s="109"/>
      <c r="F4109" s="109"/>
      <c r="G4109" s="109"/>
      <c r="H4109" s="109"/>
      <c r="I4109" s="110"/>
    </row>
    <row r="4110" spans="2:9">
      <c r="B4110" s="109"/>
      <c r="C4110" s="109"/>
      <c r="D4110" s="109"/>
      <c r="E4110" s="109"/>
      <c r="F4110" s="109"/>
      <c r="G4110" s="109"/>
      <c r="H4110" s="109"/>
      <c r="I4110" s="110"/>
    </row>
    <row r="4111" spans="2:9">
      <c r="B4111" s="109"/>
      <c r="C4111" s="109"/>
      <c r="D4111" s="109"/>
      <c r="E4111" s="109"/>
      <c r="F4111" s="109"/>
      <c r="G4111" s="109"/>
      <c r="H4111" s="109"/>
      <c r="I4111" s="110"/>
    </row>
    <row r="4112" spans="2:9">
      <c r="B4112" s="109"/>
      <c r="C4112" s="109"/>
      <c r="D4112" s="109"/>
      <c r="E4112" s="109"/>
      <c r="F4112" s="109"/>
      <c r="G4112" s="109"/>
      <c r="H4112" s="109"/>
      <c r="I4112" s="110"/>
    </row>
    <row r="4113" spans="2:9">
      <c r="B4113" s="109"/>
      <c r="C4113" s="109"/>
      <c r="D4113" s="109"/>
      <c r="E4113" s="109"/>
      <c r="F4113" s="109"/>
      <c r="G4113" s="109"/>
      <c r="H4113" s="109"/>
      <c r="I4113" s="110"/>
    </row>
    <row r="4114" spans="2:9">
      <c r="B4114" s="109"/>
      <c r="C4114" s="109"/>
      <c r="D4114" s="109"/>
      <c r="E4114" s="109"/>
      <c r="F4114" s="109"/>
      <c r="G4114" s="109"/>
      <c r="H4114" s="109"/>
      <c r="I4114" s="110"/>
    </row>
    <row r="4115" spans="2:9">
      <c r="B4115" s="109"/>
      <c r="C4115" s="109"/>
      <c r="D4115" s="109"/>
      <c r="E4115" s="109"/>
      <c r="F4115" s="109"/>
      <c r="G4115" s="109"/>
      <c r="H4115" s="109"/>
      <c r="I4115" s="110"/>
    </row>
    <row r="4116" spans="2:9">
      <c r="B4116" s="109"/>
      <c r="C4116" s="109"/>
      <c r="D4116" s="109"/>
      <c r="E4116" s="109"/>
      <c r="F4116" s="109"/>
      <c r="G4116" s="109"/>
      <c r="H4116" s="109"/>
      <c r="I4116" s="110"/>
    </row>
    <row r="4117" spans="2:9">
      <c r="B4117" s="109"/>
      <c r="C4117" s="109"/>
      <c r="D4117" s="109"/>
      <c r="E4117" s="109"/>
      <c r="F4117" s="109"/>
      <c r="G4117" s="109"/>
      <c r="H4117" s="109"/>
      <c r="I4117" s="110"/>
    </row>
    <row r="4118" spans="2:9">
      <c r="B4118" s="109"/>
      <c r="C4118" s="109"/>
      <c r="D4118" s="109"/>
      <c r="E4118" s="109"/>
      <c r="F4118" s="109"/>
      <c r="G4118" s="109"/>
      <c r="H4118" s="109"/>
      <c r="I4118" s="110"/>
    </row>
    <row r="4119" spans="2:9">
      <c r="B4119" s="109"/>
      <c r="C4119" s="109"/>
      <c r="D4119" s="109"/>
      <c r="E4119" s="109"/>
      <c r="F4119" s="109"/>
      <c r="G4119" s="109"/>
      <c r="H4119" s="109"/>
      <c r="I4119" s="110"/>
    </row>
    <row r="4120" spans="2:9">
      <c r="B4120" s="109"/>
      <c r="C4120" s="109"/>
      <c r="D4120" s="109"/>
      <c r="E4120" s="109"/>
      <c r="F4120" s="109"/>
      <c r="G4120" s="109"/>
      <c r="H4120" s="109"/>
      <c r="I4120" s="110"/>
    </row>
    <row r="4121" spans="2:9">
      <c r="B4121" s="109"/>
      <c r="C4121" s="109"/>
      <c r="D4121" s="109"/>
      <c r="E4121" s="109"/>
      <c r="F4121" s="109"/>
      <c r="G4121" s="109"/>
      <c r="H4121" s="109"/>
      <c r="I4121" s="110"/>
    </row>
    <row r="4122" spans="2:9">
      <c r="B4122" s="109"/>
      <c r="C4122" s="109"/>
      <c r="D4122" s="109"/>
      <c r="E4122" s="109"/>
      <c r="F4122" s="109"/>
      <c r="G4122" s="109"/>
      <c r="H4122" s="109"/>
      <c r="I4122" s="110"/>
    </row>
    <row r="4123" spans="2:9">
      <c r="B4123" s="109"/>
      <c r="C4123" s="109"/>
      <c r="D4123" s="109"/>
      <c r="E4123" s="109"/>
      <c r="F4123" s="109"/>
      <c r="G4123" s="109"/>
      <c r="H4123" s="109"/>
      <c r="I4123" s="110"/>
    </row>
    <row r="4124" spans="2:9">
      <c r="B4124" s="109"/>
      <c r="C4124" s="109"/>
      <c r="D4124" s="109"/>
      <c r="E4124" s="109"/>
      <c r="F4124" s="109"/>
      <c r="G4124" s="109"/>
      <c r="H4124" s="109"/>
      <c r="I4124" s="110"/>
    </row>
    <row r="4125" spans="2:9">
      <c r="B4125" s="109"/>
      <c r="C4125" s="109"/>
      <c r="D4125" s="109"/>
      <c r="E4125" s="109"/>
      <c r="F4125" s="109"/>
      <c r="G4125" s="109"/>
      <c r="H4125" s="109"/>
      <c r="I4125" s="110"/>
    </row>
    <row r="4126" spans="2:9">
      <c r="B4126" s="109"/>
      <c r="C4126" s="109"/>
      <c r="D4126" s="109"/>
      <c r="E4126" s="109"/>
      <c r="F4126" s="109"/>
      <c r="G4126" s="109"/>
      <c r="H4126" s="109"/>
      <c r="I4126" s="110"/>
    </row>
    <row r="4127" spans="2:9">
      <c r="B4127" s="109"/>
      <c r="C4127" s="109"/>
      <c r="D4127" s="109"/>
      <c r="E4127" s="109"/>
      <c r="F4127" s="109"/>
      <c r="G4127" s="109"/>
      <c r="H4127" s="109"/>
      <c r="I4127" s="110"/>
    </row>
    <row r="4128" spans="2:9">
      <c r="B4128" s="109"/>
      <c r="C4128" s="109"/>
      <c r="D4128" s="109"/>
      <c r="E4128" s="109"/>
      <c r="F4128" s="109"/>
      <c r="G4128" s="109"/>
      <c r="H4128" s="109"/>
      <c r="I4128" s="110"/>
    </row>
    <row r="4129" spans="2:9">
      <c r="B4129" s="109"/>
      <c r="C4129" s="109"/>
      <c r="D4129" s="109"/>
      <c r="E4129" s="109"/>
      <c r="F4129" s="109"/>
      <c r="G4129" s="109"/>
      <c r="H4129" s="109"/>
      <c r="I4129" s="110"/>
    </row>
    <row r="4130" spans="2:9">
      <c r="B4130" s="109"/>
      <c r="C4130" s="109"/>
      <c r="D4130" s="109"/>
      <c r="E4130" s="109"/>
      <c r="F4130" s="109"/>
      <c r="G4130" s="109"/>
      <c r="H4130" s="109"/>
      <c r="I4130" s="110"/>
    </row>
    <row r="4131" spans="2:9">
      <c r="B4131" s="109"/>
      <c r="C4131" s="109"/>
      <c r="D4131" s="109"/>
      <c r="E4131" s="109"/>
      <c r="F4131" s="109"/>
      <c r="G4131" s="109"/>
      <c r="H4131" s="109"/>
      <c r="I4131" s="110"/>
    </row>
    <row r="4132" spans="2:9">
      <c r="B4132" s="109"/>
      <c r="C4132" s="109"/>
      <c r="D4132" s="109"/>
      <c r="E4132" s="109"/>
      <c r="F4132" s="109"/>
      <c r="G4132" s="109"/>
      <c r="H4132" s="109"/>
      <c r="I4132" s="110"/>
    </row>
    <row r="4133" spans="2:9">
      <c r="B4133" s="109"/>
      <c r="C4133" s="109"/>
      <c r="D4133" s="109"/>
      <c r="E4133" s="109"/>
      <c r="F4133" s="109"/>
      <c r="G4133" s="109"/>
      <c r="H4133" s="109"/>
      <c r="I4133" s="110"/>
    </row>
    <row r="4134" spans="2:9">
      <c r="B4134" s="109"/>
      <c r="C4134" s="109"/>
      <c r="D4134" s="109"/>
      <c r="E4134" s="109"/>
      <c r="F4134" s="109"/>
      <c r="G4134" s="109"/>
      <c r="H4134" s="109"/>
      <c r="I4134" s="110"/>
    </row>
    <row r="4135" spans="2:9">
      <c r="B4135" s="109"/>
      <c r="C4135" s="109"/>
      <c r="D4135" s="109"/>
      <c r="E4135" s="109"/>
      <c r="F4135" s="109"/>
      <c r="G4135" s="109"/>
      <c r="H4135" s="109"/>
      <c r="I4135" s="110"/>
    </row>
    <row r="4136" spans="2:9">
      <c r="B4136" s="109"/>
      <c r="C4136" s="109"/>
      <c r="D4136" s="109"/>
      <c r="E4136" s="109"/>
      <c r="F4136" s="109"/>
      <c r="G4136" s="109"/>
      <c r="H4136" s="109"/>
      <c r="I4136" s="110"/>
    </row>
    <row r="4137" spans="2:9">
      <c r="B4137" s="109"/>
      <c r="C4137" s="109"/>
      <c r="D4137" s="109"/>
      <c r="E4137" s="109"/>
      <c r="F4137" s="109"/>
      <c r="G4137" s="109"/>
      <c r="H4137" s="109"/>
      <c r="I4137" s="110"/>
    </row>
    <row r="4138" spans="2:9">
      <c r="B4138" s="109"/>
      <c r="C4138" s="109"/>
      <c r="D4138" s="109"/>
      <c r="E4138" s="109"/>
      <c r="F4138" s="109"/>
      <c r="G4138" s="109"/>
      <c r="H4138" s="109"/>
      <c r="I4138" s="110"/>
    </row>
    <row r="4139" spans="2:9">
      <c r="B4139" s="109"/>
      <c r="C4139" s="109"/>
      <c r="D4139" s="109"/>
      <c r="E4139" s="109"/>
      <c r="F4139" s="109"/>
      <c r="G4139" s="109"/>
      <c r="H4139" s="109"/>
      <c r="I4139" s="110"/>
    </row>
    <row r="4140" spans="2:9">
      <c r="B4140" s="109"/>
      <c r="C4140" s="109"/>
      <c r="D4140" s="109"/>
      <c r="E4140" s="109"/>
      <c r="F4140" s="109"/>
      <c r="G4140" s="109"/>
      <c r="H4140" s="109"/>
      <c r="I4140" s="110"/>
    </row>
    <row r="4141" spans="2:9">
      <c r="B4141" s="109"/>
      <c r="C4141" s="109"/>
      <c r="D4141" s="109"/>
      <c r="E4141" s="109"/>
      <c r="F4141" s="109"/>
      <c r="G4141" s="109"/>
      <c r="H4141" s="109"/>
      <c r="I4141" s="110"/>
    </row>
    <row r="4142" spans="2:9">
      <c r="B4142" s="109"/>
      <c r="C4142" s="109"/>
      <c r="D4142" s="109"/>
      <c r="E4142" s="109"/>
      <c r="F4142" s="109"/>
      <c r="G4142" s="109"/>
      <c r="H4142" s="109"/>
      <c r="I4142" s="110"/>
    </row>
    <row r="4143" spans="2:9">
      <c r="B4143" s="109"/>
      <c r="C4143" s="109"/>
      <c r="D4143" s="109"/>
      <c r="E4143" s="109"/>
      <c r="F4143" s="109"/>
      <c r="G4143" s="109"/>
      <c r="H4143" s="109"/>
      <c r="I4143" s="110"/>
    </row>
    <row r="4144" spans="2:9">
      <c r="B4144" s="109"/>
      <c r="C4144" s="109"/>
      <c r="D4144" s="109"/>
      <c r="E4144" s="109"/>
      <c r="F4144" s="109"/>
      <c r="G4144" s="109"/>
      <c r="H4144" s="109"/>
      <c r="I4144" s="110"/>
    </row>
    <row r="4145" spans="2:9">
      <c r="B4145" s="109"/>
      <c r="C4145" s="109"/>
      <c r="D4145" s="109"/>
      <c r="E4145" s="109"/>
      <c r="F4145" s="109"/>
      <c r="G4145" s="109"/>
      <c r="H4145" s="109"/>
      <c r="I4145" s="110"/>
    </row>
    <row r="4146" spans="2:9">
      <c r="B4146" s="109"/>
      <c r="C4146" s="109"/>
      <c r="D4146" s="109"/>
      <c r="E4146" s="109"/>
      <c r="F4146" s="109"/>
      <c r="G4146" s="109"/>
      <c r="H4146" s="109"/>
      <c r="I4146" s="110"/>
    </row>
    <row r="4147" spans="2:9">
      <c r="B4147" s="109"/>
      <c r="C4147" s="109"/>
      <c r="D4147" s="109"/>
      <c r="E4147" s="109"/>
      <c r="F4147" s="109"/>
      <c r="G4147" s="109"/>
      <c r="H4147" s="109"/>
      <c r="I4147" s="110"/>
    </row>
    <row r="4148" spans="2:9">
      <c r="B4148" s="109"/>
      <c r="C4148" s="109"/>
      <c r="D4148" s="109"/>
      <c r="E4148" s="109"/>
      <c r="F4148" s="109"/>
      <c r="G4148" s="109"/>
      <c r="H4148" s="109"/>
      <c r="I4148" s="110"/>
    </row>
    <row r="4149" spans="2:9">
      <c r="B4149" s="109"/>
      <c r="C4149" s="109"/>
      <c r="D4149" s="109"/>
      <c r="E4149" s="109"/>
      <c r="F4149" s="109"/>
      <c r="G4149" s="109"/>
      <c r="H4149" s="109"/>
      <c r="I4149" s="110"/>
    </row>
    <row r="4150" spans="2:9">
      <c r="B4150" s="109"/>
      <c r="C4150" s="109"/>
      <c r="D4150" s="109"/>
      <c r="E4150" s="109"/>
      <c r="F4150" s="109"/>
      <c r="G4150" s="109"/>
      <c r="H4150" s="109"/>
      <c r="I4150" s="110"/>
    </row>
    <row r="4151" spans="2:9">
      <c r="B4151" s="109"/>
      <c r="C4151" s="109"/>
      <c r="D4151" s="109"/>
      <c r="E4151" s="109"/>
      <c r="F4151" s="109"/>
      <c r="G4151" s="109"/>
      <c r="H4151" s="109"/>
      <c r="I4151" s="110"/>
    </row>
    <row r="4152" spans="2:9">
      <c r="B4152" s="109"/>
      <c r="C4152" s="109"/>
      <c r="D4152" s="109"/>
      <c r="E4152" s="109"/>
      <c r="F4152" s="109"/>
      <c r="G4152" s="109"/>
      <c r="H4152" s="109"/>
      <c r="I4152" s="110"/>
    </row>
    <row r="4153" spans="2:9">
      <c r="B4153" s="109"/>
      <c r="C4153" s="109"/>
      <c r="D4153" s="109"/>
      <c r="E4153" s="109"/>
      <c r="F4153" s="109"/>
      <c r="G4153" s="109"/>
      <c r="H4153" s="109"/>
      <c r="I4153" s="110"/>
    </row>
    <row r="4154" spans="2:9">
      <c r="B4154" s="109"/>
      <c r="C4154" s="109"/>
      <c r="D4154" s="109"/>
      <c r="E4154" s="109"/>
      <c r="F4154" s="109"/>
      <c r="G4154" s="109"/>
      <c r="H4154" s="109"/>
      <c r="I4154" s="110"/>
    </row>
    <row r="4155" spans="2:9">
      <c r="B4155" s="109"/>
      <c r="C4155" s="109"/>
      <c r="D4155" s="109"/>
      <c r="E4155" s="109"/>
      <c r="F4155" s="109"/>
      <c r="G4155" s="109"/>
      <c r="H4155" s="109"/>
      <c r="I4155" s="110"/>
    </row>
    <row r="4156" spans="2:9">
      <c r="B4156" s="109"/>
      <c r="C4156" s="109"/>
      <c r="D4156" s="109"/>
      <c r="E4156" s="109"/>
      <c r="F4156" s="109"/>
      <c r="G4156" s="109"/>
      <c r="H4156" s="109"/>
      <c r="I4156" s="110"/>
    </row>
    <row r="4157" spans="2:9">
      <c r="B4157" s="109"/>
      <c r="C4157" s="109"/>
      <c r="D4157" s="109"/>
      <c r="E4157" s="109"/>
      <c r="F4157" s="109"/>
      <c r="G4157" s="109"/>
      <c r="H4157" s="109"/>
      <c r="I4157" s="110"/>
    </row>
    <row r="4158" spans="2:9">
      <c r="B4158" s="109"/>
      <c r="C4158" s="109"/>
      <c r="D4158" s="109"/>
      <c r="E4158" s="109"/>
      <c r="F4158" s="109"/>
      <c r="G4158" s="109"/>
      <c r="H4158" s="109"/>
      <c r="I4158" s="110"/>
    </row>
    <row r="4159" spans="2:9">
      <c r="B4159" s="109"/>
      <c r="C4159" s="109"/>
      <c r="D4159" s="109"/>
      <c r="E4159" s="109"/>
      <c r="F4159" s="109"/>
      <c r="G4159" s="109"/>
      <c r="H4159" s="109"/>
      <c r="I4159" s="110"/>
    </row>
    <row r="4160" spans="2:9">
      <c r="B4160" s="109"/>
      <c r="C4160" s="109"/>
      <c r="D4160" s="109"/>
      <c r="E4160" s="109"/>
      <c r="F4160" s="109"/>
      <c r="G4160" s="109"/>
      <c r="H4160" s="109"/>
      <c r="I4160" s="110"/>
    </row>
    <row r="4161" spans="2:9">
      <c r="B4161" s="109"/>
      <c r="C4161" s="109"/>
      <c r="D4161" s="109"/>
      <c r="E4161" s="109"/>
      <c r="F4161" s="109"/>
      <c r="G4161" s="109"/>
      <c r="H4161" s="109"/>
      <c r="I4161" s="110"/>
    </row>
    <row r="4162" spans="2:9">
      <c r="B4162" s="109"/>
      <c r="C4162" s="109"/>
      <c r="D4162" s="109"/>
      <c r="E4162" s="109"/>
      <c r="F4162" s="109"/>
      <c r="G4162" s="109"/>
      <c r="H4162" s="109"/>
      <c r="I4162" s="110"/>
    </row>
    <row r="4163" spans="2:9">
      <c r="B4163" s="109"/>
      <c r="C4163" s="109"/>
      <c r="D4163" s="109"/>
      <c r="E4163" s="109"/>
      <c r="F4163" s="109"/>
      <c r="G4163" s="109"/>
      <c r="H4163" s="109"/>
      <c r="I4163" s="110"/>
    </row>
    <row r="4164" spans="2:9">
      <c r="B4164" s="109"/>
      <c r="C4164" s="109"/>
      <c r="D4164" s="109"/>
      <c r="E4164" s="109"/>
      <c r="F4164" s="109"/>
      <c r="G4164" s="109"/>
      <c r="H4164" s="109"/>
      <c r="I4164" s="110"/>
    </row>
    <row r="4165" spans="2:9">
      <c r="B4165" s="109"/>
      <c r="C4165" s="109"/>
      <c r="D4165" s="109"/>
      <c r="E4165" s="109"/>
      <c r="F4165" s="109"/>
      <c r="G4165" s="109"/>
      <c r="H4165" s="109"/>
      <c r="I4165" s="110"/>
    </row>
    <row r="4166" spans="2:9">
      <c r="B4166" s="109"/>
      <c r="C4166" s="109"/>
      <c r="D4166" s="109"/>
      <c r="E4166" s="109"/>
      <c r="F4166" s="109"/>
      <c r="G4166" s="109"/>
      <c r="H4166" s="109"/>
      <c r="I4166" s="110"/>
    </row>
    <row r="4167" spans="2:9">
      <c r="B4167" s="109"/>
      <c r="C4167" s="109"/>
      <c r="D4167" s="109"/>
      <c r="E4167" s="109"/>
      <c r="F4167" s="109"/>
      <c r="G4167" s="109"/>
      <c r="H4167" s="109"/>
      <c r="I4167" s="110"/>
    </row>
    <row r="4168" spans="2:9">
      <c r="B4168" s="109"/>
      <c r="C4168" s="109"/>
      <c r="D4168" s="109"/>
      <c r="E4168" s="109"/>
      <c r="F4168" s="109"/>
      <c r="G4168" s="109"/>
      <c r="H4168" s="109"/>
      <c r="I4168" s="110"/>
    </row>
    <row r="4169" spans="2:9">
      <c r="B4169" s="109"/>
      <c r="C4169" s="109"/>
      <c r="D4169" s="109"/>
      <c r="E4169" s="109"/>
      <c r="F4169" s="109"/>
      <c r="G4169" s="109"/>
      <c r="H4169" s="109"/>
      <c r="I4169" s="110"/>
    </row>
    <row r="4170" spans="2:9">
      <c r="B4170" s="109"/>
      <c r="C4170" s="109"/>
      <c r="D4170" s="109"/>
      <c r="E4170" s="109"/>
      <c r="F4170" s="109"/>
      <c r="G4170" s="109"/>
      <c r="H4170" s="109"/>
      <c r="I4170" s="110"/>
    </row>
    <row r="4171" spans="2:9">
      <c r="B4171" s="109"/>
      <c r="C4171" s="109"/>
      <c r="D4171" s="109"/>
      <c r="E4171" s="109"/>
      <c r="F4171" s="109"/>
      <c r="G4171" s="109"/>
      <c r="H4171" s="109"/>
      <c r="I4171" s="110"/>
    </row>
    <row r="4172" spans="2:9">
      <c r="B4172" s="109"/>
      <c r="C4172" s="109"/>
      <c r="D4172" s="109"/>
      <c r="E4172" s="109"/>
      <c r="F4172" s="109"/>
      <c r="G4172" s="109"/>
      <c r="H4172" s="109"/>
      <c r="I4172" s="110"/>
    </row>
    <row r="4173" spans="2:9">
      <c r="B4173" s="109"/>
      <c r="C4173" s="109"/>
      <c r="D4173" s="109"/>
      <c r="E4173" s="109"/>
      <c r="F4173" s="109"/>
      <c r="G4173" s="109"/>
      <c r="H4173" s="109"/>
      <c r="I4173" s="110"/>
    </row>
    <row r="4174" spans="2:9">
      <c r="B4174" s="109"/>
      <c r="C4174" s="109"/>
      <c r="D4174" s="109"/>
      <c r="E4174" s="109"/>
      <c r="F4174" s="109"/>
      <c r="G4174" s="109"/>
      <c r="H4174" s="109"/>
      <c r="I4174" s="110"/>
    </row>
    <row r="4175" spans="2:9">
      <c r="B4175" s="109"/>
      <c r="C4175" s="109"/>
      <c r="D4175" s="109"/>
      <c r="E4175" s="109"/>
      <c r="F4175" s="109"/>
      <c r="G4175" s="109"/>
      <c r="H4175" s="109"/>
      <c r="I4175" s="110"/>
    </row>
    <row r="4176" spans="2:9">
      <c r="B4176" s="109"/>
      <c r="C4176" s="109"/>
      <c r="D4176" s="109"/>
      <c r="E4176" s="109"/>
      <c r="F4176" s="109"/>
      <c r="G4176" s="109"/>
      <c r="H4176" s="109"/>
      <c r="I4176" s="110"/>
    </row>
    <row r="4177" spans="2:9">
      <c r="B4177" s="109"/>
      <c r="C4177" s="109"/>
      <c r="D4177" s="109"/>
      <c r="E4177" s="109"/>
      <c r="F4177" s="109"/>
      <c r="G4177" s="109"/>
      <c r="H4177" s="109"/>
      <c r="I4177" s="110"/>
    </row>
    <row r="4178" spans="2:9">
      <c r="B4178" s="109"/>
      <c r="C4178" s="109"/>
      <c r="D4178" s="109"/>
      <c r="E4178" s="109"/>
      <c r="F4178" s="109"/>
      <c r="G4178" s="109"/>
      <c r="H4178" s="109"/>
      <c r="I4178" s="110"/>
    </row>
    <row r="4179" spans="2:9">
      <c r="B4179" s="109"/>
      <c r="C4179" s="109"/>
      <c r="D4179" s="109"/>
      <c r="E4179" s="109"/>
      <c r="F4179" s="109"/>
      <c r="G4179" s="109"/>
      <c r="H4179" s="109"/>
      <c r="I4179" s="110"/>
    </row>
    <row r="4180" spans="2:9">
      <c r="B4180" s="109"/>
      <c r="C4180" s="109"/>
      <c r="D4180" s="109"/>
      <c r="E4180" s="109"/>
      <c r="F4180" s="109"/>
      <c r="G4180" s="109"/>
      <c r="H4180" s="109"/>
      <c r="I4180" s="110"/>
    </row>
    <row r="4181" spans="2:9">
      <c r="B4181" s="109"/>
      <c r="C4181" s="109"/>
      <c r="D4181" s="109"/>
      <c r="E4181" s="109"/>
      <c r="F4181" s="109"/>
      <c r="G4181" s="109"/>
      <c r="H4181" s="109"/>
      <c r="I4181" s="110"/>
    </row>
    <row r="4182" spans="2:9">
      <c r="B4182" s="109"/>
      <c r="C4182" s="109"/>
      <c r="D4182" s="109"/>
      <c r="E4182" s="109"/>
      <c r="F4182" s="109"/>
      <c r="G4182" s="109"/>
      <c r="H4182" s="109"/>
      <c r="I4182" s="110"/>
    </row>
    <row r="4183" spans="2:9">
      <c r="B4183" s="109"/>
      <c r="C4183" s="109"/>
      <c r="D4183" s="109"/>
      <c r="E4183" s="109"/>
      <c r="F4183" s="109"/>
      <c r="G4183" s="109"/>
      <c r="H4183" s="109"/>
      <c r="I4183" s="110"/>
    </row>
    <row r="4184" spans="2:9">
      <c r="B4184" s="109"/>
      <c r="C4184" s="109"/>
      <c r="D4184" s="109"/>
      <c r="E4184" s="109"/>
      <c r="F4184" s="109"/>
      <c r="G4184" s="109"/>
      <c r="H4184" s="109"/>
      <c r="I4184" s="110"/>
    </row>
    <row r="4185" spans="2:9">
      <c r="B4185" s="109"/>
      <c r="C4185" s="109"/>
      <c r="D4185" s="109"/>
      <c r="E4185" s="109"/>
      <c r="F4185" s="109"/>
      <c r="G4185" s="109"/>
      <c r="H4185" s="109"/>
      <c r="I4185" s="110"/>
    </row>
    <row r="4186" spans="2:9">
      <c r="B4186" s="109"/>
      <c r="C4186" s="109"/>
      <c r="D4186" s="109"/>
      <c r="E4186" s="109"/>
      <c r="F4186" s="109"/>
      <c r="G4186" s="109"/>
      <c r="H4186" s="109"/>
      <c r="I4186" s="110"/>
    </row>
    <row r="4187" spans="2:9">
      <c r="B4187" s="109"/>
      <c r="C4187" s="109"/>
      <c r="D4187" s="109"/>
      <c r="E4187" s="109"/>
      <c r="F4187" s="109"/>
      <c r="G4187" s="109"/>
      <c r="H4187" s="109"/>
      <c r="I4187" s="110"/>
    </row>
    <row r="4188" spans="2:9">
      <c r="B4188" s="109"/>
      <c r="C4188" s="109"/>
      <c r="D4188" s="109"/>
      <c r="E4188" s="109"/>
      <c r="F4188" s="109"/>
      <c r="G4188" s="109"/>
      <c r="H4188" s="109"/>
      <c r="I4188" s="110"/>
    </row>
    <row r="4189" spans="2:9">
      <c r="B4189" s="109"/>
      <c r="C4189" s="109"/>
      <c r="D4189" s="109"/>
      <c r="E4189" s="109"/>
      <c r="F4189" s="109"/>
      <c r="G4189" s="109"/>
      <c r="H4189" s="109"/>
      <c r="I4189" s="110"/>
    </row>
    <row r="4190" spans="2:9">
      <c r="B4190" s="109"/>
      <c r="C4190" s="109"/>
      <c r="D4190" s="109"/>
      <c r="E4190" s="109"/>
      <c r="F4190" s="109"/>
      <c r="G4190" s="109"/>
      <c r="H4190" s="109"/>
      <c r="I4190" s="110"/>
    </row>
    <row r="4191" spans="2:9">
      <c r="B4191" s="109"/>
      <c r="C4191" s="109"/>
      <c r="D4191" s="109"/>
      <c r="E4191" s="109"/>
      <c r="F4191" s="109"/>
      <c r="G4191" s="109"/>
      <c r="H4191" s="109"/>
      <c r="I4191" s="110"/>
    </row>
    <row r="4192" spans="2:9">
      <c r="B4192" s="109"/>
      <c r="C4192" s="109"/>
      <c r="D4192" s="109"/>
      <c r="E4192" s="109"/>
      <c r="F4192" s="109"/>
      <c r="G4192" s="109"/>
      <c r="H4192" s="109"/>
      <c r="I4192" s="110"/>
    </row>
    <row r="4193" spans="2:9">
      <c r="B4193" s="109"/>
      <c r="C4193" s="109"/>
      <c r="D4193" s="109"/>
      <c r="E4193" s="109"/>
      <c r="F4193" s="109"/>
      <c r="G4193" s="109"/>
      <c r="H4193" s="109"/>
      <c r="I4193" s="110"/>
    </row>
    <row r="4194" spans="2:9">
      <c r="B4194" s="109"/>
      <c r="C4194" s="109"/>
      <c r="D4194" s="109"/>
      <c r="E4194" s="109"/>
      <c r="F4194" s="109"/>
      <c r="G4194" s="109"/>
      <c r="H4194" s="109"/>
      <c r="I4194" s="110"/>
    </row>
    <row r="4195" spans="2:9">
      <c r="B4195" s="109"/>
      <c r="C4195" s="109"/>
      <c r="D4195" s="109"/>
      <c r="E4195" s="109"/>
      <c r="F4195" s="109"/>
      <c r="G4195" s="109"/>
      <c r="H4195" s="109"/>
      <c r="I4195" s="110"/>
    </row>
    <row r="4196" spans="2:9">
      <c r="B4196" s="109"/>
      <c r="C4196" s="109"/>
      <c r="D4196" s="109"/>
      <c r="E4196" s="109"/>
      <c r="F4196" s="109"/>
      <c r="G4196" s="109"/>
      <c r="H4196" s="109"/>
      <c r="I4196" s="110"/>
    </row>
    <row r="4197" spans="2:9">
      <c r="B4197" s="109"/>
      <c r="C4197" s="109"/>
      <c r="D4197" s="109"/>
      <c r="E4197" s="109"/>
      <c r="F4197" s="109"/>
      <c r="G4197" s="109"/>
      <c r="H4197" s="109"/>
      <c r="I4197" s="110"/>
    </row>
    <row r="4198" spans="2:9">
      <c r="B4198" s="109"/>
      <c r="C4198" s="109"/>
      <c r="D4198" s="109"/>
      <c r="E4198" s="109"/>
      <c r="F4198" s="109"/>
      <c r="G4198" s="109"/>
      <c r="H4198" s="109"/>
      <c r="I4198" s="110"/>
    </row>
    <row r="4199" spans="2:9">
      <c r="B4199" s="109"/>
      <c r="C4199" s="109"/>
      <c r="D4199" s="109"/>
      <c r="E4199" s="109"/>
      <c r="F4199" s="109"/>
      <c r="G4199" s="109"/>
      <c r="H4199" s="109"/>
      <c r="I4199" s="110"/>
    </row>
    <row r="4200" spans="2:9">
      <c r="B4200" s="109"/>
      <c r="C4200" s="109"/>
      <c r="D4200" s="109"/>
      <c r="E4200" s="109"/>
      <c r="F4200" s="109"/>
      <c r="G4200" s="109"/>
      <c r="H4200" s="109"/>
      <c r="I4200" s="110"/>
    </row>
    <row r="4201" spans="2:9">
      <c r="B4201" s="109"/>
      <c r="C4201" s="109"/>
      <c r="D4201" s="109"/>
      <c r="E4201" s="109"/>
      <c r="F4201" s="109"/>
      <c r="G4201" s="109"/>
      <c r="H4201" s="109"/>
      <c r="I4201" s="110"/>
    </row>
    <row r="4202" spans="2:9">
      <c r="B4202" s="109"/>
      <c r="C4202" s="109"/>
      <c r="D4202" s="109"/>
      <c r="E4202" s="109"/>
      <c r="F4202" s="109"/>
      <c r="G4202" s="109"/>
      <c r="H4202" s="109"/>
      <c r="I4202" s="110"/>
    </row>
    <row r="4203" spans="2:9">
      <c r="B4203" s="109"/>
      <c r="C4203" s="109"/>
      <c r="D4203" s="109"/>
      <c r="E4203" s="109"/>
      <c r="F4203" s="109"/>
      <c r="G4203" s="109"/>
      <c r="H4203" s="109"/>
      <c r="I4203" s="110"/>
    </row>
    <row r="4204" spans="2:9">
      <c r="B4204" s="109"/>
      <c r="C4204" s="109"/>
      <c r="D4204" s="109"/>
      <c r="E4204" s="109"/>
      <c r="F4204" s="109"/>
      <c r="G4204" s="109"/>
      <c r="H4204" s="109"/>
      <c r="I4204" s="110"/>
    </row>
    <row r="4205" spans="2:9">
      <c r="B4205" s="109"/>
      <c r="C4205" s="109"/>
      <c r="D4205" s="109"/>
      <c r="E4205" s="109"/>
      <c r="F4205" s="109"/>
      <c r="G4205" s="109"/>
      <c r="H4205" s="109"/>
      <c r="I4205" s="110"/>
    </row>
    <row r="4206" spans="2:9">
      <c r="B4206" s="109"/>
      <c r="C4206" s="109"/>
      <c r="D4206" s="109"/>
      <c r="E4206" s="109"/>
      <c r="F4206" s="109"/>
      <c r="G4206" s="109"/>
      <c r="H4206" s="109"/>
      <c r="I4206" s="110"/>
    </row>
    <row r="4207" spans="2:9">
      <c r="B4207" s="109"/>
      <c r="C4207" s="109"/>
      <c r="D4207" s="109"/>
      <c r="E4207" s="109"/>
      <c r="F4207" s="109"/>
      <c r="G4207" s="109"/>
      <c r="H4207" s="109"/>
      <c r="I4207" s="110"/>
    </row>
    <row r="4208" spans="2:9">
      <c r="B4208" s="109"/>
      <c r="C4208" s="109"/>
      <c r="D4208" s="109"/>
      <c r="E4208" s="109"/>
      <c r="F4208" s="109"/>
      <c r="G4208" s="109"/>
      <c r="H4208" s="109"/>
      <c r="I4208" s="110"/>
    </row>
    <row r="4209" spans="2:9">
      <c r="B4209" s="109"/>
      <c r="C4209" s="109"/>
      <c r="D4209" s="109"/>
      <c r="E4209" s="109"/>
      <c r="F4209" s="109"/>
      <c r="G4209" s="109"/>
      <c r="H4209" s="109"/>
      <c r="I4209" s="110"/>
    </row>
    <row r="4210" spans="2:9">
      <c r="B4210" s="109"/>
      <c r="C4210" s="109"/>
      <c r="D4210" s="109"/>
      <c r="E4210" s="109"/>
      <c r="F4210" s="109"/>
      <c r="G4210" s="109"/>
      <c r="H4210" s="109"/>
      <c r="I4210" s="110"/>
    </row>
    <row r="4211" spans="2:9">
      <c r="B4211" s="109"/>
      <c r="C4211" s="109"/>
      <c r="D4211" s="109"/>
      <c r="E4211" s="109"/>
      <c r="F4211" s="109"/>
      <c r="G4211" s="109"/>
      <c r="H4211" s="109"/>
      <c r="I4211" s="110"/>
    </row>
    <row r="4212" spans="2:9">
      <c r="B4212" s="109"/>
      <c r="C4212" s="109"/>
      <c r="D4212" s="109"/>
      <c r="E4212" s="109"/>
      <c r="F4212" s="109"/>
      <c r="G4212" s="109"/>
      <c r="H4212" s="109"/>
      <c r="I4212" s="110"/>
    </row>
    <row r="4213" spans="2:9">
      <c r="B4213" s="109"/>
      <c r="C4213" s="109"/>
      <c r="D4213" s="109"/>
      <c r="E4213" s="109"/>
      <c r="F4213" s="109"/>
      <c r="G4213" s="109"/>
      <c r="H4213" s="109"/>
      <c r="I4213" s="110"/>
    </row>
    <row r="4214" spans="2:9">
      <c r="B4214" s="109"/>
      <c r="C4214" s="109"/>
      <c r="D4214" s="109"/>
      <c r="E4214" s="109"/>
      <c r="F4214" s="109"/>
      <c r="G4214" s="109"/>
      <c r="H4214" s="109"/>
      <c r="I4214" s="110"/>
    </row>
    <row r="4215" spans="2:9">
      <c r="B4215" s="109"/>
      <c r="C4215" s="109"/>
      <c r="D4215" s="109"/>
      <c r="E4215" s="109"/>
      <c r="F4215" s="109"/>
      <c r="G4215" s="109"/>
      <c r="H4215" s="109"/>
      <c r="I4215" s="110"/>
    </row>
    <row r="4216" spans="2:9">
      <c r="B4216" s="109"/>
      <c r="C4216" s="109"/>
      <c r="D4216" s="109"/>
      <c r="E4216" s="109"/>
      <c r="F4216" s="109"/>
      <c r="G4216" s="109"/>
      <c r="H4216" s="109"/>
      <c r="I4216" s="110"/>
    </row>
    <row r="4217" spans="2:9">
      <c r="B4217" s="109"/>
      <c r="C4217" s="109"/>
      <c r="D4217" s="109"/>
      <c r="E4217" s="109"/>
      <c r="F4217" s="109"/>
      <c r="G4217" s="109"/>
      <c r="H4217" s="109"/>
      <c r="I4217" s="110"/>
    </row>
    <row r="4218" spans="2:9">
      <c r="B4218" s="109"/>
      <c r="C4218" s="109"/>
      <c r="D4218" s="109"/>
      <c r="E4218" s="109"/>
      <c r="F4218" s="109"/>
      <c r="G4218" s="109"/>
      <c r="H4218" s="109"/>
      <c r="I4218" s="110"/>
    </row>
    <row r="4219" spans="2:9">
      <c r="B4219" s="109"/>
      <c r="C4219" s="109"/>
      <c r="D4219" s="109"/>
      <c r="E4219" s="109"/>
      <c r="F4219" s="109"/>
      <c r="G4219" s="109"/>
      <c r="H4219" s="109"/>
      <c r="I4219" s="110"/>
    </row>
    <row r="4220" spans="2:9">
      <c r="B4220" s="109"/>
      <c r="C4220" s="109"/>
      <c r="D4220" s="109"/>
      <c r="E4220" s="109"/>
      <c r="F4220" s="109"/>
      <c r="G4220" s="109"/>
      <c r="H4220" s="109"/>
      <c r="I4220" s="110"/>
    </row>
    <row r="4221" spans="2:9">
      <c r="B4221" s="109"/>
      <c r="C4221" s="109"/>
      <c r="D4221" s="109"/>
      <c r="E4221" s="109"/>
      <c r="F4221" s="109"/>
      <c r="G4221" s="109"/>
      <c r="H4221" s="109"/>
      <c r="I4221" s="110"/>
    </row>
    <row r="4222" spans="2:9">
      <c r="B4222" s="109"/>
      <c r="C4222" s="109"/>
      <c r="D4222" s="109"/>
      <c r="E4222" s="109"/>
      <c r="F4222" s="109"/>
      <c r="G4222" s="109"/>
      <c r="H4222" s="109"/>
      <c r="I4222" s="110"/>
    </row>
    <row r="4223" spans="2:9">
      <c r="B4223" s="109"/>
      <c r="C4223" s="109"/>
      <c r="D4223" s="109"/>
      <c r="E4223" s="109"/>
      <c r="F4223" s="109"/>
      <c r="G4223" s="109"/>
      <c r="H4223" s="109"/>
      <c r="I4223" s="110"/>
    </row>
    <row r="4224" spans="2:9">
      <c r="B4224" s="109"/>
      <c r="C4224" s="109"/>
      <c r="D4224" s="109"/>
      <c r="E4224" s="109"/>
      <c r="F4224" s="109"/>
      <c r="G4224" s="109"/>
      <c r="H4224" s="109"/>
      <c r="I4224" s="110"/>
    </row>
    <row r="4225" spans="2:9">
      <c r="B4225" s="109"/>
      <c r="C4225" s="109"/>
      <c r="D4225" s="109"/>
      <c r="E4225" s="109"/>
      <c r="F4225" s="109"/>
      <c r="G4225" s="109"/>
      <c r="H4225" s="109"/>
      <c r="I4225" s="110"/>
    </row>
    <row r="4226" spans="2:9">
      <c r="B4226" s="109"/>
      <c r="C4226" s="109"/>
      <c r="D4226" s="109"/>
      <c r="E4226" s="109"/>
      <c r="F4226" s="109"/>
      <c r="G4226" s="109"/>
      <c r="H4226" s="109"/>
      <c r="I4226" s="110"/>
    </row>
    <row r="4227" spans="2:9">
      <c r="B4227" s="109"/>
      <c r="C4227" s="109"/>
      <c r="D4227" s="109"/>
      <c r="E4227" s="109"/>
      <c r="F4227" s="109"/>
      <c r="G4227" s="109"/>
      <c r="H4227" s="109"/>
      <c r="I4227" s="110"/>
    </row>
    <row r="4228" spans="2:9">
      <c r="B4228" s="109"/>
      <c r="C4228" s="109"/>
      <c r="D4228" s="109"/>
      <c r="E4228" s="109"/>
      <c r="F4228" s="109"/>
      <c r="G4228" s="109"/>
      <c r="H4228" s="109"/>
      <c r="I4228" s="110"/>
    </row>
    <row r="4229" spans="2:9">
      <c r="B4229" s="109"/>
      <c r="C4229" s="109"/>
      <c r="D4229" s="109"/>
      <c r="E4229" s="109"/>
      <c r="F4229" s="109"/>
      <c r="G4229" s="109"/>
      <c r="H4229" s="109"/>
      <c r="I4229" s="110"/>
    </row>
    <row r="4230" spans="2:9">
      <c r="B4230" s="109"/>
      <c r="C4230" s="109"/>
      <c r="D4230" s="109"/>
      <c r="E4230" s="109"/>
      <c r="F4230" s="109"/>
      <c r="G4230" s="109"/>
      <c r="H4230" s="109"/>
      <c r="I4230" s="110"/>
    </row>
    <row r="4231" spans="2:9">
      <c r="B4231" s="109"/>
      <c r="C4231" s="109"/>
      <c r="D4231" s="109"/>
      <c r="E4231" s="109"/>
      <c r="F4231" s="109"/>
      <c r="G4231" s="109"/>
      <c r="H4231" s="109"/>
      <c r="I4231" s="110"/>
    </row>
    <row r="4232" spans="2:9">
      <c r="B4232" s="109"/>
      <c r="C4232" s="109"/>
      <c r="D4232" s="109"/>
      <c r="E4232" s="109"/>
      <c r="F4232" s="109"/>
      <c r="G4232" s="109"/>
      <c r="H4232" s="109"/>
      <c r="I4232" s="110"/>
    </row>
    <row r="4233" spans="2:9">
      <c r="B4233" s="109"/>
      <c r="C4233" s="109"/>
      <c r="D4233" s="109"/>
      <c r="E4233" s="109"/>
      <c r="F4233" s="109"/>
      <c r="G4233" s="109"/>
      <c r="H4233" s="109"/>
      <c r="I4233" s="110"/>
    </row>
    <row r="4234" spans="2:9">
      <c r="B4234" s="109"/>
      <c r="C4234" s="109"/>
      <c r="D4234" s="109"/>
      <c r="E4234" s="109"/>
      <c r="F4234" s="109"/>
      <c r="G4234" s="109"/>
      <c r="H4234" s="109"/>
      <c r="I4234" s="110"/>
    </row>
    <row r="4235" spans="2:9">
      <c r="B4235" s="109"/>
      <c r="C4235" s="109"/>
      <c r="D4235" s="109"/>
      <c r="E4235" s="109"/>
      <c r="F4235" s="109"/>
      <c r="G4235" s="109"/>
      <c r="H4235" s="109"/>
      <c r="I4235" s="110"/>
    </row>
    <row r="4236" spans="2:9">
      <c r="B4236" s="109"/>
      <c r="C4236" s="109"/>
      <c r="D4236" s="109"/>
      <c r="E4236" s="109"/>
      <c r="F4236" s="109"/>
      <c r="G4236" s="109"/>
      <c r="H4236" s="109"/>
      <c r="I4236" s="110"/>
    </row>
    <row r="4237" spans="2:9">
      <c r="B4237" s="109"/>
      <c r="C4237" s="109"/>
      <c r="D4237" s="109"/>
      <c r="E4237" s="109"/>
      <c r="F4237" s="109"/>
      <c r="G4237" s="109"/>
      <c r="H4237" s="109"/>
      <c r="I4237" s="110"/>
    </row>
    <row r="4238" spans="2:9">
      <c r="B4238" s="109"/>
      <c r="C4238" s="109"/>
      <c r="D4238" s="109"/>
      <c r="E4238" s="109"/>
      <c r="F4238" s="109"/>
      <c r="G4238" s="109"/>
      <c r="H4238" s="109"/>
      <c r="I4238" s="110"/>
    </row>
    <row r="4239" spans="2:9">
      <c r="B4239" s="109"/>
      <c r="C4239" s="109"/>
      <c r="D4239" s="109"/>
      <c r="E4239" s="109"/>
      <c r="F4239" s="109"/>
      <c r="G4239" s="109"/>
      <c r="H4239" s="109"/>
      <c r="I4239" s="110"/>
    </row>
    <row r="4240" spans="2:9">
      <c r="B4240" s="109"/>
      <c r="C4240" s="109"/>
      <c r="D4240" s="109"/>
      <c r="E4240" s="109"/>
      <c r="F4240" s="109"/>
      <c r="G4240" s="109"/>
      <c r="H4240" s="109"/>
      <c r="I4240" s="110"/>
    </row>
    <row r="4241" spans="2:9">
      <c r="B4241" s="109"/>
      <c r="C4241" s="109"/>
      <c r="D4241" s="109"/>
      <c r="E4241" s="109"/>
      <c r="F4241" s="109"/>
      <c r="G4241" s="109"/>
      <c r="H4241" s="109"/>
      <c r="I4241" s="110"/>
    </row>
    <row r="4242" spans="2:9">
      <c r="B4242" s="109"/>
      <c r="C4242" s="109"/>
      <c r="D4242" s="109"/>
      <c r="E4242" s="109"/>
      <c r="F4242" s="109"/>
      <c r="G4242" s="109"/>
      <c r="H4242" s="109"/>
      <c r="I4242" s="110"/>
    </row>
    <row r="4243" spans="2:9">
      <c r="B4243" s="109"/>
      <c r="C4243" s="109"/>
      <c r="D4243" s="109"/>
      <c r="E4243" s="109"/>
      <c r="F4243" s="109"/>
      <c r="G4243" s="109"/>
      <c r="H4243" s="109"/>
      <c r="I4243" s="110"/>
    </row>
    <row r="4244" spans="2:9">
      <c r="B4244" s="109"/>
      <c r="C4244" s="109"/>
      <c r="D4244" s="109"/>
      <c r="E4244" s="109"/>
      <c r="F4244" s="109"/>
      <c r="G4244" s="109"/>
      <c r="H4244" s="109"/>
      <c r="I4244" s="110"/>
    </row>
    <row r="4245" spans="2:9">
      <c r="B4245" s="109"/>
      <c r="C4245" s="109"/>
      <c r="D4245" s="109"/>
      <c r="E4245" s="109"/>
      <c r="F4245" s="109"/>
      <c r="G4245" s="109"/>
      <c r="H4245" s="109"/>
      <c r="I4245" s="110"/>
    </row>
    <row r="4246" spans="2:9">
      <c r="B4246" s="109"/>
      <c r="C4246" s="109"/>
      <c r="D4246" s="109"/>
      <c r="E4246" s="109"/>
      <c r="F4246" s="109"/>
      <c r="G4246" s="109"/>
      <c r="H4246" s="109"/>
      <c r="I4246" s="110"/>
    </row>
    <row r="4247" spans="2:9">
      <c r="B4247" s="109"/>
      <c r="C4247" s="109"/>
      <c r="D4247" s="109"/>
      <c r="E4247" s="109"/>
      <c r="F4247" s="109"/>
      <c r="G4247" s="109"/>
      <c r="H4247" s="109"/>
      <c r="I4247" s="110"/>
    </row>
    <row r="4248" spans="2:9">
      <c r="B4248" s="109"/>
      <c r="C4248" s="109"/>
      <c r="D4248" s="109"/>
      <c r="E4248" s="109"/>
      <c r="F4248" s="109"/>
      <c r="G4248" s="109"/>
      <c r="H4248" s="109"/>
      <c r="I4248" s="110"/>
    </row>
    <row r="4249" spans="2:9">
      <c r="B4249" s="109"/>
      <c r="C4249" s="109"/>
      <c r="D4249" s="109"/>
      <c r="E4249" s="109"/>
      <c r="F4249" s="109"/>
      <c r="G4249" s="109"/>
      <c r="H4249" s="109"/>
      <c r="I4249" s="110"/>
    </row>
    <row r="4250" spans="2:9">
      <c r="B4250" s="109"/>
      <c r="C4250" s="109"/>
      <c r="D4250" s="109"/>
      <c r="E4250" s="109"/>
      <c r="F4250" s="109"/>
      <c r="G4250" s="109"/>
      <c r="H4250" s="109"/>
      <c r="I4250" s="110"/>
    </row>
    <row r="4251" spans="2:9">
      <c r="B4251" s="109"/>
      <c r="C4251" s="109"/>
      <c r="D4251" s="109"/>
      <c r="E4251" s="109"/>
      <c r="F4251" s="109"/>
      <c r="G4251" s="109"/>
      <c r="H4251" s="109"/>
      <c r="I4251" s="110"/>
    </row>
    <row r="4252" spans="2:9">
      <c r="B4252" s="109"/>
      <c r="C4252" s="109"/>
      <c r="D4252" s="109"/>
      <c r="E4252" s="109"/>
      <c r="F4252" s="109"/>
      <c r="G4252" s="109"/>
      <c r="H4252" s="109"/>
      <c r="I4252" s="110"/>
    </row>
    <row r="4253" spans="2:9">
      <c r="B4253" s="109"/>
      <c r="C4253" s="109"/>
      <c r="D4253" s="109"/>
      <c r="E4253" s="109"/>
      <c r="F4253" s="109"/>
      <c r="G4253" s="109"/>
      <c r="H4253" s="109"/>
      <c r="I4253" s="110"/>
    </row>
    <row r="4254" spans="2:9">
      <c r="B4254" s="109"/>
      <c r="C4254" s="109"/>
      <c r="D4254" s="109"/>
      <c r="E4254" s="109"/>
      <c r="F4254" s="109"/>
      <c r="G4254" s="109"/>
      <c r="H4254" s="109"/>
      <c r="I4254" s="110"/>
    </row>
    <row r="4255" spans="2:9">
      <c r="B4255" s="109"/>
      <c r="C4255" s="109"/>
      <c r="D4255" s="109"/>
      <c r="E4255" s="109"/>
      <c r="F4255" s="109"/>
      <c r="G4255" s="109"/>
      <c r="H4255" s="109"/>
      <c r="I4255" s="110"/>
    </row>
    <row r="4256" spans="2:9">
      <c r="B4256" s="109"/>
      <c r="C4256" s="109"/>
      <c r="D4256" s="109"/>
      <c r="E4256" s="109"/>
      <c r="F4256" s="109"/>
      <c r="G4256" s="109"/>
      <c r="H4256" s="109"/>
      <c r="I4256" s="110"/>
    </row>
    <row r="4257" spans="2:9">
      <c r="B4257" s="109"/>
      <c r="C4257" s="109"/>
      <c r="D4257" s="109"/>
      <c r="E4257" s="109"/>
      <c r="F4257" s="109"/>
      <c r="G4257" s="109"/>
      <c r="H4257" s="109"/>
      <c r="I4257" s="110"/>
    </row>
    <row r="4258" spans="2:9">
      <c r="B4258" s="109"/>
      <c r="C4258" s="109"/>
      <c r="D4258" s="109"/>
      <c r="E4258" s="109"/>
      <c r="F4258" s="109"/>
      <c r="G4258" s="109"/>
      <c r="H4258" s="109"/>
      <c r="I4258" s="110"/>
    </row>
    <row r="4259" spans="2:9">
      <c r="B4259" s="109"/>
      <c r="C4259" s="109"/>
      <c r="D4259" s="109"/>
      <c r="E4259" s="109"/>
      <c r="F4259" s="109"/>
      <c r="G4259" s="109"/>
      <c r="H4259" s="109"/>
      <c r="I4259" s="110"/>
    </row>
    <row r="4260" spans="2:9">
      <c r="B4260" s="109"/>
      <c r="C4260" s="109"/>
      <c r="D4260" s="109"/>
      <c r="E4260" s="109"/>
      <c r="F4260" s="109"/>
      <c r="G4260" s="109"/>
      <c r="H4260" s="109"/>
      <c r="I4260" s="110"/>
    </row>
    <row r="4261" spans="2:9">
      <c r="B4261" s="109"/>
      <c r="C4261" s="109"/>
      <c r="D4261" s="109"/>
      <c r="E4261" s="109"/>
      <c r="F4261" s="109"/>
      <c r="G4261" s="109"/>
      <c r="H4261" s="109"/>
      <c r="I4261" s="110"/>
    </row>
    <row r="4262" spans="2:9">
      <c r="B4262" s="109"/>
      <c r="C4262" s="109"/>
      <c r="D4262" s="109"/>
      <c r="E4262" s="109"/>
      <c r="F4262" s="109"/>
      <c r="G4262" s="109"/>
      <c r="H4262" s="109"/>
      <c r="I4262" s="110"/>
    </row>
    <row r="4263" spans="2:9">
      <c r="B4263" s="109"/>
      <c r="C4263" s="109"/>
      <c r="D4263" s="109"/>
      <c r="E4263" s="109"/>
      <c r="F4263" s="109"/>
      <c r="G4263" s="109"/>
      <c r="H4263" s="109"/>
      <c r="I4263" s="110"/>
    </row>
    <row r="4264" spans="2:9">
      <c r="B4264" s="109"/>
      <c r="C4264" s="109"/>
      <c r="D4264" s="109"/>
      <c r="E4264" s="109"/>
      <c r="F4264" s="109"/>
      <c r="G4264" s="109"/>
      <c r="H4264" s="109"/>
      <c r="I4264" s="110"/>
    </row>
    <row r="4265" spans="2:9">
      <c r="B4265" s="109"/>
      <c r="C4265" s="109"/>
      <c r="D4265" s="109"/>
      <c r="E4265" s="109"/>
      <c r="F4265" s="109"/>
      <c r="G4265" s="109"/>
      <c r="H4265" s="109"/>
      <c r="I4265" s="110"/>
    </row>
    <row r="4266" spans="2:9">
      <c r="B4266" s="109"/>
      <c r="C4266" s="109"/>
      <c r="D4266" s="109"/>
      <c r="E4266" s="109"/>
      <c r="F4266" s="109"/>
      <c r="G4266" s="109"/>
      <c r="H4266" s="109"/>
      <c r="I4266" s="110"/>
    </row>
    <row r="4267" spans="2:9">
      <c r="B4267" s="109"/>
      <c r="C4267" s="109"/>
      <c r="D4267" s="109"/>
      <c r="E4267" s="109"/>
      <c r="F4267" s="109"/>
      <c r="G4267" s="109"/>
      <c r="H4267" s="109"/>
      <c r="I4267" s="110"/>
    </row>
    <row r="4268" spans="2:9">
      <c r="B4268" s="109"/>
      <c r="C4268" s="109"/>
      <c r="D4268" s="109"/>
      <c r="E4268" s="109"/>
      <c r="F4268" s="109"/>
      <c r="G4268" s="109"/>
      <c r="H4268" s="109"/>
      <c r="I4268" s="110"/>
    </row>
    <row r="4269" spans="2:9">
      <c r="B4269" s="109"/>
      <c r="C4269" s="109"/>
      <c r="D4269" s="109"/>
      <c r="E4269" s="109"/>
      <c r="F4269" s="109"/>
      <c r="G4269" s="109"/>
      <c r="H4269" s="109"/>
      <c r="I4269" s="110"/>
    </row>
    <row r="4270" spans="2:9">
      <c r="B4270" s="109"/>
      <c r="C4270" s="109"/>
      <c r="D4270" s="109"/>
      <c r="E4270" s="109"/>
      <c r="F4270" s="109"/>
      <c r="G4270" s="109"/>
      <c r="H4270" s="109"/>
      <c r="I4270" s="110"/>
    </row>
    <row r="4271" spans="2:9">
      <c r="B4271" s="109"/>
      <c r="C4271" s="109"/>
      <c r="D4271" s="109"/>
      <c r="E4271" s="109"/>
      <c r="F4271" s="109"/>
      <c r="G4271" s="109"/>
      <c r="H4271" s="109"/>
      <c r="I4271" s="110"/>
    </row>
    <row r="4272" spans="2:9">
      <c r="B4272" s="109"/>
      <c r="C4272" s="109"/>
      <c r="D4272" s="109"/>
      <c r="E4272" s="109"/>
      <c r="F4272" s="109"/>
      <c r="G4272" s="109"/>
      <c r="H4272" s="109"/>
      <c r="I4272" s="110"/>
    </row>
    <row r="4273" spans="2:9">
      <c r="B4273" s="109"/>
      <c r="C4273" s="109"/>
      <c r="D4273" s="109"/>
      <c r="E4273" s="109"/>
      <c r="F4273" s="109"/>
      <c r="G4273" s="109"/>
      <c r="H4273" s="109"/>
      <c r="I4273" s="110"/>
    </row>
    <row r="4274" spans="2:9">
      <c r="B4274" s="109"/>
      <c r="C4274" s="109"/>
      <c r="D4274" s="109"/>
      <c r="E4274" s="109"/>
      <c r="F4274" s="109"/>
      <c r="G4274" s="109"/>
      <c r="H4274" s="109"/>
      <c r="I4274" s="110"/>
    </row>
    <row r="4275" spans="2:9">
      <c r="B4275" s="109"/>
      <c r="C4275" s="109"/>
      <c r="D4275" s="109"/>
      <c r="E4275" s="109"/>
      <c r="F4275" s="109"/>
      <c r="G4275" s="109"/>
      <c r="H4275" s="109"/>
      <c r="I4275" s="110"/>
    </row>
    <row r="4276" spans="2:9">
      <c r="B4276" s="109"/>
      <c r="C4276" s="109"/>
      <c r="D4276" s="109"/>
      <c r="E4276" s="109"/>
      <c r="F4276" s="109"/>
      <c r="G4276" s="109"/>
      <c r="H4276" s="109"/>
      <c r="I4276" s="110"/>
    </row>
    <row r="4277" spans="2:9">
      <c r="B4277" s="109"/>
      <c r="C4277" s="109"/>
      <c r="D4277" s="109"/>
      <c r="E4277" s="109"/>
      <c r="F4277" s="109"/>
      <c r="G4277" s="109"/>
      <c r="H4277" s="109"/>
      <c r="I4277" s="110"/>
    </row>
    <row r="4278" spans="2:9">
      <c r="B4278" s="109"/>
      <c r="C4278" s="109"/>
      <c r="D4278" s="109"/>
      <c r="E4278" s="109"/>
      <c r="F4278" s="109"/>
      <c r="G4278" s="109"/>
      <c r="H4278" s="109"/>
      <c r="I4278" s="110"/>
    </row>
    <row r="4279" spans="2:9">
      <c r="B4279" s="109"/>
      <c r="C4279" s="109"/>
      <c r="D4279" s="109"/>
      <c r="E4279" s="109"/>
      <c r="F4279" s="109"/>
      <c r="G4279" s="109"/>
      <c r="H4279" s="109"/>
      <c r="I4279" s="110"/>
    </row>
    <row r="4280" spans="2:9">
      <c r="B4280" s="109"/>
      <c r="C4280" s="109"/>
      <c r="D4280" s="109"/>
      <c r="E4280" s="109"/>
      <c r="F4280" s="109"/>
      <c r="G4280" s="109"/>
      <c r="H4280" s="109"/>
      <c r="I4280" s="110"/>
    </row>
    <row r="4281" spans="2:9">
      <c r="B4281" s="109"/>
      <c r="C4281" s="109"/>
      <c r="D4281" s="109"/>
      <c r="E4281" s="109"/>
      <c r="F4281" s="109"/>
      <c r="G4281" s="109"/>
      <c r="H4281" s="109"/>
      <c r="I4281" s="110"/>
    </row>
    <row r="4282" spans="2:9">
      <c r="B4282" s="109"/>
      <c r="C4282" s="109"/>
      <c r="D4282" s="109"/>
      <c r="E4282" s="109"/>
      <c r="F4282" s="109"/>
      <c r="G4282" s="109"/>
      <c r="H4282" s="109"/>
      <c r="I4282" s="110"/>
    </row>
    <row r="4283" spans="2:9">
      <c r="B4283" s="109"/>
      <c r="C4283" s="109"/>
      <c r="D4283" s="109"/>
      <c r="E4283" s="109"/>
      <c r="F4283" s="109"/>
      <c r="G4283" s="109"/>
      <c r="H4283" s="109"/>
      <c r="I4283" s="110"/>
    </row>
    <row r="4284" spans="2:9">
      <c r="B4284" s="109"/>
      <c r="C4284" s="109"/>
      <c r="D4284" s="109"/>
      <c r="E4284" s="109"/>
      <c r="F4284" s="109"/>
      <c r="G4284" s="109"/>
      <c r="H4284" s="109"/>
      <c r="I4284" s="110"/>
    </row>
    <row r="4285" spans="2:9">
      <c r="B4285" s="109"/>
      <c r="C4285" s="109"/>
      <c r="D4285" s="109"/>
      <c r="E4285" s="109"/>
      <c r="F4285" s="109"/>
      <c r="G4285" s="109"/>
      <c r="H4285" s="109"/>
      <c r="I4285" s="110"/>
    </row>
    <row r="4286" spans="2:9">
      <c r="B4286" s="109"/>
      <c r="C4286" s="109"/>
      <c r="D4286" s="109"/>
      <c r="E4286" s="109"/>
      <c r="F4286" s="109"/>
      <c r="G4286" s="109"/>
      <c r="H4286" s="109"/>
      <c r="I4286" s="110"/>
    </row>
    <row r="4287" spans="2:9">
      <c r="B4287" s="109"/>
      <c r="C4287" s="109"/>
      <c r="D4287" s="109"/>
      <c r="E4287" s="109"/>
      <c r="F4287" s="109"/>
      <c r="G4287" s="109"/>
      <c r="H4287" s="109"/>
      <c r="I4287" s="110"/>
    </row>
    <row r="4288" spans="2:9">
      <c r="B4288" s="109"/>
      <c r="C4288" s="109"/>
      <c r="D4288" s="109"/>
      <c r="E4288" s="109"/>
      <c r="F4288" s="109"/>
      <c r="G4288" s="109"/>
      <c r="H4288" s="109"/>
      <c r="I4288" s="110"/>
    </row>
    <row r="4289" spans="2:9">
      <c r="B4289" s="109"/>
      <c r="C4289" s="109"/>
      <c r="D4289" s="109"/>
      <c r="E4289" s="109"/>
      <c r="F4289" s="109"/>
      <c r="G4289" s="109"/>
      <c r="H4289" s="109"/>
      <c r="I4289" s="110"/>
    </row>
    <row r="4290" spans="2:9">
      <c r="B4290" s="109"/>
      <c r="C4290" s="109"/>
      <c r="D4290" s="109"/>
      <c r="E4290" s="109"/>
      <c r="F4290" s="109"/>
      <c r="G4290" s="109"/>
      <c r="H4290" s="109"/>
      <c r="I4290" s="110"/>
    </row>
    <row r="4291" spans="2:9">
      <c r="B4291" s="109"/>
      <c r="C4291" s="109"/>
      <c r="D4291" s="109"/>
      <c r="E4291" s="109"/>
      <c r="F4291" s="109"/>
      <c r="G4291" s="109"/>
      <c r="H4291" s="109"/>
      <c r="I4291" s="110"/>
    </row>
    <row r="4292" spans="2:9">
      <c r="B4292" s="109"/>
      <c r="C4292" s="109"/>
      <c r="D4292" s="109"/>
      <c r="E4292" s="109"/>
      <c r="F4292" s="109"/>
      <c r="G4292" s="109"/>
      <c r="H4292" s="109"/>
      <c r="I4292" s="110"/>
    </row>
    <row r="4293" spans="2:9">
      <c r="B4293" s="109"/>
      <c r="C4293" s="109"/>
      <c r="D4293" s="109"/>
      <c r="E4293" s="109"/>
      <c r="F4293" s="109"/>
      <c r="G4293" s="109"/>
      <c r="H4293" s="109"/>
      <c r="I4293" s="110"/>
    </row>
    <row r="4294" spans="2:9">
      <c r="B4294" s="109"/>
      <c r="C4294" s="109"/>
      <c r="D4294" s="109"/>
      <c r="E4294" s="109"/>
      <c r="F4294" s="109"/>
      <c r="G4294" s="109"/>
      <c r="H4294" s="109"/>
      <c r="I4294" s="110"/>
    </row>
    <row r="4295" spans="2:9">
      <c r="B4295" s="109"/>
      <c r="C4295" s="109"/>
      <c r="D4295" s="109"/>
      <c r="E4295" s="109"/>
      <c r="F4295" s="109"/>
      <c r="G4295" s="109"/>
      <c r="H4295" s="109"/>
      <c r="I4295" s="110"/>
    </row>
    <row r="4296" spans="2:9">
      <c r="B4296" s="109"/>
      <c r="C4296" s="109"/>
      <c r="D4296" s="109"/>
      <c r="E4296" s="109"/>
      <c r="F4296" s="109"/>
      <c r="G4296" s="109"/>
      <c r="H4296" s="109"/>
      <c r="I4296" s="110"/>
    </row>
    <row r="4297" spans="2:9">
      <c r="B4297" s="109"/>
      <c r="C4297" s="109"/>
      <c r="D4297" s="109"/>
      <c r="E4297" s="109"/>
      <c r="F4297" s="109"/>
      <c r="G4297" s="109"/>
      <c r="H4297" s="109"/>
      <c r="I4297" s="110"/>
    </row>
    <row r="4298" spans="2:9">
      <c r="B4298" s="109"/>
      <c r="C4298" s="109"/>
      <c r="D4298" s="109"/>
      <c r="E4298" s="109"/>
      <c r="F4298" s="109"/>
      <c r="G4298" s="109"/>
      <c r="H4298" s="109"/>
      <c r="I4298" s="110"/>
    </row>
    <row r="4299" spans="2:9">
      <c r="B4299" s="109"/>
      <c r="C4299" s="109"/>
      <c r="D4299" s="109"/>
      <c r="E4299" s="109"/>
      <c r="F4299" s="109"/>
      <c r="G4299" s="109"/>
      <c r="H4299" s="109"/>
      <c r="I4299" s="110"/>
    </row>
    <row r="4300" spans="2:9">
      <c r="B4300" s="109"/>
      <c r="C4300" s="109"/>
      <c r="D4300" s="109"/>
      <c r="E4300" s="109"/>
      <c r="F4300" s="109"/>
      <c r="G4300" s="109"/>
      <c r="H4300" s="109"/>
      <c r="I4300" s="110"/>
    </row>
    <row r="4301" spans="2:9">
      <c r="B4301" s="109"/>
      <c r="C4301" s="109"/>
      <c r="D4301" s="109"/>
      <c r="E4301" s="109"/>
      <c r="F4301" s="109"/>
      <c r="G4301" s="109"/>
      <c r="H4301" s="109"/>
      <c r="I4301" s="110"/>
    </row>
    <row r="4302" spans="2:9">
      <c r="B4302" s="109"/>
      <c r="C4302" s="109"/>
      <c r="D4302" s="109"/>
      <c r="E4302" s="109"/>
      <c r="F4302" s="109"/>
      <c r="G4302" s="109"/>
      <c r="H4302" s="109"/>
      <c r="I4302" s="110"/>
    </row>
    <row r="4303" spans="2:9">
      <c r="B4303" s="109"/>
      <c r="C4303" s="109"/>
      <c r="D4303" s="109"/>
      <c r="E4303" s="109"/>
      <c r="F4303" s="109"/>
      <c r="G4303" s="109"/>
      <c r="H4303" s="109"/>
      <c r="I4303" s="110"/>
    </row>
    <row r="4304" spans="2:9">
      <c r="B4304" s="109"/>
      <c r="C4304" s="109"/>
      <c r="D4304" s="109"/>
      <c r="E4304" s="109"/>
      <c r="F4304" s="109"/>
      <c r="G4304" s="109"/>
      <c r="H4304" s="109"/>
      <c r="I4304" s="110"/>
    </row>
    <row r="4305" spans="2:9">
      <c r="B4305" s="109"/>
      <c r="C4305" s="109"/>
      <c r="D4305" s="109"/>
      <c r="E4305" s="109"/>
      <c r="F4305" s="109"/>
      <c r="G4305" s="109"/>
      <c r="H4305" s="109"/>
      <c r="I4305" s="110"/>
    </row>
    <row r="4306" spans="2:9">
      <c r="B4306" s="109"/>
      <c r="C4306" s="109"/>
      <c r="D4306" s="109"/>
      <c r="E4306" s="109"/>
      <c r="F4306" s="109"/>
      <c r="G4306" s="109"/>
      <c r="H4306" s="109"/>
      <c r="I4306" s="110"/>
    </row>
    <row r="4307" spans="2:9">
      <c r="B4307" s="109"/>
      <c r="C4307" s="109"/>
      <c r="D4307" s="109"/>
      <c r="E4307" s="109"/>
      <c r="F4307" s="109"/>
      <c r="G4307" s="109"/>
      <c r="H4307" s="109"/>
      <c r="I4307" s="110"/>
    </row>
    <row r="4308" spans="2:9">
      <c r="B4308" s="109"/>
      <c r="C4308" s="109"/>
      <c r="D4308" s="109"/>
      <c r="E4308" s="109"/>
      <c r="F4308" s="109"/>
      <c r="G4308" s="109"/>
      <c r="H4308" s="109"/>
      <c r="I4308" s="110"/>
    </row>
    <row r="4309" spans="2:9">
      <c r="B4309" s="109"/>
      <c r="C4309" s="109"/>
      <c r="D4309" s="109"/>
      <c r="E4309" s="109"/>
      <c r="F4309" s="109"/>
      <c r="G4309" s="109"/>
      <c r="H4309" s="109"/>
      <c r="I4309" s="110"/>
    </row>
    <row r="4310" spans="2:9">
      <c r="B4310" s="109"/>
      <c r="C4310" s="109"/>
      <c r="D4310" s="109"/>
      <c r="E4310" s="109"/>
      <c r="F4310" s="109"/>
      <c r="G4310" s="109"/>
      <c r="H4310" s="109"/>
      <c r="I4310" s="110"/>
    </row>
    <row r="4311" spans="2:9">
      <c r="B4311" s="109"/>
      <c r="C4311" s="109"/>
      <c r="D4311" s="109"/>
      <c r="E4311" s="109"/>
      <c r="F4311" s="109"/>
      <c r="G4311" s="109"/>
      <c r="H4311" s="109"/>
      <c r="I4311" s="110"/>
    </row>
    <row r="4312" spans="2:9">
      <c r="B4312" s="109"/>
      <c r="C4312" s="109"/>
      <c r="D4312" s="109"/>
      <c r="E4312" s="109"/>
      <c r="F4312" s="109"/>
      <c r="G4312" s="109"/>
      <c r="H4312" s="109"/>
      <c r="I4312" s="110"/>
    </row>
    <row r="4313" spans="2:9">
      <c r="B4313" s="109"/>
      <c r="C4313" s="109"/>
      <c r="D4313" s="109"/>
      <c r="E4313" s="109"/>
      <c r="F4313" s="109"/>
      <c r="G4313" s="109"/>
      <c r="H4313" s="109"/>
      <c r="I4313" s="110"/>
    </row>
    <row r="4314" spans="2:9">
      <c r="B4314" s="109"/>
      <c r="C4314" s="109"/>
      <c r="D4314" s="109"/>
      <c r="E4314" s="109"/>
      <c r="F4314" s="109"/>
      <c r="G4314" s="109"/>
      <c r="H4314" s="109"/>
      <c r="I4314" s="110"/>
    </row>
    <row r="4315" spans="2:9">
      <c r="B4315" s="109"/>
      <c r="C4315" s="109"/>
      <c r="D4315" s="109"/>
      <c r="E4315" s="109"/>
      <c r="F4315" s="109"/>
      <c r="G4315" s="109"/>
      <c r="H4315" s="109"/>
      <c r="I4315" s="110"/>
    </row>
    <row r="4316" spans="2:9">
      <c r="B4316" s="109"/>
      <c r="C4316" s="109"/>
      <c r="D4316" s="109"/>
      <c r="E4316" s="109"/>
      <c r="F4316" s="109"/>
      <c r="G4316" s="109"/>
      <c r="H4316" s="109"/>
      <c r="I4316" s="110"/>
    </row>
    <row r="4317" spans="2:9">
      <c r="B4317" s="109"/>
      <c r="C4317" s="109"/>
      <c r="D4317" s="109"/>
      <c r="E4317" s="109"/>
      <c r="F4317" s="109"/>
      <c r="G4317" s="109"/>
      <c r="H4317" s="109"/>
      <c r="I4317" s="110"/>
    </row>
    <row r="4318" spans="2:9">
      <c r="B4318" s="109"/>
      <c r="C4318" s="109"/>
      <c r="D4318" s="109"/>
      <c r="E4318" s="109"/>
      <c r="F4318" s="109"/>
      <c r="G4318" s="109"/>
      <c r="H4318" s="109"/>
      <c r="I4318" s="110"/>
    </row>
    <row r="4319" spans="2:9">
      <c r="B4319" s="109"/>
      <c r="C4319" s="109"/>
      <c r="D4319" s="109"/>
      <c r="E4319" s="109"/>
      <c r="F4319" s="109"/>
      <c r="G4319" s="109"/>
      <c r="H4319" s="109"/>
      <c r="I4319" s="110"/>
    </row>
    <row r="4320" spans="2:9">
      <c r="B4320" s="109"/>
      <c r="C4320" s="109"/>
      <c r="D4320" s="109"/>
      <c r="E4320" s="109"/>
      <c r="F4320" s="109"/>
      <c r="G4320" s="109"/>
      <c r="H4320" s="109"/>
      <c r="I4320" s="110"/>
    </row>
    <row r="4321" spans="2:9">
      <c r="B4321" s="109"/>
      <c r="C4321" s="109"/>
      <c r="D4321" s="109"/>
      <c r="E4321" s="109"/>
      <c r="F4321" s="109"/>
      <c r="G4321" s="109"/>
      <c r="H4321" s="109"/>
      <c r="I4321" s="110"/>
    </row>
    <row r="4322" spans="2:9">
      <c r="B4322" s="109"/>
      <c r="C4322" s="109"/>
      <c r="D4322" s="109"/>
      <c r="E4322" s="109"/>
      <c r="F4322" s="109"/>
      <c r="G4322" s="109"/>
      <c r="H4322" s="109"/>
      <c r="I4322" s="110"/>
    </row>
    <row r="4323" spans="2:9">
      <c r="B4323" s="109"/>
      <c r="C4323" s="109"/>
      <c r="D4323" s="109"/>
      <c r="E4323" s="109"/>
      <c r="F4323" s="109"/>
      <c r="G4323" s="109"/>
      <c r="H4323" s="109"/>
      <c r="I4323" s="110"/>
    </row>
    <row r="4324" spans="2:9">
      <c r="B4324" s="109"/>
      <c r="C4324" s="109"/>
      <c r="D4324" s="109"/>
      <c r="E4324" s="109"/>
      <c r="F4324" s="109"/>
      <c r="G4324" s="109"/>
      <c r="H4324" s="109"/>
      <c r="I4324" s="110"/>
    </row>
    <row r="4325" spans="2:9">
      <c r="B4325" s="109"/>
      <c r="C4325" s="109"/>
      <c r="D4325" s="109"/>
      <c r="E4325" s="109"/>
      <c r="F4325" s="109"/>
      <c r="G4325" s="109"/>
      <c r="H4325" s="109"/>
      <c r="I4325" s="110"/>
    </row>
    <row r="4326" spans="2:9">
      <c r="B4326" s="109"/>
      <c r="C4326" s="109"/>
      <c r="D4326" s="109"/>
      <c r="E4326" s="109"/>
      <c r="F4326" s="109"/>
      <c r="G4326" s="109"/>
      <c r="H4326" s="109"/>
      <c r="I4326" s="110"/>
    </row>
    <row r="4327" spans="2:9">
      <c r="B4327" s="109"/>
      <c r="C4327" s="109"/>
      <c r="D4327" s="109"/>
      <c r="E4327" s="109"/>
      <c r="F4327" s="109"/>
      <c r="G4327" s="109"/>
      <c r="H4327" s="109"/>
      <c r="I4327" s="110"/>
    </row>
    <row r="4328" spans="2:9">
      <c r="B4328" s="109"/>
      <c r="C4328" s="109"/>
      <c r="D4328" s="109"/>
      <c r="E4328" s="109"/>
      <c r="F4328" s="109"/>
      <c r="G4328" s="109"/>
      <c r="H4328" s="109"/>
      <c r="I4328" s="110"/>
    </row>
    <row r="4329" spans="2:9">
      <c r="B4329" s="109"/>
      <c r="C4329" s="109"/>
      <c r="D4329" s="109"/>
      <c r="E4329" s="109"/>
      <c r="F4329" s="109"/>
      <c r="G4329" s="109"/>
      <c r="H4329" s="109"/>
      <c r="I4329" s="110"/>
    </row>
    <row r="4330" spans="2:9">
      <c r="B4330" s="109"/>
      <c r="C4330" s="109"/>
      <c r="D4330" s="109"/>
      <c r="E4330" s="109"/>
      <c r="F4330" s="109"/>
      <c r="G4330" s="109"/>
      <c r="H4330" s="109"/>
      <c r="I4330" s="110"/>
    </row>
    <row r="4331" spans="2:9">
      <c r="B4331" s="109"/>
      <c r="C4331" s="109"/>
      <c r="D4331" s="109"/>
      <c r="E4331" s="109"/>
      <c r="F4331" s="109"/>
      <c r="G4331" s="109"/>
      <c r="H4331" s="109"/>
      <c r="I4331" s="110"/>
    </row>
    <row r="4332" spans="2:9">
      <c r="B4332" s="109"/>
      <c r="C4332" s="109"/>
      <c r="D4332" s="109"/>
      <c r="E4332" s="109"/>
      <c r="F4332" s="109"/>
      <c r="G4332" s="109"/>
      <c r="H4332" s="109"/>
      <c r="I4332" s="110"/>
    </row>
    <row r="4333" spans="2:9">
      <c r="B4333" s="109"/>
      <c r="C4333" s="109"/>
      <c r="D4333" s="109"/>
      <c r="E4333" s="109"/>
      <c r="F4333" s="109"/>
      <c r="G4333" s="109"/>
      <c r="H4333" s="109"/>
      <c r="I4333" s="110"/>
    </row>
    <row r="4334" spans="2:9">
      <c r="B4334" s="109"/>
      <c r="C4334" s="109"/>
      <c r="D4334" s="109"/>
      <c r="E4334" s="109"/>
      <c r="F4334" s="109"/>
      <c r="G4334" s="109"/>
      <c r="H4334" s="109"/>
      <c r="I4334" s="110"/>
    </row>
    <row r="4335" spans="2:9">
      <c r="B4335" s="109"/>
      <c r="C4335" s="109"/>
      <c r="D4335" s="109"/>
      <c r="E4335" s="109"/>
      <c r="F4335" s="109"/>
      <c r="G4335" s="109"/>
      <c r="H4335" s="109"/>
      <c r="I4335" s="110"/>
    </row>
    <row r="4336" spans="2:9">
      <c r="B4336" s="109"/>
      <c r="C4336" s="109"/>
      <c r="D4336" s="109"/>
      <c r="E4336" s="109"/>
      <c r="F4336" s="109"/>
      <c r="G4336" s="109"/>
      <c r="H4336" s="109"/>
      <c r="I4336" s="110"/>
    </row>
    <row r="4337" spans="2:9">
      <c r="B4337" s="109"/>
      <c r="C4337" s="109"/>
      <c r="D4337" s="109"/>
      <c r="E4337" s="109"/>
      <c r="F4337" s="109"/>
      <c r="G4337" s="109"/>
      <c r="H4337" s="109"/>
      <c r="I4337" s="110"/>
    </row>
    <row r="4338" spans="2:9">
      <c r="B4338" s="109"/>
      <c r="C4338" s="109"/>
      <c r="D4338" s="109"/>
      <c r="E4338" s="109"/>
      <c r="F4338" s="109"/>
      <c r="G4338" s="109"/>
      <c r="H4338" s="109"/>
      <c r="I4338" s="110"/>
    </row>
    <row r="4339" spans="2:9">
      <c r="B4339" s="109"/>
      <c r="C4339" s="109"/>
      <c r="D4339" s="109"/>
      <c r="E4339" s="109"/>
      <c r="F4339" s="109"/>
      <c r="G4339" s="109"/>
      <c r="H4339" s="109"/>
      <c r="I4339" s="110"/>
    </row>
    <row r="4340" spans="2:9">
      <c r="B4340" s="109"/>
      <c r="C4340" s="109"/>
      <c r="D4340" s="109"/>
      <c r="E4340" s="109"/>
      <c r="F4340" s="109"/>
      <c r="G4340" s="109"/>
      <c r="H4340" s="109"/>
      <c r="I4340" s="110"/>
    </row>
    <row r="4341" spans="2:9">
      <c r="B4341" s="109"/>
      <c r="C4341" s="109"/>
      <c r="D4341" s="109"/>
      <c r="E4341" s="109"/>
      <c r="F4341" s="109"/>
      <c r="G4341" s="109"/>
      <c r="H4341" s="109"/>
      <c r="I4341" s="110"/>
    </row>
    <row r="4342" spans="2:9">
      <c r="B4342" s="109"/>
      <c r="C4342" s="109"/>
      <c r="D4342" s="109"/>
      <c r="E4342" s="109"/>
      <c r="F4342" s="109"/>
      <c r="G4342" s="109"/>
      <c r="H4342" s="109"/>
      <c r="I4342" s="110"/>
    </row>
    <row r="4343" spans="2:9">
      <c r="B4343" s="109"/>
      <c r="C4343" s="109"/>
      <c r="D4343" s="109"/>
      <c r="E4343" s="109"/>
      <c r="F4343" s="109"/>
      <c r="G4343" s="109"/>
      <c r="H4343" s="109"/>
      <c r="I4343" s="110"/>
    </row>
    <row r="4344" spans="2:9">
      <c r="B4344" s="109"/>
      <c r="C4344" s="109"/>
      <c r="D4344" s="109"/>
      <c r="E4344" s="109"/>
      <c r="F4344" s="109"/>
      <c r="G4344" s="109"/>
      <c r="H4344" s="109"/>
      <c r="I4344" s="110"/>
    </row>
    <row r="4345" spans="2:9">
      <c r="B4345" s="109"/>
      <c r="C4345" s="109"/>
      <c r="D4345" s="109"/>
      <c r="E4345" s="109"/>
      <c r="F4345" s="109"/>
      <c r="G4345" s="109"/>
      <c r="H4345" s="109"/>
      <c r="I4345" s="110"/>
    </row>
    <row r="4346" spans="2:9">
      <c r="B4346" s="109"/>
      <c r="C4346" s="109"/>
      <c r="D4346" s="109"/>
      <c r="E4346" s="109"/>
      <c r="F4346" s="109"/>
      <c r="G4346" s="109"/>
      <c r="H4346" s="109"/>
      <c r="I4346" s="110"/>
    </row>
    <row r="4347" spans="2:9">
      <c r="B4347" s="109"/>
      <c r="C4347" s="109"/>
      <c r="D4347" s="109"/>
      <c r="E4347" s="109"/>
      <c r="F4347" s="109"/>
      <c r="G4347" s="109"/>
      <c r="H4347" s="109"/>
      <c r="I4347" s="110"/>
    </row>
    <row r="4348" spans="2:9">
      <c r="B4348" s="109"/>
      <c r="C4348" s="109"/>
      <c r="D4348" s="109"/>
      <c r="E4348" s="109"/>
      <c r="F4348" s="109"/>
      <c r="G4348" s="109"/>
      <c r="H4348" s="109"/>
      <c r="I4348" s="110"/>
    </row>
    <row r="4349" spans="2:9">
      <c r="B4349" s="109"/>
      <c r="C4349" s="109"/>
      <c r="D4349" s="109"/>
      <c r="E4349" s="109"/>
      <c r="F4349" s="109"/>
      <c r="G4349" s="109"/>
      <c r="H4349" s="109"/>
      <c r="I4349" s="110"/>
    </row>
    <row r="4350" spans="2:9">
      <c r="B4350" s="109"/>
      <c r="C4350" s="109"/>
      <c r="D4350" s="109"/>
      <c r="E4350" s="109"/>
      <c r="F4350" s="109"/>
      <c r="G4350" s="109"/>
      <c r="H4350" s="109"/>
      <c r="I4350" s="110"/>
    </row>
    <row r="4351" spans="2:9">
      <c r="B4351" s="109"/>
      <c r="C4351" s="109"/>
      <c r="D4351" s="109"/>
      <c r="E4351" s="109"/>
      <c r="F4351" s="109"/>
      <c r="G4351" s="109"/>
      <c r="H4351" s="109"/>
      <c r="I4351" s="110"/>
    </row>
    <row r="4352" spans="2:9">
      <c r="B4352" s="109"/>
      <c r="C4352" s="109"/>
      <c r="D4352" s="109"/>
      <c r="E4352" s="109"/>
      <c r="F4352" s="109"/>
      <c r="G4352" s="109"/>
      <c r="H4352" s="109"/>
      <c r="I4352" s="110"/>
    </row>
    <row r="4353" spans="2:9">
      <c r="B4353" s="109"/>
      <c r="C4353" s="109"/>
      <c r="D4353" s="109"/>
      <c r="E4353" s="109"/>
      <c r="F4353" s="109"/>
      <c r="G4353" s="109"/>
      <c r="H4353" s="109"/>
      <c r="I4353" s="110"/>
    </row>
    <row r="4354" spans="2:9">
      <c r="B4354" s="109"/>
      <c r="C4354" s="109"/>
      <c r="D4354" s="109"/>
      <c r="E4354" s="109"/>
      <c r="F4354" s="109"/>
      <c r="G4354" s="109"/>
      <c r="H4354" s="109"/>
      <c r="I4354" s="110"/>
    </row>
    <row r="4355" spans="2:9">
      <c r="B4355" s="109"/>
      <c r="C4355" s="109"/>
      <c r="D4355" s="109"/>
      <c r="E4355" s="109"/>
      <c r="F4355" s="109"/>
      <c r="G4355" s="109"/>
      <c r="H4355" s="109"/>
      <c r="I4355" s="110"/>
    </row>
    <row r="4356" spans="2:9">
      <c r="B4356" s="109"/>
      <c r="C4356" s="109"/>
      <c r="D4356" s="109"/>
      <c r="E4356" s="109"/>
      <c r="F4356" s="109"/>
      <c r="G4356" s="109"/>
      <c r="H4356" s="109"/>
      <c r="I4356" s="110"/>
    </row>
    <row r="4357" spans="2:9">
      <c r="B4357" s="109"/>
      <c r="C4357" s="109"/>
      <c r="D4357" s="109"/>
      <c r="E4357" s="109"/>
      <c r="F4357" s="109"/>
      <c r="G4357" s="109"/>
      <c r="H4357" s="109"/>
      <c r="I4357" s="110"/>
    </row>
    <row r="4358" spans="2:9">
      <c r="B4358" s="109"/>
      <c r="C4358" s="109"/>
      <c r="D4358" s="109"/>
      <c r="E4358" s="109"/>
      <c r="F4358" s="109"/>
      <c r="G4358" s="109"/>
      <c r="H4358" s="109"/>
      <c r="I4358" s="110"/>
    </row>
    <row r="4359" spans="2:9">
      <c r="B4359" s="109"/>
      <c r="C4359" s="109"/>
      <c r="D4359" s="109"/>
      <c r="E4359" s="109"/>
      <c r="F4359" s="109"/>
      <c r="G4359" s="109"/>
      <c r="H4359" s="109"/>
      <c r="I4359" s="110"/>
    </row>
    <row r="4360" spans="2:9">
      <c r="B4360" s="109"/>
      <c r="C4360" s="109"/>
      <c r="D4360" s="109"/>
      <c r="E4360" s="109"/>
      <c r="F4360" s="109"/>
      <c r="G4360" s="109"/>
      <c r="H4360" s="109"/>
      <c r="I4360" s="110"/>
    </row>
    <row r="4361" spans="2:9">
      <c r="B4361" s="109"/>
      <c r="C4361" s="109"/>
      <c r="D4361" s="109"/>
      <c r="E4361" s="109"/>
      <c r="F4361" s="109"/>
      <c r="G4361" s="109"/>
      <c r="H4361" s="109"/>
      <c r="I4361" s="110"/>
    </row>
    <row r="4362" spans="2:9">
      <c r="B4362" s="109"/>
      <c r="C4362" s="109"/>
      <c r="D4362" s="109"/>
      <c r="E4362" s="109"/>
      <c r="F4362" s="109"/>
      <c r="G4362" s="109"/>
      <c r="H4362" s="109"/>
      <c r="I4362" s="110"/>
    </row>
    <row r="4363" spans="2:9">
      <c r="B4363" s="109"/>
      <c r="C4363" s="109"/>
      <c r="D4363" s="109"/>
      <c r="E4363" s="109"/>
      <c r="F4363" s="109"/>
      <c r="G4363" s="109"/>
      <c r="H4363" s="109"/>
      <c r="I4363" s="110"/>
    </row>
    <row r="4364" spans="2:9">
      <c r="B4364" s="109"/>
      <c r="C4364" s="109"/>
      <c r="D4364" s="109"/>
      <c r="E4364" s="109"/>
      <c r="F4364" s="109"/>
      <c r="G4364" s="109"/>
      <c r="H4364" s="109"/>
      <c r="I4364" s="110"/>
    </row>
    <row r="4365" spans="2:9">
      <c r="B4365" s="109"/>
      <c r="C4365" s="109"/>
      <c r="D4365" s="109"/>
      <c r="E4365" s="109"/>
      <c r="F4365" s="109"/>
      <c r="G4365" s="109"/>
      <c r="H4365" s="109"/>
      <c r="I4365" s="110"/>
    </row>
    <row r="4366" spans="2:9">
      <c r="B4366" s="109"/>
      <c r="C4366" s="109"/>
      <c r="D4366" s="109"/>
      <c r="E4366" s="109"/>
      <c r="F4366" s="109"/>
      <c r="G4366" s="109"/>
      <c r="H4366" s="109"/>
      <c r="I4366" s="110"/>
    </row>
    <row r="4367" spans="2:9">
      <c r="B4367" s="109"/>
      <c r="C4367" s="109"/>
      <c r="D4367" s="109"/>
      <c r="E4367" s="109"/>
      <c r="F4367" s="109"/>
      <c r="G4367" s="109"/>
      <c r="H4367" s="109"/>
      <c r="I4367" s="110"/>
    </row>
    <row r="4368" spans="2:9">
      <c r="B4368" s="109"/>
      <c r="C4368" s="109"/>
      <c r="D4368" s="109"/>
      <c r="E4368" s="109"/>
      <c r="F4368" s="109"/>
      <c r="G4368" s="109"/>
      <c r="H4368" s="109"/>
      <c r="I4368" s="110"/>
    </row>
    <row r="4369" spans="2:9">
      <c r="B4369" s="109"/>
      <c r="C4369" s="109"/>
      <c r="D4369" s="109"/>
      <c r="E4369" s="109"/>
      <c r="F4369" s="109"/>
      <c r="G4369" s="109"/>
      <c r="H4369" s="109"/>
      <c r="I4369" s="110"/>
    </row>
    <row r="4370" spans="2:9">
      <c r="B4370" s="109"/>
      <c r="C4370" s="109"/>
      <c r="D4370" s="109"/>
      <c r="E4370" s="109"/>
      <c r="F4370" s="109"/>
      <c r="G4370" s="109"/>
      <c r="H4370" s="109"/>
      <c r="I4370" s="110"/>
    </row>
    <row r="4371" spans="2:9">
      <c r="B4371" s="109"/>
      <c r="C4371" s="109"/>
      <c r="D4371" s="109"/>
      <c r="E4371" s="109"/>
      <c r="F4371" s="109"/>
      <c r="G4371" s="109"/>
      <c r="H4371" s="109"/>
      <c r="I4371" s="110"/>
    </row>
    <row r="4372" spans="2:9">
      <c r="B4372" s="109"/>
      <c r="C4372" s="109"/>
      <c r="D4372" s="109"/>
      <c r="E4372" s="109"/>
      <c r="F4372" s="109"/>
      <c r="G4372" s="109"/>
      <c r="H4372" s="109"/>
      <c r="I4372" s="110"/>
    </row>
    <row r="4373" spans="2:9">
      <c r="B4373" s="109"/>
      <c r="C4373" s="109"/>
      <c r="D4373" s="109"/>
      <c r="E4373" s="109"/>
      <c r="F4373" s="109"/>
      <c r="G4373" s="109"/>
      <c r="H4373" s="109"/>
      <c r="I4373" s="110"/>
    </row>
    <row r="4374" spans="2:9">
      <c r="B4374" s="109"/>
      <c r="C4374" s="109"/>
      <c r="D4374" s="109"/>
      <c r="E4374" s="109"/>
      <c r="F4374" s="109"/>
      <c r="G4374" s="109"/>
      <c r="H4374" s="109"/>
      <c r="I4374" s="110"/>
    </row>
    <row r="4375" spans="2:9">
      <c r="B4375" s="109"/>
      <c r="C4375" s="109"/>
      <c r="D4375" s="109"/>
      <c r="E4375" s="109"/>
      <c r="F4375" s="109"/>
      <c r="G4375" s="109"/>
      <c r="H4375" s="109"/>
      <c r="I4375" s="110"/>
    </row>
    <row r="4376" spans="2:9">
      <c r="B4376" s="109"/>
      <c r="C4376" s="109"/>
      <c r="D4376" s="109"/>
      <c r="E4376" s="109"/>
      <c r="F4376" s="109"/>
      <c r="G4376" s="109"/>
      <c r="H4376" s="109"/>
      <c r="I4376" s="110"/>
    </row>
    <row r="4377" spans="2:9">
      <c r="B4377" s="109"/>
      <c r="C4377" s="109"/>
      <c r="D4377" s="109"/>
      <c r="E4377" s="109"/>
      <c r="F4377" s="109"/>
      <c r="G4377" s="109"/>
      <c r="H4377" s="109"/>
      <c r="I4377" s="110"/>
    </row>
    <row r="4378" spans="2:9">
      <c r="B4378" s="109"/>
      <c r="C4378" s="109"/>
      <c r="D4378" s="109"/>
      <c r="E4378" s="109"/>
      <c r="F4378" s="109"/>
      <c r="G4378" s="109"/>
      <c r="H4378" s="109"/>
      <c r="I4378" s="110"/>
    </row>
    <row r="4379" spans="2:9">
      <c r="B4379" s="109"/>
      <c r="C4379" s="109"/>
      <c r="D4379" s="109"/>
      <c r="E4379" s="109"/>
      <c r="F4379" s="109"/>
      <c r="G4379" s="109"/>
      <c r="H4379" s="109"/>
      <c r="I4379" s="110"/>
    </row>
    <row r="4380" spans="2:9">
      <c r="B4380" s="109"/>
      <c r="C4380" s="109"/>
      <c r="D4380" s="109"/>
      <c r="E4380" s="109"/>
      <c r="F4380" s="109"/>
      <c r="G4380" s="109"/>
      <c r="H4380" s="109"/>
      <c r="I4380" s="110"/>
    </row>
    <row r="4381" spans="2:9">
      <c r="B4381" s="109"/>
      <c r="C4381" s="109"/>
      <c r="D4381" s="109"/>
      <c r="E4381" s="109"/>
      <c r="F4381" s="109"/>
      <c r="G4381" s="109"/>
      <c r="H4381" s="109"/>
      <c r="I4381" s="110"/>
    </row>
    <row r="4382" spans="2:9">
      <c r="B4382" s="109"/>
      <c r="C4382" s="109"/>
      <c r="D4382" s="109"/>
      <c r="E4382" s="109"/>
      <c r="F4382" s="109"/>
      <c r="G4382" s="109"/>
      <c r="H4382" s="109"/>
      <c r="I4382" s="110"/>
    </row>
    <row r="4383" spans="2:9">
      <c r="B4383" s="109"/>
      <c r="C4383" s="109"/>
      <c r="D4383" s="109"/>
      <c r="E4383" s="109"/>
      <c r="F4383" s="109"/>
      <c r="G4383" s="109"/>
      <c r="H4383" s="109"/>
      <c r="I4383" s="110"/>
    </row>
    <row r="4384" spans="2:9">
      <c r="B4384" s="109"/>
      <c r="C4384" s="109"/>
      <c r="D4384" s="109"/>
      <c r="E4384" s="109"/>
      <c r="F4384" s="109"/>
      <c r="G4384" s="109"/>
      <c r="H4384" s="109"/>
      <c r="I4384" s="110"/>
    </row>
    <row r="4385" spans="2:9">
      <c r="B4385" s="109"/>
      <c r="C4385" s="109"/>
      <c r="D4385" s="109"/>
      <c r="E4385" s="109"/>
      <c r="F4385" s="109"/>
      <c r="G4385" s="109"/>
      <c r="H4385" s="109"/>
      <c r="I4385" s="110"/>
    </row>
    <row r="4386" spans="2:9">
      <c r="B4386" s="109"/>
      <c r="C4386" s="109"/>
      <c r="D4386" s="109"/>
      <c r="E4386" s="109"/>
      <c r="F4386" s="109"/>
      <c r="G4386" s="109"/>
      <c r="H4386" s="109"/>
      <c r="I4386" s="110"/>
    </row>
    <row r="4387" spans="2:9">
      <c r="B4387" s="109"/>
      <c r="C4387" s="109"/>
      <c r="D4387" s="109"/>
      <c r="E4387" s="109"/>
      <c r="F4387" s="109"/>
      <c r="G4387" s="109"/>
      <c r="H4387" s="109"/>
      <c r="I4387" s="110"/>
    </row>
    <row r="4388" spans="2:9">
      <c r="B4388" s="109"/>
      <c r="C4388" s="109"/>
      <c r="D4388" s="109"/>
      <c r="E4388" s="109"/>
      <c r="F4388" s="109"/>
      <c r="G4388" s="109"/>
      <c r="H4388" s="109"/>
      <c r="I4388" s="110"/>
    </row>
    <row r="4389" spans="2:9">
      <c r="B4389" s="109"/>
      <c r="C4389" s="109"/>
      <c r="D4389" s="109"/>
      <c r="E4389" s="109"/>
      <c r="F4389" s="109"/>
      <c r="G4389" s="109"/>
      <c r="H4389" s="109"/>
      <c r="I4389" s="110"/>
    </row>
    <row r="4390" spans="2:9">
      <c r="B4390" s="109"/>
      <c r="C4390" s="109"/>
      <c r="D4390" s="109"/>
      <c r="E4390" s="109"/>
      <c r="F4390" s="109"/>
      <c r="G4390" s="109"/>
      <c r="H4390" s="109"/>
      <c r="I4390" s="110"/>
    </row>
    <row r="4391" spans="2:9">
      <c r="B4391" s="109"/>
      <c r="C4391" s="109"/>
      <c r="D4391" s="109"/>
      <c r="E4391" s="109"/>
      <c r="F4391" s="109"/>
      <c r="G4391" s="109"/>
      <c r="H4391" s="109"/>
      <c r="I4391" s="110"/>
    </row>
    <row r="4392" spans="2:9">
      <c r="B4392" s="109"/>
      <c r="C4392" s="109"/>
      <c r="D4392" s="109"/>
      <c r="E4392" s="109"/>
      <c r="F4392" s="109"/>
      <c r="G4392" s="109"/>
      <c r="H4392" s="109"/>
      <c r="I4392" s="110"/>
    </row>
    <row r="4393" spans="2:9">
      <c r="B4393" s="109"/>
      <c r="C4393" s="109"/>
      <c r="D4393" s="109"/>
      <c r="E4393" s="109"/>
      <c r="F4393" s="109"/>
      <c r="G4393" s="109"/>
      <c r="H4393" s="109"/>
      <c r="I4393" s="110"/>
    </row>
    <row r="4394" spans="2:9">
      <c r="B4394" s="109"/>
      <c r="C4394" s="109"/>
      <c r="D4394" s="109"/>
      <c r="E4394" s="109"/>
      <c r="F4394" s="109"/>
      <c r="G4394" s="109"/>
      <c r="H4394" s="109"/>
      <c r="I4394" s="110"/>
    </row>
    <row r="4395" spans="2:9">
      <c r="B4395" s="109"/>
      <c r="C4395" s="109"/>
      <c r="D4395" s="109"/>
      <c r="E4395" s="109"/>
      <c r="F4395" s="109"/>
      <c r="G4395" s="109"/>
      <c r="H4395" s="109"/>
      <c r="I4395" s="110"/>
    </row>
    <row r="4396" spans="2:9">
      <c r="B4396" s="109"/>
      <c r="C4396" s="109"/>
      <c r="D4396" s="109"/>
      <c r="E4396" s="109"/>
      <c r="F4396" s="109"/>
      <c r="G4396" s="109"/>
      <c r="H4396" s="109"/>
      <c r="I4396" s="110"/>
    </row>
    <row r="4397" spans="2:9">
      <c r="B4397" s="109"/>
      <c r="C4397" s="109"/>
      <c r="D4397" s="109"/>
      <c r="E4397" s="109"/>
      <c r="F4397" s="109"/>
      <c r="G4397" s="109"/>
      <c r="H4397" s="109"/>
      <c r="I4397" s="110"/>
    </row>
    <row r="4398" spans="2:9">
      <c r="B4398" s="109"/>
      <c r="C4398" s="109"/>
      <c r="D4398" s="109"/>
      <c r="E4398" s="109"/>
      <c r="F4398" s="109"/>
      <c r="G4398" s="109"/>
      <c r="H4398" s="109"/>
      <c r="I4398" s="110"/>
    </row>
    <row r="4399" spans="2:9">
      <c r="B4399" s="109"/>
      <c r="C4399" s="109"/>
      <c r="D4399" s="109"/>
      <c r="E4399" s="109"/>
      <c r="F4399" s="109"/>
      <c r="G4399" s="109"/>
      <c r="H4399" s="109"/>
      <c r="I4399" s="110"/>
    </row>
    <row r="4400" spans="2:9">
      <c r="B4400" s="109"/>
      <c r="C4400" s="109"/>
      <c r="D4400" s="109"/>
      <c r="E4400" s="109"/>
      <c r="F4400" s="109"/>
      <c r="G4400" s="109"/>
      <c r="H4400" s="109"/>
      <c r="I4400" s="110"/>
    </row>
    <row r="4401" spans="2:9">
      <c r="B4401" s="109"/>
      <c r="C4401" s="109"/>
      <c r="D4401" s="109"/>
      <c r="E4401" s="109"/>
      <c r="F4401" s="109"/>
      <c r="G4401" s="109"/>
      <c r="H4401" s="109"/>
      <c r="I4401" s="110"/>
    </row>
    <row r="4402" spans="2:9">
      <c r="B4402" s="109"/>
      <c r="C4402" s="109"/>
      <c r="D4402" s="109"/>
      <c r="E4402" s="109"/>
      <c r="F4402" s="109"/>
      <c r="G4402" s="109"/>
      <c r="H4402" s="109"/>
      <c r="I4402" s="110"/>
    </row>
    <row r="4403" spans="2:9">
      <c r="B4403" s="109"/>
      <c r="C4403" s="109"/>
      <c r="D4403" s="109"/>
      <c r="E4403" s="109"/>
      <c r="F4403" s="109"/>
      <c r="G4403" s="109"/>
      <c r="H4403" s="109"/>
      <c r="I4403" s="110"/>
    </row>
    <row r="4404" spans="2:9">
      <c r="B4404" s="109"/>
      <c r="C4404" s="109"/>
      <c r="D4404" s="109"/>
      <c r="E4404" s="109"/>
      <c r="F4404" s="109"/>
      <c r="G4404" s="109"/>
      <c r="H4404" s="109"/>
      <c r="I4404" s="110"/>
    </row>
    <row r="4405" spans="2:9">
      <c r="B4405" s="109"/>
      <c r="C4405" s="109"/>
      <c r="D4405" s="109"/>
      <c r="E4405" s="109"/>
      <c r="F4405" s="109"/>
      <c r="G4405" s="109"/>
      <c r="H4405" s="109"/>
      <c r="I4405" s="110"/>
    </row>
    <row r="4406" spans="2:9">
      <c r="B4406" s="109"/>
      <c r="C4406" s="109"/>
      <c r="D4406" s="109"/>
      <c r="E4406" s="109"/>
      <c r="F4406" s="109"/>
      <c r="G4406" s="109"/>
      <c r="H4406" s="109"/>
      <c r="I4406" s="110"/>
    </row>
    <row r="4407" spans="2:9">
      <c r="B4407" s="109"/>
      <c r="C4407" s="109"/>
      <c r="D4407" s="109"/>
      <c r="E4407" s="109"/>
      <c r="F4407" s="109"/>
      <c r="G4407" s="109"/>
      <c r="H4407" s="109"/>
      <c r="I4407" s="110"/>
    </row>
    <row r="4408" spans="2:9">
      <c r="B4408" s="109"/>
      <c r="C4408" s="109"/>
      <c r="D4408" s="109"/>
      <c r="E4408" s="109"/>
      <c r="F4408" s="109"/>
      <c r="G4408" s="109"/>
      <c r="H4408" s="109"/>
      <c r="I4408" s="110"/>
    </row>
    <row r="4409" spans="2:9">
      <c r="B4409" s="109"/>
      <c r="C4409" s="109"/>
      <c r="D4409" s="109"/>
      <c r="E4409" s="109"/>
      <c r="F4409" s="109"/>
      <c r="G4409" s="109"/>
      <c r="H4409" s="109"/>
      <c r="I4409" s="110"/>
    </row>
    <row r="4410" spans="2:9">
      <c r="B4410" s="109"/>
      <c r="C4410" s="109"/>
      <c r="D4410" s="109"/>
      <c r="E4410" s="109"/>
      <c r="F4410" s="109"/>
      <c r="G4410" s="109"/>
      <c r="H4410" s="109"/>
      <c r="I4410" s="110"/>
    </row>
    <row r="4411" spans="2:9">
      <c r="B4411" s="109"/>
      <c r="C4411" s="109"/>
      <c r="D4411" s="109"/>
      <c r="E4411" s="109"/>
      <c r="F4411" s="109"/>
      <c r="G4411" s="109"/>
      <c r="H4411" s="109"/>
      <c r="I4411" s="110"/>
    </row>
    <row r="4412" spans="2:9">
      <c r="B4412" s="109"/>
      <c r="C4412" s="109"/>
      <c r="D4412" s="109"/>
      <c r="E4412" s="109"/>
      <c r="F4412" s="109"/>
      <c r="G4412" s="109"/>
      <c r="H4412" s="109"/>
      <c r="I4412" s="110"/>
    </row>
    <row r="4413" spans="2:9">
      <c r="B4413" s="109"/>
      <c r="C4413" s="109"/>
      <c r="D4413" s="109"/>
      <c r="E4413" s="109"/>
      <c r="F4413" s="109"/>
      <c r="G4413" s="109"/>
      <c r="H4413" s="109"/>
      <c r="I4413" s="110"/>
    </row>
    <row r="4414" spans="2:9">
      <c r="B4414" s="109"/>
      <c r="C4414" s="109"/>
      <c r="D4414" s="109"/>
      <c r="E4414" s="109"/>
      <c r="F4414" s="109"/>
      <c r="G4414" s="109"/>
      <c r="H4414" s="109"/>
      <c r="I4414" s="110"/>
    </row>
    <row r="4415" spans="2:9">
      <c r="B4415" s="109"/>
      <c r="C4415" s="109"/>
      <c r="D4415" s="109"/>
      <c r="E4415" s="109"/>
      <c r="F4415" s="109"/>
      <c r="G4415" s="109"/>
      <c r="H4415" s="109"/>
      <c r="I4415" s="110"/>
    </row>
    <row r="4416" spans="2:9">
      <c r="B4416" s="109"/>
      <c r="C4416" s="109"/>
      <c r="D4416" s="109"/>
      <c r="E4416" s="109"/>
      <c r="F4416" s="109"/>
      <c r="G4416" s="109"/>
      <c r="H4416" s="109"/>
      <c r="I4416" s="110"/>
    </row>
    <row r="4417" spans="2:9">
      <c r="B4417" s="109"/>
      <c r="C4417" s="109"/>
      <c r="D4417" s="109"/>
      <c r="E4417" s="109"/>
      <c r="F4417" s="109"/>
      <c r="G4417" s="109"/>
      <c r="H4417" s="109"/>
      <c r="I4417" s="110"/>
    </row>
    <row r="4418" spans="2:9">
      <c r="B4418" s="109"/>
      <c r="C4418" s="109"/>
      <c r="D4418" s="109"/>
      <c r="E4418" s="109"/>
      <c r="F4418" s="109"/>
      <c r="G4418" s="109"/>
      <c r="H4418" s="109"/>
      <c r="I4418" s="110"/>
    </row>
    <row r="4419" spans="2:9">
      <c r="B4419" s="109"/>
      <c r="C4419" s="109"/>
      <c r="D4419" s="109"/>
      <c r="E4419" s="109"/>
      <c r="F4419" s="109"/>
      <c r="G4419" s="109"/>
      <c r="H4419" s="109"/>
      <c r="I4419" s="110"/>
    </row>
    <row r="4420" spans="2:9">
      <c r="B4420" s="109"/>
      <c r="C4420" s="109"/>
      <c r="D4420" s="109"/>
      <c r="E4420" s="109"/>
      <c r="F4420" s="109"/>
      <c r="G4420" s="109"/>
      <c r="H4420" s="109"/>
      <c r="I4420" s="110"/>
    </row>
    <row r="4421" spans="2:9">
      <c r="B4421" s="109"/>
      <c r="C4421" s="109"/>
      <c r="D4421" s="109"/>
      <c r="E4421" s="109"/>
      <c r="F4421" s="109"/>
      <c r="G4421" s="109"/>
      <c r="H4421" s="109"/>
      <c r="I4421" s="110"/>
    </row>
    <row r="4422" spans="2:9">
      <c r="B4422" s="109"/>
      <c r="C4422" s="109"/>
      <c r="D4422" s="109"/>
      <c r="E4422" s="109"/>
      <c r="F4422" s="109"/>
      <c r="G4422" s="109"/>
      <c r="H4422" s="109"/>
      <c r="I4422" s="110"/>
    </row>
    <row r="4423" spans="2:9">
      <c r="B4423" s="109"/>
      <c r="C4423" s="109"/>
      <c r="D4423" s="109"/>
      <c r="E4423" s="109"/>
      <c r="F4423" s="109"/>
      <c r="G4423" s="109"/>
      <c r="H4423" s="109"/>
      <c r="I4423" s="110"/>
    </row>
    <row r="4424" spans="2:9">
      <c r="B4424" s="109"/>
      <c r="C4424" s="109"/>
      <c r="D4424" s="109"/>
      <c r="E4424" s="109"/>
      <c r="F4424" s="109"/>
      <c r="G4424" s="109"/>
      <c r="H4424" s="109"/>
      <c r="I4424" s="110"/>
    </row>
    <row r="4425" spans="2:9">
      <c r="B4425" s="109"/>
      <c r="C4425" s="109"/>
      <c r="D4425" s="109"/>
      <c r="E4425" s="109"/>
      <c r="F4425" s="109"/>
      <c r="G4425" s="109"/>
      <c r="H4425" s="109"/>
      <c r="I4425" s="110"/>
    </row>
    <row r="4426" spans="2:9">
      <c r="B4426" s="109"/>
      <c r="C4426" s="109"/>
      <c r="D4426" s="109"/>
      <c r="E4426" s="109"/>
      <c r="F4426" s="109"/>
      <c r="G4426" s="109"/>
      <c r="H4426" s="109"/>
      <c r="I4426" s="110"/>
    </row>
    <row r="4427" spans="2:9">
      <c r="B4427" s="109"/>
      <c r="C4427" s="109"/>
      <c r="D4427" s="109"/>
      <c r="E4427" s="109"/>
      <c r="F4427" s="109"/>
      <c r="G4427" s="109"/>
      <c r="H4427" s="109"/>
      <c r="I4427" s="110"/>
    </row>
    <row r="4428" spans="2:9">
      <c r="B4428" s="109"/>
      <c r="C4428" s="109"/>
      <c r="D4428" s="109"/>
      <c r="E4428" s="109"/>
      <c r="F4428" s="109"/>
      <c r="G4428" s="109"/>
      <c r="H4428" s="109"/>
      <c r="I4428" s="110"/>
    </row>
    <row r="4429" spans="2:9">
      <c r="B4429" s="109"/>
      <c r="C4429" s="109"/>
      <c r="D4429" s="109"/>
      <c r="E4429" s="109"/>
      <c r="F4429" s="109"/>
      <c r="G4429" s="109"/>
      <c r="H4429" s="109"/>
      <c r="I4429" s="110"/>
    </row>
    <row r="4430" spans="2:9">
      <c r="B4430" s="109"/>
      <c r="C4430" s="109"/>
      <c r="D4430" s="109"/>
      <c r="E4430" s="109"/>
      <c r="F4430" s="109"/>
      <c r="G4430" s="109"/>
      <c r="H4430" s="109"/>
      <c r="I4430" s="110"/>
    </row>
    <row r="4431" spans="2:9">
      <c r="B4431" s="109"/>
      <c r="C4431" s="109"/>
      <c r="D4431" s="109"/>
      <c r="E4431" s="109"/>
      <c r="F4431" s="109"/>
      <c r="G4431" s="109"/>
      <c r="H4431" s="109"/>
      <c r="I4431" s="110"/>
    </row>
    <row r="4432" spans="2:9">
      <c r="B4432" s="109"/>
      <c r="C4432" s="109"/>
      <c r="D4432" s="109"/>
      <c r="E4432" s="109"/>
      <c r="F4432" s="109"/>
      <c r="G4432" s="109"/>
      <c r="H4432" s="109"/>
      <c r="I4432" s="110"/>
    </row>
    <row r="4433" spans="2:9">
      <c r="B4433" s="109"/>
      <c r="C4433" s="109"/>
      <c r="D4433" s="109"/>
      <c r="E4433" s="109"/>
      <c r="F4433" s="109"/>
      <c r="G4433" s="109"/>
      <c r="H4433" s="109"/>
      <c r="I4433" s="110"/>
    </row>
    <row r="4434" spans="2:9">
      <c r="B4434" s="109"/>
      <c r="C4434" s="109"/>
      <c r="D4434" s="109"/>
      <c r="E4434" s="109"/>
      <c r="F4434" s="109"/>
      <c r="G4434" s="109"/>
      <c r="H4434" s="109"/>
      <c r="I4434" s="110"/>
    </row>
    <row r="4435" spans="2:9">
      <c r="B4435" s="109"/>
      <c r="C4435" s="109"/>
      <c r="D4435" s="109"/>
      <c r="E4435" s="109"/>
      <c r="F4435" s="109"/>
      <c r="G4435" s="109"/>
      <c r="H4435" s="109"/>
      <c r="I4435" s="110"/>
    </row>
    <row r="4436" spans="2:9">
      <c r="B4436" s="109"/>
      <c r="C4436" s="109"/>
      <c r="D4436" s="109"/>
      <c r="E4436" s="109"/>
      <c r="F4436" s="109"/>
      <c r="G4436" s="109"/>
      <c r="H4436" s="109"/>
      <c r="I4436" s="110"/>
    </row>
    <row r="4437" spans="2:9">
      <c r="B4437" s="109"/>
      <c r="C4437" s="109"/>
      <c r="D4437" s="109"/>
      <c r="E4437" s="109"/>
      <c r="F4437" s="109"/>
      <c r="G4437" s="109"/>
      <c r="H4437" s="109"/>
      <c r="I4437" s="110"/>
    </row>
    <row r="4438" spans="2:9">
      <c r="B4438" s="109"/>
      <c r="C4438" s="109"/>
      <c r="D4438" s="109"/>
      <c r="E4438" s="109"/>
      <c r="F4438" s="109"/>
      <c r="G4438" s="109"/>
      <c r="H4438" s="109"/>
      <c r="I4438" s="110"/>
    </row>
    <row r="4439" spans="2:9">
      <c r="B4439" s="109"/>
      <c r="C4439" s="109"/>
      <c r="D4439" s="109"/>
      <c r="E4439" s="109"/>
      <c r="F4439" s="109"/>
      <c r="G4439" s="109"/>
      <c r="H4439" s="109"/>
      <c r="I4439" s="110"/>
    </row>
    <row r="4440" spans="2:9">
      <c r="B4440" s="109"/>
      <c r="C4440" s="109"/>
      <c r="D4440" s="109"/>
      <c r="E4440" s="109"/>
      <c r="F4440" s="109"/>
      <c r="G4440" s="109"/>
      <c r="H4440" s="109"/>
      <c r="I4440" s="110"/>
    </row>
    <row r="4441" spans="2:9">
      <c r="B4441" s="109"/>
      <c r="C4441" s="109"/>
      <c r="D4441" s="109"/>
      <c r="E4441" s="109"/>
      <c r="F4441" s="109"/>
      <c r="G4441" s="109"/>
      <c r="H4441" s="109"/>
      <c r="I4441" s="110"/>
    </row>
    <row r="4442" spans="2:9">
      <c r="B4442" s="109"/>
      <c r="C4442" s="109"/>
      <c r="D4442" s="109"/>
      <c r="E4442" s="109"/>
      <c r="F4442" s="109"/>
      <c r="G4442" s="109"/>
      <c r="H4442" s="109"/>
      <c r="I4442" s="110"/>
    </row>
    <row r="4443" spans="2:9">
      <c r="B4443" s="109"/>
      <c r="C4443" s="109"/>
      <c r="D4443" s="109"/>
      <c r="E4443" s="109"/>
      <c r="F4443" s="109"/>
      <c r="G4443" s="109"/>
      <c r="H4443" s="109"/>
      <c r="I4443" s="110"/>
    </row>
    <row r="4444" spans="2:9">
      <c r="B4444" s="109"/>
      <c r="C4444" s="109"/>
      <c r="D4444" s="109"/>
      <c r="E4444" s="109"/>
      <c r="F4444" s="109"/>
      <c r="G4444" s="109"/>
      <c r="H4444" s="109"/>
      <c r="I4444" s="110"/>
    </row>
    <row r="4445" spans="2:9">
      <c r="B4445" s="109"/>
      <c r="C4445" s="109"/>
      <c r="D4445" s="109"/>
      <c r="E4445" s="109"/>
      <c r="F4445" s="109"/>
      <c r="G4445" s="109"/>
      <c r="H4445" s="109"/>
      <c r="I4445" s="110"/>
    </row>
    <row r="4446" spans="2:9">
      <c r="B4446" s="109"/>
      <c r="C4446" s="109"/>
      <c r="D4446" s="109"/>
      <c r="E4446" s="109"/>
      <c r="F4446" s="109"/>
      <c r="G4446" s="109"/>
      <c r="H4446" s="109"/>
      <c r="I4446" s="110"/>
    </row>
    <row r="4447" spans="2:9">
      <c r="B4447" s="109"/>
      <c r="C4447" s="109"/>
      <c r="D4447" s="109"/>
      <c r="E4447" s="109"/>
      <c r="F4447" s="109"/>
      <c r="G4447" s="109"/>
      <c r="H4447" s="109"/>
      <c r="I4447" s="110"/>
    </row>
    <row r="4448" spans="2:9">
      <c r="B4448" s="109"/>
      <c r="C4448" s="109"/>
      <c r="D4448" s="109"/>
      <c r="E4448" s="109"/>
      <c r="F4448" s="109"/>
      <c r="G4448" s="109"/>
      <c r="H4448" s="109"/>
      <c r="I4448" s="110"/>
    </row>
    <row r="4449" spans="2:9">
      <c r="B4449" s="109"/>
      <c r="C4449" s="109"/>
      <c r="D4449" s="109"/>
      <c r="E4449" s="109"/>
      <c r="F4449" s="109"/>
      <c r="G4449" s="109"/>
      <c r="H4449" s="109"/>
      <c r="I4449" s="110"/>
    </row>
    <row r="4450" spans="2:9">
      <c r="B4450" s="109"/>
      <c r="C4450" s="109"/>
      <c r="D4450" s="109"/>
      <c r="E4450" s="109"/>
      <c r="F4450" s="109"/>
      <c r="G4450" s="109"/>
      <c r="H4450" s="109"/>
      <c r="I4450" s="110"/>
    </row>
    <row r="4451" spans="2:9">
      <c r="B4451" s="109"/>
      <c r="C4451" s="109"/>
      <c r="D4451" s="109"/>
      <c r="E4451" s="109"/>
      <c r="F4451" s="109"/>
      <c r="G4451" s="109"/>
      <c r="H4451" s="109"/>
      <c r="I4451" s="110"/>
    </row>
    <row r="4452" spans="2:9">
      <c r="B4452" s="109"/>
      <c r="C4452" s="109"/>
      <c r="D4452" s="109"/>
      <c r="E4452" s="109"/>
      <c r="F4452" s="109"/>
      <c r="G4452" s="109"/>
      <c r="H4452" s="109"/>
      <c r="I4452" s="110"/>
    </row>
    <row r="4453" spans="2:9">
      <c r="B4453" s="109"/>
      <c r="C4453" s="109"/>
      <c r="D4453" s="109"/>
      <c r="E4453" s="109"/>
      <c r="F4453" s="109"/>
      <c r="G4453" s="109"/>
      <c r="H4453" s="109"/>
      <c r="I4453" s="110"/>
    </row>
    <row r="4454" spans="2:9">
      <c r="B4454" s="109"/>
      <c r="C4454" s="109"/>
      <c r="D4454" s="109"/>
      <c r="E4454" s="109"/>
      <c r="F4454" s="109"/>
      <c r="G4454" s="109"/>
      <c r="H4454" s="109"/>
      <c r="I4454" s="110"/>
    </row>
    <row r="4455" spans="2:9">
      <c r="B4455" s="109"/>
      <c r="C4455" s="109"/>
      <c r="D4455" s="109"/>
      <c r="E4455" s="109"/>
      <c r="F4455" s="109"/>
      <c r="G4455" s="109"/>
      <c r="H4455" s="109"/>
      <c r="I4455" s="110"/>
    </row>
    <row r="4456" spans="2:9">
      <c r="B4456" s="109"/>
      <c r="C4456" s="109"/>
      <c r="D4456" s="109"/>
      <c r="E4456" s="109"/>
      <c r="F4456" s="109"/>
      <c r="G4456" s="109"/>
      <c r="H4456" s="109"/>
      <c r="I4456" s="110"/>
    </row>
    <row r="4457" spans="2:9">
      <c r="B4457" s="109"/>
      <c r="C4457" s="109"/>
      <c r="D4457" s="109"/>
      <c r="E4457" s="109"/>
      <c r="F4457" s="109"/>
      <c r="G4457" s="109"/>
      <c r="H4457" s="109"/>
      <c r="I4457" s="110"/>
    </row>
    <row r="4458" spans="2:9">
      <c r="B4458" s="109"/>
      <c r="C4458" s="109"/>
      <c r="D4458" s="109"/>
      <c r="E4458" s="109"/>
      <c r="F4458" s="109"/>
      <c r="G4458" s="109"/>
      <c r="H4458" s="109"/>
      <c r="I4458" s="110"/>
    </row>
    <row r="4459" spans="2:9">
      <c r="B4459" s="109"/>
      <c r="C4459" s="109"/>
      <c r="D4459" s="109"/>
      <c r="E4459" s="109"/>
      <c r="F4459" s="109"/>
      <c r="G4459" s="109"/>
      <c r="H4459" s="109"/>
      <c r="I4459" s="110"/>
    </row>
    <row r="4460" spans="2:9">
      <c r="B4460" s="109"/>
      <c r="C4460" s="109"/>
      <c r="D4460" s="109"/>
      <c r="E4460" s="109"/>
      <c r="F4460" s="109"/>
      <c r="G4460" s="109"/>
      <c r="H4460" s="109"/>
      <c r="I4460" s="110"/>
    </row>
    <row r="4461" spans="2:9">
      <c r="B4461" s="109"/>
      <c r="C4461" s="109"/>
      <c r="D4461" s="109"/>
      <c r="E4461" s="109"/>
      <c r="F4461" s="109"/>
      <c r="G4461" s="109"/>
      <c r="H4461" s="109"/>
      <c r="I4461" s="110"/>
    </row>
    <row r="4462" spans="2:9">
      <c r="B4462" s="109"/>
      <c r="C4462" s="109"/>
      <c r="D4462" s="109"/>
      <c r="E4462" s="109"/>
      <c r="F4462" s="109"/>
      <c r="G4462" s="109"/>
      <c r="H4462" s="109"/>
      <c r="I4462" s="110"/>
    </row>
    <row r="4463" spans="2:9">
      <c r="B4463" s="109"/>
      <c r="C4463" s="109"/>
      <c r="D4463" s="109"/>
      <c r="E4463" s="109"/>
      <c r="F4463" s="109"/>
      <c r="G4463" s="109"/>
      <c r="H4463" s="109"/>
      <c r="I4463" s="110"/>
    </row>
    <row r="4464" spans="2:9">
      <c r="B4464" s="109"/>
      <c r="C4464" s="109"/>
      <c r="D4464" s="109"/>
      <c r="E4464" s="109"/>
      <c r="F4464" s="109"/>
      <c r="G4464" s="109"/>
      <c r="H4464" s="109"/>
      <c r="I4464" s="110"/>
    </row>
    <row r="4465" spans="2:9">
      <c r="B4465" s="109"/>
      <c r="C4465" s="109"/>
      <c r="D4465" s="109"/>
      <c r="E4465" s="109"/>
      <c r="F4465" s="109"/>
      <c r="G4465" s="109"/>
      <c r="H4465" s="109"/>
      <c r="I4465" s="110"/>
    </row>
    <row r="4466" spans="2:9">
      <c r="B4466" s="109"/>
      <c r="C4466" s="109"/>
      <c r="D4466" s="109"/>
      <c r="E4466" s="109"/>
      <c r="F4466" s="109"/>
      <c r="G4466" s="109"/>
      <c r="H4466" s="109"/>
      <c r="I4466" s="110"/>
    </row>
    <row r="4467" spans="2:9">
      <c r="B4467" s="109"/>
      <c r="C4467" s="109"/>
      <c r="D4467" s="109"/>
      <c r="E4467" s="109"/>
      <c r="F4467" s="109"/>
      <c r="G4467" s="109"/>
      <c r="H4467" s="109"/>
      <c r="I4467" s="110"/>
    </row>
    <row r="4468" spans="2:9">
      <c r="B4468" s="109"/>
      <c r="C4468" s="109"/>
      <c r="D4468" s="109"/>
      <c r="E4468" s="109"/>
      <c r="F4468" s="109"/>
      <c r="G4468" s="109"/>
      <c r="H4468" s="109"/>
      <c r="I4468" s="110"/>
    </row>
    <row r="4469" spans="2:9">
      <c r="B4469" s="109"/>
      <c r="C4469" s="109"/>
      <c r="D4469" s="109"/>
      <c r="E4469" s="109"/>
      <c r="F4469" s="109"/>
      <c r="G4469" s="109"/>
      <c r="H4469" s="109"/>
      <c r="I4469" s="110"/>
    </row>
    <row r="4470" spans="2:9">
      <c r="B4470" s="109"/>
      <c r="C4470" s="109"/>
      <c r="D4470" s="109"/>
      <c r="E4470" s="109"/>
      <c r="F4470" s="109"/>
      <c r="G4470" s="109"/>
      <c r="H4470" s="109"/>
      <c r="I4470" s="110"/>
    </row>
    <row r="4471" spans="2:9">
      <c r="B4471" s="109"/>
      <c r="C4471" s="109"/>
      <c r="D4471" s="109"/>
      <c r="E4471" s="109"/>
      <c r="F4471" s="109"/>
      <c r="G4471" s="109"/>
      <c r="H4471" s="109"/>
      <c r="I4471" s="110"/>
    </row>
    <row r="4472" spans="2:9">
      <c r="B4472" s="109"/>
      <c r="C4472" s="109"/>
      <c r="D4472" s="109"/>
      <c r="E4472" s="109"/>
      <c r="F4472" s="109"/>
      <c r="G4472" s="109"/>
      <c r="H4472" s="109"/>
      <c r="I4472" s="110"/>
    </row>
    <row r="4473" spans="2:9">
      <c r="B4473" s="109"/>
      <c r="C4473" s="109"/>
      <c r="D4473" s="109"/>
      <c r="E4473" s="109"/>
      <c r="F4473" s="109"/>
      <c r="G4473" s="109"/>
      <c r="H4473" s="109"/>
      <c r="I4473" s="110"/>
    </row>
    <row r="4474" spans="2:9">
      <c r="B4474" s="109"/>
      <c r="C4474" s="109"/>
      <c r="D4474" s="109"/>
      <c r="E4474" s="109"/>
      <c r="F4474" s="109"/>
      <c r="G4474" s="109"/>
      <c r="H4474" s="109"/>
      <c r="I4474" s="110"/>
    </row>
    <row r="4475" spans="2:9">
      <c r="B4475" s="109"/>
      <c r="C4475" s="109"/>
      <c r="D4475" s="109"/>
      <c r="E4475" s="109"/>
      <c r="F4475" s="109"/>
      <c r="G4475" s="109"/>
      <c r="H4475" s="109"/>
      <c r="I4475" s="110"/>
    </row>
    <row r="4476" spans="2:9">
      <c r="B4476" s="109"/>
      <c r="C4476" s="109"/>
      <c r="D4476" s="109"/>
      <c r="E4476" s="109"/>
      <c r="F4476" s="109"/>
      <c r="G4476" s="109"/>
      <c r="H4476" s="109"/>
      <c r="I4476" s="110"/>
    </row>
    <row r="4477" spans="2:9">
      <c r="B4477" s="109"/>
      <c r="C4477" s="109"/>
      <c r="D4477" s="109"/>
      <c r="E4477" s="109"/>
      <c r="F4477" s="109"/>
      <c r="G4477" s="109"/>
      <c r="H4477" s="109"/>
      <c r="I4477" s="110"/>
    </row>
    <row r="4478" spans="2:9">
      <c r="B4478" s="109"/>
      <c r="C4478" s="109"/>
      <c r="D4478" s="109"/>
      <c r="E4478" s="109"/>
      <c r="F4478" s="109"/>
      <c r="G4478" s="109"/>
      <c r="H4478" s="109"/>
      <c r="I4478" s="110"/>
    </row>
    <row r="4479" spans="2:9">
      <c r="B4479" s="109"/>
      <c r="C4479" s="109"/>
      <c r="D4479" s="109"/>
      <c r="E4479" s="109"/>
      <c r="F4479" s="109"/>
      <c r="G4479" s="109"/>
      <c r="H4479" s="109"/>
      <c r="I4479" s="110"/>
    </row>
    <row r="4480" spans="2:9">
      <c r="B4480" s="109"/>
      <c r="C4480" s="109"/>
      <c r="D4480" s="109"/>
      <c r="E4480" s="109"/>
      <c r="F4480" s="109"/>
      <c r="G4480" s="109"/>
      <c r="H4480" s="109"/>
      <c r="I4480" s="110"/>
    </row>
    <row r="4481" spans="2:9">
      <c r="B4481" s="109"/>
      <c r="C4481" s="109"/>
      <c r="D4481" s="109"/>
      <c r="E4481" s="109"/>
      <c r="F4481" s="109"/>
      <c r="G4481" s="109"/>
      <c r="H4481" s="109"/>
      <c r="I4481" s="110"/>
    </row>
    <row r="4482" spans="2:9">
      <c r="B4482" s="109"/>
      <c r="C4482" s="109"/>
      <c r="D4482" s="109"/>
      <c r="E4482" s="109"/>
      <c r="F4482" s="109"/>
      <c r="G4482" s="109"/>
      <c r="H4482" s="109"/>
      <c r="I4482" s="110"/>
    </row>
    <row r="4483" spans="2:9">
      <c r="B4483" s="109"/>
      <c r="C4483" s="109"/>
      <c r="D4483" s="109"/>
      <c r="E4483" s="109"/>
      <c r="F4483" s="109"/>
      <c r="G4483" s="109"/>
      <c r="H4483" s="109"/>
      <c r="I4483" s="110"/>
    </row>
    <row r="4484" spans="2:9">
      <c r="B4484" s="109"/>
      <c r="C4484" s="109"/>
      <c r="D4484" s="109"/>
      <c r="E4484" s="109"/>
      <c r="F4484" s="109"/>
      <c r="G4484" s="109"/>
      <c r="H4484" s="109"/>
      <c r="I4484" s="110"/>
    </row>
    <row r="4485" spans="2:9">
      <c r="B4485" s="109"/>
      <c r="C4485" s="109"/>
      <c r="D4485" s="109"/>
      <c r="E4485" s="109"/>
      <c r="F4485" s="109"/>
      <c r="G4485" s="109"/>
      <c r="H4485" s="109"/>
      <c r="I4485" s="110"/>
    </row>
    <row r="4486" spans="2:9">
      <c r="B4486" s="109"/>
      <c r="C4486" s="109"/>
      <c r="D4486" s="109"/>
      <c r="E4486" s="109"/>
      <c r="F4486" s="109"/>
      <c r="G4486" s="109"/>
      <c r="H4486" s="109"/>
      <c r="I4486" s="110"/>
    </row>
    <row r="4487" spans="2:9">
      <c r="B4487" s="109"/>
      <c r="C4487" s="109"/>
      <c r="D4487" s="109"/>
      <c r="E4487" s="109"/>
      <c r="F4487" s="109"/>
      <c r="G4487" s="109"/>
      <c r="H4487" s="109"/>
      <c r="I4487" s="110"/>
    </row>
    <row r="4488" spans="2:9">
      <c r="B4488" s="109"/>
      <c r="C4488" s="109"/>
      <c r="D4488" s="109"/>
      <c r="E4488" s="109"/>
      <c r="F4488" s="109"/>
      <c r="G4488" s="109"/>
      <c r="H4488" s="109"/>
      <c r="I4488" s="110"/>
    </row>
    <row r="4489" spans="2:9">
      <c r="B4489" s="109"/>
      <c r="C4489" s="109"/>
      <c r="D4489" s="109"/>
      <c r="E4489" s="109"/>
      <c r="F4489" s="109"/>
      <c r="G4489" s="109"/>
      <c r="H4489" s="109"/>
      <c r="I4489" s="110"/>
    </row>
    <row r="4490" spans="2:9">
      <c r="B4490" s="109"/>
      <c r="C4490" s="109"/>
      <c r="D4490" s="109"/>
      <c r="E4490" s="109"/>
      <c r="F4490" s="109"/>
      <c r="G4490" s="109"/>
      <c r="H4490" s="109"/>
      <c r="I4490" s="110"/>
    </row>
    <row r="4491" spans="2:9">
      <c r="B4491" s="109"/>
      <c r="C4491" s="109"/>
      <c r="D4491" s="109"/>
      <c r="E4491" s="109"/>
      <c r="F4491" s="109"/>
      <c r="G4491" s="109"/>
      <c r="H4491" s="109"/>
      <c r="I4491" s="110"/>
    </row>
    <row r="4492" spans="2:9">
      <c r="B4492" s="109"/>
      <c r="C4492" s="109"/>
      <c r="D4492" s="109"/>
      <c r="E4492" s="109"/>
      <c r="F4492" s="109"/>
      <c r="G4492" s="109"/>
      <c r="H4492" s="109"/>
      <c r="I4492" s="110"/>
    </row>
    <row r="4493" spans="2:9">
      <c r="B4493" s="109"/>
      <c r="C4493" s="109"/>
      <c r="D4493" s="109"/>
      <c r="E4493" s="109"/>
      <c r="F4493" s="109"/>
      <c r="G4493" s="109"/>
      <c r="H4493" s="109"/>
      <c r="I4493" s="110"/>
    </row>
    <row r="4494" spans="2:9">
      <c r="B4494" s="109"/>
      <c r="C4494" s="109"/>
      <c r="D4494" s="109"/>
      <c r="E4494" s="109"/>
      <c r="F4494" s="109"/>
      <c r="G4494" s="109"/>
      <c r="H4494" s="109"/>
      <c r="I4494" s="110"/>
    </row>
    <row r="4495" spans="2:9">
      <c r="B4495" s="109"/>
      <c r="C4495" s="109"/>
      <c r="D4495" s="109"/>
      <c r="E4495" s="109"/>
      <c r="F4495" s="109"/>
      <c r="G4495" s="109"/>
      <c r="H4495" s="109"/>
      <c r="I4495" s="110"/>
    </row>
    <row r="4496" spans="2:9">
      <c r="B4496" s="109"/>
      <c r="C4496" s="109"/>
      <c r="D4496" s="109"/>
      <c r="E4496" s="109"/>
      <c r="F4496" s="109"/>
      <c r="G4496" s="109"/>
      <c r="H4496" s="109"/>
      <c r="I4496" s="110"/>
    </row>
    <row r="4497" spans="2:9">
      <c r="B4497" s="109"/>
      <c r="C4497" s="109"/>
      <c r="D4497" s="109"/>
      <c r="E4497" s="109"/>
      <c r="F4497" s="109"/>
      <c r="G4497" s="109"/>
      <c r="H4497" s="109"/>
      <c r="I4497" s="110"/>
    </row>
    <row r="4498" spans="2:9">
      <c r="B4498" s="109"/>
      <c r="C4498" s="109"/>
      <c r="D4498" s="109"/>
      <c r="E4498" s="109"/>
      <c r="F4498" s="109"/>
      <c r="G4498" s="109"/>
      <c r="H4498" s="109"/>
      <c r="I4498" s="110"/>
    </row>
    <row r="4499" spans="2:9">
      <c r="B4499" s="109"/>
      <c r="C4499" s="109"/>
      <c r="D4499" s="109"/>
      <c r="E4499" s="109"/>
      <c r="F4499" s="109"/>
      <c r="G4499" s="109"/>
      <c r="H4499" s="109"/>
      <c r="I4499" s="110"/>
    </row>
    <row r="4500" spans="2:9">
      <c r="B4500" s="109"/>
      <c r="C4500" s="109"/>
      <c r="D4500" s="109"/>
      <c r="E4500" s="109"/>
      <c r="F4500" s="109"/>
      <c r="G4500" s="109"/>
      <c r="H4500" s="109"/>
      <c r="I4500" s="110"/>
    </row>
    <row r="4501" spans="2:9">
      <c r="B4501" s="109"/>
      <c r="C4501" s="109"/>
      <c r="D4501" s="109"/>
      <c r="E4501" s="109"/>
      <c r="F4501" s="109"/>
      <c r="G4501" s="109"/>
      <c r="H4501" s="109"/>
      <c r="I4501" s="110"/>
    </row>
    <row r="4502" spans="2:9">
      <c r="B4502" s="109"/>
      <c r="C4502" s="109"/>
      <c r="D4502" s="109"/>
      <c r="E4502" s="109"/>
      <c r="F4502" s="109"/>
      <c r="G4502" s="109"/>
      <c r="H4502" s="109"/>
      <c r="I4502" s="110"/>
    </row>
    <row r="4503" spans="2:9">
      <c r="B4503" s="109"/>
      <c r="C4503" s="109"/>
      <c r="D4503" s="109"/>
      <c r="E4503" s="109"/>
      <c r="F4503" s="109"/>
      <c r="G4503" s="109"/>
      <c r="H4503" s="109"/>
      <c r="I4503" s="110"/>
    </row>
    <row r="4504" spans="2:9">
      <c r="B4504" s="109"/>
      <c r="C4504" s="109"/>
      <c r="D4504" s="109"/>
      <c r="E4504" s="109"/>
      <c r="F4504" s="109"/>
      <c r="G4504" s="109"/>
      <c r="H4504" s="109"/>
      <c r="I4504" s="110"/>
    </row>
    <row r="4505" spans="2:9">
      <c r="B4505" s="109"/>
      <c r="C4505" s="109"/>
      <c r="D4505" s="109"/>
      <c r="E4505" s="109"/>
      <c r="F4505" s="109"/>
      <c r="G4505" s="109"/>
      <c r="H4505" s="109"/>
      <c r="I4505" s="110"/>
    </row>
    <row r="4506" spans="2:9">
      <c r="B4506" s="109"/>
      <c r="C4506" s="109"/>
      <c r="D4506" s="109"/>
      <c r="E4506" s="109"/>
      <c r="F4506" s="109"/>
      <c r="G4506" s="109"/>
      <c r="H4506" s="109"/>
      <c r="I4506" s="110"/>
    </row>
    <row r="4507" spans="2:9">
      <c r="B4507" s="109"/>
      <c r="C4507" s="109"/>
      <c r="D4507" s="109"/>
      <c r="E4507" s="109"/>
      <c r="F4507" s="109"/>
      <c r="G4507" s="109"/>
      <c r="H4507" s="109"/>
      <c r="I4507" s="110"/>
    </row>
    <row r="4508" spans="2:9">
      <c r="B4508" s="109"/>
      <c r="C4508" s="109"/>
      <c r="D4508" s="109"/>
      <c r="E4508" s="109"/>
      <c r="F4508" s="109"/>
      <c r="G4508" s="109"/>
      <c r="H4508" s="109"/>
      <c r="I4508" s="110"/>
    </row>
    <row r="4509" spans="2:9">
      <c r="B4509" s="109"/>
      <c r="C4509" s="109"/>
      <c r="D4509" s="109"/>
      <c r="E4509" s="109"/>
      <c r="F4509" s="109"/>
      <c r="G4509" s="109"/>
      <c r="H4509" s="109"/>
      <c r="I4509" s="110"/>
    </row>
    <row r="4510" spans="2:9">
      <c r="B4510" s="109"/>
      <c r="C4510" s="109"/>
      <c r="D4510" s="109"/>
      <c r="E4510" s="109"/>
      <c r="F4510" s="109"/>
      <c r="G4510" s="109"/>
      <c r="H4510" s="109"/>
      <c r="I4510" s="110"/>
    </row>
    <row r="4511" spans="2:9">
      <c r="B4511" s="109"/>
      <c r="C4511" s="109"/>
      <c r="D4511" s="109"/>
      <c r="E4511" s="109"/>
      <c r="F4511" s="109"/>
      <c r="G4511" s="109"/>
      <c r="H4511" s="109"/>
      <c r="I4511" s="110"/>
    </row>
    <row r="4512" spans="2:9">
      <c r="B4512" s="109"/>
      <c r="C4512" s="109"/>
      <c r="D4512" s="109"/>
      <c r="E4512" s="109"/>
      <c r="F4512" s="109"/>
      <c r="G4512" s="109"/>
      <c r="H4512" s="109"/>
      <c r="I4512" s="110"/>
    </row>
    <row r="4513" spans="2:9">
      <c r="B4513" s="109"/>
      <c r="C4513" s="109"/>
      <c r="D4513" s="109"/>
      <c r="E4513" s="109"/>
      <c r="F4513" s="109"/>
      <c r="G4513" s="109"/>
      <c r="H4513" s="109"/>
      <c r="I4513" s="110"/>
    </row>
    <row r="4514" spans="2:9">
      <c r="B4514" s="109"/>
      <c r="C4514" s="109"/>
      <c r="D4514" s="109"/>
      <c r="E4514" s="109"/>
      <c r="F4514" s="109"/>
      <c r="G4514" s="109"/>
      <c r="H4514" s="109"/>
      <c r="I4514" s="110"/>
    </row>
    <row r="4515" spans="2:9">
      <c r="B4515" s="109"/>
      <c r="C4515" s="109"/>
      <c r="D4515" s="109"/>
      <c r="E4515" s="109"/>
      <c r="F4515" s="109"/>
      <c r="G4515" s="109"/>
      <c r="H4515" s="109"/>
      <c r="I4515" s="110"/>
    </row>
    <row r="4516" spans="2:9">
      <c r="B4516" s="109"/>
      <c r="C4516" s="109"/>
      <c r="D4516" s="109"/>
      <c r="E4516" s="109"/>
      <c r="F4516" s="109"/>
      <c r="G4516" s="109"/>
      <c r="H4516" s="109"/>
      <c r="I4516" s="110"/>
    </row>
    <row r="4517" spans="2:9">
      <c r="B4517" s="109"/>
      <c r="C4517" s="109"/>
      <c r="D4517" s="109"/>
      <c r="E4517" s="109"/>
      <c r="F4517" s="109"/>
      <c r="G4517" s="109"/>
      <c r="H4517" s="109"/>
      <c r="I4517" s="110"/>
    </row>
    <row r="4518" spans="2:9">
      <c r="B4518" s="109"/>
      <c r="C4518" s="109"/>
      <c r="D4518" s="109"/>
      <c r="E4518" s="109"/>
      <c r="F4518" s="109"/>
      <c r="G4518" s="109"/>
      <c r="H4518" s="109"/>
      <c r="I4518" s="110"/>
    </row>
    <row r="4519" spans="2:9">
      <c r="B4519" s="109"/>
      <c r="C4519" s="109"/>
      <c r="D4519" s="109"/>
      <c r="E4519" s="109"/>
      <c r="F4519" s="109"/>
      <c r="G4519" s="109"/>
      <c r="H4519" s="109"/>
      <c r="I4519" s="110"/>
    </row>
    <row r="4520" spans="2:9">
      <c r="B4520" s="109"/>
      <c r="C4520" s="109"/>
      <c r="D4520" s="109"/>
      <c r="E4520" s="109"/>
      <c r="F4520" s="109"/>
      <c r="G4520" s="109"/>
      <c r="H4520" s="109"/>
      <c r="I4520" s="110"/>
    </row>
    <row r="4521" spans="2:9">
      <c r="B4521" s="109"/>
      <c r="C4521" s="109"/>
      <c r="D4521" s="109"/>
      <c r="E4521" s="109"/>
      <c r="F4521" s="109"/>
      <c r="G4521" s="109"/>
      <c r="H4521" s="109"/>
      <c r="I4521" s="110"/>
    </row>
    <row r="4522" spans="2:9">
      <c r="B4522" s="109"/>
      <c r="C4522" s="109"/>
      <c r="D4522" s="109"/>
      <c r="E4522" s="109"/>
      <c r="F4522" s="109"/>
      <c r="G4522" s="109"/>
      <c r="H4522" s="109"/>
      <c r="I4522" s="110"/>
    </row>
    <row r="4523" spans="2:9">
      <c r="B4523" s="109"/>
      <c r="C4523" s="109"/>
      <c r="D4523" s="109"/>
      <c r="E4523" s="109"/>
      <c r="F4523" s="109"/>
      <c r="G4523" s="109"/>
      <c r="H4523" s="109"/>
      <c r="I4523" s="110"/>
    </row>
    <row r="4524" spans="2:9">
      <c r="B4524" s="109"/>
      <c r="C4524" s="109"/>
      <c r="D4524" s="109"/>
      <c r="E4524" s="109"/>
      <c r="F4524" s="109"/>
      <c r="G4524" s="109"/>
      <c r="H4524" s="109"/>
      <c r="I4524" s="110"/>
    </row>
    <row r="4525" spans="2:9">
      <c r="B4525" s="109"/>
      <c r="C4525" s="109"/>
      <c r="D4525" s="109"/>
      <c r="E4525" s="109"/>
      <c r="F4525" s="109"/>
      <c r="G4525" s="109"/>
      <c r="H4525" s="109"/>
      <c r="I4525" s="110"/>
    </row>
    <row r="4526" spans="2:9">
      <c r="B4526" s="109"/>
      <c r="C4526" s="109"/>
      <c r="D4526" s="109"/>
      <c r="E4526" s="109"/>
      <c r="F4526" s="109"/>
      <c r="G4526" s="109"/>
      <c r="H4526" s="109"/>
      <c r="I4526" s="110"/>
    </row>
    <row r="4527" spans="2:9">
      <c r="B4527" s="109"/>
      <c r="C4527" s="109"/>
      <c r="D4527" s="109"/>
      <c r="E4527" s="109"/>
      <c r="F4527" s="109"/>
      <c r="G4527" s="109"/>
      <c r="H4527" s="109"/>
      <c r="I4527" s="110"/>
    </row>
    <row r="4528" spans="2:9">
      <c r="B4528" s="109"/>
      <c r="C4528" s="109"/>
      <c r="D4528" s="109"/>
      <c r="E4528" s="109"/>
      <c r="F4528" s="109"/>
      <c r="G4528" s="109"/>
      <c r="H4528" s="109"/>
      <c r="I4528" s="110"/>
    </row>
    <row r="4529" spans="2:9">
      <c r="B4529" s="109"/>
      <c r="C4529" s="109"/>
      <c r="D4529" s="109"/>
      <c r="E4529" s="109"/>
      <c r="F4529" s="109"/>
      <c r="G4529" s="109"/>
      <c r="H4529" s="109"/>
      <c r="I4529" s="110"/>
    </row>
    <row r="4530" spans="2:9">
      <c r="B4530" s="109"/>
      <c r="C4530" s="109"/>
      <c r="D4530" s="109"/>
      <c r="E4530" s="109"/>
      <c r="F4530" s="109"/>
      <c r="G4530" s="109"/>
      <c r="H4530" s="109"/>
      <c r="I4530" s="110"/>
    </row>
    <row r="4531" spans="2:9">
      <c r="B4531" s="109"/>
      <c r="C4531" s="109"/>
      <c r="D4531" s="109"/>
      <c r="E4531" s="109"/>
      <c r="F4531" s="109"/>
      <c r="G4531" s="109"/>
      <c r="H4531" s="109"/>
      <c r="I4531" s="110"/>
    </row>
    <row r="4532" spans="2:9">
      <c r="B4532" s="109"/>
      <c r="C4532" s="109"/>
      <c r="D4532" s="109"/>
      <c r="E4532" s="109"/>
      <c r="F4532" s="109"/>
      <c r="G4532" s="109"/>
      <c r="H4532" s="109"/>
      <c r="I4532" s="110"/>
    </row>
    <row r="4533" spans="2:9">
      <c r="B4533" s="109"/>
      <c r="C4533" s="109"/>
      <c r="D4533" s="109"/>
      <c r="E4533" s="109"/>
      <c r="F4533" s="109"/>
      <c r="G4533" s="109"/>
      <c r="H4533" s="109"/>
      <c r="I4533" s="110"/>
    </row>
    <row r="4534" spans="2:9">
      <c r="B4534" s="109"/>
      <c r="C4534" s="109"/>
      <c r="D4534" s="109"/>
      <c r="E4534" s="109"/>
      <c r="F4534" s="109"/>
      <c r="G4534" s="109"/>
      <c r="H4534" s="109"/>
      <c r="I4534" s="110"/>
    </row>
    <row r="4535" spans="2:9">
      <c r="B4535" s="109"/>
      <c r="C4535" s="109"/>
      <c r="D4535" s="109"/>
      <c r="E4535" s="109"/>
      <c r="F4535" s="109"/>
      <c r="G4535" s="109"/>
      <c r="H4535" s="109"/>
      <c r="I4535" s="110"/>
    </row>
    <row r="4536" spans="2:9">
      <c r="B4536" s="109"/>
      <c r="C4536" s="109"/>
      <c r="D4536" s="109"/>
      <c r="E4536" s="109"/>
      <c r="F4536" s="109"/>
      <c r="G4536" s="109"/>
      <c r="H4536" s="109"/>
      <c r="I4536" s="110"/>
    </row>
    <row r="4537" spans="2:9">
      <c r="B4537" s="109"/>
      <c r="C4537" s="109"/>
      <c r="D4537" s="109"/>
      <c r="E4537" s="109"/>
      <c r="F4537" s="109"/>
      <c r="G4537" s="109"/>
      <c r="H4537" s="109"/>
      <c r="I4537" s="110"/>
    </row>
    <row r="4538" spans="2:9">
      <c r="B4538" s="109"/>
      <c r="C4538" s="109"/>
      <c r="D4538" s="109"/>
      <c r="E4538" s="109"/>
      <c r="F4538" s="109"/>
      <c r="G4538" s="109"/>
      <c r="H4538" s="109"/>
      <c r="I4538" s="110"/>
    </row>
    <row r="4539" spans="2:9">
      <c r="B4539" s="109"/>
      <c r="C4539" s="109"/>
      <c r="D4539" s="109"/>
      <c r="E4539" s="109"/>
      <c r="F4539" s="109"/>
      <c r="G4539" s="109"/>
      <c r="H4539" s="109"/>
      <c r="I4539" s="110"/>
    </row>
    <row r="4540" spans="2:9">
      <c r="B4540" s="109"/>
      <c r="C4540" s="109"/>
      <c r="D4540" s="109"/>
      <c r="E4540" s="109"/>
      <c r="F4540" s="109"/>
      <c r="G4540" s="109"/>
      <c r="H4540" s="109"/>
      <c r="I4540" s="110"/>
    </row>
    <row r="4541" spans="2:9">
      <c r="B4541" s="109"/>
      <c r="C4541" s="109"/>
      <c r="D4541" s="109"/>
      <c r="E4541" s="109"/>
      <c r="F4541" s="109"/>
      <c r="G4541" s="109"/>
      <c r="H4541" s="109"/>
      <c r="I4541" s="110"/>
    </row>
    <row r="4542" spans="2:9">
      <c r="B4542" s="109"/>
      <c r="C4542" s="109"/>
      <c r="D4542" s="109"/>
      <c r="E4542" s="109"/>
      <c r="F4542" s="109"/>
      <c r="G4542" s="109"/>
      <c r="H4542" s="109"/>
      <c r="I4542" s="110"/>
    </row>
    <row r="4543" spans="2:9">
      <c r="B4543" s="109"/>
      <c r="C4543" s="109"/>
      <c r="D4543" s="109"/>
      <c r="E4543" s="109"/>
      <c r="F4543" s="109"/>
      <c r="G4543" s="109"/>
      <c r="H4543" s="109"/>
      <c r="I4543" s="110"/>
    </row>
    <row r="4544" spans="2:9">
      <c r="B4544" s="109"/>
      <c r="C4544" s="109"/>
      <c r="D4544" s="109"/>
      <c r="E4544" s="109"/>
      <c r="F4544" s="109"/>
      <c r="G4544" s="109"/>
      <c r="H4544" s="109"/>
      <c r="I4544" s="110"/>
    </row>
    <row r="4545" spans="2:9">
      <c r="B4545" s="109"/>
      <c r="C4545" s="109"/>
      <c r="D4545" s="109"/>
      <c r="E4545" s="109"/>
      <c r="F4545" s="109"/>
      <c r="G4545" s="109"/>
      <c r="H4545" s="109"/>
      <c r="I4545" s="110"/>
    </row>
    <row r="4546" spans="2:9">
      <c r="B4546" s="109"/>
      <c r="C4546" s="109"/>
      <c r="D4546" s="109"/>
      <c r="E4546" s="109"/>
      <c r="F4546" s="109"/>
      <c r="G4546" s="109"/>
      <c r="H4546" s="109"/>
      <c r="I4546" s="110"/>
    </row>
    <row r="4547" spans="2:9">
      <c r="B4547" s="109"/>
      <c r="C4547" s="109"/>
      <c r="D4547" s="109"/>
      <c r="E4547" s="109"/>
      <c r="F4547" s="109"/>
      <c r="G4547" s="109"/>
      <c r="H4547" s="109"/>
      <c r="I4547" s="110"/>
    </row>
    <row r="4548" spans="2:9">
      <c r="B4548" s="109"/>
      <c r="C4548" s="109"/>
      <c r="D4548" s="109"/>
      <c r="E4548" s="109"/>
      <c r="F4548" s="109"/>
      <c r="G4548" s="109"/>
      <c r="H4548" s="109"/>
      <c r="I4548" s="110"/>
    </row>
    <row r="4549" spans="2:9">
      <c r="B4549" s="109"/>
      <c r="C4549" s="109"/>
      <c r="D4549" s="109"/>
      <c r="E4549" s="109"/>
      <c r="F4549" s="109"/>
      <c r="G4549" s="109"/>
      <c r="H4549" s="109"/>
      <c r="I4549" s="110"/>
    </row>
    <row r="4550" spans="2:9">
      <c r="B4550" s="109"/>
      <c r="C4550" s="109"/>
      <c r="D4550" s="109"/>
      <c r="E4550" s="109"/>
      <c r="F4550" s="109"/>
      <c r="G4550" s="109"/>
      <c r="H4550" s="109"/>
      <c r="I4550" s="110"/>
    </row>
    <row r="4551" spans="2:9">
      <c r="B4551" s="109"/>
      <c r="C4551" s="109"/>
      <c r="D4551" s="109"/>
      <c r="E4551" s="109"/>
      <c r="F4551" s="109"/>
      <c r="G4551" s="109"/>
      <c r="H4551" s="109"/>
      <c r="I4551" s="110"/>
    </row>
    <row r="4552" spans="2:9">
      <c r="B4552" s="109"/>
      <c r="C4552" s="109"/>
      <c r="D4552" s="109"/>
      <c r="E4552" s="109"/>
      <c r="F4552" s="109"/>
      <c r="G4552" s="109"/>
      <c r="H4552" s="109"/>
      <c r="I4552" s="110"/>
    </row>
    <row r="4553" spans="2:9">
      <c r="B4553" s="109"/>
      <c r="C4553" s="109"/>
      <c r="D4553" s="109"/>
      <c r="E4553" s="109"/>
      <c r="F4553" s="109"/>
      <c r="G4553" s="109"/>
      <c r="H4553" s="109"/>
      <c r="I4553" s="110"/>
    </row>
    <row r="4554" spans="2:9">
      <c r="B4554" s="109"/>
      <c r="C4554" s="109"/>
      <c r="D4554" s="109"/>
      <c r="E4554" s="109"/>
      <c r="F4554" s="109"/>
      <c r="G4554" s="109"/>
      <c r="H4554" s="109"/>
      <c r="I4554" s="110"/>
    </row>
    <row r="4555" spans="2:9">
      <c r="B4555" s="109"/>
      <c r="C4555" s="109"/>
      <c r="D4555" s="109"/>
      <c r="E4555" s="109"/>
      <c r="F4555" s="109"/>
      <c r="G4555" s="109"/>
      <c r="H4555" s="109"/>
      <c r="I4555" s="110"/>
    </row>
    <row r="4556" spans="2:9">
      <c r="B4556" s="109"/>
      <c r="C4556" s="109"/>
      <c r="D4556" s="109"/>
      <c r="E4556" s="109"/>
      <c r="F4556" s="109"/>
      <c r="G4556" s="109"/>
      <c r="H4556" s="109"/>
      <c r="I4556" s="110"/>
    </row>
    <row r="4557" spans="2:9">
      <c r="B4557" s="109"/>
      <c r="C4557" s="109"/>
      <c r="D4557" s="109"/>
      <c r="E4557" s="109"/>
      <c r="F4557" s="109"/>
      <c r="G4557" s="109"/>
      <c r="H4557" s="109"/>
      <c r="I4557" s="110"/>
    </row>
    <row r="4558" spans="2:9">
      <c r="B4558" s="109"/>
      <c r="C4558" s="109"/>
      <c r="D4558" s="109"/>
      <c r="E4558" s="109"/>
      <c r="F4558" s="109"/>
      <c r="G4558" s="109"/>
      <c r="H4558" s="109"/>
      <c r="I4558" s="110"/>
    </row>
    <row r="4559" spans="2:9">
      <c r="B4559" s="109"/>
      <c r="C4559" s="109"/>
      <c r="D4559" s="109"/>
      <c r="E4559" s="109"/>
      <c r="F4559" s="109"/>
      <c r="G4559" s="109"/>
      <c r="H4559" s="109"/>
      <c r="I4559" s="110"/>
    </row>
    <row r="4560" spans="2:9">
      <c r="B4560" s="109"/>
      <c r="C4560" s="109"/>
      <c r="D4560" s="109"/>
      <c r="E4560" s="109"/>
      <c r="F4560" s="109"/>
      <c r="G4560" s="109"/>
      <c r="H4560" s="109"/>
      <c r="I4560" s="110"/>
    </row>
    <row r="4561" spans="2:9">
      <c r="B4561" s="109"/>
      <c r="C4561" s="109"/>
      <c r="D4561" s="109"/>
      <c r="E4561" s="109"/>
      <c r="F4561" s="109"/>
      <c r="G4561" s="109"/>
      <c r="H4561" s="109"/>
      <c r="I4561" s="110"/>
    </row>
    <row r="4562" spans="2:9">
      <c r="B4562" s="109"/>
      <c r="C4562" s="109"/>
      <c r="D4562" s="109"/>
      <c r="E4562" s="109"/>
      <c r="F4562" s="109"/>
      <c r="G4562" s="109"/>
      <c r="H4562" s="109"/>
      <c r="I4562" s="110"/>
    </row>
    <row r="4563" spans="2:9">
      <c r="B4563" s="109"/>
      <c r="C4563" s="109"/>
      <c r="D4563" s="109"/>
      <c r="E4563" s="109"/>
      <c r="F4563" s="109"/>
      <c r="G4563" s="109"/>
      <c r="H4563" s="109"/>
      <c r="I4563" s="110"/>
    </row>
    <row r="4564" spans="2:9">
      <c r="B4564" s="109"/>
      <c r="C4564" s="109"/>
      <c r="D4564" s="109"/>
      <c r="E4564" s="109"/>
      <c r="F4564" s="109"/>
      <c r="G4564" s="109"/>
      <c r="H4564" s="109"/>
      <c r="I4564" s="110"/>
    </row>
    <row r="4565" spans="2:9">
      <c r="B4565" s="109"/>
      <c r="C4565" s="109"/>
      <c r="D4565" s="109"/>
      <c r="E4565" s="109"/>
      <c r="F4565" s="109"/>
      <c r="G4565" s="109"/>
      <c r="H4565" s="109"/>
      <c r="I4565" s="110"/>
    </row>
    <row r="4566" spans="2:9">
      <c r="B4566" s="109"/>
      <c r="C4566" s="109"/>
      <c r="D4566" s="109"/>
      <c r="E4566" s="109"/>
      <c r="F4566" s="109"/>
      <c r="G4566" s="109"/>
      <c r="H4566" s="109"/>
      <c r="I4566" s="110"/>
    </row>
    <row r="4567" spans="2:9">
      <c r="B4567" s="109"/>
      <c r="C4567" s="109"/>
      <c r="D4567" s="109"/>
      <c r="E4567" s="109"/>
      <c r="F4567" s="109"/>
      <c r="G4567" s="109"/>
      <c r="H4567" s="109"/>
      <c r="I4567" s="110"/>
    </row>
    <row r="4568" spans="2:9">
      <c r="B4568" s="109"/>
      <c r="C4568" s="109"/>
      <c r="D4568" s="109"/>
      <c r="E4568" s="109"/>
      <c r="F4568" s="109"/>
      <c r="G4568" s="109"/>
      <c r="H4568" s="109"/>
      <c r="I4568" s="110"/>
    </row>
    <row r="4569" spans="2:9">
      <c r="B4569" s="109"/>
      <c r="C4569" s="109"/>
      <c r="D4569" s="109"/>
      <c r="E4569" s="109"/>
      <c r="F4569" s="109"/>
      <c r="G4569" s="109"/>
      <c r="H4569" s="109"/>
      <c r="I4569" s="110"/>
    </row>
    <row r="4570" spans="2:9">
      <c r="B4570" s="109"/>
      <c r="C4570" s="109"/>
      <c r="D4570" s="109"/>
      <c r="E4570" s="109"/>
      <c r="F4570" s="109"/>
      <c r="G4570" s="109"/>
      <c r="H4570" s="109"/>
      <c r="I4570" s="110"/>
    </row>
    <row r="4571" spans="2:9">
      <c r="B4571" s="109"/>
      <c r="C4571" s="109"/>
      <c r="D4571" s="109"/>
      <c r="E4571" s="109"/>
      <c r="F4571" s="109"/>
      <c r="G4571" s="109"/>
      <c r="H4571" s="109"/>
      <c r="I4571" s="110"/>
    </row>
    <row r="4572" spans="2:9">
      <c r="B4572" s="109"/>
      <c r="C4572" s="109"/>
      <c r="D4572" s="109"/>
      <c r="E4572" s="109"/>
      <c r="F4572" s="109"/>
      <c r="G4572" s="109"/>
      <c r="H4572" s="109"/>
      <c r="I4572" s="110"/>
    </row>
    <row r="4573" spans="2:9">
      <c r="B4573" s="109"/>
      <c r="C4573" s="109"/>
      <c r="D4573" s="109"/>
      <c r="E4573" s="109"/>
      <c r="F4573" s="109"/>
      <c r="G4573" s="109"/>
      <c r="H4573" s="109"/>
      <c r="I4573" s="110"/>
    </row>
    <row r="4574" spans="2:9">
      <c r="B4574" s="109"/>
      <c r="C4574" s="109"/>
      <c r="D4574" s="109"/>
      <c r="E4574" s="109"/>
      <c r="F4574" s="109"/>
      <c r="G4574" s="109"/>
      <c r="H4574" s="109"/>
      <c r="I4574" s="110"/>
    </row>
    <row r="4575" spans="2:9">
      <c r="B4575" s="109"/>
      <c r="C4575" s="109"/>
      <c r="D4575" s="109"/>
      <c r="E4575" s="109"/>
      <c r="F4575" s="109"/>
      <c r="G4575" s="109"/>
      <c r="H4575" s="109"/>
      <c r="I4575" s="110"/>
    </row>
    <row r="4576" spans="2:9">
      <c r="B4576" s="109"/>
      <c r="C4576" s="109"/>
      <c r="D4576" s="109"/>
      <c r="E4576" s="109"/>
      <c r="F4576" s="109"/>
      <c r="G4576" s="109"/>
      <c r="H4576" s="109"/>
      <c r="I4576" s="110"/>
    </row>
    <row r="4577" spans="2:9">
      <c r="B4577" s="109"/>
      <c r="C4577" s="109"/>
      <c r="D4577" s="109"/>
      <c r="E4577" s="109"/>
      <c r="F4577" s="109"/>
      <c r="G4577" s="109"/>
      <c r="H4577" s="109"/>
      <c r="I4577" s="110"/>
    </row>
    <row r="4578" spans="2:9">
      <c r="B4578" s="109"/>
      <c r="C4578" s="109"/>
      <c r="D4578" s="109"/>
      <c r="E4578" s="109"/>
      <c r="F4578" s="109"/>
      <c r="G4578" s="109"/>
      <c r="H4578" s="109"/>
      <c r="I4578" s="110"/>
    </row>
    <row r="4579" spans="2:9">
      <c r="B4579" s="109"/>
      <c r="C4579" s="109"/>
      <c r="D4579" s="109"/>
      <c r="E4579" s="109"/>
      <c r="F4579" s="109"/>
      <c r="G4579" s="109"/>
      <c r="H4579" s="109"/>
      <c r="I4579" s="110"/>
    </row>
    <row r="4580" spans="2:9">
      <c r="B4580" s="109"/>
      <c r="C4580" s="109"/>
      <c r="D4580" s="109"/>
      <c r="E4580" s="109"/>
      <c r="F4580" s="109"/>
      <c r="G4580" s="109"/>
      <c r="H4580" s="109"/>
      <c r="I4580" s="110"/>
    </row>
    <row r="4581" spans="2:9">
      <c r="B4581" s="109"/>
      <c r="C4581" s="109"/>
      <c r="D4581" s="109"/>
      <c r="E4581" s="109"/>
      <c r="F4581" s="109"/>
      <c r="G4581" s="109"/>
      <c r="H4581" s="109"/>
      <c r="I4581" s="110"/>
    </row>
    <row r="4582" spans="2:9">
      <c r="B4582" s="109"/>
      <c r="C4582" s="109"/>
      <c r="D4582" s="109"/>
      <c r="E4582" s="109"/>
      <c r="F4582" s="109"/>
      <c r="G4582" s="109"/>
      <c r="H4582" s="109"/>
      <c r="I4582" s="110"/>
    </row>
    <row r="4583" spans="2:9">
      <c r="B4583" s="109"/>
      <c r="C4583" s="109"/>
      <c r="D4583" s="109"/>
      <c r="E4583" s="109"/>
      <c r="F4583" s="109"/>
      <c r="G4583" s="109"/>
      <c r="H4583" s="109"/>
      <c r="I4583" s="110"/>
    </row>
    <row r="4584" spans="2:9">
      <c r="B4584" s="109"/>
      <c r="C4584" s="109"/>
      <c r="D4584" s="109"/>
      <c r="E4584" s="109"/>
      <c r="F4584" s="109"/>
      <c r="G4584" s="109"/>
      <c r="H4584" s="109"/>
      <c r="I4584" s="110"/>
    </row>
    <row r="4585" spans="2:9">
      <c r="B4585" s="109"/>
      <c r="C4585" s="109"/>
      <c r="D4585" s="109"/>
      <c r="E4585" s="109"/>
      <c r="F4585" s="109"/>
      <c r="G4585" s="109"/>
      <c r="H4585" s="109"/>
      <c r="I4585" s="110"/>
    </row>
    <row r="4586" spans="2:9">
      <c r="B4586" s="109"/>
      <c r="C4586" s="109"/>
      <c r="D4586" s="109"/>
      <c r="E4586" s="109"/>
      <c r="F4586" s="109"/>
      <c r="G4586" s="109"/>
      <c r="H4586" s="109"/>
      <c r="I4586" s="110"/>
    </row>
    <row r="4587" spans="2:9">
      <c r="B4587" s="109"/>
      <c r="C4587" s="109"/>
      <c r="D4587" s="109"/>
      <c r="E4587" s="109"/>
      <c r="F4587" s="109"/>
      <c r="G4587" s="109"/>
      <c r="H4587" s="109"/>
      <c r="I4587" s="110"/>
    </row>
    <row r="4588" spans="2:9">
      <c r="B4588" s="109"/>
      <c r="C4588" s="109"/>
      <c r="D4588" s="109"/>
      <c r="E4588" s="109"/>
      <c r="F4588" s="109"/>
      <c r="G4588" s="109"/>
      <c r="H4588" s="109"/>
      <c r="I4588" s="110"/>
    </row>
    <row r="4589" spans="2:9">
      <c r="B4589" s="109"/>
      <c r="C4589" s="109"/>
      <c r="D4589" s="109"/>
      <c r="E4589" s="109"/>
      <c r="F4589" s="109"/>
      <c r="G4589" s="109"/>
      <c r="H4589" s="109"/>
      <c r="I4589" s="110"/>
    </row>
    <row r="4590" spans="2:9">
      <c r="B4590" s="109"/>
      <c r="C4590" s="109"/>
      <c r="D4590" s="109"/>
      <c r="E4590" s="109"/>
      <c r="F4590" s="109"/>
      <c r="G4590" s="109"/>
      <c r="H4590" s="109"/>
      <c r="I4590" s="110"/>
    </row>
    <row r="4591" spans="2:9">
      <c r="B4591" s="109"/>
      <c r="C4591" s="109"/>
      <c r="D4591" s="109"/>
      <c r="E4591" s="109"/>
      <c r="F4591" s="109"/>
      <c r="G4591" s="109"/>
      <c r="H4591" s="109"/>
      <c r="I4591" s="110"/>
    </row>
    <row r="4592" spans="2:9">
      <c r="B4592" s="109"/>
      <c r="C4592" s="109"/>
      <c r="D4592" s="109"/>
      <c r="E4592" s="109"/>
      <c r="F4592" s="109"/>
      <c r="G4592" s="109"/>
      <c r="H4592" s="109"/>
      <c r="I4592" s="110"/>
    </row>
    <row r="4593" spans="2:9">
      <c r="B4593" s="109"/>
      <c r="C4593" s="109"/>
      <c r="D4593" s="109"/>
      <c r="E4593" s="109"/>
      <c r="F4593" s="109"/>
      <c r="G4593" s="109"/>
      <c r="H4593" s="109"/>
      <c r="I4593" s="110"/>
    </row>
    <row r="4594" spans="2:9">
      <c r="B4594" s="109"/>
      <c r="C4594" s="109"/>
      <c r="D4594" s="109"/>
      <c r="E4594" s="109"/>
      <c r="F4594" s="109"/>
      <c r="G4594" s="109"/>
      <c r="H4594" s="109"/>
      <c r="I4594" s="110"/>
    </row>
    <row r="4595" spans="2:9">
      <c r="B4595" s="109"/>
      <c r="C4595" s="109"/>
      <c r="D4595" s="109"/>
      <c r="E4595" s="109"/>
      <c r="F4595" s="109"/>
      <c r="G4595" s="109"/>
      <c r="H4595" s="109"/>
      <c r="I4595" s="110"/>
    </row>
    <row r="4596" spans="2:9">
      <c r="B4596" s="109"/>
      <c r="C4596" s="109"/>
      <c r="D4596" s="109"/>
      <c r="E4596" s="109"/>
      <c r="F4596" s="109"/>
      <c r="G4596" s="109"/>
      <c r="H4596" s="109"/>
      <c r="I4596" s="110"/>
    </row>
    <row r="4597" spans="2:9">
      <c r="B4597" s="109"/>
      <c r="C4597" s="109"/>
      <c r="D4597" s="109"/>
      <c r="E4597" s="109"/>
      <c r="F4597" s="109"/>
      <c r="G4597" s="109"/>
      <c r="H4597" s="109"/>
      <c r="I4597" s="110"/>
    </row>
    <row r="4598" spans="2:9">
      <c r="B4598" s="109"/>
      <c r="C4598" s="109"/>
      <c r="D4598" s="109"/>
      <c r="E4598" s="109"/>
      <c r="F4598" s="109"/>
      <c r="G4598" s="109"/>
      <c r="H4598" s="109"/>
      <c r="I4598" s="110"/>
    </row>
    <row r="4599" spans="2:9">
      <c r="B4599" s="109"/>
      <c r="C4599" s="109"/>
      <c r="D4599" s="109"/>
      <c r="E4599" s="109"/>
      <c r="F4599" s="109"/>
      <c r="G4599" s="109"/>
      <c r="H4599" s="109"/>
      <c r="I4599" s="110"/>
    </row>
    <row r="4600" spans="2:9">
      <c r="B4600" s="109"/>
      <c r="C4600" s="109"/>
      <c r="D4600" s="109"/>
      <c r="E4600" s="109"/>
      <c r="F4600" s="109"/>
      <c r="G4600" s="109"/>
      <c r="H4600" s="109"/>
      <c r="I4600" s="110"/>
    </row>
    <row r="4601" spans="2:9">
      <c r="B4601" s="109"/>
      <c r="C4601" s="109"/>
      <c r="D4601" s="109"/>
      <c r="E4601" s="109"/>
      <c r="F4601" s="109"/>
      <c r="G4601" s="109"/>
      <c r="H4601" s="109"/>
      <c r="I4601" s="110"/>
    </row>
    <row r="4602" spans="2:9">
      <c r="B4602" s="109"/>
      <c r="C4602" s="109"/>
      <c r="D4602" s="109"/>
      <c r="E4602" s="109"/>
      <c r="F4602" s="109"/>
      <c r="G4602" s="109"/>
      <c r="H4602" s="109"/>
      <c r="I4602" s="110"/>
    </row>
    <row r="4603" spans="2:9">
      <c r="B4603" s="109"/>
      <c r="C4603" s="109"/>
      <c r="D4603" s="109"/>
      <c r="E4603" s="109"/>
      <c r="F4603" s="109"/>
      <c r="G4603" s="109"/>
      <c r="H4603" s="109"/>
      <c r="I4603" s="110"/>
    </row>
    <row r="4604" spans="2:9">
      <c r="B4604" s="109"/>
      <c r="C4604" s="109"/>
      <c r="D4604" s="109"/>
      <c r="E4604" s="109"/>
      <c r="F4604" s="109"/>
      <c r="G4604" s="109"/>
      <c r="H4604" s="109"/>
      <c r="I4604" s="110"/>
    </row>
    <row r="4605" spans="2:9">
      <c r="B4605" s="109"/>
      <c r="C4605" s="109"/>
      <c r="D4605" s="109"/>
      <c r="E4605" s="109"/>
      <c r="F4605" s="109"/>
      <c r="G4605" s="109"/>
      <c r="H4605" s="109"/>
      <c r="I4605" s="110"/>
    </row>
    <row r="4606" spans="2:9">
      <c r="B4606" s="109"/>
      <c r="C4606" s="109"/>
      <c r="D4606" s="109"/>
      <c r="E4606" s="109"/>
      <c r="F4606" s="109"/>
      <c r="G4606" s="109"/>
      <c r="H4606" s="109"/>
      <c r="I4606" s="110"/>
    </row>
    <row r="4607" spans="2:9">
      <c r="B4607" s="109"/>
      <c r="C4607" s="109"/>
      <c r="D4607" s="109"/>
      <c r="E4607" s="109"/>
      <c r="F4607" s="109"/>
      <c r="G4607" s="109"/>
      <c r="H4607" s="109"/>
      <c r="I4607" s="110"/>
    </row>
    <row r="4608" spans="2:9">
      <c r="B4608" s="109"/>
      <c r="C4608" s="109"/>
      <c r="D4608" s="109"/>
      <c r="E4608" s="109"/>
      <c r="F4608" s="109"/>
      <c r="G4608" s="109"/>
      <c r="H4608" s="109"/>
      <c r="I4608" s="110"/>
    </row>
    <row r="4609" spans="2:9">
      <c r="B4609" s="109"/>
      <c r="C4609" s="109"/>
      <c r="D4609" s="109"/>
      <c r="E4609" s="109"/>
      <c r="F4609" s="109"/>
      <c r="G4609" s="109"/>
      <c r="H4609" s="109"/>
      <c r="I4609" s="110"/>
    </row>
    <row r="4610" spans="2:9">
      <c r="B4610" s="109"/>
      <c r="C4610" s="109"/>
      <c r="D4610" s="109"/>
      <c r="E4610" s="109"/>
      <c r="F4610" s="109"/>
      <c r="G4610" s="109"/>
      <c r="H4610" s="109"/>
      <c r="I4610" s="110"/>
    </row>
    <row r="4611" spans="2:9">
      <c r="B4611" s="109"/>
      <c r="C4611" s="109"/>
      <c r="D4611" s="109"/>
      <c r="E4611" s="109"/>
      <c r="F4611" s="109"/>
      <c r="G4611" s="109"/>
      <c r="H4611" s="109"/>
      <c r="I4611" s="110"/>
    </row>
    <row r="4612" spans="2:9">
      <c r="B4612" s="109"/>
      <c r="C4612" s="109"/>
      <c r="D4612" s="109"/>
      <c r="E4612" s="109"/>
      <c r="F4612" s="109"/>
      <c r="G4612" s="109"/>
      <c r="H4612" s="109"/>
      <c r="I4612" s="110"/>
    </row>
    <row r="4613" spans="2:9">
      <c r="B4613" s="109"/>
      <c r="C4613" s="109"/>
      <c r="D4613" s="109"/>
      <c r="E4613" s="109"/>
      <c r="F4613" s="109"/>
      <c r="G4613" s="109"/>
      <c r="H4613" s="109"/>
      <c r="I4613" s="110"/>
    </row>
    <row r="4614" spans="2:9">
      <c r="B4614" s="109"/>
      <c r="C4614" s="109"/>
      <c r="D4614" s="109"/>
      <c r="E4614" s="109"/>
      <c r="F4614" s="109"/>
      <c r="G4614" s="109"/>
      <c r="H4614" s="109"/>
      <c r="I4614" s="110"/>
    </row>
    <row r="4615" spans="2:9">
      <c r="B4615" s="109"/>
      <c r="C4615" s="109"/>
      <c r="D4615" s="109"/>
      <c r="E4615" s="109"/>
      <c r="F4615" s="109"/>
      <c r="G4615" s="109"/>
      <c r="H4615" s="109"/>
      <c r="I4615" s="110"/>
    </row>
    <row r="4616" spans="2:9">
      <c r="B4616" s="109"/>
      <c r="C4616" s="109"/>
      <c r="D4616" s="109"/>
      <c r="E4616" s="109"/>
      <c r="F4616" s="109"/>
      <c r="G4616" s="109"/>
      <c r="H4616" s="109"/>
      <c r="I4616" s="110"/>
    </row>
    <row r="4617" spans="2:9">
      <c r="B4617" s="109"/>
      <c r="C4617" s="109"/>
      <c r="D4617" s="109"/>
      <c r="E4617" s="109"/>
      <c r="F4617" s="109"/>
      <c r="G4617" s="109"/>
      <c r="H4617" s="109"/>
      <c r="I4617" s="110"/>
    </row>
    <row r="4618" spans="2:9">
      <c r="B4618" s="109"/>
      <c r="C4618" s="109"/>
      <c r="D4618" s="109"/>
      <c r="E4618" s="109"/>
      <c r="F4618" s="109"/>
      <c r="G4618" s="109"/>
      <c r="H4618" s="109"/>
      <c r="I4618" s="110"/>
    </row>
    <row r="4619" spans="2:9">
      <c r="B4619" s="109"/>
      <c r="C4619" s="109"/>
      <c r="D4619" s="109"/>
      <c r="E4619" s="109"/>
      <c r="F4619" s="109"/>
      <c r="G4619" s="109"/>
      <c r="H4619" s="109"/>
      <c r="I4619" s="110"/>
    </row>
    <row r="4620" spans="2:9">
      <c r="B4620" s="109"/>
      <c r="C4620" s="109"/>
      <c r="D4620" s="109"/>
      <c r="E4620" s="109"/>
      <c r="F4620" s="109"/>
      <c r="G4620" s="109"/>
      <c r="H4620" s="109"/>
      <c r="I4620" s="110"/>
    </row>
    <row r="4621" spans="2:9">
      <c r="B4621" s="109"/>
      <c r="C4621" s="109"/>
      <c r="D4621" s="109"/>
      <c r="E4621" s="109"/>
      <c r="F4621" s="109"/>
      <c r="G4621" s="109"/>
      <c r="H4621" s="109"/>
      <c r="I4621" s="110"/>
    </row>
    <row r="4622" spans="2:9">
      <c r="B4622" s="109"/>
      <c r="C4622" s="109"/>
      <c r="D4622" s="109"/>
      <c r="E4622" s="109"/>
      <c r="F4622" s="109"/>
      <c r="G4622" s="109"/>
      <c r="H4622" s="109"/>
      <c r="I4622" s="110"/>
    </row>
    <row r="4623" spans="2:9">
      <c r="B4623" s="109"/>
      <c r="C4623" s="109"/>
      <c r="D4623" s="109"/>
      <c r="E4623" s="109"/>
      <c r="F4623" s="109"/>
      <c r="G4623" s="109"/>
      <c r="H4623" s="109"/>
      <c r="I4623" s="110"/>
    </row>
    <row r="4624" spans="2:9">
      <c r="B4624" s="109"/>
      <c r="C4624" s="109"/>
      <c r="D4624" s="109"/>
      <c r="E4624" s="109"/>
      <c r="F4624" s="109"/>
      <c r="G4624" s="109"/>
      <c r="H4624" s="109"/>
      <c r="I4624" s="110"/>
    </row>
    <row r="4625" spans="2:9">
      <c r="B4625" s="109"/>
      <c r="C4625" s="109"/>
      <c r="D4625" s="109"/>
      <c r="E4625" s="109"/>
      <c r="F4625" s="109"/>
      <c r="G4625" s="109"/>
      <c r="H4625" s="109"/>
      <c r="I4625" s="110"/>
    </row>
    <row r="4626" spans="2:9">
      <c r="B4626" s="109"/>
      <c r="C4626" s="109"/>
      <c r="D4626" s="109"/>
      <c r="E4626" s="109"/>
      <c r="F4626" s="109"/>
      <c r="G4626" s="109"/>
      <c r="H4626" s="109"/>
      <c r="I4626" s="110"/>
    </row>
    <row r="4627" spans="2:9">
      <c r="B4627" s="109"/>
      <c r="C4627" s="109"/>
      <c r="D4627" s="109"/>
      <c r="E4627" s="109"/>
      <c r="F4627" s="109"/>
      <c r="G4627" s="109"/>
      <c r="H4627" s="109"/>
      <c r="I4627" s="110"/>
    </row>
    <row r="4628" spans="2:9">
      <c r="B4628" s="109"/>
      <c r="C4628" s="109"/>
      <c r="D4628" s="109"/>
      <c r="E4628" s="109"/>
      <c r="F4628" s="109"/>
      <c r="G4628" s="109"/>
      <c r="H4628" s="109"/>
      <c r="I4628" s="110"/>
    </row>
    <row r="4629" spans="2:9">
      <c r="B4629" s="109"/>
      <c r="C4629" s="109"/>
      <c r="D4629" s="109"/>
      <c r="E4629" s="109"/>
      <c r="F4629" s="109"/>
      <c r="G4629" s="109"/>
      <c r="H4629" s="109"/>
      <c r="I4629" s="110"/>
    </row>
    <row r="4630" spans="2:9">
      <c r="B4630" s="109"/>
      <c r="C4630" s="109"/>
      <c r="D4630" s="109"/>
      <c r="E4630" s="109"/>
      <c r="F4630" s="109"/>
      <c r="G4630" s="109"/>
      <c r="H4630" s="109"/>
      <c r="I4630" s="110"/>
    </row>
    <row r="4631" spans="2:9">
      <c r="B4631" s="109"/>
      <c r="C4631" s="109"/>
      <c r="D4631" s="109"/>
      <c r="E4631" s="109"/>
      <c r="F4631" s="109"/>
      <c r="G4631" s="109"/>
      <c r="H4631" s="109"/>
      <c r="I4631" s="110"/>
    </row>
    <row r="4632" spans="2:9">
      <c r="B4632" s="109"/>
      <c r="C4632" s="109"/>
      <c r="D4632" s="109"/>
      <c r="E4632" s="109"/>
      <c r="F4632" s="109"/>
      <c r="G4632" s="109"/>
      <c r="H4632" s="109"/>
      <c r="I4632" s="110"/>
    </row>
    <row r="4633" spans="2:9">
      <c r="B4633" s="109"/>
      <c r="C4633" s="109"/>
      <c r="D4633" s="109"/>
      <c r="E4633" s="109"/>
      <c r="F4633" s="109"/>
      <c r="G4633" s="109"/>
      <c r="H4633" s="109"/>
      <c r="I4633" s="110"/>
    </row>
    <row r="4634" spans="2:9">
      <c r="B4634" s="109"/>
      <c r="C4634" s="109"/>
      <c r="D4634" s="109"/>
      <c r="E4634" s="109"/>
      <c r="F4634" s="109"/>
      <c r="G4634" s="109"/>
      <c r="H4634" s="109"/>
      <c r="I4634" s="110"/>
    </row>
    <row r="4635" spans="2:9">
      <c r="B4635" s="109"/>
      <c r="C4635" s="109"/>
      <c r="D4635" s="109"/>
      <c r="E4635" s="109"/>
      <c r="F4635" s="109"/>
      <c r="G4635" s="109"/>
      <c r="H4635" s="109"/>
      <c r="I4635" s="110"/>
    </row>
    <row r="4636" spans="2:9">
      <c r="B4636" s="109"/>
      <c r="C4636" s="109"/>
      <c r="D4636" s="109"/>
      <c r="E4636" s="109"/>
      <c r="F4636" s="109"/>
      <c r="G4636" s="109"/>
      <c r="H4636" s="109"/>
      <c r="I4636" s="110"/>
    </row>
    <row r="4637" spans="2:9">
      <c r="B4637" s="109"/>
      <c r="C4637" s="109"/>
      <c r="D4637" s="109"/>
      <c r="E4637" s="109"/>
      <c r="F4637" s="109"/>
      <c r="G4637" s="109"/>
      <c r="H4637" s="109"/>
      <c r="I4637" s="110"/>
    </row>
    <row r="4638" spans="2:9">
      <c r="B4638" s="109"/>
      <c r="C4638" s="109"/>
      <c r="D4638" s="109"/>
      <c r="E4638" s="109"/>
      <c r="F4638" s="109"/>
      <c r="G4638" s="109"/>
      <c r="H4638" s="109"/>
      <c r="I4638" s="110"/>
    </row>
    <row r="4639" spans="2:9">
      <c r="B4639" s="109"/>
      <c r="C4639" s="109"/>
      <c r="D4639" s="109"/>
      <c r="E4639" s="109"/>
      <c r="F4639" s="109"/>
      <c r="G4639" s="109"/>
      <c r="H4639" s="109"/>
      <c r="I4639" s="110"/>
    </row>
    <row r="4640" spans="2:9">
      <c r="B4640" s="109"/>
      <c r="C4640" s="109"/>
      <c r="D4640" s="109"/>
      <c r="E4640" s="109"/>
      <c r="F4640" s="109"/>
      <c r="G4640" s="109"/>
      <c r="H4640" s="109"/>
      <c r="I4640" s="110"/>
    </row>
    <row r="4641" spans="2:9">
      <c r="B4641" s="109"/>
      <c r="C4641" s="109"/>
      <c r="D4641" s="109"/>
      <c r="E4641" s="109"/>
      <c r="F4641" s="109"/>
      <c r="G4641" s="109"/>
      <c r="H4641" s="109"/>
      <c r="I4641" s="110"/>
    </row>
    <row r="4642" spans="2:9">
      <c r="B4642" s="109"/>
      <c r="C4642" s="109"/>
      <c r="D4642" s="109"/>
      <c r="E4642" s="109"/>
      <c r="F4642" s="109"/>
      <c r="G4642" s="109"/>
      <c r="H4642" s="109"/>
      <c r="I4642" s="110"/>
    </row>
    <row r="4643" spans="2:9">
      <c r="B4643" s="109"/>
      <c r="C4643" s="109"/>
      <c r="D4643" s="109"/>
      <c r="E4643" s="109"/>
      <c r="F4643" s="109"/>
      <c r="G4643" s="109"/>
      <c r="H4643" s="109"/>
      <c r="I4643" s="110"/>
    </row>
    <row r="4644" spans="2:9">
      <c r="B4644" s="109"/>
      <c r="C4644" s="109"/>
      <c r="D4644" s="109"/>
      <c r="E4644" s="109"/>
      <c r="F4644" s="109"/>
      <c r="G4644" s="109"/>
      <c r="H4644" s="109"/>
      <c r="I4644" s="110"/>
    </row>
    <row r="4645" spans="2:9">
      <c r="B4645" s="109"/>
      <c r="C4645" s="109"/>
      <c r="D4645" s="109"/>
      <c r="E4645" s="109"/>
      <c r="F4645" s="109"/>
      <c r="G4645" s="109"/>
      <c r="H4645" s="109"/>
      <c r="I4645" s="110"/>
    </row>
    <row r="4646" spans="2:9">
      <c r="B4646" s="109"/>
      <c r="C4646" s="109"/>
      <c r="D4646" s="109"/>
      <c r="E4646" s="109"/>
      <c r="F4646" s="109"/>
      <c r="G4646" s="109"/>
      <c r="H4646" s="109"/>
      <c r="I4646" s="110"/>
    </row>
    <row r="4647" spans="2:9">
      <c r="B4647" s="109"/>
      <c r="C4647" s="109"/>
      <c r="D4647" s="109"/>
      <c r="E4647" s="109"/>
      <c r="F4647" s="109"/>
      <c r="G4647" s="109"/>
      <c r="H4647" s="109"/>
      <c r="I4647" s="110"/>
    </row>
    <row r="4648" spans="2:9">
      <c r="B4648" s="109"/>
      <c r="C4648" s="109"/>
      <c r="D4648" s="109"/>
      <c r="E4648" s="109"/>
      <c r="F4648" s="109"/>
      <c r="G4648" s="109"/>
      <c r="H4648" s="109"/>
      <c r="I4648" s="110"/>
    </row>
    <row r="4649" spans="2:9">
      <c r="B4649" s="109"/>
      <c r="C4649" s="109"/>
      <c r="D4649" s="109"/>
      <c r="E4649" s="109"/>
      <c r="F4649" s="109"/>
      <c r="G4649" s="109"/>
      <c r="H4649" s="109"/>
      <c r="I4649" s="110"/>
    </row>
    <row r="4650" spans="2:9">
      <c r="B4650" s="109"/>
      <c r="C4650" s="109"/>
      <c r="D4650" s="109"/>
      <c r="E4650" s="109"/>
      <c r="F4650" s="109"/>
      <c r="G4650" s="109"/>
      <c r="H4650" s="109"/>
      <c r="I4650" s="110"/>
    </row>
    <row r="4651" spans="2:9">
      <c r="B4651" s="109"/>
      <c r="C4651" s="109"/>
      <c r="D4651" s="109"/>
      <c r="E4651" s="109"/>
      <c r="F4651" s="109"/>
      <c r="G4651" s="109"/>
      <c r="H4651" s="109"/>
      <c r="I4651" s="110"/>
    </row>
    <row r="4652" spans="2:9">
      <c r="B4652" s="109"/>
      <c r="C4652" s="109"/>
      <c r="D4652" s="109"/>
      <c r="E4652" s="109"/>
      <c r="F4652" s="109"/>
      <c r="G4652" s="109"/>
      <c r="H4652" s="109"/>
      <c r="I4652" s="110"/>
    </row>
    <row r="4653" spans="2:9">
      <c r="B4653" s="109"/>
      <c r="C4653" s="109"/>
      <c r="D4653" s="109"/>
      <c r="E4653" s="109"/>
      <c r="F4653" s="109"/>
      <c r="G4653" s="109"/>
      <c r="H4653" s="109"/>
      <c r="I4653" s="110"/>
    </row>
    <row r="4654" spans="2:9">
      <c r="B4654" s="109"/>
      <c r="C4654" s="109"/>
      <c r="D4654" s="109"/>
      <c r="E4654" s="109"/>
      <c r="F4654" s="109"/>
      <c r="G4654" s="109"/>
      <c r="H4654" s="109"/>
      <c r="I4654" s="110"/>
    </row>
    <row r="4655" spans="2:9">
      <c r="B4655" s="109"/>
      <c r="C4655" s="109"/>
      <c r="D4655" s="109"/>
      <c r="E4655" s="109"/>
      <c r="F4655" s="109"/>
      <c r="G4655" s="109"/>
      <c r="H4655" s="109"/>
      <c r="I4655" s="110"/>
    </row>
    <row r="4656" spans="2:9">
      <c r="B4656" s="109"/>
      <c r="C4656" s="109"/>
      <c r="D4656" s="109"/>
      <c r="E4656" s="109"/>
      <c r="F4656" s="109"/>
      <c r="G4656" s="109"/>
      <c r="H4656" s="109"/>
      <c r="I4656" s="110"/>
    </row>
    <row r="4657" spans="2:9">
      <c r="B4657" s="109"/>
      <c r="C4657" s="109"/>
      <c r="D4657" s="109"/>
      <c r="E4657" s="109"/>
      <c r="F4657" s="109"/>
      <c r="G4657" s="109"/>
      <c r="H4657" s="109"/>
      <c r="I4657" s="110"/>
    </row>
    <row r="4658" spans="2:9">
      <c r="B4658" s="109"/>
      <c r="C4658" s="109"/>
      <c r="D4658" s="109"/>
      <c r="E4658" s="109"/>
      <c r="F4658" s="109"/>
      <c r="G4658" s="109"/>
      <c r="H4658" s="109"/>
      <c r="I4658" s="110"/>
    </row>
    <row r="4659" spans="2:9">
      <c r="B4659" s="109"/>
      <c r="C4659" s="109"/>
      <c r="D4659" s="109"/>
      <c r="E4659" s="109"/>
      <c r="F4659" s="109"/>
      <c r="G4659" s="109"/>
      <c r="H4659" s="109"/>
      <c r="I4659" s="110"/>
    </row>
    <row r="4660" spans="2:9">
      <c r="B4660" s="109"/>
      <c r="C4660" s="109"/>
      <c r="D4660" s="109"/>
      <c r="E4660" s="109"/>
      <c r="F4660" s="109"/>
      <c r="G4660" s="109"/>
      <c r="H4660" s="109"/>
      <c r="I4660" s="110"/>
    </row>
    <row r="4661" spans="2:9">
      <c r="B4661" s="109"/>
      <c r="C4661" s="109"/>
      <c r="D4661" s="109"/>
      <c r="E4661" s="109"/>
      <c r="F4661" s="109"/>
      <c r="G4661" s="109"/>
      <c r="H4661" s="109"/>
      <c r="I4661" s="110"/>
    </row>
    <row r="4662" spans="2:9">
      <c r="B4662" s="109"/>
      <c r="C4662" s="109"/>
      <c r="D4662" s="109"/>
      <c r="E4662" s="109"/>
      <c r="F4662" s="109"/>
      <c r="G4662" s="109"/>
      <c r="H4662" s="109"/>
      <c r="I4662" s="110"/>
    </row>
    <row r="4663" spans="2:9">
      <c r="B4663" s="109"/>
      <c r="C4663" s="109"/>
      <c r="D4663" s="109"/>
      <c r="E4663" s="109"/>
      <c r="F4663" s="109"/>
      <c r="G4663" s="109"/>
      <c r="H4663" s="109"/>
      <c r="I4663" s="110"/>
    </row>
    <row r="4664" spans="2:9">
      <c r="B4664" s="109"/>
      <c r="C4664" s="109"/>
      <c r="D4664" s="109"/>
      <c r="E4664" s="109"/>
      <c r="F4664" s="109"/>
      <c r="G4664" s="109"/>
      <c r="H4664" s="109"/>
      <c r="I4664" s="110"/>
    </row>
    <row r="4665" spans="2:9">
      <c r="B4665" s="109"/>
      <c r="C4665" s="109"/>
      <c r="D4665" s="109"/>
      <c r="E4665" s="109"/>
      <c r="F4665" s="109"/>
      <c r="G4665" s="109"/>
      <c r="H4665" s="109"/>
      <c r="I4665" s="110"/>
    </row>
    <row r="4666" spans="2:9">
      <c r="B4666" s="109"/>
      <c r="C4666" s="109"/>
      <c r="D4666" s="109"/>
      <c r="E4666" s="109"/>
      <c r="F4666" s="109"/>
      <c r="G4666" s="109"/>
      <c r="H4666" s="109"/>
      <c r="I4666" s="110"/>
    </row>
    <row r="4667" spans="2:9">
      <c r="B4667" s="109"/>
      <c r="C4667" s="109"/>
      <c r="D4667" s="109"/>
      <c r="E4667" s="109"/>
      <c r="F4667" s="109"/>
      <c r="G4667" s="109"/>
      <c r="H4667" s="109"/>
      <c r="I4667" s="110"/>
    </row>
    <row r="4668" spans="2:9">
      <c r="B4668" s="109"/>
      <c r="C4668" s="109"/>
      <c r="D4668" s="109"/>
      <c r="E4668" s="109"/>
      <c r="F4668" s="109"/>
      <c r="G4668" s="109"/>
      <c r="H4668" s="109"/>
      <c r="I4668" s="110"/>
    </row>
    <row r="4669" spans="2:9">
      <c r="B4669" s="109"/>
      <c r="C4669" s="109"/>
      <c r="D4669" s="109"/>
      <c r="E4669" s="109"/>
      <c r="F4669" s="109"/>
      <c r="G4669" s="109"/>
      <c r="H4669" s="109"/>
      <c r="I4669" s="110"/>
    </row>
    <row r="4670" spans="2:9">
      <c r="B4670" s="109"/>
      <c r="C4670" s="109"/>
      <c r="D4670" s="109"/>
      <c r="E4670" s="109"/>
      <c r="F4670" s="109"/>
      <c r="G4670" s="109"/>
      <c r="H4670" s="109"/>
      <c r="I4670" s="110"/>
    </row>
    <row r="4671" spans="2:9">
      <c r="B4671" s="109"/>
      <c r="C4671" s="109"/>
      <c r="D4671" s="109"/>
      <c r="E4671" s="109"/>
      <c r="F4671" s="109"/>
      <c r="G4671" s="109"/>
      <c r="H4671" s="109"/>
      <c r="I4671" s="110"/>
    </row>
    <row r="4672" spans="2:9">
      <c r="B4672" s="109"/>
      <c r="C4672" s="109"/>
      <c r="D4672" s="109"/>
      <c r="E4672" s="109"/>
      <c r="F4672" s="109"/>
      <c r="G4672" s="109"/>
      <c r="H4672" s="109"/>
      <c r="I4672" s="110"/>
    </row>
    <row r="4673" spans="2:9">
      <c r="B4673" s="109"/>
      <c r="C4673" s="109"/>
      <c r="D4673" s="109"/>
      <c r="E4673" s="109"/>
      <c r="F4673" s="109"/>
      <c r="G4673" s="109"/>
      <c r="H4673" s="109"/>
      <c r="I4673" s="110"/>
    </row>
    <row r="4674" spans="2:9">
      <c r="B4674" s="109"/>
      <c r="C4674" s="109"/>
      <c r="D4674" s="109"/>
      <c r="E4674" s="109"/>
      <c r="F4674" s="109"/>
      <c r="G4674" s="109"/>
      <c r="H4674" s="109"/>
      <c r="I4674" s="110"/>
    </row>
    <row r="4675" spans="2:9">
      <c r="B4675" s="109"/>
      <c r="C4675" s="109"/>
      <c r="D4675" s="109"/>
      <c r="E4675" s="109"/>
      <c r="F4675" s="109"/>
      <c r="G4675" s="109"/>
      <c r="H4675" s="109"/>
      <c r="I4675" s="110"/>
    </row>
    <row r="4676" spans="2:9">
      <c r="B4676" s="109"/>
      <c r="C4676" s="109"/>
      <c r="D4676" s="109"/>
      <c r="E4676" s="109"/>
      <c r="F4676" s="109"/>
      <c r="G4676" s="109"/>
      <c r="H4676" s="109"/>
      <c r="I4676" s="110"/>
    </row>
    <row r="4677" spans="2:9">
      <c r="B4677" s="109"/>
      <c r="C4677" s="109"/>
      <c r="D4677" s="109"/>
      <c r="E4677" s="109"/>
      <c r="F4677" s="109"/>
      <c r="G4677" s="109"/>
      <c r="H4677" s="109"/>
      <c r="I4677" s="110"/>
    </row>
    <row r="4678" spans="2:9">
      <c r="B4678" s="109"/>
      <c r="C4678" s="109"/>
      <c r="D4678" s="109"/>
      <c r="E4678" s="109"/>
      <c r="F4678" s="109"/>
      <c r="G4678" s="109"/>
      <c r="H4678" s="109"/>
      <c r="I4678" s="110"/>
    </row>
    <row r="4679" spans="2:9">
      <c r="B4679" s="109"/>
      <c r="C4679" s="109"/>
      <c r="D4679" s="109"/>
      <c r="E4679" s="109"/>
      <c r="F4679" s="109"/>
      <c r="G4679" s="109"/>
      <c r="H4679" s="109"/>
      <c r="I4679" s="110"/>
    </row>
    <row r="4680" spans="2:9">
      <c r="B4680" s="109"/>
      <c r="C4680" s="109"/>
      <c r="D4680" s="109"/>
      <c r="E4680" s="109"/>
      <c r="F4680" s="109"/>
      <c r="G4680" s="109"/>
      <c r="H4680" s="109"/>
      <c r="I4680" s="110"/>
    </row>
    <row r="4681" spans="2:9">
      <c r="B4681" s="109"/>
      <c r="C4681" s="109"/>
      <c r="D4681" s="109"/>
      <c r="E4681" s="109"/>
      <c r="F4681" s="109"/>
      <c r="G4681" s="109"/>
      <c r="H4681" s="109"/>
      <c r="I4681" s="110"/>
    </row>
    <row r="4682" spans="2:9">
      <c r="B4682" s="109"/>
      <c r="C4682" s="109"/>
      <c r="D4682" s="109"/>
      <c r="E4682" s="109"/>
      <c r="F4682" s="109"/>
      <c r="G4682" s="109"/>
      <c r="H4682" s="109"/>
      <c r="I4682" s="110"/>
    </row>
    <row r="4683" spans="2:9">
      <c r="B4683" s="109"/>
      <c r="C4683" s="109"/>
      <c r="D4683" s="109"/>
      <c r="E4683" s="109"/>
      <c r="F4683" s="109"/>
      <c r="G4683" s="109"/>
      <c r="H4683" s="109"/>
      <c r="I4683" s="110"/>
    </row>
    <row r="4684" spans="2:9">
      <c r="B4684" s="109"/>
      <c r="C4684" s="109"/>
      <c r="D4684" s="109"/>
      <c r="E4684" s="109"/>
      <c r="F4684" s="109"/>
      <c r="G4684" s="109"/>
      <c r="H4684" s="109"/>
      <c r="I4684" s="110"/>
    </row>
    <row r="4685" spans="2:9">
      <c r="B4685" s="109"/>
      <c r="C4685" s="109"/>
      <c r="D4685" s="109"/>
      <c r="E4685" s="109"/>
      <c r="F4685" s="109"/>
      <c r="G4685" s="109"/>
      <c r="H4685" s="109"/>
      <c r="I4685" s="110"/>
    </row>
    <row r="4686" spans="2:9">
      <c r="B4686" s="109"/>
      <c r="C4686" s="109"/>
      <c r="D4686" s="109"/>
      <c r="E4686" s="109"/>
      <c r="F4686" s="109"/>
      <c r="G4686" s="109"/>
      <c r="H4686" s="109"/>
      <c r="I4686" s="110"/>
    </row>
    <row r="4687" spans="2:9">
      <c r="B4687" s="109"/>
      <c r="C4687" s="109"/>
      <c r="D4687" s="109"/>
      <c r="E4687" s="109"/>
      <c r="F4687" s="109"/>
      <c r="G4687" s="109"/>
      <c r="H4687" s="109"/>
      <c r="I4687" s="110"/>
    </row>
    <row r="4688" spans="2:9">
      <c r="B4688" s="109"/>
      <c r="C4688" s="109"/>
      <c r="D4688" s="109"/>
      <c r="E4688" s="109"/>
      <c r="F4688" s="109"/>
      <c r="G4688" s="109"/>
      <c r="H4688" s="109"/>
      <c r="I4688" s="110"/>
    </row>
    <row r="4689" spans="2:9">
      <c r="B4689" s="109"/>
      <c r="C4689" s="109"/>
      <c r="D4689" s="109"/>
      <c r="E4689" s="109"/>
      <c r="F4689" s="109"/>
      <c r="G4689" s="109"/>
      <c r="H4689" s="109"/>
      <c r="I4689" s="110"/>
    </row>
    <row r="4690" spans="2:9">
      <c r="B4690" s="109"/>
      <c r="C4690" s="109"/>
      <c r="D4690" s="109"/>
      <c r="E4690" s="109"/>
      <c r="F4690" s="109"/>
      <c r="G4690" s="109"/>
      <c r="H4690" s="109"/>
      <c r="I4690" s="110"/>
    </row>
    <row r="4691" spans="2:9">
      <c r="B4691" s="109"/>
      <c r="C4691" s="109"/>
      <c r="D4691" s="109"/>
      <c r="E4691" s="109"/>
      <c r="F4691" s="109"/>
      <c r="G4691" s="109"/>
      <c r="H4691" s="109"/>
      <c r="I4691" s="110"/>
    </row>
    <row r="4692" spans="2:9">
      <c r="B4692" s="109"/>
      <c r="C4692" s="109"/>
      <c r="D4692" s="109"/>
      <c r="E4692" s="109"/>
      <c r="F4692" s="109"/>
      <c r="G4692" s="109"/>
      <c r="H4692" s="109"/>
      <c r="I4692" s="110"/>
    </row>
    <row r="4693" spans="2:9">
      <c r="B4693" s="109"/>
      <c r="C4693" s="109"/>
      <c r="D4693" s="109"/>
      <c r="E4693" s="109"/>
      <c r="F4693" s="109"/>
      <c r="G4693" s="109"/>
      <c r="H4693" s="109"/>
      <c r="I4693" s="110"/>
    </row>
    <row r="4694" spans="2:9">
      <c r="B4694" s="109"/>
      <c r="C4694" s="109"/>
      <c r="D4694" s="109"/>
      <c r="E4694" s="109"/>
      <c r="F4694" s="109"/>
      <c r="G4694" s="109"/>
      <c r="H4694" s="109"/>
      <c r="I4694" s="110"/>
    </row>
    <row r="4695" spans="2:9">
      <c r="B4695" s="109"/>
      <c r="C4695" s="109"/>
      <c r="D4695" s="109"/>
      <c r="E4695" s="109"/>
      <c r="F4695" s="109"/>
      <c r="G4695" s="109"/>
      <c r="H4695" s="109"/>
      <c r="I4695" s="110"/>
    </row>
    <row r="4696" spans="2:9">
      <c r="B4696" s="109"/>
      <c r="C4696" s="109"/>
      <c r="D4696" s="109"/>
      <c r="E4696" s="109"/>
      <c r="F4696" s="109"/>
      <c r="G4696" s="109"/>
      <c r="H4696" s="109"/>
      <c r="I4696" s="110"/>
    </row>
    <row r="4697" spans="2:9">
      <c r="B4697" s="109"/>
      <c r="C4697" s="109"/>
      <c r="D4697" s="109"/>
      <c r="E4697" s="109"/>
      <c r="F4697" s="109"/>
      <c r="G4697" s="109"/>
      <c r="H4697" s="109"/>
      <c r="I4697" s="110"/>
    </row>
    <row r="4698" spans="2:9">
      <c r="B4698" s="109"/>
      <c r="C4698" s="109"/>
      <c r="D4698" s="109"/>
      <c r="E4698" s="109"/>
      <c r="F4698" s="109"/>
      <c r="G4698" s="109"/>
      <c r="H4698" s="109"/>
      <c r="I4698" s="110"/>
    </row>
    <row r="4699" spans="2:9">
      <c r="B4699" s="109"/>
      <c r="C4699" s="109"/>
      <c r="D4699" s="109"/>
      <c r="E4699" s="109"/>
      <c r="F4699" s="109"/>
      <c r="G4699" s="109"/>
      <c r="H4699" s="109"/>
      <c r="I4699" s="110"/>
    </row>
    <row r="4700" spans="2:9">
      <c r="B4700" s="109"/>
      <c r="C4700" s="109"/>
      <c r="D4700" s="109"/>
      <c r="E4700" s="109"/>
      <c r="F4700" s="109"/>
      <c r="G4700" s="109"/>
      <c r="H4700" s="109"/>
      <c r="I4700" s="110"/>
    </row>
    <row r="4701" spans="2:9">
      <c r="B4701" s="109"/>
      <c r="C4701" s="109"/>
      <c r="D4701" s="109"/>
      <c r="E4701" s="109"/>
      <c r="F4701" s="109"/>
      <c r="G4701" s="109"/>
      <c r="H4701" s="109"/>
      <c r="I4701" s="110"/>
    </row>
    <row r="4702" spans="2:9">
      <c r="B4702" s="109"/>
      <c r="C4702" s="109"/>
      <c r="D4702" s="109"/>
      <c r="E4702" s="109"/>
      <c r="F4702" s="109"/>
      <c r="G4702" s="109"/>
      <c r="H4702" s="109"/>
      <c r="I4702" s="110"/>
    </row>
    <row r="4703" spans="2:9">
      <c r="B4703" s="109"/>
      <c r="C4703" s="109"/>
      <c r="D4703" s="109"/>
      <c r="E4703" s="109"/>
      <c r="F4703" s="109"/>
      <c r="G4703" s="109"/>
      <c r="H4703" s="109"/>
      <c r="I4703" s="110"/>
    </row>
    <row r="4704" spans="2:9">
      <c r="B4704" s="109"/>
      <c r="C4704" s="109"/>
      <c r="D4704" s="109"/>
      <c r="E4704" s="109"/>
      <c r="F4704" s="109"/>
      <c r="G4704" s="109"/>
      <c r="H4704" s="109"/>
      <c r="I4704" s="110"/>
    </row>
    <row r="4705" spans="2:9">
      <c r="B4705" s="109"/>
      <c r="C4705" s="109"/>
      <c r="D4705" s="109"/>
      <c r="E4705" s="109"/>
      <c r="F4705" s="109"/>
      <c r="G4705" s="109"/>
      <c r="H4705" s="109"/>
      <c r="I4705" s="110"/>
    </row>
    <row r="4706" spans="2:9">
      <c r="B4706" s="109"/>
      <c r="C4706" s="109"/>
      <c r="D4706" s="109"/>
      <c r="E4706" s="109"/>
      <c r="F4706" s="109"/>
      <c r="G4706" s="109"/>
      <c r="H4706" s="109"/>
      <c r="I4706" s="110"/>
    </row>
    <row r="4707" spans="2:9">
      <c r="B4707" s="109"/>
      <c r="C4707" s="109"/>
      <c r="D4707" s="109"/>
      <c r="E4707" s="109"/>
      <c r="F4707" s="109"/>
      <c r="G4707" s="109"/>
      <c r="H4707" s="109"/>
      <c r="I4707" s="110"/>
    </row>
    <row r="4708" spans="2:9">
      <c r="B4708" s="109"/>
      <c r="C4708" s="109"/>
      <c r="D4708" s="109"/>
      <c r="E4708" s="109"/>
      <c r="F4708" s="109"/>
      <c r="G4708" s="109"/>
      <c r="H4708" s="109"/>
      <c r="I4708" s="110"/>
    </row>
    <row r="4709" spans="2:9">
      <c r="B4709" s="109"/>
      <c r="C4709" s="109"/>
      <c r="D4709" s="109"/>
      <c r="E4709" s="109"/>
      <c r="F4709" s="109"/>
      <c r="G4709" s="109"/>
      <c r="H4709" s="109"/>
      <c r="I4709" s="110"/>
    </row>
    <row r="4710" spans="2:9">
      <c r="B4710" s="109"/>
      <c r="C4710" s="109"/>
      <c r="D4710" s="109"/>
      <c r="E4710" s="109"/>
      <c r="F4710" s="109"/>
      <c r="G4710" s="109"/>
      <c r="H4710" s="109"/>
      <c r="I4710" s="110"/>
    </row>
    <row r="4711" spans="2:9">
      <c r="B4711" s="109"/>
      <c r="C4711" s="109"/>
      <c r="D4711" s="109"/>
      <c r="E4711" s="109"/>
      <c r="F4711" s="109"/>
      <c r="G4711" s="109"/>
      <c r="H4711" s="109"/>
      <c r="I4711" s="110"/>
    </row>
    <row r="4712" spans="2:9">
      <c r="B4712" s="109"/>
      <c r="C4712" s="109"/>
      <c r="D4712" s="109"/>
      <c r="E4712" s="109"/>
      <c r="F4712" s="109"/>
      <c r="G4712" s="109"/>
      <c r="H4712" s="109"/>
      <c r="I4712" s="110"/>
    </row>
    <row r="4713" spans="2:9">
      <c r="B4713" s="109"/>
      <c r="C4713" s="109"/>
      <c r="D4713" s="109"/>
      <c r="E4713" s="109"/>
      <c r="F4713" s="109"/>
      <c r="G4713" s="109"/>
      <c r="H4713" s="109"/>
      <c r="I4713" s="110"/>
    </row>
    <row r="4714" spans="2:9">
      <c r="B4714" s="109"/>
      <c r="C4714" s="109"/>
      <c r="D4714" s="109"/>
      <c r="E4714" s="109"/>
      <c r="F4714" s="109"/>
      <c r="G4714" s="109"/>
      <c r="H4714" s="109"/>
      <c r="I4714" s="110"/>
    </row>
    <row r="4715" spans="2:9">
      <c r="B4715" s="109"/>
      <c r="C4715" s="109"/>
      <c r="D4715" s="109"/>
      <c r="E4715" s="109"/>
      <c r="F4715" s="109"/>
      <c r="G4715" s="109"/>
      <c r="H4715" s="109"/>
      <c r="I4715" s="110"/>
    </row>
    <row r="4716" spans="2:9">
      <c r="B4716" s="109"/>
      <c r="C4716" s="109"/>
      <c r="D4716" s="109"/>
      <c r="E4716" s="109"/>
      <c r="F4716" s="109"/>
      <c r="G4716" s="109"/>
      <c r="H4716" s="109"/>
      <c r="I4716" s="110"/>
    </row>
    <row r="4717" spans="2:9">
      <c r="B4717" s="109"/>
      <c r="C4717" s="109"/>
      <c r="D4717" s="109"/>
      <c r="E4717" s="109"/>
      <c r="F4717" s="109"/>
      <c r="G4717" s="109"/>
      <c r="H4717" s="109"/>
      <c r="I4717" s="110"/>
    </row>
    <row r="4718" spans="2:9">
      <c r="B4718" s="109"/>
      <c r="C4718" s="109"/>
      <c r="D4718" s="109"/>
      <c r="E4718" s="109"/>
      <c r="F4718" s="109"/>
      <c r="G4718" s="109"/>
      <c r="H4718" s="109"/>
      <c r="I4718" s="110"/>
    </row>
    <row r="4719" spans="2:9">
      <c r="B4719" s="109"/>
      <c r="C4719" s="109"/>
      <c r="D4719" s="109"/>
      <c r="E4719" s="109"/>
      <c r="F4719" s="109"/>
      <c r="G4719" s="109"/>
      <c r="H4719" s="109"/>
      <c r="I4719" s="110"/>
    </row>
    <row r="4720" spans="2:9">
      <c r="B4720" s="109"/>
      <c r="C4720" s="109"/>
      <c r="D4720" s="109"/>
      <c r="E4720" s="109"/>
      <c r="F4720" s="109"/>
      <c r="G4720" s="109"/>
      <c r="H4720" s="109"/>
      <c r="I4720" s="110"/>
    </row>
    <row r="4721" spans="2:9">
      <c r="B4721" s="109"/>
      <c r="C4721" s="109"/>
      <c r="D4721" s="109"/>
      <c r="E4721" s="109"/>
      <c r="F4721" s="109"/>
      <c r="G4721" s="109"/>
      <c r="H4721" s="109"/>
      <c r="I4721" s="110"/>
    </row>
    <row r="4722" spans="2:9">
      <c r="B4722" s="109"/>
      <c r="C4722" s="109"/>
      <c r="D4722" s="109"/>
      <c r="E4722" s="109"/>
      <c r="F4722" s="109"/>
      <c r="G4722" s="109"/>
      <c r="H4722" s="109"/>
      <c r="I4722" s="110"/>
    </row>
    <row r="4723" spans="2:9">
      <c r="B4723" s="109"/>
      <c r="C4723" s="109"/>
      <c r="D4723" s="109"/>
      <c r="E4723" s="109"/>
      <c r="F4723" s="109"/>
      <c r="G4723" s="109"/>
      <c r="H4723" s="109"/>
      <c r="I4723" s="110"/>
    </row>
    <row r="4724" spans="2:9">
      <c r="B4724" s="109"/>
      <c r="C4724" s="109"/>
      <c r="D4724" s="109"/>
      <c r="E4724" s="109"/>
      <c r="F4724" s="109"/>
      <c r="G4724" s="109"/>
      <c r="H4724" s="109"/>
      <c r="I4724" s="110"/>
    </row>
    <row r="4725" spans="2:9">
      <c r="B4725" s="109"/>
      <c r="C4725" s="109"/>
      <c r="D4725" s="109"/>
      <c r="E4725" s="109"/>
      <c r="F4725" s="109"/>
      <c r="G4725" s="109"/>
      <c r="H4725" s="109"/>
      <c r="I4725" s="110"/>
    </row>
    <row r="4726" spans="2:9">
      <c r="B4726" s="109"/>
      <c r="C4726" s="109"/>
      <c r="D4726" s="109"/>
      <c r="E4726" s="109"/>
      <c r="F4726" s="109"/>
      <c r="G4726" s="109"/>
      <c r="H4726" s="109"/>
      <c r="I4726" s="110"/>
    </row>
    <row r="4727" spans="2:9">
      <c r="B4727" s="109"/>
      <c r="C4727" s="109"/>
      <c r="D4727" s="109"/>
      <c r="E4727" s="109"/>
      <c r="F4727" s="109"/>
      <c r="G4727" s="109"/>
      <c r="H4727" s="109"/>
      <c r="I4727" s="110"/>
    </row>
    <row r="4728" spans="2:9">
      <c r="B4728" s="109"/>
      <c r="C4728" s="109"/>
      <c r="D4728" s="109"/>
      <c r="E4728" s="109"/>
      <c r="F4728" s="109"/>
      <c r="G4728" s="109"/>
      <c r="H4728" s="109"/>
      <c r="I4728" s="110"/>
    </row>
    <row r="4729" spans="2:9">
      <c r="B4729" s="109"/>
      <c r="C4729" s="109"/>
      <c r="D4729" s="109"/>
      <c r="E4729" s="109"/>
      <c r="F4729" s="109"/>
      <c r="G4729" s="109"/>
      <c r="H4729" s="109"/>
      <c r="I4729" s="110"/>
    </row>
    <row r="4730" spans="2:9">
      <c r="B4730" s="109"/>
      <c r="C4730" s="109"/>
      <c r="D4730" s="109"/>
      <c r="E4730" s="109"/>
      <c r="F4730" s="109"/>
      <c r="G4730" s="109"/>
      <c r="H4730" s="109"/>
      <c r="I4730" s="110"/>
    </row>
    <row r="4731" spans="2:9">
      <c r="B4731" s="109"/>
      <c r="C4731" s="109"/>
      <c r="D4731" s="109"/>
      <c r="E4731" s="109"/>
      <c r="F4731" s="109"/>
      <c r="G4731" s="109"/>
      <c r="H4731" s="109"/>
      <c r="I4731" s="110"/>
    </row>
    <row r="4732" spans="2:9">
      <c r="B4732" s="109"/>
      <c r="C4732" s="109"/>
      <c r="D4732" s="109"/>
      <c r="E4732" s="109"/>
      <c r="F4732" s="109"/>
      <c r="G4732" s="109"/>
      <c r="H4732" s="109"/>
      <c r="I4732" s="110"/>
    </row>
    <row r="4733" spans="2:9">
      <c r="B4733" s="109"/>
      <c r="C4733" s="109"/>
      <c r="D4733" s="109"/>
      <c r="E4733" s="109"/>
      <c r="F4733" s="109"/>
      <c r="G4733" s="109"/>
      <c r="H4733" s="109"/>
      <c r="I4733" s="110"/>
    </row>
    <row r="4734" spans="2:9">
      <c r="B4734" s="109"/>
      <c r="C4734" s="109"/>
      <c r="D4734" s="109"/>
      <c r="E4734" s="109"/>
      <c r="F4734" s="109"/>
      <c r="G4734" s="109"/>
      <c r="H4734" s="109"/>
      <c r="I4734" s="110"/>
    </row>
    <row r="4735" spans="2:9">
      <c r="B4735" s="109"/>
      <c r="C4735" s="109"/>
      <c r="D4735" s="109"/>
      <c r="E4735" s="109"/>
      <c r="F4735" s="109"/>
      <c r="G4735" s="109"/>
      <c r="H4735" s="109"/>
      <c r="I4735" s="110"/>
    </row>
    <row r="4736" spans="2:9">
      <c r="B4736" s="109"/>
      <c r="C4736" s="109"/>
      <c r="D4736" s="109"/>
      <c r="E4736" s="109"/>
      <c r="F4736" s="109"/>
      <c r="G4736" s="109"/>
      <c r="H4736" s="109"/>
      <c r="I4736" s="110"/>
    </row>
    <row r="4737" spans="2:9">
      <c r="B4737" s="109"/>
      <c r="C4737" s="109"/>
      <c r="D4737" s="109"/>
      <c r="E4737" s="109"/>
      <c r="F4737" s="109"/>
      <c r="G4737" s="109"/>
      <c r="H4737" s="109"/>
      <c r="I4737" s="110"/>
    </row>
    <row r="4738" spans="2:9">
      <c r="B4738" s="109"/>
      <c r="C4738" s="109"/>
      <c r="D4738" s="109"/>
      <c r="E4738" s="109"/>
      <c r="F4738" s="109"/>
      <c r="G4738" s="109"/>
      <c r="H4738" s="109"/>
      <c r="I4738" s="110"/>
    </row>
    <row r="4739" spans="2:9">
      <c r="B4739" s="109"/>
      <c r="C4739" s="109"/>
      <c r="D4739" s="109"/>
      <c r="E4739" s="109"/>
      <c r="F4739" s="109"/>
      <c r="G4739" s="109"/>
      <c r="H4739" s="109"/>
      <c r="I4739" s="110"/>
    </row>
    <row r="4740" spans="2:9">
      <c r="B4740" s="109"/>
      <c r="C4740" s="109"/>
      <c r="D4740" s="109"/>
      <c r="E4740" s="109"/>
      <c r="F4740" s="109"/>
      <c r="G4740" s="109"/>
      <c r="H4740" s="109"/>
      <c r="I4740" s="110"/>
    </row>
    <row r="4741" spans="2:9">
      <c r="B4741" s="109"/>
      <c r="C4741" s="109"/>
      <c r="D4741" s="109"/>
      <c r="E4741" s="109"/>
      <c r="F4741" s="109"/>
      <c r="G4741" s="109"/>
      <c r="H4741" s="109"/>
      <c r="I4741" s="110"/>
    </row>
    <row r="4742" spans="2:9">
      <c r="B4742" s="109"/>
      <c r="C4742" s="109"/>
      <c r="D4742" s="109"/>
      <c r="E4742" s="109"/>
      <c r="F4742" s="109"/>
      <c r="G4742" s="109"/>
      <c r="H4742" s="109"/>
      <c r="I4742" s="110"/>
    </row>
    <row r="4743" spans="2:9">
      <c r="B4743" s="109"/>
      <c r="C4743" s="109"/>
      <c r="D4743" s="109"/>
      <c r="E4743" s="109"/>
      <c r="F4743" s="109"/>
      <c r="G4743" s="109"/>
      <c r="H4743" s="109"/>
      <c r="I4743" s="110"/>
    </row>
    <row r="4744" spans="2:9">
      <c r="B4744" s="109"/>
      <c r="C4744" s="109"/>
      <c r="D4744" s="109"/>
      <c r="E4744" s="109"/>
      <c r="F4744" s="109"/>
      <c r="G4744" s="109"/>
      <c r="H4744" s="109"/>
      <c r="I4744" s="110"/>
    </row>
    <row r="4745" spans="2:9">
      <c r="B4745" s="109"/>
      <c r="C4745" s="109"/>
      <c r="D4745" s="109"/>
      <c r="E4745" s="109"/>
      <c r="F4745" s="109"/>
      <c r="G4745" s="109"/>
      <c r="H4745" s="109"/>
      <c r="I4745" s="110"/>
    </row>
    <row r="4746" spans="2:9">
      <c r="B4746" s="109"/>
      <c r="C4746" s="109"/>
      <c r="D4746" s="109"/>
      <c r="E4746" s="109"/>
      <c r="F4746" s="109"/>
      <c r="G4746" s="109"/>
      <c r="H4746" s="109"/>
      <c r="I4746" s="110"/>
    </row>
    <row r="4747" spans="2:9">
      <c r="B4747" s="109"/>
      <c r="C4747" s="109"/>
      <c r="D4747" s="109"/>
      <c r="E4747" s="109"/>
      <c r="F4747" s="109"/>
      <c r="G4747" s="109"/>
      <c r="H4747" s="109"/>
      <c r="I4747" s="110"/>
    </row>
    <row r="4748" spans="2:9">
      <c r="B4748" s="109"/>
      <c r="C4748" s="109"/>
      <c r="D4748" s="109"/>
      <c r="E4748" s="109"/>
      <c r="F4748" s="109"/>
      <c r="G4748" s="109"/>
      <c r="H4748" s="109"/>
      <c r="I4748" s="110"/>
    </row>
    <row r="4749" spans="2:9">
      <c r="B4749" s="109"/>
      <c r="C4749" s="109"/>
      <c r="D4749" s="109"/>
      <c r="E4749" s="109"/>
      <c r="F4749" s="109"/>
      <c r="G4749" s="109"/>
      <c r="H4749" s="109"/>
      <c r="I4749" s="110"/>
    </row>
    <row r="4750" spans="2:9">
      <c r="B4750" s="109"/>
      <c r="C4750" s="109"/>
      <c r="D4750" s="109"/>
      <c r="E4750" s="109"/>
      <c r="F4750" s="109"/>
      <c r="G4750" s="109"/>
      <c r="H4750" s="109"/>
      <c r="I4750" s="110"/>
    </row>
    <row r="4751" spans="2:9">
      <c r="B4751" s="109"/>
      <c r="C4751" s="109"/>
      <c r="D4751" s="109"/>
      <c r="E4751" s="109"/>
      <c r="F4751" s="109"/>
      <c r="G4751" s="109"/>
      <c r="H4751" s="109"/>
      <c r="I4751" s="110"/>
    </row>
    <row r="4752" spans="2:9">
      <c r="B4752" s="109"/>
      <c r="C4752" s="109"/>
      <c r="D4752" s="109"/>
      <c r="E4752" s="109"/>
      <c r="F4752" s="109"/>
      <c r="G4752" s="109"/>
      <c r="H4752" s="109"/>
      <c r="I4752" s="110"/>
    </row>
    <row r="4753" spans="2:9">
      <c r="B4753" s="109"/>
      <c r="C4753" s="109"/>
      <c r="D4753" s="109"/>
      <c r="E4753" s="109"/>
      <c r="F4753" s="109"/>
      <c r="G4753" s="109"/>
      <c r="H4753" s="109"/>
      <c r="I4753" s="110"/>
    </row>
    <row r="4754" spans="2:9">
      <c r="B4754" s="109"/>
      <c r="C4754" s="109"/>
      <c r="D4754" s="109"/>
      <c r="E4754" s="109"/>
      <c r="F4754" s="109"/>
      <c r="G4754" s="109"/>
      <c r="H4754" s="109"/>
      <c r="I4754" s="110"/>
    </row>
    <row r="4755" spans="2:9">
      <c r="B4755" s="109"/>
      <c r="C4755" s="109"/>
      <c r="D4755" s="109"/>
      <c r="E4755" s="109"/>
      <c r="F4755" s="109"/>
      <c r="G4755" s="109"/>
      <c r="H4755" s="109"/>
      <c r="I4755" s="110"/>
    </row>
    <row r="4756" spans="2:9">
      <c r="B4756" s="109"/>
      <c r="C4756" s="109"/>
      <c r="D4756" s="109"/>
      <c r="E4756" s="109"/>
      <c r="F4756" s="109"/>
      <c r="G4756" s="109"/>
      <c r="H4756" s="109"/>
      <c r="I4756" s="110"/>
    </row>
    <row r="4757" spans="2:9">
      <c r="B4757" s="109"/>
      <c r="C4757" s="109"/>
      <c r="D4757" s="109"/>
      <c r="E4757" s="109"/>
      <c r="F4757" s="109"/>
      <c r="G4757" s="109"/>
      <c r="H4757" s="109"/>
      <c r="I4757" s="110"/>
    </row>
    <row r="4758" spans="2:9">
      <c r="B4758" s="109"/>
      <c r="C4758" s="109"/>
      <c r="D4758" s="109"/>
      <c r="E4758" s="109"/>
      <c r="F4758" s="109"/>
      <c r="G4758" s="109"/>
      <c r="H4758" s="109"/>
      <c r="I4758" s="110"/>
    </row>
    <row r="4759" spans="2:9">
      <c r="B4759" s="109"/>
      <c r="C4759" s="109"/>
      <c r="D4759" s="109"/>
      <c r="E4759" s="109"/>
      <c r="F4759" s="109"/>
      <c r="G4759" s="109"/>
      <c r="H4759" s="109"/>
      <c r="I4759" s="110"/>
    </row>
    <row r="4760" spans="2:9">
      <c r="B4760" s="109"/>
      <c r="C4760" s="109"/>
      <c r="D4760" s="109"/>
      <c r="E4760" s="109"/>
      <c r="F4760" s="109"/>
      <c r="G4760" s="109"/>
      <c r="H4760" s="109"/>
      <c r="I4760" s="110"/>
    </row>
    <row r="4761" spans="2:9">
      <c r="B4761" s="109"/>
      <c r="C4761" s="109"/>
      <c r="D4761" s="109"/>
      <c r="E4761" s="109"/>
      <c r="F4761" s="109"/>
      <c r="G4761" s="109"/>
      <c r="H4761" s="109"/>
      <c r="I4761" s="110"/>
    </row>
    <row r="4762" spans="2:9">
      <c r="B4762" s="109"/>
      <c r="C4762" s="109"/>
      <c r="D4762" s="109"/>
      <c r="E4762" s="109"/>
      <c r="F4762" s="109"/>
      <c r="G4762" s="109"/>
      <c r="H4762" s="109"/>
      <c r="I4762" s="110"/>
    </row>
    <row r="4763" spans="2:9">
      <c r="B4763" s="109"/>
      <c r="C4763" s="109"/>
      <c r="D4763" s="109"/>
      <c r="E4763" s="109"/>
      <c r="F4763" s="109"/>
      <c r="G4763" s="109"/>
      <c r="H4763" s="109"/>
      <c r="I4763" s="110"/>
    </row>
    <row r="4764" spans="2:9">
      <c r="B4764" s="109"/>
      <c r="C4764" s="109"/>
      <c r="D4764" s="109"/>
      <c r="E4764" s="109"/>
      <c r="F4764" s="109"/>
      <c r="G4764" s="109"/>
      <c r="H4764" s="109"/>
      <c r="I4764" s="110"/>
    </row>
    <row r="4765" spans="2:9">
      <c r="B4765" s="109"/>
      <c r="C4765" s="109"/>
      <c r="D4765" s="109"/>
      <c r="E4765" s="109"/>
      <c r="F4765" s="109"/>
      <c r="G4765" s="109"/>
      <c r="H4765" s="109"/>
      <c r="I4765" s="110"/>
    </row>
    <row r="4766" spans="2:9">
      <c r="B4766" s="109"/>
      <c r="C4766" s="109"/>
      <c r="D4766" s="109"/>
      <c r="E4766" s="109"/>
      <c r="F4766" s="109"/>
      <c r="G4766" s="109"/>
      <c r="H4766" s="109"/>
      <c r="I4766" s="110"/>
    </row>
    <row r="4767" spans="2:9">
      <c r="B4767" s="109"/>
      <c r="C4767" s="109"/>
      <c r="D4767" s="109"/>
      <c r="E4767" s="109"/>
      <c r="F4767" s="109"/>
      <c r="G4767" s="109"/>
      <c r="H4767" s="109"/>
      <c r="I4767" s="110"/>
    </row>
    <row r="4768" spans="2:9">
      <c r="B4768" s="109"/>
      <c r="C4768" s="109"/>
      <c r="D4768" s="109"/>
      <c r="E4768" s="109"/>
      <c r="F4768" s="109"/>
      <c r="G4768" s="109"/>
      <c r="H4768" s="109"/>
      <c r="I4768" s="110"/>
    </row>
    <row r="4769" spans="2:9">
      <c r="B4769" s="109"/>
      <c r="C4769" s="109"/>
      <c r="D4769" s="109"/>
      <c r="E4769" s="109"/>
      <c r="F4769" s="109"/>
      <c r="G4769" s="109"/>
      <c r="H4769" s="109"/>
      <c r="I4769" s="110"/>
    </row>
    <row r="4770" spans="2:9">
      <c r="B4770" s="109"/>
      <c r="C4770" s="109"/>
      <c r="D4770" s="109"/>
      <c r="E4770" s="109"/>
      <c r="F4770" s="109"/>
      <c r="G4770" s="109"/>
      <c r="H4770" s="109"/>
      <c r="I4770" s="110"/>
    </row>
    <row r="4771" spans="2:9">
      <c r="B4771" s="109"/>
      <c r="C4771" s="109"/>
      <c r="D4771" s="109"/>
      <c r="E4771" s="109"/>
      <c r="F4771" s="109"/>
      <c r="G4771" s="109"/>
      <c r="H4771" s="109"/>
      <c r="I4771" s="110"/>
    </row>
    <row r="4772" spans="2:9">
      <c r="B4772" s="109"/>
      <c r="C4772" s="109"/>
      <c r="D4772" s="109"/>
      <c r="E4772" s="109"/>
      <c r="F4772" s="109"/>
      <c r="G4772" s="109"/>
      <c r="H4772" s="109"/>
      <c r="I4772" s="110"/>
    </row>
    <row r="4773" spans="2:9">
      <c r="B4773" s="109"/>
      <c r="C4773" s="109"/>
      <c r="D4773" s="109"/>
      <c r="E4773" s="109"/>
      <c r="F4773" s="109"/>
      <c r="G4773" s="109"/>
      <c r="H4773" s="109"/>
      <c r="I4773" s="110"/>
    </row>
    <row r="4774" spans="2:9">
      <c r="B4774" s="109"/>
      <c r="C4774" s="109"/>
      <c r="D4774" s="109"/>
      <c r="E4774" s="109"/>
      <c r="F4774" s="109"/>
      <c r="G4774" s="109"/>
      <c r="H4774" s="109"/>
      <c r="I4774" s="110"/>
    </row>
    <row r="4775" spans="2:9">
      <c r="B4775" s="109"/>
      <c r="C4775" s="109"/>
      <c r="D4775" s="109"/>
      <c r="E4775" s="109"/>
      <c r="F4775" s="109"/>
      <c r="G4775" s="109"/>
      <c r="H4775" s="109"/>
      <c r="I4775" s="110"/>
    </row>
    <row r="4776" spans="2:9">
      <c r="B4776" s="109"/>
      <c r="C4776" s="109"/>
      <c r="D4776" s="109"/>
      <c r="E4776" s="109"/>
      <c r="F4776" s="109"/>
      <c r="G4776" s="109"/>
      <c r="H4776" s="109"/>
      <c r="I4776" s="110"/>
    </row>
    <row r="4777" spans="2:9">
      <c r="B4777" s="109"/>
      <c r="C4777" s="109"/>
      <c r="D4777" s="109"/>
      <c r="E4777" s="109"/>
      <c r="F4777" s="109"/>
      <c r="G4777" s="109"/>
      <c r="H4777" s="109"/>
      <c r="I4777" s="110"/>
    </row>
    <row r="4778" spans="2:9">
      <c r="B4778" s="109"/>
      <c r="C4778" s="109"/>
      <c r="D4778" s="109"/>
      <c r="E4778" s="109"/>
      <c r="F4778" s="109"/>
      <c r="G4778" s="109"/>
      <c r="H4778" s="109"/>
      <c r="I4778" s="110"/>
    </row>
    <row r="4779" spans="2:9">
      <c r="B4779" s="109"/>
      <c r="C4779" s="109"/>
      <c r="D4779" s="109"/>
      <c r="E4779" s="109"/>
      <c r="F4779" s="109"/>
      <c r="G4779" s="109"/>
      <c r="H4779" s="109"/>
      <c r="I4779" s="110"/>
    </row>
    <row r="4780" spans="2:9">
      <c r="B4780" s="109"/>
      <c r="C4780" s="109"/>
      <c r="D4780" s="109"/>
      <c r="E4780" s="109"/>
      <c r="F4780" s="109"/>
      <c r="G4780" s="109"/>
      <c r="H4780" s="109"/>
      <c r="I4780" s="110"/>
    </row>
    <row r="4781" spans="2:9">
      <c r="B4781" s="109"/>
      <c r="C4781" s="109"/>
      <c r="D4781" s="109"/>
      <c r="E4781" s="109"/>
      <c r="F4781" s="109"/>
      <c r="G4781" s="109"/>
      <c r="H4781" s="109"/>
      <c r="I4781" s="110"/>
    </row>
    <row r="4782" spans="2:9">
      <c r="B4782" s="109"/>
      <c r="C4782" s="109"/>
      <c r="D4782" s="109"/>
      <c r="E4782" s="109"/>
      <c r="F4782" s="109"/>
      <c r="G4782" s="109"/>
      <c r="H4782" s="109"/>
      <c r="I4782" s="110"/>
    </row>
    <row r="4783" spans="2:9">
      <c r="B4783" s="109"/>
      <c r="C4783" s="109"/>
      <c r="D4783" s="109"/>
      <c r="E4783" s="109"/>
      <c r="F4783" s="109"/>
      <c r="G4783" s="109"/>
      <c r="H4783" s="109"/>
      <c r="I4783" s="110"/>
    </row>
    <row r="4784" spans="2:9">
      <c r="B4784" s="109"/>
      <c r="C4784" s="109"/>
      <c r="D4784" s="109"/>
      <c r="E4784" s="109"/>
      <c r="F4784" s="109"/>
      <c r="G4784" s="109"/>
      <c r="H4784" s="109"/>
      <c r="I4784" s="110"/>
    </row>
    <row r="4785" spans="2:9">
      <c r="B4785" s="109"/>
      <c r="C4785" s="109"/>
      <c r="D4785" s="109"/>
      <c r="E4785" s="109"/>
      <c r="F4785" s="109"/>
      <c r="G4785" s="109"/>
      <c r="H4785" s="109"/>
      <c r="I4785" s="110"/>
    </row>
    <row r="4786" spans="2:9">
      <c r="B4786" s="109"/>
      <c r="C4786" s="109"/>
      <c r="D4786" s="109"/>
      <c r="E4786" s="109"/>
      <c r="F4786" s="109"/>
      <c r="G4786" s="109"/>
      <c r="H4786" s="109"/>
      <c r="I4786" s="110"/>
    </row>
    <row r="4787" spans="2:9">
      <c r="B4787" s="109"/>
      <c r="C4787" s="109"/>
      <c r="D4787" s="109"/>
      <c r="E4787" s="109"/>
      <c r="F4787" s="109"/>
      <c r="G4787" s="109"/>
      <c r="H4787" s="109"/>
      <c r="I4787" s="110"/>
    </row>
    <row r="4788" spans="2:9">
      <c r="B4788" s="109"/>
      <c r="C4788" s="109"/>
      <c r="D4788" s="109"/>
      <c r="E4788" s="109"/>
      <c r="F4788" s="109"/>
      <c r="G4788" s="109"/>
      <c r="H4788" s="109"/>
      <c r="I4788" s="110"/>
    </row>
    <row r="4789" spans="2:9">
      <c r="B4789" s="109"/>
      <c r="C4789" s="109"/>
      <c r="D4789" s="109"/>
      <c r="E4789" s="109"/>
      <c r="F4789" s="109"/>
      <c r="G4789" s="109"/>
      <c r="H4789" s="109"/>
      <c r="I4789" s="110"/>
    </row>
    <row r="4790" spans="2:9">
      <c r="B4790" s="109"/>
      <c r="C4790" s="109"/>
      <c r="D4790" s="109"/>
      <c r="E4790" s="109"/>
      <c r="F4790" s="109"/>
      <c r="G4790" s="109"/>
      <c r="H4790" s="109"/>
      <c r="I4790" s="110"/>
    </row>
    <row r="4791" spans="2:9">
      <c r="B4791" s="109"/>
      <c r="C4791" s="109"/>
      <c r="D4791" s="109"/>
      <c r="E4791" s="109"/>
      <c r="F4791" s="109"/>
      <c r="G4791" s="109"/>
      <c r="H4791" s="109"/>
      <c r="I4791" s="110"/>
    </row>
    <row r="4792" spans="2:9">
      <c r="B4792" s="109"/>
      <c r="C4792" s="109"/>
      <c r="D4792" s="109"/>
      <c r="E4792" s="109"/>
      <c r="F4792" s="109"/>
      <c r="G4792" s="109"/>
      <c r="H4792" s="109"/>
      <c r="I4792" s="110"/>
    </row>
    <row r="4793" spans="2:9">
      <c r="B4793" s="109"/>
      <c r="C4793" s="109"/>
      <c r="D4793" s="109"/>
      <c r="E4793" s="109"/>
      <c r="F4793" s="109"/>
      <c r="G4793" s="109"/>
      <c r="H4793" s="109"/>
      <c r="I4793" s="110"/>
    </row>
    <row r="4794" spans="2:9">
      <c r="B4794" s="109"/>
      <c r="C4794" s="109"/>
      <c r="D4794" s="109"/>
      <c r="E4794" s="109"/>
      <c r="F4794" s="109"/>
      <c r="G4794" s="109"/>
      <c r="H4794" s="109"/>
      <c r="I4794" s="110"/>
    </row>
    <row r="4795" spans="2:9">
      <c r="B4795" s="109"/>
      <c r="C4795" s="109"/>
      <c r="D4795" s="109"/>
      <c r="E4795" s="109"/>
      <c r="F4795" s="109"/>
      <c r="G4795" s="109"/>
      <c r="H4795" s="109"/>
      <c r="I4795" s="110"/>
    </row>
    <row r="4796" spans="2:9">
      <c r="B4796" s="109"/>
      <c r="C4796" s="109"/>
      <c r="D4796" s="109"/>
      <c r="E4796" s="109"/>
      <c r="F4796" s="109"/>
      <c r="G4796" s="109"/>
      <c r="H4796" s="109"/>
      <c r="I4796" s="110"/>
    </row>
    <row r="4797" spans="2:9">
      <c r="B4797" s="109"/>
      <c r="C4797" s="109"/>
      <c r="D4797" s="109"/>
      <c r="E4797" s="109"/>
      <c r="F4797" s="109"/>
      <c r="G4797" s="109"/>
      <c r="H4797" s="109"/>
      <c r="I4797" s="110"/>
    </row>
    <row r="4798" spans="2:9">
      <c r="B4798" s="109"/>
      <c r="C4798" s="109"/>
      <c r="D4798" s="109"/>
      <c r="E4798" s="109"/>
      <c r="F4798" s="109"/>
      <c r="G4798" s="109"/>
      <c r="H4798" s="109"/>
      <c r="I4798" s="110"/>
    </row>
    <row r="4799" spans="2:9">
      <c r="B4799" s="109"/>
      <c r="C4799" s="109"/>
      <c r="D4799" s="109"/>
      <c r="E4799" s="109"/>
      <c r="F4799" s="109"/>
      <c r="G4799" s="109"/>
      <c r="H4799" s="109"/>
      <c r="I4799" s="110"/>
    </row>
    <row r="4800" spans="2:9">
      <c r="B4800" s="109"/>
      <c r="C4800" s="109"/>
      <c r="D4800" s="109"/>
      <c r="E4800" s="109"/>
      <c r="F4800" s="109"/>
      <c r="G4800" s="109"/>
      <c r="H4800" s="109"/>
      <c r="I4800" s="110"/>
    </row>
    <row r="4801" spans="2:9">
      <c r="B4801" s="109"/>
      <c r="C4801" s="109"/>
      <c r="D4801" s="109"/>
      <c r="E4801" s="109"/>
      <c r="F4801" s="109"/>
      <c r="G4801" s="109"/>
      <c r="H4801" s="109"/>
      <c r="I4801" s="110"/>
    </row>
    <row r="4802" spans="2:9">
      <c r="B4802" s="109"/>
      <c r="C4802" s="109"/>
      <c r="D4802" s="109"/>
      <c r="E4802" s="109"/>
      <c r="F4802" s="109"/>
      <c r="G4802" s="109"/>
      <c r="H4802" s="109"/>
      <c r="I4802" s="110"/>
    </row>
    <row r="4803" spans="2:9">
      <c r="B4803" s="109"/>
      <c r="C4803" s="109"/>
      <c r="D4803" s="109"/>
      <c r="E4803" s="109"/>
      <c r="F4803" s="109"/>
      <c r="G4803" s="109"/>
      <c r="H4803" s="109"/>
      <c r="I4803" s="110"/>
    </row>
    <row r="4804" spans="2:9">
      <c r="B4804" s="109"/>
      <c r="C4804" s="109"/>
      <c r="D4804" s="109"/>
      <c r="E4804" s="109"/>
      <c r="F4804" s="109"/>
      <c r="G4804" s="109"/>
      <c r="H4804" s="109"/>
      <c r="I4804" s="110"/>
    </row>
    <row r="4805" spans="2:9">
      <c r="B4805" s="109"/>
      <c r="C4805" s="109"/>
      <c r="D4805" s="109"/>
      <c r="E4805" s="109"/>
      <c r="F4805" s="109"/>
      <c r="G4805" s="109"/>
      <c r="H4805" s="109"/>
      <c r="I4805" s="110"/>
    </row>
    <row r="4806" spans="2:9">
      <c r="B4806" s="109"/>
      <c r="C4806" s="109"/>
      <c r="D4806" s="109"/>
      <c r="E4806" s="109"/>
      <c r="F4806" s="109"/>
      <c r="G4806" s="109"/>
      <c r="H4806" s="109"/>
      <c r="I4806" s="110"/>
    </row>
    <row r="4807" spans="2:9">
      <c r="B4807" s="109"/>
      <c r="C4807" s="109"/>
      <c r="D4807" s="109"/>
      <c r="E4807" s="109"/>
      <c r="F4807" s="109"/>
      <c r="G4807" s="109"/>
      <c r="H4807" s="109"/>
      <c r="I4807" s="110"/>
    </row>
    <row r="4808" spans="2:9">
      <c r="B4808" s="109"/>
      <c r="C4808" s="109"/>
      <c r="D4808" s="109"/>
      <c r="E4808" s="109"/>
      <c r="F4808" s="109"/>
      <c r="G4808" s="109"/>
      <c r="H4808" s="109"/>
      <c r="I4808" s="110"/>
    </row>
    <row r="4809" spans="2:9">
      <c r="B4809" s="109"/>
      <c r="C4809" s="109"/>
      <c r="D4809" s="109"/>
      <c r="E4809" s="109"/>
      <c r="F4809" s="109"/>
      <c r="G4809" s="109"/>
      <c r="H4809" s="109"/>
      <c r="I4809" s="110"/>
    </row>
    <row r="4810" spans="2:9">
      <c r="B4810" s="109"/>
      <c r="C4810" s="109"/>
      <c r="D4810" s="109"/>
      <c r="E4810" s="109"/>
      <c r="F4810" s="109"/>
      <c r="G4810" s="109"/>
      <c r="H4810" s="109"/>
      <c r="I4810" s="110"/>
    </row>
    <row r="4811" spans="2:9">
      <c r="B4811" s="109"/>
      <c r="C4811" s="109"/>
      <c r="D4811" s="109"/>
      <c r="E4811" s="109"/>
      <c r="F4811" s="109"/>
      <c r="G4811" s="109"/>
      <c r="H4811" s="109"/>
      <c r="I4811" s="110"/>
    </row>
    <row r="4812" spans="2:9">
      <c r="B4812" s="109"/>
      <c r="C4812" s="109"/>
      <c r="D4812" s="109"/>
      <c r="E4812" s="109"/>
      <c r="F4812" s="109"/>
      <c r="G4812" s="109"/>
      <c r="H4812" s="109"/>
      <c r="I4812" s="110"/>
    </row>
    <row r="4813" spans="2:9">
      <c r="B4813" s="109"/>
      <c r="C4813" s="109"/>
      <c r="D4813" s="109"/>
      <c r="E4813" s="109"/>
      <c r="F4813" s="109"/>
      <c r="G4813" s="109"/>
      <c r="H4813" s="109"/>
      <c r="I4813" s="110"/>
    </row>
    <row r="4814" spans="2:9">
      <c r="B4814" s="109"/>
      <c r="C4814" s="109"/>
      <c r="D4814" s="109"/>
      <c r="E4814" s="109"/>
      <c r="F4814" s="109"/>
      <c r="G4814" s="109"/>
      <c r="H4814" s="109"/>
      <c r="I4814" s="110"/>
    </row>
    <row r="4815" spans="2:9">
      <c r="B4815" s="109"/>
      <c r="C4815" s="109"/>
      <c r="D4815" s="109"/>
      <c r="E4815" s="109"/>
      <c r="F4815" s="109"/>
      <c r="G4815" s="109"/>
      <c r="H4815" s="109"/>
      <c r="I4815" s="110"/>
    </row>
    <row r="4816" spans="2:9">
      <c r="B4816" s="109"/>
      <c r="C4816" s="109"/>
      <c r="D4816" s="109"/>
      <c r="E4816" s="109"/>
      <c r="F4816" s="109"/>
      <c r="G4816" s="109"/>
      <c r="H4816" s="109"/>
      <c r="I4816" s="110"/>
    </row>
    <row r="4817" spans="2:9">
      <c r="B4817" s="109"/>
      <c r="C4817" s="109"/>
      <c r="D4817" s="109"/>
      <c r="E4817" s="109"/>
      <c r="F4817" s="109"/>
      <c r="G4817" s="109"/>
      <c r="H4817" s="109"/>
      <c r="I4817" s="110"/>
    </row>
    <row r="4818" spans="2:9">
      <c r="B4818" s="109"/>
      <c r="C4818" s="109"/>
      <c r="D4818" s="109"/>
      <c r="E4818" s="109"/>
      <c r="F4818" s="109"/>
      <c r="G4818" s="109"/>
      <c r="H4818" s="109"/>
      <c r="I4818" s="110"/>
    </row>
    <row r="4819" spans="2:9">
      <c r="B4819" s="109"/>
      <c r="C4819" s="109"/>
      <c r="D4819" s="109"/>
      <c r="E4819" s="109"/>
      <c r="F4819" s="109"/>
      <c r="G4819" s="109"/>
      <c r="H4819" s="109"/>
      <c r="I4819" s="110"/>
    </row>
    <row r="4820" spans="2:9">
      <c r="B4820" s="109"/>
      <c r="C4820" s="109"/>
      <c r="D4820" s="109"/>
      <c r="E4820" s="109"/>
      <c r="F4820" s="109"/>
      <c r="G4820" s="109"/>
      <c r="H4820" s="109"/>
      <c r="I4820" s="110"/>
    </row>
    <row r="4821" spans="2:9">
      <c r="B4821" s="109"/>
      <c r="C4821" s="109"/>
      <c r="D4821" s="109"/>
      <c r="E4821" s="109"/>
      <c r="F4821" s="109"/>
      <c r="G4821" s="109"/>
      <c r="H4821" s="109"/>
      <c r="I4821" s="110"/>
    </row>
    <row r="4822" spans="2:9">
      <c r="B4822" s="109"/>
      <c r="C4822" s="109"/>
      <c r="D4822" s="109"/>
      <c r="E4822" s="109"/>
      <c r="F4822" s="109"/>
      <c r="G4822" s="109"/>
      <c r="H4822" s="109"/>
      <c r="I4822" s="110"/>
    </row>
    <row r="4823" spans="2:9">
      <c r="B4823" s="109"/>
      <c r="C4823" s="109"/>
      <c r="D4823" s="109"/>
      <c r="E4823" s="109"/>
      <c r="F4823" s="109"/>
      <c r="G4823" s="109"/>
      <c r="H4823" s="109"/>
      <c r="I4823" s="110"/>
    </row>
    <row r="4824" spans="2:9">
      <c r="B4824" s="109"/>
      <c r="C4824" s="109"/>
      <c r="D4824" s="109"/>
      <c r="E4824" s="109"/>
      <c r="F4824" s="109"/>
      <c r="G4824" s="109"/>
      <c r="H4824" s="109"/>
      <c r="I4824" s="110"/>
    </row>
    <row r="4825" spans="2:9">
      <c r="B4825" s="109"/>
      <c r="C4825" s="109"/>
      <c r="D4825" s="109"/>
      <c r="E4825" s="109"/>
      <c r="F4825" s="109"/>
      <c r="G4825" s="109"/>
      <c r="H4825" s="109"/>
      <c r="I4825" s="110"/>
    </row>
    <row r="4826" spans="2:9">
      <c r="B4826" s="109"/>
      <c r="C4826" s="109"/>
      <c r="D4826" s="109"/>
      <c r="E4826" s="109"/>
      <c r="F4826" s="109"/>
      <c r="G4826" s="109"/>
      <c r="H4826" s="109"/>
      <c r="I4826" s="110"/>
    </row>
    <row r="4827" spans="2:9">
      <c r="B4827" s="109"/>
      <c r="C4827" s="109"/>
      <c r="D4827" s="109"/>
      <c r="E4827" s="109"/>
      <c r="F4827" s="109"/>
      <c r="G4827" s="109"/>
      <c r="H4827" s="109"/>
      <c r="I4827" s="110"/>
    </row>
    <row r="4828" spans="2:9">
      <c r="B4828" s="109"/>
      <c r="C4828" s="109"/>
      <c r="D4828" s="109"/>
      <c r="E4828" s="109"/>
      <c r="F4828" s="109"/>
      <c r="G4828" s="109"/>
      <c r="H4828" s="109"/>
      <c r="I4828" s="110"/>
    </row>
    <row r="4829" spans="2:9">
      <c r="B4829" s="109"/>
      <c r="C4829" s="109"/>
      <c r="D4829" s="109"/>
      <c r="E4829" s="109"/>
      <c r="F4829" s="109"/>
      <c r="G4829" s="109"/>
      <c r="H4829" s="109"/>
      <c r="I4829" s="110"/>
    </row>
    <row r="4830" spans="2:9">
      <c r="B4830" s="109"/>
      <c r="C4830" s="109"/>
      <c r="D4830" s="109"/>
      <c r="E4830" s="109"/>
      <c r="F4830" s="109"/>
      <c r="G4830" s="109"/>
      <c r="H4830" s="109"/>
      <c r="I4830" s="110"/>
    </row>
    <row r="4831" spans="2:9">
      <c r="B4831" s="109"/>
      <c r="C4831" s="109"/>
      <c r="D4831" s="109"/>
      <c r="E4831" s="109"/>
      <c r="F4831" s="109"/>
      <c r="G4831" s="109"/>
      <c r="H4831" s="109"/>
      <c r="I4831" s="110"/>
    </row>
    <row r="4832" spans="2:9">
      <c r="B4832" s="109"/>
      <c r="C4832" s="109"/>
      <c r="D4832" s="109"/>
      <c r="E4832" s="109"/>
      <c r="F4832" s="109"/>
      <c r="G4832" s="109"/>
      <c r="H4832" s="109"/>
      <c r="I4832" s="110"/>
    </row>
    <row r="4833" spans="2:9">
      <c r="B4833" s="109"/>
      <c r="C4833" s="109"/>
      <c r="D4833" s="109"/>
      <c r="E4833" s="109"/>
      <c r="F4833" s="109"/>
      <c r="G4833" s="109"/>
      <c r="H4833" s="109"/>
      <c r="I4833" s="110"/>
    </row>
    <row r="4834" spans="2:9">
      <c r="B4834" s="109"/>
      <c r="C4834" s="109"/>
      <c r="D4834" s="109"/>
      <c r="E4834" s="109"/>
      <c r="F4834" s="109"/>
      <c r="G4834" s="109"/>
      <c r="H4834" s="109"/>
      <c r="I4834" s="110"/>
    </row>
    <row r="4835" spans="2:9">
      <c r="B4835" s="109"/>
      <c r="C4835" s="109"/>
      <c r="D4835" s="109"/>
      <c r="E4835" s="109"/>
      <c r="F4835" s="109"/>
      <c r="G4835" s="109"/>
      <c r="H4835" s="109"/>
      <c r="I4835" s="110"/>
    </row>
    <row r="4836" spans="2:9">
      <c r="B4836" s="109"/>
      <c r="C4836" s="109"/>
      <c r="D4836" s="109"/>
      <c r="E4836" s="109"/>
      <c r="F4836" s="109"/>
      <c r="G4836" s="109"/>
      <c r="H4836" s="109"/>
      <c r="I4836" s="110"/>
    </row>
    <row r="4837" spans="2:9">
      <c r="B4837" s="109"/>
      <c r="C4837" s="109"/>
      <c r="D4837" s="109"/>
      <c r="E4837" s="109"/>
      <c r="F4837" s="109"/>
      <c r="G4837" s="109"/>
      <c r="H4837" s="109"/>
      <c r="I4837" s="110"/>
    </row>
    <row r="4838" spans="2:9">
      <c r="B4838" s="109"/>
      <c r="C4838" s="109"/>
      <c r="D4838" s="109"/>
      <c r="E4838" s="109"/>
      <c r="F4838" s="109"/>
      <c r="G4838" s="109"/>
      <c r="H4838" s="109"/>
      <c r="I4838" s="110"/>
    </row>
    <row r="4839" spans="2:9">
      <c r="B4839" s="109"/>
      <c r="C4839" s="109"/>
      <c r="D4839" s="109"/>
      <c r="E4839" s="109"/>
      <c r="F4839" s="109"/>
      <c r="G4839" s="109"/>
      <c r="H4839" s="109"/>
      <c r="I4839" s="110"/>
    </row>
    <row r="4840" spans="2:9">
      <c r="B4840" s="109"/>
      <c r="C4840" s="109"/>
      <c r="D4840" s="109"/>
      <c r="E4840" s="109"/>
      <c r="F4840" s="109"/>
      <c r="G4840" s="109"/>
      <c r="H4840" s="109"/>
      <c r="I4840" s="110"/>
    </row>
    <row r="4841" spans="2:9">
      <c r="B4841" s="109"/>
      <c r="C4841" s="109"/>
      <c r="D4841" s="109"/>
      <c r="E4841" s="109"/>
      <c r="F4841" s="109"/>
      <c r="G4841" s="109"/>
      <c r="H4841" s="109"/>
      <c r="I4841" s="110"/>
    </row>
    <row r="4842" spans="2:9">
      <c r="B4842" s="109"/>
      <c r="C4842" s="109"/>
      <c r="D4842" s="109"/>
      <c r="E4842" s="109"/>
      <c r="F4842" s="109"/>
      <c r="G4842" s="109"/>
      <c r="H4842" s="109"/>
      <c r="I4842" s="110"/>
    </row>
    <row r="4843" spans="2:9">
      <c r="B4843" s="109"/>
      <c r="C4843" s="109"/>
      <c r="D4843" s="109"/>
      <c r="E4843" s="109"/>
      <c r="F4843" s="109"/>
      <c r="G4843" s="109"/>
      <c r="H4843" s="109"/>
      <c r="I4843" s="110"/>
    </row>
    <row r="4844" spans="2:9">
      <c r="B4844" s="109"/>
      <c r="C4844" s="109"/>
      <c r="D4844" s="109"/>
      <c r="E4844" s="109"/>
      <c r="F4844" s="109"/>
      <c r="G4844" s="109"/>
      <c r="H4844" s="109"/>
      <c r="I4844" s="110"/>
    </row>
    <row r="4845" spans="2:9">
      <c r="B4845" s="109"/>
      <c r="C4845" s="109"/>
      <c r="D4845" s="109"/>
      <c r="E4845" s="109"/>
      <c r="F4845" s="109"/>
      <c r="G4845" s="109"/>
      <c r="H4845" s="109"/>
      <c r="I4845" s="110"/>
    </row>
    <row r="4846" spans="2:9">
      <c r="B4846" s="109"/>
      <c r="C4846" s="109"/>
      <c r="D4846" s="109"/>
      <c r="E4846" s="109"/>
      <c r="F4846" s="109"/>
      <c r="G4846" s="109"/>
      <c r="H4846" s="109"/>
      <c r="I4846" s="110"/>
    </row>
    <row r="4847" spans="2:9">
      <c r="B4847" s="109"/>
      <c r="C4847" s="109"/>
      <c r="D4847" s="109"/>
      <c r="E4847" s="109"/>
      <c r="F4847" s="109"/>
      <c r="G4847" s="109"/>
      <c r="H4847" s="109"/>
      <c r="I4847" s="110"/>
    </row>
    <row r="4848" spans="2:9">
      <c r="B4848" s="109"/>
      <c r="C4848" s="109"/>
      <c r="D4848" s="109"/>
      <c r="E4848" s="109"/>
      <c r="F4848" s="109"/>
      <c r="G4848" s="109"/>
      <c r="H4848" s="109"/>
      <c r="I4848" s="110"/>
    </row>
    <row r="4849" spans="2:9">
      <c r="B4849" s="109"/>
      <c r="C4849" s="109"/>
      <c r="D4849" s="109"/>
      <c r="E4849" s="109"/>
      <c r="F4849" s="109"/>
      <c r="G4849" s="109"/>
      <c r="H4849" s="109"/>
      <c r="I4849" s="110"/>
    </row>
    <row r="4850" spans="2:9">
      <c r="B4850" s="109"/>
      <c r="C4850" s="109"/>
      <c r="D4850" s="109"/>
      <c r="E4850" s="109"/>
      <c r="F4850" s="109"/>
      <c r="G4850" s="109"/>
      <c r="H4850" s="109"/>
      <c r="I4850" s="110"/>
    </row>
    <row r="4851" spans="2:9">
      <c r="B4851" s="109"/>
      <c r="C4851" s="109"/>
      <c r="D4851" s="109"/>
      <c r="E4851" s="109"/>
      <c r="F4851" s="109"/>
      <c r="G4851" s="109"/>
      <c r="H4851" s="109"/>
      <c r="I4851" s="110"/>
    </row>
    <row r="4852" spans="2:9">
      <c r="B4852" s="109"/>
      <c r="C4852" s="109"/>
      <c r="D4852" s="109"/>
      <c r="E4852" s="109"/>
      <c r="F4852" s="109"/>
      <c r="G4852" s="109"/>
      <c r="H4852" s="109"/>
      <c r="I4852" s="110"/>
    </row>
    <row r="4853" spans="2:9">
      <c r="B4853" s="109"/>
      <c r="C4853" s="109"/>
      <c r="D4853" s="109"/>
      <c r="E4853" s="109"/>
      <c r="F4853" s="109"/>
      <c r="G4853" s="109"/>
      <c r="H4853" s="109"/>
      <c r="I4853" s="110"/>
    </row>
    <row r="4854" spans="2:9">
      <c r="B4854" s="109"/>
      <c r="C4854" s="109"/>
      <c r="D4854" s="109"/>
      <c r="E4854" s="109"/>
      <c r="F4854" s="109"/>
      <c r="G4854" s="109"/>
      <c r="H4854" s="109"/>
      <c r="I4854" s="110"/>
    </row>
    <row r="4855" spans="2:9">
      <c r="B4855" s="109"/>
      <c r="C4855" s="109"/>
      <c r="D4855" s="109"/>
      <c r="E4855" s="109"/>
      <c r="F4855" s="109"/>
      <c r="G4855" s="109"/>
      <c r="H4855" s="109"/>
      <c r="I4855" s="110"/>
    </row>
    <row r="4856" spans="2:9">
      <c r="B4856" s="109"/>
      <c r="C4856" s="109"/>
      <c r="D4856" s="109"/>
      <c r="E4856" s="109"/>
      <c r="F4856" s="109"/>
      <c r="G4856" s="109"/>
      <c r="H4856" s="109"/>
      <c r="I4856" s="110"/>
    </row>
    <row r="4857" spans="2:9">
      <c r="B4857" s="109"/>
      <c r="C4857" s="109"/>
      <c r="D4857" s="109"/>
      <c r="E4857" s="109"/>
      <c r="F4857" s="109"/>
      <c r="G4857" s="109"/>
      <c r="H4857" s="109"/>
      <c r="I4857" s="110"/>
    </row>
    <row r="4858" spans="2:9">
      <c r="B4858" s="109"/>
      <c r="C4858" s="109"/>
      <c r="D4858" s="109"/>
      <c r="E4858" s="109"/>
      <c r="F4858" s="109"/>
      <c r="G4858" s="109"/>
      <c r="H4858" s="109"/>
      <c r="I4858" s="110"/>
    </row>
    <row r="4859" spans="2:9">
      <c r="B4859" s="109"/>
      <c r="C4859" s="109"/>
      <c r="D4859" s="109"/>
      <c r="E4859" s="109"/>
      <c r="F4859" s="109"/>
      <c r="G4859" s="109"/>
      <c r="H4859" s="109"/>
      <c r="I4859" s="110"/>
    </row>
    <row r="4860" spans="2:9">
      <c r="B4860" s="109"/>
      <c r="C4860" s="109"/>
      <c r="D4860" s="109"/>
      <c r="E4860" s="109"/>
      <c r="F4860" s="109"/>
      <c r="G4860" s="109"/>
      <c r="H4860" s="109"/>
      <c r="I4860" s="110"/>
    </row>
    <row r="4861" spans="2:9">
      <c r="B4861" s="109"/>
      <c r="C4861" s="109"/>
      <c r="D4861" s="109"/>
      <c r="E4861" s="109"/>
      <c r="F4861" s="109"/>
      <c r="G4861" s="109"/>
      <c r="H4861" s="109"/>
      <c r="I4861" s="110"/>
    </row>
    <row r="4862" spans="2:9">
      <c r="B4862" s="109"/>
      <c r="C4862" s="109"/>
      <c r="D4862" s="109"/>
      <c r="E4862" s="109"/>
      <c r="F4862" s="109"/>
      <c r="G4862" s="109"/>
      <c r="H4862" s="109"/>
      <c r="I4862" s="110"/>
    </row>
    <row r="4863" spans="2:9">
      <c r="B4863" s="109"/>
      <c r="C4863" s="109"/>
      <c r="D4863" s="109"/>
      <c r="E4863" s="109"/>
      <c r="F4863" s="109"/>
      <c r="G4863" s="109"/>
      <c r="H4863" s="109"/>
      <c r="I4863" s="110"/>
    </row>
    <row r="4864" spans="2:9">
      <c r="B4864" s="109"/>
      <c r="C4864" s="109"/>
      <c r="D4864" s="109"/>
      <c r="E4864" s="109"/>
      <c r="F4864" s="109"/>
      <c r="G4864" s="109"/>
      <c r="H4864" s="109"/>
      <c r="I4864" s="110"/>
    </row>
    <row r="4865" spans="2:9">
      <c r="B4865" s="109"/>
      <c r="C4865" s="109"/>
      <c r="D4865" s="109"/>
      <c r="E4865" s="109"/>
      <c r="F4865" s="109"/>
      <c r="G4865" s="109"/>
      <c r="H4865" s="109"/>
      <c r="I4865" s="110"/>
    </row>
    <row r="4866" spans="2:9">
      <c r="B4866" s="109"/>
      <c r="C4866" s="109"/>
      <c r="D4866" s="109"/>
      <c r="E4866" s="109"/>
      <c r="F4866" s="109"/>
      <c r="G4866" s="109"/>
      <c r="H4866" s="109"/>
      <c r="I4866" s="110"/>
    </row>
    <row r="4867" spans="2:9">
      <c r="B4867" s="109"/>
      <c r="C4867" s="109"/>
      <c r="D4867" s="109"/>
      <c r="E4867" s="109"/>
      <c r="F4867" s="109"/>
      <c r="G4867" s="109"/>
      <c r="H4867" s="109"/>
      <c r="I4867" s="110"/>
    </row>
    <row r="4868" spans="2:9">
      <c r="B4868" s="109"/>
      <c r="C4868" s="109"/>
      <c r="D4868" s="109"/>
      <c r="E4868" s="109"/>
      <c r="F4868" s="109"/>
      <c r="G4868" s="109"/>
      <c r="H4868" s="109"/>
      <c r="I4868" s="110"/>
    </row>
    <row r="4869" spans="2:9">
      <c r="B4869" s="109"/>
      <c r="C4869" s="109"/>
      <c r="D4869" s="109"/>
      <c r="E4869" s="109"/>
      <c r="F4869" s="109"/>
      <c r="G4869" s="109"/>
      <c r="H4869" s="109"/>
      <c r="I4869" s="110"/>
    </row>
    <row r="4870" spans="2:9">
      <c r="B4870" s="109"/>
      <c r="C4870" s="109"/>
      <c r="D4870" s="109"/>
      <c r="E4870" s="109"/>
      <c r="F4870" s="109"/>
      <c r="G4870" s="109"/>
      <c r="H4870" s="109"/>
      <c r="I4870" s="110"/>
    </row>
    <row r="4871" spans="2:9">
      <c r="B4871" s="109"/>
      <c r="C4871" s="109"/>
      <c r="D4871" s="109"/>
      <c r="E4871" s="109"/>
      <c r="F4871" s="109"/>
      <c r="G4871" s="109"/>
      <c r="H4871" s="109"/>
      <c r="I4871" s="110"/>
    </row>
    <row r="4872" spans="2:9">
      <c r="B4872" s="109"/>
      <c r="C4872" s="109"/>
      <c r="D4872" s="109"/>
      <c r="E4872" s="109"/>
      <c r="F4872" s="109"/>
      <c r="G4872" s="109"/>
      <c r="H4872" s="109"/>
      <c r="I4872" s="110"/>
    </row>
    <row r="4873" spans="2:9">
      <c r="B4873" s="109"/>
      <c r="C4873" s="109"/>
      <c r="D4873" s="109"/>
      <c r="E4873" s="109"/>
      <c r="F4873" s="109"/>
      <c r="G4873" s="109"/>
      <c r="H4873" s="109"/>
      <c r="I4873" s="110"/>
    </row>
    <row r="4874" spans="2:9">
      <c r="B4874" s="109"/>
      <c r="C4874" s="109"/>
      <c r="D4874" s="109"/>
      <c r="E4874" s="109"/>
      <c r="F4874" s="109"/>
      <c r="G4874" s="109"/>
      <c r="H4874" s="109"/>
      <c r="I4874" s="110"/>
    </row>
    <row r="4875" spans="2:9">
      <c r="B4875" s="109"/>
      <c r="C4875" s="109"/>
      <c r="D4875" s="109"/>
      <c r="E4875" s="109"/>
      <c r="F4875" s="109"/>
      <c r="G4875" s="109"/>
      <c r="H4875" s="109"/>
      <c r="I4875" s="110"/>
    </row>
    <row r="4876" spans="2:9">
      <c r="B4876" s="109"/>
      <c r="C4876" s="109"/>
      <c r="D4876" s="109"/>
      <c r="E4876" s="109"/>
      <c r="F4876" s="109"/>
      <c r="G4876" s="109"/>
      <c r="H4876" s="109"/>
      <c r="I4876" s="110"/>
    </row>
    <row r="4877" spans="2:9">
      <c r="B4877" s="109"/>
      <c r="C4877" s="109"/>
      <c r="D4877" s="109"/>
      <c r="E4877" s="109"/>
      <c r="F4877" s="109"/>
      <c r="G4877" s="109"/>
      <c r="H4877" s="109"/>
      <c r="I4877" s="110"/>
    </row>
    <row r="4878" spans="2:9">
      <c r="B4878" s="109"/>
      <c r="C4878" s="109"/>
      <c r="D4878" s="109"/>
      <c r="E4878" s="109"/>
      <c r="F4878" s="109"/>
      <c r="G4878" s="109"/>
      <c r="H4878" s="109"/>
      <c r="I4878" s="110"/>
    </row>
    <row r="4879" spans="2:9">
      <c r="B4879" s="109"/>
      <c r="C4879" s="109"/>
      <c r="D4879" s="109"/>
      <c r="E4879" s="109"/>
      <c r="F4879" s="109"/>
      <c r="G4879" s="109"/>
      <c r="H4879" s="109"/>
      <c r="I4879" s="110"/>
    </row>
    <row r="4880" spans="2:9">
      <c r="B4880" s="109"/>
      <c r="C4880" s="109"/>
      <c r="D4880" s="109"/>
      <c r="E4880" s="109"/>
      <c r="F4880" s="109"/>
      <c r="G4880" s="109"/>
      <c r="H4880" s="109"/>
      <c r="I4880" s="110"/>
    </row>
    <row r="4881" spans="2:9">
      <c r="B4881" s="109"/>
      <c r="C4881" s="109"/>
      <c r="D4881" s="109"/>
      <c r="E4881" s="109"/>
      <c r="F4881" s="109"/>
      <c r="G4881" s="109"/>
      <c r="H4881" s="109"/>
      <c r="I4881" s="110"/>
    </row>
    <row r="4882" spans="2:9">
      <c r="B4882" s="109"/>
      <c r="C4882" s="109"/>
      <c r="D4882" s="109"/>
      <c r="E4882" s="109"/>
      <c r="F4882" s="109"/>
      <c r="G4882" s="109"/>
      <c r="H4882" s="109"/>
      <c r="I4882" s="110"/>
    </row>
    <row r="4883" spans="2:9">
      <c r="B4883" s="109"/>
      <c r="C4883" s="109"/>
      <c r="D4883" s="109"/>
      <c r="E4883" s="109"/>
      <c r="F4883" s="109"/>
      <c r="G4883" s="109"/>
      <c r="H4883" s="109"/>
      <c r="I4883" s="110"/>
    </row>
    <row r="4884" spans="2:9">
      <c r="B4884" s="109"/>
      <c r="C4884" s="109"/>
      <c r="D4884" s="109"/>
      <c r="E4884" s="109"/>
      <c r="F4884" s="109"/>
      <c r="G4884" s="109"/>
      <c r="H4884" s="109"/>
      <c r="I4884" s="110"/>
    </row>
    <row r="4885" spans="2:9">
      <c r="B4885" s="109"/>
      <c r="C4885" s="109"/>
      <c r="D4885" s="109"/>
      <c r="E4885" s="109"/>
      <c r="F4885" s="109"/>
      <c r="G4885" s="109"/>
      <c r="H4885" s="109"/>
      <c r="I4885" s="110"/>
    </row>
    <row r="4886" spans="2:9">
      <c r="B4886" s="109"/>
      <c r="C4886" s="109"/>
      <c r="D4886" s="109"/>
      <c r="E4886" s="109"/>
      <c r="F4886" s="109"/>
      <c r="G4886" s="109"/>
      <c r="H4886" s="109"/>
      <c r="I4886" s="110"/>
    </row>
    <row r="4887" spans="2:9">
      <c r="B4887" s="109"/>
      <c r="C4887" s="109"/>
      <c r="D4887" s="109"/>
      <c r="E4887" s="109"/>
      <c r="F4887" s="109"/>
      <c r="G4887" s="109"/>
      <c r="H4887" s="109"/>
      <c r="I4887" s="110"/>
    </row>
    <row r="4888" spans="2:9">
      <c r="B4888" s="109"/>
      <c r="C4888" s="109"/>
      <c r="D4888" s="109"/>
      <c r="E4888" s="109"/>
      <c r="F4888" s="109"/>
      <c r="G4888" s="109"/>
      <c r="H4888" s="109"/>
      <c r="I4888" s="110"/>
    </row>
    <row r="4889" spans="2:9">
      <c r="B4889" s="109"/>
      <c r="C4889" s="109"/>
      <c r="D4889" s="109"/>
      <c r="E4889" s="109"/>
      <c r="F4889" s="109"/>
      <c r="G4889" s="109"/>
      <c r="H4889" s="109"/>
      <c r="I4889" s="110"/>
    </row>
    <row r="4890" spans="2:9">
      <c r="B4890" s="109"/>
      <c r="C4890" s="109"/>
      <c r="D4890" s="109"/>
      <c r="E4890" s="109"/>
      <c r="F4890" s="109"/>
      <c r="G4890" s="109"/>
      <c r="H4890" s="109"/>
      <c r="I4890" s="110"/>
    </row>
    <row r="4891" spans="2:9">
      <c r="B4891" s="109"/>
      <c r="C4891" s="109"/>
      <c r="D4891" s="109"/>
      <c r="E4891" s="109"/>
      <c r="F4891" s="109"/>
      <c r="G4891" s="109"/>
      <c r="H4891" s="109"/>
      <c r="I4891" s="110"/>
    </row>
    <row r="4892" spans="2:9">
      <c r="B4892" s="109"/>
      <c r="C4892" s="109"/>
      <c r="D4892" s="109"/>
      <c r="E4892" s="109"/>
      <c r="F4892" s="109"/>
      <c r="G4892" s="109"/>
      <c r="H4892" s="109"/>
      <c r="I4892" s="110"/>
    </row>
    <row r="4893" spans="2:9">
      <c r="B4893" s="109"/>
      <c r="C4893" s="109"/>
      <c r="D4893" s="109"/>
      <c r="E4893" s="109"/>
      <c r="F4893" s="109"/>
      <c r="G4893" s="109"/>
      <c r="H4893" s="109"/>
      <c r="I4893" s="110"/>
    </row>
    <row r="4894" spans="2:9">
      <c r="B4894" s="109"/>
      <c r="C4894" s="109"/>
      <c r="D4894" s="109"/>
      <c r="E4894" s="109"/>
      <c r="F4894" s="109"/>
      <c r="G4894" s="109"/>
      <c r="H4894" s="109"/>
      <c r="I4894" s="110"/>
    </row>
    <row r="4895" spans="2:9">
      <c r="B4895" s="109"/>
      <c r="C4895" s="109"/>
      <c r="D4895" s="109"/>
      <c r="E4895" s="109"/>
      <c r="F4895" s="109"/>
      <c r="G4895" s="109"/>
      <c r="H4895" s="109"/>
      <c r="I4895" s="110"/>
    </row>
    <row r="4896" spans="2:9">
      <c r="B4896" s="109"/>
      <c r="C4896" s="109"/>
      <c r="D4896" s="109"/>
      <c r="E4896" s="109"/>
      <c r="F4896" s="109"/>
      <c r="G4896" s="109"/>
      <c r="H4896" s="109"/>
      <c r="I4896" s="110"/>
    </row>
    <row r="4897" spans="2:9">
      <c r="B4897" s="109"/>
      <c r="C4897" s="109"/>
      <c r="D4897" s="109"/>
      <c r="E4897" s="109"/>
      <c r="F4897" s="109"/>
      <c r="G4897" s="109"/>
      <c r="H4897" s="109"/>
      <c r="I4897" s="110"/>
    </row>
    <row r="4898" spans="2:9">
      <c r="B4898" s="109"/>
      <c r="C4898" s="109"/>
      <c r="D4898" s="109"/>
      <c r="E4898" s="109"/>
      <c r="F4898" s="109"/>
      <c r="G4898" s="109"/>
      <c r="H4898" s="109"/>
      <c r="I4898" s="110"/>
    </row>
    <row r="4899" spans="2:9">
      <c r="B4899" s="109"/>
      <c r="C4899" s="109"/>
      <c r="D4899" s="109"/>
      <c r="E4899" s="109"/>
      <c r="F4899" s="109"/>
      <c r="G4899" s="109"/>
      <c r="H4899" s="109"/>
      <c r="I4899" s="110"/>
    </row>
    <row r="4900" spans="2:9">
      <c r="B4900" s="109"/>
      <c r="C4900" s="109"/>
      <c r="D4900" s="109"/>
      <c r="E4900" s="109"/>
      <c r="F4900" s="109"/>
      <c r="G4900" s="109"/>
      <c r="H4900" s="109"/>
      <c r="I4900" s="110"/>
    </row>
    <row r="4901" spans="2:9">
      <c r="B4901" s="109"/>
      <c r="C4901" s="109"/>
      <c r="D4901" s="109"/>
      <c r="E4901" s="109"/>
      <c r="F4901" s="109"/>
      <c r="G4901" s="109"/>
      <c r="H4901" s="109"/>
      <c r="I4901" s="110"/>
    </row>
    <row r="4902" spans="2:9">
      <c r="B4902" s="109"/>
      <c r="C4902" s="109"/>
      <c r="D4902" s="109"/>
      <c r="E4902" s="109"/>
      <c r="F4902" s="109"/>
      <c r="G4902" s="109"/>
      <c r="H4902" s="109"/>
      <c r="I4902" s="110"/>
    </row>
    <row r="4903" spans="2:9">
      <c r="B4903" s="109"/>
      <c r="C4903" s="109"/>
      <c r="D4903" s="109"/>
      <c r="E4903" s="109"/>
      <c r="F4903" s="109"/>
      <c r="G4903" s="109"/>
      <c r="H4903" s="109"/>
      <c r="I4903" s="110"/>
    </row>
    <row r="4904" spans="2:9">
      <c r="B4904" s="109"/>
      <c r="C4904" s="109"/>
      <c r="D4904" s="109"/>
      <c r="E4904" s="109"/>
      <c r="F4904" s="109"/>
      <c r="G4904" s="109"/>
      <c r="H4904" s="109"/>
      <c r="I4904" s="110"/>
    </row>
    <row r="4905" spans="2:9">
      <c r="B4905" s="109"/>
      <c r="C4905" s="109"/>
      <c r="D4905" s="109"/>
      <c r="E4905" s="109"/>
      <c r="F4905" s="109"/>
      <c r="G4905" s="109"/>
      <c r="H4905" s="109"/>
      <c r="I4905" s="110"/>
    </row>
    <row r="4906" spans="2:9">
      <c r="B4906" s="109"/>
      <c r="C4906" s="109"/>
      <c r="D4906" s="109"/>
      <c r="E4906" s="109"/>
      <c r="F4906" s="109"/>
      <c r="G4906" s="109"/>
      <c r="H4906" s="109"/>
      <c r="I4906" s="110"/>
    </row>
    <row r="4907" spans="2:9">
      <c r="B4907" s="109"/>
      <c r="C4907" s="109"/>
      <c r="D4907" s="109"/>
      <c r="E4907" s="109"/>
      <c r="F4907" s="109"/>
      <c r="G4907" s="109"/>
      <c r="H4907" s="109"/>
      <c r="I4907" s="110"/>
    </row>
    <row r="4908" spans="2:9">
      <c r="B4908" s="109"/>
      <c r="C4908" s="109"/>
      <c r="D4908" s="109"/>
      <c r="E4908" s="109"/>
      <c r="F4908" s="109"/>
      <c r="G4908" s="109"/>
      <c r="H4908" s="109"/>
      <c r="I4908" s="110"/>
    </row>
    <row r="4909" spans="2:9">
      <c r="B4909" s="109"/>
      <c r="C4909" s="109"/>
      <c r="D4909" s="109"/>
      <c r="E4909" s="109"/>
      <c r="F4909" s="109"/>
      <c r="G4909" s="109"/>
      <c r="H4909" s="109"/>
      <c r="I4909" s="110"/>
    </row>
    <row r="4910" spans="2:9">
      <c r="B4910" s="109"/>
      <c r="C4910" s="109"/>
      <c r="D4910" s="109"/>
      <c r="E4910" s="109"/>
      <c r="F4910" s="109"/>
      <c r="G4910" s="109"/>
      <c r="H4910" s="109"/>
      <c r="I4910" s="110"/>
    </row>
    <row r="4911" spans="2:9">
      <c r="B4911" s="109"/>
      <c r="C4911" s="109"/>
      <c r="D4911" s="109"/>
      <c r="E4911" s="109"/>
      <c r="F4911" s="109"/>
      <c r="G4911" s="109"/>
      <c r="H4911" s="109"/>
      <c r="I4911" s="110"/>
    </row>
    <row r="4912" spans="2:9">
      <c r="B4912" s="109"/>
      <c r="C4912" s="109"/>
      <c r="D4912" s="109"/>
      <c r="E4912" s="109"/>
      <c r="F4912" s="109"/>
      <c r="G4912" s="109"/>
      <c r="H4912" s="109"/>
      <c r="I4912" s="110"/>
    </row>
    <row r="4913" spans="2:9">
      <c r="B4913" s="109"/>
      <c r="C4913" s="109"/>
      <c r="D4913" s="109"/>
      <c r="E4913" s="109"/>
      <c r="F4913" s="109"/>
      <c r="G4913" s="109"/>
      <c r="H4913" s="109"/>
      <c r="I4913" s="110"/>
    </row>
    <row r="4914" spans="2:9">
      <c r="B4914" s="109"/>
      <c r="C4914" s="109"/>
      <c r="D4914" s="109"/>
      <c r="E4914" s="109"/>
      <c r="F4914" s="109"/>
      <c r="G4914" s="109"/>
      <c r="H4914" s="109"/>
      <c r="I4914" s="110"/>
    </row>
    <row r="4915" spans="2:9">
      <c r="B4915" s="109"/>
      <c r="C4915" s="109"/>
      <c r="D4915" s="109"/>
      <c r="E4915" s="109"/>
      <c r="F4915" s="109"/>
      <c r="G4915" s="109"/>
      <c r="H4915" s="109"/>
      <c r="I4915" s="110"/>
    </row>
    <row r="4916" spans="2:9">
      <c r="B4916" s="109"/>
      <c r="C4916" s="109"/>
      <c r="D4916" s="109"/>
      <c r="E4916" s="109"/>
      <c r="F4916" s="109"/>
      <c r="G4916" s="109"/>
      <c r="H4916" s="109"/>
      <c r="I4916" s="110"/>
    </row>
    <row r="4917" spans="2:9">
      <c r="B4917" s="109"/>
      <c r="C4917" s="109"/>
      <c r="D4917" s="109"/>
      <c r="E4917" s="109"/>
      <c r="F4917" s="109"/>
      <c r="G4917" s="109"/>
      <c r="H4917" s="109"/>
      <c r="I4917" s="110"/>
    </row>
    <row r="4918" spans="2:9">
      <c r="B4918" s="109"/>
      <c r="C4918" s="109"/>
      <c r="D4918" s="109"/>
      <c r="E4918" s="109"/>
      <c r="F4918" s="109"/>
      <c r="G4918" s="109"/>
      <c r="H4918" s="109"/>
      <c r="I4918" s="110"/>
    </row>
    <row r="4919" spans="2:9">
      <c r="B4919" s="109"/>
      <c r="C4919" s="109"/>
      <c r="D4919" s="109"/>
      <c r="E4919" s="109"/>
      <c r="F4919" s="109"/>
      <c r="G4919" s="109"/>
      <c r="H4919" s="109"/>
      <c r="I4919" s="110"/>
    </row>
    <row r="4920" spans="2:9">
      <c r="B4920" s="109"/>
      <c r="C4920" s="109"/>
      <c r="D4920" s="109"/>
      <c r="E4920" s="109"/>
      <c r="F4920" s="109"/>
      <c r="G4920" s="109"/>
      <c r="H4920" s="109"/>
      <c r="I4920" s="110"/>
    </row>
    <row r="4921" spans="2:9">
      <c r="B4921" s="109"/>
      <c r="C4921" s="109"/>
      <c r="D4921" s="109"/>
      <c r="E4921" s="109"/>
      <c r="F4921" s="109"/>
      <c r="G4921" s="109"/>
      <c r="H4921" s="109"/>
      <c r="I4921" s="110"/>
    </row>
    <row r="4922" spans="2:9">
      <c r="B4922" s="109"/>
      <c r="C4922" s="109"/>
      <c r="D4922" s="109"/>
      <c r="E4922" s="109"/>
      <c r="F4922" s="109"/>
      <c r="G4922" s="109"/>
      <c r="H4922" s="109"/>
      <c r="I4922" s="110"/>
    </row>
    <row r="4923" spans="2:9">
      <c r="B4923" s="109"/>
      <c r="C4923" s="109"/>
      <c r="D4923" s="109"/>
      <c r="E4923" s="109"/>
      <c r="F4923" s="109"/>
      <c r="G4923" s="109"/>
      <c r="H4923" s="109"/>
      <c r="I4923" s="110"/>
    </row>
    <row r="4924" spans="2:9">
      <c r="B4924" s="109"/>
      <c r="C4924" s="109"/>
      <c r="D4924" s="109"/>
      <c r="E4924" s="109"/>
      <c r="F4924" s="109"/>
      <c r="G4924" s="109"/>
      <c r="H4924" s="109"/>
      <c r="I4924" s="110"/>
    </row>
    <row r="4925" spans="2:9">
      <c r="B4925" s="109"/>
      <c r="C4925" s="109"/>
      <c r="D4925" s="109"/>
      <c r="E4925" s="109"/>
      <c r="F4925" s="109"/>
      <c r="G4925" s="109"/>
      <c r="H4925" s="109"/>
      <c r="I4925" s="110"/>
    </row>
    <row r="4926" spans="2:9">
      <c r="B4926" s="109"/>
      <c r="C4926" s="109"/>
      <c r="D4926" s="109"/>
      <c r="E4926" s="109"/>
      <c r="F4926" s="109"/>
      <c r="G4926" s="109"/>
      <c r="H4926" s="109"/>
      <c r="I4926" s="110"/>
    </row>
    <row r="4927" spans="2:9">
      <c r="B4927" s="109"/>
      <c r="C4927" s="109"/>
      <c r="D4927" s="109"/>
      <c r="E4927" s="109"/>
      <c r="F4927" s="109"/>
      <c r="G4927" s="109"/>
      <c r="H4927" s="109"/>
      <c r="I4927" s="110"/>
    </row>
    <row r="4928" spans="2:9">
      <c r="B4928" s="109"/>
      <c r="C4928" s="109"/>
      <c r="D4928" s="109"/>
      <c r="E4928" s="109"/>
      <c r="F4928" s="109"/>
      <c r="G4928" s="109"/>
      <c r="H4928" s="109"/>
      <c r="I4928" s="110"/>
    </row>
    <row r="4929" spans="2:9">
      <c r="B4929" s="109"/>
      <c r="C4929" s="109"/>
      <c r="D4929" s="109"/>
      <c r="E4929" s="109"/>
      <c r="F4929" s="109"/>
      <c r="G4929" s="109"/>
      <c r="H4929" s="109"/>
      <c r="I4929" s="110"/>
    </row>
    <row r="4930" spans="2:9">
      <c r="B4930" s="109"/>
      <c r="C4930" s="109"/>
      <c r="D4930" s="109"/>
      <c r="E4930" s="109"/>
      <c r="F4930" s="109"/>
      <c r="G4930" s="109"/>
      <c r="H4930" s="109"/>
      <c r="I4930" s="110"/>
    </row>
    <row r="4931" spans="2:9">
      <c r="B4931" s="109"/>
      <c r="C4931" s="109"/>
      <c r="D4931" s="109"/>
      <c r="E4931" s="109"/>
      <c r="F4931" s="109"/>
      <c r="G4931" s="109"/>
      <c r="H4931" s="109"/>
      <c r="I4931" s="110"/>
    </row>
    <row r="4932" spans="2:9">
      <c r="B4932" s="109"/>
      <c r="C4932" s="109"/>
      <c r="D4932" s="109"/>
      <c r="E4932" s="109"/>
      <c r="F4932" s="109"/>
      <c r="G4932" s="109"/>
      <c r="H4932" s="109"/>
      <c r="I4932" s="110"/>
    </row>
    <row r="4933" spans="2:9">
      <c r="B4933" s="109"/>
      <c r="C4933" s="109"/>
      <c r="D4933" s="109"/>
      <c r="E4933" s="109"/>
      <c r="F4933" s="109"/>
      <c r="G4933" s="109"/>
      <c r="H4933" s="109"/>
      <c r="I4933" s="110"/>
    </row>
    <row r="4934" spans="2:9">
      <c r="B4934" s="109"/>
      <c r="C4934" s="109"/>
      <c r="D4934" s="109"/>
      <c r="E4934" s="109"/>
      <c r="F4934" s="109"/>
      <c r="G4934" s="109"/>
      <c r="H4934" s="109"/>
      <c r="I4934" s="110"/>
    </row>
    <row r="4935" spans="2:9">
      <c r="B4935" s="109"/>
      <c r="C4935" s="109"/>
      <c r="D4935" s="109"/>
      <c r="E4935" s="109"/>
      <c r="F4935" s="109"/>
      <c r="G4935" s="109"/>
      <c r="H4935" s="109"/>
      <c r="I4935" s="110"/>
    </row>
    <row r="4936" spans="2:9">
      <c r="B4936" s="109"/>
      <c r="C4936" s="109"/>
      <c r="D4936" s="109"/>
      <c r="E4936" s="109"/>
      <c r="F4936" s="109"/>
      <c r="G4936" s="109"/>
      <c r="H4936" s="109"/>
      <c r="I4936" s="110"/>
    </row>
    <row r="4937" spans="2:9">
      <c r="B4937" s="109"/>
      <c r="C4937" s="109"/>
      <c r="D4937" s="109"/>
      <c r="E4937" s="109"/>
      <c r="F4937" s="109"/>
      <c r="G4937" s="109"/>
      <c r="H4937" s="109"/>
      <c r="I4937" s="110"/>
    </row>
    <row r="4938" spans="2:9">
      <c r="B4938" s="109"/>
      <c r="C4938" s="109"/>
      <c r="D4938" s="109"/>
      <c r="E4938" s="109"/>
      <c r="F4938" s="109"/>
      <c r="G4938" s="109"/>
      <c r="H4938" s="109"/>
      <c r="I4938" s="110"/>
    </row>
    <row r="4939" spans="2:9">
      <c r="B4939" s="109"/>
      <c r="C4939" s="109"/>
      <c r="D4939" s="109"/>
      <c r="E4939" s="109"/>
      <c r="F4939" s="109"/>
      <c r="G4939" s="109"/>
      <c r="H4939" s="109"/>
      <c r="I4939" s="110"/>
    </row>
    <row r="4940" spans="2:9">
      <c r="B4940" s="109"/>
      <c r="C4940" s="109"/>
      <c r="D4940" s="109"/>
      <c r="E4940" s="109"/>
      <c r="F4940" s="109"/>
      <c r="G4940" s="109"/>
      <c r="H4940" s="109"/>
      <c r="I4940" s="110"/>
    </row>
    <row r="4941" spans="2:9">
      <c r="B4941" s="109"/>
      <c r="C4941" s="109"/>
      <c r="D4941" s="109"/>
      <c r="E4941" s="109"/>
      <c r="F4941" s="109"/>
      <c r="G4941" s="109"/>
      <c r="H4941" s="109"/>
      <c r="I4941" s="110"/>
    </row>
    <row r="4942" spans="2:9">
      <c r="B4942" s="109"/>
      <c r="C4942" s="109"/>
      <c r="D4942" s="109"/>
      <c r="E4942" s="109"/>
      <c r="F4942" s="109"/>
      <c r="G4942" s="109"/>
      <c r="H4942" s="109"/>
      <c r="I4942" s="110"/>
    </row>
    <row r="4943" spans="2:9">
      <c r="B4943" s="109"/>
      <c r="C4943" s="109"/>
      <c r="D4943" s="109"/>
      <c r="E4943" s="109"/>
      <c r="F4943" s="109"/>
      <c r="G4943" s="109"/>
      <c r="H4943" s="109"/>
      <c r="I4943" s="110"/>
    </row>
    <row r="4944" spans="2:9">
      <c r="B4944" s="109"/>
      <c r="C4944" s="109"/>
      <c r="D4944" s="109"/>
      <c r="E4944" s="109"/>
      <c r="F4944" s="109"/>
      <c r="G4944" s="109"/>
      <c r="H4944" s="109"/>
      <c r="I4944" s="110"/>
    </row>
    <row r="4945" spans="2:9">
      <c r="B4945" s="109"/>
      <c r="C4945" s="109"/>
      <c r="D4945" s="109"/>
      <c r="E4945" s="109"/>
      <c r="F4945" s="109"/>
      <c r="G4945" s="109"/>
      <c r="H4945" s="109"/>
      <c r="I4945" s="110"/>
    </row>
    <row r="4946" spans="2:9">
      <c r="B4946" s="109"/>
      <c r="C4946" s="109"/>
      <c r="D4946" s="109"/>
      <c r="E4946" s="109"/>
      <c r="F4946" s="109"/>
      <c r="G4946" s="109"/>
      <c r="H4946" s="109"/>
      <c r="I4946" s="110"/>
    </row>
    <row r="4947" spans="2:9">
      <c r="B4947" s="109"/>
      <c r="C4947" s="109"/>
      <c r="D4947" s="109"/>
      <c r="E4947" s="109"/>
      <c r="F4947" s="109"/>
      <c r="G4947" s="109"/>
      <c r="H4947" s="109"/>
      <c r="I4947" s="110"/>
    </row>
    <row r="4948" spans="2:9">
      <c r="B4948" s="109"/>
      <c r="C4948" s="109"/>
      <c r="D4948" s="109"/>
      <c r="E4948" s="109"/>
      <c r="F4948" s="109"/>
      <c r="G4948" s="109"/>
      <c r="H4948" s="109"/>
      <c r="I4948" s="110"/>
    </row>
    <row r="4949" spans="2:9">
      <c r="B4949" s="109"/>
      <c r="C4949" s="109"/>
      <c r="D4949" s="109"/>
      <c r="E4949" s="109"/>
      <c r="F4949" s="109"/>
      <c r="G4949" s="109"/>
      <c r="H4949" s="109"/>
      <c r="I4949" s="110"/>
    </row>
    <row r="4950" spans="2:9">
      <c r="B4950" s="109"/>
      <c r="C4950" s="109"/>
      <c r="D4950" s="109"/>
      <c r="E4950" s="109"/>
      <c r="F4950" s="109"/>
      <c r="G4950" s="109"/>
      <c r="H4950" s="109"/>
      <c r="I4950" s="110"/>
    </row>
    <row r="4951" spans="2:9">
      <c r="B4951" s="109"/>
      <c r="C4951" s="109"/>
      <c r="D4951" s="109"/>
      <c r="E4951" s="109"/>
      <c r="F4951" s="109"/>
      <c r="G4951" s="109"/>
      <c r="H4951" s="109"/>
      <c r="I4951" s="110"/>
    </row>
    <row r="4952" spans="2:9">
      <c r="B4952" s="109"/>
      <c r="C4952" s="109"/>
      <c r="D4952" s="109"/>
      <c r="E4952" s="109"/>
      <c r="F4952" s="109"/>
      <c r="G4952" s="109"/>
      <c r="H4952" s="109"/>
      <c r="I4952" s="110"/>
    </row>
    <row r="4953" spans="2:9">
      <c r="B4953" s="109"/>
      <c r="C4953" s="109"/>
      <c r="D4953" s="109"/>
      <c r="E4953" s="109"/>
      <c r="F4953" s="109"/>
      <c r="G4953" s="109"/>
      <c r="H4953" s="109"/>
      <c r="I4953" s="110"/>
    </row>
    <row r="4954" spans="2:9">
      <c r="B4954" s="109"/>
      <c r="C4954" s="109"/>
      <c r="D4954" s="109"/>
      <c r="E4954" s="109"/>
      <c r="F4954" s="109"/>
      <c r="G4954" s="109"/>
      <c r="H4954" s="109"/>
      <c r="I4954" s="110"/>
    </row>
    <row r="4955" spans="2:9">
      <c r="B4955" s="109"/>
      <c r="C4955" s="109"/>
      <c r="D4955" s="109"/>
      <c r="E4955" s="109"/>
      <c r="F4955" s="109"/>
      <c r="G4955" s="109"/>
      <c r="H4955" s="109"/>
      <c r="I4955" s="110"/>
    </row>
    <row r="4956" spans="2:9">
      <c r="B4956" s="109"/>
      <c r="C4956" s="109"/>
      <c r="D4956" s="109"/>
      <c r="E4956" s="109"/>
      <c r="F4956" s="109"/>
      <c r="G4956" s="109"/>
      <c r="H4956" s="109"/>
      <c r="I4956" s="110"/>
    </row>
    <row r="4957" spans="2:9">
      <c r="B4957" s="109"/>
      <c r="C4957" s="109"/>
      <c r="D4957" s="109"/>
      <c r="E4957" s="109"/>
      <c r="F4957" s="109"/>
      <c r="G4957" s="109"/>
      <c r="H4957" s="109"/>
      <c r="I4957" s="110"/>
    </row>
    <row r="4958" spans="2:9">
      <c r="B4958" s="109"/>
      <c r="C4958" s="109"/>
      <c r="D4958" s="109"/>
      <c r="E4958" s="109"/>
      <c r="F4958" s="109"/>
      <c r="G4958" s="109"/>
      <c r="H4958" s="109"/>
      <c r="I4958" s="110"/>
    </row>
    <row r="4959" spans="2:9">
      <c r="B4959" s="109"/>
      <c r="C4959" s="109"/>
      <c r="D4959" s="109"/>
      <c r="E4959" s="109"/>
      <c r="F4959" s="109"/>
      <c r="G4959" s="109"/>
      <c r="H4959" s="109"/>
      <c r="I4959" s="110"/>
    </row>
    <row r="4960" spans="2:9">
      <c r="B4960" s="109"/>
      <c r="C4960" s="109"/>
      <c r="D4960" s="109"/>
      <c r="E4960" s="109"/>
      <c r="F4960" s="109"/>
      <c r="G4960" s="109"/>
      <c r="H4960" s="109"/>
      <c r="I4960" s="110"/>
    </row>
    <row r="4961" spans="2:9">
      <c r="B4961" s="109"/>
      <c r="C4961" s="109"/>
      <c r="D4961" s="109"/>
      <c r="E4961" s="109"/>
      <c r="F4961" s="109"/>
      <c r="G4961" s="109"/>
      <c r="H4961" s="109"/>
      <c r="I4961" s="110"/>
    </row>
    <row r="4962" spans="2:9">
      <c r="B4962" s="109"/>
      <c r="C4962" s="109"/>
      <c r="D4962" s="109"/>
      <c r="E4962" s="109"/>
      <c r="F4962" s="109"/>
      <c r="G4962" s="109"/>
      <c r="H4962" s="109"/>
      <c r="I4962" s="110"/>
    </row>
    <row r="4963" spans="2:9">
      <c r="B4963" s="109"/>
      <c r="C4963" s="109"/>
      <c r="D4963" s="109"/>
      <c r="E4963" s="109"/>
      <c r="F4963" s="109"/>
      <c r="G4963" s="109"/>
      <c r="H4963" s="109"/>
      <c r="I4963" s="110"/>
    </row>
    <row r="4964" spans="2:9">
      <c r="B4964" s="109"/>
      <c r="C4964" s="109"/>
      <c r="D4964" s="109"/>
      <c r="E4964" s="109"/>
      <c r="F4964" s="109"/>
      <c r="G4964" s="109"/>
      <c r="H4964" s="109"/>
      <c r="I4964" s="110"/>
    </row>
    <row r="4965" spans="2:9">
      <c r="B4965" s="109"/>
      <c r="C4965" s="109"/>
      <c r="D4965" s="109"/>
      <c r="E4965" s="109"/>
      <c r="F4965" s="109"/>
      <c r="G4965" s="109"/>
      <c r="H4965" s="109"/>
      <c r="I4965" s="110"/>
    </row>
    <row r="4966" spans="2:9">
      <c r="B4966" s="109"/>
      <c r="C4966" s="109"/>
      <c r="D4966" s="109"/>
      <c r="E4966" s="109"/>
      <c r="F4966" s="109"/>
      <c r="G4966" s="109"/>
      <c r="H4966" s="109"/>
      <c r="I4966" s="110"/>
    </row>
    <row r="4967" spans="2:9">
      <c r="B4967" s="109"/>
      <c r="C4967" s="109"/>
      <c r="D4967" s="109"/>
      <c r="E4967" s="109"/>
      <c r="F4967" s="109"/>
      <c r="G4967" s="109"/>
      <c r="H4967" s="109"/>
      <c r="I4967" s="110"/>
    </row>
    <row r="4968" spans="2:9">
      <c r="B4968" s="109"/>
      <c r="C4968" s="109"/>
      <c r="D4968" s="109"/>
      <c r="E4968" s="109"/>
      <c r="F4968" s="109"/>
      <c r="G4968" s="109"/>
      <c r="H4968" s="109"/>
      <c r="I4968" s="110"/>
    </row>
    <row r="4969" spans="2:9">
      <c r="B4969" s="109"/>
      <c r="C4969" s="109"/>
      <c r="D4969" s="109"/>
      <c r="E4969" s="109"/>
      <c r="F4969" s="109"/>
      <c r="G4969" s="109"/>
      <c r="H4969" s="109"/>
      <c r="I4969" s="110"/>
    </row>
    <row r="4970" spans="2:9">
      <c r="B4970" s="109"/>
      <c r="C4970" s="109"/>
      <c r="D4970" s="109"/>
      <c r="E4970" s="109"/>
      <c r="F4970" s="109"/>
      <c r="G4970" s="109"/>
      <c r="H4970" s="109"/>
      <c r="I4970" s="110"/>
    </row>
    <row r="4971" spans="2:9">
      <c r="B4971" s="109"/>
      <c r="C4971" s="109"/>
      <c r="D4971" s="109"/>
      <c r="E4971" s="109"/>
      <c r="F4971" s="109"/>
      <c r="G4971" s="109"/>
      <c r="H4971" s="109"/>
      <c r="I4971" s="110"/>
    </row>
    <row r="4972" spans="2:9">
      <c r="B4972" s="109"/>
      <c r="C4972" s="109"/>
      <c r="D4972" s="109"/>
      <c r="E4972" s="109"/>
      <c r="F4972" s="109"/>
      <c r="G4972" s="109"/>
      <c r="H4972" s="109"/>
      <c r="I4972" s="110"/>
    </row>
    <row r="4973" spans="2:9">
      <c r="B4973" s="109"/>
      <c r="C4973" s="109"/>
      <c r="D4973" s="109"/>
      <c r="E4973" s="109"/>
      <c r="F4973" s="109"/>
      <c r="G4973" s="109"/>
      <c r="H4973" s="109"/>
      <c r="I4973" s="110"/>
    </row>
    <row r="4974" spans="2:9">
      <c r="B4974" s="109"/>
      <c r="C4974" s="109"/>
      <c r="D4974" s="109"/>
      <c r="E4974" s="109"/>
      <c r="F4974" s="109"/>
      <c r="G4974" s="109"/>
      <c r="H4974" s="109"/>
      <c r="I4974" s="110"/>
    </row>
    <row r="4975" spans="2:9">
      <c r="B4975" s="109"/>
      <c r="C4975" s="109"/>
      <c r="D4975" s="109"/>
      <c r="E4975" s="109"/>
      <c r="F4975" s="109"/>
      <c r="G4975" s="109"/>
      <c r="H4975" s="109"/>
      <c r="I4975" s="110"/>
    </row>
    <row r="4976" spans="2:9">
      <c r="B4976" s="109"/>
      <c r="C4976" s="109"/>
      <c r="D4976" s="109"/>
      <c r="E4976" s="109"/>
      <c r="F4976" s="109"/>
      <c r="G4976" s="109"/>
      <c r="H4976" s="109"/>
      <c r="I4976" s="110"/>
    </row>
    <row r="4977" spans="2:9">
      <c r="B4977" s="109"/>
      <c r="C4977" s="109"/>
      <c r="D4977" s="109"/>
      <c r="E4977" s="109"/>
      <c r="F4977" s="109"/>
      <c r="G4977" s="109"/>
      <c r="H4977" s="109"/>
      <c r="I4977" s="110"/>
    </row>
    <row r="4978" spans="2:9">
      <c r="B4978" s="109"/>
      <c r="C4978" s="109"/>
      <c r="D4978" s="109"/>
      <c r="E4978" s="109"/>
      <c r="F4978" s="109"/>
      <c r="G4978" s="109"/>
      <c r="H4978" s="109"/>
      <c r="I4978" s="110"/>
    </row>
    <row r="4979" spans="2:9">
      <c r="B4979" s="109"/>
      <c r="C4979" s="109"/>
      <c r="D4979" s="109"/>
      <c r="E4979" s="109"/>
      <c r="F4979" s="109"/>
      <c r="G4979" s="109"/>
      <c r="H4979" s="109"/>
      <c r="I4979" s="110"/>
    </row>
    <row r="4980" spans="2:9">
      <c r="B4980" s="109"/>
      <c r="C4980" s="109"/>
      <c r="D4980" s="109"/>
      <c r="E4980" s="109"/>
      <c r="F4980" s="109"/>
      <c r="G4980" s="109"/>
      <c r="H4980" s="109"/>
      <c r="I4980" s="110"/>
    </row>
    <row r="4981" spans="2:9">
      <c r="B4981" s="109"/>
      <c r="C4981" s="109"/>
      <c r="D4981" s="109"/>
      <c r="E4981" s="109"/>
      <c r="F4981" s="109"/>
      <c r="G4981" s="109"/>
      <c r="H4981" s="109"/>
      <c r="I4981" s="110"/>
    </row>
    <row r="4982" spans="2:9">
      <c r="B4982" s="109"/>
      <c r="C4982" s="109"/>
      <c r="D4982" s="109"/>
      <c r="E4982" s="109"/>
      <c r="F4982" s="109"/>
      <c r="G4982" s="109"/>
      <c r="H4982" s="109"/>
      <c r="I4982" s="110"/>
    </row>
    <row r="4983" spans="2:9">
      <c r="B4983" s="109"/>
      <c r="C4983" s="109"/>
      <c r="D4983" s="109"/>
      <c r="E4983" s="109"/>
      <c r="F4983" s="109"/>
      <c r="G4983" s="109"/>
      <c r="H4983" s="109"/>
      <c r="I4983" s="110"/>
    </row>
    <row r="4984" spans="2:9">
      <c r="B4984" s="109"/>
      <c r="C4984" s="109"/>
      <c r="D4984" s="109"/>
      <c r="E4984" s="109"/>
      <c r="F4984" s="109"/>
      <c r="G4984" s="109"/>
      <c r="H4984" s="109"/>
      <c r="I4984" s="110"/>
    </row>
    <row r="4985" spans="2:9">
      <c r="B4985" s="109"/>
      <c r="C4985" s="109"/>
      <c r="D4985" s="109"/>
      <c r="E4985" s="109"/>
      <c r="F4985" s="109"/>
      <c r="G4985" s="109"/>
      <c r="H4985" s="109"/>
      <c r="I4985" s="110"/>
    </row>
    <row r="4986" spans="2:9">
      <c r="B4986" s="109"/>
      <c r="C4986" s="109"/>
      <c r="D4986" s="109"/>
      <c r="E4986" s="109"/>
      <c r="F4986" s="109"/>
      <c r="G4986" s="109"/>
      <c r="H4986" s="109"/>
      <c r="I4986" s="110"/>
    </row>
    <row r="4987" spans="2:9">
      <c r="B4987" s="109"/>
      <c r="C4987" s="109"/>
      <c r="D4987" s="109"/>
      <c r="E4987" s="109"/>
      <c r="F4987" s="109"/>
      <c r="G4987" s="109"/>
      <c r="H4987" s="109"/>
      <c r="I4987" s="110"/>
    </row>
    <row r="4988" spans="2:9">
      <c r="B4988" s="109"/>
      <c r="C4988" s="109"/>
      <c r="D4988" s="109"/>
      <c r="E4988" s="109"/>
      <c r="F4988" s="109"/>
      <c r="G4988" s="109"/>
      <c r="H4988" s="109"/>
      <c r="I4988" s="110"/>
    </row>
    <row r="4989" spans="2:9">
      <c r="B4989" s="109"/>
      <c r="C4989" s="109"/>
      <c r="D4989" s="109"/>
      <c r="E4989" s="109"/>
      <c r="F4989" s="109"/>
      <c r="G4989" s="109"/>
      <c r="H4989" s="109"/>
      <c r="I4989" s="110"/>
    </row>
    <row r="4990" spans="2:9">
      <c r="B4990" s="109"/>
      <c r="C4990" s="109"/>
      <c r="D4990" s="109"/>
      <c r="E4990" s="109"/>
      <c r="F4990" s="109"/>
      <c r="G4990" s="109"/>
      <c r="H4990" s="109"/>
      <c r="I4990" s="110"/>
    </row>
    <row r="4991" spans="2:9">
      <c r="B4991" s="109"/>
      <c r="C4991" s="109"/>
      <c r="D4991" s="109"/>
      <c r="E4991" s="109"/>
      <c r="F4991" s="109"/>
      <c r="G4991" s="109"/>
      <c r="H4991" s="109"/>
      <c r="I4991" s="110"/>
    </row>
    <row r="4992" spans="2:9">
      <c r="B4992" s="109"/>
      <c r="C4992" s="109"/>
      <c r="D4992" s="109"/>
      <c r="E4992" s="109"/>
      <c r="F4992" s="109"/>
      <c r="G4992" s="109"/>
      <c r="H4992" s="109"/>
      <c r="I4992" s="110"/>
    </row>
    <row r="4993" spans="2:9">
      <c r="B4993" s="109"/>
      <c r="C4993" s="109"/>
      <c r="D4993" s="109"/>
      <c r="E4993" s="109"/>
      <c r="F4993" s="109"/>
      <c r="G4993" s="109"/>
      <c r="H4993" s="109"/>
      <c r="I4993" s="110"/>
    </row>
    <row r="4994" spans="2:9">
      <c r="B4994" s="109"/>
      <c r="C4994" s="109"/>
      <c r="D4994" s="109"/>
      <c r="E4994" s="109"/>
      <c r="F4994" s="109"/>
      <c r="G4994" s="109"/>
      <c r="H4994" s="109"/>
      <c r="I4994" s="110"/>
    </row>
    <row r="4995" spans="2:9">
      <c r="B4995" s="109"/>
      <c r="C4995" s="109"/>
      <c r="D4995" s="109"/>
      <c r="E4995" s="109"/>
      <c r="F4995" s="109"/>
      <c r="G4995" s="109"/>
      <c r="H4995" s="109"/>
      <c r="I4995" s="110"/>
    </row>
    <row r="4996" spans="2:9">
      <c r="B4996" s="109"/>
      <c r="C4996" s="109"/>
      <c r="D4996" s="109"/>
      <c r="E4996" s="109"/>
      <c r="F4996" s="109"/>
      <c r="G4996" s="109"/>
      <c r="H4996" s="109"/>
      <c r="I4996" s="110"/>
    </row>
    <row r="4997" spans="2:9">
      <c r="B4997" s="109"/>
      <c r="C4997" s="109"/>
      <c r="D4997" s="109"/>
      <c r="E4997" s="109"/>
      <c r="F4997" s="109"/>
      <c r="G4997" s="109"/>
      <c r="H4997" s="109"/>
      <c r="I4997" s="110"/>
    </row>
    <row r="4998" spans="2:9">
      <c r="B4998" s="109"/>
      <c r="C4998" s="109"/>
      <c r="D4998" s="109"/>
      <c r="E4998" s="109"/>
      <c r="F4998" s="109"/>
      <c r="G4998" s="109"/>
      <c r="H4998" s="109"/>
      <c r="I4998" s="110"/>
    </row>
    <row r="4999" spans="2:9">
      <c r="B4999" s="109"/>
      <c r="C4999" s="109"/>
      <c r="D4999" s="109"/>
      <c r="E4999" s="109"/>
      <c r="F4999" s="109"/>
      <c r="G4999" s="109"/>
      <c r="H4999" s="109"/>
      <c r="I4999" s="110"/>
    </row>
    <row r="5000" spans="2:9">
      <c r="B5000" s="109"/>
      <c r="C5000" s="109"/>
      <c r="D5000" s="109"/>
      <c r="E5000" s="109"/>
      <c r="F5000" s="109"/>
      <c r="G5000" s="109"/>
      <c r="H5000" s="109"/>
      <c r="I5000" s="110"/>
    </row>
    <row r="5001" spans="2:9">
      <c r="B5001" s="109"/>
      <c r="C5001" s="109"/>
      <c r="D5001" s="109"/>
      <c r="E5001" s="109"/>
      <c r="F5001" s="109"/>
      <c r="G5001" s="109"/>
      <c r="H5001" s="109"/>
      <c r="I5001" s="110"/>
    </row>
    <row r="5002" spans="2:9">
      <c r="B5002" s="109"/>
      <c r="C5002" s="109"/>
      <c r="D5002" s="109"/>
      <c r="E5002" s="109"/>
      <c r="F5002" s="109"/>
      <c r="G5002" s="109"/>
      <c r="H5002" s="109"/>
      <c r="I5002" s="110"/>
    </row>
    <row r="5003" spans="2:9">
      <c r="B5003" s="109"/>
      <c r="C5003" s="109"/>
      <c r="D5003" s="109"/>
      <c r="E5003" s="109"/>
      <c r="F5003" s="109"/>
      <c r="G5003" s="109"/>
      <c r="H5003" s="109"/>
      <c r="I5003" s="110"/>
    </row>
    <row r="5004" spans="2:9">
      <c r="B5004" s="109"/>
      <c r="C5004" s="109"/>
      <c r="D5004" s="109"/>
      <c r="E5004" s="109"/>
      <c r="F5004" s="109"/>
      <c r="G5004" s="109"/>
      <c r="H5004" s="109"/>
      <c r="I5004" s="110"/>
    </row>
    <row r="5005" spans="2:9">
      <c r="B5005" s="109"/>
      <c r="C5005" s="109"/>
      <c r="D5005" s="109"/>
      <c r="E5005" s="109"/>
      <c r="F5005" s="109"/>
      <c r="G5005" s="109"/>
      <c r="H5005" s="109"/>
      <c r="I5005" s="110"/>
    </row>
    <row r="5006" spans="2:9">
      <c r="B5006" s="109"/>
      <c r="C5006" s="109"/>
      <c r="D5006" s="109"/>
      <c r="E5006" s="109"/>
      <c r="F5006" s="109"/>
      <c r="G5006" s="109"/>
      <c r="H5006" s="109"/>
      <c r="I5006" s="110"/>
    </row>
    <row r="5007" spans="2:9">
      <c r="B5007" s="109"/>
      <c r="C5007" s="109"/>
      <c r="D5007" s="109"/>
      <c r="E5007" s="109"/>
      <c r="F5007" s="109"/>
      <c r="G5007" s="109"/>
      <c r="H5007" s="109"/>
      <c r="I5007" s="110"/>
    </row>
    <row r="5008" spans="2:9">
      <c r="B5008" s="109"/>
      <c r="C5008" s="109"/>
      <c r="D5008" s="109"/>
      <c r="E5008" s="109"/>
      <c r="F5008" s="109"/>
      <c r="G5008" s="109"/>
      <c r="H5008" s="109"/>
      <c r="I5008" s="110"/>
    </row>
    <row r="5009" spans="2:9">
      <c r="B5009" s="109"/>
      <c r="C5009" s="109"/>
      <c r="D5009" s="109"/>
      <c r="E5009" s="109"/>
      <c r="F5009" s="109"/>
      <c r="G5009" s="109"/>
      <c r="H5009" s="109"/>
      <c r="I5009" s="110"/>
    </row>
    <row r="5010" spans="2:9">
      <c r="B5010" s="109"/>
      <c r="C5010" s="109"/>
      <c r="D5010" s="109"/>
      <c r="E5010" s="109"/>
      <c r="F5010" s="109"/>
      <c r="G5010" s="109"/>
      <c r="H5010" s="109"/>
      <c r="I5010" s="110"/>
    </row>
    <row r="5011" spans="2:9">
      <c r="B5011" s="109"/>
      <c r="C5011" s="109"/>
      <c r="D5011" s="109"/>
      <c r="E5011" s="109"/>
      <c r="F5011" s="109"/>
      <c r="G5011" s="109"/>
      <c r="H5011" s="109"/>
      <c r="I5011" s="110"/>
    </row>
    <row r="5012" spans="2:9">
      <c r="B5012" s="109"/>
      <c r="C5012" s="109"/>
      <c r="D5012" s="109"/>
      <c r="E5012" s="109"/>
      <c r="F5012" s="109"/>
      <c r="G5012" s="109"/>
      <c r="H5012" s="109"/>
      <c r="I5012" s="110"/>
    </row>
    <row r="5013" spans="2:9">
      <c r="B5013" s="109"/>
      <c r="C5013" s="109"/>
      <c r="D5013" s="109"/>
      <c r="E5013" s="109"/>
      <c r="F5013" s="109"/>
      <c r="G5013" s="109"/>
      <c r="H5013" s="109"/>
      <c r="I5013" s="110"/>
    </row>
    <row r="5014" spans="2:9">
      <c r="B5014" s="109"/>
      <c r="C5014" s="109"/>
      <c r="D5014" s="109"/>
      <c r="E5014" s="109"/>
      <c r="F5014" s="109"/>
      <c r="G5014" s="109"/>
      <c r="H5014" s="109"/>
      <c r="I5014" s="110"/>
    </row>
    <row r="5015" spans="2:9">
      <c r="B5015" s="109"/>
      <c r="C5015" s="109"/>
      <c r="D5015" s="109"/>
      <c r="E5015" s="109"/>
      <c r="F5015" s="109"/>
      <c r="G5015" s="109"/>
      <c r="H5015" s="109"/>
      <c r="I5015" s="110"/>
    </row>
    <row r="5016" spans="2:9">
      <c r="B5016" s="109"/>
      <c r="C5016" s="109"/>
      <c r="D5016" s="109"/>
      <c r="E5016" s="109"/>
      <c r="F5016" s="109"/>
      <c r="G5016" s="109"/>
      <c r="H5016" s="109"/>
      <c r="I5016" s="110"/>
    </row>
    <row r="5017" spans="2:9">
      <c r="B5017" s="109"/>
      <c r="C5017" s="109"/>
      <c r="D5017" s="109"/>
      <c r="E5017" s="109"/>
      <c r="F5017" s="109"/>
      <c r="G5017" s="109"/>
      <c r="H5017" s="109"/>
      <c r="I5017" s="110"/>
    </row>
    <row r="5018" spans="2:9">
      <c r="B5018" s="109"/>
      <c r="C5018" s="109"/>
      <c r="D5018" s="109"/>
      <c r="E5018" s="109"/>
      <c r="F5018" s="109"/>
      <c r="G5018" s="109"/>
      <c r="H5018" s="109"/>
      <c r="I5018" s="110"/>
    </row>
    <row r="5019" spans="2:9">
      <c r="B5019" s="109"/>
      <c r="C5019" s="109"/>
      <c r="D5019" s="109"/>
      <c r="E5019" s="109"/>
      <c r="F5019" s="109"/>
      <c r="G5019" s="109"/>
      <c r="H5019" s="109"/>
      <c r="I5019" s="110"/>
    </row>
    <row r="5020" spans="2:9">
      <c r="B5020" s="109"/>
      <c r="C5020" s="109"/>
      <c r="D5020" s="109"/>
      <c r="E5020" s="109"/>
      <c r="F5020" s="109"/>
      <c r="G5020" s="109"/>
      <c r="H5020" s="109"/>
      <c r="I5020" s="110"/>
    </row>
    <row r="5021" spans="2:9">
      <c r="B5021" s="109"/>
      <c r="C5021" s="109"/>
      <c r="D5021" s="109"/>
      <c r="E5021" s="109"/>
      <c r="F5021" s="109"/>
      <c r="G5021" s="109"/>
      <c r="H5021" s="109"/>
      <c r="I5021" s="110"/>
    </row>
    <row r="5022" spans="2:9">
      <c r="B5022" s="109"/>
      <c r="C5022" s="109"/>
      <c r="D5022" s="109"/>
      <c r="E5022" s="109"/>
      <c r="F5022" s="109"/>
      <c r="G5022" s="109"/>
      <c r="H5022" s="109"/>
      <c r="I5022" s="110"/>
    </row>
    <row r="5023" spans="2:9">
      <c r="B5023" s="109"/>
      <c r="C5023" s="109"/>
      <c r="D5023" s="109"/>
      <c r="E5023" s="109"/>
      <c r="F5023" s="109"/>
      <c r="G5023" s="109"/>
      <c r="H5023" s="109"/>
      <c r="I5023" s="110"/>
    </row>
    <row r="5024" spans="2:9">
      <c r="B5024" s="109"/>
      <c r="C5024" s="109"/>
      <c r="D5024" s="109"/>
      <c r="E5024" s="109"/>
      <c r="F5024" s="109"/>
      <c r="G5024" s="109"/>
      <c r="H5024" s="109"/>
      <c r="I5024" s="110"/>
    </row>
    <row r="5025" spans="2:9">
      <c r="B5025" s="109"/>
      <c r="C5025" s="109"/>
      <c r="D5025" s="109"/>
      <c r="E5025" s="109"/>
      <c r="F5025" s="109"/>
      <c r="G5025" s="109"/>
      <c r="H5025" s="109"/>
      <c r="I5025" s="110"/>
    </row>
    <row r="5026" spans="2:9">
      <c r="B5026" s="109"/>
      <c r="C5026" s="109"/>
      <c r="D5026" s="109"/>
      <c r="E5026" s="109"/>
      <c r="F5026" s="109"/>
      <c r="G5026" s="109"/>
      <c r="H5026" s="109"/>
      <c r="I5026" s="110"/>
    </row>
    <row r="5027" spans="2:9">
      <c r="B5027" s="109"/>
      <c r="C5027" s="109"/>
      <c r="D5027" s="109"/>
      <c r="E5027" s="109"/>
      <c r="F5027" s="109"/>
      <c r="G5027" s="109"/>
      <c r="H5027" s="109"/>
      <c r="I5027" s="110"/>
    </row>
    <row r="5028" spans="2:9">
      <c r="B5028" s="109"/>
      <c r="C5028" s="109"/>
      <c r="D5028" s="109"/>
      <c r="E5028" s="109"/>
      <c r="F5028" s="109"/>
      <c r="G5028" s="109"/>
      <c r="H5028" s="109"/>
      <c r="I5028" s="110"/>
    </row>
    <row r="5029" spans="2:9">
      <c r="B5029" s="109"/>
      <c r="C5029" s="109"/>
      <c r="D5029" s="109"/>
      <c r="E5029" s="109"/>
      <c r="F5029" s="109"/>
      <c r="G5029" s="109"/>
      <c r="H5029" s="109"/>
      <c r="I5029" s="110"/>
    </row>
    <row r="5030" spans="2:9">
      <c r="B5030" s="109"/>
      <c r="C5030" s="109"/>
      <c r="D5030" s="109"/>
      <c r="E5030" s="109"/>
      <c r="F5030" s="109"/>
      <c r="G5030" s="109"/>
      <c r="H5030" s="109"/>
      <c r="I5030" s="110"/>
    </row>
    <row r="5031" spans="2:9">
      <c r="B5031" s="109"/>
      <c r="C5031" s="109"/>
      <c r="D5031" s="109"/>
      <c r="E5031" s="109"/>
      <c r="F5031" s="109"/>
      <c r="G5031" s="109"/>
      <c r="H5031" s="109"/>
      <c r="I5031" s="110"/>
    </row>
    <row r="5032" spans="2:9">
      <c r="B5032" s="109"/>
      <c r="C5032" s="109"/>
      <c r="D5032" s="109"/>
      <c r="E5032" s="109"/>
      <c r="F5032" s="109"/>
      <c r="G5032" s="109"/>
      <c r="H5032" s="109"/>
      <c r="I5032" s="110"/>
    </row>
    <row r="5033" spans="2:9">
      <c r="B5033" s="109"/>
      <c r="C5033" s="109"/>
      <c r="D5033" s="109"/>
      <c r="E5033" s="109"/>
      <c r="F5033" s="109"/>
      <c r="G5033" s="109"/>
      <c r="H5033" s="109"/>
      <c r="I5033" s="110"/>
    </row>
    <row r="5034" spans="2:9">
      <c r="B5034" s="109"/>
      <c r="C5034" s="109"/>
      <c r="D5034" s="109"/>
      <c r="E5034" s="109"/>
      <c r="F5034" s="109"/>
      <c r="G5034" s="109"/>
      <c r="H5034" s="109"/>
      <c r="I5034" s="110"/>
    </row>
    <row r="5035" spans="2:9">
      <c r="B5035" s="109"/>
      <c r="C5035" s="109"/>
      <c r="D5035" s="109"/>
      <c r="E5035" s="109"/>
      <c r="F5035" s="109"/>
      <c r="G5035" s="109"/>
      <c r="H5035" s="109"/>
      <c r="I5035" s="110"/>
    </row>
    <row r="5036" spans="2:9">
      <c r="B5036" s="109"/>
      <c r="C5036" s="109"/>
      <c r="D5036" s="109"/>
      <c r="E5036" s="109"/>
      <c r="F5036" s="109"/>
      <c r="G5036" s="109"/>
      <c r="H5036" s="109"/>
      <c r="I5036" s="110"/>
    </row>
    <row r="5037" spans="2:9">
      <c r="B5037" s="109"/>
      <c r="C5037" s="109"/>
      <c r="D5037" s="109"/>
      <c r="E5037" s="109"/>
      <c r="F5037" s="109"/>
      <c r="G5037" s="109"/>
      <c r="H5037" s="109"/>
      <c r="I5037" s="110"/>
    </row>
    <row r="5038" spans="2:9">
      <c r="B5038" s="109"/>
      <c r="C5038" s="109"/>
      <c r="D5038" s="109"/>
      <c r="E5038" s="109"/>
      <c r="F5038" s="109"/>
      <c r="G5038" s="109"/>
      <c r="H5038" s="109"/>
      <c r="I5038" s="110"/>
    </row>
    <row r="5039" spans="2:9">
      <c r="B5039" s="109"/>
      <c r="C5039" s="109"/>
      <c r="D5039" s="109"/>
      <c r="E5039" s="109"/>
      <c r="F5039" s="109"/>
      <c r="G5039" s="109"/>
      <c r="H5039" s="109"/>
      <c r="I5039" s="110"/>
    </row>
    <row r="5040" spans="2:9">
      <c r="B5040" s="109"/>
      <c r="C5040" s="109"/>
      <c r="D5040" s="109"/>
      <c r="E5040" s="109"/>
      <c r="F5040" s="109"/>
      <c r="G5040" s="109"/>
      <c r="H5040" s="109"/>
      <c r="I5040" s="110"/>
    </row>
    <row r="5041" spans="2:9">
      <c r="B5041" s="109"/>
      <c r="C5041" s="109"/>
      <c r="D5041" s="109"/>
      <c r="E5041" s="109"/>
      <c r="F5041" s="109"/>
      <c r="G5041" s="109"/>
      <c r="H5041" s="109"/>
      <c r="I5041" s="110"/>
    </row>
    <row r="5042" spans="2:9">
      <c r="B5042" s="109"/>
      <c r="C5042" s="109"/>
      <c r="D5042" s="109"/>
      <c r="E5042" s="109"/>
      <c r="F5042" s="109"/>
      <c r="G5042" s="109"/>
      <c r="H5042" s="109"/>
      <c r="I5042" s="110"/>
    </row>
    <row r="5043" spans="2:9">
      <c r="B5043" s="109"/>
      <c r="C5043" s="109"/>
      <c r="D5043" s="109"/>
      <c r="E5043" s="109"/>
      <c r="F5043" s="109"/>
      <c r="G5043" s="109"/>
      <c r="H5043" s="109"/>
      <c r="I5043" s="110"/>
    </row>
    <row r="5044" spans="2:9">
      <c r="B5044" s="109"/>
      <c r="C5044" s="109"/>
      <c r="D5044" s="109"/>
      <c r="E5044" s="109"/>
      <c r="F5044" s="109"/>
      <c r="G5044" s="109"/>
      <c r="H5044" s="109"/>
      <c r="I5044" s="110"/>
    </row>
    <row r="5045" spans="2:9">
      <c r="B5045" s="109"/>
      <c r="C5045" s="109"/>
      <c r="D5045" s="109"/>
      <c r="E5045" s="109"/>
      <c r="F5045" s="109"/>
      <c r="G5045" s="109"/>
      <c r="H5045" s="109"/>
      <c r="I5045" s="110"/>
    </row>
    <row r="5046" spans="2:9">
      <c r="B5046" s="109"/>
      <c r="C5046" s="109"/>
      <c r="D5046" s="109"/>
      <c r="E5046" s="109"/>
      <c r="F5046" s="109"/>
      <c r="G5046" s="109"/>
      <c r="H5046" s="109"/>
      <c r="I5046" s="110"/>
    </row>
    <row r="5047" spans="2:9">
      <c r="B5047" s="109"/>
      <c r="C5047" s="109"/>
      <c r="D5047" s="109"/>
      <c r="E5047" s="109"/>
      <c r="F5047" s="109"/>
      <c r="G5047" s="109"/>
      <c r="H5047" s="109"/>
      <c r="I5047" s="110"/>
    </row>
    <row r="5048" spans="2:9">
      <c r="B5048" s="109"/>
      <c r="C5048" s="109"/>
      <c r="D5048" s="109"/>
      <c r="E5048" s="109"/>
      <c r="F5048" s="109"/>
      <c r="G5048" s="109"/>
      <c r="H5048" s="109"/>
      <c r="I5048" s="110"/>
    </row>
    <row r="5049" spans="2:9">
      <c r="B5049" s="109"/>
      <c r="C5049" s="109"/>
      <c r="D5049" s="109"/>
      <c r="E5049" s="109"/>
      <c r="F5049" s="109"/>
      <c r="G5049" s="109"/>
      <c r="H5049" s="109"/>
      <c r="I5049" s="110"/>
    </row>
    <row r="5050" spans="2:9">
      <c r="B5050" s="109"/>
      <c r="C5050" s="109"/>
      <c r="D5050" s="109"/>
      <c r="E5050" s="109"/>
      <c r="F5050" s="109"/>
      <c r="G5050" s="109"/>
      <c r="H5050" s="109"/>
      <c r="I5050" s="110"/>
    </row>
    <row r="5051" spans="2:9">
      <c r="B5051" s="109"/>
      <c r="C5051" s="109"/>
      <c r="D5051" s="109"/>
      <c r="E5051" s="109"/>
      <c r="F5051" s="109"/>
      <c r="G5051" s="109"/>
      <c r="H5051" s="109"/>
      <c r="I5051" s="110"/>
    </row>
    <row r="5052" spans="2:9">
      <c r="B5052" s="109"/>
      <c r="C5052" s="109"/>
      <c r="D5052" s="109"/>
      <c r="E5052" s="109"/>
      <c r="F5052" s="109"/>
      <c r="G5052" s="109"/>
      <c r="H5052" s="109"/>
      <c r="I5052" s="110"/>
    </row>
    <row r="5053" spans="2:9">
      <c r="B5053" s="109"/>
      <c r="C5053" s="109"/>
      <c r="D5053" s="109"/>
      <c r="E5053" s="109"/>
      <c r="F5053" s="109"/>
      <c r="G5053" s="109"/>
      <c r="H5053" s="109"/>
      <c r="I5053" s="110"/>
    </row>
    <row r="5054" spans="2:9">
      <c r="B5054" s="109"/>
      <c r="C5054" s="109"/>
      <c r="D5054" s="109"/>
      <c r="E5054" s="109"/>
      <c r="F5054" s="109"/>
      <c r="G5054" s="109"/>
      <c r="H5054" s="109"/>
      <c r="I5054" s="110"/>
    </row>
    <row r="5055" spans="2:9">
      <c r="B5055" s="109"/>
      <c r="C5055" s="109"/>
      <c r="D5055" s="109"/>
      <c r="E5055" s="109"/>
      <c r="F5055" s="109"/>
      <c r="G5055" s="109"/>
      <c r="H5055" s="109"/>
      <c r="I5055" s="110"/>
    </row>
    <row r="5056" spans="2:9">
      <c r="B5056" s="109"/>
      <c r="C5056" s="109"/>
      <c r="D5056" s="109"/>
      <c r="E5056" s="109"/>
      <c r="F5056" s="109"/>
      <c r="G5056" s="109"/>
      <c r="H5056" s="109"/>
      <c r="I5056" s="110"/>
    </row>
    <row r="5057" spans="2:9">
      <c r="B5057" s="109"/>
      <c r="C5057" s="109"/>
      <c r="D5057" s="109"/>
      <c r="E5057" s="109"/>
      <c r="F5057" s="109"/>
      <c r="G5057" s="109"/>
      <c r="H5057" s="109"/>
      <c r="I5057" s="110"/>
    </row>
    <row r="5058" spans="2:9">
      <c r="B5058" s="109"/>
      <c r="C5058" s="109"/>
      <c r="D5058" s="109"/>
      <c r="E5058" s="109"/>
      <c r="F5058" s="109"/>
      <c r="G5058" s="109"/>
      <c r="H5058" s="109"/>
      <c r="I5058" s="110"/>
    </row>
    <row r="5059" spans="2:9">
      <c r="B5059" s="109"/>
      <c r="C5059" s="109"/>
      <c r="D5059" s="109"/>
      <c r="E5059" s="109"/>
      <c r="F5059" s="109"/>
      <c r="G5059" s="109"/>
      <c r="H5059" s="109"/>
      <c r="I5059" s="110"/>
    </row>
    <row r="5060" spans="2:9">
      <c r="B5060" s="109"/>
      <c r="C5060" s="109"/>
      <c r="D5060" s="109"/>
      <c r="E5060" s="109"/>
      <c r="F5060" s="109"/>
      <c r="G5060" s="109"/>
      <c r="H5060" s="109"/>
      <c r="I5060" s="110"/>
    </row>
    <row r="5061" spans="2:9">
      <c r="B5061" s="109"/>
      <c r="C5061" s="109"/>
      <c r="D5061" s="109"/>
      <c r="E5061" s="109"/>
      <c r="F5061" s="109"/>
      <c r="G5061" s="109"/>
      <c r="H5061" s="109"/>
      <c r="I5061" s="110"/>
    </row>
    <row r="5062" spans="2:9">
      <c r="B5062" s="109"/>
      <c r="C5062" s="109"/>
      <c r="D5062" s="109"/>
      <c r="E5062" s="109"/>
      <c r="F5062" s="109"/>
      <c r="G5062" s="109"/>
      <c r="H5062" s="109"/>
      <c r="I5062" s="110"/>
    </row>
    <row r="5063" spans="2:9">
      <c r="B5063" s="109"/>
      <c r="C5063" s="109"/>
      <c r="D5063" s="109"/>
      <c r="E5063" s="109"/>
      <c r="F5063" s="109"/>
      <c r="G5063" s="109"/>
      <c r="H5063" s="109"/>
      <c r="I5063" s="110"/>
    </row>
    <row r="5064" spans="2:9">
      <c r="B5064" s="109"/>
      <c r="C5064" s="109"/>
      <c r="D5064" s="109"/>
      <c r="E5064" s="109"/>
      <c r="F5064" s="109"/>
      <c r="G5064" s="109"/>
      <c r="H5064" s="109"/>
      <c r="I5064" s="110"/>
    </row>
    <row r="5065" spans="2:9">
      <c r="B5065" s="109"/>
      <c r="C5065" s="109"/>
      <c r="D5065" s="109"/>
      <c r="E5065" s="109"/>
      <c r="F5065" s="109"/>
      <c r="G5065" s="109"/>
      <c r="H5065" s="109"/>
      <c r="I5065" s="110"/>
    </row>
    <row r="5066" spans="2:9">
      <c r="B5066" s="109"/>
      <c r="C5066" s="109"/>
      <c r="D5066" s="109"/>
      <c r="E5066" s="109"/>
      <c r="F5066" s="109"/>
      <c r="G5066" s="109"/>
      <c r="H5066" s="109"/>
      <c r="I5066" s="110"/>
    </row>
    <row r="5067" spans="2:9">
      <c r="B5067" s="109"/>
      <c r="C5067" s="109"/>
      <c r="D5067" s="109"/>
      <c r="E5067" s="109"/>
      <c r="F5067" s="109"/>
      <c r="G5067" s="109"/>
      <c r="H5067" s="109"/>
      <c r="I5067" s="110"/>
    </row>
    <row r="5068" spans="2:9">
      <c r="B5068" s="109"/>
      <c r="C5068" s="109"/>
      <c r="D5068" s="109"/>
      <c r="E5068" s="109"/>
      <c r="F5068" s="109"/>
      <c r="G5068" s="109"/>
      <c r="H5068" s="109"/>
      <c r="I5068" s="110"/>
    </row>
    <row r="5069" spans="2:9">
      <c r="B5069" s="109"/>
      <c r="C5069" s="109"/>
      <c r="D5069" s="109"/>
      <c r="E5069" s="109"/>
      <c r="F5069" s="109"/>
      <c r="G5069" s="109"/>
      <c r="H5069" s="109"/>
      <c r="I5069" s="110"/>
    </row>
    <row r="5070" spans="2:9">
      <c r="B5070" s="109"/>
      <c r="C5070" s="109"/>
      <c r="D5070" s="109"/>
      <c r="E5070" s="109"/>
      <c r="F5070" s="109"/>
      <c r="G5070" s="109"/>
      <c r="H5070" s="109"/>
      <c r="I5070" s="110"/>
    </row>
    <row r="5071" spans="2:9">
      <c r="B5071" s="109"/>
      <c r="C5071" s="109"/>
      <c r="D5071" s="109"/>
      <c r="E5071" s="109"/>
      <c r="F5071" s="109"/>
      <c r="G5071" s="109"/>
      <c r="H5071" s="109"/>
      <c r="I5071" s="110"/>
    </row>
    <row r="5072" spans="2:9">
      <c r="B5072" s="109"/>
      <c r="C5072" s="109"/>
      <c r="D5072" s="109"/>
      <c r="E5072" s="109"/>
      <c r="F5072" s="109"/>
      <c r="G5072" s="109"/>
      <c r="H5072" s="109"/>
      <c r="I5072" s="110"/>
    </row>
    <row r="5073" spans="2:9">
      <c r="B5073" s="109"/>
      <c r="C5073" s="109"/>
      <c r="D5073" s="109"/>
      <c r="E5073" s="109"/>
      <c r="F5073" s="109"/>
      <c r="G5073" s="109"/>
      <c r="H5073" s="109"/>
      <c r="I5073" s="110"/>
    </row>
    <row r="5074" spans="2:9">
      <c r="B5074" s="109"/>
      <c r="C5074" s="109"/>
      <c r="D5074" s="109"/>
      <c r="E5074" s="109"/>
      <c r="F5074" s="109"/>
      <c r="G5074" s="109"/>
      <c r="H5074" s="109"/>
      <c r="I5074" s="110"/>
    </row>
    <row r="5075" spans="2:9">
      <c r="B5075" s="109"/>
      <c r="C5075" s="109"/>
      <c r="D5075" s="109"/>
      <c r="E5075" s="109"/>
      <c r="F5075" s="109"/>
      <c r="G5075" s="109"/>
      <c r="H5075" s="109"/>
      <c r="I5075" s="110"/>
    </row>
    <row r="5076" spans="2:9">
      <c r="B5076" s="109"/>
      <c r="C5076" s="109"/>
      <c r="D5076" s="109"/>
      <c r="E5076" s="109"/>
      <c r="F5076" s="109"/>
      <c r="G5076" s="109"/>
      <c r="H5076" s="109"/>
      <c r="I5076" s="110"/>
    </row>
    <row r="5077" spans="2:9">
      <c r="B5077" s="109"/>
      <c r="C5077" s="109"/>
      <c r="D5077" s="109"/>
      <c r="E5077" s="109"/>
      <c r="F5077" s="109"/>
      <c r="G5077" s="109"/>
      <c r="H5077" s="109"/>
      <c r="I5077" s="110"/>
    </row>
    <row r="5078" spans="2:9">
      <c r="B5078" s="109"/>
      <c r="C5078" s="109"/>
      <c r="D5078" s="109"/>
      <c r="E5078" s="109"/>
      <c r="F5078" s="109"/>
      <c r="G5078" s="109"/>
      <c r="H5078" s="109"/>
      <c r="I5078" s="110"/>
    </row>
    <row r="5079" spans="2:9">
      <c r="B5079" s="109"/>
      <c r="C5079" s="109"/>
      <c r="D5079" s="109"/>
      <c r="E5079" s="109"/>
      <c r="F5079" s="109"/>
      <c r="G5079" s="109"/>
      <c r="H5079" s="109"/>
      <c r="I5079" s="110"/>
    </row>
    <row r="5080" spans="2:9">
      <c r="B5080" s="109"/>
      <c r="C5080" s="109"/>
      <c r="D5080" s="109"/>
      <c r="E5080" s="109"/>
      <c r="F5080" s="109"/>
      <c r="G5080" s="109"/>
      <c r="H5080" s="109"/>
      <c r="I5080" s="110"/>
    </row>
    <row r="5081" spans="2:9">
      <c r="B5081" s="109"/>
      <c r="C5081" s="109"/>
      <c r="D5081" s="109"/>
      <c r="E5081" s="109"/>
      <c r="F5081" s="109"/>
      <c r="G5081" s="109"/>
      <c r="H5081" s="109"/>
      <c r="I5081" s="110"/>
    </row>
    <row r="5082" spans="2:9">
      <c r="B5082" s="109"/>
      <c r="C5082" s="109"/>
      <c r="D5082" s="109"/>
      <c r="E5082" s="109"/>
      <c r="F5082" s="109"/>
      <c r="G5082" s="109"/>
      <c r="H5082" s="109"/>
      <c r="I5082" s="110"/>
    </row>
    <row r="5083" spans="2:9">
      <c r="B5083" s="109"/>
      <c r="C5083" s="109"/>
      <c r="D5083" s="109"/>
      <c r="E5083" s="109"/>
      <c r="F5083" s="109"/>
      <c r="G5083" s="109"/>
      <c r="H5083" s="109"/>
      <c r="I5083" s="110"/>
    </row>
    <row r="5084" spans="2:9">
      <c r="B5084" s="109"/>
      <c r="C5084" s="109"/>
      <c r="D5084" s="109"/>
      <c r="E5084" s="109"/>
      <c r="F5084" s="109"/>
      <c r="G5084" s="109"/>
      <c r="H5084" s="109"/>
      <c r="I5084" s="110"/>
    </row>
    <row r="5085" spans="2:9">
      <c r="B5085" s="109"/>
      <c r="C5085" s="109"/>
      <c r="D5085" s="109"/>
      <c r="E5085" s="109"/>
      <c r="F5085" s="109"/>
      <c r="G5085" s="109"/>
      <c r="H5085" s="109"/>
      <c r="I5085" s="110"/>
    </row>
    <row r="5086" spans="2:9">
      <c r="B5086" s="109"/>
      <c r="C5086" s="109"/>
      <c r="D5086" s="109"/>
      <c r="E5086" s="109"/>
      <c r="F5086" s="109"/>
      <c r="G5086" s="109"/>
      <c r="H5086" s="109"/>
      <c r="I5086" s="110"/>
    </row>
    <row r="5087" spans="2:9">
      <c r="B5087" s="109"/>
      <c r="C5087" s="109"/>
      <c r="D5087" s="109"/>
      <c r="E5087" s="109"/>
      <c r="F5087" s="109"/>
      <c r="G5087" s="109"/>
      <c r="H5087" s="109"/>
      <c r="I5087" s="110"/>
    </row>
    <row r="5088" spans="2:9">
      <c r="B5088" s="109"/>
      <c r="C5088" s="109"/>
      <c r="D5088" s="109"/>
      <c r="E5088" s="109"/>
      <c r="F5088" s="109"/>
      <c r="G5088" s="109"/>
      <c r="H5088" s="109"/>
      <c r="I5088" s="110"/>
    </row>
    <row r="5089" spans="2:9">
      <c r="B5089" s="109"/>
      <c r="C5089" s="109"/>
      <c r="D5089" s="109"/>
      <c r="E5089" s="109"/>
      <c r="F5089" s="109"/>
      <c r="G5089" s="109"/>
      <c r="H5089" s="109"/>
      <c r="I5089" s="110"/>
    </row>
    <row r="5090" spans="2:9">
      <c r="B5090" s="109"/>
      <c r="C5090" s="109"/>
      <c r="D5090" s="109"/>
      <c r="E5090" s="109"/>
      <c r="F5090" s="109"/>
      <c r="G5090" s="109"/>
      <c r="H5090" s="109"/>
      <c r="I5090" s="110"/>
    </row>
    <row r="5091" spans="2:9">
      <c r="B5091" s="109"/>
      <c r="C5091" s="109"/>
      <c r="D5091" s="109"/>
      <c r="E5091" s="109"/>
      <c r="F5091" s="109"/>
      <c r="G5091" s="109"/>
      <c r="H5091" s="109"/>
      <c r="I5091" s="110"/>
    </row>
    <row r="5092" spans="2:9">
      <c r="B5092" s="109"/>
      <c r="C5092" s="109"/>
      <c r="D5092" s="109"/>
      <c r="E5092" s="109"/>
      <c r="F5092" s="109"/>
      <c r="G5092" s="109"/>
      <c r="H5092" s="109"/>
      <c r="I5092" s="110"/>
    </row>
    <row r="5093" spans="2:9">
      <c r="B5093" s="109"/>
      <c r="C5093" s="109"/>
      <c r="D5093" s="109"/>
      <c r="E5093" s="109"/>
      <c r="F5093" s="109"/>
      <c r="G5093" s="109"/>
      <c r="H5093" s="109"/>
      <c r="I5093" s="110"/>
    </row>
    <row r="5094" spans="2:9">
      <c r="B5094" s="109"/>
      <c r="C5094" s="109"/>
      <c r="D5094" s="109"/>
      <c r="E5094" s="109"/>
      <c r="F5094" s="109"/>
      <c r="G5094" s="109"/>
      <c r="H5094" s="109"/>
      <c r="I5094" s="110"/>
    </row>
    <row r="5095" spans="2:9">
      <c r="B5095" s="109"/>
      <c r="C5095" s="109"/>
      <c r="D5095" s="109"/>
      <c r="E5095" s="109"/>
      <c r="F5095" s="109"/>
      <c r="G5095" s="109"/>
      <c r="H5095" s="109"/>
      <c r="I5095" s="110"/>
    </row>
    <row r="5096" spans="2:9">
      <c r="B5096" s="109"/>
      <c r="C5096" s="109"/>
      <c r="D5096" s="109"/>
      <c r="E5096" s="109"/>
      <c r="F5096" s="109"/>
      <c r="G5096" s="109"/>
      <c r="H5096" s="109"/>
      <c r="I5096" s="110"/>
    </row>
    <row r="5097" spans="2:9">
      <c r="B5097" s="109"/>
      <c r="C5097" s="109"/>
      <c r="D5097" s="109"/>
      <c r="E5097" s="109"/>
      <c r="F5097" s="109"/>
      <c r="G5097" s="109"/>
      <c r="H5097" s="109"/>
      <c r="I5097" s="110"/>
    </row>
    <row r="5098" spans="2:9">
      <c r="B5098" s="109"/>
      <c r="C5098" s="109"/>
      <c r="D5098" s="109"/>
      <c r="E5098" s="109"/>
      <c r="F5098" s="109"/>
      <c r="G5098" s="109"/>
      <c r="H5098" s="109"/>
      <c r="I5098" s="110"/>
    </row>
    <row r="5099" spans="2:9">
      <c r="B5099" s="109"/>
      <c r="C5099" s="109"/>
      <c r="D5099" s="109"/>
      <c r="E5099" s="109"/>
      <c r="F5099" s="109"/>
      <c r="G5099" s="109"/>
      <c r="H5099" s="109"/>
      <c r="I5099" s="110"/>
    </row>
    <row r="5100" spans="2:9">
      <c r="B5100" s="109"/>
      <c r="C5100" s="109"/>
      <c r="D5100" s="109"/>
      <c r="E5100" s="109"/>
      <c r="F5100" s="109"/>
      <c r="G5100" s="109"/>
      <c r="H5100" s="109"/>
      <c r="I5100" s="110"/>
    </row>
    <row r="5101" spans="2:9">
      <c r="B5101" s="109"/>
      <c r="C5101" s="109"/>
      <c r="D5101" s="109"/>
      <c r="E5101" s="109"/>
      <c r="F5101" s="109"/>
      <c r="G5101" s="109"/>
      <c r="H5101" s="109"/>
      <c r="I5101" s="110"/>
    </row>
    <row r="5102" spans="2:9">
      <c r="B5102" s="109"/>
      <c r="C5102" s="109"/>
      <c r="D5102" s="109"/>
      <c r="E5102" s="109"/>
      <c r="F5102" s="109"/>
      <c r="G5102" s="109"/>
      <c r="H5102" s="109"/>
      <c r="I5102" s="110"/>
    </row>
    <row r="5103" spans="2:9">
      <c r="B5103" s="109"/>
      <c r="C5103" s="109"/>
      <c r="D5103" s="109"/>
      <c r="E5103" s="109"/>
      <c r="F5103" s="109"/>
      <c r="G5103" s="109"/>
      <c r="H5103" s="109"/>
      <c r="I5103" s="110"/>
    </row>
    <row r="5104" spans="2:9">
      <c r="B5104" s="109"/>
      <c r="C5104" s="109"/>
      <c r="D5104" s="109"/>
      <c r="E5104" s="109"/>
      <c r="F5104" s="109"/>
      <c r="G5104" s="109"/>
      <c r="H5104" s="109"/>
      <c r="I5104" s="110"/>
    </row>
    <row r="5105" spans="2:9">
      <c r="B5105" s="109"/>
      <c r="C5105" s="109"/>
      <c r="D5105" s="109"/>
      <c r="E5105" s="109"/>
      <c r="F5105" s="109"/>
      <c r="G5105" s="109"/>
      <c r="H5105" s="109"/>
      <c r="I5105" s="110"/>
    </row>
    <row r="5106" spans="2:9">
      <c r="B5106" s="109"/>
      <c r="C5106" s="109"/>
      <c r="D5106" s="109"/>
      <c r="E5106" s="109"/>
      <c r="F5106" s="109"/>
      <c r="G5106" s="109"/>
      <c r="H5106" s="109"/>
      <c r="I5106" s="110"/>
    </row>
    <row r="5107" spans="2:9">
      <c r="B5107" s="109"/>
      <c r="C5107" s="109"/>
      <c r="D5107" s="109"/>
      <c r="E5107" s="109"/>
      <c r="F5107" s="109"/>
      <c r="G5107" s="109"/>
      <c r="H5107" s="109"/>
      <c r="I5107" s="110"/>
    </row>
    <row r="5108" spans="2:9">
      <c r="B5108" s="109"/>
      <c r="C5108" s="109"/>
      <c r="D5108" s="109"/>
      <c r="E5108" s="109"/>
      <c r="F5108" s="109"/>
      <c r="G5108" s="109"/>
      <c r="H5108" s="109"/>
      <c r="I5108" s="110"/>
    </row>
    <row r="5109" spans="2:9">
      <c r="B5109" s="109"/>
      <c r="C5109" s="109"/>
      <c r="D5109" s="109"/>
      <c r="E5109" s="109"/>
      <c r="F5109" s="109"/>
      <c r="G5109" s="109"/>
      <c r="H5109" s="109"/>
      <c r="I5109" s="110"/>
    </row>
    <row r="5110" spans="2:9">
      <c r="B5110" s="109"/>
      <c r="C5110" s="109"/>
      <c r="D5110" s="109"/>
      <c r="E5110" s="109"/>
      <c r="F5110" s="109"/>
      <c r="G5110" s="109"/>
      <c r="H5110" s="109"/>
      <c r="I5110" s="110"/>
    </row>
    <row r="5111" spans="2:9">
      <c r="B5111" s="109"/>
      <c r="C5111" s="109"/>
      <c r="D5111" s="109"/>
      <c r="E5111" s="109"/>
      <c r="F5111" s="109"/>
      <c r="G5111" s="109"/>
      <c r="H5111" s="109"/>
      <c r="I5111" s="110"/>
    </row>
    <row r="5112" spans="2:9">
      <c r="B5112" s="109"/>
      <c r="C5112" s="109"/>
      <c r="D5112" s="109"/>
      <c r="E5112" s="109"/>
      <c r="F5112" s="109"/>
      <c r="G5112" s="109"/>
      <c r="H5112" s="109"/>
      <c r="I5112" s="110"/>
    </row>
    <row r="5113" spans="2:9">
      <c r="B5113" s="109"/>
      <c r="C5113" s="109"/>
      <c r="D5113" s="109"/>
      <c r="E5113" s="109"/>
      <c r="F5113" s="109"/>
      <c r="G5113" s="109"/>
      <c r="H5113" s="109"/>
      <c r="I5113" s="110"/>
    </row>
    <row r="5114" spans="2:9">
      <c r="B5114" s="109"/>
      <c r="C5114" s="109"/>
      <c r="D5114" s="109"/>
      <c r="E5114" s="109"/>
      <c r="F5114" s="109"/>
      <c r="G5114" s="109"/>
      <c r="H5114" s="109"/>
      <c r="I5114" s="110"/>
    </row>
    <row r="5115" spans="2:9">
      <c r="B5115" s="109"/>
      <c r="C5115" s="109"/>
      <c r="D5115" s="109"/>
      <c r="E5115" s="109"/>
      <c r="F5115" s="109"/>
      <c r="G5115" s="109"/>
      <c r="H5115" s="109"/>
      <c r="I5115" s="110"/>
    </row>
    <row r="5116" spans="2:9">
      <c r="B5116" s="109"/>
      <c r="C5116" s="109"/>
      <c r="D5116" s="109"/>
      <c r="E5116" s="109"/>
      <c r="F5116" s="109"/>
      <c r="G5116" s="109"/>
      <c r="H5116" s="109"/>
      <c r="I5116" s="110"/>
    </row>
    <row r="5117" spans="2:9">
      <c r="B5117" s="109"/>
      <c r="C5117" s="109"/>
      <c r="D5117" s="109"/>
      <c r="E5117" s="109"/>
      <c r="F5117" s="109"/>
      <c r="G5117" s="109"/>
      <c r="H5117" s="109"/>
      <c r="I5117" s="110"/>
    </row>
    <row r="5118" spans="2:9">
      <c r="B5118" s="109"/>
      <c r="C5118" s="109"/>
      <c r="D5118" s="109"/>
      <c r="E5118" s="109"/>
      <c r="F5118" s="109"/>
      <c r="G5118" s="109"/>
      <c r="H5118" s="109"/>
      <c r="I5118" s="110"/>
    </row>
    <row r="5119" spans="2:9">
      <c r="B5119" s="109"/>
      <c r="C5119" s="109"/>
      <c r="D5119" s="109"/>
      <c r="E5119" s="109"/>
      <c r="F5119" s="109"/>
      <c r="G5119" s="109"/>
      <c r="H5119" s="109"/>
      <c r="I5119" s="110"/>
    </row>
    <row r="5120" spans="2:9">
      <c r="B5120" s="109"/>
      <c r="C5120" s="109"/>
      <c r="D5120" s="109"/>
      <c r="E5120" s="109"/>
      <c r="F5120" s="109"/>
      <c r="G5120" s="109"/>
      <c r="H5120" s="109"/>
      <c r="I5120" s="110"/>
    </row>
    <row r="5121" spans="2:9">
      <c r="B5121" s="109"/>
      <c r="C5121" s="109"/>
      <c r="D5121" s="109"/>
      <c r="E5121" s="109"/>
      <c r="F5121" s="109"/>
      <c r="G5121" s="109"/>
      <c r="H5121" s="109"/>
      <c r="I5121" s="110"/>
    </row>
    <row r="5122" spans="2:9">
      <c r="B5122" s="109"/>
      <c r="C5122" s="109"/>
      <c r="D5122" s="109"/>
      <c r="E5122" s="109"/>
      <c r="F5122" s="109"/>
      <c r="G5122" s="109"/>
      <c r="H5122" s="109"/>
      <c r="I5122" s="110"/>
    </row>
    <row r="5123" spans="2:9">
      <c r="B5123" s="109"/>
      <c r="C5123" s="109"/>
      <c r="D5123" s="109"/>
      <c r="E5123" s="109"/>
      <c r="F5123" s="109"/>
      <c r="G5123" s="109"/>
      <c r="H5123" s="109"/>
      <c r="I5123" s="110"/>
    </row>
    <row r="5124" spans="2:9">
      <c r="B5124" s="109"/>
      <c r="C5124" s="109"/>
      <c r="D5124" s="109"/>
      <c r="E5124" s="109"/>
      <c r="F5124" s="109"/>
      <c r="G5124" s="109"/>
      <c r="H5124" s="109"/>
      <c r="I5124" s="110"/>
    </row>
    <row r="5125" spans="2:9">
      <c r="B5125" s="109"/>
      <c r="C5125" s="109"/>
      <c r="D5125" s="109"/>
      <c r="E5125" s="109"/>
      <c r="F5125" s="109"/>
      <c r="G5125" s="109"/>
      <c r="H5125" s="109"/>
      <c r="I5125" s="110"/>
    </row>
    <row r="5126" spans="2:9">
      <c r="B5126" s="109"/>
      <c r="C5126" s="109"/>
      <c r="D5126" s="109"/>
      <c r="E5126" s="109"/>
      <c r="F5126" s="109"/>
      <c r="G5126" s="109"/>
      <c r="H5126" s="109"/>
      <c r="I5126" s="110"/>
    </row>
    <row r="5127" spans="2:9">
      <c r="B5127" s="109"/>
      <c r="C5127" s="109"/>
      <c r="D5127" s="109"/>
      <c r="E5127" s="109"/>
      <c r="F5127" s="109"/>
      <c r="G5127" s="109"/>
      <c r="H5127" s="109"/>
      <c r="I5127" s="110"/>
    </row>
    <row r="5128" spans="2:9">
      <c r="B5128" s="109"/>
      <c r="C5128" s="109"/>
      <c r="D5128" s="109"/>
      <c r="E5128" s="109"/>
      <c r="F5128" s="109"/>
      <c r="G5128" s="109"/>
      <c r="H5128" s="109"/>
      <c r="I5128" s="110"/>
    </row>
    <row r="5129" spans="2:9">
      <c r="B5129" s="109"/>
      <c r="C5129" s="109"/>
      <c r="D5129" s="109"/>
      <c r="E5129" s="109"/>
      <c r="F5129" s="109"/>
      <c r="G5129" s="109"/>
      <c r="H5129" s="109"/>
      <c r="I5129" s="110"/>
    </row>
    <row r="5130" spans="2:9">
      <c r="B5130" s="109"/>
      <c r="C5130" s="109"/>
      <c r="D5130" s="109"/>
      <c r="E5130" s="109"/>
      <c r="F5130" s="109"/>
      <c r="G5130" s="109"/>
      <c r="H5130" s="109"/>
      <c r="I5130" s="110"/>
    </row>
    <row r="5131" spans="2:9">
      <c r="B5131" s="109"/>
      <c r="C5131" s="109"/>
      <c r="D5131" s="109"/>
      <c r="E5131" s="109"/>
      <c r="F5131" s="109"/>
      <c r="G5131" s="109"/>
      <c r="H5131" s="109"/>
      <c r="I5131" s="110"/>
    </row>
    <row r="5132" spans="2:9">
      <c r="B5132" s="109"/>
      <c r="C5132" s="109"/>
      <c r="D5132" s="109"/>
      <c r="E5132" s="109"/>
      <c r="F5132" s="109"/>
      <c r="G5132" s="109"/>
      <c r="H5132" s="109"/>
      <c r="I5132" s="110"/>
    </row>
    <row r="5133" spans="2:9">
      <c r="B5133" s="109"/>
      <c r="C5133" s="109"/>
      <c r="D5133" s="109"/>
      <c r="E5133" s="109"/>
      <c r="F5133" s="109"/>
      <c r="G5133" s="109"/>
      <c r="H5133" s="109"/>
      <c r="I5133" s="110"/>
    </row>
    <row r="5134" spans="2:9">
      <c r="B5134" s="109"/>
      <c r="C5134" s="109"/>
      <c r="D5134" s="109"/>
      <c r="E5134" s="109"/>
      <c r="F5134" s="109"/>
      <c r="G5134" s="109"/>
      <c r="H5134" s="109"/>
      <c r="I5134" s="110"/>
    </row>
    <row r="5135" spans="2:9">
      <c r="B5135" s="109"/>
      <c r="C5135" s="109"/>
      <c r="D5135" s="109"/>
      <c r="E5135" s="109"/>
      <c r="F5135" s="109"/>
      <c r="G5135" s="109"/>
      <c r="H5135" s="109"/>
      <c r="I5135" s="110"/>
    </row>
    <row r="5136" spans="2:9">
      <c r="B5136" s="109"/>
      <c r="C5136" s="109"/>
      <c r="D5136" s="109"/>
      <c r="E5136" s="109"/>
      <c r="F5136" s="109"/>
      <c r="G5136" s="109"/>
      <c r="H5136" s="109"/>
      <c r="I5136" s="110"/>
    </row>
    <row r="5137" spans="2:9">
      <c r="B5137" s="109"/>
      <c r="C5137" s="109"/>
      <c r="D5137" s="109"/>
      <c r="E5137" s="109"/>
      <c r="F5137" s="109"/>
      <c r="G5137" s="109"/>
      <c r="H5137" s="109"/>
      <c r="I5137" s="110"/>
    </row>
    <row r="5138" spans="2:9">
      <c r="B5138" s="109"/>
      <c r="C5138" s="109"/>
      <c r="D5138" s="109"/>
      <c r="E5138" s="109"/>
      <c r="F5138" s="109"/>
      <c r="G5138" s="109"/>
      <c r="H5138" s="109"/>
      <c r="I5138" s="110"/>
    </row>
    <row r="5139" spans="2:9">
      <c r="B5139" s="109"/>
      <c r="C5139" s="109"/>
      <c r="D5139" s="109"/>
      <c r="E5139" s="109"/>
      <c r="F5139" s="109"/>
      <c r="G5139" s="109"/>
      <c r="H5139" s="109"/>
      <c r="I5139" s="110"/>
    </row>
    <row r="5140" spans="2:9">
      <c r="B5140" s="109"/>
      <c r="C5140" s="109"/>
      <c r="D5140" s="109"/>
      <c r="E5140" s="109"/>
      <c r="F5140" s="109"/>
      <c r="G5140" s="109"/>
      <c r="H5140" s="109"/>
      <c r="I5140" s="110"/>
    </row>
    <row r="5141" spans="2:9">
      <c r="B5141" s="109"/>
      <c r="C5141" s="109"/>
      <c r="D5141" s="109"/>
      <c r="E5141" s="109"/>
      <c r="F5141" s="109"/>
      <c r="G5141" s="109"/>
      <c r="H5141" s="109"/>
      <c r="I5141" s="110"/>
    </row>
    <row r="5142" spans="2:9">
      <c r="B5142" s="109"/>
      <c r="C5142" s="109"/>
      <c r="D5142" s="109"/>
      <c r="E5142" s="109"/>
      <c r="F5142" s="109"/>
      <c r="G5142" s="109"/>
      <c r="H5142" s="109"/>
      <c r="I5142" s="110"/>
    </row>
    <row r="5143" spans="2:9">
      <c r="B5143" s="109"/>
      <c r="C5143" s="109"/>
      <c r="D5143" s="109"/>
      <c r="E5143" s="109"/>
      <c r="F5143" s="109"/>
      <c r="G5143" s="109"/>
      <c r="H5143" s="109"/>
      <c r="I5143" s="110"/>
    </row>
    <row r="5144" spans="2:9">
      <c r="B5144" s="109"/>
      <c r="C5144" s="109"/>
      <c r="D5144" s="109"/>
      <c r="E5144" s="109"/>
      <c r="F5144" s="109"/>
      <c r="G5144" s="109"/>
      <c r="H5144" s="109"/>
      <c r="I5144" s="110"/>
    </row>
    <row r="5145" spans="2:9">
      <c r="B5145" s="109"/>
      <c r="C5145" s="109"/>
      <c r="D5145" s="109"/>
      <c r="E5145" s="109"/>
      <c r="F5145" s="109"/>
      <c r="G5145" s="109"/>
      <c r="H5145" s="109"/>
      <c r="I5145" s="110"/>
    </row>
    <row r="5146" spans="2:9">
      <c r="B5146" s="109"/>
      <c r="C5146" s="109"/>
      <c r="D5146" s="109"/>
      <c r="E5146" s="109"/>
      <c r="F5146" s="109"/>
      <c r="G5146" s="109"/>
      <c r="H5146" s="109"/>
      <c r="I5146" s="110"/>
    </row>
    <row r="5147" spans="2:9">
      <c r="B5147" s="109"/>
      <c r="C5147" s="109"/>
      <c r="D5147" s="109"/>
      <c r="E5147" s="109"/>
      <c r="F5147" s="109"/>
      <c r="G5147" s="109"/>
      <c r="H5147" s="109"/>
      <c r="I5147" s="110"/>
    </row>
    <row r="5148" spans="2:9">
      <c r="B5148" s="109"/>
      <c r="C5148" s="109"/>
      <c r="D5148" s="109"/>
      <c r="E5148" s="109"/>
      <c r="F5148" s="109"/>
      <c r="G5148" s="109"/>
      <c r="H5148" s="109"/>
      <c r="I5148" s="110"/>
    </row>
    <row r="5149" spans="2:9">
      <c r="B5149" s="109"/>
      <c r="C5149" s="109"/>
      <c r="D5149" s="109"/>
      <c r="E5149" s="109"/>
      <c r="F5149" s="109"/>
      <c r="G5149" s="109"/>
      <c r="H5149" s="109"/>
      <c r="I5149" s="110"/>
    </row>
    <row r="5150" spans="2:9">
      <c r="B5150" s="109"/>
      <c r="C5150" s="109"/>
      <c r="D5150" s="109"/>
      <c r="E5150" s="109"/>
      <c r="F5150" s="109"/>
      <c r="G5150" s="109"/>
      <c r="H5150" s="109"/>
      <c r="I5150" s="110"/>
    </row>
    <row r="5151" spans="2:9">
      <c r="B5151" s="109"/>
      <c r="C5151" s="109"/>
      <c r="D5151" s="109"/>
      <c r="E5151" s="109"/>
      <c r="F5151" s="109"/>
      <c r="G5151" s="109"/>
      <c r="H5151" s="109"/>
      <c r="I5151" s="110"/>
    </row>
    <row r="5152" spans="2:9">
      <c r="B5152" s="109"/>
      <c r="C5152" s="109"/>
      <c r="D5152" s="109"/>
      <c r="E5152" s="109"/>
      <c r="F5152" s="109"/>
      <c r="G5152" s="109"/>
      <c r="H5152" s="109"/>
      <c r="I5152" s="110"/>
    </row>
    <row r="5153" spans="2:9">
      <c r="B5153" s="109"/>
      <c r="C5153" s="109"/>
      <c r="D5153" s="109"/>
      <c r="E5153" s="109"/>
      <c r="F5153" s="109"/>
      <c r="G5153" s="109"/>
      <c r="H5153" s="109"/>
      <c r="I5153" s="110"/>
    </row>
    <row r="5154" spans="2:9">
      <c r="B5154" s="109"/>
      <c r="C5154" s="109"/>
      <c r="D5154" s="109"/>
      <c r="E5154" s="109"/>
      <c r="F5154" s="109"/>
      <c r="G5154" s="109"/>
      <c r="H5154" s="109"/>
      <c r="I5154" s="110"/>
    </row>
    <row r="5155" spans="2:9">
      <c r="B5155" s="109"/>
      <c r="C5155" s="109"/>
      <c r="D5155" s="109"/>
      <c r="E5155" s="109"/>
      <c r="F5155" s="109"/>
      <c r="G5155" s="109"/>
      <c r="H5155" s="109"/>
      <c r="I5155" s="110"/>
    </row>
    <row r="5156" spans="2:9">
      <c r="B5156" s="109"/>
      <c r="C5156" s="109"/>
      <c r="D5156" s="109"/>
      <c r="E5156" s="109"/>
      <c r="F5156" s="109"/>
      <c r="G5156" s="109"/>
      <c r="H5156" s="109"/>
      <c r="I5156" s="110"/>
    </row>
    <row r="5157" spans="2:9">
      <c r="B5157" s="109"/>
      <c r="C5157" s="109"/>
      <c r="D5157" s="109"/>
      <c r="E5157" s="109"/>
      <c r="F5157" s="109"/>
      <c r="G5157" s="109"/>
      <c r="H5157" s="109"/>
      <c r="I5157" s="110"/>
    </row>
    <row r="5158" spans="2:9">
      <c r="B5158" s="109"/>
      <c r="C5158" s="109"/>
      <c r="D5158" s="109"/>
      <c r="E5158" s="109"/>
      <c r="F5158" s="109"/>
      <c r="G5158" s="109"/>
      <c r="H5158" s="109"/>
      <c r="I5158" s="110"/>
    </row>
    <row r="5159" spans="2:9">
      <c r="B5159" s="109"/>
      <c r="C5159" s="109"/>
      <c r="D5159" s="109"/>
      <c r="E5159" s="109"/>
      <c r="F5159" s="109"/>
      <c r="G5159" s="109"/>
      <c r="H5159" s="109"/>
      <c r="I5159" s="110"/>
    </row>
    <row r="5160" spans="2:9">
      <c r="B5160" s="109"/>
      <c r="C5160" s="109"/>
      <c r="D5160" s="109"/>
      <c r="E5160" s="109"/>
      <c r="F5160" s="109"/>
      <c r="G5160" s="109"/>
      <c r="H5160" s="109"/>
      <c r="I5160" s="110"/>
    </row>
    <row r="5161" spans="2:9">
      <c r="B5161" s="109"/>
      <c r="C5161" s="109"/>
      <c r="D5161" s="109"/>
      <c r="E5161" s="109"/>
      <c r="F5161" s="109"/>
      <c r="G5161" s="109"/>
      <c r="H5161" s="109"/>
      <c r="I5161" s="110"/>
    </row>
    <row r="5162" spans="2:9">
      <c r="B5162" s="109"/>
      <c r="C5162" s="109"/>
      <c r="D5162" s="109"/>
      <c r="E5162" s="109"/>
      <c r="F5162" s="109"/>
      <c r="G5162" s="109"/>
      <c r="H5162" s="109"/>
      <c r="I5162" s="110"/>
    </row>
    <row r="5163" spans="2:9">
      <c r="B5163" s="109"/>
      <c r="C5163" s="109"/>
      <c r="D5163" s="109"/>
      <c r="E5163" s="109"/>
      <c r="F5163" s="109"/>
      <c r="G5163" s="109"/>
      <c r="H5163" s="109"/>
      <c r="I5163" s="110"/>
    </row>
    <row r="5164" spans="2:9">
      <c r="B5164" s="109"/>
      <c r="C5164" s="109"/>
      <c r="D5164" s="109"/>
      <c r="E5164" s="109"/>
      <c r="F5164" s="109"/>
      <c r="G5164" s="109"/>
      <c r="H5164" s="109"/>
      <c r="I5164" s="110"/>
    </row>
    <row r="5165" spans="2:9">
      <c r="B5165" s="109"/>
      <c r="C5165" s="109"/>
      <c r="D5165" s="109"/>
      <c r="E5165" s="109"/>
      <c r="F5165" s="109"/>
      <c r="G5165" s="109"/>
      <c r="H5165" s="109"/>
      <c r="I5165" s="110"/>
    </row>
    <row r="5166" spans="2:9">
      <c r="B5166" s="109"/>
      <c r="C5166" s="109"/>
      <c r="D5166" s="109"/>
      <c r="E5166" s="109"/>
      <c r="F5166" s="109"/>
      <c r="G5166" s="109"/>
      <c r="H5166" s="109"/>
      <c r="I5166" s="110"/>
    </row>
    <row r="5167" spans="2:9">
      <c r="B5167" s="109"/>
      <c r="C5167" s="109"/>
      <c r="D5167" s="109"/>
      <c r="E5167" s="109"/>
      <c r="F5167" s="109"/>
      <c r="G5167" s="109"/>
      <c r="H5167" s="109"/>
      <c r="I5167" s="110"/>
    </row>
    <row r="5168" spans="2:9">
      <c r="B5168" s="109"/>
      <c r="C5168" s="109"/>
      <c r="D5168" s="109"/>
      <c r="E5168" s="109"/>
      <c r="F5168" s="109"/>
      <c r="G5168" s="109"/>
      <c r="H5168" s="109"/>
      <c r="I5168" s="110"/>
    </row>
    <row r="5169" spans="2:9">
      <c r="B5169" s="109"/>
      <c r="C5169" s="109"/>
      <c r="D5169" s="109"/>
      <c r="E5169" s="109"/>
      <c r="F5169" s="109"/>
      <c r="G5169" s="109"/>
      <c r="H5169" s="109"/>
      <c r="I5169" s="110"/>
    </row>
    <row r="5170" spans="2:9">
      <c r="B5170" s="109"/>
      <c r="C5170" s="109"/>
      <c r="D5170" s="109"/>
      <c r="E5170" s="109"/>
      <c r="F5170" s="109"/>
      <c r="G5170" s="109"/>
      <c r="H5170" s="109"/>
      <c r="I5170" s="110"/>
    </row>
    <row r="5171" spans="2:9">
      <c r="B5171" s="109"/>
      <c r="C5171" s="109"/>
      <c r="D5171" s="109"/>
      <c r="E5171" s="109"/>
      <c r="F5171" s="109"/>
      <c r="G5171" s="109"/>
      <c r="H5171" s="109"/>
      <c r="I5171" s="110"/>
    </row>
    <row r="5172" spans="2:9">
      <c r="B5172" s="109"/>
      <c r="C5172" s="109"/>
      <c r="D5172" s="109"/>
      <c r="E5172" s="109"/>
      <c r="F5172" s="109"/>
      <c r="G5172" s="109"/>
      <c r="H5172" s="109"/>
      <c r="I5172" s="110"/>
    </row>
    <row r="5173" spans="2:9">
      <c r="B5173" s="109"/>
      <c r="C5173" s="109"/>
      <c r="D5173" s="109"/>
      <c r="E5173" s="109"/>
      <c r="F5173" s="109"/>
      <c r="G5173" s="109"/>
      <c r="H5173" s="109"/>
      <c r="I5173" s="110"/>
    </row>
    <row r="5174" spans="2:9">
      <c r="B5174" s="109"/>
      <c r="C5174" s="109"/>
      <c r="D5174" s="109"/>
      <c r="E5174" s="109"/>
      <c r="F5174" s="109"/>
      <c r="G5174" s="109"/>
      <c r="H5174" s="109"/>
      <c r="I5174" s="110"/>
    </row>
    <row r="5175" spans="2:9">
      <c r="B5175" s="109"/>
      <c r="C5175" s="109"/>
      <c r="D5175" s="109"/>
      <c r="E5175" s="109"/>
      <c r="F5175" s="109"/>
      <c r="G5175" s="109"/>
      <c r="H5175" s="109"/>
      <c r="I5175" s="110"/>
    </row>
    <row r="5176" spans="2:9">
      <c r="B5176" s="109"/>
      <c r="C5176" s="109"/>
      <c r="D5176" s="109"/>
      <c r="E5176" s="109"/>
      <c r="F5176" s="109"/>
      <c r="G5176" s="109"/>
      <c r="H5176" s="109"/>
      <c r="I5176" s="110"/>
    </row>
    <row r="5177" spans="2:9">
      <c r="B5177" s="109"/>
      <c r="C5177" s="109"/>
      <c r="D5177" s="109"/>
      <c r="E5177" s="109"/>
      <c r="F5177" s="109"/>
      <c r="G5177" s="109"/>
      <c r="H5177" s="109"/>
      <c r="I5177" s="110"/>
    </row>
    <row r="5178" spans="2:9">
      <c r="B5178" s="109"/>
      <c r="C5178" s="109"/>
      <c r="D5178" s="109"/>
      <c r="E5178" s="109"/>
      <c r="F5178" s="109"/>
      <c r="G5178" s="109"/>
      <c r="H5178" s="109"/>
      <c r="I5178" s="110"/>
    </row>
    <row r="5179" spans="2:9">
      <c r="B5179" s="109"/>
      <c r="C5179" s="109"/>
      <c r="D5179" s="109"/>
      <c r="E5179" s="109"/>
      <c r="F5179" s="109"/>
      <c r="G5179" s="109"/>
      <c r="H5179" s="109"/>
      <c r="I5179" s="110"/>
    </row>
    <row r="5180" spans="2:9">
      <c r="B5180" s="109"/>
      <c r="C5180" s="109"/>
      <c r="D5180" s="109"/>
      <c r="E5180" s="109"/>
      <c r="F5180" s="109"/>
      <c r="G5180" s="109"/>
      <c r="H5180" s="109"/>
      <c r="I5180" s="110"/>
    </row>
    <row r="5181" spans="2:9">
      <c r="B5181" s="109"/>
      <c r="C5181" s="109"/>
      <c r="D5181" s="109"/>
      <c r="E5181" s="109"/>
      <c r="F5181" s="109"/>
      <c r="G5181" s="109"/>
      <c r="H5181" s="109"/>
      <c r="I5181" s="110"/>
    </row>
    <row r="5182" spans="2:9">
      <c r="B5182" s="109"/>
      <c r="C5182" s="109"/>
      <c r="D5182" s="109"/>
      <c r="E5182" s="109"/>
      <c r="F5182" s="109"/>
      <c r="G5182" s="109"/>
      <c r="H5182" s="109"/>
      <c r="I5182" s="110"/>
    </row>
    <row r="5183" spans="2:9">
      <c r="B5183" s="109"/>
      <c r="C5183" s="109"/>
      <c r="D5183" s="109"/>
      <c r="E5183" s="109"/>
      <c r="F5183" s="109"/>
      <c r="G5183" s="109"/>
      <c r="H5183" s="109"/>
      <c r="I5183" s="110"/>
    </row>
    <row r="5184" spans="2:9">
      <c r="B5184" s="109"/>
      <c r="C5184" s="109"/>
      <c r="D5184" s="109"/>
      <c r="E5184" s="109"/>
      <c r="F5184" s="109"/>
      <c r="G5184" s="109"/>
      <c r="H5184" s="109"/>
      <c r="I5184" s="110"/>
    </row>
    <row r="5185" spans="2:9">
      <c r="B5185" s="109"/>
      <c r="C5185" s="109"/>
      <c r="D5185" s="109"/>
      <c r="E5185" s="109"/>
      <c r="F5185" s="109"/>
      <c r="G5185" s="109"/>
      <c r="H5185" s="109"/>
      <c r="I5185" s="110"/>
    </row>
    <row r="5186" spans="2:9">
      <c r="B5186" s="109"/>
      <c r="C5186" s="109"/>
      <c r="D5186" s="109"/>
      <c r="E5186" s="109"/>
      <c r="F5186" s="109"/>
      <c r="G5186" s="109"/>
      <c r="H5186" s="109"/>
      <c r="I5186" s="110"/>
    </row>
    <row r="5187" spans="2:9">
      <c r="B5187" s="109"/>
      <c r="C5187" s="109"/>
      <c r="D5187" s="109"/>
      <c r="E5187" s="109"/>
      <c r="F5187" s="109"/>
      <c r="G5187" s="109"/>
      <c r="H5187" s="109"/>
      <c r="I5187" s="110"/>
    </row>
    <row r="5188" spans="2:9">
      <c r="B5188" s="109"/>
      <c r="C5188" s="109"/>
      <c r="D5188" s="109"/>
      <c r="E5188" s="109"/>
      <c r="F5188" s="109"/>
      <c r="G5188" s="109"/>
      <c r="H5188" s="109"/>
      <c r="I5188" s="110"/>
    </row>
    <row r="5189" spans="2:9">
      <c r="B5189" s="109"/>
      <c r="C5189" s="109"/>
      <c r="D5189" s="109"/>
      <c r="E5189" s="109"/>
      <c r="F5189" s="109"/>
      <c r="G5189" s="109"/>
      <c r="H5189" s="109"/>
      <c r="I5189" s="110"/>
    </row>
    <row r="5190" spans="2:9">
      <c r="B5190" s="109"/>
      <c r="C5190" s="109"/>
      <c r="D5190" s="109"/>
      <c r="E5190" s="109"/>
      <c r="F5190" s="109"/>
      <c r="G5190" s="109"/>
      <c r="H5190" s="109"/>
      <c r="I5190" s="110"/>
    </row>
    <row r="5191" spans="2:9">
      <c r="B5191" s="109"/>
      <c r="C5191" s="109"/>
      <c r="D5191" s="109"/>
      <c r="E5191" s="109"/>
      <c r="F5191" s="109"/>
      <c r="G5191" s="109"/>
      <c r="H5191" s="109"/>
      <c r="I5191" s="110"/>
    </row>
    <row r="5192" spans="2:9">
      <c r="B5192" s="109"/>
      <c r="C5192" s="109"/>
      <c r="D5192" s="109"/>
      <c r="E5192" s="109"/>
      <c r="F5192" s="109"/>
      <c r="G5192" s="109"/>
      <c r="H5192" s="109"/>
      <c r="I5192" s="110"/>
    </row>
    <row r="5193" spans="2:9">
      <c r="B5193" s="109"/>
      <c r="C5193" s="109"/>
      <c r="D5193" s="109"/>
      <c r="E5193" s="109"/>
      <c r="F5193" s="109"/>
      <c r="G5193" s="109"/>
      <c r="H5193" s="109"/>
      <c r="I5193" s="110"/>
    </row>
    <row r="5194" spans="2:9">
      <c r="B5194" s="109"/>
      <c r="C5194" s="109"/>
      <c r="D5194" s="109"/>
      <c r="E5194" s="109"/>
      <c r="F5194" s="109"/>
      <c r="G5194" s="109"/>
      <c r="H5194" s="109"/>
      <c r="I5194" s="110"/>
    </row>
    <row r="5195" spans="2:9">
      <c r="B5195" s="109"/>
      <c r="C5195" s="109"/>
      <c r="D5195" s="109"/>
      <c r="E5195" s="109"/>
      <c r="F5195" s="109"/>
      <c r="G5195" s="109"/>
      <c r="H5195" s="109"/>
      <c r="I5195" s="110"/>
    </row>
    <row r="5196" spans="2:9">
      <c r="B5196" s="109"/>
      <c r="C5196" s="109"/>
      <c r="D5196" s="109"/>
      <c r="E5196" s="109"/>
      <c r="F5196" s="109"/>
      <c r="G5196" s="109"/>
      <c r="H5196" s="109"/>
      <c r="I5196" s="110"/>
    </row>
    <row r="5197" spans="2:9">
      <c r="B5197" s="109"/>
      <c r="C5197" s="109"/>
      <c r="D5197" s="109"/>
      <c r="E5197" s="109"/>
      <c r="F5197" s="109"/>
      <c r="G5197" s="109"/>
      <c r="H5197" s="109"/>
      <c r="I5197" s="110"/>
    </row>
    <row r="5198" spans="2:9">
      <c r="B5198" s="109"/>
      <c r="C5198" s="109"/>
      <c r="D5198" s="109"/>
      <c r="E5198" s="109"/>
      <c r="F5198" s="109"/>
      <c r="G5198" s="109"/>
      <c r="H5198" s="109"/>
      <c r="I5198" s="110"/>
    </row>
    <row r="5199" spans="2:9">
      <c r="B5199" s="109"/>
      <c r="C5199" s="109"/>
      <c r="D5199" s="109"/>
      <c r="E5199" s="109"/>
      <c r="F5199" s="109"/>
      <c r="G5199" s="109"/>
      <c r="H5199" s="109"/>
      <c r="I5199" s="110"/>
    </row>
    <row r="5200" spans="2:9">
      <c r="B5200" s="109"/>
      <c r="C5200" s="109"/>
      <c r="D5200" s="109"/>
      <c r="E5200" s="109"/>
      <c r="F5200" s="109"/>
      <c r="G5200" s="109"/>
      <c r="H5200" s="109"/>
      <c r="I5200" s="110"/>
    </row>
    <row r="5201" spans="2:9">
      <c r="B5201" s="109"/>
      <c r="C5201" s="109"/>
      <c r="D5201" s="109"/>
      <c r="E5201" s="109"/>
      <c r="F5201" s="109"/>
      <c r="G5201" s="109"/>
      <c r="H5201" s="109"/>
      <c r="I5201" s="110"/>
    </row>
    <row r="5202" spans="2:9">
      <c r="B5202" s="109"/>
      <c r="C5202" s="109"/>
      <c r="D5202" s="109"/>
      <c r="E5202" s="109"/>
      <c r="F5202" s="109"/>
      <c r="G5202" s="109"/>
      <c r="H5202" s="109"/>
      <c r="I5202" s="110"/>
    </row>
    <row r="5203" spans="2:9">
      <c r="B5203" s="109"/>
      <c r="C5203" s="109"/>
      <c r="D5203" s="109"/>
      <c r="E5203" s="109"/>
      <c r="F5203" s="109"/>
      <c r="G5203" s="109"/>
      <c r="H5203" s="109"/>
      <c r="I5203" s="110"/>
    </row>
    <row r="5204" spans="2:9">
      <c r="B5204" s="109"/>
      <c r="C5204" s="109"/>
      <c r="D5204" s="109"/>
      <c r="E5204" s="109"/>
      <c r="F5204" s="109"/>
      <c r="G5204" s="109"/>
      <c r="H5204" s="109"/>
      <c r="I5204" s="110"/>
    </row>
    <row r="5205" spans="2:9">
      <c r="B5205" s="109"/>
      <c r="C5205" s="109"/>
      <c r="D5205" s="109"/>
      <c r="E5205" s="109"/>
      <c r="F5205" s="109"/>
      <c r="G5205" s="109"/>
      <c r="H5205" s="109"/>
      <c r="I5205" s="110"/>
    </row>
    <row r="5206" spans="2:9">
      <c r="B5206" s="109"/>
      <c r="C5206" s="109"/>
      <c r="D5206" s="109"/>
      <c r="E5206" s="109"/>
      <c r="F5206" s="109"/>
      <c r="G5206" s="109"/>
      <c r="H5206" s="109"/>
      <c r="I5206" s="110"/>
    </row>
    <row r="5207" spans="2:9">
      <c r="B5207" s="109"/>
      <c r="C5207" s="109"/>
      <c r="D5207" s="109"/>
      <c r="E5207" s="109"/>
      <c r="F5207" s="109"/>
      <c r="G5207" s="109"/>
      <c r="H5207" s="109"/>
      <c r="I5207" s="110"/>
    </row>
    <row r="5208" spans="2:9">
      <c r="B5208" s="109"/>
      <c r="C5208" s="109"/>
      <c r="D5208" s="109"/>
      <c r="E5208" s="109"/>
      <c r="F5208" s="109"/>
      <c r="G5208" s="109"/>
      <c r="H5208" s="109"/>
      <c r="I5208" s="110"/>
    </row>
    <row r="5209" spans="2:9">
      <c r="B5209" s="109"/>
      <c r="C5209" s="109"/>
      <c r="D5209" s="109"/>
      <c r="E5209" s="109"/>
      <c r="F5209" s="109"/>
      <c r="G5209" s="109"/>
      <c r="H5209" s="109"/>
      <c r="I5209" s="110"/>
    </row>
    <row r="5210" spans="2:9">
      <c r="B5210" s="109"/>
      <c r="C5210" s="109"/>
      <c r="D5210" s="109"/>
      <c r="E5210" s="109"/>
      <c r="F5210" s="109"/>
      <c r="G5210" s="109"/>
      <c r="H5210" s="109"/>
      <c r="I5210" s="110"/>
    </row>
    <row r="5211" spans="2:9">
      <c r="B5211" s="109"/>
      <c r="C5211" s="109"/>
      <c r="D5211" s="109"/>
      <c r="E5211" s="109"/>
      <c r="F5211" s="109"/>
      <c r="G5211" s="109"/>
      <c r="H5211" s="109"/>
      <c r="I5211" s="110"/>
    </row>
    <row r="5212" spans="2:9">
      <c r="B5212" s="109"/>
      <c r="C5212" s="109"/>
      <c r="D5212" s="109"/>
      <c r="E5212" s="109"/>
      <c r="F5212" s="109"/>
      <c r="G5212" s="109"/>
      <c r="H5212" s="109"/>
      <c r="I5212" s="110"/>
    </row>
    <row r="5213" spans="2:9">
      <c r="B5213" s="109"/>
      <c r="C5213" s="109"/>
      <c r="D5213" s="109"/>
      <c r="E5213" s="109"/>
      <c r="F5213" s="109"/>
      <c r="G5213" s="109"/>
      <c r="H5213" s="109"/>
      <c r="I5213" s="110"/>
    </row>
    <row r="5214" spans="2:9">
      <c r="B5214" s="109"/>
      <c r="C5214" s="109"/>
      <c r="D5214" s="109"/>
      <c r="E5214" s="109"/>
      <c r="F5214" s="109"/>
      <c r="G5214" s="109"/>
      <c r="H5214" s="109"/>
      <c r="I5214" s="110"/>
    </row>
    <row r="5215" spans="2:9">
      <c r="B5215" s="109"/>
      <c r="C5215" s="109"/>
      <c r="D5215" s="109"/>
      <c r="E5215" s="109"/>
      <c r="F5215" s="109"/>
      <c r="G5215" s="109"/>
      <c r="H5215" s="109"/>
      <c r="I5215" s="110"/>
    </row>
    <row r="5216" spans="2:9">
      <c r="B5216" s="109"/>
      <c r="C5216" s="109"/>
      <c r="D5216" s="109"/>
      <c r="E5216" s="109"/>
      <c r="F5216" s="109"/>
      <c r="G5216" s="109"/>
      <c r="H5216" s="109"/>
      <c r="I5216" s="110"/>
    </row>
    <row r="5217" spans="2:9">
      <c r="B5217" s="109"/>
      <c r="C5217" s="109"/>
      <c r="D5217" s="109"/>
      <c r="E5217" s="109"/>
      <c r="F5217" s="109"/>
      <c r="G5217" s="109"/>
      <c r="H5217" s="109"/>
      <c r="I5217" s="110"/>
    </row>
    <row r="5218" spans="2:9">
      <c r="B5218" s="109"/>
      <c r="C5218" s="109"/>
      <c r="D5218" s="109"/>
      <c r="E5218" s="109"/>
      <c r="F5218" s="109"/>
      <c r="G5218" s="109"/>
      <c r="H5218" s="109"/>
      <c r="I5218" s="110"/>
    </row>
    <row r="5219" spans="2:9">
      <c r="B5219" s="109"/>
      <c r="C5219" s="109"/>
      <c r="D5219" s="109"/>
      <c r="E5219" s="109"/>
      <c r="F5219" s="109"/>
      <c r="G5219" s="109"/>
      <c r="H5219" s="109"/>
      <c r="I5219" s="110"/>
    </row>
    <row r="5220" spans="2:9">
      <c r="B5220" s="109"/>
      <c r="C5220" s="109"/>
      <c r="D5220" s="109"/>
      <c r="E5220" s="109"/>
      <c r="F5220" s="109"/>
      <c r="G5220" s="109"/>
      <c r="H5220" s="109"/>
      <c r="I5220" s="110"/>
    </row>
    <row r="5221" spans="2:9">
      <c r="B5221" s="109"/>
      <c r="C5221" s="109"/>
      <c r="D5221" s="109"/>
      <c r="E5221" s="109"/>
      <c r="F5221" s="109"/>
      <c r="G5221" s="109"/>
      <c r="H5221" s="109"/>
      <c r="I5221" s="110"/>
    </row>
    <row r="5222" spans="2:9">
      <c r="B5222" s="109"/>
      <c r="C5222" s="109"/>
      <c r="D5222" s="109"/>
      <c r="E5222" s="109"/>
      <c r="F5222" s="109"/>
      <c r="G5222" s="109"/>
      <c r="H5222" s="109"/>
      <c r="I5222" s="110"/>
    </row>
    <row r="5223" spans="2:9">
      <c r="B5223" s="109"/>
      <c r="C5223" s="109"/>
      <c r="D5223" s="109"/>
      <c r="E5223" s="109"/>
      <c r="F5223" s="109"/>
      <c r="G5223" s="109"/>
      <c r="H5223" s="109"/>
      <c r="I5223" s="110"/>
    </row>
    <row r="5224" spans="2:9">
      <c r="B5224" s="109"/>
      <c r="C5224" s="109"/>
      <c r="D5224" s="109"/>
      <c r="E5224" s="109"/>
      <c r="F5224" s="109"/>
      <c r="G5224" s="109"/>
      <c r="H5224" s="109"/>
      <c r="I5224" s="110"/>
    </row>
    <row r="5225" spans="2:9">
      <c r="B5225" s="109"/>
      <c r="C5225" s="109"/>
      <c r="D5225" s="109"/>
      <c r="E5225" s="109"/>
      <c r="F5225" s="109"/>
      <c r="G5225" s="109"/>
      <c r="H5225" s="109"/>
      <c r="I5225" s="110"/>
    </row>
    <row r="5226" spans="2:9">
      <c r="B5226" s="109"/>
      <c r="C5226" s="109"/>
      <c r="D5226" s="109"/>
      <c r="E5226" s="109"/>
      <c r="F5226" s="109"/>
      <c r="G5226" s="109"/>
      <c r="H5226" s="109"/>
      <c r="I5226" s="110"/>
    </row>
    <row r="5227" spans="2:9">
      <c r="B5227" s="109"/>
      <c r="C5227" s="109"/>
      <c r="D5227" s="109"/>
      <c r="E5227" s="109"/>
      <c r="F5227" s="109"/>
      <c r="G5227" s="109"/>
      <c r="H5227" s="109"/>
      <c r="I5227" s="110"/>
    </row>
    <row r="5228" spans="2:9">
      <c r="B5228" s="109"/>
      <c r="C5228" s="109"/>
      <c r="D5228" s="109"/>
      <c r="E5228" s="109"/>
      <c r="F5228" s="109"/>
      <c r="G5228" s="109"/>
      <c r="H5228" s="109"/>
      <c r="I5228" s="110"/>
    </row>
    <row r="5229" spans="2:9">
      <c r="B5229" s="109"/>
      <c r="C5229" s="109"/>
      <c r="D5229" s="109"/>
      <c r="E5229" s="109"/>
      <c r="F5229" s="109"/>
      <c r="G5229" s="109"/>
      <c r="H5229" s="109"/>
      <c r="I5229" s="110"/>
    </row>
    <row r="5230" spans="2:9">
      <c r="B5230" s="109"/>
      <c r="C5230" s="109"/>
      <c r="D5230" s="109"/>
      <c r="E5230" s="109"/>
      <c r="F5230" s="109"/>
      <c r="G5230" s="109"/>
      <c r="H5230" s="109"/>
      <c r="I5230" s="110"/>
    </row>
    <row r="5231" spans="2:9">
      <c r="B5231" s="109"/>
      <c r="C5231" s="109"/>
      <c r="D5231" s="109"/>
      <c r="E5231" s="109"/>
      <c r="F5231" s="109"/>
      <c r="G5231" s="109"/>
      <c r="H5231" s="109"/>
      <c r="I5231" s="110"/>
    </row>
    <row r="5232" spans="2:9">
      <c r="B5232" s="109"/>
      <c r="C5232" s="109"/>
      <c r="D5232" s="109"/>
      <c r="E5232" s="109"/>
      <c r="F5232" s="109"/>
      <c r="G5232" s="109"/>
      <c r="H5232" s="109"/>
      <c r="I5232" s="110"/>
    </row>
    <row r="5233" spans="2:9">
      <c r="B5233" s="109"/>
      <c r="C5233" s="109"/>
      <c r="D5233" s="109"/>
      <c r="E5233" s="109"/>
      <c r="F5233" s="109"/>
      <c r="G5233" s="109"/>
      <c r="H5233" s="109"/>
      <c r="I5233" s="110"/>
    </row>
    <row r="5234" spans="2:9">
      <c r="B5234" s="109"/>
      <c r="C5234" s="109"/>
      <c r="D5234" s="109"/>
      <c r="E5234" s="109"/>
      <c r="F5234" s="109"/>
      <c r="G5234" s="109"/>
      <c r="H5234" s="109"/>
      <c r="I5234" s="110"/>
    </row>
    <row r="5235" spans="2:9">
      <c r="B5235" s="109"/>
      <c r="C5235" s="109"/>
      <c r="D5235" s="109"/>
      <c r="E5235" s="109"/>
      <c r="F5235" s="109"/>
      <c r="G5235" s="109"/>
      <c r="H5235" s="109"/>
      <c r="I5235" s="110"/>
    </row>
    <row r="5236" spans="2:9">
      <c r="B5236" s="109"/>
      <c r="C5236" s="109"/>
      <c r="D5236" s="109"/>
      <c r="E5236" s="109"/>
      <c r="F5236" s="109"/>
      <c r="G5236" s="109"/>
      <c r="H5236" s="109"/>
      <c r="I5236" s="110"/>
    </row>
    <row r="5237" spans="2:9">
      <c r="B5237" s="109"/>
      <c r="C5237" s="109"/>
      <c r="D5237" s="109"/>
      <c r="E5237" s="109"/>
      <c r="F5237" s="109"/>
      <c r="G5237" s="109"/>
      <c r="H5237" s="109"/>
      <c r="I5237" s="110"/>
    </row>
    <row r="5238" spans="2:9">
      <c r="B5238" s="109"/>
      <c r="C5238" s="109"/>
      <c r="D5238" s="109"/>
      <c r="E5238" s="109"/>
      <c r="F5238" s="109"/>
      <c r="G5238" s="109"/>
      <c r="H5238" s="109"/>
      <c r="I5238" s="110"/>
    </row>
    <row r="5239" spans="2:9">
      <c r="B5239" s="109"/>
      <c r="C5239" s="109"/>
      <c r="D5239" s="109"/>
      <c r="E5239" s="109"/>
      <c r="F5239" s="109"/>
      <c r="G5239" s="109"/>
      <c r="H5239" s="109"/>
      <c r="I5239" s="110"/>
    </row>
    <row r="5240" spans="2:9">
      <c r="B5240" s="109"/>
      <c r="C5240" s="109"/>
      <c r="D5240" s="109"/>
      <c r="E5240" s="109"/>
      <c r="F5240" s="109"/>
      <c r="G5240" s="109"/>
      <c r="H5240" s="109"/>
      <c r="I5240" s="110"/>
    </row>
    <row r="5241" spans="2:9">
      <c r="B5241" s="109"/>
      <c r="C5241" s="109"/>
      <c r="D5241" s="109"/>
      <c r="E5241" s="109"/>
      <c r="F5241" s="109"/>
      <c r="G5241" s="109"/>
      <c r="H5241" s="109"/>
      <c r="I5241" s="110"/>
    </row>
    <row r="5242" spans="2:9">
      <c r="B5242" s="109"/>
      <c r="C5242" s="109"/>
      <c r="D5242" s="109"/>
      <c r="E5242" s="109"/>
      <c r="F5242" s="109"/>
      <c r="G5242" s="109"/>
      <c r="H5242" s="109"/>
      <c r="I5242" s="110"/>
    </row>
    <row r="5243" spans="2:9">
      <c r="B5243" s="109"/>
      <c r="C5243" s="109"/>
      <c r="D5243" s="109"/>
      <c r="E5243" s="109"/>
      <c r="F5243" s="109"/>
      <c r="G5243" s="109"/>
      <c r="H5243" s="109"/>
      <c r="I5243" s="110"/>
    </row>
    <row r="5244" spans="2:9">
      <c r="B5244" s="109"/>
      <c r="C5244" s="109"/>
      <c r="D5244" s="109"/>
      <c r="E5244" s="109"/>
      <c r="F5244" s="109"/>
      <c r="G5244" s="109"/>
      <c r="H5244" s="109"/>
      <c r="I5244" s="110"/>
    </row>
    <row r="5245" spans="2:9">
      <c r="B5245" s="109"/>
      <c r="C5245" s="109"/>
      <c r="D5245" s="109"/>
      <c r="E5245" s="109"/>
      <c r="F5245" s="109"/>
      <c r="G5245" s="109"/>
      <c r="H5245" s="109"/>
      <c r="I5245" s="110"/>
    </row>
    <row r="5246" spans="2:9">
      <c r="B5246" s="109"/>
      <c r="C5246" s="109"/>
      <c r="D5246" s="109"/>
      <c r="E5246" s="109"/>
      <c r="F5246" s="109"/>
      <c r="G5246" s="109"/>
      <c r="H5246" s="109"/>
      <c r="I5246" s="110"/>
    </row>
    <row r="5247" spans="2:9">
      <c r="B5247" s="109"/>
      <c r="C5247" s="109"/>
      <c r="D5247" s="109"/>
      <c r="E5247" s="109"/>
      <c r="F5247" s="109"/>
      <c r="G5247" s="109"/>
      <c r="H5247" s="109"/>
      <c r="I5247" s="110"/>
    </row>
    <row r="5248" spans="2:9">
      <c r="B5248" s="109"/>
      <c r="C5248" s="109"/>
      <c r="D5248" s="109"/>
      <c r="E5248" s="109"/>
      <c r="F5248" s="109"/>
      <c r="G5248" s="109"/>
      <c r="H5248" s="109"/>
      <c r="I5248" s="110"/>
    </row>
    <row r="5249" spans="2:9">
      <c r="B5249" s="109"/>
      <c r="C5249" s="109"/>
      <c r="D5249" s="109"/>
      <c r="E5249" s="109"/>
      <c r="F5249" s="109"/>
      <c r="G5249" s="109"/>
      <c r="H5249" s="109"/>
      <c r="I5249" s="110"/>
    </row>
    <row r="5250" spans="2:9">
      <c r="B5250" s="109"/>
      <c r="C5250" s="109"/>
      <c r="D5250" s="109"/>
      <c r="E5250" s="109"/>
      <c r="F5250" s="109"/>
      <c r="G5250" s="109"/>
      <c r="H5250" s="109"/>
      <c r="I5250" s="110"/>
    </row>
    <row r="5251" spans="2:9">
      <c r="B5251" s="109"/>
      <c r="C5251" s="109"/>
      <c r="D5251" s="109"/>
      <c r="E5251" s="109"/>
      <c r="F5251" s="109"/>
      <c r="G5251" s="109"/>
      <c r="H5251" s="109"/>
      <c r="I5251" s="110"/>
    </row>
    <row r="5252" spans="2:9">
      <c r="B5252" s="109"/>
      <c r="C5252" s="109"/>
      <c r="D5252" s="109"/>
      <c r="E5252" s="109"/>
      <c r="F5252" s="109"/>
      <c r="G5252" s="109"/>
      <c r="H5252" s="109"/>
      <c r="I5252" s="110"/>
    </row>
    <row r="5253" spans="2:9">
      <c r="B5253" s="109"/>
      <c r="C5253" s="109"/>
      <c r="D5253" s="109"/>
      <c r="E5253" s="109"/>
      <c r="F5253" s="109"/>
      <c r="G5253" s="109"/>
      <c r="H5253" s="109"/>
      <c r="I5253" s="110"/>
    </row>
    <row r="5254" spans="2:9">
      <c r="B5254" s="109"/>
      <c r="C5254" s="109"/>
      <c r="D5254" s="109"/>
      <c r="E5254" s="109"/>
      <c r="F5254" s="109"/>
      <c r="G5254" s="109"/>
      <c r="H5254" s="109"/>
      <c r="I5254" s="110"/>
    </row>
    <row r="5255" spans="2:9">
      <c r="B5255" s="109"/>
      <c r="C5255" s="109"/>
      <c r="D5255" s="109"/>
      <c r="E5255" s="109"/>
      <c r="F5255" s="109"/>
      <c r="G5255" s="109"/>
      <c r="H5255" s="109"/>
      <c r="I5255" s="110"/>
    </row>
    <row r="5256" spans="2:9">
      <c r="B5256" s="109"/>
      <c r="C5256" s="109"/>
      <c r="D5256" s="109"/>
      <c r="E5256" s="109"/>
      <c r="F5256" s="109"/>
      <c r="G5256" s="109"/>
      <c r="H5256" s="109"/>
      <c r="I5256" s="110"/>
    </row>
    <row r="5257" spans="2:9">
      <c r="B5257" s="109"/>
      <c r="C5257" s="109"/>
      <c r="D5257" s="109"/>
      <c r="E5257" s="109"/>
      <c r="F5257" s="109"/>
      <c r="G5257" s="109"/>
      <c r="H5257" s="109"/>
      <c r="I5257" s="110"/>
    </row>
    <row r="5258" spans="2:9">
      <c r="B5258" s="109"/>
      <c r="C5258" s="109"/>
      <c r="D5258" s="109"/>
      <c r="E5258" s="109"/>
      <c r="F5258" s="109"/>
      <c r="G5258" s="109"/>
      <c r="H5258" s="109"/>
      <c r="I5258" s="110"/>
    </row>
    <row r="5259" spans="2:9">
      <c r="B5259" s="109"/>
      <c r="C5259" s="109"/>
      <c r="D5259" s="109"/>
      <c r="E5259" s="109"/>
      <c r="F5259" s="109"/>
      <c r="G5259" s="109"/>
      <c r="H5259" s="109"/>
      <c r="I5259" s="110"/>
    </row>
    <row r="5260" spans="2:9">
      <c r="B5260" s="109"/>
      <c r="C5260" s="109"/>
      <c r="D5260" s="109"/>
      <c r="E5260" s="109"/>
      <c r="F5260" s="109"/>
      <c r="G5260" s="109"/>
      <c r="H5260" s="109"/>
      <c r="I5260" s="110"/>
    </row>
    <row r="5261" spans="2:9">
      <c r="B5261" s="109"/>
      <c r="C5261" s="109"/>
      <c r="D5261" s="109"/>
      <c r="E5261" s="109"/>
      <c r="F5261" s="109"/>
      <c r="G5261" s="109"/>
      <c r="H5261" s="109"/>
      <c r="I5261" s="110"/>
    </row>
    <row r="5262" spans="2:9">
      <c r="B5262" s="109"/>
      <c r="C5262" s="109"/>
      <c r="D5262" s="109"/>
      <c r="E5262" s="109"/>
      <c r="F5262" s="109"/>
      <c r="G5262" s="109"/>
      <c r="H5262" s="109"/>
      <c r="I5262" s="110"/>
    </row>
    <row r="5263" spans="2:9">
      <c r="B5263" s="109"/>
      <c r="C5263" s="109"/>
      <c r="D5263" s="109"/>
      <c r="E5263" s="109"/>
      <c r="F5263" s="109"/>
      <c r="G5263" s="109"/>
      <c r="H5263" s="109"/>
      <c r="I5263" s="110"/>
    </row>
    <row r="5264" spans="2:9">
      <c r="B5264" s="109"/>
      <c r="C5264" s="109"/>
      <c r="D5264" s="109"/>
      <c r="E5264" s="109"/>
      <c r="F5264" s="109"/>
      <c r="G5264" s="109"/>
      <c r="H5264" s="109"/>
      <c r="I5264" s="110"/>
    </row>
    <row r="5265" spans="2:9">
      <c r="B5265" s="109"/>
      <c r="C5265" s="109"/>
      <c r="D5265" s="109"/>
      <c r="E5265" s="109"/>
      <c r="F5265" s="109"/>
      <c r="G5265" s="109"/>
      <c r="H5265" s="109"/>
      <c r="I5265" s="110"/>
    </row>
    <row r="5266" spans="2:9">
      <c r="B5266" s="109"/>
      <c r="C5266" s="109"/>
      <c r="D5266" s="109"/>
      <c r="E5266" s="109"/>
      <c r="F5266" s="109"/>
      <c r="G5266" s="109"/>
      <c r="H5266" s="109"/>
      <c r="I5266" s="110"/>
    </row>
    <row r="5267" spans="2:9">
      <c r="B5267" s="109"/>
      <c r="C5267" s="109"/>
      <c r="D5267" s="109"/>
      <c r="E5267" s="109"/>
      <c r="F5267" s="109"/>
      <c r="G5267" s="109"/>
      <c r="H5267" s="109"/>
      <c r="I5267" s="110"/>
    </row>
    <row r="5268" spans="2:9">
      <c r="B5268" s="109"/>
      <c r="C5268" s="109"/>
      <c r="D5268" s="109"/>
      <c r="E5268" s="109"/>
      <c r="F5268" s="109"/>
      <c r="G5268" s="109"/>
      <c r="H5268" s="109"/>
      <c r="I5268" s="110"/>
    </row>
    <row r="5269" spans="2:9">
      <c r="B5269" s="109"/>
      <c r="C5269" s="109"/>
      <c r="D5269" s="109"/>
      <c r="E5269" s="109"/>
      <c r="F5269" s="109"/>
      <c r="G5269" s="109"/>
      <c r="H5269" s="109"/>
      <c r="I5269" s="110"/>
    </row>
    <row r="5270" spans="2:9">
      <c r="B5270" s="109"/>
      <c r="C5270" s="109"/>
      <c r="D5270" s="109"/>
      <c r="E5270" s="109"/>
      <c r="F5270" s="109"/>
      <c r="G5270" s="109"/>
      <c r="H5270" s="109"/>
      <c r="I5270" s="110"/>
    </row>
    <row r="5271" spans="2:9">
      <c r="B5271" s="109"/>
      <c r="C5271" s="109"/>
      <c r="D5271" s="109"/>
      <c r="E5271" s="109"/>
      <c r="F5271" s="109"/>
      <c r="G5271" s="109"/>
      <c r="H5271" s="109"/>
      <c r="I5271" s="110"/>
    </row>
    <row r="5272" spans="2:9">
      <c r="B5272" s="109"/>
      <c r="C5272" s="109"/>
      <c r="D5272" s="109"/>
      <c r="E5272" s="109"/>
      <c r="F5272" s="109"/>
      <c r="G5272" s="109"/>
      <c r="H5272" s="109"/>
      <c r="I5272" s="110"/>
    </row>
    <row r="5273" spans="2:9">
      <c r="B5273" s="109"/>
      <c r="C5273" s="109"/>
      <c r="D5273" s="109"/>
      <c r="E5273" s="109"/>
      <c r="F5273" s="109"/>
      <c r="G5273" s="109"/>
      <c r="H5273" s="109"/>
      <c r="I5273" s="110"/>
    </row>
    <row r="5274" spans="2:9">
      <c r="B5274" s="109"/>
      <c r="C5274" s="109"/>
      <c r="D5274" s="109"/>
      <c r="E5274" s="109"/>
      <c r="F5274" s="109"/>
      <c r="G5274" s="109"/>
      <c r="H5274" s="109"/>
      <c r="I5274" s="110"/>
    </row>
    <row r="5275" spans="2:9">
      <c r="B5275" s="109"/>
      <c r="C5275" s="109"/>
      <c r="D5275" s="109"/>
      <c r="E5275" s="109"/>
      <c r="F5275" s="109"/>
      <c r="G5275" s="109"/>
      <c r="H5275" s="109"/>
      <c r="I5275" s="110"/>
    </row>
    <row r="5276" spans="2:9">
      <c r="B5276" s="109"/>
      <c r="C5276" s="109"/>
      <c r="D5276" s="109"/>
      <c r="E5276" s="109"/>
      <c r="F5276" s="109"/>
      <c r="G5276" s="109"/>
      <c r="H5276" s="109"/>
      <c r="I5276" s="110"/>
    </row>
    <row r="5277" spans="2:9">
      <c r="B5277" s="109"/>
      <c r="C5277" s="109"/>
      <c r="D5277" s="109"/>
      <c r="E5277" s="109"/>
      <c r="F5277" s="109"/>
      <c r="G5277" s="109"/>
      <c r="H5277" s="109"/>
      <c r="I5277" s="110"/>
    </row>
    <row r="5278" spans="2:9">
      <c r="B5278" s="109"/>
      <c r="C5278" s="109"/>
      <c r="D5278" s="109"/>
      <c r="E5278" s="109"/>
      <c r="F5278" s="109"/>
      <c r="G5278" s="109"/>
      <c r="H5278" s="109"/>
      <c r="I5278" s="110"/>
    </row>
    <row r="5279" spans="2:9">
      <c r="B5279" s="109"/>
      <c r="C5279" s="109"/>
      <c r="D5279" s="109"/>
      <c r="E5279" s="109"/>
      <c r="F5279" s="109"/>
      <c r="G5279" s="109"/>
      <c r="H5279" s="109"/>
      <c r="I5279" s="110"/>
    </row>
    <row r="5280" spans="2:9">
      <c r="B5280" s="109"/>
      <c r="C5280" s="109"/>
      <c r="D5280" s="109"/>
      <c r="E5280" s="109"/>
      <c r="F5280" s="109"/>
      <c r="G5280" s="109"/>
      <c r="H5280" s="109"/>
      <c r="I5280" s="110"/>
    </row>
    <row r="5281" spans="2:9">
      <c r="B5281" s="109"/>
      <c r="C5281" s="109"/>
      <c r="D5281" s="109"/>
      <c r="E5281" s="109"/>
      <c r="F5281" s="109"/>
      <c r="G5281" s="109"/>
      <c r="H5281" s="109"/>
      <c r="I5281" s="110"/>
    </row>
    <row r="5282" spans="2:9">
      <c r="B5282" s="109"/>
      <c r="C5282" s="109"/>
      <c r="D5282" s="109"/>
      <c r="E5282" s="109"/>
      <c r="F5282" s="109"/>
      <c r="G5282" s="109"/>
      <c r="H5282" s="109"/>
      <c r="I5282" s="110"/>
    </row>
    <row r="5283" spans="2:9">
      <c r="B5283" s="109"/>
      <c r="C5283" s="109"/>
      <c r="D5283" s="109"/>
      <c r="E5283" s="109"/>
      <c r="F5283" s="109"/>
      <c r="G5283" s="109"/>
      <c r="H5283" s="109"/>
      <c r="I5283" s="110"/>
    </row>
    <row r="5284" spans="2:9">
      <c r="B5284" s="109"/>
      <c r="C5284" s="109"/>
      <c r="D5284" s="109"/>
      <c r="E5284" s="109"/>
      <c r="F5284" s="109"/>
      <c r="G5284" s="109"/>
      <c r="H5284" s="109"/>
      <c r="I5284" s="110"/>
    </row>
    <row r="5285" spans="2:9">
      <c r="B5285" s="109"/>
      <c r="C5285" s="109"/>
      <c r="D5285" s="109"/>
      <c r="E5285" s="109"/>
      <c r="F5285" s="109"/>
      <c r="G5285" s="109"/>
      <c r="H5285" s="109"/>
      <c r="I5285" s="110"/>
    </row>
    <row r="5286" spans="2:9">
      <c r="B5286" s="109"/>
      <c r="C5286" s="109"/>
      <c r="D5286" s="109"/>
      <c r="E5286" s="109"/>
      <c r="F5286" s="109"/>
      <c r="G5286" s="109"/>
      <c r="H5286" s="109"/>
      <c r="I5286" s="110"/>
    </row>
    <row r="5287" spans="2:9">
      <c r="B5287" s="109"/>
      <c r="C5287" s="109"/>
      <c r="D5287" s="109"/>
      <c r="E5287" s="109"/>
      <c r="F5287" s="109"/>
      <c r="G5287" s="109"/>
      <c r="H5287" s="109"/>
      <c r="I5287" s="110"/>
    </row>
    <row r="5288" spans="2:9">
      <c r="B5288" s="109"/>
      <c r="C5288" s="109"/>
      <c r="D5288" s="109"/>
      <c r="E5288" s="109"/>
      <c r="F5288" s="109"/>
      <c r="G5288" s="109"/>
      <c r="H5288" s="109"/>
      <c r="I5288" s="110"/>
    </row>
    <row r="5289" spans="2:9">
      <c r="B5289" s="109"/>
      <c r="C5289" s="109"/>
      <c r="D5289" s="109"/>
      <c r="E5289" s="109"/>
      <c r="F5289" s="109"/>
      <c r="G5289" s="109"/>
      <c r="H5289" s="109"/>
      <c r="I5289" s="110"/>
    </row>
    <row r="5290" spans="2:9">
      <c r="B5290" s="109"/>
      <c r="C5290" s="109"/>
      <c r="D5290" s="109"/>
      <c r="E5290" s="109"/>
      <c r="F5290" s="109"/>
      <c r="G5290" s="109"/>
      <c r="H5290" s="109"/>
      <c r="I5290" s="110"/>
    </row>
    <row r="5291" spans="2:9">
      <c r="B5291" s="109"/>
      <c r="C5291" s="109"/>
      <c r="D5291" s="109"/>
      <c r="E5291" s="109"/>
      <c r="F5291" s="109"/>
      <c r="G5291" s="109"/>
      <c r="H5291" s="109"/>
      <c r="I5291" s="110"/>
    </row>
    <row r="5292" spans="2:9">
      <c r="B5292" s="109"/>
      <c r="C5292" s="109"/>
      <c r="D5292" s="109"/>
      <c r="E5292" s="109"/>
      <c r="F5292" s="109"/>
      <c r="G5292" s="109"/>
      <c r="H5292" s="109"/>
      <c r="I5292" s="110"/>
    </row>
    <row r="5293" spans="2:9">
      <c r="B5293" s="109"/>
      <c r="C5293" s="109"/>
      <c r="D5293" s="109"/>
      <c r="E5293" s="109"/>
      <c r="F5293" s="109"/>
      <c r="G5293" s="109"/>
      <c r="H5293" s="109"/>
      <c r="I5293" s="110"/>
    </row>
    <row r="5294" spans="2:9">
      <c r="B5294" s="109"/>
      <c r="C5294" s="109"/>
      <c r="D5294" s="109"/>
      <c r="E5294" s="109"/>
      <c r="F5294" s="109"/>
      <c r="G5294" s="109"/>
      <c r="H5294" s="109"/>
      <c r="I5294" s="110"/>
    </row>
    <row r="5295" spans="2:9">
      <c r="B5295" s="109"/>
      <c r="C5295" s="109"/>
      <c r="D5295" s="109"/>
      <c r="E5295" s="109"/>
      <c r="F5295" s="109"/>
      <c r="G5295" s="109"/>
      <c r="H5295" s="109"/>
      <c r="I5295" s="110"/>
    </row>
    <row r="5296" spans="2:9">
      <c r="B5296" s="109"/>
      <c r="C5296" s="109"/>
      <c r="D5296" s="109"/>
      <c r="E5296" s="109"/>
      <c r="F5296" s="109"/>
      <c r="G5296" s="109"/>
      <c r="H5296" s="109"/>
      <c r="I5296" s="110"/>
    </row>
    <row r="5297" spans="2:9">
      <c r="B5297" s="109"/>
      <c r="C5297" s="109"/>
      <c r="D5297" s="109"/>
      <c r="E5297" s="109"/>
      <c r="F5297" s="109"/>
      <c r="G5297" s="109"/>
      <c r="H5297" s="109"/>
      <c r="I5297" s="110"/>
    </row>
    <row r="5298" spans="2:9">
      <c r="B5298" s="109"/>
      <c r="C5298" s="109"/>
      <c r="D5298" s="109"/>
      <c r="E5298" s="109"/>
      <c r="F5298" s="109"/>
      <c r="G5298" s="109"/>
      <c r="H5298" s="109"/>
      <c r="I5298" s="110"/>
    </row>
    <row r="5299" spans="2:9">
      <c r="B5299" s="109"/>
      <c r="C5299" s="109"/>
      <c r="D5299" s="109"/>
      <c r="E5299" s="109"/>
      <c r="F5299" s="109"/>
      <c r="G5299" s="109"/>
      <c r="H5299" s="109"/>
      <c r="I5299" s="110"/>
    </row>
    <row r="5300" spans="2:9">
      <c r="B5300" s="109"/>
      <c r="C5300" s="109"/>
      <c r="D5300" s="109"/>
      <c r="E5300" s="109"/>
      <c r="F5300" s="109"/>
      <c r="G5300" s="109"/>
      <c r="H5300" s="109"/>
      <c r="I5300" s="110"/>
    </row>
    <row r="5301" spans="2:9">
      <c r="B5301" s="109"/>
      <c r="C5301" s="109"/>
      <c r="D5301" s="109"/>
      <c r="E5301" s="109"/>
      <c r="F5301" s="109"/>
      <c r="G5301" s="109"/>
      <c r="H5301" s="109"/>
      <c r="I5301" s="110"/>
    </row>
    <row r="5302" spans="2:9">
      <c r="B5302" s="109"/>
      <c r="C5302" s="109"/>
      <c r="D5302" s="109"/>
      <c r="E5302" s="109"/>
      <c r="F5302" s="109"/>
      <c r="G5302" s="109"/>
      <c r="H5302" s="109"/>
      <c r="I5302" s="110"/>
    </row>
    <row r="5303" spans="2:9">
      <c r="B5303" s="109"/>
      <c r="C5303" s="109"/>
      <c r="D5303" s="109"/>
      <c r="E5303" s="109"/>
      <c r="F5303" s="109"/>
      <c r="G5303" s="109"/>
      <c r="H5303" s="109"/>
      <c r="I5303" s="110"/>
    </row>
    <row r="5304" spans="2:9">
      <c r="B5304" s="109"/>
      <c r="C5304" s="109"/>
      <c r="D5304" s="109"/>
      <c r="E5304" s="109"/>
      <c r="F5304" s="109"/>
      <c r="G5304" s="109"/>
      <c r="H5304" s="109"/>
      <c r="I5304" s="110"/>
    </row>
    <row r="5305" spans="2:9">
      <c r="B5305" s="109"/>
      <c r="C5305" s="109"/>
      <c r="D5305" s="109"/>
      <c r="E5305" s="109"/>
      <c r="F5305" s="109"/>
      <c r="G5305" s="109"/>
      <c r="H5305" s="109"/>
      <c r="I5305" s="110"/>
    </row>
    <row r="5306" spans="2:9">
      <c r="B5306" s="109"/>
      <c r="C5306" s="109"/>
      <c r="D5306" s="109"/>
      <c r="E5306" s="109"/>
      <c r="F5306" s="109"/>
      <c r="G5306" s="109"/>
      <c r="H5306" s="109"/>
      <c r="I5306" s="110"/>
    </row>
    <row r="5307" spans="2:9">
      <c r="B5307" s="109"/>
      <c r="C5307" s="109"/>
      <c r="D5307" s="109"/>
      <c r="E5307" s="109"/>
      <c r="F5307" s="109"/>
      <c r="G5307" s="109"/>
      <c r="H5307" s="109"/>
      <c r="I5307" s="110"/>
    </row>
    <row r="5308" spans="2:9">
      <c r="B5308" s="109"/>
      <c r="C5308" s="109"/>
      <c r="D5308" s="109"/>
      <c r="E5308" s="109"/>
      <c r="F5308" s="109"/>
      <c r="G5308" s="109"/>
      <c r="H5308" s="109"/>
      <c r="I5308" s="110"/>
    </row>
    <row r="5309" spans="2:9">
      <c r="B5309" s="109"/>
      <c r="C5309" s="109"/>
      <c r="D5309" s="109"/>
      <c r="E5309" s="109"/>
      <c r="F5309" s="109"/>
      <c r="G5309" s="109"/>
      <c r="H5309" s="109"/>
      <c r="I5309" s="110"/>
    </row>
    <row r="5310" spans="2:9">
      <c r="B5310" s="109"/>
      <c r="C5310" s="109"/>
      <c r="D5310" s="109"/>
      <c r="E5310" s="109"/>
      <c r="F5310" s="109"/>
      <c r="G5310" s="109"/>
      <c r="H5310" s="109"/>
      <c r="I5310" s="110"/>
    </row>
    <row r="5311" spans="2:9">
      <c r="B5311" s="109"/>
      <c r="C5311" s="109"/>
      <c r="D5311" s="109"/>
      <c r="E5311" s="109"/>
      <c r="F5311" s="109"/>
      <c r="G5311" s="109"/>
      <c r="H5311" s="109"/>
      <c r="I5311" s="110"/>
    </row>
    <row r="5312" spans="2:9">
      <c r="B5312" s="109"/>
      <c r="C5312" s="109"/>
      <c r="D5312" s="109"/>
      <c r="E5312" s="109"/>
      <c r="F5312" s="109"/>
      <c r="G5312" s="109"/>
      <c r="H5312" s="109"/>
      <c r="I5312" s="110"/>
    </row>
    <row r="5313" spans="2:9">
      <c r="B5313" s="109"/>
      <c r="C5313" s="109"/>
      <c r="D5313" s="109"/>
      <c r="E5313" s="109"/>
      <c r="F5313" s="109"/>
      <c r="G5313" s="109"/>
      <c r="H5313" s="109"/>
      <c r="I5313" s="110"/>
    </row>
    <row r="5314" spans="2:9">
      <c r="B5314" s="109"/>
      <c r="C5314" s="109"/>
      <c r="D5314" s="109"/>
      <c r="E5314" s="109"/>
      <c r="F5314" s="109"/>
      <c r="G5314" s="109"/>
      <c r="H5314" s="109"/>
      <c r="I5314" s="110"/>
    </row>
    <row r="5315" spans="2:9">
      <c r="B5315" s="109"/>
      <c r="C5315" s="109"/>
      <c r="D5315" s="109"/>
      <c r="E5315" s="109"/>
      <c r="F5315" s="109"/>
      <c r="G5315" s="109"/>
      <c r="H5315" s="109"/>
      <c r="I5315" s="110"/>
    </row>
    <row r="5316" spans="2:9">
      <c r="B5316" s="109"/>
      <c r="C5316" s="109"/>
      <c r="D5316" s="109"/>
      <c r="E5316" s="109"/>
      <c r="F5316" s="109"/>
      <c r="G5316" s="109"/>
      <c r="H5316" s="109"/>
      <c r="I5316" s="110"/>
    </row>
    <row r="5317" spans="2:9">
      <c r="B5317" s="109"/>
      <c r="C5317" s="109"/>
      <c r="D5317" s="109"/>
      <c r="E5317" s="109"/>
      <c r="F5317" s="109"/>
      <c r="G5317" s="109"/>
      <c r="H5317" s="109"/>
      <c r="I5317" s="110"/>
    </row>
    <row r="5318" spans="2:9">
      <c r="B5318" s="109"/>
      <c r="C5318" s="109"/>
      <c r="D5318" s="109"/>
      <c r="E5318" s="109"/>
      <c r="F5318" s="109"/>
      <c r="G5318" s="109"/>
      <c r="H5318" s="109"/>
      <c r="I5318" s="110"/>
    </row>
    <row r="5319" spans="2:9">
      <c r="B5319" s="109"/>
      <c r="C5319" s="109"/>
      <c r="D5319" s="109"/>
      <c r="E5319" s="109"/>
      <c r="F5319" s="109"/>
      <c r="G5319" s="109"/>
      <c r="H5319" s="109"/>
      <c r="I5319" s="110"/>
    </row>
    <row r="5320" spans="2:9">
      <c r="B5320" s="109"/>
      <c r="C5320" s="109"/>
      <c r="D5320" s="109"/>
      <c r="E5320" s="109"/>
      <c r="F5320" s="109"/>
      <c r="G5320" s="109"/>
      <c r="H5320" s="109"/>
      <c r="I5320" s="110"/>
    </row>
    <row r="5321" spans="2:9">
      <c r="B5321" s="109"/>
      <c r="C5321" s="109"/>
      <c r="D5321" s="109"/>
      <c r="E5321" s="109"/>
      <c r="F5321" s="109"/>
      <c r="G5321" s="109"/>
      <c r="H5321" s="109"/>
      <c r="I5321" s="110"/>
    </row>
    <row r="5322" spans="2:9">
      <c r="B5322" s="109"/>
      <c r="C5322" s="109"/>
      <c r="D5322" s="109"/>
      <c r="E5322" s="109"/>
      <c r="F5322" s="109"/>
      <c r="G5322" s="109"/>
      <c r="H5322" s="109"/>
      <c r="I5322" s="110"/>
    </row>
    <row r="5323" spans="2:9">
      <c r="B5323" s="109"/>
      <c r="C5323" s="109"/>
      <c r="D5323" s="109"/>
      <c r="E5323" s="109"/>
      <c r="F5323" s="109"/>
      <c r="G5323" s="109"/>
      <c r="H5323" s="109"/>
      <c r="I5323" s="110"/>
    </row>
    <row r="5324" spans="2:9">
      <c r="B5324" s="109"/>
      <c r="C5324" s="109"/>
      <c r="D5324" s="109"/>
      <c r="E5324" s="109"/>
      <c r="F5324" s="109"/>
      <c r="G5324" s="109"/>
      <c r="H5324" s="109"/>
      <c r="I5324" s="110"/>
    </row>
    <row r="5325" spans="2:9">
      <c r="B5325" s="109"/>
      <c r="C5325" s="109"/>
      <c r="D5325" s="109"/>
      <c r="E5325" s="109"/>
      <c r="F5325" s="109"/>
      <c r="G5325" s="109"/>
      <c r="H5325" s="109"/>
      <c r="I5325" s="110"/>
    </row>
    <row r="5326" spans="2:9">
      <c r="B5326" s="109"/>
      <c r="C5326" s="109"/>
      <c r="D5326" s="109"/>
      <c r="E5326" s="109"/>
      <c r="F5326" s="109"/>
      <c r="G5326" s="109"/>
      <c r="H5326" s="109"/>
      <c r="I5326" s="110"/>
    </row>
    <row r="5327" spans="2:9">
      <c r="B5327" s="109"/>
      <c r="C5327" s="109"/>
      <c r="D5327" s="109"/>
      <c r="E5327" s="109"/>
      <c r="F5327" s="109"/>
      <c r="G5327" s="109"/>
      <c r="H5327" s="109"/>
      <c r="I5327" s="110"/>
    </row>
    <row r="5328" spans="2:9">
      <c r="B5328" s="109"/>
      <c r="C5328" s="109"/>
      <c r="D5328" s="109"/>
      <c r="E5328" s="109"/>
      <c r="F5328" s="109"/>
      <c r="G5328" s="109"/>
      <c r="H5328" s="109"/>
      <c r="I5328" s="110"/>
    </row>
    <row r="5329" spans="2:9">
      <c r="B5329" s="109"/>
      <c r="C5329" s="109"/>
      <c r="D5329" s="109"/>
      <c r="E5329" s="109"/>
      <c r="F5329" s="109"/>
      <c r="G5329" s="109"/>
      <c r="H5329" s="109"/>
      <c r="I5329" s="110"/>
    </row>
    <row r="5330" spans="2:9">
      <c r="B5330" s="109"/>
      <c r="C5330" s="109"/>
      <c r="D5330" s="109"/>
      <c r="E5330" s="109"/>
      <c r="F5330" s="109"/>
      <c r="G5330" s="109"/>
      <c r="H5330" s="109"/>
      <c r="I5330" s="110"/>
    </row>
    <row r="5331" spans="2:9">
      <c r="B5331" s="109"/>
      <c r="C5331" s="109"/>
      <c r="D5331" s="109"/>
      <c r="E5331" s="109"/>
      <c r="F5331" s="109"/>
      <c r="G5331" s="109"/>
      <c r="H5331" s="109"/>
      <c r="I5331" s="110"/>
    </row>
    <row r="5332" spans="2:9">
      <c r="B5332" s="109"/>
      <c r="C5332" s="109"/>
      <c r="D5332" s="109"/>
      <c r="E5332" s="109"/>
      <c r="F5332" s="109"/>
      <c r="G5332" s="109"/>
      <c r="H5332" s="109"/>
      <c r="I5332" s="110"/>
    </row>
    <row r="5333" spans="2:9">
      <c r="B5333" s="109"/>
      <c r="C5333" s="109"/>
      <c r="D5333" s="109"/>
      <c r="E5333" s="109"/>
      <c r="F5333" s="109"/>
      <c r="G5333" s="109"/>
      <c r="H5333" s="109"/>
      <c r="I5333" s="110"/>
    </row>
    <row r="5334" spans="2:9">
      <c r="B5334" s="109"/>
      <c r="C5334" s="109"/>
      <c r="D5334" s="109"/>
      <c r="E5334" s="109"/>
      <c r="F5334" s="109"/>
      <c r="G5334" s="109"/>
      <c r="H5334" s="109"/>
      <c r="I5334" s="110"/>
    </row>
    <row r="5335" spans="2:9">
      <c r="B5335" s="109"/>
      <c r="C5335" s="109"/>
      <c r="D5335" s="109"/>
      <c r="E5335" s="109"/>
      <c r="F5335" s="109"/>
      <c r="G5335" s="109"/>
      <c r="H5335" s="109"/>
      <c r="I5335" s="110"/>
    </row>
    <row r="5336" spans="2:9">
      <c r="B5336" s="109"/>
      <c r="C5336" s="109"/>
      <c r="D5336" s="109"/>
      <c r="E5336" s="109"/>
      <c r="F5336" s="109"/>
      <c r="G5336" s="109"/>
      <c r="H5336" s="109"/>
      <c r="I5336" s="110"/>
    </row>
    <row r="5337" spans="2:9">
      <c r="B5337" s="109"/>
      <c r="C5337" s="109"/>
      <c r="D5337" s="109"/>
      <c r="E5337" s="109"/>
      <c r="F5337" s="109"/>
      <c r="G5337" s="109"/>
      <c r="H5337" s="109"/>
      <c r="I5337" s="110"/>
    </row>
    <row r="5338" spans="2:9">
      <c r="B5338" s="109"/>
      <c r="C5338" s="109"/>
      <c r="D5338" s="109"/>
      <c r="E5338" s="109"/>
      <c r="F5338" s="109"/>
      <c r="G5338" s="109"/>
      <c r="H5338" s="109"/>
      <c r="I5338" s="110"/>
    </row>
    <row r="5339" spans="2:9">
      <c r="B5339" s="109"/>
      <c r="C5339" s="109"/>
      <c r="D5339" s="109"/>
      <c r="E5339" s="109"/>
      <c r="F5339" s="109"/>
      <c r="G5339" s="109"/>
      <c r="H5339" s="109"/>
      <c r="I5339" s="110"/>
    </row>
    <row r="5340" spans="2:9">
      <c r="B5340" s="109"/>
      <c r="C5340" s="109"/>
      <c r="D5340" s="109"/>
      <c r="E5340" s="109"/>
      <c r="F5340" s="109"/>
      <c r="G5340" s="109"/>
      <c r="H5340" s="109"/>
      <c r="I5340" s="110"/>
    </row>
    <row r="5341" spans="2:9">
      <c r="B5341" s="109"/>
      <c r="C5341" s="109"/>
      <c r="D5341" s="109"/>
      <c r="E5341" s="109"/>
      <c r="F5341" s="109"/>
      <c r="G5341" s="109"/>
      <c r="H5341" s="109"/>
      <c r="I5341" s="110"/>
    </row>
    <row r="5342" spans="2:9">
      <c r="B5342" s="109"/>
      <c r="C5342" s="109"/>
      <c r="D5342" s="109"/>
      <c r="E5342" s="109"/>
      <c r="F5342" s="109"/>
      <c r="G5342" s="109"/>
      <c r="H5342" s="109"/>
      <c r="I5342" s="110"/>
    </row>
    <row r="5343" spans="2:9">
      <c r="B5343" s="109"/>
      <c r="C5343" s="109"/>
      <c r="D5343" s="109"/>
      <c r="E5343" s="109"/>
      <c r="F5343" s="109"/>
      <c r="G5343" s="109"/>
      <c r="H5343" s="109"/>
      <c r="I5343" s="110"/>
    </row>
    <row r="5344" spans="2:9">
      <c r="B5344" s="109"/>
      <c r="C5344" s="109"/>
      <c r="D5344" s="109"/>
      <c r="E5344" s="109"/>
      <c r="F5344" s="109"/>
      <c r="G5344" s="109"/>
      <c r="H5344" s="109"/>
      <c r="I5344" s="110"/>
    </row>
    <row r="5345" spans="2:9">
      <c r="B5345" s="109"/>
      <c r="C5345" s="109"/>
      <c r="D5345" s="109"/>
      <c r="E5345" s="109"/>
      <c r="F5345" s="109"/>
      <c r="G5345" s="109"/>
      <c r="H5345" s="109"/>
      <c r="I5345" s="110"/>
    </row>
    <row r="5346" spans="2:9">
      <c r="B5346" s="109"/>
      <c r="C5346" s="109"/>
      <c r="D5346" s="109"/>
      <c r="E5346" s="109"/>
      <c r="F5346" s="109"/>
      <c r="G5346" s="109"/>
      <c r="H5346" s="109"/>
      <c r="I5346" s="110"/>
    </row>
    <row r="5347" spans="2:9">
      <c r="B5347" s="109"/>
      <c r="C5347" s="109"/>
      <c r="D5347" s="109"/>
      <c r="E5347" s="109"/>
      <c r="F5347" s="109"/>
      <c r="G5347" s="109"/>
      <c r="H5347" s="109"/>
      <c r="I5347" s="110"/>
    </row>
    <row r="5348" spans="2:9">
      <c r="B5348" s="109"/>
      <c r="C5348" s="109"/>
      <c r="D5348" s="109"/>
      <c r="E5348" s="109"/>
      <c r="F5348" s="109"/>
      <c r="G5348" s="109"/>
      <c r="H5348" s="109"/>
      <c r="I5348" s="110"/>
    </row>
    <row r="5349" spans="2:9">
      <c r="B5349" s="109"/>
      <c r="C5349" s="109"/>
      <c r="D5349" s="109"/>
      <c r="E5349" s="109"/>
      <c r="F5349" s="109"/>
      <c r="G5349" s="109"/>
      <c r="H5349" s="109"/>
      <c r="I5349" s="110"/>
    </row>
    <row r="5350" spans="2:9">
      <c r="B5350" s="109"/>
      <c r="C5350" s="109"/>
      <c r="D5350" s="109"/>
      <c r="E5350" s="109"/>
      <c r="F5350" s="109"/>
      <c r="G5350" s="109"/>
      <c r="H5350" s="109"/>
      <c r="I5350" s="110"/>
    </row>
    <row r="5351" spans="2:9">
      <c r="B5351" s="109"/>
      <c r="C5351" s="109"/>
      <c r="D5351" s="109"/>
      <c r="E5351" s="109"/>
      <c r="F5351" s="109"/>
      <c r="G5351" s="109"/>
      <c r="H5351" s="109"/>
      <c r="I5351" s="110"/>
    </row>
    <row r="5352" spans="2:9">
      <c r="B5352" s="109"/>
      <c r="C5352" s="109"/>
      <c r="D5352" s="109"/>
      <c r="E5352" s="109"/>
      <c r="F5352" s="109"/>
      <c r="G5352" s="109"/>
      <c r="H5352" s="109"/>
      <c r="I5352" s="110"/>
    </row>
    <row r="5353" spans="2:9">
      <c r="B5353" s="109"/>
      <c r="C5353" s="109"/>
      <c r="D5353" s="109"/>
      <c r="E5353" s="109"/>
      <c r="F5353" s="109"/>
      <c r="G5353" s="109"/>
      <c r="H5353" s="109"/>
      <c r="I5353" s="110"/>
    </row>
    <row r="5354" spans="2:9">
      <c r="B5354" s="109"/>
      <c r="C5354" s="109"/>
      <c r="D5354" s="109"/>
      <c r="E5354" s="109"/>
      <c r="F5354" s="109"/>
      <c r="G5354" s="109"/>
      <c r="H5354" s="109"/>
      <c r="I5354" s="110"/>
    </row>
    <row r="5355" spans="2:9">
      <c r="B5355" s="109"/>
      <c r="C5355" s="109"/>
      <c r="D5355" s="109"/>
      <c r="E5355" s="109"/>
      <c r="F5355" s="109"/>
      <c r="G5355" s="109"/>
      <c r="H5355" s="109"/>
      <c r="I5355" s="110"/>
    </row>
    <row r="5356" spans="2:9">
      <c r="B5356" s="109"/>
      <c r="C5356" s="109"/>
      <c r="D5356" s="109"/>
      <c r="E5356" s="109"/>
      <c r="F5356" s="109"/>
      <c r="G5356" s="109"/>
      <c r="H5356" s="109"/>
      <c r="I5356" s="110"/>
    </row>
    <row r="5357" spans="2:9">
      <c r="B5357" s="109"/>
      <c r="C5357" s="109"/>
      <c r="D5357" s="109"/>
      <c r="E5357" s="109"/>
      <c r="F5357" s="109"/>
      <c r="G5357" s="109"/>
      <c r="H5357" s="109"/>
      <c r="I5357" s="110"/>
    </row>
    <row r="5358" spans="2:9">
      <c r="B5358" s="109"/>
      <c r="C5358" s="109"/>
      <c r="D5358" s="109"/>
      <c r="E5358" s="109"/>
      <c r="F5358" s="109"/>
      <c r="G5358" s="109"/>
      <c r="H5358" s="109"/>
      <c r="I5358" s="110"/>
    </row>
    <row r="5359" spans="2:9">
      <c r="B5359" s="109"/>
      <c r="C5359" s="109"/>
      <c r="D5359" s="109"/>
      <c r="E5359" s="109"/>
      <c r="F5359" s="109"/>
      <c r="G5359" s="109"/>
      <c r="H5359" s="109"/>
      <c r="I5359" s="110"/>
    </row>
    <row r="5360" spans="2:9">
      <c r="B5360" s="109"/>
      <c r="C5360" s="109"/>
      <c r="D5360" s="109"/>
      <c r="E5360" s="109"/>
      <c r="F5360" s="109"/>
      <c r="G5360" s="109"/>
      <c r="H5360" s="109"/>
      <c r="I5360" s="110"/>
    </row>
    <row r="5361" spans="2:9">
      <c r="B5361" s="109"/>
      <c r="C5361" s="109"/>
      <c r="D5361" s="109"/>
      <c r="E5361" s="109"/>
      <c r="F5361" s="109"/>
      <c r="G5361" s="109"/>
      <c r="H5361" s="109"/>
      <c r="I5361" s="110"/>
    </row>
    <row r="5362" spans="2:9">
      <c r="B5362" s="109"/>
      <c r="C5362" s="109"/>
      <c r="D5362" s="109"/>
      <c r="E5362" s="109"/>
      <c r="F5362" s="109"/>
      <c r="G5362" s="109"/>
      <c r="H5362" s="109"/>
      <c r="I5362" s="110"/>
    </row>
    <row r="5363" spans="2:9">
      <c r="B5363" s="109"/>
      <c r="C5363" s="109"/>
      <c r="D5363" s="109"/>
      <c r="E5363" s="109"/>
      <c r="F5363" s="109"/>
      <c r="G5363" s="109"/>
      <c r="H5363" s="109"/>
      <c r="I5363" s="110"/>
    </row>
    <row r="5364" spans="2:9">
      <c r="B5364" s="109"/>
      <c r="C5364" s="109"/>
      <c r="D5364" s="109"/>
      <c r="E5364" s="109"/>
      <c r="F5364" s="109"/>
      <c r="G5364" s="109"/>
      <c r="H5364" s="109"/>
      <c r="I5364" s="110"/>
    </row>
    <row r="5365" spans="2:9">
      <c r="B5365" s="109"/>
      <c r="C5365" s="109"/>
      <c r="D5365" s="109"/>
      <c r="E5365" s="109"/>
      <c r="F5365" s="109"/>
      <c r="G5365" s="109"/>
      <c r="H5365" s="109"/>
      <c r="I5365" s="110"/>
    </row>
    <row r="5366" spans="2:9">
      <c r="B5366" s="109"/>
      <c r="C5366" s="109"/>
      <c r="D5366" s="109"/>
      <c r="E5366" s="109"/>
      <c r="F5366" s="109"/>
      <c r="G5366" s="109"/>
      <c r="H5366" s="109"/>
      <c r="I5366" s="110"/>
    </row>
    <row r="5367" spans="2:9">
      <c r="B5367" s="109"/>
      <c r="C5367" s="109"/>
      <c r="D5367" s="109"/>
      <c r="E5367" s="109"/>
      <c r="F5367" s="109"/>
      <c r="G5367" s="109"/>
      <c r="H5367" s="109"/>
      <c r="I5367" s="110"/>
    </row>
    <row r="5368" spans="2:9">
      <c r="B5368" s="109"/>
      <c r="C5368" s="109"/>
      <c r="D5368" s="109"/>
      <c r="E5368" s="109"/>
      <c r="F5368" s="109"/>
      <c r="G5368" s="109"/>
      <c r="H5368" s="109"/>
      <c r="I5368" s="110"/>
    </row>
    <row r="5369" spans="2:9">
      <c r="B5369" s="109"/>
      <c r="C5369" s="109"/>
      <c r="D5369" s="109"/>
      <c r="E5369" s="109"/>
      <c r="F5369" s="109"/>
      <c r="G5369" s="109"/>
      <c r="H5369" s="109"/>
      <c r="I5369" s="110"/>
    </row>
    <row r="5370" spans="2:9">
      <c r="B5370" s="109"/>
      <c r="C5370" s="109"/>
      <c r="D5370" s="109"/>
      <c r="E5370" s="109"/>
      <c r="F5370" s="109"/>
      <c r="G5370" s="109"/>
      <c r="H5370" s="109"/>
      <c r="I5370" s="110"/>
    </row>
    <row r="5371" spans="2:9">
      <c r="B5371" s="109"/>
      <c r="C5371" s="109"/>
      <c r="D5371" s="109"/>
      <c r="E5371" s="109"/>
      <c r="F5371" s="109"/>
      <c r="G5371" s="109"/>
      <c r="H5371" s="109"/>
      <c r="I5371" s="110"/>
    </row>
    <row r="5372" spans="2:9">
      <c r="B5372" s="109"/>
      <c r="C5372" s="109"/>
      <c r="D5372" s="109"/>
      <c r="E5372" s="109"/>
      <c r="F5372" s="109"/>
      <c r="G5372" s="109"/>
      <c r="H5372" s="109"/>
      <c r="I5372" s="110"/>
    </row>
    <row r="5373" spans="2:9">
      <c r="B5373" s="109"/>
      <c r="C5373" s="109"/>
      <c r="D5373" s="109"/>
      <c r="E5373" s="109"/>
      <c r="F5373" s="109"/>
      <c r="G5373" s="109"/>
      <c r="H5373" s="109"/>
      <c r="I5373" s="110"/>
    </row>
    <row r="5374" spans="2:9">
      <c r="B5374" s="109"/>
      <c r="C5374" s="109"/>
      <c r="D5374" s="109"/>
      <c r="E5374" s="109"/>
      <c r="F5374" s="109"/>
      <c r="G5374" s="109"/>
      <c r="H5374" s="109"/>
      <c r="I5374" s="110"/>
    </row>
    <row r="5375" spans="2:9">
      <c r="B5375" s="109"/>
      <c r="C5375" s="109"/>
      <c r="D5375" s="109"/>
      <c r="E5375" s="109"/>
      <c r="F5375" s="109"/>
      <c r="G5375" s="109"/>
      <c r="H5375" s="109"/>
      <c r="I5375" s="110"/>
    </row>
    <row r="5376" spans="2:9">
      <c r="B5376" s="109"/>
      <c r="C5376" s="109"/>
      <c r="D5376" s="109"/>
      <c r="E5376" s="109"/>
      <c r="F5376" s="109"/>
      <c r="G5376" s="109"/>
      <c r="H5376" s="109"/>
      <c r="I5376" s="110"/>
    </row>
    <row r="5377" spans="2:9">
      <c r="B5377" s="109"/>
      <c r="C5377" s="109"/>
      <c r="D5377" s="109"/>
      <c r="E5377" s="109"/>
      <c r="F5377" s="109"/>
      <c r="G5377" s="109"/>
      <c r="H5377" s="109"/>
      <c r="I5377" s="110"/>
    </row>
    <row r="5378" spans="2:9">
      <c r="B5378" s="109"/>
      <c r="C5378" s="109"/>
      <c r="D5378" s="109"/>
      <c r="E5378" s="109"/>
      <c r="F5378" s="109"/>
      <c r="G5378" s="109"/>
      <c r="H5378" s="109"/>
      <c r="I5378" s="110"/>
    </row>
    <row r="5379" spans="2:9">
      <c r="B5379" s="109"/>
      <c r="C5379" s="109"/>
      <c r="D5379" s="109"/>
      <c r="E5379" s="109"/>
      <c r="F5379" s="109"/>
      <c r="G5379" s="109"/>
      <c r="H5379" s="109"/>
      <c r="I5379" s="110"/>
    </row>
    <row r="5380" spans="2:9">
      <c r="B5380" s="109"/>
      <c r="C5380" s="109"/>
      <c r="D5380" s="109"/>
      <c r="E5380" s="109"/>
      <c r="F5380" s="109"/>
      <c r="G5380" s="109"/>
      <c r="H5380" s="109"/>
      <c r="I5380" s="110"/>
    </row>
    <row r="5381" spans="2:9">
      <c r="B5381" s="109"/>
      <c r="C5381" s="109"/>
      <c r="D5381" s="109"/>
      <c r="E5381" s="109"/>
      <c r="F5381" s="109"/>
      <c r="G5381" s="109"/>
      <c r="H5381" s="109"/>
      <c r="I5381" s="110"/>
    </row>
    <row r="5382" spans="2:9">
      <c r="B5382" s="109"/>
      <c r="C5382" s="109"/>
      <c r="D5382" s="109"/>
      <c r="E5382" s="109"/>
      <c r="F5382" s="109"/>
      <c r="G5382" s="109"/>
      <c r="H5382" s="109"/>
      <c r="I5382" s="110"/>
    </row>
    <row r="5383" spans="2:9">
      <c r="B5383" s="109"/>
      <c r="C5383" s="109"/>
      <c r="D5383" s="109"/>
      <c r="E5383" s="109"/>
      <c r="F5383" s="109"/>
      <c r="G5383" s="109"/>
      <c r="H5383" s="109"/>
      <c r="I5383" s="110"/>
    </row>
    <row r="5384" spans="2:9">
      <c r="B5384" s="109"/>
      <c r="C5384" s="109"/>
      <c r="D5384" s="109"/>
      <c r="E5384" s="109"/>
      <c r="F5384" s="109"/>
      <c r="G5384" s="109"/>
      <c r="H5384" s="109"/>
      <c r="I5384" s="110"/>
    </row>
    <row r="5385" spans="2:9">
      <c r="B5385" s="109"/>
      <c r="C5385" s="109"/>
      <c r="D5385" s="109"/>
      <c r="E5385" s="109"/>
      <c r="F5385" s="109"/>
      <c r="G5385" s="109"/>
      <c r="H5385" s="109"/>
      <c r="I5385" s="110"/>
    </row>
    <row r="5386" spans="2:9">
      <c r="B5386" s="109"/>
      <c r="C5386" s="109"/>
      <c r="D5386" s="109"/>
      <c r="E5386" s="109"/>
      <c r="F5386" s="109"/>
      <c r="G5386" s="109"/>
      <c r="H5386" s="109"/>
      <c r="I5386" s="110"/>
    </row>
    <row r="5387" spans="2:9">
      <c r="B5387" s="109"/>
      <c r="C5387" s="109"/>
      <c r="D5387" s="109"/>
      <c r="E5387" s="109"/>
      <c r="F5387" s="109"/>
      <c r="G5387" s="109"/>
      <c r="H5387" s="109"/>
      <c r="I5387" s="110"/>
    </row>
    <row r="5388" spans="2:9">
      <c r="B5388" s="109"/>
      <c r="C5388" s="109"/>
      <c r="D5388" s="109"/>
      <c r="E5388" s="109"/>
      <c r="F5388" s="109"/>
      <c r="G5388" s="109"/>
      <c r="H5388" s="109"/>
      <c r="I5388" s="110"/>
    </row>
    <row r="5389" spans="2:9">
      <c r="B5389" s="109"/>
      <c r="C5389" s="109"/>
      <c r="D5389" s="109"/>
      <c r="E5389" s="109"/>
      <c r="F5389" s="109"/>
      <c r="G5389" s="109"/>
      <c r="H5389" s="109"/>
      <c r="I5389" s="110"/>
    </row>
    <row r="5390" spans="2:9">
      <c r="B5390" s="109"/>
      <c r="C5390" s="109"/>
      <c r="D5390" s="109"/>
      <c r="E5390" s="109"/>
      <c r="F5390" s="109"/>
      <c r="G5390" s="109"/>
      <c r="H5390" s="109"/>
      <c r="I5390" s="110"/>
    </row>
    <row r="5391" spans="2:9">
      <c r="B5391" s="109"/>
      <c r="C5391" s="109"/>
      <c r="D5391" s="109"/>
      <c r="E5391" s="109"/>
      <c r="F5391" s="109"/>
      <c r="G5391" s="109"/>
      <c r="H5391" s="109"/>
      <c r="I5391" s="110"/>
    </row>
    <row r="5392" spans="2:9">
      <c r="B5392" s="109"/>
      <c r="C5392" s="109"/>
      <c r="D5392" s="109"/>
      <c r="E5392" s="109"/>
      <c r="F5392" s="109"/>
      <c r="G5392" s="109"/>
      <c r="H5392" s="109"/>
      <c r="I5392" s="110"/>
    </row>
    <row r="5393" spans="2:9">
      <c r="B5393" s="109"/>
      <c r="C5393" s="109"/>
      <c r="D5393" s="109"/>
      <c r="E5393" s="109"/>
      <c r="F5393" s="109"/>
      <c r="G5393" s="109"/>
      <c r="H5393" s="109"/>
      <c r="I5393" s="110"/>
    </row>
    <row r="5394" spans="2:9">
      <c r="B5394" s="109"/>
      <c r="C5394" s="109"/>
      <c r="D5394" s="109"/>
      <c r="E5394" s="109"/>
      <c r="F5394" s="109"/>
      <c r="G5394" s="109"/>
      <c r="H5394" s="109"/>
      <c r="I5394" s="110"/>
    </row>
    <row r="5395" spans="2:9">
      <c r="B5395" s="109"/>
      <c r="C5395" s="109"/>
      <c r="D5395" s="109"/>
      <c r="E5395" s="109"/>
      <c r="F5395" s="109"/>
      <c r="G5395" s="109"/>
      <c r="H5395" s="109"/>
      <c r="I5395" s="110"/>
    </row>
    <row r="5396" spans="2:9">
      <c r="B5396" s="109"/>
      <c r="C5396" s="109"/>
      <c r="D5396" s="109"/>
      <c r="E5396" s="109"/>
      <c r="F5396" s="109"/>
      <c r="G5396" s="109"/>
      <c r="H5396" s="109"/>
      <c r="I5396" s="110"/>
    </row>
    <row r="5397" spans="2:9">
      <c r="B5397" s="109"/>
      <c r="C5397" s="109"/>
      <c r="D5397" s="109"/>
      <c r="E5397" s="109"/>
      <c r="F5397" s="109"/>
      <c r="G5397" s="109"/>
      <c r="H5397" s="109"/>
      <c r="I5397" s="110"/>
    </row>
    <row r="5398" spans="2:9">
      <c r="B5398" s="109"/>
      <c r="C5398" s="109"/>
      <c r="D5398" s="109"/>
      <c r="E5398" s="109"/>
      <c r="F5398" s="109"/>
      <c r="G5398" s="109"/>
      <c r="H5398" s="109"/>
      <c r="I5398" s="110"/>
    </row>
    <row r="5399" spans="2:9">
      <c r="B5399" s="109"/>
      <c r="C5399" s="109"/>
      <c r="D5399" s="109"/>
      <c r="E5399" s="109"/>
      <c r="F5399" s="109"/>
      <c r="G5399" s="109"/>
      <c r="H5399" s="109"/>
      <c r="I5399" s="110"/>
    </row>
    <row r="5400" spans="2:9">
      <c r="B5400" s="109"/>
      <c r="C5400" s="109"/>
      <c r="D5400" s="109"/>
      <c r="E5400" s="109"/>
      <c r="F5400" s="109"/>
      <c r="G5400" s="109"/>
      <c r="H5400" s="109"/>
      <c r="I5400" s="110"/>
    </row>
    <row r="5401" spans="2:9">
      <c r="B5401" s="109"/>
      <c r="C5401" s="109"/>
      <c r="D5401" s="109"/>
      <c r="E5401" s="109"/>
      <c r="F5401" s="109"/>
      <c r="G5401" s="109"/>
      <c r="H5401" s="109"/>
      <c r="I5401" s="110"/>
    </row>
    <row r="5402" spans="2:9">
      <c r="B5402" s="109"/>
      <c r="C5402" s="109"/>
      <c r="D5402" s="109"/>
      <c r="E5402" s="109"/>
      <c r="F5402" s="109"/>
      <c r="G5402" s="109"/>
      <c r="H5402" s="109"/>
      <c r="I5402" s="110"/>
    </row>
    <row r="5403" spans="2:9">
      <c r="B5403" s="109"/>
      <c r="C5403" s="109"/>
      <c r="D5403" s="109"/>
      <c r="E5403" s="109"/>
      <c r="F5403" s="109"/>
      <c r="G5403" s="109"/>
      <c r="H5403" s="109"/>
      <c r="I5403" s="110"/>
    </row>
    <row r="5404" spans="2:9">
      <c r="B5404" s="109"/>
      <c r="C5404" s="109"/>
      <c r="D5404" s="109"/>
      <c r="E5404" s="109"/>
      <c r="F5404" s="109"/>
      <c r="G5404" s="109"/>
      <c r="H5404" s="109"/>
      <c r="I5404" s="110"/>
    </row>
    <row r="5405" spans="2:9">
      <c r="B5405" s="109"/>
      <c r="C5405" s="109"/>
      <c r="D5405" s="109"/>
      <c r="E5405" s="109"/>
      <c r="F5405" s="109"/>
      <c r="G5405" s="109"/>
      <c r="H5405" s="109"/>
      <c r="I5405" s="110"/>
    </row>
    <row r="5406" spans="2:9">
      <c r="B5406" s="109"/>
      <c r="C5406" s="109"/>
      <c r="D5406" s="109"/>
      <c r="E5406" s="109"/>
      <c r="F5406" s="109"/>
      <c r="G5406" s="109"/>
      <c r="H5406" s="109"/>
      <c r="I5406" s="110"/>
    </row>
    <row r="5407" spans="2:9">
      <c r="B5407" s="109"/>
      <c r="C5407" s="109"/>
      <c r="D5407" s="109"/>
      <c r="E5407" s="109"/>
      <c r="F5407" s="109"/>
      <c r="G5407" s="109"/>
      <c r="H5407" s="109"/>
      <c r="I5407" s="110"/>
    </row>
    <row r="5408" spans="2:9">
      <c r="B5408" s="109"/>
      <c r="C5408" s="109"/>
      <c r="D5408" s="109"/>
      <c r="E5408" s="109"/>
      <c r="F5408" s="109"/>
      <c r="G5408" s="109"/>
      <c r="H5408" s="109"/>
      <c r="I5408" s="110"/>
    </row>
    <row r="5409" spans="2:9">
      <c r="B5409" s="109"/>
      <c r="C5409" s="109"/>
      <c r="D5409" s="109"/>
      <c r="E5409" s="109"/>
      <c r="F5409" s="109"/>
      <c r="G5409" s="109"/>
      <c r="H5409" s="109"/>
      <c r="I5409" s="110"/>
    </row>
    <row r="5410" spans="2:9">
      <c r="B5410" s="109"/>
      <c r="C5410" s="109"/>
      <c r="D5410" s="109"/>
      <c r="E5410" s="109"/>
      <c r="F5410" s="109"/>
      <c r="G5410" s="109"/>
      <c r="H5410" s="109"/>
      <c r="I5410" s="110"/>
    </row>
    <row r="5411" spans="2:9">
      <c r="B5411" s="109"/>
      <c r="C5411" s="109"/>
      <c r="D5411" s="109"/>
      <c r="E5411" s="109"/>
      <c r="F5411" s="109"/>
      <c r="G5411" s="109"/>
      <c r="H5411" s="109"/>
      <c r="I5411" s="110"/>
    </row>
    <row r="5412" spans="2:9">
      <c r="B5412" s="109"/>
      <c r="C5412" s="109"/>
      <c r="D5412" s="109"/>
      <c r="E5412" s="109"/>
      <c r="F5412" s="109"/>
      <c r="G5412" s="109"/>
      <c r="H5412" s="109"/>
      <c r="I5412" s="110"/>
    </row>
    <row r="5413" spans="2:9">
      <c r="B5413" s="109"/>
      <c r="C5413" s="109"/>
      <c r="D5413" s="109"/>
      <c r="E5413" s="109"/>
      <c r="F5413" s="109"/>
      <c r="G5413" s="109"/>
      <c r="H5413" s="109"/>
      <c r="I5413" s="110"/>
    </row>
    <row r="5414" spans="2:9">
      <c r="B5414" s="109"/>
      <c r="C5414" s="109"/>
      <c r="D5414" s="109"/>
      <c r="E5414" s="109"/>
      <c r="F5414" s="109"/>
      <c r="G5414" s="109"/>
      <c r="H5414" s="109"/>
      <c r="I5414" s="110"/>
    </row>
    <row r="5415" spans="2:9">
      <c r="B5415" s="109"/>
      <c r="C5415" s="109"/>
      <c r="D5415" s="109"/>
      <c r="E5415" s="109"/>
      <c r="F5415" s="109"/>
      <c r="G5415" s="109"/>
      <c r="H5415" s="109"/>
      <c r="I5415" s="110"/>
    </row>
    <row r="5416" spans="2:9">
      <c r="B5416" s="109"/>
      <c r="C5416" s="109"/>
      <c r="D5416" s="109"/>
      <c r="E5416" s="109"/>
      <c r="F5416" s="109"/>
      <c r="G5416" s="109"/>
      <c r="H5416" s="109"/>
      <c r="I5416" s="110"/>
    </row>
    <row r="5417" spans="2:9">
      <c r="B5417" s="109"/>
      <c r="C5417" s="109"/>
      <c r="D5417" s="109"/>
      <c r="E5417" s="109"/>
      <c r="F5417" s="109"/>
      <c r="G5417" s="109"/>
      <c r="H5417" s="109"/>
      <c r="I5417" s="110"/>
    </row>
    <row r="5418" spans="2:9">
      <c r="B5418" s="109"/>
      <c r="C5418" s="109"/>
      <c r="D5418" s="109"/>
      <c r="E5418" s="109"/>
      <c r="F5418" s="109"/>
      <c r="G5418" s="109"/>
      <c r="H5418" s="109"/>
      <c r="I5418" s="110"/>
    </row>
    <row r="5419" spans="2:9">
      <c r="B5419" s="109"/>
      <c r="C5419" s="109"/>
      <c r="D5419" s="109"/>
      <c r="E5419" s="109"/>
      <c r="F5419" s="109"/>
      <c r="G5419" s="109"/>
      <c r="H5419" s="109"/>
      <c r="I5419" s="110"/>
    </row>
    <row r="5420" spans="2:9">
      <c r="B5420" s="109"/>
      <c r="C5420" s="109"/>
      <c r="D5420" s="109"/>
      <c r="E5420" s="109"/>
      <c r="F5420" s="109"/>
      <c r="G5420" s="109"/>
      <c r="H5420" s="109"/>
      <c r="I5420" s="110"/>
    </row>
    <row r="5421" spans="2:9">
      <c r="B5421" s="109"/>
      <c r="C5421" s="109"/>
      <c r="D5421" s="109"/>
      <c r="E5421" s="109"/>
      <c r="F5421" s="109"/>
      <c r="G5421" s="109"/>
      <c r="H5421" s="109"/>
      <c r="I5421" s="110"/>
    </row>
    <row r="5422" spans="2:9">
      <c r="B5422" s="109"/>
      <c r="C5422" s="109"/>
      <c r="D5422" s="109"/>
      <c r="E5422" s="109"/>
      <c r="F5422" s="109"/>
      <c r="G5422" s="109"/>
      <c r="H5422" s="109"/>
      <c r="I5422" s="110"/>
    </row>
    <row r="5423" spans="2:9">
      <c r="B5423" s="109"/>
      <c r="C5423" s="109"/>
      <c r="D5423" s="109"/>
      <c r="E5423" s="109"/>
      <c r="F5423" s="109"/>
      <c r="G5423" s="109"/>
      <c r="H5423" s="109"/>
      <c r="I5423" s="110"/>
    </row>
    <row r="5424" spans="2:9">
      <c r="B5424" s="109"/>
      <c r="C5424" s="109"/>
      <c r="D5424" s="109"/>
      <c r="E5424" s="109"/>
      <c r="F5424" s="109"/>
      <c r="G5424" s="109"/>
      <c r="H5424" s="109"/>
      <c r="I5424" s="110"/>
    </row>
    <row r="5425" spans="2:9">
      <c r="B5425" s="109"/>
      <c r="C5425" s="109"/>
      <c r="D5425" s="109"/>
      <c r="E5425" s="109"/>
      <c r="F5425" s="109"/>
      <c r="G5425" s="109"/>
      <c r="H5425" s="109"/>
      <c r="I5425" s="110"/>
    </row>
    <row r="5426" spans="2:9">
      <c r="B5426" s="109"/>
      <c r="C5426" s="109"/>
      <c r="D5426" s="109"/>
      <c r="E5426" s="109"/>
      <c r="F5426" s="109"/>
      <c r="G5426" s="109"/>
      <c r="H5426" s="109"/>
      <c r="I5426" s="110"/>
    </row>
    <row r="5427" spans="2:9">
      <c r="B5427" s="109"/>
      <c r="C5427" s="109"/>
      <c r="D5427" s="109"/>
      <c r="E5427" s="109"/>
      <c r="F5427" s="109"/>
      <c r="G5427" s="109"/>
      <c r="H5427" s="109"/>
      <c r="I5427" s="110"/>
    </row>
    <row r="5428" spans="2:9">
      <c r="B5428" s="109"/>
      <c r="C5428" s="109"/>
      <c r="D5428" s="109"/>
      <c r="E5428" s="109"/>
      <c r="F5428" s="109"/>
      <c r="G5428" s="109"/>
      <c r="H5428" s="109"/>
      <c r="I5428" s="110"/>
    </row>
    <row r="5429" spans="2:9">
      <c r="B5429" s="109"/>
      <c r="C5429" s="109"/>
      <c r="D5429" s="109"/>
      <c r="E5429" s="109"/>
      <c r="F5429" s="109"/>
      <c r="G5429" s="109"/>
      <c r="H5429" s="109"/>
      <c r="I5429" s="110"/>
    </row>
    <row r="5430" spans="2:9">
      <c r="B5430" s="109"/>
      <c r="C5430" s="109"/>
      <c r="D5430" s="109"/>
      <c r="E5430" s="109"/>
      <c r="F5430" s="109"/>
      <c r="G5430" s="109"/>
      <c r="H5430" s="109"/>
      <c r="I5430" s="110"/>
    </row>
    <row r="5431" spans="2:9">
      <c r="B5431" s="109"/>
      <c r="C5431" s="109"/>
      <c r="D5431" s="109"/>
      <c r="E5431" s="109"/>
      <c r="F5431" s="109"/>
      <c r="G5431" s="109"/>
      <c r="H5431" s="109"/>
      <c r="I5431" s="110"/>
    </row>
    <row r="5432" spans="2:9">
      <c r="B5432" s="109"/>
      <c r="C5432" s="109"/>
      <c r="D5432" s="109"/>
      <c r="E5432" s="109"/>
      <c r="F5432" s="109"/>
      <c r="G5432" s="109"/>
      <c r="H5432" s="109"/>
      <c r="I5432" s="110"/>
    </row>
    <row r="5433" spans="2:9">
      <c r="B5433" s="109"/>
      <c r="C5433" s="109"/>
      <c r="D5433" s="109"/>
      <c r="E5433" s="109"/>
      <c r="F5433" s="109"/>
      <c r="G5433" s="109"/>
      <c r="H5433" s="109"/>
      <c r="I5433" s="110"/>
    </row>
    <row r="5434" spans="2:9">
      <c r="B5434" s="109"/>
      <c r="C5434" s="109"/>
      <c r="D5434" s="109"/>
      <c r="E5434" s="109"/>
      <c r="F5434" s="109"/>
      <c r="G5434" s="109"/>
      <c r="H5434" s="109"/>
      <c r="I5434" s="110"/>
    </row>
    <row r="5435" spans="2:9">
      <c r="B5435" s="109"/>
      <c r="C5435" s="109"/>
      <c r="D5435" s="109"/>
      <c r="E5435" s="109"/>
      <c r="F5435" s="109"/>
      <c r="G5435" s="109"/>
      <c r="H5435" s="109"/>
      <c r="I5435" s="110"/>
    </row>
    <row r="5436" spans="2:9">
      <c r="B5436" s="109"/>
      <c r="C5436" s="109"/>
      <c r="D5436" s="109"/>
      <c r="E5436" s="109"/>
      <c r="F5436" s="109"/>
      <c r="G5436" s="109"/>
      <c r="H5436" s="109"/>
      <c r="I5436" s="110"/>
    </row>
    <row r="5437" spans="2:9">
      <c r="B5437" s="109"/>
      <c r="C5437" s="109"/>
      <c r="D5437" s="109"/>
      <c r="E5437" s="109"/>
      <c r="F5437" s="109"/>
      <c r="G5437" s="109"/>
      <c r="H5437" s="109"/>
      <c r="I5437" s="110"/>
    </row>
    <row r="5438" spans="2:9">
      <c r="B5438" s="109"/>
      <c r="C5438" s="109"/>
      <c r="D5438" s="109"/>
      <c r="E5438" s="109"/>
      <c r="F5438" s="109"/>
      <c r="G5438" s="109"/>
      <c r="H5438" s="109"/>
      <c r="I5438" s="110"/>
    </row>
    <row r="5439" spans="2:9">
      <c r="B5439" s="109"/>
      <c r="C5439" s="109"/>
      <c r="D5439" s="109"/>
      <c r="E5439" s="109"/>
      <c r="F5439" s="109"/>
      <c r="G5439" s="109"/>
      <c r="H5439" s="109"/>
      <c r="I5439" s="110"/>
    </row>
    <row r="5440" spans="2:9">
      <c r="B5440" s="109"/>
      <c r="C5440" s="109"/>
      <c r="D5440" s="109"/>
      <c r="E5440" s="109"/>
      <c r="F5440" s="109"/>
      <c r="G5440" s="109"/>
      <c r="H5440" s="109"/>
      <c r="I5440" s="110"/>
    </row>
    <row r="5441" spans="2:9">
      <c r="B5441" s="109"/>
      <c r="C5441" s="109"/>
      <c r="D5441" s="109"/>
      <c r="E5441" s="109"/>
      <c r="F5441" s="109"/>
      <c r="G5441" s="109"/>
      <c r="H5441" s="109"/>
      <c r="I5441" s="110"/>
    </row>
    <row r="5442" spans="2:9">
      <c r="B5442" s="109"/>
      <c r="C5442" s="109"/>
      <c r="D5442" s="109"/>
      <c r="E5442" s="109"/>
      <c r="F5442" s="109"/>
      <c r="G5442" s="109"/>
      <c r="H5442" s="109"/>
      <c r="I5442" s="110"/>
    </row>
    <row r="5443" spans="2:9">
      <c r="B5443" s="109"/>
      <c r="C5443" s="109"/>
      <c r="D5443" s="109"/>
      <c r="E5443" s="109"/>
      <c r="F5443" s="109"/>
      <c r="G5443" s="109"/>
      <c r="H5443" s="109"/>
      <c r="I5443" s="110"/>
    </row>
    <row r="5444" spans="2:9">
      <c r="B5444" s="109"/>
      <c r="C5444" s="109"/>
      <c r="D5444" s="109"/>
      <c r="E5444" s="109"/>
      <c r="F5444" s="109"/>
      <c r="G5444" s="109"/>
      <c r="H5444" s="109"/>
      <c r="I5444" s="110"/>
    </row>
    <row r="5445" spans="2:9">
      <c r="B5445" s="109"/>
      <c r="C5445" s="109"/>
      <c r="D5445" s="109"/>
      <c r="E5445" s="109"/>
      <c r="F5445" s="109"/>
      <c r="G5445" s="109"/>
      <c r="H5445" s="109"/>
      <c r="I5445" s="110"/>
    </row>
    <row r="5446" spans="2:9">
      <c r="B5446" s="109"/>
      <c r="C5446" s="109"/>
      <c r="D5446" s="109"/>
      <c r="E5446" s="109"/>
      <c r="F5446" s="109"/>
      <c r="G5446" s="109"/>
      <c r="H5446" s="109"/>
      <c r="I5446" s="110"/>
    </row>
    <row r="5447" spans="2:9">
      <c r="B5447" s="109"/>
      <c r="C5447" s="109"/>
      <c r="D5447" s="109"/>
      <c r="E5447" s="109"/>
      <c r="F5447" s="109"/>
      <c r="G5447" s="109"/>
      <c r="H5447" s="109"/>
      <c r="I5447" s="110"/>
    </row>
    <row r="5448" spans="2:9">
      <c r="B5448" s="109"/>
      <c r="C5448" s="109"/>
      <c r="D5448" s="109"/>
      <c r="E5448" s="109"/>
      <c r="F5448" s="109"/>
      <c r="G5448" s="109"/>
      <c r="H5448" s="109"/>
      <c r="I5448" s="110"/>
    </row>
    <row r="5449" spans="2:9">
      <c r="B5449" s="109"/>
      <c r="C5449" s="109"/>
      <c r="D5449" s="109"/>
      <c r="E5449" s="109"/>
      <c r="F5449" s="109"/>
      <c r="G5449" s="109"/>
      <c r="H5449" s="109"/>
      <c r="I5449" s="110"/>
    </row>
    <row r="5450" spans="2:9">
      <c r="B5450" s="109"/>
      <c r="C5450" s="109"/>
      <c r="D5450" s="109"/>
      <c r="E5450" s="109"/>
      <c r="F5450" s="109"/>
      <c r="G5450" s="109"/>
      <c r="H5450" s="109"/>
      <c r="I5450" s="110"/>
    </row>
    <row r="5451" spans="2:9">
      <c r="B5451" s="109"/>
      <c r="C5451" s="109"/>
      <c r="D5451" s="109"/>
      <c r="E5451" s="109"/>
      <c r="F5451" s="109"/>
      <c r="G5451" s="109"/>
      <c r="H5451" s="109"/>
      <c r="I5451" s="110"/>
    </row>
    <row r="5452" spans="2:9">
      <c r="B5452" s="109"/>
      <c r="C5452" s="109"/>
      <c r="D5452" s="109"/>
      <c r="E5452" s="109"/>
      <c r="F5452" s="109"/>
      <c r="G5452" s="109"/>
      <c r="H5452" s="109"/>
      <c r="I5452" s="110"/>
    </row>
    <row r="5453" spans="2:9">
      <c r="B5453" s="109"/>
      <c r="C5453" s="109"/>
      <c r="D5453" s="109"/>
      <c r="E5453" s="109"/>
      <c r="F5453" s="109"/>
      <c r="G5453" s="109"/>
      <c r="H5453" s="109"/>
      <c r="I5453" s="110"/>
    </row>
    <row r="5454" spans="2:9">
      <c r="B5454" s="109"/>
      <c r="C5454" s="109"/>
      <c r="D5454" s="109"/>
      <c r="E5454" s="109"/>
      <c r="F5454" s="109"/>
      <c r="G5454" s="109"/>
      <c r="H5454" s="109"/>
      <c r="I5454" s="110"/>
    </row>
    <row r="5455" spans="2:9">
      <c r="B5455" s="109"/>
      <c r="C5455" s="109"/>
      <c r="D5455" s="109"/>
      <c r="E5455" s="109"/>
      <c r="F5455" s="109"/>
      <c r="G5455" s="109"/>
      <c r="H5455" s="109"/>
      <c r="I5455" s="110"/>
    </row>
    <row r="5456" spans="2:9">
      <c r="B5456" s="109"/>
      <c r="C5456" s="109"/>
      <c r="D5456" s="109"/>
      <c r="E5456" s="109"/>
      <c r="F5456" s="109"/>
      <c r="G5456" s="109"/>
      <c r="H5456" s="109"/>
      <c r="I5456" s="110"/>
    </row>
    <row r="5457" spans="2:9">
      <c r="B5457" s="109"/>
      <c r="C5457" s="109"/>
      <c r="D5457" s="109"/>
      <c r="E5457" s="109"/>
      <c r="F5457" s="109"/>
      <c r="G5457" s="109"/>
      <c r="H5457" s="109"/>
      <c r="I5457" s="110"/>
    </row>
    <row r="5458" spans="2:9">
      <c r="B5458" s="109"/>
      <c r="C5458" s="109"/>
      <c r="D5458" s="109"/>
      <c r="E5458" s="109"/>
      <c r="F5458" s="109"/>
      <c r="G5458" s="109"/>
      <c r="H5458" s="109"/>
      <c r="I5458" s="110"/>
    </row>
    <row r="5459" spans="2:9">
      <c r="B5459" s="109"/>
      <c r="C5459" s="109"/>
      <c r="D5459" s="109"/>
      <c r="E5459" s="109"/>
      <c r="F5459" s="109"/>
      <c r="G5459" s="109"/>
      <c r="H5459" s="109"/>
      <c r="I5459" s="110"/>
    </row>
    <row r="5460" spans="2:9">
      <c r="B5460" s="109"/>
      <c r="C5460" s="109"/>
      <c r="D5460" s="109"/>
      <c r="E5460" s="109"/>
      <c r="F5460" s="109"/>
      <c r="G5460" s="109"/>
      <c r="H5460" s="109"/>
      <c r="I5460" s="110"/>
    </row>
    <row r="5461" spans="2:9">
      <c r="B5461" s="109"/>
      <c r="C5461" s="109"/>
      <c r="D5461" s="109"/>
      <c r="E5461" s="109"/>
      <c r="F5461" s="109"/>
      <c r="G5461" s="109"/>
      <c r="H5461" s="109"/>
      <c r="I5461" s="110"/>
    </row>
    <row r="5462" spans="2:9">
      <c r="B5462" s="109"/>
      <c r="C5462" s="109"/>
      <c r="D5462" s="109"/>
      <c r="E5462" s="109"/>
      <c r="F5462" s="109"/>
      <c r="G5462" s="109"/>
      <c r="H5462" s="109"/>
      <c r="I5462" s="110"/>
    </row>
    <row r="5463" spans="2:9">
      <c r="B5463" s="109"/>
      <c r="C5463" s="109"/>
      <c r="D5463" s="109"/>
      <c r="E5463" s="109"/>
      <c r="F5463" s="109"/>
      <c r="G5463" s="109"/>
      <c r="H5463" s="109"/>
      <c r="I5463" s="110"/>
    </row>
    <row r="5464" spans="2:9">
      <c r="B5464" s="109"/>
      <c r="C5464" s="109"/>
      <c r="D5464" s="109"/>
      <c r="E5464" s="109"/>
      <c r="F5464" s="109"/>
      <c r="G5464" s="109"/>
      <c r="H5464" s="109"/>
      <c r="I5464" s="110"/>
    </row>
    <row r="5465" spans="2:9">
      <c r="B5465" s="109"/>
      <c r="C5465" s="109"/>
      <c r="D5465" s="109"/>
      <c r="E5465" s="109"/>
      <c r="F5465" s="109"/>
      <c r="G5465" s="109"/>
      <c r="H5465" s="109"/>
      <c r="I5465" s="110"/>
    </row>
    <row r="5466" spans="2:9">
      <c r="B5466" s="109"/>
      <c r="C5466" s="109"/>
      <c r="D5466" s="109"/>
      <c r="E5466" s="109"/>
      <c r="F5466" s="109"/>
      <c r="G5466" s="109"/>
      <c r="H5466" s="109"/>
      <c r="I5466" s="110"/>
    </row>
    <row r="5467" spans="2:9">
      <c r="B5467" s="109"/>
      <c r="C5467" s="109"/>
      <c r="D5467" s="109"/>
      <c r="E5467" s="109"/>
      <c r="F5467" s="109"/>
      <c r="G5467" s="109"/>
      <c r="H5467" s="109"/>
      <c r="I5467" s="110"/>
    </row>
    <row r="5468" spans="2:9">
      <c r="B5468" s="109"/>
      <c r="C5468" s="109"/>
      <c r="D5468" s="109"/>
      <c r="E5468" s="109"/>
      <c r="F5468" s="109"/>
      <c r="G5468" s="109"/>
      <c r="H5468" s="109"/>
      <c r="I5468" s="110"/>
    </row>
    <row r="5469" spans="2:9">
      <c r="B5469" s="109"/>
      <c r="C5469" s="109"/>
      <c r="D5469" s="109"/>
      <c r="E5469" s="109"/>
      <c r="F5469" s="109"/>
      <c r="G5469" s="109"/>
      <c r="H5469" s="109"/>
      <c r="I5469" s="110"/>
    </row>
    <row r="5470" spans="2:9">
      <c r="B5470" s="109"/>
      <c r="C5470" s="109"/>
      <c r="D5470" s="109"/>
      <c r="E5470" s="109"/>
      <c r="F5470" s="109"/>
      <c r="G5470" s="109"/>
      <c r="H5470" s="109"/>
      <c r="I5470" s="110"/>
    </row>
    <row r="5471" spans="2:9">
      <c r="B5471" s="109"/>
      <c r="C5471" s="109"/>
      <c r="D5471" s="109"/>
      <c r="E5471" s="109"/>
      <c r="F5471" s="109"/>
      <c r="G5471" s="109"/>
      <c r="H5471" s="109"/>
      <c r="I5471" s="110"/>
    </row>
    <row r="5472" spans="2:9">
      <c r="B5472" s="109"/>
      <c r="C5472" s="109"/>
      <c r="D5472" s="109"/>
      <c r="E5472" s="109"/>
      <c r="F5472" s="109"/>
      <c r="G5472" s="109"/>
      <c r="H5472" s="109"/>
      <c r="I5472" s="110"/>
    </row>
    <row r="5473" spans="2:9">
      <c r="B5473" s="109"/>
      <c r="C5473" s="109"/>
      <c r="D5473" s="109"/>
      <c r="E5473" s="109"/>
      <c r="F5473" s="109"/>
      <c r="G5473" s="109"/>
      <c r="H5473" s="109"/>
      <c r="I5473" s="110"/>
    </row>
    <row r="5474" spans="2:9">
      <c r="B5474" s="109"/>
      <c r="C5474" s="109"/>
      <c r="D5474" s="109"/>
      <c r="E5474" s="109"/>
      <c r="F5474" s="109"/>
      <c r="G5474" s="109"/>
      <c r="H5474" s="109"/>
      <c r="I5474" s="110"/>
    </row>
    <row r="5475" spans="2:9">
      <c r="B5475" s="109"/>
      <c r="C5475" s="109"/>
      <c r="D5475" s="109"/>
      <c r="E5475" s="109"/>
      <c r="F5475" s="109"/>
      <c r="G5475" s="109"/>
      <c r="H5475" s="109"/>
      <c r="I5475" s="110"/>
    </row>
    <row r="5476" spans="2:9">
      <c r="B5476" s="109"/>
      <c r="C5476" s="109"/>
      <c r="D5476" s="109"/>
      <c r="E5476" s="109"/>
      <c r="F5476" s="109"/>
      <c r="G5476" s="109"/>
      <c r="H5476" s="109"/>
      <c r="I5476" s="110"/>
    </row>
    <row r="5477" spans="2:9">
      <c r="B5477" s="109"/>
      <c r="C5477" s="109"/>
      <c r="D5477" s="109"/>
      <c r="E5477" s="109"/>
      <c r="F5477" s="109"/>
      <c r="G5477" s="109"/>
      <c r="H5477" s="109"/>
      <c r="I5477" s="110"/>
    </row>
    <row r="5478" spans="2:9">
      <c r="B5478" s="109"/>
      <c r="C5478" s="109"/>
      <c r="D5478" s="109"/>
      <c r="E5478" s="109"/>
      <c r="F5478" s="109"/>
      <c r="G5478" s="109"/>
      <c r="H5478" s="109"/>
      <c r="I5478" s="110"/>
    </row>
    <row r="5479" spans="2:9">
      <c r="B5479" s="109"/>
      <c r="C5479" s="109"/>
      <c r="D5479" s="109"/>
      <c r="E5479" s="109"/>
      <c r="F5479" s="109"/>
      <c r="G5479" s="109"/>
      <c r="H5479" s="109"/>
      <c r="I5479" s="110"/>
    </row>
    <row r="5480" spans="2:9">
      <c r="B5480" s="109"/>
      <c r="C5480" s="109"/>
      <c r="D5480" s="109"/>
      <c r="E5480" s="109"/>
      <c r="F5480" s="109"/>
      <c r="G5480" s="109"/>
      <c r="H5480" s="109"/>
      <c r="I5480" s="110"/>
    </row>
    <row r="5481" spans="2:9">
      <c r="B5481" s="109"/>
      <c r="C5481" s="109"/>
      <c r="D5481" s="109"/>
      <c r="E5481" s="109"/>
      <c r="F5481" s="109"/>
      <c r="G5481" s="109"/>
      <c r="H5481" s="109"/>
      <c r="I5481" s="110"/>
    </row>
    <row r="5482" spans="2:9">
      <c r="B5482" s="109"/>
      <c r="C5482" s="109"/>
      <c r="D5482" s="109"/>
      <c r="E5482" s="109"/>
      <c r="F5482" s="109"/>
      <c r="G5482" s="109"/>
      <c r="H5482" s="109"/>
      <c r="I5482" s="110"/>
    </row>
    <row r="5483" spans="2:9">
      <c r="B5483" s="109"/>
      <c r="C5483" s="109"/>
      <c r="D5483" s="109"/>
      <c r="E5483" s="109"/>
      <c r="F5483" s="109"/>
      <c r="G5483" s="109"/>
      <c r="H5483" s="109"/>
      <c r="I5483" s="110"/>
    </row>
    <row r="5484" spans="2:9">
      <c r="B5484" s="109"/>
      <c r="C5484" s="109"/>
      <c r="D5484" s="109"/>
      <c r="E5484" s="109"/>
      <c r="F5484" s="109"/>
      <c r="G5484" s="109"/>
      <c r="H5484" s="109"/>
      <c r="I5484" s="110"/>
    </row>
    <row r="5485" spans="2:9">
      <c r="B5485" s="109"/>
      <c r="C5485" s="109"/>
      <c r="D5485" s="109"/>
      <c r="E5485" s="109"/>
      <c r="F5485" s="109"/>
      <c r="G5485" s="109"/>
      <c r="H5485" s="109"/>
      <c r="I5485" s="110"/>
    </row>
    <row r="5486" spans="2:9">
      <c r="B5486" s="109"/>
      <c r="C5486" s="109"/>
      <c r="D5486" s="109"/>
      <c r="E5486" s="109"/>
      <c r="F5486" s="109"/>
      <c r="G5486" s="109"/>
      <c r="H5486" s="109"/>
      <c r="I5486" s="110"/>
    </row>
    <row r="5487" spans="2:9">
      <c r="B5487" s="109"/>
      <c r="C5487" s="109"/>
      <c r="D5487" s="109"/>
      <c r="E5487" s="109"/>
      <c r="F5487" s="109"/>
      <c r="G5487" s="109"/>
      <c r="H5487" s="109"/>
      <c r="I5487" s="110"/>
    </row>
    <row r="5488" spans="2:9">
      <c r="B5488" s="109"/>
      <c r="C5488" s="109"/>
      <c r="D5488" s="109"/>
      <c r="E5488" s="109"/>
      <c r="F5488" s="109"/>
      <c r="G5488" s="109"/>
      <c r="H5488" s="109"/>
      <c r="I5488" s="110"/>
    </row>
    <row r="5489" spans="2:9">
      <c r="B5489" s="109"/>
      <c r="C5489" s="109"/>
      <c r="D5489" s="109"/>
      <c r="E5489" s="109"/>
      <c r="F5489" s="109"/>
      <c r="G5489" s="109"/>
      <c r="H5489" s="109"/>
      <c r="I5489" s="110"/>
    </row>
    <row r="5490" spans="2:9">
      <c r="B5490" s="109"/>
      <c r="C5490" s="109"/>
      <c r="D5490" s="109"/>
      <c r="E5490" s="109"/>
      <c r="F5490" s="109"/>
      <c r="G5490" s="109"/>
      <c r="H5490" s="109"/>
      <c r="I5490" s="110"/>
    </row>
    <row r="5491" spans="2:9">
      <c r="B5491" s="109"/>
      <c r="C5491" s="109"/>
      <c r="D5491" s="109"/>
      <c r="E5491" s="109"/>
      <c r="F5491" s="109"/>
      <c r="G5491" s="109"/>
      <c r="H5491" s="109"/>
      <c r="I5491" s="110"/>
    </row>
    <row r="5492" spans="2:9">
      <c r="B5492" s="109"/>
      <c r="C5492" s="109"/>
      <c r="D5492" s="109"/>
      <c r="E5492" s="109"/>
      <c r="F5492" s="109"/>
      <c r="G5492" s="109"/>
      <c r="H5492" s="109"/>
      <c r="I5492" s="110"/>
    </row>
    <row r="5493" spans="2:9">
      <c r="B5493" s="109"/>
      <c r="C5493" s="109"/>
      <c r="D5493" s="109"/>
      <c r="E5493" s="109"/>
      <c r="F5493" s="109"/>
      <c r="G5493" s="109"/>
      <c r="H5493" s="109"/>
      <c r="I5493" s="110"/>
    </row>
    <row r="5494" spans="2:9">
      <c r="B5494" s="109"/>
      <c r="C5494" s="109"/>
      <c r="D5494" s="109"/>
      <c r="E5494" s="109"/>
      <c r="F5494" s="109"/>
      <c r="G5494" s="109"/>
      <c r="H5494" s="109"/>
      <c r="I5494" s="110"/>
    </row>
    <row r="5495" spans="2:9">
      <c r="B5495" s="109"/>
      <c r="C5495" s="109"/>
      <c r="D5495" s="109"/>
      <c r="E5495" s="109"/>
      <c r="F5495" s="109"/>
      <c r="G5495" s="109"/>
      <c r="H5495" s="109"/>
      <c r="I5495" s="110"/>
    </row>
    <row r="5496" spans="2:9">
      <c r="B5496" s="109"/>
      <c r="C5496" s="109"/>
      <c r="D5496" s="109"/>
      <c r="E5496" s="109"/>
      <c r="F5496" s="109"/>
      <c r="G5496" s="109"/>
      <c r="H5496" s="109"/>
      <c r="I5496" s="110"/>
    </row>
    <row r="5497" spans="2:9">
      <c r="B5497" s="109"/>
      <c r="C5497" s="109"/>
      <c r="D5497" s="109"/>
      <c r="E5497" s="109"/>
      <c r="F5497" s="109"/>
      <c r="G5497" s="109"/>
      <c r="H5497" s="109"/>
      <c r="I5497" s="110"/>
    </row>
    <row r="5498" spans="2:9">
      <c r="B5498" s="109"/>
      <c r="C5498" s="109"/>
      <c r="D5498" s="109"/>
      <c r="E5498" s="109"/>
      <c r="F5498" s="109"/>
      <c r="G5498" s="109"/>
      <c r="H5498" s="109"/>
      <c r="I5498" s="110"/>
    </row>
    <row r="5499" spans="2:9">
      <c r="B5499" s="109"/>
      <c r="C5499" s="109"/>
      <c r="D5499" s="109"/>
      <c r="E5499" s="109"/>
      <c r="F5499" s="109"/>
      <c r="G5499" s="109"/>
      <c r="H5499" s="109"/>
      <c r="I5499" s="110"/>
    </row>
    <row r="5500" spans="2:9">
      <c r="B5500" s="109"/>
      <c r="C5500" s="109"/>
      <c r="D5500" s="109"/>
      <c r="E5500" s="109"/>
      <c r="F5500" s="109"/>
      <c r="G5500" s="109"/>
      <c r="H5500" s="109"/>
      <c r="I5500" s="110"/>
    </row>
    <row r="5501" spans="2:9">
      <c r="B5501" s="109"/>
      <c r="C5501" s="109"/>
      <c r="D5501" s="109"/>
      <c r="E5501" s="109"/>
      <c r="F5501" s="109"/>
      <c r="G5501" s="109"/>
      <c r="H5501" s="109"/>
      <c r="I5501" s="110"/>
    </row>
    <row r="5502" spans="2:9">
      <c r="B5502" s="109"/>
      <c r="C5502" s="109"/>
      <c r="D5502" s="109"/>
      <c r="E5502" s="109"/>
      <c r="F5502" s="109"/>
      <c r="G5502" s="109"/>
      <c r="H5502" s="109"/>
      <c r="I5502" s="110"/>
    </row>
    <row r="5503" spans="2:9">
      <c r="B5503" s="109"/>
      <c r="C5503" s="109"/>
      <c r="D5503" s="109"/>
      <c r="E5503" s="109"/>
      <c r="F5503" s="109"/>
      <c r="G5503" s="109"/>
      <c r="H5503" s="109"/>
      <c r="I5503" s="110"/>
    </row>
    <row r="5504" spans="2:9">
      <c r="B5504" s="109"/>
      <c r="C5504" s="109"/>
      <c r="D5504" s="109"/>
      <c r="E5504" s="109"/>
      <c r="F5504" s="109"/>
      <c r="G5504" s="109"/>
      <c r="H5504" s="109"/>
      <c r="I5504" s="110"/>
    </row>
    <row r="5505" spans="2:9">
      <c r="B5505" s="109"/>
      <c r="C5505" s="109"/>
      <c r="D5505" s="109"/>
      <c r="E5505" s="109"/>
      <c r="F5505" s="109"/>
      <c r="G5505" s="109"/>
      <c r="H5505" s="109"/>
      <c r="I5505" s="110"/>
    </row>
    <row r="5506" spans="2:9">
      <c r="B5506" s="109"/>
      <c r="C5506" s="109"/>
      <c r="D5506" s="109"/>
      <c r="E5506" s="109"/>
      <c r="F5506" s="109"/>
      <c r="G5506" s="109"/>
      <c r="H5506" s="109"/>
      <c r="I5506" s="110"/>
    </row>
    <row r="5507" spans="2:9">
      <c r="B5507" s="109"/>
      <c r="C5507" s="109"/>
      <c r="D5507" s="109"/>
      <c r="E5507" s="109"/>
      <c r="F5507" s="109"/>
      <c r="G5507" s="109"/>
      <c r="H5507" s="109"/>
      <c r="I5507" s="110"/>
    </row>
    <row r="5508" spans="2:9">
      <c r="B5508" s="109"/>
      <c r="C5508" s="109"/>
      <c r="D5508" s="109"/>
      <c r="E5508" s="109"/>
      <c r="F5508" s="109"/>
      <c r="G5508" s="109"/>
      <c r="H5508" s="109"/>
      <c r="I5508" s="110"/>
    </row>
    <row r="5509" spans="2:9">
      <c r="B5509" s="109"/>
      <c r="C5509" s="109"/>
      <c r="D5509" s="109"/>
      <c r="E5509" s="109"/>
      <c r="F5509" s="109"/>
      <c r="G5509" s="109"/>
      <c r="H5509" s="109"/>
      <c r="I5509" s="110"/>
    </row>
    <row r="5510" spans="2:9">
      <c r="B5510" s="109"/>
      <c r="C5510" s="109"/>
      <c r="D5510" s="109"/>
      <c r="E5510" s="109"/>
      <c r="F5510" s="109"/>
      <c r="G5510" s="109"/>
      <c r="H5510" s="109"/>
      <c r="I5510" s="110"/>
    </row>
    <row r="5511" spans="2:9">
      <c r="B5511" s="109"/>
      <c r="C5511" s="109"/>
      <c r="D5511" s="109"/>
      <c r="E5511" s="109"/>
      <c r="F5511" s="109"/>
      <c r="G5511" s="109"/>
      <c r="H5511" s="109"/>
      <c r="I5511" s="110"/>
    </row>
    <row r="5512" spans="2:9">
      <c r="B5512" s="109"/>
      <c r="C5512" s="109"/>
      <c r="D5512" s="109"/>
      <c r="E5512" s="109"/>
      <c r="F5512" s="109"/>
      <c r="G5512" s="109"/>
      <c r="H5512" s="109"/>
      <c r="I5512" s="110"/>
    </row>
    <row r="5513" spans="2:9">
      <c r="B5513" s="109"/>
      <c r="C5513" s="109"/>
      <c r="D5513" s="109"/>
      <c r="E5513" s="109"/>
      <c r="F5513" s="109"/>
      <c r="G5513" s="109"/>
      <c r="H5513" s="109"/>
      <c r="I5513" s="110"/>
    </row>
    <row r="5514" spans="2:9">
      <c r="B5514" s="109"/>
      <c r="C5514" s="109"/>
      <c r="D5514" s="109"/>
      <c r="E5514" s="109"/>
      <c r="F5514" s="109"/>
      <c r="G5514" s="109"/>
      <c r="H5514" s="109"/>
      <c r="I5514" s="110"/>
    </row>
    <row r="5515" spans="2:9">
      <c r="B5515" s="109"/>
      <c r="C5515" s="109"/>
      <c r="D5515" s="109"/>
      <c r="E5515" s="109"/>
      <c r="F5515" s="109"/>
      <c r="G5515" s="109"/>
      <c r="H5515" s="109"/>
      <c r="I5515" s="110"/>
    </row>
    <row r="5516" spans="2:9">
      <c r="B5516" s="109"/>
      <c r="C5516" s="109"/>
      <c r="D5516" s="109"/>
      <c r="E5516" s="109"/>
      <c r="F5516" s="109"/>
      <c r="G5516" s="109"/>
      <c r="H5516" s="109"/>
      <c r="I5516" s="110"/>
    </row>
    <row r="5517" spans="2:9">
      <c r="B5517" s="109"/>
      <c r="C5517" s="109"/>
      <c r="D5517" s="109"/>
      <c r="E5517" s="109"/>
      <c r="F5517" s="109"/>
      <c r="G5517" s="109"/>
      <c r="H5517" s="109"/>
      <c r="I5517" s="110"/>
    </row>
    <row r="5518" spans="2:9">
      <c r="B5518" s="109"/>
      <c r="C5518" s="109"/>
      <c r="D5518" s="109"/>
      <c r="E5518" s="109"/>
      <c r="F5518" s="109"/>
      <c r="G5518" s="109"/>
      <c r="H5518" s="109"/>
      <c r="I5518" s="110"/>
    </row>
    <row r="5519" spans="2:9">
      <c r="B5519" s="109"/>
      <c r="C5519" s="109"/>
      <c r="D5519" s="109"/>
      <c r="E5519" s="109"/>
      <c r="F5519" s="109"/>
      <c r="G5519" s="109"/>
      <c r="H5519" s="109"/>
      <c r="I5519" s="110"/>
    </row>
    <row r="5520" spans="2:9">
      <c r="B5520" s="109"/>
      <c r="C5520" s="109"/>
      <c r="D5520" s="109"/>
      <c r="E5520" s="109"/>
      <c r="F5520" s="109"/>
      <c r="G5520" s="109"/>
      <c r="H5520" s="109"/>
      <c r="I5520" s="110"/>
    </row>
    <row r="5521" spans="2:9">
      <c r="B5521" s="109"/>
      <c r="C5521" s="109"/>
      <c r="D5521" s="109"/>
      <c r="E5521" s="109"/>
      <c r="F5521" s="109"/>
      <c r="G5521" s="109"/>
      <c r="H5521" s="109"/>
      <c r="I5521" s="110"/>
    </row>
    <row r="5522" spans="2:9">
      <c r="B5522" s="109"/>
      <c r="C5522" s="109"/>
      <c r="D5522" s="109"/>
      <c r="E5522" s="109"/>
      <c r="F5522" s="109"/>
      <c r="G5522" s="109"/>
      <c r="H5522" s="109"/>
      <c r="I5522" s="110"/>
    </row>
    <row r="5523" spans="2:9">
      <c r="B5523" s="109"/>
      <c r="C5523" s="109"/>
      <c r="D5523" s="109"/>
      <c r="E5523" s="109"/>
      <c r="F5523" s="109"/>
      <c r="G5523" s="109"/>
      <c r="H5523" s="109"/>
      <c r="I5523" s="110"/>
    </row>
    <row r="5524" spans="2:9">
      <c r="B5524" s="109"/>
      <c r="C5524" s="109"/>
      <c r="D5524" s="109"/>
      <c r="E5524" s="109"/>
      <c r="F5524" s="109"/>
      <c r="G5524" s="109"/>
      <c r="H5524" s="109"/>
      <c r="I5524" s="110"/>
    </row>
    <row r="5525" spans="2:9">
      <c r="B5525" s="109"/>
      <c r="C5525" s="109"/>
      <c r="D5525" s="109"/>
      <c r="E5525" s="109"/>
      <c r="F5525" s="109"/>
      <c r="G5525" s="109"/>
      <c r="H5525" s="109"/>
      <c r="I5525" s="110"/>
    </row>
    <row r="5526" spans="2:9">
      <c r="B5526" s="109"/>
      <c r="C5526" s="109"/>
      <c r="D5526" s="109"/>
      <c r="E5526" s="109"/>
      <c r="F5526" s="109"/>
      <c r="G5526" s="109"/>
      <c r="H5526" s="109"/>
      <c r="I5526" s="110"/>
    </row>
    <row r="5527" spans="2:9">
      <c r="B5527" s="109"/>
      <c r="C5527" s="109"/>
      <c r="D5527" s="109"/>
      <c r="E5527" s="109"/>
      <c r="F5527" s="109"/>
      <c r="G5527" s="109"/>
      <c r="H5527" s="109"/>
      <c r="I5527" s="110"/>
    </row>
    <row r="5528" spans="2:9">
      <c r="B5528" s="109"/>
      <c r="C5528" s="109"/>
      <c r="D5528" s="109"/>
      <c r="E5528" s="109"/>
      <c r="F5528" s="109"/>
      <c r="G5528" s="109"/>
      <c r="H5528" s="109"/>
      <c r="I5528" s="110"/>
    </row>
    <row r="5529" spans="2:9">
      <c r="B5529" s="109"/>
      <c r="C5529" s="109"/>
      <c r="D5529" s="109"/>
      <c r="E5529" s="109"/>
      <c r="F5529" s="109"/>
      <c r="G5529" s="109"/>
      <c r="H5529" s="109"/>
      <c r="I5529" s="110"/>
    </row>
    <row r="5530" spans="2:9">
      <c r="B5530" s="109"/>
      <c r="C5530" s="109"/>
      <c r="D5530" s="109"/>
      <c r="E5530" s="109"/>
      <c r="F5530" s="109"/>
      <c r="G5530" s="109"/>
      <c r="H5530" s="109"/>
      <c r="I5530" s="110"/>
    </row>
    <row r="5531" spans="2:9">
      <c r="B5531" s="109"/>
      <c r="C5531" s="109"/>
      <c r="D5531" s="109"/>
      <c r="E5531" s="109"/>
      <c r="F5531" s="109"/>
      <c r="G5531" s="109"/>
      <c r="H5531" s="109"/>
      <c r="I5531" s="110"/>
    </row>
    <row r="5532" spans="2:9">
      <c r="B5532" s="109"/>
      <c r="C5532" s="109"/>
      <c r="D5532" s="109"/>
      <c r="E5532" s="109"/>
      <c r="F5532" s="109"/>
      <c r="G5532" s="109"/>
      <c r="H5532" s="109"/>
      <c r="I5532" s="110"/>
    </row>
    <row r="5533" spans="2:9">
      <c r="B5533" s="109"/>
      <c r="C5533" s="109"/>
      <c r="D5533" s="109"/>
      <c r="E5533" s="109"/>
      <c r="F5533" s="109"/>
      <c r="G5533" s="109"/>
      <c r="H5533" s="109"/>
      <c r="I5533" s="110"/>
    </row>
    <row r="5534" spans="2:9">
      <c r="B5534" s="109"/>
      <c r="C5534" s="109"/>
      <c r="D5534" s="109"/>
      <c r="E5534" s="109"/>
      <c r="F5534" s="109"/>
      <c r="G5534" s="109"/>
      <c r="H5534" s="109"/>
      <c r="I5534" s="110"/>
    </row>
    <row r="5535" spans="2:9">
      <c r="B5535" s="109"/>
      <c r="C5535" s="109"/>
      <c r="D5535" s="109"/>
      <c r="E5535" s="109"/>
      <c r="F5535" s="109"/>
      <c r="G5535" s="109"/>
      <c r="H5535" s="109"/>
      <c r="I5535" s="110"/>
    </row>
    <row r="5536" spans="2:9">
      <c r="B5536" s="109"/>
      <c r="C5536" s="109"/>
      <c r="D5536" s="109"/>
      <c r="E5536" s="109"/>
      <c r="F5536" s="109"/>
      <c r="G5536" s="109"/>
      <c r="H5536" s="109"/>
      <c r="I5536" s="110"/>
    </row>
    <row r="5537" spans="2:9">
      <c r="B5537" s="109"/>
      <c r="C5537" s="109"/>
      <c r="D5537" s="109"/>
      <c r="E5537" s="109"/>
      <c r="F5537" s="109"/>
      <c r="G5537" s="109"/>
      <c r="H5537" s="109"/>
      <c r="I5537" s="110"/>
    </row>
    <row r="5538" spans="2:9">
      <c r="B5538" s="109"/>
      <c r="C5538" s="109"/>
      <c r="D5538" s="109"/>
      <c r="E5538" s="109"/>
      <c r="F5538" s="109"/>
      <c r="G5538" s="109"/>
      <c r="H5538" s="109"/>
      <c r="I5538" s="110"/>
    </row>
    <row r="5539" spans="2:9">
      <c r="B5539" s="109"/>
      <c r="C5539" s="109"/>
      <c r="D5539" s="109"/>
      <c r="E5539" s="109"/>
      <c r="F5539" s="109"/>
      <c r="G5539" s="109"/>
      <c r="H5539" s="109"/>
      <c r="I5539" s="110"/>
    </row>
    <row r="5540" spans="2:9">
      <c r="B5540" s="109"/>
      <c r="C5540" s="109"/>
      <c r="D5540" s="109"/>
      <c r="E5540" s="109"/>
      <c r="F5540" s="109"/>
      <c r="G5540" s="109"/>
      <c r="H5540" s="109"/>
      <c r="I5540" s="110"/>
    </row>
    <row r="5541" spans="2:9">
      <c r="B5541" s="109"/>
      <c r="C5541" s="109"/>
      <c r="D5541" s="109"/>
      <c r="E5541" s="109"/>
      <c r="F5541" s="109"/>
      <c r="G5541" s="109"/>
      <c r="H5541" s="109"/>
      <c r="I5541" s="110"/>
    </row>
    <row r="5542" spans="2:9">
      <c r="B5542" s="109"/>
      <c r="C5542" s="109"/>
      <c r="D5542" s="109"/>
      <c r="E5542" s="109"/>
      <c r="F5542" s="109"/>
      <c r="G5542" s="109"/>
      <c r="H5542" s="109"/>
      <c r="I5542" s="110"/>
    </row>
    <row r="5543" spans="2:9">
      <c r="B5543" s="109"/>
      <c r="C5543" s="109"/>
      <c r="D5543" s="109"/>
      <c r="E5543" s="109"/>
      <c r="F5543" s="109"/>
      <c r="G5543" s="109"/>
      <c r="H5543" s="109"/>
      <c r="I5543" s="110"/>
    </row>
    <row r="5544" spans="2:9">
      <c r="B5544" s="109"/>
      <c r="C5544" s="109"/>
      <c r="D5544" s="109"/>
      <c r="E5544" s="109"/>
      <c r="F5544" s="109"/>
      <c r="G5544" s="109"/>
      <c r="H5544" s="109"/>
      <c r="I5544" s="110"/>
    </row>
    <row r="5545" spans="2:9">
      <c r="B5545" s="109"/>
      <c r="C5545" s="109"/>
      <c r="D5545" s="109"/>
      <c r="E5545" s="109"/>
      <c r="F5545" s="109"/>
      <c r="G5545" s="109"/>
      <c r="H5545" s="109"/>
      <c r="I5545" s="110"/>
    </row>
    <row r="5546" spans="2:9">
      <c r="B5546" s="109"/>
      <c r="C5546" s="109"/>
      <c r="D5546" s="109"/>
      <c r="E5546" s="109"/>
      <c r="F5546" s="109"/>
      <c r="G5546" s="109"/>
      <c r="H5546" s="109"/>
      <c r="I5546" s="110"/>
    </row>
    <row r="5547" spans="2:9">
      <c r="B5547" s="109"/>
      <c r="C5547" s="109"/>
      <c r="D5547" s="109"/>
      <c r="E5547" s="109"/>
      <c r="F5547" s="109"/>
      <c r="G5547" s="109"/>
      <c r="H5547" s="109"/>
      <c r="I5547" s="110"/>
    </row>
    <row r="5548" spans="2:9">
      <c r="B5548" s="109"/>
      <c r="C5548" s="109"/>
      <c r="D5548" s="109"/>
      <c r="E5548" s="109"/>
      <c r="F5548" s="109"/>
      <c r="G5548" s="109"/>
      <c r="H5548" s="109"/>
      <c r="I5548" s="110"/>
    </row>
    <row r="5549" spans="2:9">
      <c r="B5549" s="109"/>
      <c r="C5549" s="109"/>
      <c r="D5549" s="109"/>
      <c r="E5549" s="109"/>
      <c r="F5549" s="109"/>
      <c r="G5549" s="109"/>
      <c r="H5549" s="109"/>
      <c r="I5549" s="110"/>
    </row>
    <row r="5550" spans="2:9">
      <c r="B5550" s="109"/>
      <c r="C5550" s="109"/>
      <c r="D5550" s="109"/>
      <c r="E5550" s="109"/>
      <c r="F5550" s="109"/>
      <c r="G5550" s="109"/>
      <c r="H5550" s="109"/>
      <c r="I5550" s="110"/>
    </row>
    <row r="5551" spans="2:9">
      <c r="B5551" s="109"/>
      <c r="C5551" s="109"/>
      <c r="D5551" s="109"/>
      <c r="E5551" s="109"/>
      <c r="F5551" s="109"/>
      <c r="G5551" s="109"/>
      <c r="H5551" s="109"/>
      <c r="I5551" s="110"/>
    </row>
    <row r="5552" spans="2:9">
      <c r="B5552" s="109"/>
      <c r="C5552" s="109"/>
      <c r="D5552" s="109"/>
      <c r="E5552" s="109"/>
      <c r="F5552" s="109"/>
      <c r="G5552" s="109"/>
      <c r="H5552" s="109"/>
      <c r="I5552" s="110"/>
    </row>
    <row r="5553" spans="2:9">
      <c r="B5553" s="109"/>
      <c r="C5553" s="109"/>
      <c r="D5553" s="109"/>
      <c r="E5553" s="109"/>
      <c r="F5553" s="109"/>
      <c r="G5553" s="109"/>
      <c r="H5553" s="109"/>
      <c r="I5553" s="110"/>
    </row>
    <row r="5554" spans="2:9">
      <c r="B5554" s="109"/>
      <c r="C5554" s="109"/>
      <c r="D5554" s="109"/>
      <c r="E5554" s="109"/>
      <c r="F5554" s="109"/>
      <c r="G5554" s="109"/>
      <c r="H5554" s="109"/>
      <c r="I5554" s="110"/>
    </row>
    <row r="5555" spans="2:9">
      <c r="B5555" s="109"/>
      <c r="C5555" s="109"/>
      <c r="D5555" s="109"/>
      <c r="E5555" s="109"/>
      <c r="F5555" s="109"/>
      <c r="G5555" s="109"/>
      <c r="H5555" s="109"/>
      <c r="I5555" s="110"/>
    </row>
    <row r="5556" spans="2:9">
      <c r="B5556" s="109"/>
      <c r="C5556" s="109"/>
      <c r="D5556" s="109"/>
      <c r="E5556" s="109"/>
      <c r="F5556" s="109"/>
      <c r="G5556" s="109"/>
      <c r="H5556" s="109"/>
      <c r="I5556" s="110"/>
    </row>
    <row r="5557" spans="2:9">
      <c r="B5557" s="109"/>
      <c r="C5557" s="109"/>
      <c r="D5557" s="109"/>
      <c r="E5557" s="109"/>
      <c r="F5557" s="109"/>
      <c r="G5557" s="109"/>
      <c r="H5557" s="109"/>
      <c r="I5557" s="110"/>
    </row>
    <row r="5558" spans="2:9">
      <c r="B5558" s="109"/>
      <c r="C5558" s="109"/>
      <c r="D5558" s="109"/>
      <c r="E5558" s="109"/>
      <c r="F5558" s="109"/>
      <c r="G5558" s="109"/>
      <c r="H5558" s="109"/>
      <c r="I5558" s="110"/>
    </row>
    <row r="5559" spans="2:9">
      <c r="B5559" s="109"/>
      <c r="C5559" s="109"/>
      <c r="D5559" s="109"/>
      <c r="E5559" s="109"/>
      <c r="F5559" s="109"/>
      <c r="G5559" s="109"/>
      <c r="H5559" s="109"/>
      <c r="I5559" s="110"/>
    </row>
    <row r="5560" spans="2:9">
      <c r="B5560" s="109"/>
      <c r="C5560" s="109"/>
      <c r="D5560" s="109"/>
      <c r="E5560" s="109"/>
      <c r="F5560" s="109"/>
      <c r="G5560" s="109"/>
      <c r="H5560" s="109"/>
      <c r="I5560" s="110"/>
    </row>
    <row r="5561" spans="2:9">
      <c r="B5561" s="109"/>
      <c r="C5561" s="109"/>
      <c r="D5561" s="109"/>
      <c r="E5561" s="109"/>
      <c r="F5561" s="109"/>
      <c r="G5561" s="109"/>
      <c r="H5561" s="109"/>
      <c r="I5561" s="110"/>
    </row>
    <row r="5562" spans="2:9">
      <c r="B5562" s="109"/>
      <c r="C5562" s="109"/>
      <c r="D5562" s="109"/>
      <c r="E5562" s="109"/>
      <c r="F5562" s="109"/>
      <c r="G5562" s="109"/>
      <c r="H5562" s="109"/>
      <c r="I5562" s="110"/>
    </row>
    <row r="5563" spans="2:9">
      <c r="B5563" s="109"/>
      <c r="C5563" s="109"/>
      <c r="D5563" s="109"/>
      <c r="E5563" s="109"/>
      <c r="F5563" s="109"/>
      <c r="G5563" s="109"/>
      <c r="H5563" s="109"/>
      <c r="I5563" s="110"/>
    </row>
    <row r="5564" spans="2:9">
      <c r="B5564" s="109"/>
      <c r="C5564" s="109"/>
      <c r="D5564" s="109"/>
      <c r="E5564" s="109"/>
      <c r="F5564" s="109"/>
      <c r="G5564" s="109"/>
      <c r="H5564" s="109"/>
      <c r="I5564" s="110"/>
    </row>
    <row r="5565" spans="2:9">
      <c r="B5565" s="109"/>
      <c r="C5565" s="109"/>
      <c r="D5565" s="109"/>
      <c r="E5565" s="109"/>
      <c r="F5565" s="109"/>
      <c r="G5565" s="109"/>
      <c r="H5565" s="109"/>
      <c r="I5565" s="110"/>
    </row>
    <row r="5566" spans="2:9">
      <c r="B5566" s="109"/>
      <c r="C5566" s="109"/>
      <c r="D5566" s="109"/>
      <c r="E5566" s="109"/>
      <c r="F5566" s="109"/>
      <c r="G5566" s="109"/>
      <c r="H5566" s="109"/>
      <c r="I5566" s="110"/>
    </row>
    <row r="5567" spans="2:9">
      <c r="B5567" s="109"/>
      <c r="C5567" s="109"/>
      <c r="D5567" s="109"/>
      <c r="E5567" s="109"/>
      <c r="F5567" s="109"/>
      <c r="G5567" s="109"/>
      <c r="H5567" s="109"/>
      <c r="I5567" s="110"/>
    </row>
    <row r="5568" spans="2:9">
      <c r="B5568" s="109"/>
      <c r="C5568" s="109"/>
      <c r="D5568" s="109"/>
      <c r="E5568" s="109"/>
      <c r="F5568" s="109"/>
      <c r="G5568" s="109"/>
      <c r="H5568" s="109"/>
      <c r="I5568" s="110"/>
    </row>
    <row r="5569" spans="2:9">
      <c r="B5569" s="109"/>
      <c r="C5569" s="109"/>
      <c r="D5569" s="109"/>
      <c r="E5569" s="109"/>
      <c r="F5569" s="109"/>
      <c r="G5569" s="109"/>
      <c r="H5569" s="109"/>
      <c r="I5569" s="110"/>
    </row>
    <row r="5570" spans="2:9">
      <c r="B5570" s="109"/>
      <c r="C5570" s="109"/>
      <c r="D5570" s="109"/>
      <c r="E5570" s="109"/>
      <c r="F5570" s="109"/>
      <c r="G5570" s="109"/>
      <c r="H5570" s="109"/>
      <c r="I5570" s="110"/>
    </row>
    <row r="5571" spans="2:9">
      <c r="B5571" s="109"/>
      <c r="C5571" s="109"/>
      <c r="D5571" s="109"/>
      <c r="E5571" s="109"/>
      <c r="F5571" s="109"/>
      <c r="G5571" s="109"/>
      <c r="H5571" s="109"/>
      <c r="I5571" s="110"/>
    </row>
    <row r="5572" spans="2:9">
      <c r="B5572" s="109"/>
      <c r="C5572" s="109"/>
      <c r="D5572" s="109"/>
      <c r="E5572" s="109"/>
      <c r="F5572" s="109"/>
      <c r="G5572" s="109"/>
      <c r="H5572" s="109"/>
      <c r="I5572" s="110"/>
    </row>
    <row r="5573" spans="2:9">
      <c r="B5573" s="109"/>
      <c r="C5573" s="109"/>
      <c r="D5573" s="109"/>
      <c r="E5573" s="109"/>
      <c r="F5573" s="109"/>
      <c r="G5573" s="109"/>
      <c r="H5573" s="109"/>
      <c r="I5573" s="110"/>
    </row>
    <row r="5574" spans="2:9">
      <c r="B5574" s="109"/>
      <c r="C5574" s="109"/>
      <c r="D5574" s="109"/>
      <c r="E5574" s="109"/>
      <c r="F5574" s="109"/>
      <c r="G5574" s="109"/>
      <c r="H5574" s="109"/>
      <c r="I5574" s="110"/>
    </row>
    <row r="5575" spans="2:9">
      <c r="B5575" s="109"/>
      <c r="C5575" s="109"/>
      <c r="D5575" s="109"/>
      <c r="E5575" s="109"/>
      <c r="F5575" s="109"/>
      <c r="G5575" s="109"/>
      <c r="H5575" s="109"/>
      <c r="I5575" s="110"/>
    </row>
    <row r="5576" spans="2:9">
      <c r="B5576" s="109"/>
      <c r="C5576" s="109"/>
      <c r="D5576" s="109"/>
      <c r="E5576" s="109"/>
      <c r="F5576" s="109"/>
      <c r="G5576" s="109"/>
      <c r="H5576" s="109"/>
      <c r="I5576" s="110"/>
    </row>
    <row r="5577" spans="2:9">
      <c r="B5577" s="109"/>
      <c r="C5577" s="109"/>
      <c r="D5577" s="109"/>
      <c r="E5577" s="109"/>
      <c r="F5577" s="109"/>
      <c r="G5577" s="109"/>
      <c r="H5577" s="109"/>
      <c r="I5577" s="110"/>
    </row>
    <row r="5578" spans="2:9">
      <c r="B5578" s="109"/>
      <c r="C5578" s="109"/>
      <c r="D5578" s="109"/>
      <c r="E5578" s="109"/>
      <c r="F5578" s="109"/>
      <c r="G5578" s="109"/>
      <c r="H5578" s="109"/>
      <c r="I5578" s="110"/>
    </row>
    <row r="5579" spans="2:9">
      <c r="B5579" s="109"/>
      <c r="C5579" s="109"/>
      <c r="D5579" s="109"/>
      <c r="E5579" s="109"/>
      <c r="F5579" s="109"/>
      <c r="G5579" s="109"/>
      <c r="H5579" s="109"/>
      <c r="I5579" s="110"/>
    </row>
    <row r="5580" spans="2:9">
      <c r="B5580" s="109"/>
      <c r="C5580" s="109"/>
      <c r="D5580" s="109"/>
      <c r="E5580" s="109"/>
      <c r="F5580" s="109"/>
      <c r="G5580" s="109"/>
      <c r="H5580" s="109"/>
      <c r="I5580" s="110"/>
    </row>
    <row r="5581" spans="2:9">
      <c r="B5581" s="109"/>
      <c r="C5581" s="109"/>
      <c r="D5581" s="109"/>
      <c r="E5581" s="109"/>
      <c r="F5581" s="109"/>
      <c r="G5581" s="109"/>
      <c r="H5581" s="109"/>
      <c r="I5581" s="110"/>
    </row>
    <row r="5582" spans="2:9">
      <c r="B5582" s="109"/>
      <c r="C5582" s="109"/>
      <c r="D5582" s="109"/>
      <c r="E5582" s="109"/>
      <c r="F5582" s="109"/>
      <c r="G5582" s="109"/>
      <c r="H5582" s="109"/>
      <c r="I5582" s="110"/>
    </row>
    <row r="5583" spans="2:9">
      <c r="B5583" s="109"/>
      <c r="C5583" s="109"/>
      <c r="D5583" s="109"/>
      <c r="E5583" s="109"/>
      <c r="F5583" s="109"/>
      <c r="G5583" s="109"/>
      <c r="H5583" s="109"/>
      <c r="I5583" s="110"/>
    </row>
    <row r="5584" spans="2:9">
      <c r="B5584" s="109"/>
      <c r="C5584" s="109"/>
      <c r="D5584" s="109"/>
      <c r="E5584" s="109"/>
      <c r="F5584" s="109"/>
      <c r="G5584" s="109"/>
      <c r="H5584" s="109"/>
      <c r="I5584" s="110"/>
    </row>
    <row r="5585" spans="2:9">
      <c r="B5585" s="109"/>
      <c r="C5585" s="109"/>
      <c r="D5585" s="109"/>
      <c r="E5585" s="109"/>
      <c r="F5585" s="109"/>
      <c r="G5585" s="109"/>
      <c r="H5585" s="109"/>
      <c r="I5585" s="110"/>
    </row>
    <row r="5586" spans="2:9">
      <c r="B5586" s="109"/>
      <c r="C5586" s="109"/>
      <c r="D5586" s="109"/>
      <c r="E5586" s="109"/>
      <c r="F5586" s="109"/>
      <c r="G5586" s="109"/>
      <c r="H5586" s="109"/>
      <c r="I5586" s="110"/>
    </row>
    <row r="5587" spans="2:9">
      <c r="B5587" s="109"/>
      <c r="C5587" s="109"/>
      <c r="D5587" s="109"/>
      <c r="E5587" s="109"/>
      <c r="F5587" s="109"/>
      <c r="G5587" s="109"/>
      <c r="H5587" s="109"/>
      <c r="I5587" s="110"/>
    </row>
    <row r="5588" spans="2:9">
      <c r="B5588" s="109"/>
      <c r="C5588" s="109"/>
      <c r="D5588" s="109"/>
      <c r="E5588" s="109"/>
      <c r="F5588" s="109"/>
      <c r="G5588" s="109"/>
      <c r="H5588" s="109"/>
      <c r="I5588" s="110"/>
    </row>
    <row r="5589" spans="2:9">
      <c r="B5589" s="109"/>
      <c r="C5589" s="109"/>
      <c r="D5589" s="109"/>
      <c r="E5589" s="109"/>
      <c r="F5589" s="109"/>
      <c r="G5589" s="109"/>
      <c r="H5589" s="109"/>
      <c r="I5589" s="110"/>
    </row>
    <row r="5590" spans="2:9">
      <c r="B5590" s="109"/>
      <c r="C5590" s="109"/>
      <c r="D5590" s="109"/>
      <c r="E5590" s="109"/>
      <c r="F5590" s="109"/>
      <c r="G5590" s="109"/>
      <c r="H5590" s="109"/>
      <c r="I5590" s="110"/>
    </row>
    <row r="5591" spans="2:9">
      <c r="B5591" s="109"/>
      <c r="C5591" s="109"/>
      <c r="D5591" s="109"/>
      <c r="E5591" s="109"/>
      <c r="F5591" s="109"/>
      <c r="G5591" s="109"/>
      <c r="H5591" s="109"/>
      <c r="I5591" s="110"/>
    </row>
    <row r="5592" spans="2:9">
      <c r="B5592" s="109"/>
      <c r="C5592" s="109"/>
      <c r="D5592" s="109"/>
      <c r="E5592" s="109"/>
      <c r="F5592" s="109"/>
      <c r="G5592" s="109"/>
      <c r="H5592" s="109"/>
      <c r="I5592" s="110"/>
    </row>
    <row r="5593" spans="2:9">
      <c r="B5593" s="109"/>
      <c r="C5593" s="109"/>
      <c r="D5593" s="109"/>
      <c r="E5593" s="109"/>
      <c r="F5593" s="109"/>
      <c r="G5593" s="109"/>
      <c r="H5593" s="109"/>
      <c r="I5593" s="110"/>
    </row>
    <row r="5594" spans="2:9">
      <c r="B5594" s="109"/>
      <c r="C5594" s="109"/>
      <c r="D5594" s="109"/>
      <c r="E5594" s="109"/>
      <c r="F5594" s="109"/>
      <c r="G5594" s="109"/>
      <c r="H5594" s="109"/>
      <c r="I5594" s="110"/>
    </row>
    <row r="5595" spans="2:9">
      <c r="B5595" s="109"/>
      <c r="C5595" s="109"/>
      <c r="D5595" s="109"/>
      <c r="E5595" s="109"/>
      <c r="F5595" s="109"/>
      <c r="G5595" s="109"/>
      <c r="H5595" s="109"/>
      <c r="I5595" s="110"/>
    </row>
    <row r="5596" spans="2:9">
      <c r="B5596" s="109"/>
      <c r="C5596" s="109"/>
      <c r="D5596" s="109"/>
      <c r="E5596" s="109"/>
      <c r="F5596" s="109"/>
      <c r="G5596" s="109"/>
      <c r="H5596" s="109"/>
      <c r="I5596" s="110"/>
    </row>
    <row r="5597" spans="2:9">
      <c r="B5597" s="109"/>
      <c r="C5597" s="109"/>
      <c r="D5597" s="109"/>
      <c r="E5597" s="109"/>
      <c r="F5597" s="109"/>
      <c r="G5597" s="109"/>
      <c r="H5597" s="109"/>
      <c r="I5597" s="110"/>
    </row>
    <row r="5598" spans="2:9">
      <c r="B5598" s="109"/>
      <c r="C5598" s="109"/>
      <c r="D5598" s="109"/>
      <c r="E5598" s="109"/>
      <c r="F5598" s="109"/>
      <c r="G5598" s="109"/>
      <c r="H5598" s="109"/>
      <c r="I5598" s="110"/>
    </row>
    <row r="5599" spans="2:9">
      <c r="B5599" s="109"/>
      <c r="C5599" s="109"/>
      <c r="D5599" s="109"/>
      <c r="E5599" s="109"/>
      <c r="F5599" s="109"/>
      <c r="G5599" s="109"/>
      <c r="H5599" s="109"/>
      <c r="I5599" s="110"/>
    </row>
    <row r="5600" spans="2:9">
      <c r="B5600" s="109"/>
      <c r="C5600" s="109"/>
      <c r="D5600" s="109"/>
      <c r="E5600" s="109"/>
      <c r="F5600" s="109"/>
      <c r="G5600" s="109"/>
      <c r="H5600" s="109"/>
      <c r="I5600" s="110"/>
    </row>
    <row r="5601" spans="2:9">
      <c r="B5601" s="109"/>
      <c r="C5601" s="109"/>
      <c r="D5601" s="109"/>
      <c r="E5601" s="109"/>
      <c r="F5601" s="109"/>
      <c r="G5601" s="109"/>
      <c r="H5601" s="109"/>
      <c r="I5601" s="110"/>
    </row>
    <row r="5602" spans="2:9">
      <c r="B5602" s="109"/>
      <c r="C5602" s="109"/>
      <c r="D5602" s="109"/>
      <c r="E5602" s="109"/>
      <c r="F5602" s="109"/>
      <c r="G5602" s="109"/>
      <c r="H5602" s="109"/>
      <c r="I5602" s="110"/>
    </row>
    <row r="5603" spans="2:9">
      <c r="B5603" s="109"/>
      <c r="C5603" s="109"/>
      <c r="D5603" s="109"/>
      <c r="E5603" s="109"/>
      <c r="F5603" s="109"/>
      <c r="G5603" s="109"/>
      <c r="H5603" s="109"/>
      <c r="I5603" s="110"/>
    </row>
    <row r="5604" spans="2:9">
      <c r="B5604" s="109"/>
      <c r="C5604" s="109"/>
      <c r="D5604" s="109"/>
      <c r="E5604" s="109"/>
      <c r="F5604" s="109"/>
      <c r="G5604" s="109"/>
      <c r="H5604" s="109"/>
      <c r="I5604" s="110"/>
    </row>
    <row r="5605" spans="2:9">
      <c r="B5605" s="109"/>
      <c r="C5605" s="109"/>
      <c r="D5605" s="109"/>
      <c r="E5605" s="109"/>
      <c r="F5605" s="109"/>
      <c r="G5605" s="109"/>
      <c r="H5605" s="109"/>
      <c r="I5605" s="110"/>
    </row>
    <row r="5606" spans="2:9">
      <c r="B5606" s="109"/>
      <c r="C5606" s="109"/>
      <c r="D5606" s="109"/>
      <c r="E5606" s="109"/>
      <c r="F5606" s="109"/>
      <c r="G5606" s="109"/>
      <c r="H5606" s="109"/>
      <c r="I5606" s="110"/>
    </row>
    <row r="5607" spans="2:9">
      <c r="B5607" s="109"/>
      <c r="C5607" s="109"/>
      <c r="D5607" s="109"/>
      <c r="E5607" s="109"/>
      <c r="F5607" s="109"/>
      <c r="G5607" s="109"/>
      <c r="H5607" s="109"/>
      <c r="I5607" s="110"/>
    </row>
    <row r="5608" spans="2:9">
      <c r="B5608" s="109"/>
      <c r="C5608" s="109"/>
      <c r="D5608" s="109"/>
      <c r="E5608" s="109"/>
      <c r="F5608" s="109"/>
      <c r="G5608" s="109"/>
      <c r="H5608" s="109"/>
      <c r="I5608" s="110"/>
    </row>
    <row r="5609" spans="2:9">
      <c r="B5609" s="109"/>
      <c r="C5609" s="109"/>
      <c r="D5609" s="109"/>
      <c r="E5609" s="109"/>
      <c r="F5609" s="109"/>
      <c r="G5609" s="109"/>
      <c r="H5609" s="109"/>
      <c r="I5609" s="110"/>
    </row>
    <row r="5610" spans="2:9">
      <c r="B5610" s="109"/>
      <c r="C5610" s="109"/>
      <c r="D5610" s="109"/>
      <c r="E5610" s="109"/>
      <c r="F5610" s="109"/>
      <c r="G5610" s="109"/>
      <c r="H5610" s="109"/>
      <c r="I5610" s="110"/>
    </row>
    <row r="5611" spans="2:9">
      <c r="B5611" s="109"/>
      <c r="C5611" s="109"/>
      <c r="D5611" s="109"/>
      <c r="E5611" s="109"/>
      <c r="F5611" s="109"/>
      <c r="G5611" s="109"/>
      <c r="H5611" s="109"/>
      <c r="I5611" s="110"/>
    </row>
    <row r="5612" spans="2:9">
      <c r="B5612" s="109"/>
      <c r="C5612" s="109"/>
      <c r="D5612" s="109"/>
      <c r="E5612" s="109"/>
      <c r="F5612" s="109"/>
      <c r="G5612" s="109"/>
      <c r="H5612" s="109"/>
      <c r="I5612" s="110"/>
    </row>
    <row r="5613" spans="2:9">
      <c r="B5613" s="109"/>
      <c r="C5613" s="109"/>
      <c r="D5613" s="109"/>
      <c r="E5613" s="109"/>
      <c r="F5613" s="109"/>
      <c r="G5613" s="109"/>
      <c r="H5613" s="109"/>
      <c r="I5613" s="110"/>
    </row>
    <row r="5614" spans="2:9">
      <c r="B5614" s="109"/>
      <c r="C5614" s="109"/>
      <c r="D5614" s="109"/>
      <c r="E5614" s="109"/>
      <c r="F5614" s="109"/>
      <c r="G5614" s="109"/>
      <c r="H5614" s="109"/>
      <c r="I5614" s="110"/>
    </row>
    <row r="5615" spans="2:9">
      <c r="B5615" s="109"/>
      <c r="C5615" s="109"/>
      <c r="D5615" s="109"/>
      <c r="E5615" s="109"/>
      <c r="F5615" s="109"/>
      <c r="G5615" s="109"/>
      <c r="H5615" s="109"/>
      <c r="I5615" s="110"/>
    </row>
    <row r="5616" spans="2:9">
      <c r="B5616" s="109"/>
      <c r="C5616" s="109"/>
      <c r="D5616" s="109"/>
      <c r="E5616" s="109"/>
      <c r="F5616" s="109"/>
      <c r="G5616" s="109"/>
      <c r="H5616" s="109"/>
      <c r="I5616" s="110"/>
    </row>
    <row r="5617" spans="2:9">
      <c r="B5617" s="109"/>
      <c r="C5617" s="109"/>
      <c r="D5617" s="109"/>
      <c r="E5617" s="109"/>
      <c r="F5617" s="109"/>
      <c r="G5617" s="109"/>
      <c r="H5617" s="109"/>
      <c r="I5617" s="110"/>
    </row>
    <row r="5618" spans="2:9">
      <c r="B5618" s="109"/>
      <c r="C5618" s="109"/>
      <c r="D5618" s="109"/>
      <c r="E5618" s="109"/>
      <c r="F5618" s="109"/>
      <c r="G5618" s="109"/>
      <c r="H5618" s="109"/>
      <c r="I5618" s="110"/>
    </row>
    <row r="5619" spans="2:9">
      <c r="B5619" s="109"/>
      <c r="C5619" s="109"/>
      <c r="D5619" s="109"/>
      <c r="E5619" s="109"/>
      <c r="F5619" s="109"/>
      <c r="G5619" s="109"/>
      <c r="H5619" s="109"/>
      <c r="I5619" s="110"/>
    </row>
    <row r="5620" spans="2:9">
      <c r="B5620" s="109"/>
      <c r="C5620" s="109"/>
      <c r="D5620" s="109"/>
      <c r="E5620" s="109"/>
      <c r="F5620" s="109"/>
      <c r="G5620" s="109"/>
      <c r="H5620" s="109"/>
      <c r="I5620" s="110"/>
    </row>
    <row r="5621" spans="2:9">
      <c r="B5621" s="109"/>
      <c r="C5621" s="109"/>
      <c r="D5621" s="109"/>
      <c r="E5621" s="109"/>
      <c r="F5621" s="109"/>
      <c r="G5621" s="109"/>
      <c r="H5621" s="109"/>
      <c r="I5621" s="110"/>
    </row>
    <row r="5622" spans="2:9">
      <c r="B5622" s="109"/>
      <c r="C5622" s="109"/>
      <c r="D5622" s="109"/>
      <c r="E5622" s="109"/>
      <c r="F5622" s="109"/>
      <c r="G5622" s="109"/>
      <c r="H5622" s="109"/>
      <c r="I5622" s="110"/>
    </row>
    <row r="5623" spans="2:9">
      <c r="B5623" s="109"/>
      <c r="C5623" s="109"/>
      <c r="D5623" s="109"/>
      <c r="E5623" s="109"/>
      <c r="F5623" s="109"/>
      <c r="G5623" s="109"/>
      <c r="H5623" s="109"/>
      <c r="I5623" s="110"/>
    </row>
    <row r="5624" spans="2:9">
      <c r="B5624" s="109"/>
      <c r="C5624" s="109"/>
      <c r="D5624" s="109"/>
      <c r="E5624" s="109"/>
      <c r="F5624" s="109"/>
      <c r="G5624" s="109"/>
      <c r="H5624" s="109"/>
      <c r="I5624" s="110"/>
    </row>
    <row r="5625" spans="2:9">
      <c r="B5625" s="109"/>
      <c r="C5625" s="109"/>
      <c r="D5625" s="109"/>
      <c r="E5625" s="109"/>
      <c r="F5625" s="109"/>
      <c r="G5625" s="109"/>
      <c r="H5625" s="109"/>
      <c r="I5625" s="110"/>
    </row>
    <row r="5626" spans="2:9">
      <c r="B5626" s="109"/>
      <c r="C5626" s="109"/>
      <c r="D5626" s="109"/>
      <c r="E5626" s="109"/>
      <c r="F5626" s="109"/>
      <c r="G5626" s="109"/>
      <c r="H5626" s="109"/>
      <c r="I5626" s="110"/>
    </row>
    <row r="5627" spans="2:9">
      <c r="B5627" s="109"/>
      <c r="C5627" s="109"/>
      <c r="D5627" s="109"/>
      <c r="E5627" s="109"/>
      <c r="F5627" s="109"/>
      <c r="G5627" s="109"/>
      <c r="H5627" s="109"/>
      <c r="I5627" s="110"/>
    </row>
    <row r="5628" spans="2:9">
      <c r="B5628" s="109"/>
      <c r="C5628" s="109"/>
      <c r="D5628" s="109"/>
      <c r="E5628" s="109"/>
      <c r="F5628" s="109"/>
      <c r="G5628" s="109"/>
      <c r="H5628" s="109"/>
      <c r="I5628" s="110"/>
    </row>
    <row r="5629" spans="2:9">
      <c r="B5629" s="109"/>
      <c r="C5629" s="109"/>
      <c r="D5629" s="109"/>
      <c r="E5629" s="109"/>
      <c r="F5629" s="109"/>
      <c r="G5629" s="109"/>
      <c r="H5629" s="109"/>
      <c r="I5629" s="110"/>
    </row>
    <row r="5630" spans="2:9">
      <c r="B5630" s="109"/>
      <c r="C5630" s="109"/>
      <c r="D5630" s="109"/>
      <c r="E5630" s="109"/>
      <c r="F5630" s="109"/>
      <c r="G5630" s="109"/>
      <c r="H5630" s="109"/>
      <c r="I5630" s="110"/>
    </row>
    <row r="5631" spans="2:9">
      <c r="B5631" s="109"/>
      <c r="C5631" s="109"/>
      <c r="D5631" s="109"/>
      <c r="E5631" s="109"/>
      <c r="F5631" s="109"/>
      <c r="G5631" s="109"/>
      <c r="H5631" s="109"/>
      <c r="I5631" s="110"/>
    </row>
    <row r="5632" spans="2:9">
      <c r="B5632" s="109"/>
      <c r="C5632" s="109"/>
      <c r="D5632" s="109"/>
      <c r="E5632" s="109"/>
      <c r="F5632" s="109"/>
      <c r="G5632" s="109"/>
      <c r="H5632" s="109"/>
      <c r="I5632" s="110"/>
    </row>
    <row r="5633" spans="2:9">
      <c r="B5633" s="109"/>
      <c r="C5633" s="109"/>
      <c r="D5633" s="109"/>
      <c r="E5633" s="109"/>
      <c r="F5633" s="109"/>
      <c r="G5633" s="109"/>
      <c r="H5633" s="109"/>
      <c r="I5633" s="110"/>
    </row>
    <row r="5634" spans="2:9">
      <c r="B5634" s="109"/>
      <c r="C5634" s="109"/>
      <c r="D5634" s="109"/>
      <c r="E5634" s="109"/>
      <c r="F5634" s="109"/>
      <c r="G5634" s="109"/>
      <c r="H5634" s="109"/>
      <c r="I5634" s="110"/>
    </row>
    <row r="5635" spans="2:9">
      <c r="B5635" s="109"/>
      <c r="C5635" s="109"/>
      <c r="D5635" s="109"/>
      <c r="E5635" s="109"/>
      <c r="F5635" s="109"/>
      <c r="G5635" s="109"/>
      <c r="H5635" s="109"/>
      <c r="I5635" s="110"/>
    </row>
    <row r="5636" spans="2:9">
      <c r="B5636" s="109"/>
      <c r="C5636" s="109"/>
      <c r="D5636" s="109"/>
      <c r="E5636" s="109"/>
      <c r="F5636" s="109"/>
      <c r="G5636" s="109"/>
      <c r="H5636" s="109"/>
      <c r="I5636" s="110"/>
    </row>
    <row r="5637" spans="2:9">
      <c r="B5637" s="109"/>
      <c r="C5637" s="109"/>
      <c r="D5637" s="109"/>
      <c r="E5637" s="109"/>
      <c r="F5637" s="109"/>
      <c r="G5637" s="109"/>
      <c r="H5637" s="109"/>
      <c r="I5637" s="110"/>
    </row>
    <row r="5638" spans="2:9">
      <c r="B5638" s="109"/>
      <c r="C5638" s="109"/>
      <c r="D5638" s="109"/>
      <c r="E5638" s="109"/>
      <c r="F5638" s="109"/>
      <c r="G5638" s="109"/>
      <c r="H5638" s="109"/>
      <c r="I5638" s="110"/>
    </row>
    <row r="5639" spans="2:9">
      <c r="B5639" s="109"/>
      <c r="C5639" s="109"/>
      <c r="D5639" s="109"/>
      <c r="E5639" s="109"/>
      <c r="F5639" s="109"/>
      <c r="G5639" s="109"/>
      <c r="H5639" s="109"/>
      <c r="I5639" s="110"/>
    </row>
    <row r="5640" spans="2:9">
      <c r="B5640" s="109"/>
      <c r="C5640" s="109"/>
      <c r="D5640" s="109"/>
      <c r="E5640" s="109"/>
      <c r="F5640" s="109"/>
      <c r="G5640" s="109"/>
      <c r="H5640" s="109"/>
      <c r="I5640" s="110"/>
    </row>
    <row r="5641" spans="2:9">
      <c r="B5641" s="109"/>
      <c r="C5641" s="109"/>
      <c r="D5641" s="109"/>
      <c r="E5641" s="109"/>
      <c r="F5641" s="109"/>
      <c r="G5641" s="109"/>
      <c r="H5641" s="109"/>
      <c r="I5641" s="110"/>
    </row>
    <row r="5642" spans="2:9">
      <c r="B5642" s="109"/>
      <c r="C5642" s="109"/>
      <c r="D5642" s="109"/>
      <c r="E5642" s="109"/>
      <c r="F5642" s="109"/>
      <c r="G5642" s="109"/>
      <c r="H5642" s="109"/>
      <c r="I5642" s="110"/>
    </row>
    <row r="5643" spans="2:9">
      <c r="B5643" s="109"/>
      <c r="C5643" s="109"/>
      <c r="D5643" s="109"/>
      <c r="E5643" s="109"/>
      <c r="F5643" s="109"/>
      <c r="G5643" s="109"/>
      <c r="H5643" s="109"/>
      <c r="I5643" s="110"/>
    </row>
    <row r="5644" spans="2:9">
      <c r="B5644" s="109"/>
      <c r="C5644" s="109"/>
      <c r="D5644" s="109"/>
      <c r="E5644" s="109"/>
      <c r="F5644" s="109"/>
      <c r="G5644" s="109"/>
      <c r="H5644" s="109"/>
      <c r="I5644" s="110"/>
    </row>
    <row r="5645" spans="2:9">
      <c r="B5645" s="109"/>
      <c r="C5645" s="109"/>
      <c r="D5645" s="109"/>
      <c r="E5645" s="109"/>
      <c r="F5645" s="109"/>
      <c r="G5645" s="109"/>
      <c r="H5645" s="109"/>
      <c r="I5645" s="110"/>
    </row>
    <row r="5646" spans="2:9">
      <c r="B5646" s="109"/>
      <c r="C5646" s="109"/>
      <c r="D5646" s="109"/>
      <c r="E5646" s="109"/>
      <c r="F5646" s="109"/>
      <c r="G5646" s="109"/>
      <c r="H5646" s="109"/>
      <c r="I5646" s="110"/>
    </row>
    <row r="5647" spans="2:9">
      <c r="B5647" s="109"/>
      <c r="C5647" s="109"/>
      <c r="D5647" s="109"/>
      <c r="E5647" s="109"/>
      <c r="F5647" s="109"/>
      <c r="G5647" s="109"/>
      <c r="H5647" s="109"/>
      <c r="I5647" s="110"/>
    </row>
    <row r="5648" spans="2:9">
      <c r="B5648" s="109"/>
      <c r="C5648" s="109"/>
      <c r="D5648" s="109"/>
      <c r="E5648" s="109"/>
      <c r="F5648" s="109"/>
      <c r="G5648" s="109"/>
      <c r="H5648" s="109"/>
      <c r="I5648" s="110"/>
    </row>
    <row r="5649" spans="2:9">
      <c r="B5649" s="109"/>
      <c r="C5649" s="109"/>
      <c r="D5649" s="109"/>
      <c r="E5649" s="109"/>
      <c r="F5649" s="109"/>
      <c r="G5649" s="109"/>
      <c r="H5649" s="109"/>
      <c r="I5649" s="110"/>
    </row>
    <row r="5650" spans="2:9">
      <c r="B5650" s="109"/>
      <c r="C5650" s="109"/>
      <c r="D5650" s="109"/>
      <c r="E5650" s="109"/>
      <c r="F5650" s="109"/>
      <c r="G5650" s="109"/>
      <c r="H5650" s="109"/>
      <c r="I5650" s="110"/>
    </row>
    <row r="5651" spans="2:9">
      <c r="B5651" s="109"/>
      <c r="C5651" s="109"/>
      <c r="D5651" s="109"/>
      <c r="E5651" s="109"/>
      <c r="F5651" s="109"/>
      <c r="G5651" s="109"/>
      <c r="H5651" s="109"/>
      <c r="I5651" s="110"/>
    </row>
    <row r="5652" spans="2:9">
      <c r="B5652" s="109"/>
      <c r="C5652" s="109"/>
      <c r="D5652" s="109"/>
      <c r="E5652" s="109"/>
      <c r="F5652" s="109"/>
      <c r="G5652" s="109"/>
      <c r="H5652" s="109"/>
      <c r="I5652" s="110"/>
    </row>
    <row r="5653" spans="2:9">
      <c r="B5653" s="109"/>
      <c r="C5653" s="109"/>
      <c r="D5653" s="109"/>
      <c r="E5653" s="109"/>
      <c r="F5653" s="109"/>
      <c r="G5653" s="109"/>
      <c r="H5653" s="109"/>
      <c r="I5653" s="110"/>
    </row>
    <row r="5654" spans="2:9">
      <c r="B5654" s="109"/>
      <c r="C5654" s="109"/>
      <c r="D5654" s="109"/>
      <c r="E5654" s="109"/>
      <c r="F5654" s="109"/>
      <c r="G5654" s="109"/>
      <c r="H5654" s="109"/>
      <c r="I5654" s="110"/>
    </row>
    <row r="5655" spans="2:9">
      <c r="B5655" s="109"/>
      <c r="C5655" s="109"/>
      <c r="D5655" s="109"/>
      <c r="E5655" s="109"/>
      <c r="F5655" s="109"/>
      <c r="G5655" s="109"/>
      <c r="H5655" s="109"/>
      <c r="I5655" s="110"/>
    </row>
    <row r="5656" spans="2:9">
      <c r="B5656" s="109"/>
      <c r="C5656" s="109"/>
      <c r="D5656" s="109"/>
      <c r="E5656" s="109"/>
      <c r="F5656" s="109"/>
      <c r="G5656" s="109"/>
      <c r="H5656" s="109"/>
      <c r="I5656" s="110"/>
    </row>
    <row r="5657" spans="2:9">
      <c r="B5657" s="109"/>
      <c r="C5657" s="109"/>
      <c r="D5657" s="109"/>
      <c r="E5657" s="109"/>
      <c r="F5657" s="109"/>
      <c r="G5657" s="109"/>
      <c r="H5657" s="109"/>
      <c r="I5657" s="110"/>
    </row>
    <row r="5658" spans="2:9">
      <c r="B5658" s="109"/>
      <c r="C5658" s="109"/>
      <c r="D5658" s="109"/>
      <c r="E5658" s="109"/>
      <c r="F5658" s="109"/>
      <c r="G5658" s="109"/>
      <c r="H5658" s="109"/>
      <c r="I5658" s="110"/>
    </row>
    <row r="5659" spans="2:9">
      <c r="B5659" s="109"/>
      <c r="C5659" s="109"/>
      <c r="D5659" s="109"/>
      <c r="E5659" s="109"/>
      <c r="F5659" s="109"/>
      <c r="G5659" s="109"/>
      <c r="H5659" s="109"/>
      <c r="I5659" s="110"/>
    </row>
    <row r="5660" spans="2:9">
      <c r="B5660" s="109"/>
      <c r="C5660" s="109"/>
      <c r="D5660" s="109"/>
      <c r="E5660" s="109"/>
      <c r="F5660" s="109"/>
      <c r="G5660" s="109"/>
      <c r="H5660" s="109"/>
      <c r="I5660" s="110"/>
    </row>
    <row r="5661" spans="2:9">
      <c r="B5661" s="109"/>
      <c r="C5661" s="109"/>
      <c r="D5661" s="109"/>
      <c r="E5661" s="109"/>
      <c r="F5661" s="109"/>
      <c r="G5661" s="109"/>
      <c r="H5661" s="109"/>
      <c r="I5661" s="110"/>
    </row>
    <row r="5662" spans="2:9">
      <c r="B5662" s="109"/>
      <c r="C5662" s="109"/>
      <c r="D5662" s="109"/>
      <c r="E5662" s="109"/>
      <c r="F5662" s="109"/>
      <c r="G5662" s="109"/>
      <c r="H5662" s="109"/>
      <c r="I5662" s="110"/>
    </row>
    <row r="5663" spans="2:9">
      <c r="B5663" s="109"/>
      <c r="C5663" s="109"/>
      <c r="D5663" s="109"/>
      <c r="E5663" s="109"/>
      <c r="F5663" s="109"/>
      <c r="G5663" s="109"/>
      <c r="H5663" s="109"/>
      <c r="I5663" s="110"/>
    </row>
    <row r="5664" spans="2:9">
      <c r="B5664" s="109"/>
      <c r="C5664" s="109"/>
      <c r="D5664" s="109"/>
      <c r="E5664" s="109"/>
      <c r="F5664" s="109"/>
      <c r="G5664" s="109"/>
      <c r="H5664" s="109"/>
      <c r="I5664" s="110"/>
    </row>
    <row r="5665" spans="2:9">
      <c r="B5665" s="109"/>
      <c r="C5665" s="109"/>
      <c r="D5665" s="109"/>
      <c r="E5665" s="109"/>
      <c r="F5665" s="109"/>
      <c r="G5665" s="109"/>
      <c r="H5665" s="109"/>
      <c r="I5665" s="110"/>
    </row>
    <row r="5666" spans="2:9">
      <c r="B5666" s="109"/>
      <c r="C5666" s="109"/>
      <c r="D5666" s="109"/>
      <c r="E5666" s="109"/>
      <c r="F5666" s="109"/>
      <c r="G5666" s="109"/>
      <c r="H5666" s="109"/>
      <c r="I5666" s="110"/>
    </row>
    <row r="5667" spans="2:9">
      <c r="B5667" s="109"/>
      <c r="C5667" s="109"/>
      <c r="D5667" s="109"/>
      <c r="E5667" s="109"/>
      <c r="F5667" s="109"/>
      <c r="G5667" s="109"/>
      <c r="H5667" s="109"/>
      <c r="I5667" s="110"/>
    </row>
    <row r="5668" spans="2:9">
      <c r="B5668" s="109"/>
      <c r="C5668" s="109"/>
      <c r="D5668" s="109"/>
      <c r="E5668" s="109"/>
      <c r="F5668" s="109"/>
      <c r="G5668" s="109"/>
      <c r="H5668" s="109"/>
      <c r="I5668" s="110"/>
    </row>
    <row r="5669" spans="2:9">
      <c r="B5669" s="109"/>
      <c r="C5669" s="109"/>
      <c r="D5669" s="109"/>
      <c r="E5669" s="109"/>
      <c r="F5669" s="109"/>
      <c r="G5669" s="109"/>
      <c r="H5669" s="109"/>
      <c r="I5669" s="110"/>
    </row>
    <row r="5670" spans="2:9">
      <c r="B5670" s="109"/>
      <c r="C5670" s="109"/>
      <c r="D5670" s="109"/>
      <c r="E5670" s="109"/>
      <c r="F5670" s="109"/>
      <c r="G5670" s="109"/>
      <c r="H5670" s="109"/>
      <c r="I5670" s="110"/>
    </row>
    <row r="5671" spans="2:9">
      <c r="B5671" s="109"/>
      <c r="C5671" s="109"/>
      <c r="D5671" s="109"/>
      <c r="E5671" s="109"/>
      <c r="F5671" s="109"/>
      <c r="G5671" s="109"/>
      <c r="H5671" s="109"/>
      <c r="I5671" s="110"/>
    </row>
    <row r="5672" spans="2:9">
      <c r="B5672" s="109"/>
      <c r="C5672" s="109"/>
      <c r="D5672" s="109"/>
      <c r="E5672" s="109"/>
      <c r="F5672" s="109"/>
      <c r="G5672" s="109"/>
      <c r="H5672" s="109"/>
      <c r="I5672" s="110"/>
    </row>
    <row r="5673" spans="2:9">
      <c r="B5673" s="109"/>
      <c r="C5673" s="109"/>
      <c r="D5673" s="109"/>
      <c r="E5673" s="109"/>
      <c r="F5673" s="109"/>
      <c r="G5673" s="109"/>
      <c r="H5673" s="109"/>
      <c r="I5673" s="110"/>
    </row>
    <row r="5674" spans="2:9">
      <c r="B5674" s="109"/>
      <c r="C5674" s="109"/>
      <c r="D5674" s="109"/>
      <c r="E5674" s="109"/>
      <c r="F5674" s="109"/>
      <c r="G5674" s="109"/>
      <c r="H5674" s="109"/>
      <c r="I5674" s="110"/>
    </row>
    <row r="5675" spans="2:9">
      <c r="B5675" s="109"/>
      <c r="C5675" s="109"/>
      <c r="D5675" s="109"/>
      <c r="E5675" s="109"/>
      <c r="F5675" s="109"/>
      <c r="G5675" s="109"/>
      <c r="H5675" s="109"/>
      <c r="I5675" s="110"/>
    </row>
    <row r="5676" spans="2:9">
      <c r="B5676" s="109"/>
      <c r="C5676" s="109"/>
      <c r="D5676" s="109"/>
      <c r="E5676" s="109"/>
      <c r="F5676" s="109"/>
      <c r="G5676" s="109"/>
      <c r="H5676" s="109"/>
      <c r="I5676" s="110"/>
    </row>
    <row r="5677" spans="2:9">
      <c r="B5677" s="109"/>
      <c r="C5677" s="109"/>
      <c r="D5677" s="109"/>
      <c r="E5677" s="109"/>
      <c r="F5677" s="109"/>
      <c r="G5677" s="109"/>
      <c r="H5677" s="109"/>
      <c r="I5677" s="110"/>
    </row>
    <row r="5678" spans="2:9">
      <c r="B5678" s="109"/>
      <c r="C5678" s="109"/>
      <c r="D5678" s="109"/>
      <c r="E5678" s="109"/>
      <c r="F5678" s="109"/>
      <c r="G5678" s="109"/>
      <c r="H5678" s="109"/>
      <c r="I5678" s="110"/>
    </row>
    <row r="5679" spans="2:9">
      <c r="B5679" s="109"/>
      <c r="C5679" s="109"/>
      <c r="D5679" s="109"/>
      <c r="E5679" s="109"/>
      <c r="F5679" s="109"/>
      <c r="G5679" s="109"/>
      <c r="H5679" s="109"/>
      <c r="I5679" s="110"/>
    </row>
    <row r="5680" spans="2:9">
      <c r="B5680" s="109"/>
      <c r="C5680" s="109"/>
      <c r="D5680" s="109"/>
      <c r="E5680" s="109"/>
      <c r="F5680" s="109"/>
      <c r="G5680" s="109"/>
      <c r="H5680" s="109"/>
      <c r="I5680" s="110"/>
    </row>
    <row r="5681" spans="2:9">
      <c r="B5681" s="109"/>
      <c r="C5681" s="109"/>
      <c r="D5681" s="109"/>
      <c r="E5681" s="109"/>
      <c r="F5681" s="109"/>
      <c r="G5681" s="109"/>
      <c r="H5681" s="109"/>
      <c r="I5681" s="110"/>
    </row>
    <row r="5682" spans="2:9">
      <c r="B5682" s="109"/>
      <c r="C5682" s="109"/>
      <c r="D5682" s="109"/>
      <c r="E5682" s="109"/>
      <c r="F5682" s="109"/>
      <c r="G5682" s="109"/>
      <c r="H5682" s="109"/>
      <c r="I5682" s="110"/>
    </row>
    <row r="5683" spans="2:9">
      <c r="B5683" s="109"/>
      <c r="C5683" s="109"/>
      <c r="D5683" s="109"/>
      <c r="E5683" s="109"/>
      <c r="F5683" s="109"/>
      <c r="G5683" s="109"/>
      <c r="H5683" s="109"/>
      <c r="I5683" s="110"/>
    </row>
    <row r="5684" spans="2:9">
      <c r="B5684" s="109"/>
      <c r="C5684" s="109"/>
      <c r="D5684" s="109"/>
      <c r="E5684" s="109"/>
      <c r="F5684" s="109"/>
      <c r="G5684" s="109"/>
      <c r="H5684" s="109"/>
      <c r="I5684" s="110"/>
    </row>
    <row r="5685" spans="2:9">
      <c r="B5685" s="109"/>
      <c r="C5685" s="109"/>
      <c r="D5685" s="109"/>
      <c r="E5685" s="109"/>
      <c r="F5685" s="109"/>
      <c r="G5685" s="109"/>
      <c r="H5685" s="109"/>
      <c r="I5685" s="110"/>
    </row>
    <row r="5686" spans="2:9">
      <c r="B5686" s="109"/>
      <c r="C5686" s="109"/>
      <c r="D5686" s="109"/>
      <c r="E5686" s="109"/>
      <c r="F5686" s="109"/>
      <c r="G5686" s="109"/>
      <c r="H5686" s="109"/>
      <c r="I5686" s="110"/>
    </row>
    <row r="5687" spans="2:9">
      <c r="B5687" s="109"/>
      <c r="C5687" s="109"/>
      <c r="D5687" s="109"/>
      <c r="E5687" s="109"/>
      <c r="F5687" s="109"/>
      <c r="G5687" s="109"/>
      <c r="H5687" s="109"/>
      <c r="I5687" s="110"/>
    </row>
    <row r="5688" spans="2:9">
      <c r="B5688" s="109"/>
      <c r="C5688" s="109"/>
      <c r="D5688" s="109"/>
      <c r="E5688" s="109"/>
      <c r="F5688" s="109"/>
      <c r="G5688" s="109"/>
      <c r="H5688" s="109"/>
      <c r="I5688" s="110"/>
    </row>
    <row r="5689" spans="2:9">
      <c r="B5689" s="109"/>
      <c r="C5689" s="109"/>
      <c r="D5689" s="109"/>
      <c r="E5689" s="109"/>
      <c r="F5689" s="109"/>
      <c r="G5689" s="109"/>
      <c r="H5689" s="109"/>
      <c r="I5689" s="110"/>
    </row>
    <row r="5690" spans="2:9">
      <c r="B5690" s="109"/>
      <c r="C5690" s="109"/>
      <c r="D5690" s="109"/>
      <c r="E5690" s="109"/>
      <c r="F5690" s="109"/>
      <c r="G5690" s="109"/>
      <c r="H5690" s="109"/>
      <c r="I5690" s="110"/>
    </row>
    <row r="5691" spans="2:9">
      <c r="B5691" s="109"/>
      <c r="C5691" s="109"/>
      <c r="D5691" s="109"/>
      <c r="E5691" s="109"/>
      <c r="F5691" s="109"/>
      <c r="G5691" s="109"/>
      <c r="H5691" s="109"/>
      <c r="I5691" s="110"/>
    </row>
    <row r="5692" spans="2:9">
      <c r="B5692" s="109"/>
      <c r="C5692" s="109"/>
      <c r="D5692" s="109"/>
      <c r="E5692" s="109"/>
      <c r="F5692" s="109"/>
      <c r="G5692" s="109"/>
      <c r="H5692" s="109"/>
      <c r="I5692" s="110"/>
    </row>
    <row r="5693" spans="2:9">
      <c r="B5693" s="109"/>
      <c r="C5693" s="109"/>
      <c r="D5693" s="109"/>
      <c r="E5693" s="109"/>
      <c r="F5693" s="109"/>
      <c r="G5693" s="109"/>
      <c r="H5693" s="109"/>
      <c r="I5693" s="110"/>
    </row>
    <row r="5694" spans="2:9">
      <c r="B5694" s="109"/>
      <c r="C5694" s="109"/>
      <c r="D5694" s="109"/>
      <c r="E5694" s="109"/>
      <c r="F5694" s="109"/>
      <c r="G5694" s="109"/>
      <c r="H5694" s="109"/>
      <c r="I5694" s="110"/>
    </row>
    <row r="5695" spans="2:9">
      <c r="B5695" s="109"/>
      <c r="C5695" s="109"/>
      <c r="D5695" s="109"/>
      <c r="E5695" s="109"/>
      <c r="F5695" s="109"/>
      <c r="G5695" s="109"/>
      <c r="H5695" s="109"/>
      <c r="I5695" s="110"/>
    </row>
    <row r="5696" spans="2:9">
      <c r="B5696" s="109"/>
      <c r="C5696" s="109"/>
      <c r="D5696" s="109"/>
      <c r="E5696" s="109"/>
      <c r="F5696" s="109"/>
      <c r="G5696" s="109"/>
      <c r="H5696" s="109"/>
      <c r="I5696" s="110"/>
    </row>
    <row r="5697" spans="2:9">
      <c r="B5697" s="109"/>
      <c r="C5697" s="109"/>
      <c r="D5697" s="109"/>
      <c r="E5697" s="109"/>
      <c r="F5697" s="109"/>
      <c r="G5697" s="109"/>
      <c r="H5697" s="109"/>
      <c r="I5697" s="110"/>
    </row>
    <row r="5698" spans="2:9">
      <c r="B5698" s="109"/>
      <c r="C5698" s="109"/>
      <c r="D5698" s="109"/>
      <c r="E5698" s="109"/>
      <c r="F5698" s="109"/>
      <c r="G5698" s="109"/>
      <c r="H5698" s="109"/>
      <c r="I5698" s="110"/>
    </row>
    <row r="5699" spans="2:9">
      <c r="B5699" s="109"/>
      <c r="C5699" s="109"/>
      <c r="D5699" s="109"/>
      <c r="E5699" s="109"/>
      <c r="F5699" s="109"/>
      <c r="G5699" s="109"/>
      <c r="H5699" s="109"/>
      <c r="I5699" s="110"/>
    </row>
    <row r="5700" spans="2:9">
      <c r="B5700" s="109"/>
      <c r="C5700" s="109"/>
      <c r="D5700" s="109"/>
      <c r="E5700" s="109"/>
      <c r="F5700" s="109"/>
      <c r="G5700" s="109"/>
      <c r="H5700" s="109"/>
      <c r="I5700" s="110"/>
    </row>
    <row r="5701" spans="2:9">
      <c r="B5701" s="109"/>
      <c r="C5701" s="109"/>
      <c r="D5701" s="109"/>
      <c r="E5701" s="109"/>
      <c r="F5701" s="109"/>
      <c r="G5701" s="109"/>
      <c r="H5701" s="109"/>
      <c r="I5701" s="110"/>
    </row>
    <row r="5702" spans="2:9">
      <c r="B5702" s="109"/>
      <c r="C5702" s="109"/>
      <c r="D5702" s="109"/>
      <c r="E5702" s="109"/>
      <c r="F5702" s="109"/>
      <c r="G5702" s="109"/>
      <c r="H5702" s="109"/>
      <c r="I5702" s="110"/>
    </row>
    <row r="5703" spans="2:9">
      <c r="B5703" s="109"/>
      <c r="C5703" s="109"/>
      <c r="D5703" s="109"/>
      <c r="E5703" s="109"/>
      <c r="F5703" s="109"/>
      <c r="G5703" s="109"/>
      <c r="H5703" s="109"/>
      <c r="I5703" s="110"/>
    </row>
    <row r="5704" spans="2:9">
      <c r="B5704" s="109"/>
      <c r="C5704" s="109"/>
      <c r="D5704" s="109"/>
      <c r="E5704" s="109"/>
      <c r="F5704" s="109"/>
      <c r="G5704" s="109"/>
      <c r="H5704" s="109"/>
      <c r="I5704" s="110"/>
    </row>
    <row r="5705" spans="2:9">
      <c r="B5705" s="109"/>
      <c r="C5705" s="109"/>
      <c r="D5705" s="109"/>
      <c r="E5705" s="109"/>
      <c r="F5705" s="109"/>
      <c r="G5705" s="109"/>
      <c r="H5705" s="109"/>
      <c r="I5705" s="110"/>
    </row>
    <row r="5706" spans="2:9">
      <c r="B5706" s="109"/>
      <c r="C5706" s="109"/>
      <c r="D5706" s="109"/>
      <c r="E5706" s="109"/>
      <c r="F5706" s="109"/>
      <c r="G5706" s="109"/>
      <c r="H5706" s="109"/>
      <c r="I5706" s="110"/>
    </row>
    <row r="5707" spans="2:9">
      <c r="B5707" s="109"/>
      <c r="C5707" s="109"/>
      <c r="D5707" s="109"/>
      <c r="E5707" s="109"/>
      <c r="F5707" s="109"/>
      <c r="G5707" s="109"/>
      <c r="H5707" s="109"/>
      <c r="I5707" s="110"/>
    </row>
    <row r="5708" spans="2:9">
      <c r="B5708" s="109"/>
      <c r="C5708" s="109"/>
      <c r="D5708" s="109"/>
      <c r="E5708" s="109"/>
      <c r="F5708" s="109"/>
      <c r="G5708" s="109"/>
      <c r="H5708" s="109"/>
      <c r="I5708" s="110"/>
    </row>
    <row r="5709" spans="2:9">
      <c r="B5709" s="109"/>
      <c r="C5709" s="109"/>
      <c r="D5709" s="109"/>
      <c r="E5709" s="109"/>
      <c r="F5709" s="109"/>
      <c r="G5709" s="109"/>
      <c r="H5709" s="109"/>
      <c r="I5709" s="110"/>
    </row>
    <row r="5710" spans="2:9">
      <c r="B5710" s="109"/>
      <c r="C5710" s="109"/>
      <c r="D5710" s="109"/>
      <c r="E5710" s="109"/>
      <c r="F5710" s="109"/>
      <c r="G5710" s="109"/>
      <c r="H5710" s="109"/>
      <c r="I5710" s="110"/>
    </row>
    <row r="5711" spans="2:9">
      <c r="B5711" s="109"/>
      <c r="C5711" s="109"/>
      <c r="D5711" s="109"/>
      <c r="E5711" s="109"/>
      <c r="F5711" s="109"/>
      <c r="G5711" s="109"/>
      <c r="H5711" s="109"/>
      <c r="I5711" s="110"/>
    </row>
    <row r="5712" spans="2:9">
      <c r="B5712" s="109"/>
      <c r="C5712" s="109"/>
      <c r="D5712" s="109"/>
      <c r="E5712" s="109"/>
      <c r="F5712" s="109"/>
      <c r="G5712" s="109"/>
      <c r="H5712" s="109"/>
      <c r="I5712" s="110"/>
    </row>
    <row r="5713" spans="2:9">
      <c r="B5713" s="109"/>
      <c r="C5713" s="109"/>
      <c r="D5713" s="109"/>
      <c r="E5713" s="109"/>
      <c r="F5713" s="109"/>
      <c r="G5713" s="109"/>
      <c r="H5713" s="109"/>
      <c r="I5713" s="110"/>
    </row>
    <row r="5714" spans="2:9">
      <c r="B5714" s="109"/>
      <c r="C5714" s="109"/>
      <c r="D5714" s="109"/>
      <c r="E5714" s="109"/>
      <c r="F5714" s="109"/>
      <c r="G5714" s="109"/>
      <c r="H5714" s="109"/>
      <c r="I5714" s="110"/>
    </row>
    <row r="5715" spans="2:9">
      <c r="B5715" s="109"/>
      <c r="C5715" s="109"/>
      <c r="D5715" s="109"/>
      <c r="E5715" s="109"/>
      <c r="F5715" s="109"/>
      <c r="G5715" s="109"/>
      <c r="H5715" s="109"/>
      <c r="I5715" s="110"/>
    </row>
    <row r="5716" spans="2:9">
      <c r="B5716" s="109"/>
      <c r="C5716" s="109"/>
      <c r="D5716" s="109"/>
      <c r="E5716" s="109"/>
      <c r="F5716" s="109"/>
      <c r="G5716" s="109"/>
      <c r="H5716" s="109"/>
      <c r="I5716" s="110"/>
    </row>
    <row r="5717" spans="2:9">
      <c r="B5717" s="109"/>
      <c r="C5717" s="109"/>
      <c r="D5717" s="109"/>
      <c r="E5717" s="109"/>
      <c r="F5717" s="109"/>
      <c r="G5717" s="109"/>
      <c r="H5717" s="109"/>
      <c r="I5717" s="110"/>
    </row>
    <row r="5718" spans="2:9">
      <c r="B5718" s="109"/>
      <c r="C5718" s="109"/>
      <c r="D5718" s="109"/>
      <c r="E5718" s="109"/>
      <c r="F5718" s="109"/>
      <c r="G5718" s="109"/>
      <c r="H5718" s="109"/>
      <c r="I5718" s="110"/>
    </row>
    <row r="5719" spans="2:9">
      <c r="B5719" s="109"/>
      <c r="C5719" s="109"/>
      <c r="D5719" s="109"/>
      <c r="E5719" s="109"/>
      <c r="F5719" s="109"/>
      <c r="G5719" s="109"/>
      <c r="H5719" s="109"/>
      <c r="I5719" s="110"/>
    </row>
    <row r="5720" spans="2:9">
      <c r="B5720" s="109"/>
      <c r="C5720" s="109"/>
      <c r="D5720" s="109"/>
      <c r="E5720" s="109"/>
      <c r="F5720" s="109"/>
      <c r="G5720" s="109"/>
      <c r="H5720" s="109"/>
      <c r="I5720" s="110"/>
    </row>
    <row r="5721" spans="2:9">
      <c r="B5721" s="109"/>
      <c r="C5721" s="109"/>
      <c r="D5721" s="109"/>
      <c r="E5721" s="109"/>
      <c r="F5721" s="109"/>
      <c r="G5721" s="109"/>
      <c r="H5721" s="109"/>
      <c r="I5721" s="110"/>
    </row>
    <row r="5722" spans="2:9">
      <c r="B5722" s="109"/>
      <c r="C5722" s="109"/>
      <c r="D5722" s="109"/>
      <c r="E5722" s="109"/>
      <c r="F5722" s="109"/>
      <c r="G5722" s="109"/>
      <c r="H5722" s="109"/>
      <c r="I5722" s="110"/>
    </row>
    <row r="5723" spans="2:9">
      <c r="B5723" s="109"/>
      <c r="C5723" s="109"/>
      <c r="D5723" s="109"/>
      <c r="E5723" s="109"/>
      <c r="F5723" s="109"/>
      <c r="G5723" s="109"/>
      <c r="H5723" s="109"/>
      <c r="I5723" s="110"/>
    </row>
    <row r="5724" spans="2:9">
      <c r="B5724" s="109"/>
      <c r="C5724" s="109"/>
      <c r="D5724" s="109"/>
      <c r="E5724" s="109"/>
      <c r="F5724" s="109"/>
      <c r="G5724" s="109"/>
      <c r="H5724" s="109"/>
      <c r="I5724" s="110"/>
    </row>
    <row r="5725" spans="2:9">
      <c r="B5725" s="109"/>
      <c r="C5725" s="109"/>
      <c r="D5725" s="109"/>
      <c r="E5725" s="109"/>
      <c r="F5725" s="109"/>
      <c r="G5725" s="109"/>
      <c r="H5725" s="109"/>
      <c r="I5725" s="110"/>
    </row>
    <row r="5726" spans="2:9">
      <c r="B5726" s="109"/>
      <c r="C5726" s="109"/>
      <c r="D5726" s="109"/>
      <c r="E5726" s="109"/>
      <c r="F5726" s="109"/>
      <c r="G5726" s="109"/>
      <c r="H5726" s="109"/>
      <c r="I5726" s="110"/>
    </row>
    <row r="5727" spans="2:9">
      <c r="B5727" s="109"/>
      <c r="C5727" s="109"/>
      <c r="D5727" s="109"/>
      <c r="E5727" s="109"/>
      <c r="F5727" s="109"/>
      <c r="G5727" s="109"/>
      <c r="H5727" s="109"/>
      <c r="I5727" s="110"/>
    </row>
    <row r="5728" spans="2:9">
      <c r="B5728" s="109"/>
      <c r="C5728" s="109"/>
      <c r="D5728" s="109"/>
      <c r="E5728" s="109"/>
      <c r="F5728" s="109"/>
      <c r="G5728" s="109"/>
      <c r="H5728" s="109"/>
      <c r="I5728" s="110"/>
    </row>
    <row r="5729" spans="2:9">
      <c r="B5729" s="109"/>
      <c r="C5729" s="109"/>
      <c r="D5729" s="109"/>
      <c r="E5729" s="109"/>
      <c r="F5729" s="109"/>
      <c r="G5729" s="109"/>
      <c r="H5729" s="109"/>
      <c r="I5729" s="110"/>
    </row>
    <row r="5730" spans="2:9">
      <c r="B5730" s="109"/>
      <c r="C5730" s="109"/>
      <c r="D5730" s="109"/>
      <c r="E5730" s="109"/>
      <c r="F5730" s="109"/>
      <c r="G5730" s="109"/>
      <c r="H5730" s="109"/>
      <c r="I5730" s="110"/>
    </row>
    <row r="5731" spans="2:9">
      <c r="B5731" s="109"/>
      <c r="C5731" s="109"/>
      <c r="D5731" s="109"/>
      <c r="E5731" s="109"/>
      <c r="F5731" s="109"/>
      <c r="G5731" s="109"/>
      <c r="H5731" s="109"/>
      <c r="I5731" s="110"/>
    </row>
    <row r="5732" spans="2:9">
      <c r="B5732" s="109"/>
      <c r="C5732" s="109"/>
      <c r="D5732" s="109"/>
      <c r="E5732" s="109"/>
      <c r="F5732" s="109"/>
      <c r="G5732" s="109"/>
      <c r="H5732" s="109"/>
      <c r="I5732" s="110"/>
    </row>
    <row r="5733" spans="2:9">
      <c r="B5733" s="109"/>
      <c r="C5733" s="109"/>
      <c r="D5733" s="109"/>
      <c r="E5733" s="109"/>
      <c r="F5733" s="109"/>
      <c r="G5733" s="109"/>
      <c r="H5733" s="109"/>
      <c r="I5733" s="110"/>
    </row>
    <row r="5734" spans="2:9">
      <c r="B5734" s="109"/>
      <c r="C5734" s="109"/>
      <c r="D5734" s="109"/>
      <c r="E5734" s="109"/>
      <c r="F5734" s="109"/>
      <c r="G5734" s="109"/>
      <c r="H5734" s="109"/>
      <c r="I5734" s="110"/>
    </row>
    <row r="5735" spans="2:9">
      <c r="B5735" s="109"/>
      <c r="C5735" s="109"/>
      <c r="D5735" s="109"/>
      <c r="E5735" s="109"/>
      <c r="F5735" s="109"/>
      <c r="G5735" s="109"/>
      <c r="H5735" s="109"/>
      <c r="I5735" s="110"/>
    </row>
    <row r="5736" spans="2:9">
      <c r="B5736" s="109"/>
      <c r="C5736" s="109"/>
      <c r="D5736" s="109"/>
      <c r="E5736" s="109"/>
      <c r="F5736" s="109"/>
      <c r="G5736" s="109"/>
      <c r="H5736" s="109"/>
      <c r="I5736" s="110"/>
    </row>
    <row r="5737" spans="2:9">
      <c r="B5737" s="109"/>
      <c r="C5737" s="109"/>
      <c r="D5737" s="109"/>
      <c r="E5737" s="109"/>
      <c r="F5737" s="109"/>
      <c r="G5737" s="109"/>
      <c r="H5737" s="109"/>
      <c r="I5737" s="110"/>
    </row>
    <row r="5738" spans="2:9">
      <c r="B5738" s="109"/>
      <c r="C5738" s="109"/>
      <c r="D5738" s="109"/>
      <c r="E5738" s="109"/>
      <c r="F5738" s="109"/>
      <c r="G5738" s="109"/>
      <c r="H5738" s="109"/>
      <c r="I5738" s="110"/>
    </row>
    <row r="5739" spans="2:9">
      <c r="B5739" s="109"/>
      <c r="C5739" s="109"/>
      <c r="D5739" s="109"/>
      <c r="E5739" s="109"/>
      <c r="F5739" s="109"/>
      <c r="G5739" s="109"/>
      <c r="H5739" s="109"/>
      <c r="I5739" s="110"/>
    </row>
    <row r="5740" spans="2:9">
      <c r="B5740" s="109"/>
      <c r="C5740" s="109"/>
      <c r="D5740" s="109"/>
      <c r="E5740" s="109"/>
      <c r="F5740" s="109"/>
      <c r="G5740" s="109"/>
      <c r="H5740" s="109"/>
      <c r="I5740" s="110"/>
    </row>
    <row r="5741" spans="2:9">
      <c r="B5741" s="109"/>
      <c r="C5741" s="109"/>
      <c r="D5741" s="109"/>
      <c r="E5741" s="109"/>
      <c r="F5741" s="109"/>
      <c r="G5741" s="109"/>
      <c r="H5741" s="109"/>
      <c r="I5741" s="110"/>
    </row>
    <row r="5742" spans="2:9">
      <c r="B5742" s="109"/>
      <c r="C5742" s="109"/>
      <c r="D5742" s="109"/>
      <c r="E5742" s="109"/>
      <c r="F5742" s="109"/>
      <c r="G5742" s="109"/>
      <c r="H5742" s="109"/>
      <c r="I5742" s="110"/>
    </row>
    <row r="5743" spans="2:9">
      <c r="B5743" s="109"/>
      <c r="C5743" s="109"/>
      <c r="D5743" s="109"/>
      <c r="E5743" s="109"/>
      <c r="F5743" s="109"/>
      <c r="G5743" s="109"/>
      <c r="H5743" s="109"/>
      <c r="I5743" s="110"/>
    </row>
    <row r="5744" spans="2:9">
      <c r="B5744" s="109"/>
      <c r="C5744" s="109"/>
      <c r="D5744" s="109"/>
      <c r="E5744" s="109"/>
      <c r="F5744" s="109"/>
      <c r="G5744" s="109"/>
      <c r="H5744" s="109"/>
      <c r="I5744" s="110"/>
    </row>
    <row r="5745" spans="2:9">
      <c r="B5745" s="109"/>
      <c r="C5745" s="109"/>
      <c r="D5745" s="109"/>
      <c r="E5745" s="109"/>
      <c r="F5745" s="109"/>
      <c r="G5745" s="109"/>
      <c r="H5745" s="109"/>
      <c r="I5745" s="110"/>
    </row>
    <row r="5746" spans="2:9">
      <c r="B5746" s="109"/>
      <c r="C5746" s="109"/>
      <c r="D5746" s="109"/>
      <c r="E5746" s="109"/>
      <c r="F5746" s="109"/>
      <c r="G5746" s="109"/>
      <c r="H5746" s="109"/>
      <c r="I5746" s="110"/>
    </row>
    <row r="5747" spans="2:9">
      <c r="B5747" s="109"/>
      <c r="C5747" s="109"/>
      <c r="D5747" s="109"/>
      <c r="E5747" s="109"/>
      <c r="F5747" s="109"/>
      <c r="G5747" s="109"/>
      <c r="H5747" s="109"/>
      <c r="I5747" s="110"/>
    </row>
    <row r="5748" spans="2:9">
      <c r="B5748" s="109"/>
      <c r="C5748" s="109"/>
      <c r="D5748" s="109"/>
      <c r="E5748" s="109"/>
      <c r="F5748" s="109"/>
      <c r="G5748" s="109"/>
      <c r="H5748" s="109"/>
      <c r="I5748" s="110"/>
    </row>
    <row r="5749" spans="2:9">
      <c r="B5749" s="109"/>
      <c r="C5749" s="109"/>
      <c r="D5749" s="109"/>
      <c r="E5749" s="109"/>
      <c r="F5749" s="109"/>
      <c r="G5749" s="109"/>
      <c r="H5749" s="109"/>
      <c r="I5749" s="110"/>
    </row>
    <row r="5750" spans="2:9">
      <c r="B5750" s="109"/>
      <c r="C5750" s="109"/>
      <c r="D5750" s="109"/>
      <c r="E5750" s="109"/>
      <c r="F5750" s="109"/>
      <c r="G5750" s="109"/>
      <c r="H5750" s="109"/>
      <c r="I5750" s="110"/>
    </row>
    <row r="5751" spans="2:9">
      <c r="B5751" s="109"/>
      <c r="C5751" s="109"/>
      <c r="D5751" s="109"/>
      <c r="E5751" s="109"/>
      <c r="F5751" s="109"/>
      <c r="G5751" s="109"/>
      <c r="H5751" s="109"/>
      <c r="I5751" s="110"/>
    </row>
    <row r="5752" spans="2:9">
      <c r="B5752" s="109"/>
      <c r="C5752" s="109"/>
      <c r="D5752" s="109"/>
      <c r="E5752" s="109"/>
      <c r="F5752" s="109"/>
      <c r="G5752" s="109"/>
      <c r="H5752" s="109"/>
      <c r="I5752" s="110"/>
    </row>
    <row r="5753" spans="2:9">
      <c r="B5753" s="109"/>
      <c r="C5753" s="109"/>
      <c r="D5753" s="109"/>
      <c r="E5753" s="109"/>
      <c r="F5753" s="109"/>
      <c r="G5753" s="109"/>
      <c r="H5753" s="109"/>
      <c r="I5753" s="110"/>
    </row>
    <row r="5754" spans="2:9">
      <c r="B5754" s="109"/>
      <c r="C5754" s="109"/>
      <c r="D5754" s="109"/>
      <c r="E5754" s="109"/>
      <c r="F5754" s="109"/>
      <c r="G5754" s="109"/>
      <c r="H5754" s="109"/>
      <c r="I5754" s="110"/>
    </row>
    <row r="5755" spans="2:9">
      <c r="B5755" s="109"/>
      <c r="C5755" s="109"/>
      <c r="D5755" s="109"/>
      <c r="E5755" s="109"/>
      <c r="F5755" s="109"/>
      <c r="G5755" s="109"/>
      <c r="H5755" s="109"/>
      <c r="I5755" s="110"/>
    </row>
    <row r="5756" spans="2:9">
      <c r="B5756" s="109"/>
      <c r="C5756" s="109"/>
      <c r="D5756" s="109"/>
      <c r="E5756" s="109"/>
      <c r="F5756" s="109"/>
      <c r="G5756" s="109"/>
      <c r="H5756" s="109"/>
      <c r="I5756" s="110"/>
    </row>
    <row r="5757" spans="2:9">
      <c r="B5757" s="109"/>
      <c r="C5757" s="109"/>
      <c r="D5757" s="109"/>
      <c r="E5757" s="109"/>
      <c r="F5757" s="109"/>
      <c r="G5757" s="109"/>
      <c r="H5757" s="109"/>
      <c r="I5757" s="110"/>
    </row>
    <row r="5758" spans="2:9">
      <c r="B5758" s="109"/>
      <c r="C5758" s="109"/>
      <c r="D5758" s="109"/>
      <c r="E5758" s="109"/>
      <c r="F5758" s="109"/>
      <c r="G5758" s="109"/>
      <c r="H5758" s="109"/>
      <c r="I5758" s="110"/>
    </row>
    <row r="5759" spans="2:9">
      <c r="B5759" s="109"/>
      <c r="C5759" s="109"/>
      <c r="D5759" s="109"/>
      <c r="E5759" s="109"/>
      <c r="F5759" s="109"/>
      <c r="G5759" s="109"/>
      <c r="H5759" s="109"/>
      <c r="I5759" s="110"/>
    </row>
    <row r="5760" spans="2:9">
      <c r="B5760" s="109"/>
      <c r="C5760" s="109"/>
      <c r="D5760" s="109"/>
      <c r="E5760" s="109"/>
      <c r="F5760" s="109"/>
      <c r="G5760" s="109"/>
      <c r="H5760" s="109"/>
      <c r="I5760" s="110"/>
    </row>
    <row r="5761" spans="2:9">
      <c r="B5761" s="109"/>
      <c r="C5761" s="109"/>
      <c r="D5761" s="109"/>
      <c r="E5761" s="109"/>
      <c r="F5761" s="109"/>
      <c r="G5761" s="109"/>
      <c r="H5761" s="109"/>
      <c r="I5761" s="110"/>
    </row>
    <row r="5762" spans="2:9">
      <c r="B5762" s="109"/>
      <c r="C5762" s="109"/>
      <c r="D5762" s="109"/>
      <c r="E5762" s="109"/>
      <c r="F5762" s="109"/>
      <c r="G5762" s="109"/>
      <c r="H5762" s="109"/>
      <c r="I5762" s="110"/>
    </row>
    <row r="5763" spans="2:9">
      <c r="B5763" s="109"/>
      <c r="C5763" s="109"/>
      <c r="D5763" s="109"/>
      <c r="E5763" s="109"/>
      <c r="F5763" s="109"/>
      <c r="G5763" s="109"/>
      <c r="H5763" s="109"/>
      <c r="I5763" s="110"/>
    </row>
    <row r="5764" spans="2:9">
      <c r="B5764" s="109"/>
      <c r="C5764" s="109"/>
      <c r="D5764" s="109"/>
      <c r="E5764" s="109"/>
      <c r="F5764" s="109"/>
      <c r="G5764" s="109"/>
      <c r="H5764" s="109"/>
      <c r="I5764" s="110"/>
    </row>
    <row r="5765" spans="2:9">
      <c r="B5765" s="109"/>
      <c r="C5765" s="109"/>
      <c r="D5765" s="109"/>
      <c r="E5765" s="109"/>
      <c r="F5765" s="109"/>
      <c r="G5765" s="109"/>
      <c r="H5765" s="109"/>
      <c r="I5765" s="110"/>
    </row>
    <row r="5766" spans="2:9">
      <c r="B5766" s="109"/>
      <c r="C5766" s="109"/>
      <c r="D5766" s="109"/>
      <c r="E5766" s="109"/>
      <c r="F5766" s="109"/>
      <c r="G5766" s="109"/>
      <c r="H5766" s="109"/>
      <c r="I5766" s="110"/>
    </row>
    <row r="5767" spans="2:9">
      <c r="B5767" s="109"/>
      <c r="C5767" s="109"/>
      <c r="D5767" s="109"/>
      <c r="E5767" s="109"/>
      <c r="F5767" s="109"/>
      <c r="G5767" s="109"/>
      <c r="H5767" s="109"/>
      <c r="I5767" s="110"/>
    </row>
    <row r="5768" spans="2:9">
      <c r="B5768" s="109"/>
      <c r="C5768" s="109"/>
      <c r="D5768" s="109"/>
      <c r="E5768" s="109"/>
      <c r="F5768" s="109"/>
      <c r="G5768" s="109"/>
      <c r="H5768" s="109"/>
      <c r="I5768" s="110"/>
    </row>
    <row r="5769" spans="2:9">
      <c r="B5769" s="109"/>
      <c r="C5769" s="109"/>
      <c r="D5769" s="109"/>
      <c r="E5769" s="109"/>
      <c r="F5769" s="109"/>
      <c r="G5769" s="109"/>
      <c r="H5769" s="109"/>
      <c r="I5769" s="110"/>
    </row>
    <row r="5770" spans="2:9">
      <c r="B5770" s="109"/>
      <c r="C5770" s="109"/>
      <c r="D5770" s="109"/>
      <c r="E5770" s="109"/>
      <c r="F5770" s="109"/>
      <c r="G5770" s="109"/>
      <c r="H5770" s="109"/>
      <c r="I5770" s="110"/>
    </row>
    <row r="5771" spans="2:9">
      <c r="B5771" s="109"/>
      <c r="C5771" s="109"/>
      <c r="D5771" s="109"/>
      <c r="E5771" s="109"/>
      <c r="F5771" s="109"/>
      <c r="G5771" s="109"/>
      <c r="H5771" s="109"/>
      <c r="I5771" s="110"/>
    </row>
    <row r="5772" spans="2:9">
      <c r="B5772" s="109"/>
      <c r="C5772" s="109"/>
      <c r="D5772" s="109"/>
      <c r="E5772" s="109"/>
      <c r="F5772" s="109"/>
      <c r="G5772" s="109"/>
      <c r="H5772" s="109"/>
      <c r="I5772" s="110"/>
    </row>
    <row r="5773" spans="2:9">
      <c r="B5773" s="109"/>
      <c r="C5773" s="109"/>
      <c r="D5773" s="109"/>
      <c r="E5773" s="109"/>
      <c r="F5773" s="109"/>
      <c r="G5773" s="109"/>
      <c r="H5773" s="109"/>
      <c r="I5773" s="110"/>
    </row>
    <row r="5774" spans="2:9">
      <c r="B5774" s="109"/>
      <c r="C5774" s="109"/>
      <c r="D5774" s="109"/>
      <c r="E5774" s="109"/>
      <c r="F5774" s="109"/>
      <c r="G5774" s="109"/>
      <c r="H5774" s="109"/>
      <c r="I5774" s="110"/>
    </row>
    <row r="5775" spans="2:9">
      <c r="B5775" s="109"/>
      <c r="C5775" s="109"/>
      <c r="D5775" s="109"/>
      <c r="E5775" s="109"/>
      <c r="F5775" s="109"/>
      <c r="G5775" s="109"/>
      <c r="H5775" s="109"/>
      <c r="I5775" s="110"/>
    </row>
    <row r="5776" spans="2:9">
      <c r="B5776" s="109"/>
      <c r="C5776" s="109"/>
      <c r="D5776" s="109"/>
      <c r="E5776" s="109"/>
      <c r="F5776" s="109"/>
      <c r="G5776" s="109"/>
      <c r="H5776" s="109"/>
      <c r="I5776" s="110"/>
    </row>
    <row r="5777" spans="2:9">
      <c r="B5777" s="109"/>
      <c r="C5777" s="109"/>
      <c r="D5777" s="109"/>
      <c r="E5777" s="109"/>
      <c r="F5777" s="109"/>
      <c r="G5777" s="109"/>
      <c r="H5777" s="109"/>
      <c r="I5777" s="110"/>
    </row>
    <row r="5778" spans="2:9">
      <c r="B5778" s="109"/>
      <c r="C5778" s="109"/>
      <c r="D5778" s="109"/>
      <c r="E5778" s="109"/>
      <c r="F5778" s="109"/>
      <c r="G5778" s="109"/>
      <c r="H5778" s="109"/>
      <c r="I5778" s="110"/>
    </row>
    <row r="5779" spans="2:9">
      <c r="B5779" s="109"/>
      <c r="C5779" s="109"/>
      <c r="D5779" s="109"/>
      <c r="E5779" s="109"/>
      <c r="F5779" s="109"/>
      <c r="G5779" s="109"/>
      <c r="H5779" s="109"/>
      <c r="I5779" s="110"/>
    </row>
    <row r="5780" spans="2:9">
      <c r="B5780" s="109"/>
      <c r="C5780" s="109"/>
      <c r="D5780" s="109"/>
      <c r="E5780" s="109"/>
      <c r="F5780" s="109"/>
      <c r="G5780" s="109"/>
      <c r="H5780" s="109"/>
      <c r="I5780" s="110"/>
    </row>
    <row r="5781" spans="2:9">
      <c r="B5781" s="109"/>
      <c r="C5781" s="109"/>
      <c r="D5781" s="109"/>
      <c r="E5781" s="109"/>
      <c r="F5781" s="109"/>
      <c r="G5781" s="109"/>
      <c r="H5781" s="109"/>
      <c r="I5781" s="110"/>
    </row>
    <row r="5782" spans="2:9">
      <c r="B5782" s="109"/>
      <c r="C5782" s="109"/>
      <c r="D5782" s="109"/>
      <c r="E5782" s="109"/>
      <c r="F5782" s="109"/>
      <c r="G5782" s="109"/>
      <c r="H5782" s="109"/>
      <c r="I5782" s="110"/>
    </row>
    <row r="5783" spans="2:9">
      <c r="B5783" s="109"/>
      <c r="C5783" s="109"/>
      <c r="D5783" s="109"/>
      <c r="E5783" s="109"/>
      <c r="F5783" s="109"/>
      <c r="G5783" s="109"/>
      <c r="H5783" s="109"/>
      <c r="I5783" s="110"/>
    </row>
    <row r="5784" spans="2:9">
      <c r="B5784" s="109"/>
      <c r="C5784" s="109"/>
      <c r="D5784" s="109"/>
      <c r="E5784" s="109"/>
      <c r="F5784" s="109"/>
      <c r="G5784" s="109"/>
      <c r="H5784" s="109"/>
      <c r="I5784" s="110"/>
    </row>
    <row r="5785" spans="2:9">
      <c r="B5785" s="109"/>
      <c r="C5785" s="109"/>
      <c r="D5785" s="109"/>
      <c r="E5785" s="109"/>
      <c r="F5785" s="109"/>
      <c r="G5785" s="109"/>
      <c r="H5785" s="109"/>
      <c r="I5785" s="110"/>
    </row>
    <row r="5786" spans="2:9">
      <c r="B5786" s="109"/>
      <c r="C5786" s="109"/>
      <c r="D5786" s="109"/>
      <c r="E5786" s="109"/>
      <c r="F5786" s="109"/>
      <c r="G5786" s="109"/>
      <c r="H5786" s="109"/>
      <c r="I5786" s="110"/>
    </row>
    <row r="5787" spans="2:9">
      <c r="B5787" s="109"/>
      <c r="C5787" s="109"/>
      <c r="D5787" s="109"/>
      <c r="E5787" s="109"/>
      <c r="F5787" s="109"/>
      <c r="G5787" s="109"/>
      <c r="H5787" s="109"/>
      <c r="I5787" s="110"/>
    </row>
    <row r="5788" spans="2:9">
      <c r="B5788" s="109"/>
      <c r="C5788" s="109"/>
      <c r="D5788" s="109"/>
      <c r="E5788" s="109"/>
      <c r="F5788" s="109"/>
      <c r="G5788" s="109"/>
      <c r="H5788" s="109"/>
      <c r="I5788" s="110"/>
    </row>
    <row r="5789" spans="2:9">
      <c r="B5789" s="109"/>
      <c r="C5789" s="109"/>
      <c r="D5789" s="109"/>
      <c r="E5789" s="109"/>
      <c r="F5789" s="109"/>
      <c r="G5789" s="109"/>
      <c r="H5789" s="109"/>
      <c r="I5789" s="110"/>
    </row>
    <row r="5790" spans="2:9">
      <c r="B5790" s="109"/>
      <c r="C5790" s="109"/>
      <c r="D5790" s="109"/>
      <c r="E5790" s="109"/>
      <c r="F5790" s="109"/>
      <c r="G5790" s="109"/>
      <c r="H5790" s="109"/>
      <c r="I5790" s="110"/>
    </row>
    <row r="5791" spans="2:9">
      <c r="B5791" s="109"/>
      <c r="C5791" s="109"/>
      <c r="D5791" s="109"/>
      <c r="E5791" s="109"/>
      <c r="F5791" s="109"/>
      <c r="G5791" s="109"/>
      <c r="H5791" s="109"/>
      <c r="I5791" s="110"/>
    </row>
    <row r="5792" spans="2:9">
      <c r="B5792" s="109"/>
      <c r="C5792" s="109"/>
      <c r="D5792" s="109"/>
      <c r="E5792" s="109"/>
      <c r="F5792" s="109"/>
      <c r="G5792" s="109"/>
      <c r="H5792" s="109"/>
      <c r="I5792" s="110"/>
    </row>
    <row r="5793" spans="2:9">
      <c r="B5793" s="109"/>
      <c r="C5793" s="109"/>
      <c r="D5793" s="109"/>
      <c r="E5793" s="109"/>
      <c r="F5793" s="109"/>
      <c r="G5793" s="109"/>
      <c r="H5793" s="109"/>
      <c r="I5793" s="110"/>
    </row>
    <row r="5794" spans="2:9">
      <c r="B5794" s="109"/>
      <c r="C5794" s="109"/>
      <c r="D5794" s="109"/>
      <c r="E5794" s="109"/>
      <c r="F5794" s="109"/>
      <c r="G5794" s="109"/>
      <c r="H5794" s="109"/>
      <c r="I5794" s="110"/>
    </row>
    <row r="5795" spans="2:9">
      <c r="B5795" s="109"/>
      <c r="C5795" s="109"/>
      <c r="D5795" s="109"/>
      <c r="E5795" s="109"/>
      <c r="F5795" s="109"/>
      <c r="G5795" s="109"/>
      <c r="H5795" s="109"/>
      <c r="I5795" s="110"/>
    </row>
    <row r="5796" spans="2:9">
      <c r="B5796" s="109"/>
      <c r="C5796" s="109"/>
      <c r="D5796" s="109"/>
      <c r="E5796" s="109"/>
      <c r="F5796" s="109"/>
      <c r="G5796" s="109"/>
      <c r="H5796" s="109"/>
      <c r="I5796" s="110"/>
    </row>
    <row r="5797" spans="2:9">
      <c r="B5797" s="109"/>
      <c r="C5797" s="109"/>
      <c r="D5797" s="109"/>
      <c r="E5797" s="109"/>
      <c r="F5797" s="109"/>
      <c r="G5797" s="109"/>
      <c r="H5797" s="109"/>
      <c r="I5797" s="110"/>
    </row>
    <row r="5798" spans="2:9">
      <c r="B5798" s="109"/>
      <c r="C5798" s="109"/>
      <c r="D5798" s="109"/>
      <c r="E5798" s="109"/>
      <c r="F5798" s="109"/>
      <c r="G5798" s="109"/>
      <c r="H5798" s="109"/>
      <c r="I5798" s="110"/>
    </row>
    <row r="5799" spans="2:9">
      <c r="B5799" s="109"/>
      <c r="C5799" s="109"/>
      <c r="D5799" s="109"/>
      <c r="E5799" s="109"/>
      <c r="F5799" s="109"/>
      <c r="G5799" s="109"/>
      <c r="H5799" s="109"/>
      <c r="I5799" s="110"/>
    </row>
    <row r="5800" spans="2:9">
      <c r="B5800" s="109"/>
      <c r="C5800" s="109"/>
      <c r="D5800" s="109"/>
      <c r="E5800" s="109"/>
      <c r="F5800" s="109"/>
      <c r="G5800" s="109"/>
      <c r="H5800" s="109"/>
      <c r="I5800" s="110"/>
    </row>
    <row r="5801" spans="2:9">
      <c r="B5801" s="109"/>
      <c r="C5801" s="109"/>
      <c r="D5801" s="109"/>
      <c r="E5801" s="109"/>
      <c r="F5801" s="109"/>
      <c r="G5801" s="109"/>
      <c r="H5801" s="109"/>
      <c r="I5801" s="110"/>
    </row>
    <row r="5802" spans="2:9">
      <c r="B5802" s="109"/>
      <c r="C5802" s="109"/>
      <c r="D5802" s="109"/>
      <c r="E5802" s="109"/>
      <c r="F5802" s="109"/>
      <c r="G5802" s="109"/>
      <c r="H5802" s="109"/>
      <c r="I5802" s="110"/>
    </row>
    <row r="5803" spans="2:9">
      <c r="B5803" s="109"/>
      <c r="C5803" s="109"/>
      <c r="D5803" s="109"/>
      <c r="E5803" s="109"/>
      <c r="F5803" s="109"/>
      <c r="G5803" s="109"/>
      <c r="H5803" s="109"/>
      <c r="I5803" s="110"/>
    </row>
    <row r="5804" spans="2:9">
      <c r="B5804" s="109"/>
      <c r="C5804" s="109"/>
      <c r="D5804" s="109"/>
      <c r="E5804" s="109"/>
      <c r="F5804" s="109"/>
      <c r="G5804" s="109"/>
      <c r="H5804" s="109"/>
      <c r="I5804" s="110"/>
    </row>
    <row r="5805" spans="2:9">
      <c r="B5805" s="109"/>
      <c r="C5805" s="109"/>
      <c r="D5805" s="109"/>
      <c r="E5805" s="109"/>
      <c r="F5805" s="109"/>
      <c r="G5805" s="109"/>
      <c r="H5805" s="109"/>
      <c r="I5805" s="110"/>
    </row>
    <row r="5806" spans="2:9">
      <c r="B5806" s="109"/>
      <c r="C5806" s="109"/>
      <c r="D5806" s="109"/>
      <c r="E5806" s="109"/>
      <c r="F5806" s="109"/>
      <c r="G5806" s="109"/>
      <c r="H5806" s="109"/>
      <c r="I5806" s="110"/>
    </row>
    <row r="5807" spans="2:9">
      <c r="B5807" s="109"/>
      <c r="C5807" s="109"/>
      <c r="D5807" s="109"/>
      <c r="E5807" s="109"/>
      <c r="F5807" s="109"/>
      <c r="G5807" s="109"/>
      <c r="H5807" s="109"/>
      <c r="I5807" s="110"/>
    </row>
    <row r="5808" spans="2:9">
      <c r="B5808" s="109"/>
      <c r="C5808" s="109"/>
      <c r="D5808" s="109"/>
      <c r="E5808" s="109"/>
      <c r="F5808" s="109"/>
      <c r="G5808" s="109"/>
      <c r="H5808" s="109"/>
      <c r="I5808" s="110"/>
    </row>
    <row r="5809" spans="2:9">
      <c r="B5809" s="109"/>
      <c r="C5809" s="109"/>
      <c r="D5809" s="109"/>
      <c r="E5809" s="109"/>
      <c r="F5809" s="109"/>
      <c r="G5809" s="109"/>
      <c r="H5809" s="109"/>
      <c r="I5809" s="110"/>
    </row>
    <row r="5810" spans="2:9">
      <c r="B5810" s="109"/>
      <c r="C5810" s="109"/>
      <c r="D5810" s="109"/>
      <c r="E5810" s="109"/>
      <c r="F5810" s="109"/>
      <c r="G5810" s="109"/>
      <c r="H5810" s="109"/>
      <c r="I5810" s="110"/>
    </row>
    <row r="5811" spans="2:9">
      <c r="B5811" s="109"/>
      <c r="C5811" s="109"/>
      <c r="D5811" s="109"/>
      <c r="E5811" s="109"/>
      <c r="F5811" s="109"/>
      <c r="G5811" s="109"/>
      <c r="H5811" s="109"/>
      <c r="I5811" s="110"/>
    </row>
    <row r="5812" spans="2:9">
      <c r="B5812" s="109"/>
      <c r="C5812" s="109"/>
      <c r="D5812" s="109"/>
      <c r="E5812" s="109"/>
      <c r="F5812" s="109"/>
      <c r="G5812" s="109"/>
      <c r="H5812" s="109"/>
      <c r="I5812" s="110"/>
    </row>
    <row r="5813" spans="2:9">
      <c r="B5813" s="109"/>
      <c r="C5813" s="109"/>
      <c r="D5813" s="109"/>
      <c r="E5813" s="109"/>
      <c r="F5813" s="109"/>
      <c r="G5813" s="109"/>
      <c r="H5813" s="109"/>
      <c r="I5813" s="110"/>
    </row>
    <row r="5814" spans="2:9">
      <c r="B5814" s="109"/>
      <c r="C5814" s="109"/>
      <c r="D5814" s="109"/>
      <c r="E5814" s="109"/>
      <c r="F5814" s="109"/>
      <c r="G5814" s="109"/>
      <c r="H5814" s="109"/>
      <c r="I5814" s="110"/>
    </row>
    <row r="5815" spans="2:9">
      <c r="B5815" s="109"/>
      <c r="C5815" s="109"/>
      <c r="D5815" s="109"/>
      <c r="E5815" s="109"/>
      <c r="F5815" s="109"/>
      <c r="G5815" s="109"/>
      <c r="H5815" s="109"/>
      <c r="I5815" s="110"/>
    </row>
    <row r="5816" spans="2:9">
      <c r="B5816" s="109"/>
      <c r="C5816" s="109"/>
      <c r="D5816" s="109"/>
      <c r="E5816" s="109"/>
      <c r="F5816" s="109"/>
      <c r="G5816" s="109"/>
      <c r="H5816" s="109"/>
      <c r="I5816" s="110"/>
    </row>
    <row r="5817" spans="2:9">
      <c r="B5817" s="109"/>
      <c r="C5817" s="109"/>
      <c r="D5817" s="109"/>
      <c r="E5817" s="109"/>
      <c r="F5817" s="109"/>
      <c r="G5817" s="109"/>
      <c r="H5817" s="109"/>
      <c r="I5817" s="110"/>
    </row>
    <row r="5818" spans="2:9">
      <c r="B5818" s="109"/>
      <c r="C5818" s="109"/>
      <c r="D5818" s="109"/>
      <c r="E5818" s="109"/>
      <c r="F5818" s="109"/>
      <c r="G5818" s="109"/>
      <c r="H5818" s="109"/>
      <c r="I5818" s="110"/>
    </row>
    <row r="5819" spans="2:9">
      <c r="B5819" s="109"/>
      <c r="C5819" s="109"/>
      <c r="D5819" s="109"/>
      <c r="E5819" s="109"/>
      <c r="F5819" s="109"/>
      <c r="G5819" s="109"/>
      <c r="H5819" s="109"/>
      <c r="I5819" s="110"/>
    </row>
    <row r="5820" spans="2:9">
      <c r="B5820" s="109"/>
      <c r="C5820" s="109"/>
      <c r="D5820" s="109"/>
      <c r="E5820" s="109"/>
      <c r="F5820" s="109"/>
      <c r="G5820" s="109"/>
      <c r="H5820" s="109"/>
      <c r="I5820" s="110"/>
    </row>
    <row r="5821" spans="2:9">
      <c r="B5821" s="109"/>
      <c r="C5821" s="109"/>
      <c r="D5821" s="109"/>
      <c r="E5821" s="109"/>
      <c r="F5821" s="109"/>
      <c r="G5821" s="109"/>
      <c r="H5821" s="109"/>
      <c r="I5821" s="110"/>
    </row>
    <row r="5822" spans="2:9">
      <c r="B5822" s="109"/>
      <c r="C5822" s="109"/>
      <c r="D5822" s="109"/>
      <c r="E5822" s="109"/>
      <c r="F5822" s="109"/>
      <c r="G5822" s="109"/>
      <c r="H5822" s="109"/>
      <c r="I5822" s="110"/>
    </row>
    <row r="5823" spans="2:9">
      <c r="B5823" s="109"/>
      <c r="C5823" s="109"/>
      <c r="D5823" s="109"/>
      <c r="E5823" s="109"/>
      <c r="F5823" s="109"/>
      <c r="G5823" s="109"/>
      <c r="H5823" s="109"/>
      <c r="I5823" s="110"/>
    </row>
    <row r="5824" spans="2:9">
      <c r="B5824" s="109"/>
      <c r="C5824" s="109"/>
      <c r="D5824" s="109"/>
      <c r="E5824" s="109"/>
      <c r="F5824" s="109"/>
      <c r="G5824" s="109"/>
      <c r="H5824" s="109"/>
      <c r="I5824" s="110"/>
    </row>
    <row r="5825" spans="2:9">
      <c r="B5825" s="109"/>
      <c r="C5825" s="109"/>
      <c r="D5825" s="109"/>
      <c r="E5825" s="109"/>
      <c r="F5825" s="109"/>
      <c r="G5825" s="109"/>
      <c r="H5825" s="109"/>
      <c r="I5825" s="110"/>
    </row>
    <row r="5826" spans="2:9">
      <c r="B5826" s="109"/>
      <c r="C5826" s="109"/>
      <c r="D5826" s="109"/>
      <c r="E5826" s="109"/>
      <c r="F5826" s="109"/>
      <c r="G5826" s="109"/>
      <c r="H5826" s="109"/>
      <c r="I5826" s="110"/>
    </row>
    <row r="5827" spans="2:9">
      <c r="B5827" s="109"/>
      <c r="C5827" s="109"/>
      <c r="D5827" s="109"/>
      <c r="E5827" s="109"/>
      <c r="F5827" s="109"/>
      <c r="G5827" s="109"/>
      <c r="H5827" s="109"/>
      <c r="I5827" s="110"/>
    </row>
    <row r="5828" spans="2:9">
      <c r="B5828" s="109"/>
      <c r="C5828" s="109"/>
      <c r="D5828" s="109"/>
      <c r="E5828" s="109"/>
      <c r="F5828" s="109"/>
      <c r="G5828" s="109"/>
      <c r="H5828" s="109"/>
      <c r="I5828" s="110"/>
    </row>
    <row r="5829" spans="2:9">
      <c r="B5829" s="109"/>
      <c r="C5829" s="109"/>
      <c r="D5829" s="109"/>
      <c r="E5829" s="109"/>
      <c r="F5829" s="109"/>
      <c r="G5829" s="109"/>
      <c r="H5829" s="109"/>
      <c r="I5829" s="110"/>
    </row>
    <row r="5830" spans="2:9">
      <c r="B5830" s="109"/>
      <c r="C5830" s="109"/>
      <c r="D5830" s="109"/>
      <c r="E5830" s="109"/>
      <c r="F5830" s="109"/>
      <c r="G5830" s="109"/>
      <c r="H5830" s="109"/>
      <c r="I5830" s="110"/>
    </row>
    <row r="5831" spans="2:9">
      <c r="B5831" s="109"/>
      <c r="C5831" s="109"/>
      <c r="D5831" s="109"/>
      <c r="E5831" s="109"/>
      <c r="F5831" s="109"/>
      <c r="G5831" s="109"/>
      <c r="H5831" s="109"/>
      <c r="I5831" s="110"/>
    </row>
    <row r="5832" spans="2:9">
      <c r="B5832" s="109"/>
      <c r="C5832" s="109"/>
      <c r="D5832" s="109"/>
      <c r="E5832" s="109"/>
      <c r="F5832" s="109"/>
      <c r="G5832" s="109"/>
      <c r="H5832" s="109"/>
      <c r="I5832" s="110"/>
    </row>
    <row r="5833" spans="2:9">
      <c r="B5833" s="109"/>
      <c r="C5833" s="109"/>
      <c r="D5833" s="109"/>
      <c r="E5833" s="109"/>
      <c r="F5833" s="109"/>
      <c r="G5833" s="109"/>
      <c r="H5833" s="109"/>
      <c r="I5833" s="110"/>
    </row>
    <row r="5834" spans="2:9">
      <c r="B5834" s="109"/>
      <c r="C5834" s="109"/>
      <c r="D5834" s="109"/>
      <c r="E5834" s="109"/>
      <c r="F5834" s="109"/>
      <c r="G5834" s="109"/>
      <c r="H5834" s="109"/>
      <c r="I5834" s="110"/>
    </row>
    <row r="5835" spans="2:9">
      <c r="B5835" s="109"/>
      <c r="C5835" s="109"/>
      <c r="D5835" s="109"/>
      <c r="E5835" s="109"/>
      <c r="F5835" s="109"/>
      <c r="G5835" s="109"/>
      <c r="H5835" s="109"/>
      <c r="I5835" s="110"/>
    </row>
    <row r="5836" spans="2:9">
      <c r="B5836" s="109"/>
      <c r="C5836" s="109"/>
      <c r="D5836" s="109"/>
      <c r="E5836" s="109"/>
      <c r="F5836" s="109"/>
      <c r="G5836" s="109"/>
      <c r="H5836" s="109"/>
      <c r="I5836" s="110"/>
    </row>
    <row r="5837" spans="2:9">
      <c r="B5837" s="109"/>
      <c r="C5837" s="109"/>
      <c r="D5837" s="109"/>
      <c r="E5837" s="109"/>
      <c r="F5837" s="109"/>
      <c r="G5837" s="109"/>
      <c r="H5837" s="109"/>
      <c r="I5837" s="110"/>
    </row>
    <row r="5838" spans="2:9">
      <c r="B5838" s="109"/>
      <c r="C5838" s="109"/>
      <c r="D5838" s="109"/>
      <c r="E5838" s="109"/>
      <c r="F5838" s="109"/>
      <c r="G5838" s="109"/>
      <c r="H5838" s="109"/>
      <c r="I5838" s="110"/>
    </row>
    <row r="5839" spans="2:9">
      <c r="B5839" s="109"/>
      <c r="C5839" s="109"/>
      <c r="D5839" s="109"/>
      <c r="E5839" s="109"/>
      <c r="F5839" s="109"/>
      <c r="G5839" s="109"/>
      <c r="H5839" s="109"/>
      <c r="I5839" s="110"/>
    </row>
    <row r="5840" spans="2:9">
      <c r="B5840" s="109"/>
      <c r="C5840" s="109"/>
      <c r="D5840" s="109"/>
      <c r="E5840" s="109"/>
      <c r="F5840" s="109"/>
      <c r="G5840" s="109"/>
      <c r="H5840" s="109"/>
      <c r="I5840" s="110"/>
    </row>
    <row r="5841" spans="2:9">
      <c r="B5841" s="109"/>
      <c r="C5841" s="109"/>
      <c r="D5841" s="109"/>
      <c r="E5841" s="109"/>
      <c r="F5841" s="109"/>
      <c r="G5841" s="109"/>
      <c r="H5841" s="109"/>
      <c r="I5841" s="110"/>
    </row>
    <row r="5842" spans="2:9">
      <c r="B5842" s="109"/>
      <c r="C5842" s="109"/>
      <c r="D5842" s="109"/>
      <c r="E5842" s="109"/>
      <c r="F5842" s="109"/>
      <c r="G5842" s="109"/>
      <c r="H5842" s="109"/>
      <c r="I5842" s="110"/>
    </row>
    <row r="5843" spans="2:9">
      <c r="B5843" s="109"/>
      <c r="C5843" s="109"/>
      <c r="D5843" s="109"/>
      <c r="E5843" s="109"/>
      <c r="F5843" s="109"/>
      <c r="G5843" s="109"/>
      <c r="H5843" s="109"/>
      <c r="I5843" s="110"/>
    </row>
    <row r="5844" spans="2:9">
      <c r="B5844" s="109"/>
      <c r="C5844" s="109"/>
      <c r="D5844" s="109"/>
      <c r="E5844" s="109"/>
      <c r="F5844" s="109"/>
      <c r="G5844" s="109"/>
      <c r="H5844" s="109"/>
      <c r="I5844" s="110"/>
    </row>
    <row r="5845" spans="2:9">
      <c r="B5845" s="109"/>
      <c r="C5845" s="109"/>
      <c r="D5845" s="109"/>
      <c r="E5845" s="109"/>
      <c r="F5845" s="109"/>
      <c r="G5845" s="109"/>
      <c r="H5845" s="109"/>
      <c r="I5845" s="110"/>
    </row>
    <row r="5846" spans="2:9">
      <c r="B5846" s="109"/>
      <c r="C5846" s="109"/>
      <c r="D5846" s="109"/>
      <c r="E5846" s="109"/>
      <c r="F5846" s="109"/>
      <c r="G5846" s="109"/>
      <c r="H5846" s="109"/>
      <c r="I5846" s="110"/>
    </row>
    <row r="5847" spans="2:9">
      <c r="B5847" s="109"/>
      <c r="C5847" s="109"/>
      <c r="D5847" s="109"/>
      <c r="E5847" s="109"/>
      <c r="F5847" s="109"/>
      <c r="G5847" s="109"/>
      <c r="H5847" s="109"/>
      <c r="I5847" s="110"/>
    </row>
    <row r="5848" spans="2:9">
      <c r="B5848" s="109"/>
      <c r="C5848" s="109"/>
      <c r="D5848" s="109"/>
      <c r="E5848" s="109"/>
      <c r="F5848" s="109"/>
      <c r="G5848" s="109"/>
      <c r="H5848" s="109"/>
      <c r="I5848" s="110"/>
    </row>
    <row r="5849" spans="2:9">
      <c r="B5849" s="109"/>
      <c r="C5849" s="109"/>
      <c r="D5849" s="109"/>
      <c r="E5849" s="109"/>
      <c r="F5849" s="109"/>
      <c r="G5849" s="109"/>
      <c r="H5849" s="109"/>
      <c r="I5849" s="110"/>
    </row>
    <row r="5850" spans="2:9">
      <c r="B5850" s="109"/>
      <c r="C5850" s="109"/>
      <c r="D5850" s="109"/>
      <c r="E5850" s="109"/>
      <c r="F5850" s="109"/>
      <c r="G5850" s="109"/>
      <c r="H5850" s="109"/>
      <c r="I5850" s="110"/>
    </row>
    <row r="5851" spans="2:9">
      <c r="B5851" s="109"/>
      <c r="C5851" s="109"/>
      <c r="D5851" s="109"/>
      <c r="E5851" s="109"/>
      <c r="F5851" s="109"/>
      <c r="G5851" s="109"/>
      <c r="H5851" s="109"/>
      <c r="I5851" s="110"/>
    </row>
    <row r="5852" spans="2:9">
      <c r="B5852" s="109"/>
      <c r="C5852" s="109"/>
      <c r="D5852" s="109"/>
      <c r="E5852" s="109"/>
      <c r="F5852" s="109"/>
      <c r="G5852" s="109"/>
      <c r="H5852" s="109"/>
      <c r="I5852" s="110"/>
    </row>
    <row r="5853" spans="2:9">
      <c r="B5853" s="109"/>
      <c r="C5853" s="109"/>
      <c r="D5853" s="109"/>
      <c r="E5853" s="109"/>
      <c r="F5853" s="109"/>
      <c r="G5853" s="109"/>
      <c r="H5853" s="109"/>
      <c r="I5853" s="110"/>
    </row>
    <row r="5854" spans="2:9">
      <c r="B5854" s="109"/>
      <c r="C5854" s="109"/>
      <c r="D5854" s="109"/>
      <c r="E5854" s="109"/>
      <c r="F5854" s="109"/>
      <c r="G5854" s="109"/>
      <c r="H5854" s="109"/>
      <c r="I5854" s="110"/>
    </row>
    <row r="5855" spans="2:9">
      <c r="B5855" s="109"/>
      <c r="C5855" s="109"/>
      <c r="D5855" s="109"/>
      <c r="E5855" s="109"/>
      <c r="F5855" s="109"/>
      <c r="G5855" s="109"/>
      <c r="H5855" s="109"/>
      <c r="I5855" s="110"/>
    </row>
    <row r="5856" spans="2:9">
      <c r="B5856" s="109"/>
      <c r="C5856" s="109"/>
      <c r="D5856" s="109"/>
      <c r="E5856" s="109"/>
      <c r="F5856" s="109"/>
      <c r="G5856" s="109"/>
      <c r="H5856" s="109"/>
      <c r="I5856" s="110"/>
    </row>
    <row r="5857" spans="2:9">
      <c r="B5857" s="109"/>
      <c r="C5857" s="109"/>
      <c r="D5857" s="109"/>
      <c r="E5857" s="109"/>
      <c r="F5857" s="109"/>
      <c r="G5857" s="109"/>
      <c r="H5857" s="109"/>
      <c r="I5857" s="110"/>
    </row>
    <row r="5858" spans="2:9">
      <c r="B5858" s="109"/>
      <c r="C5858" s="109"/>
      <c r="D5858" s="109"/>
      <c r="E5858" s="109"/>
      <c r="F5858" s="109"/>
      <c r="G5858" s="109"/>
      <c r="H5858" s="109"/>
      <c r="I5858" s="110"/>
    </row>
    <row r="5859" spans="2:9">
      <c r="B5859" s="109"/>
      <c r="C5859" s="109"/>
      <c r="D5859" s="109"/>
      <c r="E5859" s="109"/>
      <c r="F5859" s="109"/>
      <c r="G5859" s="109"/>
      <c r="H5859" s="109"/>
      <c r="I5859" s="110"/>
    </row>
    <row r="5860" spans="2:9">
      <c r="B5860" s="109"/>
      <c r="C5860" s="109"/>
      <c r="D5860" s="109"/>
      <c r="E5860" s="109"/>
      <c r="F5860" s="109"/>
      <c r="G5860" s="109"/>
      <c r="H5860" s="109"/>
      <c r="I5860" s="110"/>
    </row>
    <row r="5861" spans="2:9">
      <c r="B5861" s="109"/>
      <c r="C5861" s="109"/>
      <c r="D5861" s="109"/>
      <c r="E5861" s="109"/>
      <c r="F5861" s="109"/>
      <c r="G5861" s="109"/>
      <c r="H5861" s="109"/>
      <c r="I5861" s="110"/>
    </row>
    <row r="5862" spans="2:9">
      <c r="B5862" s="109"/>
      <c r="C5862" s="109"/>
      <c r="D5862" s="109"/>
      <c r="E5862" s="109"/>
      <c r="F5862" s="109"/>
      <c r="G5862" s="109"/>
      <c r="H5862" s="109"/>
      <c r="I5862" s="110"/>
    </row>
    <row r="5863" spans="2:9">
      <c r="B5863" s="109"/>
      <c r="C5863" s="109"/>
      <c r="D5863" s="109"/>
      <c r="E5863" s="109"/>
      <c r="F5863" s="109"/>
      <c r="G5863" s="109"/>
      <c r="H5863" s="109"/>
      <c r="I5863" s="110"/>
    </row>
    <row r="5864" spans="2:9">
      <c r="B5864" s="109"/>
      <c r="C5864" s="109"/>
      <c r="D5864" s="109"/>
      <c r="E5864" s="109"/>
      <c r="F5864" s="109"/>
      <c r="G5864" s="109"/>
      <c r="H5864" s="109"/>
      <c r="I5864" s="110"/>
    </row>
    <row r="5865" spans="2:9">
      <c r="B5865" s="109"/>
      <c r="C5865" s="109"/>
      <c r="D5865" s="109"/>
      <c r="E5865" s="109"/>
      <c r="F5865" s="109"/>
      <c r="G5865" s="109"/>
      <c r="H5865" s="109"/>
      <c r="I5865" s="110"/>
    </row>
    <row r="5866" spans="2:9">
      <c r="B5866" s="109"/>
      <c r="C5866" s="109"/>
      <c r="D5866" s="109"/>
      <c r="E5866" s="109"/>
      <c r="F5866" s="109"/>
      <c r="G5866" s="109"/>
      <c r="H5866" s="109"/>
      <c r="I5866" s="110"/>
    </row>
    <row r="5867" spans="2:9">
      <c r="B5867" s="109"/>
      <c r="C5867" s="109"/>
      <c r="D5867" s="109"/>
      <c r="E5867" s="109"/>
      <c r="F5867" s="109"/>
      <c r="G5867" s="109"/>
      <c r="H5867" s="109"/>
      <c r="I5867" s="110"/>
    </row>
    <row r="5868" spans="2:9">
      <c r="B5868" s="109"/>
      <c r="C5868" s="109"/>
      <c r="D5868" s="109"/>
      <c r="E5868" s="109"/>
      <c r="F5868" s="109"/>
      <c r="G5868" s="109"/>
      <c r="H5868" s="109"/>
      <c r="I5868" s="110"/>
    </row>
    <row r="5869" spans="2:9">
      <c r="B5869" s="109"/>
      <c r="C5869" s="109"/>
      <c r="D5869" s="109"/>
      <c r="E5869" s="109"/>
      <c r="F5869" s="109"/>
      <c r="G5869" s="109"/>
      <c r="H5869" s="109"/>
      <c r="I5869" s="110"/>
    </row>
    <row r="5870" spans="2:9">
      <c r="B5870" s="109"/>
      <c r="C5870" s="109"/>
      <c r="D5870" s="109"/>
      <c r="E5870" s="109"/>
      <c r="F5870" s="109"/>
      <c r="G5870" s="109"/>
      <c r="H5870" s="109"/>
      <c r="I5870" s="110"/>
    </row>
    <row r="5871" spans="2:9">
      <c r="B5871" s="109"/>
      <c r="C5871" s="109"/>
      <c r="D5871" s="109"/>
      <c r="E5871" s="109"/>
      <c r="F5871" s="109"/>
      <c r="G5871" s="109"/>
      <c r="H5871" s="109"/>
      <c r="I5871" s="110"/>
    </row>
    <row r="5872" spans="2:9">
      <c r="B5872" s="109"/>
      <c r="C5872" s="109"/>
      <c r="D5872" s="109"/>
      <c r="E5872" s="109"/>
      <c r="F5872" s="109"/>
      <c r="G5872" s="109"/>
      <c r="H5872" s="109"/>
      <c r="I5872" s="110"/>
    </row>
    <row r="5873" spans="2:9">
      <c r="B5873" s="109"/>
      <c r="C5873" s="109"/>
      <c r="D5873" s="109"/>
      <c r="E5873" s="109"/>
      <c r="F5873" s="109"/>
      <c r="G5873" s="109"/>
      <c r="H5873" s="109"/>
      <c r="I5873" s="110"/>
    </row>
    <row r="5874" spans="2:9">
      <c r="B5874" s="109"/>
      <c r="C5874" s="109"/>
      <c r="D5874" s="109"/>
      <c r="E5874" s="109"/>
      <c r="F5874" s="109"/>
      <c r="G5874" s="109"/>
      <c r="H5874" s="109"/>
      <c r="I5874" s="110"/>
    </row>
    <row r="5875" spans="2:9">
      <c r="B5875" s="109"/>
      <c r="C5875" s="109"/>
      <c r="D5875" s="109"/>
      <c r="E5875" s="109"/>
      <c r="F5875" s="109"/>
      <c r="G5875" s="109"/>
      <c r="H5875" s="109"/>
      <c r="I5875" s="110"/>
    </row>
    <row r="5876" spans="2:9">
      <c r="B5876" s="109"/>
      <c r="C5876" s="109"/>
      <c r="D5876" s="109"/>
      <c r="E5876" s="109"/>
      <c r="F5876" s="109"/>
      <c r="G5876" s="109"/>
      <c r="H5876" s="109"/>
      <c r="I5876" s="110"/>
    </row>
    <row r="5877" spans="2:9">
      <c r="B5877" s="109"/>
      <c r="C5877" s="109"/>
      <c r="D5877" s="109"/>
      <c r="E5877" s="109"/>
      <c r="F5877" s="109"/>
      <c r="G5877" s="109"/>
      <c r="H5877" s="109"/>
      <c r="I5877" s="110"/>
    </row>
    <row r="5878" spans="2:9">
      <c r="B5878" s="109"/>
      <c r="C5878" s="109"/>
      <c r="D5878" s="109"/>
      <c r="E5878" s="109"/>
      <c r="F5878" s="109"/>
      <c r="G5878" s="109"/>
      <c r="H5878" s="109"/>
      <c r="I5878" s="110"/>
    </row>
    <row r="5879" spans="2:9">
      <c r="B5879" s="109"/>
      <c r="C5879" s="109"/>
      <c r="D5879" s="109"/>
      <c r="E5879" s="109"/>
      <c r="F5879" s="109"/>
      <c r="G5879" s="109"/>
      <c r="H5879" s="109"/>
      <c r="I5879" s="110"/>
    </row>
    <row r="5880" spans="2:9">
      <c r="B5880" s="109"/>
      <c r="C5880" s="109"/>
      <c r="D5880" s="109"/>
      <c r="E5880" s="109"/>
      <c r="F5880" s="109"/>
      <c r="G5880" s="109"/>
      <c r="H5880" s="109"/>
      <c r="I5880" s="110"/>
    </row>
    <row r="5881" spans="2:9">
      <c r="B5881" s="109"/>
      <c r="C5881" s="109"/>
      <c r="D5881" s="109"/>
      <c r="E5881" s="109"/>
      <c r="F5881" s="109"/>
      <c r="G5881" s="109"/>
      <c r="H5881" s="109"/>
      <c r="I5881" s="110"/>
    </row>
    <row r="5882" spans="2:9">
      <c r="B5882" s="109"/>
      <c r="C5882" s="109"/>
      <c r="D5882" s="109"/>
      <c r="E5882" s="109"/>
      <c r="F5882" s="109"/>
      <c r="G5882" s="109"/>
      <c r="H5882" s="109"/>
      <c r="I5882" s="110"/>
    </row>
    <row r="5883" spans="2:9">
      <c r="B5883" s="109"/>
      <c r="C5883" s="109"/>
      <c r="D5883" s="109"/>
      <c r="E5883" s="109"/>
      <c r="F5883" s="109"/>
      <c r="G5883" s="109"/>
      <c r="H5883" s="109"/>
      <c r="I5883" s="110"/>
    </row>
    <row r="5884" spans="2:9">
      <c r="B5884" s="109"/>
      <c r="C5884" s="109"/>
      <c r="D5884" s="109"/>
      <c r="E5884" s="109"/>
      <c r="F5884" s="109"/>
      <c r="G5884" s="109"/>
      <c r="H5884" s="109"/>
      <c r="I5884" s="110"/>
    </row>
    <row r="5885" spans="2:9">
      <c r="B5885" s="109"/>
      <c r="C5885" s="109"/>
      <c r="D5885" s="109"/>
      <c r="E5885" s="109"/>
      <c r="F5885" s="109"/>
      <c r="G5885" s="109"/>
      <c r="H5885" s="109"/>
      <c r="I5885" s="110"/>
    </row>
    <row r="5886" spans="2:9">
      <c r="B5886" s="109"/>
      <c r="C5886" s="109"/>
      <c r="D5886" s="109"/>
      <c r="E5886" s="109"/>
      <c r="F5886" s="109"/>
      <c r="G5886" s="109"/>
      <c r="H5886" s="109"/>
      <c r="I5886" s="110"/>
    </row>
    <row r="5887" spans="2:9">
      <c r="B5887" s="109"/>
      <c r="C5887" s="109"/>
      <c r="D5887" s="109"/>
      <c r="E5887" s="109"/>
      <c r="F5887" s="109"/>
      <c r="G5887" s="109"/>
      <c r="H5887" s="109"/>
      <c r="I5887" s="110"/>
    </row>
    <row r="5888" spans="2:9">
      <c r="B5888" s="109"/>
      <c r="C5888" s="109"/>
      <c r="D5888" s="109"/>
      <c r="E5888" s="109"/>
      <c r="F5888" s="109"/>
      <c r="G5888" s="109"/>
      <c r="H5888" s="109"/>
      <c r="I5888" s="110"/>
    </row>
    <row r="5889" spans="2:9">
      <c r="B5889" s="109"/>
      <c r="C5889" s="109"/>
      <c r="D5889" s="109"/>
      <c r="E5889" s="109"/>
      <c r="F5889" s="109"/>
      <c r="G5889" s="109"/>
      <c r="H5889" s="109"/>
      <c r="I5889" s="110"/>
    </row>
    <row r="5890" spans="2:9">
      <c r="B5890" s="109"/>
      <c r="C5890" s="109"/>
      <c r="D5890" s="109"/>
      <c r="E5890" s="109"/>
      <c r="F5890" s="109"/>
      <c r="G5890" s="109"/>
      <c r="H5890" s="109"/>
      <c r="I5890" s="110"/>
    </row>
    <row r="5891" spans="2:9">
      <c r="B5891" s="109"/>
      <c r="C5891" s="109"/>
      <c r="D5891" s="109"/>
      <c r="E5891" s="109"/>
      <c r="F5891" s="109"/>
      <c r="G5891" s="109"/>
      <c r="H5891" s="109"/>
      <c r="I5891" s="110"/>
    </row>
    <row r="5892" spans="2:9">
      <c r="B5892" s="109"/>
      <c r="C5892" s="109"/>
      <c r="D5892" s="109"/>
      <c r="E5892" s="109"/>
      <c r="F5892" s="109"/>
      <c r="G5892" s="109"/>
      <c r="H5892" s="109"/>
      <c r="I5892" s="110"/>
    </row>
    <row r="5893" spans="2:9">
      <c r="B5893" s="109"/>
      <c r="C5893" s="109"/>
      <c r="D5893" s="109"/>
      <c r="E5893" s="109"/>
      <c r="F5893" s="109"/>
      <c r="G5893" s="109"/>
      <c r="H5893" s="109"/>
      <c r="I5893" s="110"/>
    </row>
    <row r="5894" spans="2:9">
      <c r="B5894" s="109"/>
      <c r="C5894" s="109"/>
      <c r="D5894" s="109"/>
      <c r="E5894" s="109"/>
      <c r="F5894" s="109"/>
      <c r="G5894" s="109"/>
      <c r="H5894" s="109"/>
      <c r="I5894" s="110"/>
    </row>
    <row r="5895" spans="2:9">
      <c r="B5895" s="109"/>
      <c r="C5895" s="109"/>
      <c r="D5895" s="109"/>
      <c r="E5895" s="109"/>
      <c r="F5895" s="109"/>
      <c r="G5895" s="109"/>
      <c r="H5895" s="109"/>
      <c r="I5895" s="110"/>
    </row>
    <row r="5896" spans="2:9">
      <c r="B5896" s="109"/>
      <c r="C5896" s="109"/>
      <c r="D5896" s="109"/>
      <c r="E5896" s="109"/>
      <c r="F5896" s="109"/>
      <c r="G5896" s="109"/>
      <c r="H5896" s="109"/>
      <c r="I5896" s="110"/>
    </row>
    <row r="5897" spans="2:9">
      <c r="B5897" s="109"/>
      <c r="C5897" s="109"/>
      <c r="D5897" s="109"/>
      <c r="E5897" s="109"/>
      <c r="F5897" s="109"/>
      <c r="G5897" s="109"/>
      <c r="H5897" s="109"/>
      <c r="I5897" s="110"/>
    </row>
    <row r="5898" spans="2:9">
      <c r="B5898" s="109"/>
      <c r="C5898" s="109"/>
      <c r="D5898" s="109"/>
      <c r="E5898" s="109"/>
      <c r="F5898" s="109"/>
      <c r="G5898" s="109"/>
      <c r="H5898" s="109"/>
      <c r="I5898" s="110"/>
    </row>
    <row r="5899" spans="2:9">
      <c r="B5899" s="109"/>
      <c r="C5899" s="109"/>
      <c r="D5899" s="109"/>
      <c r="E5899" s="109"/>
      <c r="F5899" s="109"/>
      <c r="G5899" s="109"/>
      <c r="H5899" s="109"/>
      <c r="I5899" s="110"/>
    </row>
    <row r="5900" spans="2:9">
      <c r="B5900" s="109"/>
      <c r="C5900" s="109"/>
      <c r="D5900" s="109"/>
      <c r="E5900" s="109"/>
      <c r="F5900" s="109"/>
      <c r="G5900" s="109"/>
      <c r="H5900" s="109"/>
      <c r="I5900" s="110"/>
    </row>
    <row r="5901" spans="2:9">
      <c r="B5901" s="109"/>
      <c r="C5901" s="109"/>
      <c r="D5901" s="109"/>
      <c r="E5901" s="109"/>
      <c r="F5901" s="109"/>
      <c r="G5901" s="109"/>
      <c r="H5901" s="109"/>
      <c r="I5901" s="110"/>
    </row>
    <row r="5902" spans="2:9">
      <c r="B5902" s="109"/>
      <c r="C5902" s="109"/>
      <c r="D5902" s="109"/>
      <c r="E5902" s="109"/>
      <c r="F5902" s="109"/>
      <c r="G5902" s="109"/>
      <c r="H5902" s="109"/>
      <c r="I5902" s="110"/>
    </row>
    <row r="5903" spans="2:9">
      <c r="B5903" s="109"/>
      <c r="C5903" s="109"/>
      <c r="D5903" s="109"/>
      <c r="E5903" s="109"/>
      <c r="F5903" s="109"/>
      <c r="G5903" s="109"/>
      <c r="H5903" s="109"/>
      <c r="I5903" s="110"/>
    </row>
    <row r="5904" spans="2:9">
      <c r="B5904" s="109"/>
      <c r="C5904" s="109"/>
      <c r="D5904" s="109"/>
      <c r="E5904" s="109"/>
      <c r="F5904" s="109"/>
      <c r="G5904" s="109"/>
      <c r="H5904" s="109"/>
      <c r="I5904" s="110"/>
    </row>
    <row r="5905" spans="2:9">
      <c r="B5905" s="109"/>
      <c r="C5905" s="109"/>
      <c r="D5905" s="109"/>
      <c r="E5905" s="109"/>
      <c r="F5905" s="109"/>
      <c r="G5905" s="109"/>
      <c r="H5905" s="109"/>
      <c r="I5905" s="110"/>
    </row>
    <row r="5906" spans="2:9">
      <c r="B5906" s="109"/>
      <c r="C5906" s="109"/>
      <c r="D5906" s="109"/>
      <c r="E5906" s="109"/>
      <c r="F5906" s="109"/>
      <c r="G5906" s="109"/>
      <c r="H5906" s="109"/>
      <c r="I5906" s="110"/>
    </row>
    <row r="5907" spans="2:9">
      <c r="B5907" s="109"/>
      <c r="C5907" s="109"/>
      <c r="D5907" s="109"/>
      <c r="E5907" s="109"/>
      <c r="F5907" s="109"/>
      <c r="G5907" s="109"/>
      <c r="H5907" s="109"/>
      <c r="I5907" s="110"/>
    </row>
    <row r="5908" spans="2:9">
      <c r="B5908" s="109"/>
      <c r="C5908" s="109"/>
      <c r="D5908" s="109"/>
      <c r="E5908" s="109"/>
      <c r="F5908" s="109"/>
      <c r="G5908" s="109"/>
      <c r="H5908" s="109"/>
      <c r="I5908" s="110"/>
    </row>
    <row r="5909" spans="2:9">
      <c r="B5909" s="109"/>
      <c r="C5909" s="109"/>
      <c r="D5909" s="109"/>
      <c r="E5909" s="109"/>
      <c r="F5909" s="109"/>
      <c r="G5909" s="109"/>
      <c r="H5909" s="109"/>
      <c r="I5909" s="110"/>
    </row>
    <row r="5910" spans="2:9">
      <c r="B5910" s="109"/>
      <c r="C5910" s="109"/>
      <c r="D5910" s="109"/>
      <c r="E5910" s="109"/>
      <c r="F5910" s="109"/>
      <c r="G5910" s="109"/>
      <c r="H5910" s="109"/>
      <c r="I5910" s="110"/>
    </row>
    <row r="5911" spans="2:9">
      <c r="B5911" s="109"/>
      <c r="C5911" s="109"/>
      <c r="D5911" s="109"/>
      <c r="E5911" s="109"/>
      <c r="F5911" s="109"/>
      <c r="G5911" s="109"/>
      <c r="H5911" s="109"/>
      <c r="I5911" s="110"/>
    </row>
    <row r="5912" spans="2:9">
      <c r="B5912" s="109"/>
      <c r="C5912" s="109"/>
      <c r="D5912" s="109"/>
      <c r="E5912" s="109"/>
      <c r="F5912" s="109"/>
      <c r="G5912" s="109"/>
      <c r="H5912" s="109"/>
      <c r="I5912" s="110"/>
    </row>
    <row r="5913" spans="2:9">
      <c r="B5913" s="109"/>
      <c r="C5913" s="109"/>
      <c r="D5913" s="109"/>
      <c r="E5913" s="109"/>
      <c r="F5913" s="109"/>
      <c r="G5913" s="109"/>
      <c r="H5913" s="109"/>
      <c r="I5913" s="110"/>
    </row>
    <row r="5914" spans="2:9">
      <c r="B5914" s="109"/>
      <c r="C5914" s="109"/>
      <c r="D5914" s="109"/>
      <c r="E5914" s="109"/>
      <c r="F5914" s="109"/>
      <c r="G5914" s="109"/>
      <c r="H5914" s="109"/>
      <c r="I5914" s="110"/>
    </row>
    <row r="5915" spans="2:9">
      <c r="B5915" s="109"/>
      <c r="C5915" s="109"/>
      <c r="D5915" s="109"/>
      <c r="E5915" s="109"/>
      <c r="F5915" s="109"/>
      <c r="G5915" s="109"/>
      <c r="H5915" s="109"/>
      <c r="I5915" s="110"/>
    </row>
    <row r="5916" spans="2:9">
      <c r="B5916" s="109"/>
      <c r="C5916" s="109"/>
      <c r="D5916" s="109"/>
      <c r="E5916" s="109"/>
      <c r="F5916" s="109"/>
      <c r="G5916" s="109"/>
      <c r="H5916" s="109"/>
      <c r="I5916" s="110"/>
    </row>
    <row r="5917" spans="2:9">
      <c r="B5917" s="109"/>
      <c r="C5917" s="109"/>
      <c r="D5917" s="109"/>
      <c r="E5917" s="109"/>
      <c r="F5917" s="109"/>
      <c r="G5917" s="109"/>
      <c r="H5917" s="109"/>
      <c r="I5917" s="110"/>
    </row>
    <row r="5918" spans="2:9">
      <c r="B5918" s="109"/>
      <c r="C5918" s="109"/>
      <c r="D5918" s="109"/>
      <c r="E5918" s="109"/>
      <c r="F5918" s="109"/>
      <c r="G5918" s="109"/>
      <c r="H5918" s="109"/>
      <c r="I5918" s="110"/>
    </row>
    <row r="5919" spans="2:9">
      <c r="B5919" s="109"/>
      <c r="C5919" s="109"/>
      <c r="D5919" s="109"/>
      <c r="E5919" s="109"/>
      <c r="F5919" s="109"/>
      <c r="G5919" s="109"/>
      <c r="H5919" s="109"/>
      <c r="I5919" s="110"/>
    </row>
    <row r="5920" spans="2:9">
      <c r="B5920" s="109"/>
      <c r="C5920" s="109"/>
      <c r="D5920" s="109"/>
      <c r="E5920" s="109"/>
      <c r="F5920" s="109"/>
      <c r="G5920" s="109"/>
      <c r="H5920" s="109"/>
      <c r="I5920" s="110"/>
    </row>
    <row r="5921" spans="2:9">
      <c r="B5921" s="109"/>
      <c r="C5921" s="109"/>
      <c r="D5921" s="109"/>
      <c r="E5921" s="109"/>
      <c r="F5921" s="109"/>
      <c r="G5921" s="109"/>
      <c r="H5921" s="109"/>
      <c r="I5921" s="110"/>
    </row>
    <row r="5922" spans="2:9">
      <c r="B5922" s="109"/>
      <c r="C5922" s="109"/>
      <c r="D5922" s="109"/>
      <c r="E5922" s="109"/>
      <c r="F5922" s="109"/>
      <c r="G5922" s="109"/>
      <c r="H5922" s="109"/>
      <c r="I5922" s="110"/>
    </row>
    <row r="5923" spans="2:9">
      <c r="B5923" s="109"/>
      <c r="C5923" s="109"/>
      <c r="D5923" s="109"/>
      <c r="E5923" s="109"/>
      <c r="F5923" s="109"/>
      <c r="G5923" s="109"/>
      <c r="H5923" s="109"/>
      <c r="I5923" s="110"/>
    </row>
    <row r="5924" spans="2:9">
      <c r="B5924" s="109"/>
      <c r="C5924" s="109"/>
      <c r="D5924" s="109"/>
      <c r="E5924" s="109"/>
      <c r="F5924" s="109"/>
      <c r="G5924" s="109"/>
      <c r="H5924" s="109"/>
      <c r="I5924" s="110"/>
    </row>
    <row r="5925" spans="2:9">
      <c r="B5925" s="109"/>
      <c r="C5925" s="109"/>
      <c r="D5925" s="109"/>
      <c r="E5925" s="109"/>
      <c r="F5925" s="109"/>
      <c r="G5925" s="109"/>
      <c r="H5925" s="109"/>
      <c r="I5925" s="110"/>
    </row>
    <row r="5926" spans="2:9">
      <c r="B5926" s="109"/>
      <c r="C5926" s="109"/>
      <c r="D5926" s="109"/>
      <c r="E5926" s="109"/>
      <c r="F5926" s="109"/>
      <c r="G5926" s="109"/>
      <c r="H5926" s="109"/>
      <c r="I5926" s="110"/>
    </row>
    <row r="5927" spans="2:9">
      <c r="B5927" s="109"/>
      <c r="C5927" s="109"/>
      <c r="D5927" s="109"/>
      <c r="E5927" s="109"/>
      <c r="F5927" s="109"/>
      <c r="G5927" s="109"/>
      <c r="H5927" s="109"/>
      <c r="I5927" s="110"/>
    </row>
    <row r="5928" spans="2:9">
      <c r="B5928" s="109"/>
      <c r="C5928" s="109"/>
      <c r="D5928" s="109"/>
      <c r="E5928" s="109"/>
      <c r="F5928" s="109"/>
      <c r="G5928" s="109"/>
      <c r="H5928" s="109"/>
      <c r="I5928" s="110"/>
    </row>
    <row r="5929" spans="2:9">
      <c r="B5929" s="109"/>
      <c r="C5929" s="109"/>
      <c r="D5929" s="109"/>
      <c r="E5929" s="109"/>
      <c r="F5929" s="109"/>
      <c r="G5929" s="109"/>
      <c r="H5929" s="109"/>
      <c r="I5929" s="110"/>
    </row>
    <row r="5930" spans="2:9">
      <c r="B5930" s="109"/>
      <c r="C5930" s="109"/>
      <c r="D5930" s="109"/>
      <c r="E5930" s="109"/>
      <c r="F5930" s="109"/>
      <c r="G5930" s="109"/>
      <c r="H5930" s="109"/>
      <c r="I5930" s="110"/>
    </row>
    <row r="5931" spans="2:9">
      <c r="B5931" s="109"/>
      <c r="C5931" s="109"/>
      <c r="D5931" s="109"/>
      <c r="E5931" s="109"/>
      <c r="F5931" s="109"/>
      <c r="G5931" s="109"/>
      <c r="H5931" s="109"/>
      <c r="I5931" s="110"/>
    </row>
    <row r="5932" spans="2:9">
      <c r="B5932" s="109"/>
      <c r="C5932" s="109"/>
      <c r="D5932" s="109"/>
      <c r="E5932" s="109"/>
      <c r="F5932" s="109"/>
      <c r="G5932" s="109"/>
      <c r="H5932" s="109"/>
      <c r="I5932" s="110"/>
    </row>
    <row r="5933" spans="2:9">
      <c r="B5933" s="109"/>
      <c r="C5933" s="109"/>
      <c r="D5933" s="109"/>
      <c r="E5933" s="109"/>
      <c r="F5933" s="109"/>
      <c r="G5933" s="109"/>
      <c r="H5933" s="109"/>
      <c r="I5933" s="110"/>
    </row>
    <row r="5934" spans="2:9">
      <c r="B5934" s="109"/>
      <c r="C5934" s="109"/>
      <c r="D5934" s="109"/>
      <c r="E5934" s="109"/>
      <c r="F5934" s="109"/>
      <c r="G5934" s="109"/>
      <c r="H5934" s="109"/>
      <c r="I5934" s="110"/>
    </row>
    <row r="5935" spans="2:9">
      <c r="B5935" s="109"/>
      <c r="C5935" s="109"/>
      <c r="D5935" s="109"/>
      <c r="E5935" s="109"/>
      <c r="F5935" s="109"/>
      <c r="G5935" s="109"/>
      <c r="H5935" s="109"/>
      <c r="I5935" s="110"/>
    </row>
    <row r="5936" spans="2:9">
      <c r="B5936" s="109"/>
      <c r="C5936" s="109"/>
      <c r="D5936" s="109"/>
      <c r="E5936" s="109"/>
      <c r="F5936" s="109"/>
      <c r="G5936" s="109"/>
      <c r="H5936" s="109"/>
      <c r="I5936" s="110"/>
    </row>
    <row r="5937" spans="2:9">
      <c r="B5937" s="109"/>
      <c r="C5937" s="109"/>
      <c r="D5937" s="109"/>
      <c r="E5937" s="109"/>
      <c r="F5937" s="109"/>
      <c r="G5937" s="109"/>
      <c r="H5937" s="109"/>
      <c r="I5937" s="110"/>
    </row>
    <row r="5938" spans="2:9">
      <c r="B5938" s="109"/>
      <c r="C5938" s="109"/>
      <c r="D5938" s="109"/>
      <c r="E5938" s="109"/>
      <c r="F5938" s="109"/>
      <c r="G5938" s="109"/>
      <c r="H5938" s="109"/>
      <c r="I5938" s="110"/>
    </row>
    <row r="5939" spans="2:9">
      <c r="B5939" s="109"/>
      <c r="C5939" s="109"/>
      <c r="D5939" s="109"/>
      <c r="E5939" s="109"/>
      <c r="F5939" s="109"/>
      <c r="G5939" s="109"/>
      <c r="H5939" s="109"/>
      <c r="I5939" s="110"/>
    </row>
    <row r="5940" spans="2:9">
      <c r="B5940" s="109"/>
      <c r="C5940" s="109"/>
      <c r="D5940" s="109"/>
      <c r="E5940" s="109"/>
      <c r="F5940" s="109"/>
      <c r="G5940" s="109"/>
      <c r="H5940" s="109"/>
      <c r="I5940" s="110"/>
    </row>
    <row r="5941" spans="2:9">
      <c r="B5941" s="109"/>
      <c r="C5941" s="109"/>
      <c r="D5941" s="109"/>
      <c r="E5941" s="109"/>
      <c r="F5941" s="109"/>
      <c r="G5941" s="109"/>
      <c r="H5941" s="109"/>
      <c r="I5941" s="110"/>
    </row>
    <row r="5942" spans="2:9">
      <c r="B5942" s="109"/>
      <c r="C5942" s="109"/>
      <c r="D5942" s="109"/>
      <c r="E5942" s="109"/>
      <c r="F5942" s="109"/>
      <c r="G5942" s="109"/>
      <c r="H5942" s="109"/>
      <c r="I5942" s="110"/>
    </row>
    <row r="5943" spans="2:9">
      <c r="B5943" s="109"/>
      <c r="C5943" s="109"/>
      <c r="D5943" s="109"/>
      <c r="E5943" s="109"/>
      <c r="F5943" s="109"/>
      <c r="G5943" s="109"/>
      <c r="H5943" s="109"/>
      <c r="I5943" s="110"/>
    </row>
    <row r="5944" spans="2:9">
      <c r="B5944" s="109"/>
      <c r="C5944" s="109"/>
      <c r="D5944" s="109"/>
      <c r="E5944" s="109"/>
      <c r="F5944" s="109"/>
      <c r="G5944" s="109"/>
      <c r="H5944" s="109"/>
      <c r="I5944" s="110"/>
    </row>
    <row r="5945" spans="2:9">
      <c r="B5945" s="109"/>
      <c r="C5945" s="109"/>
      <c r="D5945" s="109"/>
      <c r="E5945" s="109"/>
      <c r="F5945" s="109"/>
      <c r="G5945" s="109"/>
      <c r="H5945" s="109"/>
      <c r="I5945" s="110"/>
    </row>
    <row r="5946" spans="2:9">
      <c r="B5946" s="109"/>
      <c r="C5946" s="109"/>
      <c r="D5946" s="109"/>
      <c r="E5946" s="109"/>
      <c r="F5946" s="109"/>
      <c r="G5946" s="109"/>
      <c r="H5946" s="109"/>
      <c r="I5946" s="110"/>
    </row>
    <row r="5947" spans="2:9">
      <c r="B5947" s="109"/>
      <c r="C5947" s="109"/>
      <c r="D5947" s="109"/>
      <c r="E5947" s="109"/>
      <c r="F5947" s="109"/>
      <c r="G5947" s="109"/>
      <c r="H5947" s="109"/>
      <c r="I5947" s="110"/>
    </row>
    <row r="5948" spans="2:9">
      <c r="B5948" s="109"/>
      <c r="C5948" s="109"/>
      <c r="D5948" s="109"/>
      <c r="E5948" s="109"/>
      <c r="F5948" s="109"/>
      <c r="G5948" s="109"/>
      <c r="H5948" s="109"/>
      <c r="I5948" s="110"/>
    </row>
    <row r="5949" spans="2:9">
      <c r="B5949" s="109"/>
      <c r="C5949" s="109"/>
      <c r="D5949" s="109"/>
      <c r="E5949" s="109"/>
      <c r="F5949" s="109"/>
      <c r="G5949" s="109"/>
      <c r="H5949" s="109"/>
      <c r="I5949" s="110"/>
    </row>
    <row r="5950" spans="2:9">
      <c r="B5950" s="109"/>
      <c r="C5950" s="109"/>
      <c r="D5950" s="109"/>
      <c r="E5950" s="109"/>
      <c r="F5950" s="109"/>
      <c r="G5950" s="109"/>
      <c r="H5950" s="109"/>
      <c r="I5950" s="110"/>
    </row>
    <row r="5951" spans="2:9">
      <c r="B5951" s="109"/>
      <c r="C5951" s="109"/>
      <c r="D5951" s="109"/>
      <c r="E5951" s="109"/>
      <c r="F5951" s="109"/>
      <c r="G5951" s="109"/>
      <c r="H5951" s="109"/>
      <c r="I5951" s="110"/>
    </row>
    <row r="5952" spans="2:9">
      <c r="B5952" s="109"/>
      <c r="C5952" s="109"/>
      <c r="D5952" s="109"/>
      <c r="E5952" s="109"/>
      <c r="F5952" s="109"/>
      <c r="G5952" s="109"/>
      <c r="H5952" s="109"/>
      <c r="I5952" s="110"/>
    </row>
    <row r="5953" spans="2:9">
      <c r="B5953" s="109"/>
      <c r="C5953" s="109"/>
      <c r="D5953" s="109"/>
      <c r="E5953" s="109"/>
      <c r="F5953" s="109"/>
      <c r="G5953" s="109"/>
      <c r="H5953" s="109"/>
      <c r="I5953" s="110"/>
    </row>
    <row r="5954" spans="2:9">
      <c r="B5954" s="109"/>
      <c r="C5954" s="109"/>
      <c r="D5954" s="109"/>
      <c r="E5954" s="109"/>
      <c r="F5954" s="109"/>
      <c r="G5954" s="109"/>
      <c r="H5954" s="109"/>
      <c r="I5954" s="110"/>
    </row>
    <row r="5955" spans="2:9">
      <c r="B5955" s="109"/>
      <c r="C5955" s="109"/>
      <c r="D5955" s="109"/>
      <c r="E5955" s="109"/>
      <c r="F5955" s="109"/>
      <c r="G5955" s="109"/>
      <c r="H5955" s="109"/>
      <c r="I5955" s="110"/>
    </row>
    <row r="5956" spans="2:9">
      <c r="B5956" s="109"/>
      <c r="C5956" s="109"/>
      <c r="D5956" s="109"/>
      <c r="E5956" s="109"/>
      <c r="F5956" s="109"/>
      <c r="G5956" s="109"/>
      <c r="H5956" s="109"/>
      <c r="I5956" s="110"/>
    </row>
    <row r="5957" spans="2:9">
      <c r="B5957" s="109"/>
      <c r="C5957" s="109"/>
      <c r="D5957" s="109"/>
      <c r="E5957" s="109"/>
      <c r="F5957" s="109"/>
      <c r="G5957" s="109"/>
      <c r="H5957" s="109"/>
      <c r="I5957" s="110"/>
    </row>
    <row r="5958" spans="2:9">
      <c r="B5958" s="109"/>
      <c r="C5958" s="109"/>
      <c r="D5958" s="109"/>
      <c r="E5958" s="109"/>
      <c r="F5958" s="109"/>
      <c r="G5958" s="109"/>
      <c r="H5958" s="109"/>
      <c r="I5958" s="110"/>
    </row>
    <row r="5959" spans="2:9">
      <c r="B5959" s="109"/>
      <c r="C5959" s="109"/>
      <c r="D5959" s="109"/>
      <c r="E5959" s="109"/>
      <c r="F5959" s="109"/>
      <c r="G5959" s="109"/>
      <c r="H5959" s="109"/>
      <c r="I5959" s="110"/>
    </row>
    <row r="5960" spans="2:9">
      <c r="B5960" s="109"/>
      <c r="C5960" s="109"/>
      <c r="D5960" s="109"/>
      <c r="E5960" s="109"/>
      <c r="F5960" s="109"/>
      <c r="G5960" s="109"/>
      <c r="H5960" s="109"/>
      <c r="I5960" s="110"/>
    </row>
    <row r="5961" spans="2:9">
      <c r="B5961" s="109"/>
      <c r="C5961" s="109"/>
      <c r="D5961" s="109"/>
      <c r="E5961" s="109"/>
      <c r="F5961" s="109"/>
      <c r="G5961" s="109"/>
      <c r="H5961" s="109"/>
      <c r="I5961" s="110"/>
    </row>
    <row r="5962" spans="2:9">
      <c r="B5962" s="109"/>
      <c r="C5962" s="109"/>
      <c r="D5962" s="109"/>
      <c r="E5962" s="109"/>
      <c r="F5962" s="109"/>
      <c r="G5962" s="109"/>
      <c r="H5962" s="109"/>
      <c r="I5962" s="110"/>
    </row>
    <row r="5963" spans="2:9">
      <c r="B5963" s="109"/>
      <c r="C5963" s="109"/>
      <c r="D5963" s="109"/>
      <c r="E5963" s="109"/>
      <c r="F5963" s="109"/>
      <c r="G5963" s="109"/>
      <c r="H5963" s="109"/>
      <c r="I5963" s="110"/>
    </row>
    <row r="5964" spans="2:9">
      <c r="B5964" s="109"/>
      <c r="C5964" s="109"/>
      <c r="D5964" s="109"/>
      <c r="E5964" s="109"/>
      <c r="F5964" s="109"/>
      <c r="G5964" s="109"/>
      <c r="H5964" s="109"/>
      <c r="I5964" s="110"/>
    </row>
    <row r="5965" spans="2:9">
      <c r="B5965" s="109"/>
      <c r="C5965" s="109"/>
      <c r="D5965" s="109"/>
      <c r="E5965" s="109"/>
      <c r="F5965" s="109"/>
      <c r="G5965" s="109"/>
      <c r="H5965" s="109"/>
      <c r="I5965" s="110"/>
    </row>
    <row r="5966" spans="2:9">
      <c r="B5966" s="109"/>
      <c r="C5966" s="109"/>
      <c r="D5966" s="109"/>
      <c r="E5966" s="109"/>
      <c r="F5966" s="109"/>
      <c r="G5966" s="109"/>
      <c r="H5966" s="109"/>
      <c r="I5966" s="110"/>
    </row>
    <row r="5967" spans="2:9">
      <c r="B5967" s="109"/>
      <c r="C5967" s="109"/>
      <c r="D5967" s="109"/>
      <c r="E5967" s="109"/>
      <c r="F5967" s="109"/>
      <c r="G5967" s="109"/>
      <c r="H5967" s="109"/>
      <c r="I5967" s="110"/>
    </row>
    <row r="5968" spans="2:9">
      <c r="B5968" s="109"/>
      <c r="C5968" s="109"/>
      <c r="D5968" s="109"/>
      <c r="E5968" s="109"/>
      <c r="F5968" s="109"/>
      <c r="G5968" s="109"/>
      <c r="H5968" s="109"/>
      <c r="I5968" s="110"/>
    </row>
    <row r="5969" spans="2:9">
      <c r="B5969" s="109"/>
      <c r="C5969" s="109"/>
      <c r="D5969" s="109"/>
      <c r="E5969" s="109"/>
      <c r="F5969" s="109"/>
      <c r="G5969" s="109"/>
      <c r="H5969" s="109"/>
      <c r="I5969" s="110"/>
    </row>
    <row r="5970" spans="2:9">
      <c r="B5970" s="109"/>
      <c r="C5970" s="109"/>
      <c r="D5970" s="109"/>
      <c r="E5970" s="109"/>
      <c r="F5970" s="109"/>
      <c r="G5970" s="109"/>
      <c r="H5970" s="109"/>
      <c r="I5970" s="110"/>
    </row>
    <row r="5971" spans="2:9">
      <c r="B5971" s="109"/>
      <c r="C5971" s="109"/>
      <c r="D5971" s="109"/>
      <c r="E5971" s="109"/>
      <c r="F5971" s="109"/>
      <c r="G5971" s="109"/>
      <c r="H5971" s="109"/>
      <c r="I5971" s="110"/>
    </row>
    <row r="5972" spans="2:9">
      <c r="B5972" s="109"/>
      <c r="C5972" s="109"/>
      <c r="D5972" s="109"/>
      <c r="E5972" s="109"/>
      <c r="F5972" s="109"/>
      <c r="G5972" s="109"/>
      <c r="H5972" s="109"/>
      <c r="I5972" s="110"/>
    </row>
    <row r="5973" spans="2:9">
      <c r="B5973" s="109"/>
      <c r="C5973" s="109"/>
      <c r="D5973" s="109"/>
      <c r="E5973" s="109"/>
      <c r="F5973" s="109"/>
      <c r="G5973" s="109"/>
      <c r="H5973" s="109"/>
      <c r="I5973" s="110"/>
    </row>
    <row r="5974" spans="2:9">
      <c r="B5974" s="109"/>
      <c r="C5974" s="109"/>
      <c r="D5974" s="109"/>
      <c r="E5974" s="109"/>
      <c r="F5974" s="109"/>
      <c r="G5974" s="109"/>
      <c r="H5974" s="109"/>
      <c r="I5974" s="110"/>
    </row>
    <row r="5975" spans="2:9">
      <c r="B5975" s="109"/>
      <c r="C5975" s="109"/>
      <c r="D5975" s="109"/>
      <c r="E5975" s="109"/>
      <c r="F5975" s="109"/>
      <c r="G5975" s="109"/>
      <c r="H5975" s="109"/>
      <c r="I5975" s="110"/>
    </row>
    <row r="5976" spans="2:9">
      <c r="B5976" s="109"/>
      <c r="C5976" s="109"/>
      <c r="D5976" s="109"/>
      <c r="E5976" s="109"/>
      <c r="F5976" s="109"/>
      <c r="G5976" s="109"/>
      <c r="H5976" s="109"/>
      <c r="I5976" s="110"/>
    </row>
    <row r="5977" spans="2:9">
      <c r="B5977" s="109"/>
      <c r="C5977" s="109"/>
      <c r="D5977" s="109"/>
      <c r="E5977" s="109"/>
      <c r="F5977" s="109"/>
      <c r="G5977" s="109"/>
      <c r="H5977" s="109"/>
      <c r="I5977" s="110"/>
    </row>
    <row r="5978" spans="2:9">
      <c r="B5978" s="109"/>
      <c r="C5978" s="109"/>
      <c r="D5978" s="109"/>
      <c r="E5978" s="109"/>
      <c r="F5978" s="109"/>
      <c r="G5978" s="109"/>
      <c r="H5978" s="109"/>
      <c r="I5978" s="110"/>
    </row>
    <row r="5979" spans="2:9">
      <c r="B5979" s="109"/>
      <c r="C5979" s="109"/>
      <c r="D5979" s="109"/>
      <c r="E5979" s="109"/>
      <c r="F5979" s="109"/>
      <c r="G5979" s="109"/>
      <c r="H5979" s="109"/>
      <c r="I5979" s="110"/>
    </row>
    <row r="5980" spans="2:9">
      <c r="B5980" s="109"/>
      <c r="C5980" s="109"/>
      <c r="D5980" s="109"/>
      <c r="E5980" s="109"/>
      <c r="F5980" s="109"/>
      <c r="G5980" s="109"/>
      <c r="H5980" s="109"/>
      <c r="I5980" s="110"/>
    </row>
    <row r="5981" spans="2:9">
      <c r="B5981" s="109"/>
      <c r="C5981" s="109"/>
      <c r="D5981" s="109"/>
      <c r="E5981" s="109"/>
      <c r="F5981" s="109"/>
      <c r="G5981" s="109"/>
      <c r="H5981" s="109"/>
      <c r="I5981" s="110"/>
    </row>
    <row r="5982" spans="2:9">
      <c r="B5982" s="109"/>
      <c r="C5982" s="109"/>
      <c r="D5982" s="109"/>
      <c r="E5982" s="109"/>
      <c r="F5982" s="109"/>
      <c r="G5982" s="109"/>
      <c r="H5982" s="109"/>
      <c r="I5982" s="110"/>
    </row>
    <row r="5983" spans="2:9">
      <c r="B5983" s="109"/>
      <c r="C5983" s="109"/>
      <c r="D5983" s="109"/>
      <c r="E5983" s="109"/>
      <c r="F5983" s="109"/>
      <c r="G5983" s="109"/>
      <c r="H5983" s="109"/>
      <c r="I5983" s="110"/>
    </row>
    <row r="5984" spans="2:9">
      <c r="B5984" s="109"/>
      <c r="C5984" s="109"/>
      <c r="D5984" s="109"/>
      <c r="E5984" s="109"/>
      <c r="F5984" s="109"/>
      <c r="G5984" s="109"/>
      <c r="H5984" s="109"/>
      <c r="I5984" s="110"/>
    </row>
    <row r="5985" spans="2:9">
      <c r="B5985" s="109"/>
      <c r="C5985" s="109"/>
      <c r="D5985" s="109"/>
      <c r="E5985" s="109"/>
      <c r="F5985" s="109"/>
      <c r="G5985" s="109"/>
      <c r="H5985" s="109"/>
      <c r="I5985" s="110"/>
    </row>
    <row r="5986" spans="2:9">
      <c r="B5986" s="109"/>
      <c r="C5986" s="109"/>
      <c r="D5986" s="109"/>
      <c r="E5986" s="109"/>
      <c r="F5986" s="109"/>
      <c r="G5986" s="109"/>
      <c r="H5986" s="109"/>
      <c r="I5986" s="110"/>
    </row>
    <row r="5987" spans="2:9">
      <c r="B5987" s="109"/>
      <c r="C5987" s="109"/>
      <c r="D5987" s="109"/>
      <c r="E5987" s="109"/>
      <c r="F5987" s="109"/>
      <c r="G5987" s="109"/>
      <c r="H5987" s="109"/>
      <c r="I5987" s="110"/>
    </row>
    <row r="5988" spans="2:9">
      <c r="B5988" s="109"/>
      <c r="C5988" s="109"/>
      <c r="D5988" s="109"/>
      <c r="E5988" s="109"/>
      <c r="F5988" s="109"/>
      <c r="G5988" s="109"/>
      <c r="H5988" s="109"/>
      <c r="I5988" s="110"/>
    </row>
    <row r="5989" spans="2:9">
      <c r="B5989" s="109"/>
      <c r="C5989" s="109"/>
      <c r="D5989" s="109"/>
      <c r="E5989" s="109"/>
      <c r="F5989" s="109"/>
      <c r="G5989" s="109"/>
      <c r="H5989" s="109"/>
      <c r="I5989" s="110"/>
    </row>
    <row r="5990" spans="2:9">
      <c r="B5990" s="109"/>
      <c r="C5990" s="109"/>
      <c r="D5990" s="109"/>
      <c r="E5990" s="109"/>
      <c r="F5990" s="109"/>
      <c r="G5990" s="109"/>
      <c r="H5990" s="109"/>
      <c r="I5990" s="110"/>
    </row>
    <row r="5991" spans="2:9">
      <c r="B5991" s="109"/>
      <c r="C5991" s="109"/>
      <c r="D5991" s="109"/>
      <c r="E5991" s="109"/>
      <c r="F5991" s="109"/>
      <c r="G5991" s="109"/>
      <c r="H5991" s="109"/>
      <c r="I5991" s="110"/>
    </row>
    <row r="5992" spans="2:9">
      <c r="B5992" s="109"/>
      <c r="C5992" s="109"/>
      <c r="D5992" s="109"/>
      <c r="E5992" s="109"/>
      <c r="F5992" s="109"/>
      <c r="G5992" s="109"/>
      <c r="H5992" s="109"/>
      <c r="I5992" s="110"/>
    </row>
    <row r="5993" spans="2:9">
      <c r="B5993" s="109"/>
      <c r="C5993" s="109"/>
      <c r="D5993" s="109"/>
      <c r="E5993" s="109"/>
      <c r="F5993" s="109"/>
      <c r="G5993" s="109"/>
      <c r="H5993" s="109"/>
      <c r="I5993" s="110"/>
    </row>
    <row r="5994" spans="2:9">
      <c r="B5994" s="109"/>
      <c r="C5994" s="109"/>
      <c r="D5994" s="109"/>
      <c r="E5994" s="109"/>
      <c r="F5994" s="109"/>
      <c r="G5994" s="109"/>
      <c r="H5994" s="109"/>
      <c r="I5994" s="110"/>
    </row>
    <row r="5995" spans="2:9">
      <c r="B5995" s="109"/>
      <c r="C5995" s="109"/>
      <c r="D5995" s="109"/>
      <c r="E5995" s="109"/>
      <c r="F5995" s="109"/>
      <c r="G5995" s="109"/>
      <c r="H5995" s="109"/>
      <c r="I5995" s="110"/>
    </row>
    <row r="5996" spans="2:9">
      <c r="B5996" s="109"/>
      <c r="C5996" s="109"/>
      <c r="D5996" s="109"/>
      <c r="E5996" s="109"/>
      <c r="F5996" s="109"/>
      <c r="G5996" s="109"/>
      <c r="H5996" s="109"/>
      <c r="I5996" s="110"/>
    </row>
    <row r="5997" spans="2:9">
      <c r="B5997" s="109"/>
      <c r="C5997" s="109"/>
      <c r="D5997" s="109"/>
      <c r="E5997" s="109"/>
      <c r="F5997" s="109"/>
      <c r="G5997" s="109"/>
      <c r="H5997" s="109"/>
      <c r="I5997" s="110"/>
    </row>
    <row r="5998" spans="2:9">
      <c r="B5998" s="109"/>
      <c r="C5998" s="109"/>
      <c r="D5998" s="109"/>
      <c r="E5998" s="109"/>
      <c r="F5998" s="109"/>
      <c r="G5998" s="109"/>
      <c r="H5998" s="109"/>
      <c r="I5998" s="110"/>
    </row>
    <row r="5999" spans="2:9">
      <c r="B5999" s="109"/>
      <c r="C5999" s="109"/>
      <c r="D5999" s="109"/>
      <c r="E5999" s="109"/>
      <c r="F5999" s="109"/>
      <c r="G5999" s="109"/>
      <c r="H5999" s="109"/>
      <c r="I5999" s="110"/>
    </row>
    <row r="6000" spans="2:9">
      <c r="B6000" s="109"/>
      <c r="C6000" s="109"/>
      <c r="D6000" s="109"/>
      <c r="E6000" s="109"/>
      <c r="F6000" s="109"/>
      <c r="G6000" s="109"/>
      <c r="H6000" s="109"/>
      <c r="I6000" s="110"/>
    </row>
    <row r="6001" spans="2:9">
      <c r="B6001" s="109"/>
      <c r="C6001" s="109"/>
      <c r="D6001" s="109"/>
      <c r="E6001" s="109"/>
      <c r="F6001" s="109"/>
      <c r="G6001" s="109"/>
      <c r="H6001" s="109"/>
      <c r="I6001" s="110"/>
    </row>
    <row r="6002" spans="2:9">
      <c r="B6002" s="109"/>
      <c r="C6002" s="109"/>
      <c r="D6002" s="109"/>
      <c r="E6002" s="109"/>
      <c r="F6002" s="109"/>
      <c r="G6002" s="109"/>
      <c r="H6002" s="109"/>
      <c r="I6002" s="110"/>
    </row>
    <row r="6003" spans="2:9">
      <c r="B6003" s="109"/>
      <c r="C6003" s="109"/>
      <c r="D6003" s="109"/>
      <c r="E6003" s="109"/>
      <c r="F6003" s="109"/>
      <c r="G6003" s="109"/>
      <c r="H6003" s="109"/>
      <c r="I6003" s="110"/>
    </row>
    <row r="6004" spans="2:9">
      <c r="B6004" s="109"/>
      <c r="C6004" s="109"/>
      <c r="D6004" s="109"/>
      <c r="E6004" s="109"/>
      <c r="F6004" s="109"/>
      <c r="G6004" s="109"/>
      <c r="H6004" s="109"/>
      <c r="I6004" s="110"/>
    </row>
    <row r="6005" spans="2:9">
      <c r="B6005" s="109"/>
      <c r="C6005" s="109"/>
      <c r="D6005" s="109"/>
      <c r="E6005" s="109"/>
      <c r="F6005" s="109"/>
      <c r="G6005" s="109"/>
      <c r="H6005" s="109"/>
      <c r="I6005" s="110"/>
    </row>
    <row r="6006" spans="2:9">
      <c r="B6006" s="109"/>
      <c r="C6006" s="109"/>
      <c r="D6006" s="109"/>
      <c r="E6006" s="109"/>
      <c r="F6006" s="109"/>
      <c r="G6006" s="109"/>
      <c r="H6006" s="109"/>
      <c r="I6006" s="110"/>
    </row>
    <row r="6007" spans="2:9">
      <c r="B6007" s="109"/>
      <c r="C6007" s="109"/>
      <c r="D6007" s="109"/>
      <c r="E6007" s="109"/>
      <c r="F6007" s="109"/>
      <c r="G6007" s="109"/>
      <c r="H6007" s="109"/>
      <c r="I6007" s="110"/>
    </row>
    <row r="6008" spans="2:9">
      <c r="B6008" s="109"/>
      <c r="C6008" s="109"/>
      <c r="D6008" s="109"/>
      <c r="E6008" s="109"/>
      <c r="F6008" s="109"/>
      <c r="G6008" s="109"/>
      <c r="H6008" s="109"/>
      <c r="I6008" s="110"/>
    </row>
    <row r="6009" spans="2:9">
      <c r="B6009" s="109"/>
      <c r="C6009" s="109"/>
      <c r="D6009" s="109"/>
      <c r="E6009" s="109"/>
      <c r="F6009" s="109"/>
      <c r="G6009" s="109"/>
      <c r="H6009" s="109"/>
      <c r="I6009" s="110"/>
    </row>
    <row r="6010" spans="2:9">
      <c r="B6010" s="109"/>
      <c r="C6010" s="109"/>
      <c r="D6010" s="109"/>
      <c r="E6010" s="109"/>
      <c r="F6010" s="109"/>
      <c r="G6010" s="109"/>
      <c r="H6010" s="109"/>
      <c r="I6010" s="110"/>
    </row>
    <row r="6011" spans="2:9">
      <c r="B6011" s="109"/>
      <c r="C6011" s="109"/>
      <c r="D6011" s="109"/>
      <c r="E6011" s="109"/>
      <c r="F6011" s="109"/>
      <c r="G6011" s="109"/>
      <c r="H6011" s="109"/>
      <c r="I6011" s="110"/>
    </row>
    <row r="6012" spans="2:9">
      <c r="B6012" s="109"/>
      <c r="C6012" s="109"/>
      <c r="D6012" s="109"/>
      <c r="E6012" s="109"/>
      <c r="F6012" s="109"/>
      <c r="G6012" s="109"/>
      <c r="H6012" s="109"/>
      <c r="I6012" s="110"/>
    </row>
    <row r="6013" spans="2:9">
      <c r="B6013" s="109"/>
      <c r="C6013" s="109"/>
      <c r="D6013" s="109"/>
      <c r="E6013" s="109"/>
      <c r="F6013" s="109"/>
      <c r="G6013" s="109"/>
      <c r="H6013" s="109"/>
      <c r="I6013" s="110"/>
    </row>
    <row r="6014" spans="2:9">
      <c r="B6014" s="109"/>
      <c r="C6014" s="109"/>
      <c r="D6014" s="109"/>
      <c r="E6014" s="109"/>
      <c r="F6014" s="109"/>
      <c r="G6014" s="109"/>
      <c r="H6014" s="109"/>
      <c r="I6014" s="110"/>
    </row>
    <row r="6015" spans="2:9">
      <c r="B6015" s="109"/>
      <c r="C6015" s="109"/>
      <c r="D6015" s="109"/>
      <c r="E6015" s="109"/>
      <c r="F6015" s="109"/>
      <c r="G6015" s="109"/>
      <c r="H6015" s="109"/>
      <c r="I6015" s="110"/>
    </row>
    <row r="6016" spans="2:9">
      <c r="B6016" s="109"/>
      <c r="C6016" s="109"/>
      <c r="D6016" s="109"/>
      <c r="E6016" s="109"/>
      <c r="F6016" s="109"/>
      <c r="G6016" s="109"/>
      <c r="H6016" s="109"/>
      <c r="I6016" s="110"/>
    </row>
    <row r="6017" spans="2:9">
      <c r="B6017" s="109"/>
      <c r="C6017" s="109"/>
      <c r="D6017" s="109"/>
      <c r="E6017" s="109"/>
      <c r="F6017" s="109"/>
      <c r="G6017" s="109"/>
      <c r="H6017" s="109"/>
      <c r="I6017" s="110"/>
    </row>
    <row r="6018" spans="2:9">
      <c r="B6018" s="109"/>
      <c r="C6018" s="109"/>
      <c r="D6018" s="109"/>
      <c r="E6018" s="109"/>
      <c r="F6018" s="109"/>
      <c r="G6018" s="109"/>
      <c r="H6018" s="109"/>
      <c r="I6018" s="110"/>
    </row>
    <row r="6019" spans="2:9">
      <c r="B6019" s="109"/>
      <c r="C6019" s="109"/>
      <c r="D6019" s="109"/>
      <c r="E6019" s="109"/>
      <c r="F6019" s="109"/>
      <c r="G6019" s="109"/>
      <c r="H6019" s="109"/>
      <c r="I6019" s="110"/>
    </row>
    <row r="6020" spans="2:9">
      <c r="B6020" s="109"/>
      <c r="C6020" s="109"/>
      <c r="D6020" s="109"/>
      <c r="E6020" s="109"/>
      <c r="F6020" s="109"/>
      <c r="G6020" s="109"/>
      <c r="H6020" s="109"/>
      <c r="I6020" s="110"/>
    </row>
    <row r="6021" spans="2:9">
      <c r="B6021" s="109"/>
      <c r="C6021" s="109"/>
      <c r="D6021" s="109"/>
      <c r="E6021" s="109"/>
      <c r="F6021" s="109"/>
      <c r="G6021" s="109"/>
      <c r="H6021" s="109"/>
      <c r="I6021" s="110"/>
    </row>
    <row r="6022" spans="2:9">
      <c r="B6022" s="109"/>
      <c r="C6022" s="109"/>
      <c r="D6022" s="109"/>
      <c r="E6022" s="109"/>
      <c r="F6022" s="109"/>
      <c r="G6022" s="109"/>
      <c r="H6022" s="109"/>
      <c r="I6022" s="110"/>
    </row>
    <row r="6023" spans="2:9">
      <c r="B6023" s="109"/>
      <c r="C6023" s="109"/>
      <c r="D6023" s="109"/>
      <c r="E6023" s="109"/>
      <c r="F6023" s="109"/>
      <c r="G6023" s="109"/>
      <c r="H6023" s="109"/>
      <c r="I6023" s="110"/>
    </row>
    <row r="6024" spans="2:9">
      <c r="B6024" s="109"/>
      <c r="C6024" s="109"/>
      <c r="D6024" s="109"/>
      <c r="E6024" s="109"/>
      <c r="F6024" s="109"/>
      <c r="G6024" s="109"/>
      <c r="H6024" s="109"/>
      <c r="I6024" s="110"/>
    </row>
    <row r="6025" spans="2:9">
      <c r="B6025" s="109"/>
      <c r="C6025" s="109"/>
      <c r="D6025" s="109"/>
      <c r="E6025" s="109"/>
      <c r="F6025" s="109"/>
      <c r="G6025" s="109"/>
      <c r="H6025" s="109"/>
      <c r="I6025" s="110"/>
    </row>
    <row r="6026" spans="2:9">
      <c r="B6026" s="109"/>
      <c r="C6026" s="109"/>
      <c r="D6026" s="109"/>
      <c r="E6026" s="109"/>
      <c r="F6026" s="109"/>
      <c r="G6026" s="109"/>
      <c r="H6026" s="109"/>
      <c r="I6026" s="110"/>
    </row>
    <row r="6027" spans="2:9">
      <c r="B6027" s="109"/>
      <c r="C6027" s="109"/>
      <c r="D6027" s="109"/>
      <c r="E6027" s="109"/>
      <c r="F6027" s="109"/>
      <c r="G6027" s="109"/>
      <c r="H6027" s="109"/>
      <c r="I6027" s="110"/>
    </row>
    <row r="6028" spans="2:9">
      <c r="B6028" s="109"/>
      <c r="C6028" s="109"/>
      <c r="D6028" s="109"/>
      <c r="E6028" s="109"/>
      <c r="F6028" s="109"/>
      <c r="G6028" s="109"/>
      <c r="H6028" s="109"/>
      <c r="I6028" s="110"/>
    </row>
    <row r="6029" spans="2:9">
      <c r="B6029" s="109"/>
      <c r="C6029" s="109"/>
      <c r="D6029" s="109"/>
      <c r="E6029" s="109"/>
      <c r="F6029" s="109"/>
      <c r="G6029" s="109"/>
      <c r="H6029" s="109"/>
      <c r="I6029" s="110"/>
    </row>
    <row r="6030" spans="2:9">
      <c r="B6030" s="109"/>
      <c r="C6030" s="109"/>
      <c r="D6030" s="109"/>
      <c r="E6030" s="109"/>
      <c r="F6030" s="109"/>
      <c r="G6030" s="109"/>
      <c r="H6030" s="109"/>
      <c r="I6030" s="110"/>
    </row>
    <row r="6031" spans="2:9">
      <c r="B6031" s="109"/>
      <c r="C6031" s="109"/>
      <c r="D6031" s="109"/>
      <c r="E6031" s="109"/>
      <c r="F6031" s="109"/>
      <c r="G6031" s="109"/>
      <c r="H6031" s="109"/>
      <c r="I6031" s="110"/>
    </row>
    <row r="6032" spans="2:9">
      <c r="B6032" s="109"/>
      <c r="C6032" s="109"/>
      <c r="D6032" s="109"/>
      <c r="E6032" s="109"/>
      <c r="F6032" s="109"/>
      <c r="G6032" s="109"/>
      <c r="H6032" s="109"/>
      <c r="I6032" s="110"/>
    </row>
    <row r="6033" spans="2:9">
      <c r="B6033" s="109"/>
      <c r="C6033" s="109"/>
      <c r="D6033" s="109"/>
      <c r="E6033" s="109"/>
      <c r="F6033" s="109"/>
      <c r="G6033" s="109"/>
      <c r="H6033" s="109"/>
      <c r="I6033" s="110"/>
    </row>
    <row r="6034" spans="2:9">
      <c r="B6034" s="109"/>
      <c r="C6034" s="109"/>
      <c r="D6034" s="109"/>
      <c r="E6034" s="109"/>
      <c r="F6034" s="109"/>
      <c r="G6034" s="109"/>
      <c r="H6034" s="109"/>
      <c r="I6034" s="110"/>
    </row>
    <row r="6035" spans="2:9">
      <c r="B6035" s="109"/>
      <c r="C6035" s="109"/>
      <c r="D6035" s="109"/>
      <c r="E6035" s="109"/>
      <c r="F6035" s="109"/>
      <c r="G6035" s="109"/>
      <c r="H6035" s="109"/>
      <c r="I6035" s="110"/>
    </row>
    <row r="6036" spans="2:9">
      <c r="B6036" s="109"/>
      <c r="C6036" s="109"/>
      <c r="D6036" s="109"/>
      <c r="E6036" s="109"/>
      <c r="F6036" s="109"/>
      <c r="G6036" s="109"/>
      <c r="H6036" s="109"/>
      <c r="I6036" s="110"/>
    </row>
    <row r="6037" spans="2:9">
      <c r="B6037" s="109"/>
      <c r="C6037" s="109"/>
      <c r="D6037" s="109"/>
      <c r="E6037" s="109"/>
      <c r="F6037" s="109"/>
      <c r="G6037" s="109"/>
      <c r="H6037" s="109"/>
      <c r="I6037" s="110"/>
    </row>
    <row r="6038" spans="2:9">
      <c r="B6038" s="109"/>
      <c r="C6038" s="109"/>
      <c r="D6038" s="109"/>
      <c r="E6038" s="109"/>
      <c r="F6038" s="109"/>
      <c r="G6038" s="109"/>
      <c r="H6038" s="109"/>
      <c r="I6038" s="110"/>
    </row>
    <row r="6039" spans="2:9">
      <c r="B6039" s="109"/>
      <c r="C6039" s="109"/>
      <c r="D6039" s="109"/>
      <c r="E6039" s="109"/>
      <c r="F6039" s="109"/>
      <c r="G6039" s="109"/>
      <c r="H6039" s="109"/>
      <c r="I6039" s="110"/>
    </row>
    <row r="6040" spans="2:9">
      <c r="B6040" s="109"/>
      <c r="C6040" s="109"/>
      <c r="D6040" s="109"/>
      <c r="E6040" s="109"/>
      <c r="F6040" s="109"/>
      <c r="G6040" s="109"/>
      <c r="H6040" s="109"/>
      <c r="I6040" s="110"/>
    </row>
    <row r="6041" spans="2:9">
      <c r="B6041" s="109"/>
      <c r="C6041" s="109"/>
      <c r="D6041" s="109"/>
      <c r="E6041" s="109"/>
      <c r="F6041" s="109"/>
      <c r="G6041" s="109"/>
      <c r="H6041" s="109"/>
      <c r="I6041" s="110"/>
    </row>
    <row r="6042" spans="2:9">
      <c r="B6042" s="109"/>
      <c r="C6042" s="109"/>
      <c r="D6042" s="109"/>
      <c r="E6042" s="109"/>
      <c r="F6042" s="109"/>
      <c r="G6042" s="109"/>
      <c r="H6042" s="109"/>
      <c r="I6042" s="110"/>
    </row>
    <row r="6043" spans="2:9">
      <c r="B6043" s="109"/>
      <c r="C6043" s="109"/>
      <c r="D6043" s="109"/>
      <c r="E6043" s="109"/>
      <c r="F6043" s="109"/>
      <c r="G6043" s="109"/>
      <c r="H6043" s="109"/>
      <c r="I6043" s="110"/>
    </row>
    <row r="6044" spans="2:9">
      <c r="B6044" s="109"/>
      <c r="C6044" s="109"/>
      <c r="D6044" s="109"/>
      <c r="E6044" s="109"/>
      <c r="F6044" s="109"/>
      <c r="G6044" s="109"/>
      <c r="H6044" s="109"/>
      <c r="I6044" s="110"/>
    </row>
    <row r="6045" spans="2:9">
      <c r="B6045" s="109"/>
      <c r="C6045" s="109"/>
      <c r="D6045" s="109"/>
      <c r="E6045" s="109"/>
      <c r="F6045" s="109"/>
      <c r="G6045" s="109"/>
      <c r="H6045" s="109"/>
      <c r="I6045" s="110"/>
    </row>
    <row r="6046" spans="2:9">
      <c r="B6046" s="109"/>
      <c r="C6046" s="109"/>
      <c r="D6046" s="109"/>
      <c r="E6046" s="109"/>
      <c r="F6046" s="109"/>
      <c r="G6046" s="109"/>
      <c r="H6046" s="109"/>
      <c r="I6046" s="110"/>
    </row>
    <row r="6047" spans="2:9">
      <c r="B6047" s="109"/>
      <c r="C6047" s="109"/>
      <c r="D6047" s="109"/>
      <c r="E6047" s="109"/>
      <c r="F6047" s="109"/>
      <c r="G6047" s="109"/>
      <c r="H6047" s="109"/>
      <c r="I6047" s="110"/>
    </row>
    <row r="6048" spans="2:9">
      <c r="B6048" s="109"/>
      <c r="C6048" s="109"/>
      <c r="D6048" s="109"/>
      <c r="E6048" s="109"/>
      <c r="F6048" s="109"/>
      <c r="G6048" s="109"/>
      <c r="H6048" s="109"/>
      <c r="I6048" s="110"/>
    </row>
    <row r="6049" spans="2:9">
      <c r="B6049" s="109"/>
      <c r="C6049" s="109"/>
      <c r="D6049" s="109"/>
      <c r="E6049" s="109"/>
      <c r="F6049" s="109"/>
      <c r="G6049" s="109"/>
      <c r="H6049" s="109"/>
      <c r="I6049" s="110"/>
    </row>
    <row r="6050" spans="2:9">
      <c r="B6050" s="109"/>
      <c r="C6050" s="109"/>
      <c r="D6050" s="109"/>
      <c r="E6050" s="109"/>
      <c r="F6050" s="109"/>
      <c r="G6050" s="109"/>
      <c r="H6050" s="109"/>
      <c r="I6050" s="110"/>
    </row>
    <row r="6051" spans="2:9">
      <c r="B6051" s="109"/>
      <c r="C6051" s="109"/>
      <c r="D6051" s="109"/>
      <c r="E6051" s="109"/>
      <c r="F6051" s="109"/>
      <c r="G6051" s="109"/>
      <c r="H6051" s="109"/>
      <c r="I6051" s="110"/>
    </row>
    <row r="6052" spans="2:9">
      <c r="B6052" s="109"/>
      <c r="C6052" s="109"/>
      <c r="D6052" s="109"/>
      <c r="E6052" s="109"/>
      <c r="F6052" s="109"/>
      <c r="G6052" s="109"/>
      <c r="H6052" s="109"/>
      <c r="I6052" s="110"/>
    </row>
    <row r="6053" spans="2:9">
      <c r="B6053" s="109"/>
      <c r="C6053" s="109"/>
      <c r="D6053" s="109"/>
      <c r="E6053" s="109"/>
      <c r="F6053" s="109"/>
      <c r="G6053" s="109"/>
      <c r="H6053" s="109"/>
      <c r="I6053" s="110"/>
    </row>
    <row r="6054" spans="2:9">
      <c r="B6054" s="109"/>
      <c r="C6054" s="109"/>
      <c r="D6054" s="109"/>
      <c r="E6054" s="109"/>
      <c r="F6054" s="109"/>
      <c r="G6054" s="109"/>
      <c r="H6054" s="109"/>
      <c r="I6054" s="110"/>
    </row>
    <row r="6055" spans="2:9">
      <c r="B6055" s="109"/>
      <c r="C6055" s="109"/>
      <c r="D6055" s="109"/>
      <c r="E6055" s="109"/>
      <c r="F6055" s="109"/>
      <c r="G6055" s="109"/>
      <c r="H6055" s="109"/>
      <c r="I6055" s="110"/>
    </row>
    <row r="6056" spans="2:9">
      <c r="B6056" s="109"/>
      <c r="C6056" s="109"/>
      <c r="D6056" s="109"/>
      <c r="E6056" s="109"/>
      <c r="F6056" s="109"/>
      <c r="G6056" s="109"/>
      <c r="H6056" s="109"/>
      <c r="I6056" s="110"/>
    </row>
    <row r="6057" spans="2:9">
      <c r="B6057" s="109"/>
      <c r="C6057" s="109"/>
      <c r="D6057" s="109"/>
      <c r="E6057" s="109"/>
      <c r="F6057" s="109"/>
      <c r="G6057" s="109"/>
      <c r="H6057" s="109"/>
      <c r="I6057" s="110"/>
    </row>
    <row r="6058" spans="2:9">
      <c r="B6058" s="109"/>
      <c r="C6058" s="109"/>
      <c r="D6058" s="109"/>
      <c r="E6058" s="109"/>
      <c r="F6058" s="109"/>
      <c r="G6058" s="109"/>
      <c r="H6058" s="109"/>
      <c r="I6058" s="110"/>
    </row>
    <row r="6059" spans="2:9">
      <c r="B6059" s="109"/>
      <c r="C6059" s="109"/>
      <c r="D6059" s="109"/>
      <c r="E6059" s="109"/>
      <c r="F6059" s="109"/>
      <c r="G6059" s="109"/>
      <c r="H6059" s="109"/>
      <c r="I6059" s="110"/>
    </row>
    <row r="6060" spans="2:9">
      <c r="B6060" s="109"/>
      <c r="C6060" s="109"/>
      <c r="D6060" s="109"/>
      <c r="E6060" s="109"/>
      <c r="F6060" s="109"/>
      <c r="G6060" s="109"/>
      <c r="H6060" s="109"/>
      <c r="I6060" s="110"/>
    </row>
    <row r="6061" spans="2:9">
      <c r="B6061" s="109"/>
      <c r="C6061" s="109"/>
      <c r="D6061" s="109"/>
      <c r="E6061" s="109"/>
      <c r="F6061" s="109"/>
      <c r="G6061" s="109"/>
      <c r="H6061" s="109"/>
      <c r="I6061" s="110"/>
    </row>
    <row r="6062" spans="2:9">
      <c r="B6062" s="109"/>
      <c r="C6062" s="109"/>
      <c r="D6062" s="109"/>
      <c r="E6062" s="109"/>
      <c r="F6062" s="109"/>
      <c r="G6062" s="109"/>
      <c r="H6062" s="109"/>
      <c r="I6062" s="110"/>
    </row>
    <row r="6063" spans="2:9">
      <c r="B6063" s="109"/>
      <c r="C6063" s="109"/>
      <c r="D6063" s="109"/>
      <c r="E6063" s="109"/>
      <c r="F6063" s="109"/>
      <c r="G6063" s="109"/>
      <c r="H6063" s="109"/>
      <c r="I6063" s="110"/>
    </row>
    <row r="6064" spans="2:9">
      <c r="B6064" s="109"/>
      <c r="C6064" s="109"/>
      <c r="D6064" s="109"/>
      <c r="E6064" s="109"/>
      <c r="F6064" s="109"/>
      <c r="G6064" s="109"/>
      <c r="H6064" s="109"/>
      <c r="I6064" s="110"/>
    </row>
    <row r="6065" spans="2:9">
      <c r="B6065" s="109"/>
      <c r="C6065" s="109"/>
      <c r="D6065" s="109"/>
      <c r="E6065" s="109"/>
      <c r="F6065" s="109"/>
      <c r="G6065" s="109"/>
      <c r="H6065" s="109"/>
      <c r="I6065" s="110"/>
    </row>
    <row r="6066" spans="2:9">
      <c r="B6066" s="109"/>
      <c r="C6066" s="109"/>
      <c r="D6066" s="109"/>
      <c r="E6066" s="109"/>
      <c r="F6066" s="109"/>
      <c r="G6066" s="109"/>
      <c r="H6066" s="109"/>
      <c r="I6066" s="110"/>
    </row>
    <row r="6067" spans="2:9">
      <c r="B6067" s="109"/>
      <c r="C6067" s="109"/>
      <c r="D6067" s="109"/>
      <c r="E6067" s="109"/>
      <c r="F6067" s="109"/>
      <c r="G6067" s="109"/>
      <c r="H6067" s="109"/>
      <c r="I6067" s="110"/>
    </row>
    <row r="6068" spans="2:9">
      <c r="B6068" s="109"/>
      <c r="C6068" s="109"/>
      <c r="D6068" s="109"/>
      <c r="E6068" s="109"/>
      <c r="F6068" s="109"/>
      <c r="G6068" s="109"/>
      <c r="H6068" s="109"/>
      <c r="I6068" s="110"/>
    </row>
    <row r="6069" spans="2:9">
      <c r="B6069" s="109"/>
      <c r="C6069" s="109"/>
      <c r="D6069" s="109"/>
      <c r="E6069" s="109"/>
      <c r="F6069" s="109"/>
      <c r="G6069" s="109"/>
      <c r="H6069" s="109"/>
      <c r="I6069" s="110"/>
    </row>
    <row r="6070" spans="2:9">
      <c r="B6070" s="109"/>
      <c r="C6070" s="109"/>
      <c r="D6070" s="109"/>
      <c r="E6070" s="109"/>
      <c r="F6070" s="109"/>
      <c r="G6070" s="109"/>
      <c r="H6070" s="109"/>
      <c r="I6070" s="110"/>
    </row>
    <row r="6071" spans="2:9">
      <c r="B6071" s="109"/>
      <c r="C6071" s="109"/>
      <c r="D6071" s="109"/>
      <c r="E6071" s="109"/>
      <c r="F6071" s="109"/>
      <c r="G6071" s="109"/>
      <c r="H6071" s="109"/>
      <c r="I6071" s="110"/>
    </row>
    <row r="6072" spans="2:9">
      <c r="B6072" s="109"/>
      <c r="C6072" s="109"/>
      <c r="D6072" s="109"/>
      <c r="E6072" s="109"/>
      <c r="F6072" s="109"/>
      <c r="G6072" s="109"/>
      <c r="H6072" s="109"/>
      <c r="I6072" s="110"/>
    </row>
    <row r="6073" spans="2:9">
      <c r="B6073" s="109"/>
      <c r="C6073" s="109"/>
      <c r="D6073" s="109"/>
      <c r="E6073" s="109"/>
      <c r="F6073" s="109"/>
      <c r="G6073" s="109"/>
      <c r="H6073" s="109"/>
      <c r="I6073" s="110"/>
    </row>
    <row r="6074" spans="2:9">
      <c r="B6074" s="109"/>
      <c r="C6074" s="109"/>
      <c r="D6074" s="109"/>
      <c r="E6074" s="109"/>
      <c r="F6074" s="109"/>
      <c r="G6074" s="109"/>
      <c r="H6074" s="109"/>
      <c r="I6074" s="110"/>
    </row>
    <row r="6075" spans="2:9">
      <c r="B6075" s="109"/>
      <c r="C6075" s="109"/>
      <c r="D6075" s="109"/>
      <c r="E6075" s="109"/>
      <c r="F6075" s="109"/>
      <c r="G6075" s="109"/>
      <c r="H6075" s="109"/>
      <c r="I6075" s="110"/>
    </row>
    <row r="6076" spans="2:9">
      <c r="B6076" s="109"/>
      <c r="C6076" s="109"/>
      <c r="D6076" s="109"/>
      <c r="E6076" s="109"/>
      <c r="F6076" s="109"/>
      <c r="G6076" s="109"/>
      <c r="H6076" s="109"/>
      <c r="I6076" s="110"/>
    </row>
    <row r="6077" spans="2:9">
      <c r="B6077" s="109"/>
      <c r="C6077" s="109"/>
      <c r="D6077" s="109"/>
      <c r="E6077" s="109"/>
      <c r="F6077" s="109"/>
      <c r="G6077" s="109"/>
      <c r="H6077" s="109"/>
      <c r="I6077" s="110"/>
    </row>
    <row r="6078" spans="2:9">
      <c r="B6078" s="109"/>
      <c r="C6078" s="109"/>
      <c r="D6078" s="109"/>
      <c r="E6078" s="109"/>
      <c r="F6078" s="109"/>
      <c r="G6078" s="109"/>
      <c r="H6078" s="109"/>
      <c r="I6078" s="110"/>
    </row>
    <row r="6079" spans="2:9">
      <c r="B6079" s="109"/>
      <c r="C6079" s="109"/>
      <c r="D6079" s="109"/>
      <c r="E6079" s="109"/>
      <c r="F6079" s="109"/>
      <c r="G6079" s="109"/>
      <c r="H6079" s="109"/>
      <c r="I6079" s="110"/>
    </row>
    <row r="6080" spans="2:9">
      <c r="B6080" s="109"/>
      <c r="C6080" s="109"/>
      <c r="D6080" s="109"/>
      <c r="E6080" s="109"/>
      <c r="F6080" s="109"/>
      <c r="G6080" s="109"/>
      <c r="H6080" s="109"/>
      <c r="I6080" s="110"/>
    </row>
    <row r="6081" spans="2:9">
      <c r="B6081" s="109"/>
      <c r="C6081" s="109"/>
      <c r="D6081" s="109"/>
      <c r="E6081" s="109"/>
      <c r="F6081" s="109"/>
      <c r="G6081" s="109"/>
      <c r="H6081" s="109"/>
      <c r="I6081" s="110"/>
    </row>
    <row r="6082" spans="2:9">
      <c r="B6082" s="109"/>
      <c r="C6082" s="109"/>
      <c r="D6082" s="109"/>
      <c r="E6082" s="109"/>
      <c r="F6082" s="109"/>
      <c r="G6082" s="109"/>
      <c r="H6082" s="109"/>
      <c r="I6082" s="110"/>
    </row>
    <row r="6083" spans="2:9">
      <c r="B6083" s="109"/>
      <c r="C6083" s="109"/>
      <c r="D6083" s="109"/>
      <c r="E6083" s="109"/>
      <c r="F6083" s="109"/>
      <c r="G6083" s="109"/>
      <c r="H6083" s="109"/>
      <c r="I6083" s="110"/>
    </row>
    <row r="6084" spans="2:9">
      <c r="B6084" s="109"/>
      <c r="C6084" s="109"/>
      <c r="D6084" s="109"/>
      <c r="E6084" s="109"/>
      <c r="F6084" s="109"/>
      <c r="G6084" s="109"/>
      <c r="H6084" s="109"/>
      <c r="I6084" s="110"/>
    </row>
    <row r="6085" spans="2:9">
      <c r="B6085" s="109"/>
      <c r="C6085" s="109"/>
      <c r="D6085" s="109"/>
      <c r="E6085" s="109"/>
      <c r="F6085" s="109"/>
      <c r="G6085" s="109"/>
      <c r="H6085" s="109"/>
      <c r="I6085" s="110"/>
    </row>
    <row r="6086" spans="2:9">
      <c r="B6086" s="109"/>
      <c r="C6086" s="109"/>
      <c r="D6086" s="109"/>
      <c r="E6086" s="109"/>
      <c r="F6086" s="109"/>
      <c r="G6086" s="109"/>
      <c r="H6086" s="109"/>
      <c r="I6086" s="110"/>
    </row>
    <row r="6087" spans="2:9">
      <c r="B6087" s="109"/>
      <c r="C6087" s="109"/>
      <c r="D6087" s="109"/>
      <c r="E6087" s="109"/>
      <c r="F6087" s="109"/>
      <c r="G6087" s="109"/>
      <c r="H6087" s="109"/>
      <c r="I6087" s="110"/>
    </row>
    <row r="6088" spans="2:9">
      <c r="B6088" s="109"/>
      <c r="C6088" s="109"/>
      <c r="D6088" s="109"/>
      <c r="E6088" s="109"/>
      <c r="F6088" s="109"/>
      <c r="G6088" s="109"/>
      <c r="H6088" s="109"/>
      <c r="I6088" s="110"/>
    </row>
    <row r="6089" spans="2:9">
      <c r="B6089" s="109"/>
      <c r="C6089" s="109"/>
      <c r="D6089" s="109"/>
      <c r="E6089" s="109"/>
      <c r="F6089" s="109"/>
      <c r="G6089" s="109"/>
      <c r="H6089" s="109"/>
      <c r="I6089" s="110"/>
    </row>
    <row r="6090" spans="2:9">
      <c r="B6090" s="109"/>
      <c r="C6090" s="109"/>
      <c r="D6090" s="109"/>
      <c r="E6090" s="109"/>
      <c r="F6090" s="109"/>
      <c r="G6090" s="109"/>
      <c r="H6090" s="109"/>
      <c r="I6090" s="110"/>
    </row>
    <row r="6091" spans="2:9">
      <c r="B6091" s="109"/>
      <c r="C6091" s="109"/>
      <c r="D6091" s="109"/>
      <c r="E6091" s="109"/>
      <c r="F6091" s="109"/>
      <c r="G6091" s="109"/>
      <c r="H6091" s="109"/>
      <c r="I6091" s="110"/>
    </row>
    <row r="6092" spans="2:9">
      <c r="B6092" s="109"/>
      <c r="C6092" s="109"/>
      <c r="D6092" s="109"/>
      <c r="E6092" s="109"/>
      <c r="F6092" s="109"/>
      <c r="G6092" s="109"/>
      <c r="H6092" s="109"/>
      <c r="I6092" s="110"/>
    </row>
    <row r="6093" spans="2:9">
      <c r="B6093" s="109"/>
      <c r="C6093" s="109"/>
      <c r="D6093" s="109"/>
      <c r="E6093" s="109"/>
      <c r="F6093" s="109"/>
      <c r="G6093" s="109"/>
      <c r="H6093" s="109"/>
      <c r="I6093" s="110"/>
    </row>
    <row r="6094" spans="2:9">
      <c r="B6094" s="109"/>
      <c r="C6094" s="109"/>
      <c r="D6094" s="109"/>
      <c r="E6094" s="109"/>
      <c r="F6094" s="109"/>
      <c r="G6094" s="109"/>
      <c r="H6094" s="109"/>
      <c r="I6094" s="110"/>
    </row>
    <row r="6095" spans="2:9">
      <c r="B6095" s="109"/>
      <c r="C6095" s="109"/>
      <c r="D6095" s="109"/>
      <c r="E6095" s="109"/>
      <c r="F6095" s="109"/>
      <c r="G6095" s="109"/>
      <c r="H6095" s="109"/>
      <c r="I6095" s="110"/>
    </row>
    <row r="6096" spans="2:9">
      <c r="B6096" s="109"/>
      <c r="C6096" s="109"/>
      <c r="D6096" s="109"/>
      <c r="E6096" s="109"/>
      <c r="F6096" s="109"/>
      <c r="G6096" s="109"/>
      <c r="H6096" s="109"/>
      <c r="I6096" s="110"/>
    </row>
    <row r="6097" spans="2:9">
      <c r="B6097" s="109"/>
      <c r="C6097" s="109"/>
      <c r="D6097" s="109"/>
      <c r="E6097" s="109"/>
      <c r="F6097" s="109"/>
      <c r="G6097" s="109"/>
      <c r="H6097" s="109"/>
      <c r="I6097" s="110"/>
    </row>
    <row r="6098" spans="2:9">
      <c r="B6098" s="109"/>
      <c r="C6098" s="109"/>
      <c r="D6098" s="109"/>
      <c r="E6098" s="109"/>
      <c r="F6098" s="109"/>
      <c r="G6098" s="109"/>
      <c r="H6098" s="109"/>
      <c r="I6098" s="110"/>
    </row>
    <row r="6099" spans="2:9">
      <c r="B6099" s="109"/>
      <c r="C6099" s="109"/>
      <c r="D6099" s="109"/>
      <c r="E6099" s="109"/>
      <c r="F6099" s="109"/>
      <c r="G6099" s="109"/>
      <c r="H6099" s="109"/>
      <c r="I6099" s="110"/>
    </row>
    <row r="6100" spans="2:9">
      <c r="B6100" s="109"/>
      <c r="C6100" s="109"/>
      <c r="D6100" s="109"/>
      <c r="E6100" s="109"/>
      <c r="F6100" s="109"/>
      <c r="G6100" s="109"/>
      <c r="H6100" s="109"/>
      <c r="I6100" s="110"/>
    </row>
    <row r="6101" spans="2:9">
      <c r="B6101" s="109"/>
      <c r="C6101" s="109"/>
      <c r="D6101" s="109"/>
      <c r="E6101" s="109"/>
      <c r="F6101" s="109"/>
      <c r="G6101" s="109"/>
      <c r="H6101" s="109"/>
      <c r="I6101" s="110"/>
    </row>
    <row r="6102" spans="2:9">
      <c r="B6102" s="109"/>
      <c r="C6102" s="109"/>
      <c r="D6102" s="109"/>
      <c r="E6102" s="109"/>
      <c r="F6102" s="109"/>
      <c r="G6102" s="109"/>
      <c r="H6102" s="109"/>
      <c r="I6102" s="110"/>
    </row>
    <row r="6103" spans="2:9">
      <c r="B6103" s="109"/>
      <c r="C6103" s="109"/>
      <c r="D6103" s="109"/>
      <c r="E6103" s="109"/>
      <c r="F6103" s="109"/>
      <c r="G6103" s="109"/>
      <c r="H6103" s="109"/>
      <c r="I6103" s="110"/>
    </row>
    <row r="6104" spans="2:9">
      <c r="B6104" s="109"/>
      <c r="C6104" s="109"/>
      <c r="D6104" s="109"/>
      <c r="E6104" s="109"/>
      <c r="F6104" s="109"/>
      <c r="G6104" s="109"/>
      <c r="H6104" s="109"/>
      <c r="I6104" s="110"/>
    </row>
    <row r="6105" spans="2:9">
      <c r="B6105" s="109"/>
      <c r="C6105" s="109"/>
      <c r="D6105" s="109"/>
      <c r="E6105" s="109"/>
      <c r="F6105" s="109"/>
      <c r="G6105" s="109"/>
      <c r="H6105" s="109"/>
      <c r="I6105" s="110"/>
    </row>
    <row r="6106" spans="2:9">
      <c r="B6106" s="109"/>
      <c r="C6106" s="109"/>
      <c r="D6106" s="109"/>
      <c r="E6106" s="109"/>
      <c r="F6106" s="109"/>
      <c r="G6106" s="109"/>
      <c r="H6106" s="109"/>
      <c r="I6106" s="110"/>
    </row>
    <row r="6107" spans="2:9">
      <c r="B6107" s="109"/>
      <c r="C6107" s="109"/>
      <c r="D6107" s="109"/>
      <c r="E6107" s="109"/>
      <c r="F6107" s="109"/>
      <c r="G6107" s="109"/>
      <c r="H6107" s="109"/>
      <c r="I6107" s="110"/>
    </row>
    <row r="6108" spans="2:9">
      <c r="B6108" s="109"/>
      <c r="C6108" s="109"/>
      <c r="D6108" s="109"/>
      <c r="E6108" s="109"/>
      <c r="F6108" s="109"/>
      <c r="G6108" s="109"/>
      <c r="H6108" s="109"/>
      <c r="I6108" s="110"/>
    </row>
    <row r="6109" spans="2:9">
      <c r="B6109" s="109"/>
      <c r="C6109" s="109"/>
      <c r="D6109" s="109"/>
      <c r="E6109" s="109"/>
      <c r="F6109" s="109"/>
      <c r="G6109" s="109"/>
      <c r="H6109" s="109"/>
      <c r="I6109" s="110"/>
    </row>
    <row r="6110" spans="2:9">
      <c r="B6110" s="109"/>
      <c r="C6110" s="109"/>
      <c r="D6110" s="109"/>
      <c r="E6110" s="109"/>
      <c r="F6110" s="109"/>
      <c r="G6110" s="109"/>
      <c r="H6110" s="109"/>
      <c r="I6110" s="110"/>
    </row>
    <row r="6111" spans="2:9">
      <c r="B6111" s="109"/>
      <c r="C6111" s="109"/>
      <c r="D6111" s="109"/>
      <c r="E6111" s="109"/>
      <c r="F6111" s="109"/>
      <c r="G6111" s="109"/>
      <c r="H6111" s="109"/>
      <c r="I6111" s="110"/>
    </row>
    <row r="6112" spans="2:9">
      <c r="B6112" s="109"/>
      <c r="C6112" s="109"/>
      <c r="D6112" s="109"/>
      <c r="E6112" s="109"/>
      <c r="F6112" s="109"/>
      <c r="G6112" s="109"/>
      <c r="H6112" s="109"/>
      <c r="I6112" s="110"/>
    </row>
    <row r="6113" spans="2:9">
      <c r="B6113" s="109"/>
      <c r="C6113" s="109"/>
      <c r="D6113" s="109"/>
      <c r="E6113" s="109"/>
      <c r="F6113" s="109"/>
      <c r="G6113" s="109"/>
      <c r="H6113" s="109"/>
      <c r="I6113" s="110"/>
    </row>
    <row r="6114" spans="2:9">
      <c r="B6114" s="109"/>
      <c r="C6114" s="109"/>
      <c r="D6114" s="109"/>
      <c r="E6114" s="109"/>
      <c r="F6114" s="109"/>
      <c r="G6114" s="109"/>
      <c r="H6114" s="109"/>
      <c r="I6114" s="110"/>
    </row>
    <row r="6115" spans="2:9">
      <c r="B6115" s="109"/>
      <c r="C6115" s="109"/>
      <c r="D6115" s="109"/>
      <c r="E6115" s="109"/>
      <c r="F6115" s="109"/>
      <c r="G6115" s="109"/>
      <c r="H6115" s="109"/>
      <c r="I6115" s="110"/>
    </row>
    <row r="6116" spans="2:9">
      <c r="B6116" s="109"/>
      <c r="C6116" s="109"/>
      <c r="D6116" s="109"/>
      <c r="E6116" s="109"/>
      <c r="F6116" s="109"/>
      <c r="G6116" s="109"/>
      <c r="H6116" s="109"/>
      <c r="I6116" s="110"/>
    </row>
    <row r="6117" spans="2:9">
      <c r="B6117" s="109"/>
      <c r="C6117" s="109"/>
      <c r="D6117" s="109"/>
      <c r="E6117" s="109"/>
      <c r="F6117" s="109"/>
      <c r="G6117" s="109"/>
      <c r="H6117" s="109"/>
      <c r="I6117" s="110"/>
    </row>
    <row r="6118" spans="2:9">
      <c r="B6118" s="109"/>
      <c r="C6118" s="109"/>
      <c r="D6118" s="109"/>
      <c r="E6118" s="109"/>
      <c r="F6118" s="109"/>
      <c r="G6118" s="109"/>
      <c r="H6118" s="109"/>
      <c r="I6118" s="110"/>
    </row>
    <row r="6119" spans="2:9">
      <c r="B6119" s="109"/>
      <c r="C6119" s="109"/>
      <c r="D6119" s="109"/>
      <c r="E6119" s="109"/>
      <c r="F6119" s="109"/>
      <c r="G6119" s="109"/>
      <c r="H6119" s="109"/>
      <c r="I6119" s="110"/>
    </row>
    <row r="6120" spans="2:9">
      <c r="B6120" s="109"/>
      <c r="C6120" s="109"/>
      <c r="D6120" s="109"/>
      <c r="E6120" s="109"/>
      <c r="F6120" s="109"/>
      <c r="G6120" s="109"/>
      <c r="H6120" s="109"/>
      <c r="I6120" s="110"/>
    </row>
    <row r="6121" spans="2:9">
      <c r="B6121" s="109"/>
      <c r="C6121" s="109"/>
      <c r="D6121" s="109"/>
      <c r="E6121" s="109"/>
      <c r="F6121" s="109"/>
      <c r="G6121" s="109"/>
      <c r="H6121" s="109"/>
      <c r="I6121" s="110"/>
    </row>
    <row r="6122" spans="2:9">
      <c r="B6122" s="109"/>
      <c r="C6122" s="109"/>
      <c r="D6122" s="109"/>
      <c r="E6122" s="109"/>
      <c r="F6122" s="109"/>
      <c r="G6122" s="109"/>
      <c r="H6122" s="109"/>
      <c r="I6122" s="110"/>
    </row>
    <row r="6123" spans="2:9">
      <c r="B6123" s="109"/>
      <c r="C6123" s="109"/>
      <c r="D6123" s="109"/>
      <c r="E6123" s="109"/>
      <c r="F6123" s="109"/>
      <c r="G6123" s="109"/>
      <c r="H6123" s="109"/>
      <c r="I6123" s="110"/>
    </row>
    <row r="6124" spans="2:9">
      <c r="B6124" s="109"/>
      <c r="C6124" s="109"/>
      <c r="D6124" s="109"/>
      <c r="E6124" s="109"/>
      <c r="F6124" s="109"/>
      <c r="G6124" s="109"/>
      <c r="H6124" s="109"/>
      <c r="I6124" s="110"/>
    </row>
    <row r="6125" spans="2:9">
      <c r="B6125" s="109"/>
      <c r="C6125" s="109"/>
      <c r="D6125" s="109"/>
      <c r="E6125" s="109"/>
      <c r="F6125" s="109"/>
      <c r="G6125" s="109"/>
      <c r="H6125" s="109"/>
      <c r="I6125" s="110"/>
    </row>
    <row r="6126" spans="2:9">
      <c r="B6126" s="109"/>
      <c r="C6126" s="109"/>
      <c r="D6126" s="109"/>
      <c r="E6126" s="109"/>
      <c r="F6126" s="109"/>
      <c r="G6126" s="109"/>
      <c r="H6126" s="109"/>
      <c r="I6126" s="110"/>
    </row>
    <row r="6127" spans="2:9">
      <c r="B6127" s="109"/>
      <c r="C6127" s="109"/>
      <c r="D6127" s="109"/>
      <c r="E6127" s="109"/>
      <c r="F6127" s="109"/>
      <c r="G6127" s="109"/>
      <c r="H6127" s="109"/>
      <c r="I6127" s="110"/>
    </row>
    <row r="6128" spans="2:9">
      <c r="B6128" s="109"/>
      <c r="C6128" s="109"/>
      <c r="D6128" s="109"/>
      <c r="E6128" s="109"/>
      <c r="F6128" s="109"/>
      <c r="G6128" s="109"/>
      <c r="H6128" s="109"/>
      <c r="I6128" s="110"/>
    </row>
    <row r="6129" spans="2:9">
      <c r="B6129" s="109"/>
      <c r="C6129" s="109"/>
      <c r="D6129" s="109"/>
      <c r="E6129" s="109"/>
      <c r="F6129" s="109"/>
      <c r="G6129" s="109"/>
      <c r="H6129" s="109"/>
      <c r="I6129" s="110"/>
    </row>
    <row r="6130" spans="2:9">
      <c r="B6130" s="109"/>
      <c r="C6130" s="109"/>
      <c r="D6130" s="109"/>
      <c r="E6130" s="109"/>
      <c r="F6130" s="109"/>
      <c r="G6130" s="109"/>
      <c r="H6130" s="109"/>
      <c r="I6130" s="110"/>
    </row>
    <row r="6131" spans="2:9">
      <c r="B6131" s="109"/>
      <c r="C6131" s="109"/>
      <c r="D6131" s="109"/>
      <c r="E6131" s="109"/>
      <c r="F6131" s="109"/>
      <c r="G6131" s="109"/>
      <c r="H6131" s="109"/>
      <c r="I6131" s="110"/>
    </row>
    <row r="6132" spans="2:9">
      <c r="B6132" s="109"/>
      <c r="C6132" s="109"/>
      <c r="D6132" s="109"/>
      <c r="E6132" s="109"/>
      <c r="F6132" s="109"/>
      <c r="G6132" s="109"/>
      <c r="H6132" s="109"/>
      <c r="I6132" s="110"/>
    </row>
    <row r="6133" spans="2:9">
      <c r="B6133" s="109"/>
      <c r="C6133" s="109"/>
      <c r="D6133" s="109"/>
      <c r="E6133" s="109"/>
      <c r="F6133" s="109"/>
      <c r="G6133" s="109"/>
      <c r="H6133" s="109"/>
      <c r="I6133" s="110"/>
    </row>
    <row r="6134" spans="2:9">
      <c r="B6134" s="109"/>
      <c r="C6134" s="109"/>
      <c r="D6134" s="109"/>
      <c r="E6134" s="109"/>
      <c r="F6134" s="109"/>
      <c r="G6134" s="109"/>
      <c r="H6134" s="109"/>
      <c r="I6134" s="110"/>
    </row>
    <row r="6135" spans="2:9">
      <c r="B6135" s="109"/>
      <c r="C6135" s="109"/>
      <c r="D6135" s="109"/>
      <c r="E6135" s="109"/>
      <c r="F6135" s="109"/>
      <c r="G6135" s="109"/>
      <c r="H6135" s="109"/>
      <c r="I6135" s="110"/>
    </row>
    <row r="6136" spans="2:9">
      <c r="B6136" s="109"/>
      <c r="C6136" s="109"/>
      <c r="D6136" s="109"/>
      <c r="E6136" s="109"/>
      <c r="F6136" s="109"/>
      <c r="G6136" s="109"/>
      <c r="H6136" s="109"/>
      <c r="I6136" s="110"/>
    </row>
    <row r="6137" spans="2:9">
      <c r="B6137" s="109"/>
      <c r="C6137" s="109"/>
      <c r="D6137" s="109"/>
      <c r="E6137" s="109"/>
      <c r="F6137" s="109"/>
      <c r="G6137" s="109"/>
      <c r="H6137" s="109"/>
      <c r="I6137" s="110"/>
    </row>
    <row r="6138" spans="2:9">
      <c r="B6138" s="109"/>
      <c r="C6138" s="109"/>
      <c r="D6138" s="109"/>
      <c r="E6138" s="109"/>
      <c r="F6138" s="109"/>
      <c r="G6138" s="109"/>
      <c r="H6138" s="109"/>
      <c r="I6138" s="110"/>
    </row>
    <row r="6139" spans="2:9">
      <c r="B6139" s="109"/>
      <c r="C6139" s="109"/>
      <c r="D6139" s="109"/>
      <c r="E6139" s="109"/>
      <c r="F6139" s="109"/>
      <c r="G6139" s="109"/>
      <c r="H6139" s="109"/>
      <c r="I6139" s="110"/>
    </row>
    <row r="6140" spans="2:9">
      <c r="B6140" s="109"/>
      <c r="C6140" s="109"/>
      <c r="D6140" s="109"/>
      <c r="E6140" s="109"/>
      <c r="F6140" s="109"/>
      <c r="G6140" s="109"/>
      <c r="H6140" s="109"/>
      <c r="I6140" s="110"/>
    </row>
    <row r="6141" spans="2:9">
      <c r="B6141" s="109"/>
      <c r="C6141" s="109"/>
      <c r="D6141" s="109"/>
      <c r="E6141" s="109"/>
      <c r="F6141" s="109"/>
      <c r="G6141" s="109"/>
      <c r="H6141" s="109"/>
      <c r="I6141" s="110"/>
    </row>
    <row r="6142" spans="2:9">
      <c r="B6142" s="109"/>
      <c r="C6142" s="109"/>
      <c r="D6142" s="109"/>
      <c r="E6142" s="109"/>
      <c r="F6142" s="109"/>
      <c r="G6142" s="109"/>
      <c r="H6142" s="109"/>
      <c r="I6142" s="110"/>
    </row>
    <row r="6143" spans="2:9">
      <c r="B6143" s="109"/>
      <c r="C6143" s="109"/>
      <c r="D6143" s="109"/>
      <c r="E6143" s="109"/>
      <c r="F6143" s="109"/>
      <c r="G6143" s="109"/>
      <c r="H6143" s="109"/>
      <c r="I6143" s="110"/>
    </row>
    <row r="6144" spans="2:9">
      <c r="B6144" s="109"/>
      <c r="C6144" s="109"/>
      <c r="D6144" s="109"/>
      <c r="E6144" s="109"/>
      <c r="F6144" s="109"/>
      <c r="G6144" s="109"/>
      <c r="H6144" s="109"/>
      <c r="I6144" s="110"/>
    </row>
    <row r="6145" spans="2:9">
      <c r="B6145" s="109"/>
      <c r="C6145" s="109"/>
      <c r="D6145" s="109"/>
      <c r="E6145" s="109"/>
      <c r="F6145" s="109"/>
      <c r="G6145" s="109"/>
      <c r="H6145" s="109"/>
      <c r="I6145" s="110"/>
    </row>
    <row r="6146" spans="2:9">
      <c r="B6146" s="109"/>
      <c r="C6146" s="109"/>
      <c r="D6146" s="109"/>
      <c r="E6146" s="109"/>
      <c r="F6146" s="109"/>
      <c r="G6146" s="109"/>
      <c r="H6146" s="109"/>
      <c r="I6146" s="110"/>
    </row>
    <row r="6147" spans="2:9">
      <c r="B6147" s="109"/>
      <c r="C6147" s="109"/>
      <c r="D6147" s="109"/>
      <c r="E6147" s="109"/>
      <c r="F6147" s="109"/>
      <c r="G6147" s="109"/>
      <c r="H6147" s="109"/>
      <c r="I6147" s="110"/>
    </row>
    <row r="6148" spans="2:9">
      <c r="B6148" s="109"/>
      <c r="C6148" s="109"/>
      <c r="D6148" s="109"/>
      <c r="E6148" s="109"/>
      <c r="F6148" s="109"/>
      <c r="G6148" s="109"/>
      <c r="H6148" s="109"/>
      <c r="I6148" s="110"/>
    </row>
    <row r="6149" spans="2:9">
      <c r="B6149" s="109"/>
      <c r="C6149" s="109"/>
      <c r="D6149" s="109"/>
      <c r="E6149" s="109"/>
      <c r="F6149" s="109"/>
      <c r="G6149" s="109"/>
      <c r="H6149" s="109"/>
      <c r="I6149" s="110"/>
    </row>
    <row r="6150" spans="2:9">
      <c r="B6150" s="109"/>
      <c r="C6150" s="109"/>
      <c r="D6150" s="109"/>
      <c r="E6150" s="109"/>
      <c r="F6150" s="109"/>
      <c r="G6150" s="109"/>
      <c r="H6150" s="109"/>
      <c r="I6150" s="110"/>
    </row>
    <row r="6151" spans="2:9">
      <c r="B6151" s="109"/>
      <c r="C6151" s="109"/>
      <c r="D6151" s="109"/>
      <c r="E6151" s="109"/>
      <c r="F6151" s="109"/>
      <c r="G6151" s="109"/>
      <c r="H6151" s="109"/>
      <c r="I6151" s="110"/>
    </row>
    <row r="6152" spans="2:9">
      <c r="B6152" s="109"/>
      <c r="C6152" s="109"/>
      <c r="D6152" s="109"/>
      <c r="E6152" s="109"/>
      <c r="F6152" s="109"/>
      <c r="G6152" s="109"/>
      <c r="H6152" s="109"/>
      <c r="I6152" s="110"/>
    </row>
    <row r="6153" spans="2:9">
      <c r="B6153" s="109"/>
      <c r="C6153" s="109"/>
      <c r="D6153" s="109"/>
      <c r="E6153" s="109"/>
      <c r="F6153" s="109"/>
      <c r="G6153" s="109"/>
      <c r="H6153" s="109"/>
      <c r="I6153" s="110"/>
    </row>
    <row r="6154" spans="2:9">
      <c r="B6154" s="109"/>
      <c r="C6154" s="109"/>
      <c r="D6154" s="109"/>
      <c r="E6154" s="109"/>
      <c r="F6154" s="109"/>
      <c r="G6154" s="109"/>
      <c r="H6154" s="109"/>
      <c r="I6154" s="110"/>
    </row>
    <row r="6155" spans="2:9">
      <c r="B6155" s="109"/>
      <c r="C6155" s="109"/>
      <c r="D6155" s="109"/>
      <c r="E6155" s="109"/>
      <c r="F6155" s="109"/>
      <c r="G6155" s="109"/>
      <c r="H6155" s="109"/>
      <c r="I6155" s="110"/>
    </row>
    <row r="6156" spans="2:9">
      <c r="B6156" s="109"/>
      <c r="C6156" s="109"/>
      <c r="D6156" s="109"/>
      <c r="E6156" s="109"/>
      <c r="F6156" s="109"/>
      <c r="G6156" s="109"/>
      <c r="H6156" s="109"/>
      <c r="I6156" s="110"/>
    </row>
    <row r="6157" spans="2:9">
      <c r="B6157" s="109"/>
      <c r="C6157" s="109"/>
      <c r="D6157" s="109"/>
      <c r="E6157" s="109"/>
      <c r="F6157" s="109"/>
      <c r="G6157" s="109"/>
      <c r="H6157" s="109"/>
      <c r="I6157" s="110"/>
    </row>
    <row r="6158" spans="2:9">
      <c r="B6158" s="109"/>
      <c r="C6158" s="109"/>
      <c r="D6158" s="109"/>
      <c r="E6158" s="109"/>
      <c r="F6158" s="109"/>
      <c r="G6158" s="109"/>
      <c r="H6158" s="109"/>
      <c r="I6158" s="110"/>
    </row>
    <row r="6159" spans="2:9">
      <c r="B6159" s="109"/>
      <c r="C6159" s="109"/>
      <c r="D6159" s="109"/>
      <c r="E6159" s="109"/>
      <c r="F6159" s="109"/>
      <c r="G6159" s="109"/>
      <c r="H6159" s="109"/>
      <c r="I6159" s="110"/>
    </row>
    <row r="6160" spans="2:9">
      <c r="B6160" s="109"/>
      <c r="C6160" s="109"/>
      <c r="D6160" s="109"/>
      <c r="E6160" s="109"/>
      <c r="F6160" s="109"/>
      <c r="G6160" s="109"/>
      <c r="H6160" s="109"/>
      <c r="I6160" s="110"/>
    </row>
    <row r="6161" spans="2:9">
      <c r="B6161" s="109"/>
      <c r="C6161" s="109"/>
      <c r="D6161" s="109"/>
      <c r="E6161" s="109"/>
      <c r="F6161" s="109"/>
      <c r="G6161" s="109"/>
      <c r="H6161" s="109"/>
      <c r="I6161" s="110"/>
    </row>
    <row r="6162" spans="2:9">
      <c r="B6162" s="109"/>
      <c r="C6162" s="109"/>
      <c r="D6162" s="109"/>
      <c r="E6162" s="109"/>
      <c r="F6162" s="109"/>
      <c r="G6162" s="109"/>
      <c r="H6162" s="109"/>
      <c r="I6162" s="110"/>
    </row>
    <row r="6163" spans="2:9">
      <c r="B6163" s="109"/>
      <c r="C6163" s="109"/>
      <c r="D6163" s="109"/>
      <c r="E6163" s="109"/>
      <c r="F6163" s="109"/>
      <c r="G6163" s="109"/>
      <c r="H6163" s="109"/>
      <c r="I6163" s="110"/>
    </row>
    <row r="6164" spans="2:9">
      <c r="B6164" s="109"/>
      <c r="C6164" s="109"/>
      <c r="D6164" s="109"/>
      <c r="E6164" s="109"/>
      <c r="F6164" s="109"/>
      <c r="G6164" s="109"/>
      <c r="H6164" s="109"/>
      <c r="I6164" s="110"/>
    </row>
    <row r="6165" spans="2:9">
      <c r="B6165" s="109"/>
      <c r="C6165" s="109"/>
      <c r="D6165" s="109"/>
      <c r="E6165" s="109"/>
      <c r="F6165" s="109"/>
      <c r="G6165" s="109"/>
      <c r="H6165" s="109"/>
      <c r="I6165" s="110"/>
    </row>
    <row r="6166" spans="2:9">
      <c r="B6166" s="109"/>
      <c r="C6166" s="109"/>
      <c r="D6166" s="109"/>
      <c r="E6166" s="109"/>
      <c r="F6166" s="109"/>
      <c r="G6166" s="109"/>
      <c r="H6166" s="109"/>
      <c r="I6166" s="110"/>
    </row>
    <row r="6167" spans="2:9">
      <c r="B6167" s="109"/>
      <c r="C6167" s="109"/>
      <c r="D6167" s="109"/>
      <c r="E6167" s="109"/>
      <c r="F6167" s="109"/>
      <c r="G6167" s="109"/>
      <c r="H6167" s="109"/>
      <c r="I6167" s="110"/>
    </row>
    <row r="6168" spans="2:9">
      <c r="B6168" s="109"/>
      <c r="C6168" s="109"/>
      <c r="D6168" s="109"/>
      <c r="E6168" s="109"/>
      <c r="F6168" s="109"/>
      <c r="G6168" s="109"/>
      <c r="H6168" s="109"/>
      <c r="I6168" s="110"/>
    </row>
    <row r="6169" spans="2:9">
      <c r="B6169" s="109"/>
      <c r="C6169" s="109"/>
      <c r="D6169" s="109"/>
      <c r="E6169" s="109"/>
      <c r="F6169" s="109"/>
      <c r="G6169" s="109"/>
      <c r="H6169" s="109"/>
      <c r="I6169" s="110"/>
    </row>
    <row r="6170" spans="2:9">
      <c r="B6170" s="109"/>
      <c r="C6170" s="109"/>
      <c r="D6170" s="109"/>
      <c r="E6170" s="109"/>
      <c r="F6170" s="109"/>
      <c r="G6170" s="109"/>
      <c r="H6170" s="109"/>
      <c r="I6170" s="110"/>
    </row>
    <row r="6171" spans="2:9">
      <c r="B6171" s="109"/>
      <c r="C6171" s="109"/>
      <c r="D6171" s="109"/>
      <c r="E6171" s="109"/>
      <c r="F6171" s="109"/>
      <c r="G6171" s="109"/>
      <c r="H6171" s="109"/>
      <c r="I6171" s="110"/>
    </row>
    <row r="6172" spans="2:9">
      <c r="B6172" s="109"/>
      <c r="C6172" s="109"/>
      <c r="D6172" s="109"/>
      <c r="E6172" s="109"/>
      <c r="F6172" s="109"/>
      <c r="G6172" s="109"/>
      <c r="H6172" s="109"/>
      <c r="I6172" s="110"/>
    </row>
    <row r="6173" spans="2:9">
      <c r="B6173" s="109"/>
      <c r="C6173" s="109"/>
      <c r="D6173" s="109"/>
      <c r="E6173" s="109"/>
      <c r="F6173" s="109"/>
      <c r="G6173" s="109"/>
      <c r="H6173" s="109"/>
      <c r="I6173" s="110"/>
    </row>
    <row r="6174" spans="2:9">
      <c r="B6174" s="109"/>
      <c r="C6174" s="109"/>
      <c r="D6174" s="109"/>
      <c r="E6174" s="109"/>
      <c r="F6174" s="109"/>
      <c r="G6174" s="109"/>
      <c r="H6174" s="109"/>
      <c r="I6174" s="110"/>
    </row>
    <row r="6175" spans="2:9">
      <c r="B6175" s="109"/>
      <c r="C6175" s="109"/>
      <c r="D6175" s="109"/>
      <c r="E6175" s="109"/>
      <c r="F6175" s="109"/>
      <c r="G6175" s="109"/>
      <c r="H6175" s="109"/>
      <c r="I6175" s="110"/>
    </row>
    <row r="6176" spans="2:9">
      <c r="B6176" s="109"/>
      <c r="C6176" s="109"/>
      <c r="D6176" s="109"/>
      <c r="E6176" s="109"/>
      <c r="F6176" s="109"/>
      <c r="G6176" s="109"/>
      <c r="H6176" s="109"/>
      <c r="I6176" s="110"/>
    </row>
    <row r="6177" spans="2:9">
      <c r="B6177" s="109"/>
      <c r="C6177" s="109"/>
      <c r="D6177" s="109"/>
      <c r="E6177" s="109"/>
      <c r="F6177" s="109"/>
      <c r="G6177" s="109"/>
      <c r="H6177" s="109"/>
      <c r="I6177" s="110"/>
    </row>
    <row r="6178" spans="2:9">
      <c r="B6178" s="109"/>
      <c r="C6178" s="109"/>
      <c r="D6178" s="109"/>
      <c r="E6178" s="109"/>
      <c r="F6178" s="109"/>
      <c r="G6178" s="109"/>
      <c r="H6178" s="109"/>
      <c r="I6178" s="110"/>
    </row>
    <row r="6179" spans="2:9">
      <c r="B6179" s="109"/>
      <c r="C6179" s="109"/>
      <c r="D6179" s="109"/>
      <c r="E6179" s="109"/>
      <c r="F6179" s="109"/>
      <c r="G6179" s="109"/>
      <c r="H6179" s="109"/>
      <c r="I6179" s="110"/>
    </row>
    <row r="6180" spans="2:9">
      <c r="B6180" s="109"/>
      <c r="C6180" s="109"/>
      <c r="D6180" s="109"/>
      <c r="E6180" s="109"/>
      <c r="F6180" s="109"/>
      <c r="G6180" s="109"/>
      <c r="H6180" s="109"/>
      <c r="I6180" s="110"/>
    </row>
    <row r="6181" spans="2:9">
      <c r="B6181" s="109"/>
      <c r="C6181" s="109"/>
      <c r="D6181" s="109"/>
      <c r="E6181" s="109"/>
      <c r="F6181" s="109"/>
      <c r="G6181" s="109"/>
      <c r="H6181" s="109"/>
      <c r="I6181" s="110"/>
    </row>
    <row r="6182" spans="2:9">
      <c r="B6182" s="109"/>
      <c r="C6182" s="109"/>
      <c r="D6182" s="109"/>
      <c r="E6182" s="109"/>
      <c r="F6182" s="109"/>
      <c r="G6182" s="109"/>
      <c r="H6182" s="109"/>
      <c r="I6182" s="110"/>
    </row>
    <row r="6183" spans="2:9">
      <c r="B6183" s="109"/>
      <c r="C6183" s="109"/>
      <c r="D6183" s="109"/>
      <c r="E6183" s="109"/>
      <c r="F6183" s="109"/>
      <c r="G6183" s="109"/>
      <c r="H6183" s="109"/>
      <c r="I6183" s="110"/>
    </row>
    <row r="6184" spans="2:9">
      <c r="B6184" s="109"/>
      <c r="C6184" s="109"/>
      <c r="D6184" s="109"/>
      <c r="E6184" s="109"/>
      <c r="F6184" s="109"/>
      <c r="G6184" s="109"/>
      <c r="H6184" s="109"/>
      <c r="I6184" s="110"/>
    </row>
    <row r="6185" spans="2:9">
      <c r="B6185" s="109"/>
      <c r="C6185" s="109"/>
      <c r="D6185" s="109"/>
      <c r="E6185" s="109"/>
      <c r="F6185" s="109"/>
      <c r="G6185" s="109"/>
      <c r="H6185" s="109"/>
      <c r="I6185" s="110"/>
    </row>
    <row r="6186" spans="2:9">
      <c r="B6186" s="109"/>
      <c r="C6186" s="109"/>
      <c r="D6186" s="109"/>
      <c r="E6186" s="109"/>
      <c r="F6186" s="109"/>
      <c r="G6186" s="109"/>
      <c r="H6186" s="109"/>
      <c r="I6186" s="110"/>
    </row>
    <row r="6187" spans="2:9">
      <c r="B6187" s="109"/>
      <c r="C6187" s="109"/>
      <c r="D6187" s="109"/>
      <c r="E6187" s="109"/>
      <c r="F6187" s="109"/>
      <c r="G6187" s="109"/>
      <c r="H6187" s="109"/>
      <c r="I6187" s="110"/>
    </row>
    <row r="6188" spans="2:9">
      <c r="B6188" s="109"/>
      <c r="C6188" s="109"/>
      <c r="D6188" s="109"/>
      <c r="E6188" s="109"/>
      <c r="F6188" s="109"/>
      <c r="G6188" s="109"/>
      <c r="H6188" s="109"/>
      <c r="I6188" s="110"/>
    </row>
    <row r="6189" spans="2:9">
      <c r="B6189" s="109"/>
      <c r="C6189" s="109"/>
      <c r="D6189" s="109"/>
      <c r="E6189" s="109"/>
      <c r="F6189" s="109"/>
      <c r="G6189" s="109"/>
      <c r="H6189" s="109"/>
      <c r="I6189" s="110"/>
    </row>
    <row r="6190" spans="2:9">
      <c r="B6190" s="109"/>
      <c r="C6190" s="109"/>
      <c r="D6190" s="109"/>
      <c r="E6190" s="109"/>
      <c r="F6190" s="109"/>
      <c r="G6190" s="109"/>
      <c r="H6190" s="109"/>
      <c r="I6190" s="110"/>
    </row>
    <row r="6191" spans="2:9">
      <c r="B6191" s="109"/>
      <c r="C6191" s="109"/>
      <c r="D6191" s="109"/>
      <c r="E6191" s="109"/>
      <c r="F6191" s="109"/>
      <c r="G6191" s="109"/>
      <c r="H6191" s="109"/>
      <c r="I6191" s="110"/>
    </row>
    <row r="6192" spans="2:9">
      <c r="B6192" s="109"/>
      <c r="C6192" s="109"/>
      <c r="D6192" s="109"/>
      <c r="E6192" s="109"/>
      <c r="F6192" s="109"/>
      <c r="G6192" s="109"/>
      <c r="H6192" s="109"/>
      <c r="I6192" s="110"/>
    </row>
    <row r="6193" spans="2:9">
      <c r="B6193" s="109"/>
      <c r="C6193" s="109"/>
      <c r="D6193" s="109"/>
      <c r="E6193" s="109"/>
      <c r="F6193" s="109"/>
      <c r="G6193" s="109"/>
      <c r="H6193" s="109"/>
      <c r="I6193" s="110"/>
    </row>
    <row r="6194" spans="2:9">
      <c r="B6194" s="109"/>
      <c r="C6194" s="109"/>
      <c r="D6194" s="109"/>
      <c r="E6194" s="109"/>
      <c r="F6194" s="109"/>
      <c r="G6194" s="109"/>
      <c r="H6194" s="109"/>
      <c r="I6194" s="110"/>
    </row>
    <row r="6195" spans="2:9">
      <c r="B6195" s="109"/>
      <c r="C6195" s="109"/>
      <c r="D6195" s="109"/>
      <c r="E6195" s="109"/>
      <c r="F6195" s="109"/>
      <c r="G6195" s="109"/>
      <c r="H6195" s="109"/>
      <c r="I6195" s="110"/>
    </row>
    <row r="6196" spans="2:9">
      <c r="B6196" s="109"/>
      <c r="C6196" s="109"/>
      <c r="D6196" s="109"/>
      <c r="E6196" s="109"/>
      <c r="F6196" s="109"/>
      <c r="G6196" s="109"/>
      <c r="H6196" s="109"/>
      <c r="I6196" s="110"/>
    </row>
    <row r="6197" spans="2:9">
      <c r="B6197" s="109"/>
      <c r="C6197" s="109"/>
      <c r="D6197" s="109"/>
      <c r="E6197" s="109"/>
      <c r="F6197" s="109"/>
      <c r="G6197" s="109"/>
      <c r="H6197" s="109"/>
      <c r="I6197" s="110"/>
    </row>
    <row r="6198" spans="2:9">
      <c r="B6198" s="109"/>
      <c r="C6198" s="109"/>
      <c r="D6198" s="109"/>
      <c r="E6198" s="109"/>
      <c r="F6198" s="109"/>
      <c r="G6198" s="109"/>
      <c r="H6198" s="109"/>
      <c r="I6198" s="110"/>
    </row>
    <row r="6199" spans="2:9">
      <c r="B6199" s="109"/>
      <c r="C6199" s="109"/>
      <c r="D6199" s="109"/>
      <c r="E6199" s="109"/>
      <c r="F6199" s="109"/>
      <c r="G6199" s="109"/>
      <c r="H6199" s="109"/>
      <c r="I6199" s="110"/>
    </row>
    <row r="6200" spans="2:9">
      <c r="B6200" s="109"/>
      <c r="C6200" s="109"/>
      <c r="D6200" s="109"/>
      <c r="E6200" s="109"/>
      <c r="F6200" s="109"/>
      <c r="G6200" s="109"/>
      <c r="H6200" s="109"/>
      <c r="I6200" s="110"/>
    </row>
    <row r="6201" spans="2:9">
      <c r="B6201" s="109"/>
      <c r="C6201" s="109"/>
      <c r="D6201" s="109"/>
      <c r="E6201" s="109"/>
      <c r="F6201" s="109"/>
      <c r="G6201" s="109"/>
      <c r="H6201" s="109"/>
      <c r="I6201" s="110"/>
    </row>
    <row r="6202" spans="2:9">
      <c r="B6202" s="109"/>
      <c r="C6202" s="109"/>
      <c r="D6202" s="109"/>
      <c r="E6202" s="109"/>
      <c r="F6202" s="109"/>
      <c r="G6202" s="109"/>
      <c r="H6202" s="109"/>
      <c r="I6202" s="110"/>
    </row>
    <row r="6203" spans="2:9">
      <c r="B6203" s="109"/>
      <c r="C6203" s="109"/>
      <c r="D6203" s="109"/>
      <c r="E6203" s="109"/>
      <c r="F6203" s="109"/>
      <c r="G6203" s="109"/>
      <c r="H6203" s="109"/>
      <c r="I6203" s="110"/>
    </row>
    <row r="6204" spans="2:9">
      <c r="B6204" s="109"/>
      <c r="C6204" s="109"/>
      <c r="D6204" s="109"/>
      <c r="E6204" s="109"/>
      <c r="F6204" s="109"/>
      <c r="G6204" s="109"/>
      <c r="H6204" s="109"/>
      <c r="I6204" s="110"/>
    </row>
    <row r="6205" spans="2:9">
      <c r="B6205" s="109"/>
      <c r="C6205" s="109"/>
      <c r="D6205" s="109"/>
      <c r="E6205" s="109"/>
      <c r="F6205" s="109"/>
      <c r="G6205" s="109"/>
      <c r="H6205" s="109"/>
      <c r="I6205" s="110"/>
    </row>
    <row r="6206" spans="2:9">
      <c r="B6206" s="109"/>
      <c r="C6206" s="109"/>
      <c r="D6206" s="109"/>
      <c r="E6206" s="109"/>
      <c r="F6206" s="109"/>
      <c r="G6206" s="109"/>
      <c r="H6206" s="109"/>
      <c r="I6206" s="110"/>
    </row>
    <row r="6207" spans="2:9">
      <c r="B6207" s="109"/>
      <c r="C6207" s="109"/>
      <c r="D6207" s="109"/>
      <c r="E6207" s="109"/>
      <c r="F6207" s="109"/>
      <c r="G6207" s="109"/>
      <c r="H6207" s="109"/>
      <c r="I6207" s="110"/>
    </row>
    <row r="6208" spans="2:9">
      <c r="B6208" s="109"/>
      <c r="C6208" s="109"/>
      <c r="D6208" s="109"/>
      <c r="E6208" s="109"/>
      <c r="F6208" s="109"/>
      <c r="G6208" s="109"/>
      <c r="H6208" s="109"/>
      <c r="I6208" s="110"/>
    </row>
    <row r="6209" spans="2:9">
      <c r="B6209" s="109"/>
      <c r="C6209" s="109"/>
      <c r="D6209" s="109"/>
      <c r="E6209" s="109"/>
      <c r="F6209" s="109"/>
      <c r="G6209" s="109"/>
      <c r="H6209" s="109"/>
      <c r="I6209" s="110"/>
    </row>
    <row r="6210" spans="2:9">
      <c r="B6210" s="109"/>
      <c r="C6210" s="109"/>
      <c r="D6210" s="109"/>
      <c r="E6210" s="109"/>
      <c r="F6210" s="109"/>
      <c r="G6210" s="109"/>
      <c r="H6210" s="109"/>
      <c r="I6210" s="110"/>
    </row>
    <row r="6211" spans="2:9">
      <c r="B6211" s="109"/>
      <c r="C6211" s="109"/>
      <c r="D6211" s="109"/>
      <c r="E6211" s="109"/>
      <c r="F6211" s="109"/>
      <c r="G6211" s="109"/>
      <c r="H6211" s="109"/>
      <c r="I6211" s="110"/>
    </row>
    <row r="6212" spans="2:9">
      <c r="B6212" s="109"/>
      <c r="C6212" s="109"/>
      <c r="D6212" s="109"/>
      <c r="E6212" s="109"/>
      <c r="F6212" s="109"/>
      <c r="G6212" s="109"/>
      <c r="H6212" s="109"/>
      <c r="I6212" s="110"/>
    </row>
    <row r="6213" spans="2:9">
      <c r="B6213" s="109"/>
      <c r="C6213" s="109"/>
      <c r="D6213" s="109"/>
      <c r="E6213" s="109"/>
      <c r="F6213" s="109"/>
      <c r="G6213" s="109"/>
      <c r="H6213" s="109"/>
      <c r="I6213" s="110"/>
    </row>
    <row r="6214" spans="2:9">
      <c r="B6214" s="109"/>
      <c r="C6214" s="109"/>
      <c r="D6214" s="109"/>
      <c r="E6214" s="109"/>
      <c r="F6214" s="109"/>
      <c r="G6214" s="109"/>
      <c r="H6214" s="109"/>
      <c r="I6214" s="110"/>
    </row>
    <row r="6215" spans="2:9">
      <c r="B6215" s="109"/>
      <c r="C6215" s="109"/>
      <c r="D6215" s="109"/>
      <c r="E6215" s="109"/>
      <c r="F6215" s="109"/>
      <c r="G6215" s="109"/>
      <c r="H6215" s="109"/>
      <c r="I6215" s="110"/>
    </row>
    <row r="6216" spans="2:9">
      <c r="B6216" s="109"/>
      <c r="C6216" s="109"/>
      <c r="D6216" s="109"/>
      <c r="E6216" s="109"/>
      <c r="F6216" s="109"/>
      <c r="G6216" s="109"/>
      <c r="H6216" s="109"/>
      <c r="I6216" s="110"/>
    </row>
    <row r="6217" spans="2:9">
      <c r="B6217" s="109"/>
      <c r="C6217" s="109"/>
      <c r="D6217" s="109"/>
      <c r="E6217" s="109"/>
      <c r="F6217" s="109"/>
      <c r="G6217" s="109"/>
      <c r="H6217" s="109"/>
      <c r="I6217" s="110"/>
    </row>
    <row r="6218" spans="2:9">
      <c r="B6218" s="109"/>
      <c r="C6218" s="109"/>
      <c r="D6218" s="109"/>
      <c r="E6218" s="109"/>
      <c r="F6218" s="109"/>
      <c r="G6218" s="109"/>
      <c r="H6218" s="109"/>
      <c r="I6218" s="110"/>
    </row>
    <row r="6219" spans="2:9">
      <c r="B6219" s="109"/>
      <c r="C6219" s="109"/>
      <c r="D6219" s="109"/>
      <c r="E6219" s="109"/>
      <c r="F6219" s="109"/>
      <c r="G6219" s="109"/>
      <c r="H6219" s="109"/>
      <c r="I6219" s="110"/>
    </row>
    <row r="6220" spans="2:9">
      <c r="B6220" s="109"/>
      <c r="C6220" s="109"/>
      <c r="D6220" s="109"/>
      <c r="E6220" s="109"/>
      <c r="F6220" s="109"/>
      <c r="G6220" s="109"/>
      <c r="H6220" s="109"/>
      <c r="I6220" s="110"/>
    </row>
    <row r="6221" spans="2:9">
      <c r="B6221" s="109"/>
      <c r="C6221" s="109"/>
      <c r="D6221" s="109"/>
      <c r="E6221" s="109"/>
      <c r="F6221" s="109"/>
      <c r="G6221" s="109"/>
      <c r="H6221" s="109"/>
      <c r="I6221" s="110"/>
    </row>
    <row r="6222" spans="2:9">
      <c r="B6222" s="109"/>
      <c r="C6222" s="109"/>
      <c r="D6222" s="109"/>
      <c r="E6222" s="109"/>
      <c r="F6222" s="109"/>
      <c r="G6222" s="109"/>
      <c r="H6222" s="109"/>
      <c r="I6222" s="110"/>
    </row>
    <row r="6223" spans="2:9">
      <c r="B6223" s="109"/>
      <c r="C6223" s="109"/>
      <c r="D6223" s="109"/>
      <c r="E6223" s="109"/>
      <c r="F6223" s="109"/>
      <c r="G6223" s="109"/>
      <c r="H6223" s="109"/>
      <c r="I6223" s="110"/>
    </row>
    <row r="6224" spans="2:9">
      <c r="B6224" s="109"/>
      <c r="C6224" s="109"/>
      <c r="D6224" s="109"/>
      <c r="E6224" s="109"/>
      <c r="F6224" s="109"/>
      <c r="G6224" s="109"/>
      <c r="H6224" s="109"/>
      <c r="I6224" s="110"/>
    </row>
    <row r="6225" spans="2:9">
      <c r="B6225" s="109"/>
      <c r="C6225" s="109"/>
      <c r="D6225" s="109"/>
      <c r="E6225" s="109"/>
      <c r="F6225" s="109"/>
      <c r="G6225" s="109"/>
      <c r="H6225" s="109"/>
      <c r="I6225" s="110"/>
    </row>
    <row r="6226" spans="2:9">
      <c r="B6226" s="109"/>
      <c r="C6226" s="109"/>
      <c r="D6226" s="109"/>
      <c r="E6226" s="109"/>
      <c r="F6226" s="109"/>
      <c r="G6226" s="109"/>
      <c r="H6226" s="109"/>
      <c r="I6226" s="110"/>
    </row>
    <row r="6227" spans="2:9">
      <c r="B6227" s="109"/>
      <c r="C6227" s="109"/>
      <c r="D6227" s="109"/>
      <c r="E6227" s="109"/>
      <c r="F6227" s="109"/>
      <c r="G6227" s="109"/>
      <c r="H6227" s="109"/>
      <c r="I6227" s="110"/>
    </row>
    <row r="6228" spans="2:9">
      <c r="B6228" s="109"/>
      <c r="C6228" s="109"/>
      <c r="D6228" s="109"/>
      <c r="E6228" s="109"/>
      <c r="F6228" s="109"/>
      <c r="G6228" s="109"/>
      <c r="H6228" s="109"/>
      <c r="I6228" s="110"/>
    </row>
    <row r="6229" spans="2:9">
      <c r="B6229" s="109"/>
      <c r="C6229" s="109"/>
      <c r="D6229" s="109"/>
      <c r="E6229" s="109"/>
      <c r="F6229" s="109"/>
      <c r="G6229" s="109"/>
      <c r="H6229" s="109"/>
      <c r="I6229" s="110"/>
    </row>
    <row r="6230" spans="2:9">
      <c r="B6230" s="109"/>
      <c r="C6230" s="109"/>
      <c r="D6230" s="109"/>
      <c r="E6230" s="109"/>
      <c r="F6230" s="109"/>
      <c r="G6230" s="109"/>
      <c r="H6230" s="109"/>
      <c r="I6230" s="110"/>
    </row>
    <row r="6231" spans="2:9">
      <c r="B6231" s="109"/>
      <c r="C6231" s="109"/>
      <c r="D6231" s="109"/>
      <c r="E6231" s="109"/>
      <c r="F6231" s="109"/>
      <c r="G6231" s="109"/>
      <c r="H6231" s="109"/>
      <c r="I6231" s="110"/>
    </row>
    <row r="6232" spans="2:9">
      <c r="B6232" s="109"/>
      <c r="C6232" s="109"/>
      <c r="D6232" s="109"/>
      <c r="E6232" s="109"/>
      <c r="F6232" s="109"/>
      <c r="G6232" s="109"/>
      <c r="H6232" s="109"/>
      <c r="I6232" s="110"/>
    </row>
    <row r="6233" spans="2:9">
      <c r="B6233" s="109"/>
      <c r="C6233" s="109"/>
      <c r="D6233" s="109"/>
      <c r="E6233" s="109"/>
      <c r="F6233" s="109"/>
      <c r="G6233" s="109"/>
      <c r="H6233" s="109"/>
      <c r="I6233" s="110"/>
    </row>
    <row r="6234" spans="2:9">
      <c r="B6234" s="109"/>
      <c r="C6234" s="109"/>
      <c r="D6234" s="109"/>
      <c r="E6234" s="109"/>
      <c r="F6234" s="109"/>
      <c r="G6234" s="109"/>
      <c r="H6234" s="109"/>
      <c r="I6234" s="110"/>
    </row>
    <row r="6235" spans="2:9">
      <c r="B6235" s="109"/>
      <c r="C6235" s="109"/>
      <c r="D6235" s="109"/>
      <c r="E6235" s="109"/>
      <c r="F6235" s="109"/>
      <c r="G6235" s="109"/>
      <c r="H6235" s="109"/>
      <c r="I6235" s="110"/>
    </row>
    <row r="6236" spans="2:9">
      <c r="B6236" s="109"/>
      <c r="C6236" s="109"/>
      <c r="D6236" s="109"/>
      <c r="E6236" s="109"/>
      <c r="F6236" s="109"/>
      <c r="G6236" s="109"/>
      <c r="H6236" s="109"/>
      <c r="I6236" s="110"/>
    </row>
    <row r="6237" spans="2:9">
      <c r="B6237" s="109"/>
      <c r="C6237" s="109"/>
      <c r="D6237" s="109"/>
      <c r="E6237" s="109"/>
      <c r="F6237" s="109"/>
      <c r="G6237" s="109"/>
      <c r="H6237" s="109"/>
      <c r="I6237" s="110"/>
    </row>
    <row r="6238" spans="2:9">
      <c r="B6238" s="109"/>
      <c r="C6238" s="109"/>
      <c r="D6238" s="109"/>
      <c r="E6238" s="109"/>
      <c r="F6238" s="109"/>
      <c r="G6238" s="109"/>
      <c r="H6238" s="109"/>
      <c r="I6238" s="110"/>
    </row>
    <row r="6239" spans="2:9">
      <c r="B6239" s="109"/>
      <c r="C6239" s="109"/>
      <c r="D6239" s="109"/>
      <c r="E6239" s="109"/>
      <c r="F6239" s="109"/>
      <c r="G6239" s="109"/>
      <c r="H6239" s="109"/>
      <c r="I6239" s="110"/>
    </row>
    <row r="6240" spans="2:9">
      <c r="B6240" s="109"/>
      <c r="C6240" s="109"/>
      <c r="D6240" s="109"/>
      <c r="E6240" s="109"/>
      <c r="F6240" s="109"/>
      <c r="G6240" s="109"/>
      <c r="H6240" s="109"/>
      <c r="I6240" s="110"/>
    </row>
    <row r="6241" spans="2:9">
      <c r="B6241" s="109"/>
      <c r="C6241" s="109"/>
      <c r="D6241" s="109"/>
      <c r="E6241" s="109"/>
      <c r="F6241" s="109"/>
      <c r="G6241" s="109"/>
      <c r="H6241" s="109"/>
      <c r="I6241" s="110"/>
    </row>
    <row r="6242" spans="2:9">
      <c r="B6242" s="109"/>
      <c r="C6242" s="109"/>
      <c r="D6242" s="109"/>
      <c r="E6242" s="109"/>
      <c r="F6242" s="109"/>
      <c r="G6242" s="109"/>
      <c r="H6242" s="109"/>
      <c r="I6242" s="110"/>
    </row>
    <row r="6243" spans="2:9">
      <c r="B6243" s="109"/>
      <c r="C6243" s="109"/>
      <c r="D6243" s="109"/>
      <c r="E6243" s="109"/>
      <c r="F6243" s="109"/>
      <c r="G6243" s="109"/>
      <c r="H6243" s="109"/>
      <c r="I6243" s="110"/>
    </row>
    <row r="6244" spans="2:9">
      <c r="B6244" s="109"/>
      <c r="C6244" s="109"/>
      <c r="D6244" s="109"/>
      <c r="E6244" s="109"/>
      <c r="F6244" s="109"/>
      <c r="G6244" s="109"/>
      <c r="H6244" s="109"/>
      <c r="I6244" s="110"/>
    </row>
    <row r="6245" spans="2:9">
      <c r="B6245" s="109"/>
      <c r="C6245" s="109"/>
      <c r="D6245" s="109"/>
      <c r="E6245" s="109"/>
      <c r="F6245" s="109"/>
      <c r="G6245" s="109"/>
      <c r="H6245" s="109"/>
      <c r="I6245" s="110"/>
    </row>
    <row r="6246" spans="2:9">
      <c r="B6246" s="109"/>
      <c r="C6246" s="109"/>
      <c r="D6246" s="109"/>
      <c r="E6246" s="109"/>
      <c r="F6246" s="109"/>
      <c r="G6246" s="109"/>
      <c r="H6246" s="109"/>
      <c r="I6246" s="110"/>
    </row>
    <row r="6247" spans="2:9">
      <c r="B6247" s="109"/>
      <c r="C6247" s="109"/>
      <c r="D6247" s="109"/>
      <c r="E6247" s="109"/>
      <c r="F6247" s="109"/>
      <c r="G6247" s="109"/>
      <c r="H6247" s="109"/>
      <c r="I6247" s="110"/>
    </row>
    <row r="6248" spans="2:9">
      <c r="B6248" s="109"/>
      <c r="C6248" s="109"/>
      <c r="D6248" s="109"/>
      <c r="E6248" s="109"/>
      <c r="F6248" s="109"/>
      <c r="G6248" s="109"/>
      <c r="H6248" s="109"/>
      <c r="I6248" s="110"/>
    </row>
    <row r="6249" spans="2:9">
      <c r="B6249" s="109"/>
      <c r="C6249" s="109"/>
      <c r="D6249" s="109"/>
      <c r="E6249" s="109"/>
      <c r="F6249" s="109"/>
      <c r="G6249" s="109"/>
      <c r="H6249" s="109"/>
      <c r="I6249" s="110"/>
    </row>
    <row r="6250" spans="2:9">
      <c r="B6250" s="109"/>
      <c r="C6250" s="109"/>
      <c r="D6250" s="109"/>
      <c r="E6250" s="109"/>
      <c r="F6250" s="109"/>
      <c r="G6250" s="109"/>
      <c r="H6250" s="109"/>
      <c r="I6250" s="110"/>
    </row>
    <row r="6251" spans="2:9">
      <c r="B6251" s="109"/>
      <c r="C6251" s="109"/>
      <c r="D6251" s="109"/>
      <c r="E6251" s="109"/>
      <c r="F6251" s="109"/>
      <c r="G6251" s="109"/>
      <c r="H6251" s="109"/>
      <c r="I6251" s="110"/>
    </row>
    <row r="6252" spans="2:9">
      <c r="B6252" s="109"/>
      <c r="C6252" s="109"/>
      <c r="D6252" s="109"/>
      <c r="E6252" s="109"/>
      <c r="F6252" s="109"/>
      <c r="G6252" s="109"/>
      <c r="H6252" s="109"/>
      <c r="I6252" s="110"/>
    </row>
    <row r="6253" spans="2:9">
      <c r="B6253" s="109"/>
      <c r="C6253" s="109"/>
      <c r="D6253" s="109"/>
      <c r="E6253" s="109"/>
      <c r="F6253" s="109"/>
      <c r="G6253" s="109"/>
      <c r="H6253" s="109"/>
      <c r="I6253" s="110"/>
    </row>
    <row r="6254" spans="2:9">
      <c r="B6254" s="109"/>
      <c r="C6254" s="109"/>
      <c r="D6254" s="109"/>
      <c r="E6254" s="109"/>
      <c r="F6254" s="109"/>
      <c r="G6254" s="109"/>
      <c r="H6254" s="109"/>
      <c r="I6254" s="110"/>
    </row>
    <row r="6255" spans="2:9">
      <c r="B6255" s="109"/>
      <c r="C6255" s="109"/>
      <c r="D6255" s="109"/>
      <c r="E6255" s="109"/>
      <c r="F6255" s="109"/>
      <c r="G6255" s="109"/>
      <c r="H6255" s="109"/>
      <c r="I6255" s="110"/>
    </row>
    <row r="6256" spans="2:9">
      <c r="B6256" s="109"/>
      <c r="C6256" s="109"/>
      <c r="D6256" s="109"/>
      <c r="E6256" s="109"/>
      <c r="F6256" s="109"/>
      <c r="G6256" s="109"/>
      <c r="H6256" s="109"/>
      <c r="I6256" s="110"/>
    </row>
    <row r="6257" spans="2:9">
      <c r="B6257" s="109"/>
      <c r="C6257" s="109"/>
      <c r="D6257" s="109"/>
      <c r="E6257" s="109"/>
      <c r="F6257" s="109"/>
      <c r="G6257" s="109"/>
      <c r="H6257" s="109"/>
      <c r="I6257" s="110"/>
    </row>
    <row r="6258" spans="2:9">
      <c r="B6258" s="109"/>
      <c r="C6258" s="109"/>
      <c r="D6258" s="109"/>
      <c r="E6258" s="109"/>
      <c r="F6258" s="109"/>
      <c r="G6258" s="109"/>
      <c r="H6258" s="109"/>
      <c r="I6258" s="110"/>
    </row>
    <row r="6259" spans="2:9">
      <c r="B6259" s="109"/>
      <c r="C6259" s="109"/>
      <c r="D6259" s="109"/>
      <c r="E6259" s="109"/>
      <c r="F6259" s="109"/>
      <c r="G6259" s="109"/>
      <c r="H6259" s="109"/>
      <c r="I6259" s="110"/>
    </row>
    <row r="6260" spans="2:9">
      <c r="B6260" s="109"/>
      <c r="C6260" s="109"/>
      <c r="D6260" s="109"/>
      <c r="E6260" s="109"/>
      <c r="F6260" s="109"/>
      <c r="G6260" s="109"/>
      <c r="H6260" s="109"/>
      <c r="I6260" s="110"/>
    </row>
    <row r="6261" spans="2:9">
      <c r="B6261" s="109"/>
      <c r="C6261" s="109"/>
      <c r="D6261" s="109"/>
      <c r="E6261" s="109"/>
      <c r="F6261" s="109"/>
      <c r="G6261" s="109"/>
      <c r="H6261" s="109"/>
      <c r="I6261" s="110"/>
    </row>
    <row r="6262" spans="2:9">
      <c r="B6262" s="109"/>
      <c r="C6262" s="109"/>
      <c r="D6262" s="109"/>
      <c r="E6262" s="109"/>
      <c r="F6262" s="109"/>
      <c r="G6262" s="109"/>
      <c r="H6262" s="109"/>
      <c r="I6262" s="110"/>
    </row>
    <row r="6263" spans="2:9">
      <c r="B6263" s="109"/>
      <c r="C6263" s="109"/>
      <c r="D6263" s="109"/>
      <c r="E6263" s="109"/>
      <c r="F6263" s="109"/>
      <c r="G6263" s="109"/>
      <c r="H6263" s="109"/>
      <c r="I6263" s="110"/>
    </row>
    <row r="6264" spans="2:9">
      <c r="B6264" s="109"/>
      <c r="C6264" s="109"/>
      <c r="D6264" s="109"/>
      <c r="E6264" s="109"/>
      <c r="F6264" s="109"/>
      <c r="G6264" s="109"/>
      <c r="H6264" s="109"/>
      <c r="I6264" s="110"/>
    </row>
    <row r="6265" spans="2:9">
      <c r="B6265" s="109"/>
      <c r="C6265" s="109"/>
      <c r="D6265" s="109"/>
      <c r="E6265" s="109"/>
      <c r="F6265" s="109"/>
      <c r="G6265" s="109"/>
      <c r="H6265" s="109"/>
      <c r="I6265" s="110"/>
    </row>
    <row r="6266" spans="2:9">
      <c r="B6266" s="109"/>
      <c r="C6266" s="109"/>
      <c r="D6266" s="109"/>
      <c r="E6266" s="109"/>
      <c r="F6266" s="109"/>
      <c r="G6266" s="109"/>
      <c r="H6266" s="109"/>
      <c r="I6266" s="110"/>
    </row>
    <row r="6267" spans="2:9">
      <c r="B6267" s="109"/>
      <c r="C6267" s="109"/>
      <c r="D6267" s="109"/>
      <c r="E6267" s="109"/>
      <c r="F6267" s="109"/>
      <c r="G6267" s="109"/>
      <c r="H6267" s="109"/>
      <c r="I6267" s="110"/>
    </row>
    <row r="6268" spans="2:9">
      <c r="B6268" s="109"/>
      <c r="C6268" s="109"/>
      <c r="D6268" s="109"/>
      <c r="E6268" s="109"/>
      <c r="F6268" s="109"/>
      <c r="G6268" s="109"/>
      <c r="H6268" s="109"/>
      <c r="I6268" s="110"/>
    </row>
    <row r="6269" spans="2:9">
      <c r="B6269" s="109"/>
      <c r="C6269" s="109"/>
      <c r="D6269" s="109"/>
      <c r="E6269" s="109"/>
      <c r="F6269" s="109"/>
      <c r="G6269" s="109"/>
      <c r="H6269" s="109"/>
      <c r="I6269" s="110"/>
    </row>
    <row r="6270" spans="2:9">
      <c r="B6270" s="109"/>
      <c r="C6270" s="109"/>
      <c r="D6270" s="109"/>
      <c r="E6270" s="109"/>
      <c r="F6270" s="109"/>
      <c r="G6270" s="109"/>
      <c r="H6270" s="109"/>
      <c r="I6270" s="110"/>
    </row>
    <row r="6271" spans="2:9">
      <c r="B6271" s="109"/>
      <c r="C6271" s="109"/>
      <c r="D6271" s="109"/>
      <c r="E6271" s="109"/>
      <c r="F6271" s="109"/>
      <c r="G6271" s="109"/>
      <c r="H6271" s="109"/>
      <c r="I6271" s="110"/>
    </row>
    <row r="6272" spans="2:9">
      <c r="B6272" s="109"/>
      <c r="C6272" s="109"/>
      <c r="D6272" s="109"/>
      <c r="E6272" s="109"/>
      <c r="F6272" s="109"/>
      <c r="G6272" s="109"/>
      <c r="H6272" s="109"/>
      <c r="I6272" s="110"/>
    </row>
    <row r="6273" spans="2:9">
      <c r="B6273" s="109"/>
      <c r="C6273" s="109"/>
      <c r="D6273" s="109"/>
      <c r="E6273" s="109"/>
      <c r="F6273" s="109"/>
      <c r="G6273" s="109"/>
      <c r="H6273" s="109"/>
      <c r="I6273" s="110"/>
    </row>
    <row r="6274" spans="2:9">
      <c r="B6274" s="109"/>
      <c r="C6274" s="109"/>
      <c r="D6274" s="109"/>
      <c r="E6274" s="109"/>
      <c r="F6274" s="109"/>
      <c r="G6274" s="109"/>
      <c r="H6274" s="109"/>
      <c r="I6274" s="110"/>
    </row>
    <row r="6275" spans="2:9">
      <c r="B6275" s="109"/>
      <c r="C6275" s="109"/>
      <c r="D6275" s="109"/>
      <c r="E6275" s="109"/>
      <c r="F6275" s="109"/>
      <c r="G6275" s="109"/>
      <c r="H6275" s="109"/>
      <c r="I6275" s="110"/>
    </row>
    <row r="6276" spans="2:9">
      <c r="B6276" s="109"/>
      <c r="C6276" s="109"/>
      <c r="D6276" s="109"/>
      <c r="E6276" s="109"/>
      <c r="F6276" s="109"/>
      <c r="G6276" s="109"/>
      <c r="H6276" s="109"/>
      <c r="I6276" s="110"/>
    </row>
    <row r="6277" spans="2:9">
      <c r="B6277" s="109"/>
      <c r="C6277" s="109"/>
      <c r="D6277" s="109"/>
      <c r="E6277" s="109"/>
      <c r="F6277" s="109"/>
      <c r="G6277" s="109"/>
      <c r="H6277" s="109"/>
      <c r="I6277" s="110"/>
    </row>
    <row r="6278" spans="2:9">
      <c r="B6278" s="109"/>
      <c r="C6278" s="109"/>
      <c r="D6278" s="109"/>
      <c r="E6278" s="109"/>
      <c r="F6278" s="109"/>
      <c r="G6278" s="109"/>
      <c r="H6278" s="109"/>
      <c r="I6278" s="110"/>
    </row>
    <row r="6279" spans="2:9">
      <c r="B6279" s="109"/>
      <c r="C6279" s="109"/>
      <c r="D6279" s="109"/>
      <c r="E6279" s="109"/>
      <c r="F6279" s="109"/>
      <c r="G6279" s="109"/>
      <c r="H6279" s="109"/>
      <c r="I6279" s="110"/>
    </row>
    <row r="6280" spans="2:9">
      <c r="B6280" s="109"/>
      <c r="C6280" s="109"/>
      <c r="D6280" s="109"/>
      <c r="E6280" s="109"/>
      <c r="F6280" s="109"/>
      <c r="G6280" s="109"/>
      <c r="H6280" s="109"/>
      <c r="I6280" s="110"/>
    </row>
    <row r="6281" spans="2:9">
      <c r="B6281" s="109"/>
      <c r="C6281" s="109"/>
      <c r="D6281" s="109"/>
      <c r="E6281" s="109"/>
      <c r="F6281" s="109"/>
      <c r="G6281" s="109"/>
      <c r="H6281" s="109"/>
      <c r="I6281" s="110"/>
    </row>
    <row r="6282" spans="2:9">
      <c r="B6282" s="109"/>
      <c r="C6282" s="109"/>
      <c r="D6282" s="109"/>
      <c r="E6282" s="109"/>
      <c r="F6282" s="109"/>
      <c r="G6282" s="109"/>
      <c r="H6282" s="109"/>
      <c r="I6282" s="110"/>
    </row>
    <row r="6283" spans="2:9">
      <c r="B6283" s="109"/>
      <c r="C6283" s="109"/>
      <c r="D6283" s="109"/>
      <c r="E6283" s="109"/>
      <c r="F6283" s="109"/>
      <c r="G6283" s="109"/>
      <c r="H6283" s="109"/>
      <c r="I6283" s="110"/>
    </row>
    <row r="6284" spans="2:9">
      <c r="B6284" s="109"/>
      <c r="C6284" s="109"/>
      <c r="D6284" s="109"/>
      <c r="E6284" s="109"/>
      <c r="F6284" s="109"/>
      <c r="G6284" s="109"/>
      <c r="H6284" s="109"/>
      <c r="I6284" s="110"/>
    </row>
    <row r="6285" spans="2:9">
      <c r="B6285" s="109"/>
      <c r="C6285" s="109"/>
      <c r="D6285" s="109"/>
      <c r="E6285" s="109"/>
      <c r="F6285" s="109"/>
      <c r="G6285" s="109"/>
      <c r="H6285" s="109"/>
      <c r="I6285" s="110"/>
    </row>
    <row r="6286" spans="2:9">
      <c r="B6286" s="109"/>
      <c r="C6286" s="109"/>
      <c r="D6286" s="109"/>
      <c r="E6286" s="109"/>
      <c r="F6286" s="109"/>
      <c r="G6286" s="109"/>
      <c r="H6286" s="109"/>
      <c r="I6286" s="110"/>
    </row>
    <row r="6287" spans="2:9">
      <c r="B6287" s="109"/>
      <c r="C6287" s="109"/>
      <c r="D6287" s="109"/>
      <c r="E6287" s="109"/>
      <c r="F6287" s="109"/>
      <c r="G6287" s="109"/>
      <c r="H6287" s="109"/>
      <c r="I6287" s="110"/>
    </row>
    <row r="6288" spans="2:9">
      <c r="B6288" s="109"/>
      <c r="C6288" s="109"/>
      <c r="D6288" s="109"/>
      <c r="E6288" s="109"/>
      <c r="F6288" s="109"/>
      <c r="G6288" s="109"/>
      <c r="H6288" s="109"/>
      <c r="I6288" s="110"/>
    </row>
    <row r="6289" spans="2:9">
      <c r="B6289" s="109"/>
      <c r="C6289" s="109"/>
      <c r="D6289" s="109"/>
      <c r="E6289" s="109"/>
      <c r="F6289" s="109"/>
      <c r="G6289" s="109"/>
      <c r="H6289" s="109"/>
      <c r="I6289" s="110"/>
    </row>
    <row r="6290" spans="2:9">
      <c r="B6290" s="109"/>
      <c r="C6290" s="109"/>
      <c r="D6290" s="109"/>
      <c r="E6290" s="109"/>
      <c r="F6290" s="109"/>
      <c r="G6290" s="109"/>
      <c r="H6290" s="109"/>
      <c r="I6290" s="110"/>
    </row>
    <row r="6291" spans="2:9">
      <c r="B6291" s="109"/>
      <c r="C6291" s="109"/>
      <c r="D6291" s="109"/>
      <c r="E6291" s="109"/>
      <c r="F6291" s="109"/>
      <c r="G6291" s="109"/>
      <c r="H6291" s="109"/>
      <c r="I6291" s="110"/>
    </row>
    <row r="6292" spans="2:9">
      <c r="B6292" s="109"/>
      <c r="C6292" s="109"/>
      <c r="D6292" s="109"/>
      <c r="E6292" s="109"/>
      <c r="F6292" s="109"/>
      <c r="G6292" s="109"/>
      <c r="H6292" s="109"/>
      <c r="I6292" s="110"/>
    </row>
    <row r="6293" spans="2:9">
      <c r="B6293" s="109"/>
      <c r="C6293" s="109"/>
      <c r="D6293" s="109"/>
      <c r="E6293" s="109"/>
      <c r="F6293" s="109"/>
      <c r="G6293" s="109"/>
      <c r="H6293" s="109"/>
      <c r="I6293" s="110"/>
    </row>
    <row r="6294" spans="2:9">
      <c r="B6294" s="109"/>
      <c r="C6294" s="109"/>
      <c r="D6294" s="109"/>
      <c r="E6294" s="109"/>
      <c r="F6294" s="109"/>
      <c r="G6294" s="109"/>
      <c r="H6294" s="109"/>
      <c r="I6294" s="110"/>
    </row>
    <row r="6295" spans="2:9">
      <c r="B6295" s="109"/>
      <c r="C6295" s="109"/>
      <c r="D6295" s="109"/>
      <c r="E6295" s="109"/>
      <c r="F6295" s="109"/>
      <c r="G6295" s="109"/>
      <c r="H6295" s="109"/>
      <c r="I6295" s="110"/>
    </row>
    <row r="6296" spans="2:9">
      <c r="B6296" s="109"/>
      <c r="C6296" s="109"/>
      <c r="D6296" s="109"/>
      <c r="E6296" s="109"/>
      <c r="F6296" s="109"/>
      <c r="G6296" s="109"/>
      <c r="H6296" s="109"/>
      <c r="I6296" s="110"/>
    </row>
    <row r="6297" spans="2:9">
      <c r="B6297" s="109"/>
      <c r="C6297" s="109"/>
      <c r="D6297" s="109"/>
      <c r="E6297" s="109"/>
      <c r="F6297" s="109"/>
      <c r="G6297" s="109"/>
      <c r="H6297" s="109"/>
      <c r="I6297" s="110"/>
    </row>
    <row r="6298" spans="2:9">
      <c r="B6298" s="109"/>
      <c r="C6298" s="109"/>
      <c r="D6298" s="109"/>
      <c r="E6298" s="109"/>
      <c r="F6298" s="109"/>
      <c r="G6298" s="109"/>
      <c r="H6298" s="109"/>
      <c r="I6298" s="110"/>
    </row>
    <row r="6299" spans="2:9">
      <c r="B6299" s="109"/>
      <c r="C6299" s="109"/>
      <c r="D6299" s="109"/>
      <c r="E6299" s="109"/>
      <c r="F6299" s="109"/>
      <c r="G6299" s="109"/>
      <c r="H6299" s="109"/>
      <c r="I6299" s="110"/>
    </row>
    <row r="6300" spans="2:9">
      <c r="B6300" s="109"/>
      <c r="C6300" s="109"/>
      <c r="D6300" s="109"/>
      <c r="E6300" s="109"/>
      <c r="F6300" s="109"/>
      <c r="G6300" s="109"/>
      <c r="H6300" s="109"/>
      <c r="I6300" s="110"/>
    </row>
    <row r="6301" spans="2:9">
      <c r="B6301" s="109"/>
      <c r="C6301" s="109"/>
      <c r="D6301" s="109"/>
      <c r="E6301" s="109"/>
      <c r="F6301" s="109"/>
      <c r="G6301" s="109"/>
      <c r="H6301" s="109"/>
      <c r="I6301" s="110"/>
    </row>
    <row r="6302" spans="2:9">
      <c r="B6302" s="109"/>
      <c r="C6302" s="109"/>
      <c r="D6302" s="109"/>
      <c r="E6302" s="109"/>
      <c r="F6302" s="109"/>
      <c r="G6302" s="109"/>
      <c r="H6302" s="109"/>
      <c r="I6302" s="110"/>
    </row>
    <row r="6303" spans="2:9">
      <c r="B6303" s="109"/>
      <c r="C6303" s="109"/>
      <c r="D6303" s="109"/>
      <c r="E6303" s="109"/>
      <c r="F6303" s="109"/>
      <c r="G6303" s="109"/>
      <c r="H6303" s="109"/>
      <c r="I6303" s="110"/>
    </row>
    <row r="6304" spans="2:9">
      <c r="B6304" s="109"/>
      <c r="C6304" s="109"/>
      <c r="D6304" s="109"/>
      <c r="E6304" s="109"/>
      <c r="F6304" s="109"/>
      <c r="G6304" s="109"/>
      <c r="H6304" s="109"/>
      <c r="I6304" s="110"/>
    </row>
    <row r="6305" spans="2:9">
      <c r="B6305" s="109"/>
      <c r="C6305" s="109"/>
      <c r="D6305" s="109"/>
      <c r="E6305" s="109"/>
      <c r="F6305" s="109"/>
      <c r="G6305" s="109"/>
      <c r="H6305" s="109"/>
      <c r="I6305" s="110"/>
    </row>
    <row r="6306" spans="2:9">
      <c r="B6306" s="109"/>
      <c r="C6306" s="109"/>
      <c r="D6306" s="109"/>
      <c r="E6306" s="109"/>
      <c r="F6306" s="109"/>
      <c r="G6306" s="109"/>
      <c r="H6306" s="109"/>
      <c r="I6306" s="110"/>
    </row>
    <row r="6307" spans="2:9">
      <c r="B6307" s="109"/>
      <c r="C6307" s="109"/>
      <c r="D6307" s="109"/>
      <c r="E6307" s="109"/>
      <c r="F6307" s="109"/>
      <c r="G6307" s="109"/>
      <c r="H6307" s="109"/>
      <c r="I6307" s="110"/>
    </row>
    <row r="6308" spans="2:9">
      <c r="B6308" s="109"/>
      <c r="C6308" s="109"/>
      <c r="D6308" s="109"/>
      <c r="E6308" s="109"/>
      <c r="F6308" s="109"/>
      <c r="G6308" s="109"/>
      <c r="H6308" s="109"/>
      <c r="I6308" s="110"/>
    </row>
    <row r="6309" spans="2:9">
      <c r="B6309" s="109"/>
      <c r="C6309" s="109"/>
      <c r="D6309" s="109"/>
      <c r="E6309" s="109"/>
      <c r="F6309" s="109"/>
      <c r="G6309" s="109"/>
      <c r="H6309" s="109"/>
      <c r="I6309" s="110"/>
    </row>
    <row r="6310" spans="2:9">
      <c r="B6310" s="109"/>
      <c r="C6310" s="109"/>
      <c r="D6310" s="109"/>
      <c r="E6310" s="109"/>
      <c r="F6310" s="109"/>
      <c r="G6310" s="109"/>
      <c r="H6310" s="109"/>
      <c r="I6310" s="110"/>
    </row>
    <row r="6311" spans="2:9">
      <c r="B6311" s="109"/>
      <c r="C6311" s="109"/>
      <c r="D6311" s="109"/>
      <c r="E6311" s="109"/>
      <c r="F6311" s="109"/>
      <c r="G6311" s="109"/>
      <c r="H6311" s="109"/>
      <c r="I6311" s="110"/>
    </row>
    <row r="6312" spans="2:9">
      <c r="B6312" s="109"/>
      <c r="C6312" s="109"/>
      <c r="D6312" s="109"/>
      <c r="E6312" s="109"/>
      <c r="F6312" s="109"/>
      <c r="G6312" s="109"/>
      <c r="H6312" s="109"/>
      <c r="I6312" s="110"/>
    </row>
    <row r="6313" spans="2:9">
      <c r="B6313" s="109"/>
      <c r="C6313" s="109"/>
      <c r="D6313" s="109"/>
      <c r="E6313" s="109"/>
      <c r="F6313" s="109"/>
      <c r="G6313" s="109"/>
      <c r="H6313" s="109"/>
      <c r="I6313" s="110"/>
    </row>
    <row r="6314" spans="2:9">
      <c r="B6314" s="109"/>
      <c r="C6314" s="109"/>
      <c r="D6314" s="109"/>
      <c r="E6314" s="109"/>
      <c r="F6314" s="109"/>
      <c r="G6314" s="109"/>
      <c r="H6314" s="109"/>
      <c r="I6314" s="110"/>
    </row>
    <row r="6315" spans="2:9">
      <c r="B6315" s="109"/>
      <c r="C6315" s="109"/>
      <c r="D6315" s="109"/>
      <c r="E6315" s="109"/>
      <c r="F6315" s="109"/>
      <c r="G6315" s="109"/>
      <c r="H6315" s="109"/>
      <c r="I6315" s="110"/>
    </row>
    <row r="6316" spans="2:9">
      <c r="B6316" s="109"/>
      <c r="C6316" s="109"/>
      <c r="D6316" s="109"/>
      <c r="E6316" s="109"/>
      <c r="F6316" s="109"/>
      <c r="G6316" s="109"/>
      <c r="H6316" s="109"/>
      <c r="I6316" s="110"/>
    </row>
    <row r="6317" spans="2:9">
      <c r="B6317" s="109"/>
      <c r="C6317" s="109"/>
      <c r="D6317" s="109"/>
      <c r="E6317" s="109"/>
      <c r="F6317" s="109"/>
      <c r="G6317" s="109"/>
      <c r="H6317" s="109"/>
      <c r="I6317" s="110"/>
    </row>
    <row r="6318" spans="2:9">
      <c r="B6318" s="109"/>
      <c r="C6318" s="109"/>
      <c r="D6318" s="109"/>
      <c r="E6318" s="109"/>
      <c r="F6318" s="109"/>
      <c r="G6318" s="109"/>
      <c r="H6318" s="109"/>
      <c r="I6318" s="110"/>
    </row>
    <row r="6319" spans="2:9">
      <c r="B6319" s="109"/>
      <c r="C6319" s="109"/>
      <c r="D6319" s="109"/>
      <c r="E6319" s="109"/>
      <c r="F6319" s="109"/>
      <c r="G6319" s="109"/>
      <c r="H6319" s="109"/>
      <c r="I6319" s="110"/>
    </row>
    <row r="6320" spans="2:9">
      <c r="B6320" s="109"/>
      <c r="C6320" s="109"/>
      <c r="D6320" s="109"/>
      <c r="E6320" s="109"/>
      <c r="F6320" s="109"/>
      <c r="G6320" s="109"/>
      <c r="H6320" s="109"/>
      <c r="I6320" s="110"/>
    </row>
    <row r="6321" spans="2:9">
      <c r="B6321" s="109"/>
      <c r="C6321" s="109"/>
      <c r="D6321" s="109"/>
      <c r="E6321" s="109"/>
      <c r="F6321" s="109"/>
      <c r="G6321" s="109"/>
      <c r="H6321" s="109"/>
      <c r="I6321" s="110"/>
    </row>
    <row r="6322" spans="2:9">
      <c r="B6322" s="109"/>
      <c r="C6322" s="109"/>
      <c r="D6322" s="109"/>
      <c r="E6322" s="109"/>
      <c r="F6322" s="109"/>
      <c r="G6322" s="109"/>
      <c r="H6322" s="109"/>
      <c r="I6322" s="110"/>
    </row>
    <row r="6323" spans="2:9">
      <c r="B6323" s="109"/>
      <c r="C6323" s="109"/>
      <c r="D6323" s="109"/>
      <c r="E6323" s="109"/>
      <c r="F6323" s="109"/>
      <c r="G6323" s="109"/>
      <c r="H6323" s="109"/>
      <c r="I6323" s="110"/>
    </row>
    <row r="6324" spans="2:9">
      <c r="B6324" s="109"/>
      <c r="C6324" s="109"/>
      <c r="D6324" s="109"/>
      <c r="E6324" s="109"/>
      <c r="F6324" s="109"/>
      <c r="G6324" s="109"/>
      <c r="H6324" s="109"/>
      <c r="I6324" s="110"/>
    </row>
    <row r="6325" spans="2:9">
      <c r="B6325" s="109"/>
      <c r="C6325" s="109"/>
      <c r="D6325" s="109"/>
      <c r="E6325" s="109"/>
      <c r="F6325" s="109"/>
      <c r="G6325" s="109"/>
      <c r="H6325" s="109"/>
      <c r="I6325" s="110"/>
    </row>
    <row r="6326" spans="2:9">
      <c r="B6326" s="109"/>
      <c r="C6326" s="109"/>
      <c r="D6326" s="109"/>
      <c r="E6326" s="109"/>
      <c r="F6326" s="109"/>
      <c r="G6326" s="109"/>
      <c r="H6326" s="109"/>
      <c r="I6326" s="110"/>
    </row>
    <row r="6327" spans="2:9">
      <c r="B6327" s="109"/>
      <c r="C6327" s="109"/>
      <c r="D6327" s="109"/>
      <c r="E6327" s="109"/>
      <c r="F6327" s="109"/>
      <c r="G6327" s="109"/>
      <c r="H6327" s="109"/>
      <c r="I6327" s="110"/>
    </row>
    <row r="6328" spans="2:9">
      <c r="B6328" s="109"/>
      <c r="C6328" s="109"/>
      <c r="D6328" s="109"/>
      <c r="E6328" s="109"/>
      <c r="F6328" s="109"/>
      <c r="G6328" s="109"/>
      <c r="H6328" s="109"/>
      <c r="I6328" s="110"/>
    </row>
    <row r="6329" spans="2:9">
      <c r="B6329" s="109"/>
      <c r="C6329" s="109"/>
      <c r="D6329" s="109"/>
      <c r="E6329" s="109"/>
      <c r="F6329" s="109"/>
      <c r="G6329" s="109"/>
      <c r="H6329" s="109"/>
      <c r="I6329" s="110"/>
    </row>
    <row r="6330" spans="2:9">
      <c r="B6330" s="109"/>
      <c r="C6330" s="109"/>
      <c r="D6330" s="109"/>
      <c r="E6330" s="109"/>
      <c r="F6330" s="109"/>
      <c r="G6330" s="109"/>
      <c r="H6330" s="109"/>
      <c r="I6330" s="110"/>
    </row>
    <row r="6331" spans="2:9">
      <c r="B6331" s="109"/>
      <c r="C6331" s="109"/>
      <c r="D6331" s="109"/>
      <c r="E6331" s="109"/>
      <c r="F6331" s="109"/>
      <c r="G6331" s="109"/>
      <c r="H6331" s="109"/>
      <c r="I6331" s="110"/>
    </row>
    <row r="6332" spans="2:9">
      <c r="B6332" s="109"/>
      <c r="C6332" s="109"/>
      <c r="D6332" s="109"/>
      <c r="E6332" s="109"/>
      <c r="F6332" s="109"/>
      <c r="G6332" s="109"/>
      <c r="H6332" s="109"/>
      <c r="I6332" s="110"/>
    </row>
    <row r="6333" spans="2:9">
      <c r="B6333" s="109"/>
      <c r="C6333" s="109"/>
      <c r="D6333" s="109"/>
      <c r="E6333" s="109"/>
      <c r="F6333" s="109"/>
      <c r="G6333" s="109"/>
      <c r="H6333" s="109"/>
      <c r="I6333" s="110"/>
    </row>
    <row r="6334" spans="2:9">
      <c r="B6334" s="109"/>
      <c r="C6334" s="109"/>
      <c r="D6334" s="109"/>
      <c r="E6334" s="109"/>
      <c r="F6334" s="109"/>
      <c r="G6334" s="109"/>
      <c r="H6334" s="109"/>
      <c r="I6334" s="110"/>
    </row>
    <row r="6335" spans="2:9">
      <c r="B6335" s="109"/>
      <c r="C6335" s="109"/>
      <c r="D6335" s="109"/>
      <c r="E6335" s="109"/>
      <c r="F6335" s="109"/>
      <c r="G6335" s="109"/>
      <c r="H6335" s="109"/>
      <c r="I6335" s="110"/>
    </row>
    <row r="6336" spans="2:9">
      <c r="B6336" s="109"/>
      <c r="C6336" s="109"/>
      <c r="D6336" s="109"/>
      <c r="E6336" s="109"/>
      <c r="F6336" s="109"/>
      <c r="G6336" s="109"/>
      <c r="H6336" s="109"/>
      <c r="I6336" s="110"/>
    </row>
    <row r="6337" spans="2:9">
      <c r="B6337" s="109"/>
      <c r="C6337" s="109"/>
      <c r="D6337" s="109"/>
      <c r="E6337" s="109"/>
      <c r="F6337" s="109"/>
      <c r="G6337" s="109"/>
      <c r="H6337" s="109"/>
      <c r="I6337" s="110"/>
    </row>
    <row r="6338" spans="2:9">
      <c r="B6338" s="109"/>
      <c r="C6338" s="109"/>
      <c r="D6338" s="109"/>
      <c r="E6338" s="109"/>
      <c r="F6338" s="109"/>
      <c r="G6338" s="109"/>
      <c r="H6338" s="109"/>
      <c r="I6338" s="110"/>
    </row>
    <row r="6339" spans="2:9">
      <c r="B6339" s="109"/>
      <c r="C6339" s="109"/>
      <c r="D6339" s="109"/>
      <c r="E6339" s="109"/>
      <c r="F6339" s="109"/>
      <c r="G6339" s="109"/>
      <c r="H6339" s="109"/>
      <c r="I6339" s="110"/>
    </row>
    <row r="6340" spans="2:9">
      <c r="B6340" s="109"/>
      <c r="C6340" s="109"/>
      <c r="D6340" s="109"/>
      <c r="E6340" s="109"/>
      <c r="F6340" s="109"/>
      <c r="G6340" s="109"/>
      <c r="H6340" s="109"/>
      <c r="I6340" s="110"/>
    </row>
    <row r="6341" spans="2:9">
      <c r="B6341" s="109"/>
      <c r="C6341" s="109"/>
      <c r="D6341" s="109"/>
      <c r="E6341" s="109"/>
      <c r="F6341" s="109"/>
      <c r="G6341" s="109"/>
      <c r="H6341" s="109"/>
      <c r="I6341" s="110"/>
    </row>
    <row r="6342" spans="2:9">
      <c r="B6342" s="109"/>
      <c r="C6342" s="109"/>
      <c r="D6342" s="109"/>
      <c r="E6342" s="109"/>
      <c r="F6342" s="109"/>
      <c r="G6342" s="109"/>
      <c r="H6342" s="109"/>
      <c r="I6342" s="110"/>
    </row>
    <row r="6343" spans="2:9">
      <c r="B6343" s="109"/>
      <c r="C6343" s="109"/>
      <c r="D6343" s="109"/>
      <c r="E6343" s="109"/>
      <c r="F6343" s="109"/>
      <c r="G6343" s="109"/>
      <c r="H6343" s="109"/>
      <c r="I6343" s="110"/>
    </row>
    <row r="6344" spans="2:9">
      <c r="B6344" s="109"/>
      <c r="C6344" s="109"/>
      <c r="D6344" s="109"/>
      <c r="E6344" s="109"/>
      <c r="F6344" s="109"/>
      <c r="G6344" s="109"/>
      <c r="H6344" s="109"/>
      <c r="I6344" s="110"/>
    </row>
    <row r="6345" spans="2:9">
      <c r="B6345" s="109"/>
      <c r="C6345" s="109"/>
      <c r="D6345" s="109"/>
      <c r="E6345" s="109"/>
      <c r="F6345" s="109"/>
      <c r="G6345" s="109"/>
      <c r="H6345" s="109"/>
      <c r="I6345" s="110"/>
    </row>
    <row r="6346" spans="2:9">
      <c r="B6346" s="109"/>
      <c r="C6346" s="109"/>
      <c r="D6346" s="109"/>
      <c r="E6346" s="109"/>
      <c r="F6346" s="109"/>
      <c r="G6346" s="109"/>
      <c r="H6346" s="109"/>
      <c r="I6346" s="110"/>
    </row>
    <row r="6347" spans="2:9">
      <c r="B6347" s="109"/>
      <c r="C6347" s="109"/>
      <c r="D6347" s="109"/>
      <c r="E6347" s="109"/>
      <c r="F6347" s="109"/>
      <c r="G6347" s="109"/>
      <c r="H6347" s="109"/>
      <c r="I6347" s="110"/>
    </row>
    <row r="6348" spans="2:9">
      <c r="B6348" s="109"/>
      <c r="C6348" s="109"/>
      <c r="D6348" s="109"/>
      <c r="E6348" s="109"/>
      <c r="F6348" s="109"/>
      <c r="G6348" s="109"/>
      <c r="H6348" s="109"/>
      <c r="I6348" s="110"/>
    </row>
    <row r="6349" spans="2:9">
      <c r="B6349" s="109"/>
      <c r="C6349" s="109"/>
      <c r="D6349" s="109"/>
      <c r="E6349" s="109"/>
      <c r="F6349" s="109"/>
      <c r="G6349" s="109"/>
      <c r="H6349" s="109"/>
      <c r="I6349" s="110"/>
    </row>
    <row r="6350" spans="2:9">
      <c r="B6350" s="109"/>
      <c r="C6350" s="109"/>
      <c r="D6350" s="109"/>
      <c r="E6350" s="109"/>
      <c r="F6350" s="109"/>
      <c r="G6350" s="109"/>
      <c r="H6350" s="109"/>
      <c r="I6350" s="110"/>
    </row>
    <row r="6351" spans="2:9">
      <c r="B6351" s="109"/>
      <c r="C6351" s="109"/>
      <c r="D6351" s="109"/>
      <c r="E6351" s="109"/>
      <c r="F6351" s="109"/>
      <c r="G6351" s="109"/>
      <c r="H6351" s="109"/>
      <c r="I6351" s="110"/>
    </row>
    <row r="6352" spans="2:9">
      <c r="B6352" s="109"/>
      <c r="C6352" s="109"/>
      <c r="D6352" s="109"/>
      <c r="E6352" s="109"/>
      <c r="F6352" s="109"/>
      <c r="G6352" s="109"/>
      <c r="H6352" s="109"/>
      <c r="I6352" s="110"/>
    </row>
    <row r="6353" spans="2:9">
      <c r="B6353" s="109"/>
      <c r="C6353" s="109"/>
      <c r="D6353" s="109"/>
      <c r="E6353" s="109"/>
      <c r="F6353" s="109"/>
      <c r="G6353" s="109"/>
      <c r="H6353" s="109"/>
      <c r="I6353" s="110"/>
    </row>
    <row r="6354" spans="2:9">
      <c r="B6354" s="109"/>
      <c r="C6354" s="109"/>
      <c r="D6354" s="109"/>
      <c r="E6354" s="109"/>
      <c r="F6354" s="109"/>
      <c r="G6354" s="109"/>
      <c r="H6354" s="109"/>
      <c r="I6354" s="110"/>
    </row>
    <row r="6355" spans="2:9">
      <c r="B6355" s="109"/>
      <c r="C6355" s="109"/>
      <c r="D6355" s="109"/>
      <c r="E6355" s="109"/>
      <c r="F6355" s="109"/>
      <c r="G6355" s="109"/>
      <c r="H6355" s="109"/>
      <c r="I6355" s="110"/>
    </row>
    <row r="6356" spans="2:9">
      <c r="B6356" s="109"/>
      <c r="C6356" s="109"/>
      <c r="D6356" s="109"/>
      <c r="E6356" s="109"/>
      <c r="F6356" s="109"/>
      <c r="G6356" s="109"/>
      <c r="H6356" s="109"/>
      <c r="I6356" s="110"/>
    </row>
    <row r="6357" spans="2:9">
      <c r="B6357" s="109"/>
      <c r="C6357" s="109"/>
      <c r="D6357" s="109"/>
      <c r="E6357" s="109"/>
      <c r="F6357" s="109"/>
      <c r="G6357" s="109"/>
      <c r="H6357" s="109"/>
      <c r="I6357" s="110"/>
    </row>
    <row r="6358" spans="2:9">
      <c r="B6358" s="109"/>
      <c r="C6358" s="109"/>
      <c r="D6358" s="109"/>
      <c r="E6358" s="109"/>
      <c r="F6358" s="109"/>
      <c r="G6358" s="109"/>
      <c r="H6358" s="109"/>
      <c r="I6358" s="110"/>
    </row>
    <row r="6359" spans="2:9">
      <c r="B6359" s="109"/>
      <c r="C6359" s="109"/>
      <c r="D6359" s="109"/>
      <c r="E6359" s="109"/>
      <c r="F6359" s="109"/>
      <c r="G6359" s="109"/>
      <c r="H6359" s="109"/>
      <c r="I6359" s="110"/>
    </row>
    <row r="6360" spans="2:9">
      <c r="B6360" s="109"/>
      <c r="C6360" s="109"/>
      <c r="D6360" s="109"/>
      <c r="E6360" s="109"/>
      <c r="F6360" s="109"/>
      <c r="G6360" s="109"/>
      <c r="H6360" s="109"/>
      <c r="I6360" s="110"/>
    </row>
    <row r="6361" spans="2:9">
      <c r="B6361" s="109"/>
      <c r="C6361" s="109"/>
      <c r="D6361" s="109"/>
      <c r="E6361" s="109"/>
      <c r="F6361" s="109"/>
      <c r="G6361" s="109"/>
      <c r="H6361" s="109"/>
      <c r="I6361" s="110"/>
    </row>
    <row r="6362" spans="2:9">
      <c r="B6362" s="109"/>
      <c r="C6362" s="109"/>
      <c r="D6362" s="109"/>
      <c r="E6362" s="109"/>
      <c r="F6362" s="109"/>
      <c r="G6362" s="109"/>
      <c r="H6362" s="109"/>
      <c r="I6362" s="110"/>
    </row>
    <row r="6363" spans="2:9">
      <c r="B6363" s="109"/>
      <c r="C6363" s="109"/>
      <c r="D6363" s="109"/>
      <c r="E6363" s="109"/>
      <c r="F6363" s="109"/>
      <c r="G6363" s="109"/>
      <c r="H6363" s="109"/>
      <c r="I6363" s="110"/>
    </row>
    <row r="6364" spans="2:9">
      <c r="B6364" s="109"/>
      <c r="C6364" s="109"/>
      <c r="D6364" s="109"/>
      <c r="E6364" s="109"/>
      <c r="F6364" s="109"/>
      <c r="G6364" s="109"/>
      <c r="H6364" s="109"/>
      <c r="I6364" s="110"/>
    </row>
    <row r="6365" spans="2:9">
      <c r="B6365" s="109"/>
      <c r="C6365" s="109"/>
      <c r="D6365" s="109"/>
      <c r="E6365" s="109"/>
      <c r="F6365" s="109"/>
      <c r="G6365" s="109"/>
      <c r="H6365" s="109"/>
      <c r="I6365" s="110"/>
    </row>
    <row r="6366" spans="2:9">
      <c r="B6366" s="109"/>
      <c r="C6366" s="109"/>
      <c r="D6366" s="109"/>
      <c r="E6366" s="109"/>
      <c r="F6366" s="109"/>
      <c r="G6366" s="109"/>
      <c r="H6366" s="109"/>
      <c r="I6366" s="110"/>
    </row>
    <row r="6367" spans="2:9">
      <c r="B6367" s="109"/>
      <c r="C6367" s="109"/>
      <c r="D6367" s="109"/>
      <c r="E6367" s="109"/>
      <c r="F6367" s="109"/>
      <c r="G6367" s="109"/>
      <c r="H6367" s="109"/>
      <c r="I6367" s="110"/>
    </row>
    <row r="6368" spans="2:9">
      <c r="B6368" s="109"/>
      <c r="C6368" s="109"/>
      <c r="D6368" s="109"/>
      <c r="E6368" s="109"/>
      <c r="F6368" s="109"/>
      <c r="G6368" s="109"/>
      <c r="H6368" s="109"/>
      <c r="I6368" s="110"/>
    </row>
    <row r="6369" spans="2:9">
      <c r="B6369" s="109"/>
      <c r="C6369" s="109"/>
      <c r="D6369" s="109"/>
      <c r="E6369" s="109"/>
      <c r="F6369" s="109"/>
      <c r="G6369" s="109"/>
      <c r="H6369" s="109"/>
      <c r="I6369" s="110"/>
    </row>
    <row r="6370" spans="2:9">
      <c r="B6370" s="109"/>
      <c r="C6370" s="109"/>
      <c r="D6370" s="109"/>
      <c r="E6370" s="109"/>
      <c r="F6370" s="109"/>
      <c r="G6370" s="109"/>
      <c r="H6370" s="109"/>
      <c r="I6370" s="110"/>
    </row>
    <row r="6371" spans="2:9">
      <c r="B6371" s="109"/>
      <c r="C6371" s="109"/>
      <c r="D6371" s="109"/>
      <c r="E6371" s="109"/>
      <c r="F6371" s="109"/>
      <c r="G6371" s="109"/>
      <c r="H6371" s="109"/>
      <c r="I6371" s="110"/>
    </row>
    <row r="6372" spans="2:9">
      <c r="B6372" s="109"/>
      <c r="C6372" s="109"/>
      <c r="D6372" s="109"/>
      <c r="E6372" s="109"/>
      <c r="F6372" s="109"/>
      <c r="G6372" s="109"/>
      <c r="H6372" s="109"/>
      <c r="I6372" s="110"/>
    </row>
    <row r="6373" spans="2:9">
      <c r="B6373" s="109"/>
      <c r="C6373" s="109"/>
      <c r="D6373" s="109"/>
      <c r="E6373" s="109"/>
      <c r="F6373" s="109"/>
      <c r="G6373" s="109"/>
      <c r="H6373" s="109"/>
      <c r="I6373" s="110"/>
    </row>
    <row r="6374" spans="2:9">
      <c r="B6374" s="109"/>
      <c r="C6374" s="109"/>
      <c r="D6374" s="109"/>
      <c r="E6374" s="109"/>
      <c r="F6374" s="109"/>
      <c r="G6374" s="109"/>
      <c r="H6374" s="109"/>
      <c r="I6374" s="110"/>
    </row>
    <row r="6375" spans="2:9">
      <c r="B6375" s="109"/>
      <c r="C6375" s="109"/>
      <c r="D6375" s="109"/>
      <c r="E6375" s="109"/>
      <c r="F6375" s="109"/>
      <c r="G6375" s="109"/>
      <c r="H6375" s="109"/>
      <c r="I6375" s="110"/>
    </row>
    <row r="6376" spans="2:9">
      <c r="B6376" s="109"/>
      <c r="C6376" s="109"/>
      <c r="D6376" s="109"/>
      <c r="E6376" s="109"/>
      <c r="F6376" s="109"/>
      <c r="G6376" s="109"/>
      <c r="H6376" s="109"/>
      <c r="I6376" s="110"/>
    </row>
    <row r="6377" spans="2:9">
      <c r="B6377" s="109"/>
      <c r="C6377" s="109"/>
      <c r="D6377" s="109"/>
      <c r="E6377" s="109"/>
      <c r="F6377" s="109"/>
      <c r="G6377" s="109"/>
      <c r="H6377" s="109"/>
      <c r="I6377" s="110"/>
    </row>
    <row r="6378" spans="2:9">
      <c r="B6378" s="109"/>
      <c r="C6378" s="109"/>
      <c r="D6378" s="109"/>
      <c r="E6378" s="109"/>
      <c r="F6378" s="109"/>
      <c r="G6378" s="109"/>
      <c r="H6378" s="109"/>
      <c r="I6378" s="110"/>
    </row>
    <row r="6379" spans="2:9">
      <c r="B6379" s="109"/>
      <c r="C6379" s="109"/>
      <c r="D6379" s="109"/>
      <c r="E6379" s="109"/>
      <c r="F6379" s="109"/>
      <c r="G6379" s="109"/>
      <c r="H6379" s="109"/>
      <c r="I6379" s="110"/>
    </row>
    <row r="6380" spans="2:9">
      <c r="B6380" s="109"/>
      <c r="C6380" s="109"/>
      <c r="D6380" s="109"/>
      <c r="E6380" s="109"/>
      <c r="F6380" s="109"/>
      <c r="G6380" s="109"/>
      <c r="H6380" s="109"/>
      <c r="I6380" s="110"/>
    </row>
    <row r="6381" spans="2:9">
      <c r="B6381" s="109"/>
      <c r="C6381" s="109"/>
      <c r="D6381" s="109"/>
      <c r="E6381" s="109"/>
      <c r="F6381" s="109"/>
      <c r="G6381" s="109"/>
      <c r="H6381" s="109"/>
      <c r="I6381" s="110"/>
    </row>
    <row r="6382" spans="2:9">
      <c r="B6382" s="109"/>
      <c r="C6382" s="109"/>
      <c r="D6382" s="109"/>
      <c r="E6382" s="109"/>
      <c r="F6382" s="109"/>
      <c r="G6382" s="109"/>
      <c r="H6382" s="109"/>
      <c r="I6382" s="110"/>
    </row>
    <row r="6383" spans="2:9">
      <c r="B6383" s="109"/>
      <c r="C6383" s="109"/>
      <c r="D6383" s="109"/>
      <c r="E6383" s="109"/>
      <c r="F6383" s="109"/>
      <c r="G6383" s="109"/>
      <c r="H6383" s="109"/>
      <c r="I6383" s="110"/>
    </row>
    <row r="6384" spans="2:9">
      <c r="B6384" s="109"/>
      <c r="C6384" s="109"/>
      <c r="D6384" s="109"/>
      <c r="E6384" s="109"/>
      <c r="F6384" s="109"/>
      <c r="G6384" s="109"/>
      <c r="H6384" s="109"/>
      <c r="I6384" s="110"/>
    </row>
    <row r="6385" spans="2:9">
      <c r="B6385" s="109"/>
      <c r="C6385" s="109"/>
      <c r="D6385" s="109"/>
      <c r="E6385" s="109"/>
      <c r="F6385" s="109"/>
      <c r="G6385" s="109"/>
      <c r="H6385" s="109"/>
      <c r="I6385" s="110"/>
    </row>
    <row r="6386" spans="2:9">
      <c r="B6386" s="109"/>
      <c r="C6386" s="109"/>
      <c r="D6386" s="109"/>
      <c r="E6386" s="109"/>
      <c r="F6386" s="109"/>
      <c r="G6386" s="109"/>
      <c r="H6386" s="109"/>
      <c r="I6386" s="110"/>
    </row>
    <row r="6387" spans="2:9">
      <c r="B6387" s="109"/>
      <c r="C6387" s="109"/>
      <c r="D6387" s="109"/>
      <c r="E6387" s="109"/>
      <c r="F6387" s="109"/>
      <c r="G6387" s="109"/>
      <c r="H6387" s="109"/>
      <c r="I6387" s="110"/>
    </row>
    <row r="6388" spans="2:9">
      <c r="B6388" s="109"/>
      <c r="C6388" s="109"/>
      <c r="D6388" s="109"/>
      <c r="E6388" s="109"/>
      <c r="F6388" s="109"/>
      <c r="G6388" s="109"/>
      <c r="H6388" s="109"/>
      <c r="I6388" s="110"/>
    </row>
    <row r="6389" spans="2:9">
      <c r="B6389" s="109"/>
      <c r="C6389" s="109"/>
      <c r="D6389" s="109"/>
      <c r="E6389" s="109"/>
      <c r="F6389" s="109"/>
      <c r="G6389" s="109"/>
      <c r="H6389" s="109"/>
      <c r="I6389" s="110"/>
    </row>
    <row r="6390" spans="2:9">
      <c r="B6390" s="109"/>
      <c r="C6390" s="109"/>
      <c r="D6390" s="109"/>
      <c r="E6390" s="109"/>
      <c r="F6390" s="109"/>
      <c r="G6390" s="109"/>
      <c r="H6390" s="109"/>
      <c r="I6390" s="110"/>
    </row>
    <row r="6391" spans="2:9">
      <c r="B6391" s="109"/>
      <c r="C6391" s="109"/>
      <c r="D6391" s="109"/>
      <c r="E6391" s="109"/>
      <c r="F6391" s="109"/>
      <c r="G6391" s="109"/>
      <c r="H6391" s="109"/>
      <c r="I6391" s="110"/>
    </row>
    <row r="6392" spans="2:9">
      <c r="B6392" s="109"/>
      <c r="C6392" s="109"/>
      <c r="D6392" s="109"/>
      <c r="E6392" s="109"/>
      <c r="F6392" s="109"/>
      <c r="G6392" s="109"/>
      <c r="H6392" s="109"/>
      <c r="I6392" s="110"/>
    </row>
    <row r="6393" spans="2:9">
      <c r="B6393" s="109"/>
      <c r="C6393" s="109"/>
      <c r="D6393" s="109"/>
      <c r="E6393" s="109"/>
      <c r="F6393" s="109"/>
      <c r="G6393" s="109"/>
      <c r="H6393" s="109"/>
      <c r="I6393" s="110"/>
    </row>
    <row r="6394" spans="2:9">
      <c r="B6394" s="109"/>
      <c r="C6394" s="109"/>
      <c r="D6394" s="109"/>
      <c r="E6394" s="109"/>
      <c r="F6394" s="109"/>
      <c r="G6394" s="109"/>
      <c r="H6394" s="109"/>
      <c r="I6394" s="110"/>
    </row>
    <row r="6395" spans="2:9">
      <c r="B6395" s="109"/>
      <c r="C6395" s="109"/>
      <c r="D6395" s="109"/>
      <c r="E6395" s="109"/>
      <c r="F6395" s="109"/>
      <c r="G6395" s="109"/>
      <c r="H6395" s="109"/>
      <c r="I6395" s="110"/>
    </row>
    <row r="6396" spans="2:9">
      <c r="B6396" s="109"/>
      <c r="C6396" s="109"/>
      <c r="D6396" s="109"/>
      <c r="E6396" s="109"/>
      <c r="F6396" s="109"/>
      <c r="G6396" s="109"/>
      <c r="H6396" s="109"/>
      <c r="I6396" s="110"/>
    </row>
    <row r="6397" spans="2:9">
      <c r="B6397" s="109"/>
      <c r="C6397" s="109"/>
      <c r="D6397" s="109"/>
      <c r="E6397" s="109"/>
      <c r="F6397" s="109"/>
      <c r="G6397" s="109"/>
      <c r="H6397" s="109"/>
      <c r="I6397" s="110"/>
    </row>
    <row r="6398" spans="2:9">
      <c r="B6398" s="109"/>
      <c r="C6398" s="109"/>
      <c r="D6398" s="109"/>
      <c r="E6398" s="109"/>
      <c r="F6398" s="109"/>
      <c r="G6398" s="109"/>
      <c r="H6398" s="109"/>
      <c r="I6398" s="110"/>
    </row>
    <row r="6399" spans="2:9">
      <c r="B6399" s="109"/>
      <c r="C6399" s="109"/>
      <c r="D6399" s="109"/>
      <c r="E6399" s="109"/>
      <c r="F6399" s="109"/>
      <c r="G6399" s="109"/>
      <c r="H6399" s="109"/>
      <c r="I6399" s="110"/>
    </row>
    <row r="6400" spans="2:9">
      <c r="B6400" s="109"/>
      <c r="C6400" s="109"/>
      <c r="D6400" s="109"/>
      <c r="E6400" s="109"/>
      <c r="F6400" s="109"/>
      <c r="G6400" s="109"/>
      <c r="H6400" s="109"/>
      <c r="I6400" s="110"/>
    </row>
    <row r="6401" spans="2:9">
      <c r="B6401" s="109"/>
      <c r="C6401" s="109"/>
      <c r="D6401" s="109"/>
      <c r="E6401" s="109"/>
      <c r="F6401" s="109"/>
      <c r="G6401" s="109"/>
      <c r="H6401" s="109"/>
      <c r="I6401" s="110"/>
    </row>
    <row r="6402" spans="2:9">
      <c r="B6402" s="109"/>
      <c r="C6402" s="109"/>
      <c r="D6402" s="109"/>
      <c r="E6402" s="109"/>
      <c r="F6402" s="109"/>
      <c r="G6402" s="109"/>
      <c r="H6402" s="109"/>
      <c r="I6402" s="110"/>
    </row>
    <row r="6403" spans="2:9">
      <c r="B6403" s="109"/>
      <c r="C6403" s="109"/>
      <c r="D6403" s="109"/>
      <c r="E6403" s="109"/>
      <c r="F6403" s="109"/>
      <c r="G6403" s="109"/>
      <c r="H6403" s="109"/>
      <c r="I6403" s="110"/>
    </row>
    <row r="6404" spans="2:9">
      <c r="B6404" s="109"/>
      <c r="C6404" s="109"/>
      <c r="D6404" s="109"/>
      <c r="E6404" s="109"/>
      <c r="F6404" s="109"/>
      <c r="G6404" s="109"/>
      <c r="H6404" s="109"/>
      <c r="I6404" s="110"/>
    </row>
    <row r="6405" spans="2:9">
      <c r="B6405" s="109"/>
      <c r="C6405" s="109"/>
      <c r="D6405" s="109"/>
      <c r="E6405" s="109"/>
      <c r="F6405" s="109"/>
      <c r="G6405" s="109"/>
      <c r="H6405" s="109"/>
      <c r="I6405" s="110"/>
    </row>
    <row r="6406" spans="2:9">
      <c r="B6406" s="109"/>
      <c r="C6406" s="109"/>
      <c r="D6406" s="109"/>
      <c r="E6406" s="109"/>
      <c r="F6406" s="109"/>
      <c r="G6406" s="109"/>
      <c r="H6406" s="109"/>
      <c r="I6406" s="110"/>
    </row>
    <row r="6407" spans="2:9">
      <c r="B6407" s="109"/>
      <c r="C6407" s="109"/>
      <c r="D6407" s="109"/>
      <c r="E6407" s="109"/>
      <c r="F6407" s="109"/>
      <c r="G6407" s="109"/>
      <c r="H6407" s="109"/>
      <c r="I6407" s="110"/>
    </row>
    <row r="6408" spans="2:9">
      <c r="B6408" s="109"/>
      <c r="C6408" s="109"/>
      <c r="D6408" s="109"/>
      <c r="E6408" s="109"/>
      <c r="F6408" s="109"/>
      <c r="G6408" s="109"/>
      <c r="H6408" s="109"/>
      <c r="I6408" s="110"/>
    </row>
    <row r="6409" spans="2:9">
      <c r="B6409" s="109"/>
      <c r="C6409" s="109"/>
      <c r="D6409" s="109"/>
      <c r="E6409" s="109"/>
      <c r="F6409" s="109"/>
      <c r="G6409" s="109"/>
      <c r="H6409" s="109"/>
      <c r="I6409" s="110"/>
    </row>
    <row r="6410" spans="2:9">
      <c r="B6410" s="109"/>
      <c r="C6410" s="109"/>
      <c r="D6410" s="109"/>
      <c r="E6410" s="109"/>
      <c r="F6410" s="109"/>
      <c r="G6410" s="109"/>
      <c r="H6410" s="109"/>
      <c r="I6410" s="110"/>
    </row>
    <row r="6411" spans="2:9">
      <c r="B6411" s="109"/>
      <c r="C6411" s="109"/>
      <c r="D6411" s="109"/>
      <c r="E6411" s="109"/>
      <c r="F6411" s="109"/>
      <c r="G6411" s="109"/>
      <c r="H6411" s="109"/>
      <c r="I6411" s="110"/>
    </row>
    <row r="6412" spans="2:9">
      <c r="B6412" s="109"/>
      <c r="C6412" s="109"/>
      <c r="D6412" s="109"/>
      <c r="E6412" s="109"/>
      <c r="F6412" s="109"/>
      <c r="G6412" s="109"/>
      <c r="H6412" s="109"/>
      <c r="I6412" s="110"/>
    </row>
    <row r="6413" spans="2:9">
      <c r="B6413" s="109"/>
      <c r="C6413" s="109"/>
      <c r="D6413" s="109"/>
      <c r="E6413" s="109"/>
      <c r="F6413" s="109"/>
      <c r="G6413" s="109"/>
      <c r="H6413" s="109"/>
      <c r="I6413" s="110"/>
    </row>
    <row r="6414" spans="2:9">
      <c r="B6414" s="109"/>
      <c r="C6414" s="109"/>
      <c r="D6414" s="109"/>
      <c r="E6414" s="109"/>
      <c r="F6414" s="109"/>
      <c r="G6414" s="109"/>
      <c r="H6414" s="109"/>
      <c r="I6414" s="110"/>
    </row>
    <row r="6415" spans="2:9">
      <c r="B6415" s="109"/>
      <c r="C6415" s="109"/>
      <c r="D6415" s="109"/>
      <c r="E6415" s="109"/>
      <c r="F6415" s="109"/>
      <c r="G6415" s="109"/>
      <c r="H6415" s="109"/>
      <c r="I6415" s="110"/>
    </row>
    <row r="6416" spans="2:9">
      <c r="B6416" s="109"/>
      <c r="C6416" s="109"/>
      <c r="D6416" s="109"/>
      <c r="E6416" s="109"/>
      <c r="F6416" s="109"/>
      <c r="G6416" s="109"/>
      <c r="H6416" s="109"/>
      <c r="I6416" s="110"/>
    </row>
    <row r="6417" spans="2:9">
      <c r="B6417" s="109"/>
      <c r="C6417" s="109"/>
      <c r="D6417" s="109"/>
      <c r="E6417" s="109"/>
      <c r="F6417" s="109"/>
      <c r="G6417" s="109"/>
      <c r="H6417" s="109"/>
      <c r="I6417" s="110"/>
    </row>
    <row r="6418" spans="2:9">
      <c r="B6418" s="109"/>
      <c r="C6418" s="109"/>
      <c r="D6418" s="109"/>
      <c r="E6418" s="109"/>
      <c r="F6418" s="109"/>
      <c r="G6418" s="109"/>
      <c r="H6418" s="109"/>
      <c r="I6418" s="110"/>
    </row>
    <row r="6419" spans="2:9">
      <c r="B6419" s="109"/>
      <c r="C6419" s="109"/>
      <c r="D6419" s="109"/>
      <c r="E6419" s="109"/>
      <c r="F6419" s="109"/>
      <c r="G6419" s="109"/>
      <c r="H6419" s="109"/>
      <c r="I6419" s="110"/>
    </row>
    <row r="6420" spans="2:9">
      <c r="B6420" s="109"/>
      <c r="C6420" s="109"/>
      <c r="D6420" s="109"/>
      <c r="E6420" s="109"/>
      <c r="F6420" s="109"/>
      <c r="G6420" s="109"/>
      <c r="H6420" s="109"/>
      <c r="I6420" s="110"/>
    </row>
    <row r="6421" spans="2:9">
      <c r="B6421" s="109"/>
      <c r="C6421" s="109"/>
      <c r="D6421" s="109"/>
      <c r="E6421" s="109"/>
      <c r="F6421" s="109"/>
      <c r="G6421" s="109"/>
      <c r="H6421" s="109"/>
      <c r="I6421" s="110"/>
    </row>
    <row r="6422" spans="2:9">
      <c r="B6422" s="109"/>
      <c r="C6422" s="109"/>
      <c r="D6422" s="109"/>
      <c r="E6422" s="109"/>
      <c r="F6422" s="109"/>
      <c r="G6422" s="109"/>
      <c r="H6422" s="109"/>
      <c r="I6422" s="110"/>
    </row>
    <row r="6423" spans="2:9">
      <c r="B6423" s="109"/>
      <c r="C6423" s="109"/>
      <c r="D6423" s="109"/>
      <c r="E6423" s="109"/>
      <c r="F6423" s="109"/>
      <c r="G6423" s="109"/>
      <c r="H6423" s="109"/>
      <c r="I6423" s="110"/>
    </row>
    <row r="6424" spans="2:9">
      <c r="B6424" s="109"/>
      <c r="C6424" s="109"/>
      <c r="D6424" s="109"/>
      <c r="E6424" s="109"/>
      <c r="F6424" s="109"/>
      <c r="G6424" s="109"/>
      <c r="H6424" s="109"/>
      <c r="I6424" s="110"/>
    </row>
    <row r="6425" spans="2:9">
      <c r="B6425" s="109"/>
      <c r="C6425" s="109"/>
      <c r="D6425" s="109"/>
      <c r="E6425" s="109"/>
      <c r="F6425" s="109"/>
      <c r="G6425" s="109"/>
      <c r="H6425" s="109"/>
      <c r="I6425" s="110"/>
    </row>
    <row r="6426" spans="2:9">
      <c r="B6426" s="109"/>
      <c r="C6426" s="109"/>
      <c r="D6426" s="109"/>
      <c r="E6426" s="109"/>
      <c r="F6426" s="109"/>
      <c r="G6426" s="109"/>
      <c r="H6426" s="109"/>
      <c r="I6426" s="110"/>
    </row>
    <row r="6427" spans="2:9">
      <c r="B6427" s="109"/>
      <c r="C6427" s="109"/>
      <c r="D6427" s="109"/>
      <c r="E6427" s="109"/>
      <c r="F6427" s="109"/>
      <c r="G6427" s="109"/>
      <c r="H6427" s="109"/>
      <c r="I6427" s="110"/>
    </row>
    <row r="6428" spans="2:9">
      <c r="B6428" s="109"/>
      <c r="C6428" s="109"/>
      <c r="D6428" s="109"/>
      <c r="E6428" s="109"/>
      <c r="F6428" s="109"/>
      <c r="G6428" s="109"/>
      <c r="H6428" s="109"/>
      <c r="I6428" s="110"/>
    </row>
    <row r="6429" spans="2:9">
      <c r="B6429" s="109"/>
      <c r="C6429" s="109"/>
      <c r="D6429" s="109"/>
      <c r="E6429" s="109"/>
      <c r="F6429" s="109"/>
      <c r="G6429" s="109"/>
      <c r="H6429" s="109"/>
      <c r="I6429" s="110"/>
    </row>
    <row r="6430" spans="2:9">
      <c r="B6430" s="109"/>
      <c r="C6430" s="109"/>
      <c r="D6430" s="109"/>
      <c r="E6430" s="109"/>
      <c r="F6430" s="109"/>
      <c r="G6430" s="109"/>
      <c r="H6430" s="109"/>
      <c r="I6430" s="110"/>
    </row>
    <row r="6431" spans="2:9">
      <c r="B6431" s="109"/>
      <c r="C6431" s="109"/>
      <c r="D6431" s="109"/>
      <c r="E6431" s="109"/>
      <c r="F6431" s="109"/>
      <c r="G6431" s="109"/>
      <c r="H6431" s="109"/>
      <c r="I6431" s="110"/>
    </row>
    <row r="6432" spans="2:9">
      <c r="B6432" s="109"/>
      <c r="C6432" s="109"/>
      <c r="D6432" s="109"/>
      <c r="E6432" s="109"/>
      <c r="F6432" s="109"/>
      <c r="G6432" s="109"/>
      <c r="H6432" s="109"/>
      <c r="I6432" s="110"/>
    </row>
    <row r="6433" spans="2:9">
      <c r="B6433" s="109"/>
      <c r="C6433" s="109"/>
      <c r="D6433" s="109"/>
      <c r="E6433" s="109"/>
      <c r="F6433" s="109"/>
      <c r="G6433" s="109"/>
      <c r="H6433" s="109"/>
      <c r="I6433" s="110"/>
    </row>
    <row r="6434" spans="2:9">
      <c r="B6434" s="109"/>
      <c r="C6434" s="109"/>
      <c r="D6434" s="109"/>
      <c r="E6434" s="109"/>
      <c r="F6434" s="109"/>
      <c r="G6434" s="109"/>
      <c r="H6434" s="109"/>
      <c r="I6434" s="110"/>
    </row>
    <row r="6435" spans="2:9">
      <c r="B6435" s="109"/>
      <c r="C6435" s="109"/>
      <c r="D6435" s="109"/>
      <c r="E6435" s="109"/>
      <c r="F6435" s="109"/>
      <c r="G6435" s="109"/>
      <c r="H6435" s="109"/>
      <c r="I6435" s="110"/>
    </row>
    <row r="6436" spans="2:9">
      <c r="B6436" s="109"/>
      <c r="C6436" s="109"/>
      <c r="D6436" s="109"/>
      <c r="E6436" s="109"/>
      <c r="F6436" s="109"/>
      <c r="G6436" s="109"/>
      <c r="H6436" s="109"/>
      <c r="I6436" s="110"/>
    </row>
    <row r="6437" spans="2:9">
      <c r="B6437" s="109"/>
      <c r="C6437" s="109"/>
      <c r="D6437" s="109"/>
      <c r="E6437" s="109"/>
      <c r="F6437" s="109"/>
      <c r="G6437" s="109"/>
      <c r="H6437" s="109"/>
      <c r="I6437" s="110"/>
    </row>
    <row r="6438" spans="2:9">
      <c r="B6438" s="109"/>
      <c r="C6438" s="109"/>
      <c r="D6438" s="109"/>
      <c r="E6438" s="109"/>
      <c r="F6438" s="109"/>
      <c r="G6438" s="109"/>
      <c r="H6438" s="109"/>
      <c r="I6438" s="110"/>
    </row>
    <row r="6439" spans="2:9">
      <c r="B6439" s="109"/>
      <c r="C6439" s="109"/>
      <c r="D6439" s="109"/>
      <c r="E6439" s="109"/>
      <c r="F6439" s="109"/>
      <c r="G6439" s="109"/>
      <c r="H6439" s="109"/>
      <c r="I6439" s="110"/>
    </row>
    <row r="6440" spans="2:9">
      <c r="B6440" s="109"/>
      <c r="C6440" s="109"/>
      <c r="D6440" s="109"/>
      <c r="E6440" s="109"/>
      <c r="F6440" s="109"/>
      <c r="G6440" s="109"/>
      <c r="H6440" s="109"/>
      <c r="I6440" s="110"/>
    </row>
    <row r="6441" spans="2:9">
      <c r="B6441" s="109"/>
      <c r="C6441" s="109"/>
      <c r="D6441" s="109"/>
      <c r="E6441" s="109"/>
      <c r="F6441" s="109"/>
      <c r="G6441" s="109"/>
      <c r="H6441" s="109"/>
      <c r="I6441" s="110"/>
    </row>
    <row r="6442" spans="2:9">
      <c r="B6442" s="109"/>
      <c r="C6442" s="109"/>
      <c r="D6442" s="109"/>
      <c r="E6442" s="109"/>
      <c r="F6442" s="109"/>
      <c r="G6442" s="109"/>
      <c r="H6442" s="109"/>
      <c r="I6442" s="110"/>
    </row>
    <row r="6443" spans="2:9">
      <c r="B6443" s="109"/>
      <c r="C6443" s="109"/>
      <c r="D6443" s="109"/>
      <c r="E6443" s="109"/>
      <c r="F6443" s="109"/>
      <c r="G6443" s="109"/>
      <c r="H6443" s="109"/>
      <c r="I6443" s="110"/>
    </row>
    <row r="6444" spans="2:9">
      <c r="B6444" s="109"/>
      <c r="C6444" s="109"/>
      <c r="D6444" s="109"/>
      <c r="E6444" s="109"/>
      <c r="F6444" s="109"/>
      <c r="G6444" s="109"/>
      <c r="H6444" s="109"/>
      <c r="I6444" s="110"/>
    </row>
    <row r="6445" spans="2:9">
      <c r="B6445" s="109"/>
      <c r="C6445" s="109"/>
      <c r="D6445" s="109"/>
      <c r="E6445" s="109"/>
      <c r="F6445" s="109"/>
      <c r="G6445" s="109"/>
      <c r="H6445" s="109"/>
      <c r="I6445" s="110"/>
    </row>
    <row r="6446" spans="2:9">
      <c r="B6446" s="109"/>
      <c r="C6446" s="109"/>
      <c r="D6446" s="109"/>
      <c r="E6446" s="109"/>
      <c r="F6446" s="109"/>
      <c r="G6446" s="109"/>
      <c r="H6446" s="109"/>
      <c r="I6446" s="110"/>
    </row>
    <row r="6447" spans="2:9">
      <c r="B6447" s="109"/>
      <c r="C6447" s="109"/>
      <c r="D6447" s="109"/>
      <c r="E6447" s="109"/>
      <c r="F6447" s="109"/>
      <c r="G6447" s="109"/>
      <c r="H6447" s="109"/>
      <c r="I6447" s="110"/>
    </row>
    <row r="6448" spans="2:9">
      <c r="B6448" s="109"/>
      <c r="C6448" s="109"/>
      <c r="D6448" s="109"/>
      <c r="E6448" s="109"/>
      <c r="F6448" s="109"/>
      <c r="G6448" s="109"/>
      <c r="H6448" s="109"/>
      <c r="I6448" s="110"/>
    </row>
    <row r="6449" spans="2:9">
      <c r="B6449" s="109"/>
      <c r="C6449" s="109"/>
      <c r="D6449" s="109"/>
      <c r="E6449" s="109"/>
      <c r="F6449" s="109"/>
      <c r="G6449" s="109"/>
      <c r="H6449" s="109"/>
      <c r="I6449" s="110"/>
    </row>
    <row r="6450" spans="2:9">
      <c r="B6450" s="109"/>
      <c r="C6450" s="109"/>
      <c r="D6450" s="109"/>
      <c r="E6450" s="109"/>
      <c r="F6450" s="109"/>
      <c r="G6450" s="109"/>
      <c r="H6450" s="109"/>
      <c r="I6450" s="110"/>
    </row>
    <row r="6451" spans="2:9">
      <c r="B6451" s="109"/>
      <c r="C6451" s="109"/>
      <c r="D6451" s="109"/>
      <c r="E6451" s="109"/>
      <c r="F6451" s="109"/>
      <c r="G6451" s="109"/>
      <c r="H6451" s="109"/>
      <c r="I6451" s="110"/>
    </row>
    <row r="6452" spans="2:9">
      <c r="B6452" s="109"/>
      <c r="C6452" s="109"/>
      <c r="D6452" s="109"/>
      <c r="E6452" s="109"/>
      <c r="F6452" s="109"/>
      <c r="G6452" s="109"/>
      <c r="H6452" s="109"/>
      <c r="I6452" s="110"/>
    </row>
    <row r="6453" spans="2:9">
      <c r="B6453" s="109"/>
      <c r="C6453" s="109"/>
      <c r="D6453" s="109"/>
      <c r="E6453" s="109"/>
      <c r="F6453" s="109"/>
      <c r="G6453" s="109"/>
      <c r="H6453" s="109"/>
      <c r="I6453" s="110"/>
    </row>
    <row r="6454" spans="2:9">
      <c r="B6454" s="109"/>
      <c r="C6454" s="109"/>
      <c r="D6454" s="109"/>
      <c r="E6454" s="109"/>
      <c r="F6454" s="109"/>
      <c r="G6454" s="109"/>
      <c r="H6454" s="109"/>
      <c r="I6454" s="110"/>
    </row>
    <row r="6455" spans="2:9">
      <c r="B6455" s="109"/>
      <c r="C6455" s="109"/>
      <c r="D6455" s="109"/>
      <c r="E6455" s="109"/>
      <c r="F6455" s="109"/>
      <c r="G6455" s="109"/>
      <c r="H6455" s="109"/>
      <c r="I6455" s="110"/>
    </row>
    <row r="6456" spans="2:9">
      <c r="B6456" s="109"/>
      <c r="C6456" s="109"/>
      <c r="D6456" s="109"/>
      <c r="E6456" s="109"/>
      <c r="F6456" s="109"/>
      <c r="G6456" s="109"/>
      <c r="H6456" s="109"/>
      <c r="I6456" s="110"/>
    </row>
    <row r="6457" spans="2:9">
      <c r="B6457" s="109"/>
      <c r="C6457" s="109"/>
      <c r="D6457" s="109"/>
      <c r="E6457" s="109"/>
      <c r="F6457" s="109"/>
      <c r="G6457" s="109"/>
      <c r="H6457" s="109"/>
      <c r="I6457" s="110"/>
    </row>
    <row r="6458" spans="2:9">
      <c r="B6458" s="109"/>
      <c r="C6458" s="109"/>
      <c r="D6458" s="109"/>
      <c r="E6458" s="109"/>
      <c r="F6458" s="109"/>
      <c r="G6458" s="109"/>
      <c r="H6458" s="109"/>
      <c r="I6458" s="110"/>
    </row>
    <row r="6459" spans="2:9">
      <c r="B6459" s="109"/>
      <c r="C6459" s="109"/>
      <c r="D6459" s="109"/>
      <c r="E6459" s="109"/>
      <c r="F6459" s="109"/>
      <c r="G6459" s="109"/>
      <c r="H6459" s="109"/>
      <c r="I6459" s="110"/>
    </row>
    <row r="6460" spans="2:9">
      <c r="B6460" s="109"/>
      <c r="C6460" s="109"/>
      <c r="D6460" s="109"/>
      <c r="E6460" s="109"/>
      <c r="F6460" s="109"/>
      <c r="G6460" s="109"/>
      <c r="H6460" s="109"/>
      <c r="I6460" s="110"/>
    </row>
    <row r="6461" spans="2:9">
      <c r="B6461" s="109"/>
      <c r="C6461" s="109"/>
      <c r="D6461" s="109"/>
      <c r="E6461" s="109"/>
      <c r="F6461" s="109"/>
      <c r="G6461" s="109"/>
      <c r="H6461" s="109"/>
      <c r="I6461" s="110"/>
    </row>
    <row r="6462" spans="2:9">
      <c r="B6462" s="109"/>
      <c r="C6462" s="109"/>
      <c r="D6462" s="109"/>
      <c r="E6462" s="109"/>
      <c r="F6462" s="109"/>
      <c r="G6462" s="109"/>
      <c r="H6462" s="109"/>
      <c r="I6462" s="110"/>
    </row>
    <row r="6463" spans="2:9">
      <c r="B6463" s="109"/>
      <c r="C6463" s="109"/>
      <c r="D6463" s="109"/>
      <c r="E6463" s="109"/>
      <c r="F6463" s="109"/>
      <c r="G6463" s="109"/>
      <c r="H6463" s="109"/>
      <c r="I6463" s="110"/>
    </row>
    <row r="6464" spans="2:9">
      <c r="B6464" s="109"/>
      <c r="C6464" s="109"/>
      <c r="D6464" s="109"/>
      <c r="E6464" s="109"/>
      <c r="F6464" s="109"/>
      <c r="G6464" s="109"/>
      <c r="H6464" s="109"/>
      <c r="I6464" s="110"/>
    </row>
    <row r="6465" spans="2:9">
      <c r="B6465" s="109"/>
      <c r="C6465" s="109"/>
      <c r="D6465" s="109"/>
      <c r="E6465" s="109"/>
      <c r="F6465" s="109"/>
      <c r="G6465" s="109"/>
      <c r="H6465" s="109"/>
      <c r="I6465" s="110"/>
    </row>
    <row r="6466" spans="2:9">
      <c r="B6466" s="109"/>
      <c r="C6466" s="109"/>
      <c r="D6466" s="109"/>
      <c r="E6466" s="109"/>
      <c r="F6466" s="109"/>
      <c r="G6466" s="109"/>
      <c r="H6466" s="109"/>
      <c r="I6466" s="110"/>
    </row>
    <row r="6467" spans="2:9">
      <c r="B6467" s="109"/>
      <c r="C6467" s="109"/>
      <c r="D6467" s="109"/>
      <c r="E6467" s="109"/>
      <c r="F6467" s="109"/>
      <c r="G6467" s="109"/>
      <c r="H6467" s="109"/>
      <c r="I6467" s="110"/>
    </row>
    <row r="6468" spans="2:9">
      <c r="B6468" s="109"/>
      <c r="C6468" s="109"/>
      <c r="D6468" s="109"/>
      <c r="E6468" s="109"/>
      <c r="F6468" s="109"/>
      <c r="G6468" s="109"/>
      <c r="H6468" s="109"/>
      <c r="I6468" s="110"/>
    </row>
    <row r="6469" spans="2:9">
      <c r="B6469" s="109"/>
      <c r="C6469" s="109"/>
      <c r="D6469" s="109"/>
      <c r="E6469" s="109"/>
      <c r="F6469" s="109"/>
      <c r="G6469" s="109"/>
      <c r="H6469" s="109"/>
      <c r="I6469" s="110"/>
    </row>
    <row r="6470" spans="2:9">
      <c r="B6470" s="109"/>
      <c r="C6470" s="109"/>
      <c r="D6470" s="109"/>
      <c r="E6470" s="109"/>
      <c r="F6470" s="109"/>
      <c r="G6470" s="109"/>
      <c r="H6470" s="109"/>
      <c r="I6470" s="110"/>
    </row>
    <row r="6471" spans="2:9">
      <c r="B6471" s="109"/>
      <c r="C6471" s="109"/>
      <c r="D6471" s="109"/>
      <c r="E6471" s="109"/>
      <c r="F6471" s="109"/>
      <c r="G6471" s="109"/>
      <c r="H6471" s="109"/>
      <c r="I6471" s="110"/>
    </row>
    <row r="6472" spans="2:9">
      <c r="B6472" s="109"/>
      <c r="C6472" s="109"/>
      <c r="D6472" s="109"/>
      <c r="E6472" s="109"/>
      <c r="F6472" s="109"/>
      <c r="G6472" s="109"/>
      <c r="H6472" s="109"/>
      <c r="I6472" s="110"/>
    </row>
    <row r="6473" spans="2:9">
      <c r="B6473" s="109"/>
      <c r="C6473" s="109"/>
      <c r="D6473" s="109"/>
      <c r="E6473" s="109"/>
      <c r="F6473" s="109"/>
      <c r="G6473" s="109"/>
      <c r="H6473" s="109"/>
      <c r="I6473" s="110"/>
    </row>
    <row r="6474" spans="2:9">
      <c r="B6474" s="109"/>
      <c r="C6474" s="109"/>
      <c r="D6474" s="109"/>
      <c r="E6474" s="109"/>
      <c r="F6474" s="109"/>
      <c r="G6474" s="109"/>
      <c r="H6474" s="109"/>
      <c r="I6474" s="110"/>
    </row>
    <row r="6475" spans="2:9">
      <c r="B6475" s="109"/>
      <c r="C6475" s="109"/>
      <c r="D6475" s="109"/>
      <c r="E6475" s="109"/>
      <c r="F6475" s="109"/>
      <c r="G6475" s="109"/>
      <c r="H6475" s="109"/>
      <c r="I6475" s="110"/>
    </row>
    <row r="6476" spans="2:9">
      <c r="B6476" s="109"/>
      <c r="C6476" s="109"/>
      <c r="D6476" s="109"/>
      <c r="E6476" s="109"/>
      <c r="F6476" s="109"/>
      <c r="G6476" s="109"/>
      <c r="H6476" s="109"/>
      <c r="I6476" s="110"/>
    </row>
    <row r="6477" spans="2:9">
      <c r="B6477" s="109"/>
      <c r="C6477" s="109"/>
      <c r="D6477" s="109"/>
      <c r="E6477" s="109"/>
      <c r="F6477" s="109"/>
      <c r="G6477" s="109"/>
      <c r="H6477" s="109"/>
      <c r="I6477" s="110"/>
    </row>
    <row r="6478" spans="2:9">
      <c r="B6478" s="109"/>
      <c r="C6478" s="109"/>
      <c r="D6478" s="109"/>
      <c r="E6478" s="109"/>
      <c r="F6478" s="109"/>
      <c r="G6478" s="109"/>
      <c r="H6478" s="109"/>
      <c r="I6478" s="110"/>
    </row>
    <row r="6479" spans="2:9">
      <c r="B6479" s="109"/>
      <c r="C6479" s="109"/>
      <c r="D6479" s="109"/>
      <c r="E6479" s="109"/>
      <c r="F6479" s="109"/>
      <c r="G6479" s="109"/>
      <c r="H6479" s="109"/>
      <c r="I6479" s="110"/>
    </row>
    <row r="6480" spans="2:9">
      <c r="B6480" s="109"/>
      <c r="C6480" s="109"/>
      <c r="D6480" s="109"/>
      <c r="E6480" s="109"/>
      <c r="F6480" s="109"/>
      <c r="G6480" s="109"/>
      <c r="H6480" s="109"/>
      <c r="I6480" s="110"/>
    </row>
    <row r="6481" spans="2:9">
      <c r="B6481" s="109"/>
      <c r="C6481" s="109"/>
      <c r="D6481" s="109"/>
      <c r="E6481" s="109"/>
      <c r="F6481" s="109"/>
      <c r="G6481" s="109"/>
      <c r="H6481" s="109"/>
      <c r="I6481" s="110"/>
    </row>
    <row r="6482" spans="2:9">
      <c r="B6482" s="109"/>
      <c r="C6482" s="109"/>
      <c r="D6482" s="109"/>
      <c r="E6482" s="109"/>
      <c r="F6482" s="109"/>
      <c r="G6482" s="109"/>
      <c r="H6482" s="109"/>
      <c r="I6482" s="110"/>
    </row>
    <row r="6483" spans="2:9">
      <c r="B6483" s="109"/>
      <c r="C6483" s="109"/>
      <c r="D6483" s="109"/>
      <c r="E6483" s="109"/>
      <c r="F6483" s="109"/>
      <c r="G6483" s="109"/>
      <c r="H6483" s="109"/>
      <c r="I6483" s="110"/>
    </row>
    <row r="6484" spans="2:9">
      <c r="B6484" s="109"/>
      <c r="C6484" s="109"/>
      <c r="D6484" s="109"/>
      <c r="E6484" s="109"/>
      <c r="F6484" s="109"/>
      <c r="G6484" s="109"/>
      <c r="H6484" s="109"/>
      <c r="I6484" s="110"/>
    </row>
    <row r="6485" spans="2:9">
      <c r="B6485" s="109"/>
      <c r="C6485" s="109"/>
      <c r="D6485" s="109"/>
      <c r="E6485" s="109"/>
      <c r="F6485" s="109"/>
      <c r="G6485" s="109"/>
      <c r="H6485" s="109"/>
      <c r="I6485" s="110"/>
    </row>
    <row r="6486" spans="2:9">
      <c r="B6486" s="109"/>
      <c r="C6486" s="109"/>
      <c r="D6486" s="109"/>
      <c r="E6486" s="109"/>
      <c r="F6486" s="109"/>
      <c r="G6486" s="109"/>
      <c r="H6486" s="109"/>
      <c r="I6486" s="110"/>
    </row>
    <row r="6487" spans="2:9">
      <c r="B6487" s="109"/>
      <c r="C6487" s="109"/>
      <c r="D6487" s="109"/>
      <c r="E6487" s="109"/>
      <c r="F6487" s="109"/>
      <c r="G6487" s="109"/>
      <c r="H6487" s="109"/>
      <c r="I6487" s="110"/>
    </row>
    <row r="6488" spans="2:9">
      <c r="B6488" s="109"/>
      <c r="C6488" s="109"/>
      <c r="D6488" s="109"/>
      <c r="E6488" s="109"/>
      <c r="F6488" s="109"/>
      <c r="G6488" s="109"/>
      <c r="H6488" s="109"/>
      <c r="I6488" s="110"/>
    </row>
    <row r="6489" spans="2:9">
      <c r="B6489" s="109"/>
      <c r="C6489" s="109"/>
      <c r="D6489" s="109"/>
      <c r="E6489" s="109"/>
      <c r="F6489" s="109"/>
      <c r="G6489" s="109"/>
      <c r="H6489" s="109"/>
      <c r="I6489" s="110"/>
    </row>
    <row r="6490" spans="2:9">
      <c r="B6490" s="109"/>
      <c r="C6490" s="109"/>
      <c r="D6490" s="109"/>
      <c r="E6490" s="109"/>
      <c r="F6490" s="109"/>
      <c r="G6490" s="109"/>
      <c r="H6490" s="109"/>
      <c r="I6490" s="110"/>
    </row>
    <row r="6491" spans="2:9">
      <c r="B6491" s="109"/>
      <c r="C6491" s="109"/>
      <c r="D6491" s="109"/>
      <c r="E6491" s="109"/>
      <c r="F6491" s="109"/>
      <c r="G6491" s="109"/>
      <c r="H6491" s="109"/>
      <c r="I6491" s="110"/>
    </row>
    <row r="6492" spans="2:9">
      <c r="B6492" s="109"/>
      <c r="C6492" s="109"/>
      <c r="D6492" s="109"/>
      <c r="E6492" s="109"/>
      <c r="F6492" s="109"/>
      <c r="G6492" s="109"/>
      <c r="H6492" s="109"/>
      <c r="I6492" s="110"/>
    </row>
    <row r="6493" spans="2:9">
      <c r="B6493" s="109"/>
      <c r="C6493" s="109"/>
      <c r="D6493" s="109"/>
      <c r="E6493" s="109"/>
      <c r="F6493" s="109"/>
      <c r="G6493" s="109"/>
      <c r="H6493" s="109"/>
      <c r="I6493" s="110"/>
    </row>
    <row r="6494" spans="2:9">
      <c r="B6494" s="109"/>
      <c r="C6494" s="109"/>
      <c r="D6494" s="109"/>
      <c r="E6494" s="109"/>
      <c r="F6494" s="109"/>
      <c r="G6494" s="109"/>
      <c r="H6494" s="109"/>
      <c r="I6494" s="110"/>
    </row>
    <row r="6495" spans="2:9">
      <c r="B6495" s="109"/>
      <c r="C6495" s="109"/>
      <c r="D6495" s="109"/>
      <c r="E6495" s="109"/>
      <c r="F6495" s="109"/>
      <c r="G6495" s="109"/>
      <c r="H6495" s="109"/>
      <c r="I6495" s="110"/>
    </row>
    <row r="6496" spans="2:9">
      <c r="B6496" s="109"/>
      <c r="C6496" s="109"/>
      <c r="D6496" s="109"/>
      <c r="E6496" s="109"/>
      <c r="F6496" s="109"/>
      <c r="G6496" s="109"/>
      <c r="H6496" s="109"/>
      <c r="I6496" s="110"/>
    </row>
    <row r="6497" spans="2:9">
      <c r="B6497" s="109"/>
      <c r="C6497" s="109"/>
      <c r="D6497" s="109"/>
      <c r="E6497" s="109"/>
      <c r="F6497" s="109"/>
      <c r="G6497" s="109"/>
      <c r="H6497" s="109"/>
      <c r="I6497" s="110"/>
    </row>
    <row r="6498" spans="2:9">
      <c r="B6498" s="109"/>
      <c r="C6498" s="109"/>
      <c r="D6498" s="109"/>
      <c r="E6498" s="109"/>
      <c r="F6498" s="109"/>
      <c r="G6498" s="109"/>
      <c r="H6498" s="109"/>
      <c r="I6498" s="110"/>
    </row>
    <row r="6499" spans="2:9">
      <c r="B6499" s="109"/>
      <c r="C6499" s="109"/>
      <c r="D6499" s="109"/>
      <c r="E6499" s="109"/>
      <c r="F6499" s="109"/>
      <c r="G6499" s="109"/>
      <c r="H6499" s="109"/>
      <c r="I6499" s="110"/>
    </row>
    <row r="6500" spans="2:9">
      <c r="B6500" s="109"/>
      <c r="C6500" s="109"/>
      <c r="D6500" s="109"/>
      <c r="E6500" s="109"/>
      <c r="F6500" s="109"/>
      <c r="G6500" s="109"/>
      <c r="H6500" s="109"/>
      <c r="I6500" s="110"/>
    </row>
    <row r="6501" spans="2:9">
      <c r="B6501" s="109"/>
      <c r="C6501" s="109"/>
      <c r="D6501" s="109"/>
      <c r="E6501" s="109"/>
      <c r="F6501" s="109"/>
      <c r="G6501" s="109"/>
      <c r="H6501" s="109"/>
      <c r="I6501" s="110"/>
    </row>
    <row r="6502" spans="2:9">
      <c r="B6502" s="109"/>
      <c r="C6502" s="109"/>
      <c r="D6502" s="109"/>
      <c r="E6502" s="109"/>
      <c r="F6502" s="109"/>
      <c r="G6502" s="109"/>
      <c r="H6502" s="109"/>
      <c r="I6502" s="110"/>
    </row>
    <row r="6503" spans="2:9">
      <c r="B6503" s="109"/>
      <c r="C6503" s="109"/>
      <c r="D6503" s="109"/>
      <c r="E6503" s="109"/>
      <c r="F6503" s="109"/>
      <c r="G6503" s="109"/>
      <c r="H6503" s="109"/>
      <c r="I6503" s="110"/>
    </row>
    <row r="6504" spans="2:9">
      <c r="B6504" s="109"/>
      <c r="C6504" s="109"/>
      <c r="D6504" s="109"/>
      <c r="E6504" s="109"/>
      <c r="F6504" s="109"/>
      <c r="G6504" s="109"/>
      <c r="H6504" s="109"/>
      <c r="I6504" s="110"/>
    </row>
    <row r="6505" spans="2:9">
      <c r="B6505" s="109"/>
      <c r="C6505" s="109"/>
      <c r="D6505" s="109"/>
      <c r="E6505" s="109"/>
      <c r="F6505" s="109"/>
      <c r="G6505" s="109"/>
      <c r="H6505" s="109"/>
      <c r="I6505" s="110"/>
    </row>
    <row r="6506" spans="2:9">
      <c r="B6506" s="109"/>
      <c r="C6506" s="109"/>
      <c r="D6506" s="109"/>
      <c r="E6506" s="109"/>
      <c r="F6506" s="109"/>
      <c r="G6506" s="109"/>
      <c r="H6506" s="109"/>
      <c r="I6506" s="110"/>
    </row>
    <row r="6507" spans="2:9">
      <c r="B6507" s="109"/>
      <c r="C6507" s="109"/>
      <c r="D6507" s="109"/>
      <c r="E6507" s="109"/>
      <c r="F6507" s="109"/>
      <c r="G6507" s="109"/>
      <c r="H6507" s="109"/>
      <c r="I6507" s="110"/>
    </row>
    <row r="6508" spans="2:9">
      <c r="B6508" s="109"/>
      <c r="C6508" s="109"/>
      <c r="D6508" s="109"/>
      <c r="E6508" s="109"/>
      <c r="F6508" s="109"/>
      <c r="G6508" s="109"/>
      <c r="H6508" s="109"/>
      <c r="I6508" s="110"/>
    </row>
    <row r="6509" spans="2:9">
      <c r="B6509" s="109"/>
      <c r="C6509" s="109"/>
      <c r="D6509" s="109"/>
      <c r="E6509" s="109"/>
      <c r="F6509" s="109"/>
      <c r="G6509" s="109"/>
      <c r="H6509" s="109"/>
      <c r="I6509" s="110"/>
    </row>
    <row r="6510" spans="2:9">
      <c r="B6510" s="109"/>
      <c r="C6510" s="109"/>
      <c r="D6510" s="109"/>
      <c r="E6510" s="109"/>
      <c r="F6510" s="109"/>
      <c r="G6510" s="109"/>
      <c r="H6510" s="109"/>
      <c r="I6510" s="110"/>
    </row>
    <row r="6511" spans="2:9">
      <c r="B6511" s="109"/>
      <c r="C6511" s="109"/>
      <c r="D6511" s="109"/>
      <c r="E6511" s="109"/>
      <c r="F6511" s="109"/>
      <c r="G6511" s="109"/>
      <c r="H6511" s="109"/>
      <c r="I6511" s="110"/>
    </row>
    <row r="6512" spans="2:9">
      <c r="B6512" s="109"/>
      <c r="C6512" s="109"/>
      <c r="D6512" s="109"/>
      <c r="E6512" s="109"/>
      <c r="F6512" s="109"/>
      <c r="G6512" s="109"/>
      <c r="H6512" s="109"/>
      <c r="I6512" s="110"/>
    </row>
    <row r="6513" spans="2:9">
      <c r="B6513" s="109"/>
      <c r="C6513" s="109"/>
      <c r="D6513" s="109"/>
      <c r="E6513" s="109"/>
      <c r="F6513" s="109"/>
      <c r="G6513" s="109"/>
      <c r="H6513" s="109"/>
      <c r="I6513" s="110"/>
    </row>
    <row r="6514" spans="2:9">
      <c r="B6514" s="109"/>
      <c r="C6514" s="109"/>
      <c r="D6514" s="109"/>
      <c r="E6514" s="109"/>
      <c r="F6514" s="109"/>
      <c r="G6514" s="109"/>
      <c r="H6514" s="109"/>
      <c r="I6514" s="110"/>
    </row>
    <row r="6515" spans="2:9">
      <c r="B6515" s="109"/>
      <c r="C6515" s="109"/>
      <c r="D6515" s="109"/>
      <c r="E6515" s="109"/>
      <c r="F6515" s="109"/>
      <c r="G6515" s="109"/>
      <c r="H6515" s="109"/>
      <c r="I6515" s="110"/>
    </row>
    <row r="6516" spans="2:9">
      <c r="B6516" s="109"/>
      <c r="C6516" s="109"/>
      <c r="D6516" s="109"/>
      <c r="E6516" s="109"/>
      <c r="F6516" s="109"/>
      <c r="G6516" s="109"/>
      <c r="H6516" s="109"/>
      <c r="I6516" s="110"/>
    </row>
    <row r="6517" spans="2:9">
      <c r="B6517" s="109"/>
      <c r="C6517" s="109"/>
      <c r="D6517" s="109"/>
      <c r="E6517" s="109"/>
      <c r="F6517" s="109"/>
      <c r="G6517" s="109"/>
      <c r="H6517" s="109"/>
      <c r="I6517" s="110"/>
    </row>
    <row r="6518" spans="2:9">
      <c r="B6518" s="109"/>
      <c r="C6518" s="109"/>
      <c r="D6518" s="109"/>
      <c r="E6518" s="109"/>
      <c r="F6518" s="109"/>
      <c r="G6518" s="109"/>
      <c r="H6518" s="109"/>
      <c r="I6518" s="110"/>
    </row>
    <row r="6519" spans="2:9">
      <c r="B6519" s="109"/>
      <c r="C6519" s="109"/>
      <c r="D6519" s="109"/>
      <c r="E6519" s="109"/>
      <c r="F6519" s="109"/>
      <c r="G6519" s="109"/>
      <c r="H6519" s="109"/>
      <c r="I6519" s="110"/>
    </row>
    <row r="6520" spans="2:9">
      <c r="B6520" s="109"/>
      <c r="C6520" s="109"/>
      <c r="D6520" s="109"/>
      <c r="E6520" s="109"/>
      <c r="F6520" s="109"/>
      <c r="G6520" s="109"/>
      <c r="H6520" s="109"/>
      <c r="I6520" s="110"/>
    </row>
    <row r="6521" spans="2:9">
      <c r="B6521" s="109"/>
      <c r="C6521" s="109"/>
      <c r="D6521" s="109"/>
      <c r="E6521" s="109"/>
      <c r="F6521" s="109"/>
      <c r="G6521" s="109"/>
      <c r="H6521" s="109"/>
      <c r="I6521" s="110"/>
    </row>
    <row r="6522" spans="2:9">
      <c r="B6522" s="109"/>
      <c r="C6522" s="109"/>
      <c r="D6522" s="109"/>
      <c r="E6522" s="109"/>
      <c r="F6522" s="109"/>
      <c r="G6522" s="109"/>
      <c r="H6522" s="109"/>
      <c r="I6522" s="110"/>
    </row>
    <row r="6523" spans="2:9">
      <c r="B6523" s="109"/>
      <c r="C6523" s="109"/>
      <c r="D6523" s="109"/>
      <c r="E6523" s="109"/>
      <c r="F6523" s="109"/>
      <c r="G6523" s="109"/>
      <c r="H6523" s="109"/>
      <c r="I6523" s="110"/>
    </row>
    <row r="6524" spans="2:9">
      <c r="B6524" s="109"/>
      <c r="C6524" s="109"/>
      <c r="D6524" s="109"/>
      <c r="E6524" s="109"/>
      <c r="F6524" s="109"/>
      <c r="G6524" s="109"/>
      <c r="H6524" s="109"/>
      <c r="I6524" s="110"/>
    </row>
    <row r="6525" spans="2:9">
      <c r="B6525" s="109"/>
      <c r="C6525" s="109"/>
      <c r="D6525" s="109"/>
      <c r="E6525" s="109"/>
      <c r="F6525" s="109"/>
      <c r="G6525" s="109"/>
      <c r="H6525" s="109"/>
      <c r="I6525" s="110"/>
    </row>
    <row r="6526" spans="2:9">
      <c r="B6526" s="109"/>
      <c r="C6526" s="109"/>
      <c r="D6526" s="109"/>
      <c r="E6526" s="109"/>
      <c r="F6526" s="109"/>
      <c r="G6526" s="109"/>
      <c r="H6526" s="109"/>
      <c r="I6526" s="110"/>
    </row>
    <row r="6527" spans="2:9">
      <c r="B6527" s="109"/>
      <c r="C6527" s="109"/>
      <c r="D6527" s="109"/>
      <c r="E6527" s="109"/>
      <c r="F6527" s="109"/>
      <c r="G6527" s="109"/>
      <c r="H6527" s="109"/>
      <c r="I6527" s="110"/>
    </row>
    <row r="6528" spans="2:9">
      <c r="B6528" s="109"/>
      <c r="C6528" s="109"/>
      <c r="D6528" s="109"/>
      <c r="E6528" s="109"/>
      <c r="F6528" s="109"/>
      <c r="G6528" s="109"/>
      <c r="H6528" s="109"/>
      <c r="I6528" s="110"/>
    </row>
    <row r="6529" spans="2:9">
      <c r="B6529" s="109"/>
      <c r="C6529" s="109"/>
      <c r="D6529" s="109"/>
      <c r="E6529" s="109"/>
      <c r="F6529" s="109"/>
      <c r="G6529" s="109"/>
      <c r="H6529" s="109"/>
      <c r="I6529" s="110"/>
    </row>
    <row r="6530" spans="2:9">
      <c r="B6530" s="109"/>
      <c r="C6530" s="109"/>
      <c r="D6530" s="109"/>
      <c r="E6530" s="109"/>
      <c r="F6530" s="109"/>
      <c r="G6530" s="109"/>
      <c r="H6530" s="109"/>
      <c r="I6530" s="110"/>
    </row>
    <row r="6531" spans="2:9">
      <c r="B6531" s="109"/>
      <c r="C6531" s="109"/>
      <c r="D6531" s="109"/>
      <c r="E6531" s="109"/>
      <c r="F6531" s="109"/>
      <c r="G6531" s="109"/>
      <c r="H6531" s="109"/>
      <c r="I6531" s="110"/>
    </row>
    <row r="6532" spans="2:9">
      <c r="B6532" s="109"/>
      <c r="C6532" s="109"/>
      <c r="D6532" s="109"/>
      <c r="E6532" s="109"/>
      <c r="F6532" s="109"/>
      <c r="G6532" s="109"/>
      <c r="H6532" s="109"/>
      <c r="I6532" s="110"/>
    </row>
    <row r="6533" spans="2:9">
      <c r="B6533" s="109"/>
      <c r="C6533" s="109"/>
      <c r="D6533" s="109"/>
      <c r="E6533" s="109"/>
      <c r="F6533" s="109"/>
      <c r="G6533" s="109"/>
      <c r="H6533" s="109"/>
      <c r="I6533" s="110"/>
    </row>
    <row r="6534" spans="2:9">
      <c r="B6534" s="109"/>
      <c r="C6534" s="109"/>
      <c r="D6534" s="109"/>
      <c r="E6534" s="109"/>
      <c r="F6534" s="109"/>
      <c r="G6534" s="109"/>
      <c r="H6534" s="109"/>
      <c r="I6534" s="110"/>
    </row>
    <row r="6535" spans="2:9">
      <c r="B6535" s="109"/>
      <c r="C6535" s="109"/>
      <c r="D6535" s="109"/>
      <c r="E6535" s="109"/>
      <c r="F6535" s="109"/>
      <c r="G6535" s="109"/>
      <c r="H6535" s="109"/>
      <c r="I6535" s="110"/>
    </row>
    <row r="6536" spans="2:9">
      <c r="B6536" s="109"/>
      <c r="C6536" s="109"/>
      <c r="D6536" s="109"/>
      <c r="E6536" s="109"/>
      <c r="F6536" s="109"/>
      <c r="G6536" s="109"/>
      <c r="H6536" s="109"/>
      <c r="I6536" s="110"/>
    </row>
    <row r="6537" spans="2:9">
      <c r="B6537" s="109"/>
      <c r="C6537" s="109"/>
      <c r="D6537" s="109"/>
      <c r="E6537" s="109"/>
      <c r="F6537" s="109"/>
      <c r="G6537" s="109"/>
      <c r="H6537" s="109"/>
      <c r="I6537" s="110"/>
    </row>
    <row r="6538" spans="2:9">
      <c r="B6538" s="109"/>
      <c r="C6538" s="109"/>
      <c r="D6538" s="109"/>
      <c r="E6538" s="109"/>
      <c r="F6538" s="109"/>
      <c r="G6538" s="109"/>
      <c r="H6538" s="109"/>
      <c r="I6538" s="110"/>
    </row>
    <row r="6539" spans="2:9">
      <c r="B6539" s="109"/>
      <c r="C6539" s="109"/>
      <c r="D6539" s="109"/>
      <c r="E6539" s="109"/>
      <c r="F6539" s="109"/>
      <c r="G6539" s="109"/>
      <c r="H6539" s="109"/>
      <c r="I6539" s="110"/>
    </row>
    <row r="6540" spans="2:9">
      <c r="B6540" s="109"/>
      <c r="C6540" s="109"/>
      <c r="D6540" s="109"/>
      <c r="E6540" s="109"/>
      <c r="F6540" s="109"/>
      <c r="G6540" s="109"/>
      <c r="H6540" s="109"/>
      <c r="I6540" s="110"/>
    </row>
    <row r="6541" spans="2:9">
      <c r="B6541" s="109"/>
      <c r="C6541" s="109"/>
      <c r="D6541" s="109"/>
      <c r="E6541" s="109"/>
      <c r="F6541" s="109"/>
      <c r="G6541" s="109"/>
      <c r="H6541" s="109"/>
      <c r="I6541" s="110"/>
    </row>
    <row r="6542" spans="2:9">
      <c r="B6542" s="109"/>
      <c r="C6542" s="109"/>
      <c r="D6542" s="109"/>
      <c r="E6542" s="109"/>
      <c r="F6542" s="109"/>
      <c r="G6542" s="109"/>
      <c r="H6542" s="109"/>
      <c r="I6542" s="110"/>
    </row>
    <row r="6543" spans="2:9">
      <c r="B6543" s="109"/>
      <c r="C6543" s="109"/>
      <c r="D6543" s="109"/>
      <c r="E6543" s="109"/>
      <c r="F6543" s="109"/>
      <c r="G6543" s="109"/>
      <c r="H6543" s="109"/>
      <c r="I6543" s="110"/>
    </row>
    <row r="6544" spans="2:9">
      <c r="B6544" s="109"/>
      <c r="C6544" s="109"/>
      <c r="D6544" s="109"/>
      <c r="E6544" s="109"/>
      <c r="F6544" s="109"/>
      <c r="G6544" s="109"/>
      <c r="H6544" s="109"/>
      <c r="I6544" s="110"/>
    </row>
    <row r="6545" spans="2:9">
      <c r="B6545" s="109"/>
      <c r="C6545" s="109"/>
      <c r="D6545" s="109"/>
      <c r="E6545" s="109"/>
      <c r="F6545" s="109"/>
      <c r="G6545" s="109"/>
      <c r="H6545" s="109"/>
      <c r="I6545" s="110"/>
    </row>
    <row r="6546" spans="2:9">
      <c r="B6546" s="109"/>
      <c r="C6546" s="109"/>
      <c r="D6546" s="109"/>
      <c r="E6546" s="109"/>
      <c r="F6546" s="109"/>
      <c r="G6546" s="109"/>
      <c r="H6546" s="109"/>
      <c r="I6546" s="110"/>
    </row>
    <row r="6547" spans="2:9">
      <c r="B6547" s="109"/>
      <c r="C6547" s="109"/>
      <c r="D6547" s="109"/>
      <c r="E6547" s="109"/>
      <c r="F6547" s="109"/>
      <c r="G6547" s="109"/>
      <c r="H6547" s="109"/>
      <c r="I6547" s="110"/>
    </row>
    <row r="6548" spans="2:9">
      <c r="B6548" s="109"/>
      <c r="C6548" s="109"/>
      <c r="D6548" s="109"/>
      <c r="E6548" s="109"/>
      <c r="F6548" s="109"/>
      <c r="G6548" s="109"/>
      <c r="H6548" s="109"/>
      <c r="I6548" s="110"/>
    </row>
    <row r="6549" spans="2:9">
      <c r="B6549" s="109"/>
      <c r="C6549" s="109"/>
      <c r="D6549" s="109"/>
      <c r="E6549" s="109"/>
      <c r="F6549" s="109"/>
      <c r="G6549" s="109"/>
      <c r="H6549" s="109"/>
      <c r="I6549" s="110"/>
    </row>
    <row r="6550" spans="2:9">
      <c r="B6550" s="109"/>
      <c r="C6550" s="109"/>
      <c r="D6550" s="109"/>
      <c r="E6550" s="109"/>
      <c r="F6550" s="109"/>
      <c r="G6550" s="109"/>
      <c r="H6550" s="109"/>
      <c r="I6550" s="110"/>
    </row>
    <row r="6551" spans="2:9">
      <c r="B6551" s="109"/>
      <c r="C6551" s="109"/>
      <c r="D6551" s="109"/>
      <c r="E6551" s="109"/>
      <c r="F6551" s="109"/>
      <c r="G6551" s="109"/>
      <c r="H6551" s="109"/>
      <c r="I6551" s="110"/>
    </row>
    <row r="6552" spans="2:9">
      <c r="B6552" s="109"/>
      <c r="C6552" s="109"/>
      <c r="D6552" s="109"/>
      <c r="E6552" s="109"/>
      <c r="F6552" s="109"/>
      <c r="G6552" s="109"/>
      <c r="H6552" s="109"/>
      <c r="I6552" s="110"/>
    </row>
    <row r="6553" spans="2:9">
      <c r="B6553" s="109"/>
      <c r="C6553" s="109"/>
      <c r="D6553" s="109"/>
      <c r="E6553" s="109"/>
      <c r="F6553" s="109"/>
      <c r="G6553" s="109"/>
      <c r="H6553" s="109"/>
      <c r="I6553" s="110"/>
    </row>
    <row r="6554" spans="2:9">
      <c r="B6554" s="109"/>
      <c r="C6554" s="109"/>
      <c r="D6554" s="109"/>
      <c r="E6554" s="109"/>
      <c r="F6554" s="109"/>
      <c r="G6554" s="109"/>
      <c r="H6554" s="109"/>
      <c r="I6554" s="110"/>
    </row>
    <row r="6555" spans="2:9">
      <c r="B6555" s="109"/>
      <c r="C6555" s="109"/>
      <c r="D6555" s="109"/>
      <c r="E6555" s="109"/>
      <c r="F6555" s="109"/>
      <c r="G6555" s="109"/>
      <c r="H6555" s="109"/>
      <c r="I6555" s="110"/>
    </row>
    <row r="6556" spans="2:9">
      <c r="B6556" s="109"/>
      <c r="C6556" s="109"/>
      <c r="D6556" s="109"/>
      <c r="E6556" s="109"/>
      <c r="F6556" s="109"/>
      <c r="G6556" s="109"/>
      <c r="H6556" s="109"/>
      <c r="I6556" s="110"/>
    </row>
    <row r="6557" spans="2:9">
      <c r="B6557" s="109"/>
      <c r="C6557" s="109"/>
      <c r="D6557" s="109"/>
      <c r="E6557" s="109"/>
      <c r="F6557" s="109"/>
      <c r="G6557" s="109"/>
      <c r="H6557" s="109"/>
      <c r="I6557" s="110"/>
    </row>
    <row r="6558" spans="2:9">
      <c r="B6558" s="109"/>
      <c r="C6558" s="109"/>
      <c r="D6558" s="109"/>
      <c r="E6558" s="109"/>
      <c r="F6558" s="109"/>
      <c r="G6558" s="109"/>
      <c r="H6558" s="109"/>
      <c r="I6558" s="110"/>
    </row>
    <row r="6559" spans="2:9">
      <c r="B6559" s="109"/>
      <c r="C6559" s="109"/>
      <c r="D6559" s="109"/>
      <c r="E6559" s="109"/>
      <c r="F6559" s="109"/>
      <c r="G6559" s="109"/>
      <c r="H6559" s="109"/>
      <c r="I6559" s="110"/>
    </row>
    <row r="6560" spans="2:9">
      <c r="B6560" s="109"/>
      <c r="C6560" s="109"/>
      <c r="D6560" s="109"/>
      <c r="E6560" s="109"/>
      <c r="F6560" s="109"/>
      <c r="G6560" s="109"/>
      <c r="H6560" s="109"/>
      <c r="I6560" s="110"/>
    </row>
    <row r="6561" spans="2:9">
      <c r="B6561" s="109"/>
      <c r="C6561" s="109"/>
      <c r="D6561" s="109"/>
      <c r="E6561" s="109"/>
      <c r="F6561" s="109"/>
      <c r="G6561" s="109"/>
      <c r="H6561" s="109"/>
      <c r="I6561" s="110"/>
    </row>
    <row r="6562" spans="2:9">
      <c r="B6562" s="109"/>
      <c r="C6562" s="109"/>
      <c r="D6562" s="109"/>
      <c r="E6562" s="109"/>
      <c r="F6562" s="109"/>
      <c r="G6562" s="109"/>
      <c r="H6562" s="109"/>
      <c r="I6562" s="110"/>
    </row>
    <row r="6563" spans="2:9">
      <c r="B6563" s="109"/>
      <c r="C6563" s="109"/>
      <c r="D6563" s="109"/>
      <c r="E6563" s="109"/>
      <c r="F6563" s="109"/>
      <c r="G6563" s="109"/>
      <c r="H6563" s="109"/>
      <c r="I6563" s="110"/>
    </row>
    <row r="6564" spans="2:9">
      <c r="B6564" s="109"/>
      <c r="C6564" s="109"/>
      <c r="D6564" s="109"/>
      <c r="E6564" s="109"/>
      <c r="F6564" s="109"/>
      <c r="G6564" s="109"/>
      <c r="H6564" s="109"/>
      <c r="I6564" s="110"/>
    </row>
    <row r="6565" spans="2:9">
      <c r="B6565" s="109"/>
      <c r="C6565" s="109"/>
      <c r="D6565" s="109"/>
      <c r="E6565" s="109"/>
      <c r="F6565" s="109"/>
      <c r="G6565" s="109"/>
      <c r="H6565" s="109"/>
      <c r="I6565" s="110"/>
    </row>
    <row r="6566" spans="2:9">
      <c r="B6566" s="109"/>
      <c r="C6566" s="109"/>
      <c r="D6566" s="109"/>
      <c r="E6566" s="109"/>
      <c r="F6566" s="109"/>
      <c r="G6566" s="109"/>
      <c r="H6566" s="109"/>
      <c r="I6566" s="110"/>
    </row>
    <row r="6567" spans="2:9">
      <c r="B6567" s="109"/>
      <c r="C6567" s="109"/>
      <c r="D6567" s="109"/>
      <c r="E6567" s="109"/>
      <c r="F6567" s="109"/>
      <c r="G6567" s="109"/>
      <c r="H6567" s="109"/>
      <c r="I6567" s="110"/>
    </row>
    <row r="6568" spans="2:9">
      <c r="B6568" s="109"/>
      <c r="C6568" s="109"/>
      <c r="D6568" s="109"/>
      <c r="E6568" s="109"/>
      <c r="F6568" s="109"/>
      <c r="G6568" s="109"/>
      <c r="H6568" s="109"/>
      <c r="I6568" s="110"/>
    </row>
    <row r="6569" spans="2:9">
      <c r="B6569" s="109"/>
      <c r="C6569" s="109"/>
      <c r="D6569" s="109"/>
      <c r="E6569" s="109"/>
      <c r="F6569" s="109"/>
      <c r="G6569" s="109"/>
      <c r="H6569" s="109"/>
      <c r="I6569" s="110"/>
    </row>
    <row r="6570" spans="2:9">
      <c r="B6570" s="109"/>
      <c r="C6570" s="109"/>
      <c r="D6570" s="109"/>
      <c r="E6570" s="109"/>
      <c r="F6570" s="109"/>
      <c r="G6570" s="109"/>
      <c r="H6570" s="109"/>
      <c r="I6570" s="110"/>
    </row>
    <row r="6571" spans="2:9">
      <c r="B6571" s="109"/>
      <c r="C6571" s="109"/>
      <c r="D6571" s="109"/>
      <c r="E6571" s="109"/>
      <c r="F6571" s="109"/>
      <c r="G6571" s="109"/>
      <c r="H6571" s="109"/>
      <c r="I6571" s="110"/>
    </row>
    <row r="6572" spans="2:9">
      <c r="B6572" s="109"/>
      <c r="C6572" s="109"/>
      <c r="D6572" s="109"/>
      <c r="E6572" s="109"/>
      <c r="F6572" s="109"/>
      <c r="G6572" s="109"/>
      <c r="H6572" s="109"/>
      <c r="I6572" s="110"/>
    </row>
    <row r="6573" spans="2:9">
      <c r="B6573" s="109"/>
      <c r="C6573" s="109"/>
      <c r="D6573" s="109"/>
      <c r="E6573" s="109"/>
      <c r="F6573" s="109"/>
      <c r="G6573" s="109"/>
      <c r="H6573" s="109"/>
      <c r="I6573" s="110"/>
    </row>
    <row r="6574" spans="2:9">
      <c r="B6574" s="109"/>
      <c r="C6574" s="109"/>
      <c r="D6574" s="109"/>
      <c r="E6574" s="109"/>
      <c r="F6574" s="109"/>
      <c r="G6574" s="109"/>
      <c r="H6574" s="109"/>
      <c r="I6574" s="110"/>
    </row>
    <row r="6575" spans="2:9">
      <c r="B6575" s="109"/>
      <c r="C6575" s="109"/>
      <c r="D6575" s="109"/>
      <c r="E6575" s="109"/>
      <c r="F6575" s="109"/>
      <c r="G6575" s="109"/>
      <c r="H6575" s="109"/>
      <c r="I6575" s="110"/>
    </row>
    <row r="6576" spans="2:9">
      <c r="B6576" s="109"/>
      <c r="C6576" s="109"/>
      <c r="D6576" s="109"/>
      <c r="E6576" s="109"/>
      <c r="F6576" s="109"/>
      <c r="G6576" s="109"/>
      <c r="H6576" s="109"/>
      <c r="I6576" s="110"/>
    </row>
    <row r="6577" spans="2:9">
      <c r="B6577" s="109"/>
      <c r="C6577" s="109"/>
      <c r="D6577" s="109"/>
      <c r="E6577" s="109"/>
      <c r="F6577" s="109"/>
      <c r="G6577" s="109"/>
      <c r="H6577" s="109"/>
      <c r="I6577" s="110"/>
    </row>
    <row r="6578" spans="2:9">
      <c r="B6578" s="109"/>
      <c r="C6578" s="109"/>
      <c r="D6578" s="109"/>
      <c r="E6578" s="109"/>
      <c r="F6578" s="109"/>
      <c r="G6578" s="109"/>
      <c r="H6578" s="109"/>
      <c r="I6578" s="110"/>
    </row>
    <row r="6579" spans="2:9">
      <c r="B6579" s="109"/>
      <c r="C6579" s="109"/>
      <c r="D6579" s="109"/>
      <c r="E6579" s="109"/>
      <c r="F6579" s="109"/>
      <c r="G6579" s="109"/>
      <c r="H6579" s="109"/>
      <c r="I6579" s="110"/>
    </row>
    <row r="6580" spans="2:9">
      <c r="B6580" s="109"/>
      <c r="C6580" s="109"/>
      <c r="D6580" s="109"/>
      <c r="E6580" s="109"/>
      <c r="F6580" s="109"/>
      <c r="G6580" s="109"/>
      <c r="H6580" s="109"/>
      <c r="I6580" s="110"/>
    </row>
    <row r="6581" spans="2:9">
      <c r="B6581" s="109"/>
      <c r="C6581" s="109"/>
      <c r="D6581" s="109"/>
      <c r="E6581" s="109"/>
      <c r="F6581" s="109"/>
      <c r="G6581" s="109"/>
      <c r="H6581" s="109"/>
      <c r="I6581" s="110"/>
    </row>
    <row r="6582" spans="2:9">
      <c r="B6582" s="109"/>
      <c r="C6582" s="109"/>
      <c r="D6582" s="109"/>
      <c r="E6582" s="109"/>
      <c r="F6582" s="109"/>
      <c r="G6582" s="109"/>
      <c r="H6582" s="109"/>
      <c r="I6582" s="110"/>
    </row>
    <row r="6583" spans="2:9">
      <c r="B6583" s="109"/>
      <c r="C6583" s="109"/>
      <c r="D6583" s="109"/>
      <c r="E6583" s="109"/>
      <c r="F6583" s="109"/>
      <c r="G6583" s="109"/>
      <c r="H6583" s="109"/>
      <c r="I6583" s="110"/>
    </row>
    <row r="6584" spans="2:9">
      <c r="B6584" s="109"/>
      <c r="C6584" s="109"/>
      <c r="D6584" s="109"/>
      <c r="E6584" s="109"/>
      <c r="F6584" s="109"/>
      <c r="G6584" s="109"/>
      <c r="H6584" s="109"/>
      <c r="I6584" s="110"/>
    </row>
    <row r="6585" spans="2:9">
      <c r="B6585" s="109"/>
      <c r="C6585" s="109"/>
      <c r="D6585" s="109"/>
      <c r="E6585" s="109"/>
      <c r="F6585" s="109"/>
      <c r="G6585" s="109"/>
      <c r="H6585" s="109"/>
      <c r="I6585" s="110"/>
    </row>
    <row r="6586" spans="2:9">
      <c r="B6586" s="109"/>
      <c r="C6586" s="109"/>
      <c r="D6586" s="109"/>
      <c r="E6586" s="109"/>
      <c r="F6586" s="109"/>
      <c r="G6586" s="109"/>
      <c r="H6586" s="109"/>
      <c r="I6586" s="110"/>
    </row>
    <row r="6587" spans="2:9">
      <c r="B6587" s="109"/>
      <c r="C6587" s="109"/>
      <c r="D6587" s="109"/>
      <c r="E6587" s="109"/>
      <c r="F6587" s="109"/>
      <c r="G6587" s="109"/>
      <c r="H6587" s="109"/>
      <c r="I6587" s="110"/>
    </row>
    <row r="6588" spans="2:9">
      <c r="B6588" s="109"/>
      <c r="C6588" s="109"/>
      <c r="D6588" s="109"/>
      <c r="E6588" s="109"/>
      <c r="F6588" s="109"/>
      <c r="G6588" s="109"/>
      <c r="H6588" s="109"/>
      <c r="I6588" s="110"/>
    </row>
    <row r="6589" spans="2:9">
      <c r="B6589" s="109"/>
      <c r="C6589" s="109"/>
      <c r="D6589" s="109"/>
      <c r="E6589" s="109"/>
      <c r="F6589" s="109"/>
      <c r="G6589" s="109"/>
      <c r="H6589" s="109"/>
      <c r="I6589" s="110"/>
    </row>
    <row r="6590" spans="2:9">
      <c r="B6590" s="109"/>
      <c r="C6590" s="109"/>
      <c r="D6590" s="109"/>
      <c r="E6590" s="109"/>
      <c r="F6590" s="109"/>
      <c r="G6590" s="109"/>
      <c r="H6590" s="109"/>
      <c r="I6590" s="110"/>
    </row>
    <row r="6591" spans="2:9">
      <c r="B6591" s="109"/>
      <c r="C6591" s="109"/>
      <c r="D6591" s="109"/>
      <c r="E6591" s="109"/>
      <c r="F6591" s="109"/>
      <c r="G6591" s="109"/>
      <c r="H6591" s="109"/>
      <c r="I6591" s="110"/>
    </row>
    <row r="6592" spans="2:9">
      <c r="B6592" s="109"/>
      <c r="C6592" s="109"/>
      <c r="D6592" s="109"/>
      <c r="E6592" s="109"/>
      <c r="F6592" s="109"/>
      <c r="G6592" s="109"/>
      <c r="H6592" s="109"/>
      <c r="I6592" s="110"/>
    </row>
    <row r="6593" spans="2:9">
      <c r="B6593" s="109"/>
      <c r="C6593" s="109"/>
      <c r="D6593" s="109"/>
      <c r="E6593" s="109"/>
      <c r="F6593" s="109"/>
      <c r="G6593" s="109"/>
      <c r="H6593" s="109"/>
      <c r="I6593" s="110"/>
    </row>
    <row r="6594" spans="2:9">
      <c r="B6594" s="109"/>
      <c r="C6594" s="109"/>
      <c r="D6594" s="109"/>
      <c r="E6594" s="109"/>
      <c r="F6594" s="109"/>
      <c r="G6594" s="109"/>
      <c r="H6594" s="109"/>
      <c r="I6594" s="110"/>
    </row>
    <row r="6595" spans="2:9">
      <c r="B6595" s="109"/>
      <c r="C6595" s="109"/>
      <c r="D6595" s="109"/>
      <c r="E6595" s="109"/>
      <c r="F6595" s="109"/>
      <c r="G6595" s="109"/>
      <c r="H6595" s="109"/>
      <c r="I6595" s="110"/>
    </row>
    <row r="6596" spans="2:9">
      <c r="B6596" s="109"/>
      <c r="C6596" s="109"/>
      <c r="D6596" s="109"/>
      <c r="E6596" s="109"/>
      <c r="F6596" s="109"/>
      <c r="G6596" s="109"/>
      <c r="H6596" s="109"/>
      <c r="I6596" s="110"/>
    </row>
    <row r="6597" spans="2:9">
      <c r="B6597" s="109"/>
      <c r="C6597" s="109"/>
      <c r="D6597" s="109"/>
      <c r="E6597" s="109"/>
      <c r="F6597" s="109"/>
      <c r="G6597" s="109"/>
      <c r="H6597" s="109"/>
      <c r="I6597" s="110"/>
    </row>
    <row r="6598" spans="2:9">
      <c r="B6598" s="109"/>
      <c r="C6598" s="109"/>
      <c r="D6598" s="109"/>
      <c r="E6598" s="109"/>
      <c r="F6598" s="109"/>
      <c r="G6598" s="109"/>
      <c r="H6598" s="109"/>
      <c r="I6598" s="110"/>
    </row>
    <row r="6599" spans="2:9">
      <c r="B6599" s="109"/>
      <c r="C6599" s="109"/>
      <c r="D6599" s="109"/>
      <c r="E6599" s="109"/>
      <c r="F6599" s="109"/>
      <c r="G6599" s="109"/>
      <c r="H6599" s="109"/>
      <c r="I6599" s="110"/>
    </row>
    <row r="6600" spans="2:9">
      <c r="B6600" s="109"/>
      <c r="C6600" s="109"/>
      <c r="D6600" s="109"/>
      <c r="E6600" s="109"/>
      <c r="F6600" s="109"/>
      <c r="G6600" s="109"/>
      <c r="H6600" s="109"/>
      <c r="I6600" s="110"/>
    </row>
    <row r="6601" spans="2:9">
      <c r="B6601" s="109"/>
      <c r="C6601" s="109"/>
      <c r="D6601" s="109"/>
      <c r="E6601" s="109"/>
      <c r="F6601" s="109"/>
      <c r="G6601" s="109"/>
      <c r="H6601" s="109"/>
      <c r="I6601" s="110"/>
    </row>
    <row r="6602" spans="2:9">
      <c r="B6602" s="109"/>
      <c r="C6602" s="109"/>
      <c r="D6602" s="109"/>
      <c r="E6602" s="109"/>
      <c r="F6602" s="109"/>
      <c r="G6602" s="109"/>
      <c r="H6602" s="109"/>
      <c r="I6602" s="110"/>
    </row>
    <row r="6603" spans="2:9">
      <c r="B6603" s="109"/>
      <c r="C6603" s="109"/>
      <c r="D6603" s="109"/>
      <c r="E6603" s="109"/>
      <c r="F6603" s="109"/>
      <c r="G6603" s="109"/>
      <c r="H6603" s="109"/>
      <c r="I6603" s="110"/>
    </row>
    <row r="6604" spans="2:9">
      <c r="B6604" s="109"/>
      <c r="C6604" s="109"/>
      <c r="D6604" s="109"/>
      <c r="E6604" s="109"/>
      <c r="F6604" s="109"/>
      <c r="G6604" s="109"/>
      <c r="H6604" s="109"/>
      <c r="I6604" s="110"/>
    </row>
    <row r="6605" spans="2:9">
      <c r="B6605" s="109"/>
      <c r="C6605" s="109"/>
      <c r="D6605" s="109"/>
      <c r="E6605" s="109"/>
      <c r="F6605" s="109"/>
      <c r="G6605" s="109"/>
      <c r="H6605" s="109"/>
      <c r="I6605" s="110"/>
    </row>
    <row r="6606" spans="2:9">
      <c r="B6606" s="109"/>
      <c r="C6606" s="109"/>
      <c r="D6606" s="109"/>
      <c r="E6606" s="109"/>
      <c r="F6606" s="109"/>
      <c r="G6606" s="109"/>
      <c r="H6606" s="109"/>
      <c r="I6606" s="110"/>
    </row>
    <row r="6607" spans="2:9">
      <c r="B6607" s="109"/>
      <c r="C6607" s="109"/>
      <c r="D6607" s="109"/>
      <c r="E6607" s="109"/>
      <c r="F6607" s="109"/>
      <c r="G6607" s="109"/>
      <c r="H6607" s="109"/>
      <c r="I6607" s="110"/>
    </row>
    <row r="6608" spans="2:9">
      <c r="B6608" s="109"/>
      <c r="C6608" s="109"/>
      <c r="D6608" s="109"/>
      <c r="E6608" s="109"/>
      <c r="F6608" s="109"/>
      <c r="G6608" s="109"/>
      <c r="H6608" s="109"/>
      <c r="I6608" s="110"/>
    </row>
    <row r="6609" spans="2:9">
      <c r="B6609" s="109"/>
      <c r="C6609" s="109"/>
      <c r="D6609" s="109"/>
      <c r="E6609" s="109"/>
      <c r="F6609" s="109"/>
      <c r="G6609" s="109"/>
      <c r="H6609" s="109"/>
      <c r="I6609" s="110"/>
    </row>
    <row r="6610" spans="2:9">
      <c r="B6610" s="109"/>
      <c r="C6610" s="109"/>
      <c r="D6610" s="109"/>
      <c r="E6610" s="109"/>
      <c r="F6610" s="109"/>
      <c r="G6610" s="109"/>
      <c r="H6610" s="109"/>
      <c r="I6610" s="110"/>
    </row>
    <row r="6611" spans="2:9">
      <c r="B6611" s="109"/>
      <c r="C6611" s="109"/>
      <c r="D6611" s="109"/>
      <c r="E6611" s="109"/>
      <c r="F6611" s="109"/>
      <c r="G6611" s="109"/>
      <c r="H6611" s="109"/>
      <c r="I6611" s="110"/>
    </row>
    <row r="6612" spans="2:9">
      <c r="B6612" s="109"/>
      <c r="C6612" s="109"/>
      <c r="D6612" s="109"/>
      <c r="E6612" s="109"/>
      <c r="F6612" s="109"/>
      <c r="G6612" s="109"/>
      <c r="H6612" s="109"/>
      <c r="I6612" s="110"/>
    </row>
    <row r="6613" spans="2:9">
      <c r="B6613" s="109"/>
      <c r="C6613" s="109"/>
      <c r="D6613" s="109"/>
      <c r="E6613" s="109"/>
      <c r="F6613" s="109"/>
      <c r="G6613" s="109"/>
      <c r="H6613" s="109"/>
      <c r="I6613" s="110"/>
    </row>
    <row r="6614" spans="2:9">
      <c r="B6614" s="109"/>
      <c r="C6614" s="109"/>
      <c r="D6614" s="109"/>
      <c r="E6614" s="109"/>
      <c r="F6614" s="109"/>
      <c r="G6614" s="109"/>
      <c r="H6614" s="109"/>
      <c r="I6614" s="110"/>
    </row>
    <row r="6615" spans="2:9">
      <c r="B6615" s="109"/>
      <c r="C6615" s="109"/>
      <c r="D6615" s="109"/>
      <c r="E6615" s="109"/>
      <c r="F6615" s="109"/>
      <c r="G6615" s="109"/>
      <c r="H6615" s="109"/>
      <c r="I6615" s="110"/>
    </row>
    <row r="6616" spans="2:9">
      <c r="B6616" s="109"/>
      <c r="C6616" s="109"/>
      <c r="D6616" s="109"/>
      <c r="E6616" s="109"/>
      <c r="F6616" s="109"/>
      <c r="G6616" s="109"/>
      <c r="H6616" s="109"/>
      <c r="I6616" s="110"/>
    </row>
    <row r="6617" spans="2:9">
      <c r="B6617" s="109"/>
      <c r="C6617" s="109"/>
      <c r="D6617" s="109"/>
      <c r="E6617" s="109"/>
      <c r="F6617" s="109"/>
      <c r="G6617" s="109"/>
      <c r="H6617" s="109"/>
      <c r="I6617" s="110"/>
    </row>
    <row r="6618" spans="2:9">
      <c r="B6618" s="109"/>
      <c r="C6618" s="109"/>
      <c r="D6618" s="109"/>
      <c r="E6618" s="109"/>
      <c r="F6618" s="109"/>
      <c r="G6618" s="109"/>
      <c r="H6618" s="109"/>
      <c r="I6618" s="110"/>
    </row>
    <row r="6619" spans="2:9">
      <c r="B6619" s="109"/>
      <c r="C6619" s="109"/>
      <c r="D6619" s="109"/>
      <c r="E6619" s="109"/>
      <c r="F6619" s="109"/>
      <c r="G6619" s="109"/>
      <c r="H6619" s="109"/>
      <c r="I6619" s="110"/>
    </row>
    <row r="6620" spans="2:9">
      <c r="B6620" s="109"/>
      <c r="C6620" s="109"/>
      <c r="D6620" s="109"/>
      <c r="E6620" s="109"/>
      <c r="F6620" s="109"/>
      <c r="G6620" s="109"/>
      <c r="H6620" s="109"/>
      <c r="I6620" s="110"/>
    </row>
    <row r="6621" spans="2:9">
      <c r="B6621" s="109"/>
      <c r="C6621" s="109"/>
      <c r="D6621" s="109"/>
      <c r="E6621" s="109"/>
      <c r="F6621" s="109"/>
      <c r="G6621" s="109"/>
      <c r="H6621" s="109"/>
      <c r="I6621" s="110"/>
    </row>
    <row r="6622" spans="2:9">
      <c r="B6622" s="109"/>
      <c r="C6622" s="109"/>
      <c r="D6622" s="109"/>
      <c r="E6622" s="109"/>
      <c r="F6622" s="109"/>
      <c r="G6622" s="109"/>
      <c r="H6622" s="109"/>
      <c r="I6622" s="110"/>
    </row>
    <row r="6623" spans="2:9">
      <c r="B6623" s="109"/>
      <c r="C6623" s="109"/>
      <c r="D6623" s="109"/>
      <c r="E6623" s="109"/>
      <c r="F6623" s="109"/>
      <c r="G6623" s="109"/>
      <c r="H6623" s="109"/>
      <c r="I6623" s="110"/>
    </row>
    <row r="6624" spans="2:9">
      <c r="B6624" s="109"/>
      <c r="C6624" s="109"/>
      <c r="D6624" s="109"/>
      <c r="E6624" s="109"/>
      <c r="F6624" s="109"/>
      <c r="G6624" s="109"/>
      <c r="H6624" s="109"/>
      <c r="I6624" s="110"/>
    </row>
    <row r="6625" spans="2:9">
      <c r="B6625" s="109"/>
      <c r="C6625" s="109"/>
      <c r="D6625" s="109"/>
      <c r="E6625" s="109"/>
      <c r="F6625" s="109"/>
      <c r="G6625" s="109"/>
      <c r="H6625" s="109"/>
      <c r="I6625" s="110"/>
    </row>
    <row r="6626" spans="2:9">
      <c r="B6626" s="109"/>
      <c r="C6626" s="109"/>
      <c r="D6626" s="109"/>
      <c r="E6626" s="109"/>
      <c r="F6626" s="109"/>
      <c r="G6626" s="109"/>
      <c r="H6626" s="109"/>
      <c r="I6626" s="110"/>
    </row>
    <row r="6627" spans="2:9">
      <c r="B6627" s="109"/>
      <c r="C6627" s="109"/>
      <c r="D6627" s="109"/>
      <c r="E6627" s="109"/>
      <c r="F6627" s="109"/>
      <c r="G6627" s="109"/>
      <c r="H6627" s="109"/>
      <c r="I6627" s="110"/>
    </row>
    <row r="6628" spans="2:9">
      <c r="B6628" s="109"/>
      <c r="C6628" s="109"/>
      <c r="D6628" s="109"/>
      <c r="E6628" s="109"/>
      <c r="F6628" s="109"/>
      <c r="G6628" s="109"/>
      <c r="H6628" s="109"/>
      <c r="I6628" s="110"/>
    </row>
    <row r="6629" spans="2:9">
      <c r="B6629" s="109"/>
      <c r="C6629" s="109"/>
      <c r="D6629" s="109"/>
      <c r="E6629" s="109"/>
      <c r="F6629" s="109"/>
      <c r="G6629" s="109"/>
      <c r="H6629" s="109"/>
      <c r="I6629" s="110"/>
    </row>
    <row r="6630" spans="2:9">
      <c r="B6630" s="109"/>
      <c r="C6630" s="109"/>
      <c r="D6630" s="109"/>
      <c r="E6630" s="109"/>
      <c r="F6630" s="109"/>
      <c r="G6630" s="109"/>
      <c r="H6630" s="109"/>
      <c r="I6630" s="110"/>
    </row>
    <row r="6631" spans="2:9">
      <c r="B6631" s="109"/>
      <c r="C6631" s="109"/>
      <c r="D6631" s="109"/>
      <c r="E6631" s="109"/>
      <c r="F6631" s="109"/>
      <c r="G6631" s="109"/>
      <c r="H6631" s="109"/>
      <c r="I6631" s="110"/>
    </row>
    <row r="6632" spans="2:9">
      <c r="B6632" s="109"/>
      <c r="C6632" s="109"/>
      <c r="D6632" s="109"/>
      <c r="E6632" s="109"/>
      <c r="F6632" s="109"/>
      <c r="G6632" s="109"/>
      <c r="H6632" s="109"/>
      <c r="I6632" s="110"/>
    </row>
    <row r="6633" spans="2:9">
      <c r="B6633" s="109"/>
      <c r="C6633" s="109"/>
      <c r="D6633" s="109"/>
      <c r="E6633" s="109"/>
      <c r="F6633" s="109"/>
      <c r="G6633" s="109"/>
      <c r="H6633" s="109"/>
      <c r="I6633" s="110"/>
    </row>
    <row r="6634" spans="2:9">
      <c r="B6634" s="109"/>
      <c r="C6634" s="109"/>
      <c r="D6634" s="109"/>
      <c r="E6634" s="109"/>
      <c r="F6634" s="109"/>
      <c r="G6634" s="109"/>
      <c r="H6634" s="109"/>
      <c r="I6634" s="110"/>
    </row>
    <row r="6635" spans="2:9">
      <c r="B6635" s="109"/>
      <c r="C6635" s="109"/>
      <c r="D6635" s="109"/>
      <c r="E6635" s="109"/>
      <c r="F6635" s="109"/>
      <c r="G6635" s="109"/>
      <c r="H6635" s="109"/>
      <c r="I6635" s="110"/>
    </row>
    <row r="6636" spans="2:9">
      <c r="B6636" s="109"/>
      <c r="C6636" s="109"/>
      <c r="D6636" s="109"/>
      <c r="E6636" s="109"/>
      <c r="F6636" s="109"/>
      <c r="G6636" s="109"/>
      <c r="H6636" s="109"/>
      <c r="I6636" s="110"/>
    </row>
    <row r="6637" spans="2:9">
      <c r="B6637" s="109"/>
      <c r="C6637" s="109"/>
      <c r="D6637" s="109"/>
      <c r="E6637" s="109"/>
      <c r="F6637" s="109"/>
      <c r="G6637" s="109"/>
      <c r="H6637" s="109"/>
      <c r="I6637" s="110"/>
    </row>
    <row r="6638" spans="2:9">
      <c r="B6638" s="109"/>
      <c r="C6638" s="109"/>
      <c r="D6638" s="109"/>
      <c r="E6638" s="109"/>
      <c r="F6638" s="109"/>
      <c r="G6638" s="109"/>
      <c r="H6638" s="109"/>
      <c r="I6638" s="110"/>
    </row>
    <row r="6639" spans="2:9">
      <c r="B6639" s="109"/>
      <c r="C6639" s="109"/>
      <c r="D6639" s="109"/>
      <c r="E6639" s="109"/>
      <c r="F6639" s="109"/>
      <c r="G6639" s="109"/>
      <c r="H6639" s="109"/>
      <c r="I6639" s="110"/>
    </row>
    <row r="6640" spans="2:9">
      <c r="B6640" s="109"/>
      <c r="C6640" s="109"/>
      <c r="D6640" s="109"/>
      <c r="E6640" s="109"/>
      <c r="F6640" s="109"/>
      <c r="G6640" s="109"/>
      <c r="H6640" s="109"/>
      <c r="I6640" s="110"/>
    </row>
    <row r="6641" spans="2:9">
      <c r="B6641" s="109"/>
      <c r="C6641" s="109"/>
      <c r="D6641" s="109"/>
      <c r="E6641" s="109"/>
      <c r="F6641" s="109"/>
      <c r="G6641" s="109"/>
      <c r="H6641" s="109"/>
      <c r="I6641" s="110"/>
    </row>
    <row r="6642" spans="2:9">
      <c r="B6642" s="109"/>
      <c r="C6642" s="109"/>
      <c r="D6642" s="109"/>
      <c r="E6642" s="109"/>
      <c r="F6642" s="109"/>
      <c r="G6642" s="109"/>
      <c r="H6642" s="109"/>
      <c r="I6642" s="110"/>
    </row>
    <row r="6643" spans="2:9">
      <c r="B6643" s="109"/>
      <c r="C6643" s="109"/>
      <c r="D6643" s="109"/>
      <c r="E6643" s="109"/>
      <c r="F6643" s="109"/>
      <c r="G6643" s="109"/>
      <c r="H6643" s="109"/>
      <c r="I6643" s="110"/>
    </row>
    <row r="6644" spans="2:9">
      <c r="B6644" s="109"/>
      <c r="C6644" s="109"/>
      <c r="D6644" s="109"/>
      <c r="E6644" s="109"/>
      <c r="F6644" s="109"/>
      <c r="G6644" s="109"/>
      <c r="H6644" s="109"/>
      <c r="I6644" s="110"/>
    </row>
    <row r="6645" spans="2:9">
      <c r="B6645" s="109"/>
      <c r="C6645" s="109"/>
      <c r="D6645" s="109"/>
      <c r="E6645" s="109"/>
      <c r="F6645" s="109"/>
      <c r="G6645" s="109"/>
      <c r="H6645" s="109"/>
      <c r="I6645" s="110"/>
    </row>
    <row r="6646" spans="2:9">
      <c r="B6646" s="109"/>
      <c r="C6646" s="109"/>
      <c r="D6646" s="109"/>
      <c r="E6646" s="109"/>
      <c r="F6646" s="109"/>
      <c r="G6646" s="109"/>
      <c r="H6646" s="109"/>
      <c r="I6646" s="110"/>
    </row>
    <row r="6647" spans="2:9">
      <c r="B6647" s="109"/>
      <c r="C6647" s="109"/>
      <c r="D6647" s="109"/>
      <c r="E6647" s="109"/>
      <c r="F6647" s="109"/>
      <c r="G6647" s="109"/>
      <c r="H6647" s="109"/>
      <c r="I6647" s="110"/>
    </row>
    <row r="6648" spans="2:9">
      <c r="B6648" s="109"/>
      <c r="C6648" s="109"/>
      <c r="D6648" s="109"/>
      <c r="E6648" s="109"/>
      <c r="F6648" s="109"/>
      <c r="G6648" s="109"/>
      <c r="H6648" s="109"/>
      <c r="I6648" s="110"/>
    </row>
    <row r="6649" spans="2:9">
      <c r="B6649" s="109"/>
      <c r="C6649" s="109"/>
      <c r="D6649" s="109"/>
      <c r="E6649" s="109"/>
      <c r="F6649" s="109"/>
      <c r="G6649" s="109"/>
      <c r="H6649" s="109"/>
      <c r="I6649" s="110"/>
    </row>
    <row r="6650" spans="2:9">
      <c r="B6650" s="109"/>
      <c r="C6650" s="109"/>
      <c r="D6650" s="109"/>
      <c r="E6650" s="109"/>
      <c r="F6650" s="109"/>
      <c r="G6650" s="109"/>
      <c r="H6650" s="109"/>
      <c r="I6650" s="110"/>
    </row>
    <row r="6651" spans="2:9">
      <c r="B6651" s="109"/>
      <c r="C6651" s="109"/>
      <c r="D6651" s="109"/>
      <c r="E6651" s="109"/>
      <c r="F6651" s="109"/>
      <c r="G6651" s="109"/>
      <c r="H6651" s="109"/>
      <c r="I6651" s="110"/>
    </row>
    <row r="6652" spans="2:9">
      <c r="B6652" s="109"/>
      <c r="C6652" s="109"/>
      <c r="D6652" s="109"/>
      <c r="E6652" s="109"/>
      <c r="F6652" s="109"/>
      <c r="G6652" s="109"/>
      <c r="H6652" s="109"/>
      <c r="I6652" s="110"/>
    </row>
    <row r="6653" spans="2:9">
      <c r="B6653" s="109"/>
      <c r="C6653" s="109"/>
      <c r="D6653" s="109"/>
      <c r="E6653" s="109"/>
      <c r="F6653" s="109"/>
      <c r="G6653" s="109"/>
      <c r="H6653" s="109"/>
      <c r="I6653" s="110"/>
    </row>
    <row r="6654" spans="2:9">
      <c r="B6654" s="109"/>
      <c r="C6654" s="109"/>
      <c r="D6654" s="109"/>
      <c r="E6654" s="109"/>
      <c r="F6654" s="109"/>
      <c r="G6654" s="109"/>
      <c r="H6654" s="109"/>
      <c r="I6654" s="110"/>
    </row>
    <row r="6655" spans="2:9">
      <c r="B6655" s="109"/>
      <c r="C6655" s="109"/>
      <c r="D6655" s="109"/>
      <c r="E6655" s="109"/>
      <c r="F6655" s="109"/>
      <c r="G6655" s="109"/>
      <c r="H6655" s="109"/>
      <c r="I6655" s="110"/>
    </row>
    <row r="6656" spans="2:9">
      <c r="B6656" s="109"/>
      <c r="C6656" s="109"/>
      <c r="D6656" s="109"/>
      <c r="E6656" s="109"/>
      <c r="F6656" s="109"/>
      <c r="G6656" s="109"/>
      <c r="H6656" s="109"/>
      <c r="I6656" s="110"/>
    </row>
    <row r="6657" spans="2:9">
      <c r="B6657" s="109"/>
      <c r="C6657" s="109"/>
      <c r="D6657" s="109"/>
      <c r="E6657" s="109"/>
      <c r="F6657" s="109"/>
      <c r="G6657" s="109"/>
      <c r="H6657" s="109"/>
      <c r="I6657" s="110"/>
    </row>
    <row r="6658" spans="2:9">
      <c r="B6658" s="109"/>
      <c r="C6658" s="109"/>
      <c r="D6658" s="109"/>
      <c r="E6658" s="109"/>
      <c r="F6658" s="109"/>
      <c r="G6658" s="109"/>
      <c r="H6658" s="109"/>
      <c r="I6658" s="110"/>
    </row>
    <row r="6659" spans="2:9">
      <c r="B6659" s="109"/>
      <c r="C6659" s="109"/>
      <c r="D6659" s="109"/>
      <c r="E6659" s="109"/>
      <c r="F6659" s="109"/>
      <c r="G6659" s="109"/>
      <c r="H6659" s="109"/>
      <c r="I6659" s="110"/>
    </row>
    <row r="6660" spans="2:9">
      <c r="B6660" s="109"/>
      <c r="C6660" s="109"/>
      <c r="D6660" s="109"/>
      <c r="E6660" s="109"/>
      <c r="F6660" s="109"/>
      <c r="G6660" s="109"/>
      <c r="H6660" s="109"/>
      <c r="I6660" s="110"/>
    </row>
    <row r="6661" spans="2:9">
      <c r="B6661" s="109"/>
      <c r="C6661" s="109"/>
      <c r="D6661" s="109"/>
      <c r="E6661" s="109"/>
      <c r="F6661" s="109"/>
      <c r="G6661" s="109"/>
      <c r="H6661" s="109"/>
      <c r="I6661" s="110"/>
    </row>
    <row r="6662" spans="2:9">
      <c r="B6662" s="109"/>
      <c r="C6662" s="109"/>
      <c r="D6662" s="109"/>
      <c r="E6662" s="109"/>
      <c r="F6662" s="109"/>
      <c r="G6662" s="109"/>
      <c r="H6662" s="109"/>
      <c r="I6662" s="110"/>
    </row>
    <row r="6663" spans="2:9">
      <c r="B6663" s="109"/>
      <c r="C6663" s="109"/>
      <c r="D6663" s="109"/>
      <c r="E6663" s="109"/>
      <c r="F6663" s="109"/>
      <c r="G6663" s="109"/>
      <c r="H6663" s="109"/>
      <c r="I6663" s="110"/>
    </row>
    <row r="6664" spans="2:9">
      <c r="B6664" s="109"/>
      <c r="C6664" s="109"/>
      <c r="D6664" s="109"/>
      <c r="E6664" s="109"/>
      <c r="F6664" s="109"/>
      <c r="G6664" s="109"/>
      <c r="H6664" s="109"/>
      <c r="I6664" s="110"/>
    </row>
    <row r="6665" spans="2:9">
      <c r="B6665" s="109"/>
      <c r="C6665" s="109"/>
      <c r="D6665" s="109"/>
      <c r="E6665" s="109"/>
      <c r="F6665" s="109"/>
      <c r="G6665" s="109"/>
      <c r="H6665" s="109"/>
      <c r="I6665" s="110"/>
    </row>
    <row r="6666" spans="2:9">
      <c r="B6666" s="109"/>
      <c r="C6666" s="109"/>
      <c r="D6666" s="109"/>
      <c r="E6666" s="109"/>
      <c r="F6666" s="109"/>
      <c r="G6666" s="109"/>
      <c r="H6666" s="109"/>
      <c r="I6666" s="110"/>
    </row>
    <row r="6667" spans="2:9">
      <c r="B6667" s="109"/>
      <c r="C6667" s="109"/>
      <c r="D6667" s="109"/>
      <c r="E6667" s="109"/>
      <c r="F6667" s="109"/>
      <c r="G6667" s="109"/>
      <c r="H6667" s="109"/>
      <c r="I6667" s="110"/>
    </row>
    <row r="6668" spans="2:9">
      <c r="B6668" s="109"/>
      <c r="C6668" s="109"/>
      <c r="D6668" s="109"/>
      <c r="E6668" s="109"/>
      <c r="F6668" s="109"/>
      <c r="G6668" s="109"/>
      <c r="H6668" s="109"/>
      <c r="I6668" s="110"/>
    </row>
    <row r="6669" spans="2:9">
      <c r="B6669" s="109"/>
      <c r="C6669" s="109"/>
      <c r="D6669" s="109"/>
      <c r="E6669" s="109"/>
      <c r="F6669" s="109"/>
      <c r="G6669" s="109"/>
      <c r="H6669" s="109"/>
      <c r="I6669" s="110"/>
    </row>
    <row r="6670" spans="2:9">
      <c r="B6670" s="109"/>
      <c r="C6670" s="109"/>
      <c r="D6670" s="109"/>
      <c r="E6670" s="109"/>
      <c r="F6670" s="109"/>
      <c r="G6670" s="109"/>
      <c r="H6670" s="109"/>
      <c r="I6670" s="110"/>
    </row>
    <row r="6671" spans="2:9">
      <c r="B6671" s="109"/>
      <c r="C6671" s="109"/>
      <c r="D6671" s="109"/>
      <c r="E6671" s="109"/>
      <c r="F6671" s="109"/>
      <c r="G6671" s="109"/>
      <c r="H6671" s="109"/>
      <c r="I6671" s="110"/>
    </row>
    <row r="6672" spans="2:9">
      <c r="B6672" s="109"/>
      <c r="C6672" s="109"/>
      <c r="D6672" s="109"/>
      <c r="E6672" s="109"/>
      <c r="F6672" s="109"/>
      <c r="G6672" s="109"/>
      <c r="H6672" s="109"/>
      <c r="I6672" s="110"/>
    </row>
    <row r="6673" spans="2:9">
      <c r="B6673" s="109"/>
      <c r="C6673" s="109"/>
      <c r="D6673" s="109"/>
      <c r="E6673" s="109"/>
      <c r="F6673" s="109"/>
      <c r="G6673" s="109"/>
      <c r="H6673" s="109"/>
      <c r="I6673" s="110"/>
    </row>
    <row r="6674" spans="2:9">
      <c r="B6674" s="109"/>
      <c r="C6674" s="109"/>
      <c r="D6674" s="109"/>
      <c r="E6674" s="109"/>
      <c r="F6674" s="109"/>
      <c r="G6674" s="109"/>
      <c r="H6674" s="109"/>
      <c r="I6674" s="110"/>
    </row>
    <row r="6675" spans="2:9">
      <c r="B6675" s="109"/>
      <c r="C6675" s="109"/>
      <c r="D6675" s="109"/>
      <c r="E6675" s="109"/>
      <c r="F6675" s="109"/>
      <c r="G6675" s="109"/>
      <c r="H6675" s="109"/>
      <c r="I6675" s="110"/>
    </row>
    <row r="6676" spans="2:9">
      <c r="B6676" s="109"/>
      <c r="C6676" s="109"/>
      <c r="D6676" s="109"/>
      <c r="E6676" s="109"/>
      <c r="F6676" s="109"/>
      <c r="G6676" s="109"/>
      <c r="H6676" s="109"/>
      <c r="I6676" s="110"/>
    </row>
    <row r="6677" spans="2:9">
      <c r="B6677" s="109"/>
      <c r="C6677" s="109"/>
      <c r="D6677" s="109"/>
      <c r="E6677" s="109"/>
      <c r="F6677" s="109"/>
      <c r="G6677" s="109"/>
      <c r="H6677" s="109"/>
      <c r="I6677" s="110"/>
    </row>
    <row r="6678" spans="2:9">
      <c r="B6678" s="109"/>
      <c r="C6678" s="109"/>
      <c r="D6678" s="109"/>
      <c r="E6678" s="109"/>
      <c r="F6678" s="109"/>
      <c r="G6678" s="109"/>
      <c r="H6678" s="109"/>
      <c r="I6678" s="110"/>
    </row>
    <row r="6679" spans="2:9">
      <c r="B6679" s="109"/>
      <c r="C6679" s="109"/>
      <c r="D6679" s="109"/>
      <c r="E6679" s="109"/>
      <c r="F6679" s="109"/>
      <c r="G6679" s="109"/>
      <c r="H6679" s="109"/>
      <c r="I6679" s="110"/>
    </row>
    <row r="6680" spans="2:9">
      <c r="B6680" s="109"/>
      <c r="C6680" s="109"/>
      <c r="D6680" s="109"/>
      <c r="E6680" s="109"/>
      <c r="F6680" s="109"/>
      <c r="G6680" s="109"/>
      <c r="H6680" s="109"/>
      <c r="I6680" s="110"/>
    </row>
    <row r="6681" spans="2:9">
      <c r="B6681" s="109"/>
      <c r="C6681" s="109"/>
      <c r="D6681" s="109"/>
      <c r="E6681" s="109"/>
      <c r="F6681" s="109"/>
      <c r="G6681" s="109"/>
      <c r="H6681" s="109"/>
      <c r="I6681" s="110"/>
    </row>
    <row r="6682" spans="2:9">
      <c r="B6682" s="109"/>
      <c r="C6682" s="109"/>
      <c r="D6682" s="109"/>
      <c r="E6682" s="109"/>
      <c r="F6682" s="109"/>
      <c r="G6682" s="109"/>
      <c r="H6682" s="109"/>
      <c r="I6682" s="110"/>
    </row>
    <row r="6683" spans="2:9">
      <c r="B6683" s="109"/>
      <c r="C6683" s="109"/>
      <c r="D6683" s="109"/>
      <c r="E6683" s="109"/>
      <c r="F6683" s="109"/>
      <c r="G6683" s="109"/>
      <c r="H6683" s="109"/>
      <c r="I6683" s="110"/>
    </row>
    <row r="6684" spans="2:9">
      <c r="B6684" s="109"/>
      <c r="C6684" s="109"/>
      <c r="D6684" s="109"/>
      <c r="E6684" s="109"/>
      <c r="F6684" s="109"/>
      <c r="G6684" s="109"/>
      <c r="H6684" s="109"/>
      <c r="I6684" s="110"/>
    </row>
    <row r="6685" spans="2:9">
      <c r="B6685" s="109"/>
      <c r="C6685" s="109"/>
      <c r="D6685" s="109"/>
      <c r="E6685" s="109"/>
      <c r="F6685" s="109"/>
      <c r="G6685" s="109"/>
      <c r="H6685" s="109"/>
      <c r="I6685" s="110"/>
    </row>
    <row r="6686" spans="2:9">
      <c r="B6686" s="109"/>
      <c r="C6686" s="109"/>
      <c r="D6686" s="109"/>
      <c r="E6686" s="109"/>
      <c r="F6686" s="109"/>
      <c r="G6686" s="109"/>
      <c r="H6686" s="109"/>
      <c r="I6686" s="110"/>
    </row>
    <row r="6687" spans="2:9">
      <c r="B6687" s="109"/>
      <c r="C6687" s="109"/>
      <c r="D6687" s="109"/>
      <c r="E6687" s="109"/>
      <c r="F6687" s="109"/>
      <c r="G6687" s="109"/>
      <c r="H6687" s="109"/>
      <c r="I6687" s="110"/>
    </row>
    <row r="6688" spans="2:9">
      <c r="B6688" s="109"/>
      <c r="C6688" s="109"/>
      <c r="D6688" s="109"/>
      <c r="E6688" s="109"/>
      <c r="F6688" s="109"/>
      <c r="G6688" s="109"/>
      <c r="H6688" s="109"/>
      <c r="I6688" s="110"/>
    </row>
    <row r="6689" spans="2:9">
      <c r="B6689" s="109"/>
      <c r="C6689" s="109"/>
      <c r="D6689" s="109"/>
      <c r="E6689" s="109"/>
      <c r="F6689" s="109"/>
      <c r="G6689" s="109"/>
      <c r="H6689" s="109"/>
      <c r="I6689" s="110"/>
    </row>
    <row r="6690" spans="2:9">
      <c r="B6690" s="109"/>
      <c r="C6690" s="109"/>
      <c r="D6690" s="109"/>
      <c r="E6690" s="109"/>
      <c r="F6690" s="109"/>
      <c r="G6690" s="109"/>
      <c r="H6690" s="109"/>
      <c r="I6690" s="110"/>
    </row>
    <row r="6691" spans="2:9">
      <c r="B6691" s="109"/>
      <c r="C6691" s="109"/>
      <c r="D6691" s="109"/>
      <c r="E6691" s="109"/>
      <c r="F6691" s="109"/>
      <c r="G6691" s="109"/>
      <c r="H6691" s="109"/>
      <c r="I6691" s="110"/>
    </row>
    <row r="6692" spans="2:9">
      <c r="B6692" s="109"/>
      <c r="C6692" s="109"/>
      <c r="D6692" s="109"/>
      <c r="E6692" s="109"/>
      <c r="F6692" s="109"/>
      <c r="G6692" s="109"/>
      <c r="H6692" s="109"/>
      <c r="I6692" s="110"/>
    </row>
    <row r="6693" spans="2:9">
      <c r="B6693" s="109"/>
      <c r="C6693" s="109"/>
      <c r="D6693" s="109"/>
      <c r="E6693" s="109"/>
      <c r="F6693" s="109"/>
      <c r="G6693" s="109"/>
      <c r="H6693" s="109"/>
      <c r="I6693" s="110"/>
    </row>
    <row r="6694" spans="2:9">
      <c r="B6694" s="109"/>
      <c r="C6694" s="109"/>
      <c r="D6694" s="109"/>
      <c r="E6694" s="109"/>
      <c r="F6694" s="109"/>
      <c r="G6694" s="109"/>
      <c r="H6694" s="109"/>
      <c r="I6694" s="110"/>
    </row>
    <row r="6695" spans="2:9">
      <c r="B6695" s="109"/>
      <c r="C6695" s="109"/>
      <c r="D6695" s="109"/>
      <c r="E6695" s="109"/>
      <c r="F6695" s="109"/>
      <c r="G6695" s="109"/>
      <c r="H6695" s="109"/>
      <c r="I6695" s="110"/>
    </row>
    <row r="6696" spans="2:9">
      <c r="B6696" s="109"/>
      <c r="C6696" s="109"/>
      <c r="D6696" s="109"/>
      <c r="E6696" s="109"/>
      <c r="F6696" s="109"/>
      <c r="G6696" s="109"/>
      <c r="H6696" s="109"/>
      <c r="I6696" s="110"/>
    </row>
    <row r="6697" spans="2:9">
      <c r="B6697" s="109"/>
      <c r="C6697" s="109"/>
      <c r="D6697" s="109"/>
      <c r="E6697" s="109"/>
      <c r="F6697" s="109"/>
      <c r="G6697" s="109"/>
      <c r="H6697" s="109"/>
      <c r="I6697" s="110"/>
    </row>
    <row r="6698" spans="2:9">
      <c r="B6698" s="109"/>
      <c r="C6698" s="109"/>
      <c r="D6698" s="109"/>
      <c r="E6698" s="109"/>
      <c r="F6698" s="109"/>
      <c r="G6698" s="109"/>
      <c r="H6698" s="109"/>
      <c r="I6698" s="110"/>
    </row>
    <row r="6699" spans="2:9">
      <c r="B6699" s="109"/>
      <c r="C6699" s="109"/>
      <c r="D6699" s="109"/>
      <c r="E6699" s="109"/>
      <c r="F6699" s="109"/>
      <c r="G6699" s="109"/>
      <c r="H6699" s="109"/>
      <c r="I6699" s="110"/>
    </row>
    <row r="6700" spans="2:9">
      <c r="B6700" s="109"/>
      <c r="C6700" s="109"/>
      <c r="D6700" s="109"/>
      <c r="E6700" s="109"/>
      <c r="F6700" s="109"/>
      <c r="G6700" s="109"/>
      <c r="H6700" s="109"/>
      <c r="I6700" s="110"/>
    </row>
    <row r="6701" spans="2:9">
      <c r="B6701" s="109"/>
      <c r="C6701" s="109"/>
      <c r="D6701" s="109"/>
      <c r="E6701" s="109"/>
      <c r="F6701" s="109"/>
      <c r="G6701" s="109"/>
      <c r="H6701" s="109"/>
      <c r="I6701" s="110"/>
    </row>
    <row r="6702" spans="2:9">
      <c r="B6702" s="109"/>
      <c r="C6702" s="109"/>
      <c r="D6702" s="109"/>
      <c r="E6702" s="109"/>
      <c r="F6702" s="109"/>
      <c r="G6702" s="109"/>
      <c r="H6702" s="109"/>
      <c r="I6702" s="110"/>
    </row>
    <row r="6703" spans="2:9">
      <c r="B6703" s="109"/>
      <c r="C6703" s="109"/>
      <c r="D6703" s="109"/>
      <c r="E6703" s="109"/>
      <c r="F6703" s="109"/>
      <c r="G6703" s="109"/>
      <c r="H6703" s="109"/>
      <c r="I6703" s="110"/>
    </row>
    <row r="6704" spans="2:9">
      <c r="B6704" s="109"/>
      <c r="C6704" s="109"/>
      <c r="D6704" s="109"/>
      <c r="E6704" s="109"/>
      <c r="F6704" s="109"/>
      <c r="G6704" s="109"/>
      <c r="H6704" s="109"/>
      <c r="I6704" s="110"/>
    </row>
    <row r="6705" spans="2:9">
      <c r="B6705" s="109"/>
      <c r="C6705" s="109"/>
      <c r="D6705" s="109"/>
      <c r="E6705" s="109"/>
      <c r="F6705" s="109"/>
      <c r="G6705" s="109"/>
      <c r="H6705" s="109"/>
      <c r="I6705" s="110"/>
    </row>
    <row r="6706" spans="2:9">
      <c r="B6706" s="109"/>
      <c r="C6706" s="109"/>
      <c r="D6706" s="109"/>
      <c r="E6706" s="109"/>
      <c r="F6706" s="109"/>
      <c r="G6706" s="109"/>
      <c r="H6706" s="109"/>
      <c r="I6706" s="110"/>
    </row>
    <row r="6707" spans="2:9">
      <c r="B6707" s="109"/>
      <c r="C6707" s="109"/>
      <c r="D6707" s="109"/>
      <c r="E6707" s="109"/>
      <c r="F6707" s="109"/>
      <c r="G6707" s="109"/>
      <c r="H6707" s="109"/>
      <c r="I6707" s="110"/>
    </row>
    <row r="6708" spans="2:9">
      <c r="B6708" s="109"/>
      <c r="C6708" s="109"/>
      <c r="D6708" s="109"/>
      <c r="E6708" s="109"/>
      <c r="F6708" s="109"/>
      <c r="G6708" s="109"/>
      <c r="H6708" s="109"/>
      <c r="I6708" s="110"/>
    </row>
    <row r="6709" spans="2:9">
      <c r="B6709" s="109"/>
      <c r="C6709" s="109"/>
      <c r="D6709" s="109"/>
      <c r="E6709" s="109"/>
      <c r="F6709" s="109"/>
      <c r="G6709" s="109"/>
      <c r="H6709" s="109"/>
      <c r="I6709" s="110"/>
    </row>
    <row r="6710" spans="2:9">
      <c r="B6710" s="109"/>
      <c r="C6710" s="109"/>
      <c r="D6710" s="109"/>
      <c r="E6710" s="109"/>
      <c r="F6710" s="109"/>
      <c r="G6710" s="109"/>
      <c r="H6710" s="109"/>
      <c r="I6710" s="110"/>
    </row>
    <row r="6711" spans="2:9">
      <c r="B6711" s="109"/>
      <c r="C6711" s="109"/>
      <c r="D6711" s="109"/>
      <c r="E6711" s="109"/>
      <c r="F6711" s="109"/>
      <c r="G6711" s="109"/>
      <c r="H6711" s="109"/>
      <c r="I6711" s="110"/>
    </row>
    <row r="6712" spans="2:9">
      <c r="B6712" s="109"/>
      <c r="C6712" s="109"/>
      <c r="D6712" s="109"/>
      <c r="E6712" s="109"/>
      <c r="F6712" s="109"/>
      <c r="G6712" s="109"/>
      <c r="H6712" s="109"/>
      <c r="I6712" s="110"/>
    </row>
    <row r="6713" spans="2:9">
      <c r="B6713" s="109"/>
      <c r="C6713" s="109"/>
      <c r="D6713" s="109"/>
      <c r="E6713" s="109"/>
      <c r="F6713" s="109"/>
      <c r="G6713" s="109"/>
      <c r="H6713" s="109"/>
      <c r="I6713" s="110"/>
    </row>
    <row r="6714" spans="2:9">
      <c r="B6714" s="109"/>
      <c r="C6714" s="109"/>
      <c r="D6714" s="109"/>
      <c r="E6714" s="109"/>
      <c r="F6714" s="109"/>
      <c r="G6714" s="109"/>
      <c r="H6714" s="109"/>
      <c r="I6714" s="110"/>
    </row>
    <row r="6715" spans="2:9">
      <c r="B6715" s="109"/>
      <c r="C6715" s="109"/>
      <c r="D6715" s="109"/>
      <c r="E6715" s="109"/>
      <c r="F6715" s="109"/>
      <c r="G6715" s="109"/>
      <c r="H6715" s="109"/>
      <c r="I6715" s="110"/>
    </row>
    <row r="6716" spans="2:9">
      <c r="B6716" s="109"/>
      <c r="C6716" s="109"/>
      <c r="D6716" s="109"/>
      <c r="E6716" s="109"/>
      <c r="F6716" s="109"/>
      <c r="G6716" s="109"/>
      <c r="H6716" s="109"/>
      <c r="I6716" s="110"/>
    </row>
    <row r="6717" spans="2:9">
      <c r="B6717" s="109"/>
      <c r="C6717" s="109"/>
      <c r="D6717" s="109"/>
      <c r="E6717" s="109"/>
      <c r="F6717" s="109"/>
      <c r="G6717" s="109"/>
      <c r="H6717" s="109"/>
      <c r="I6717" s="110"/>
    </row>
    <row r="6718" spans="2:9">
      <c r="B6718" s="109"/>
      <c r="C6718" s="109"/>
      <c r="D6718" s="109"/>
      <c r="E6718" s="109"/>
      <c r="F6718" s="109"/>
      <c r="G6718" s="109"/>
      <c r="H6718" s="109"/>
      <c r="I6718" s="110"/>
    </row>
    <row r="6719" spans="2:9">
      <c r="B6719" s="109"/>
      <c r="C6719" s="109"/>
      <c r="D6719" s="109"/>
      <c r="E6719" s="109"/>
      <c r="F6719" s="109"/>
      <c r="G6719" s="109"/>
      <c r="H6719" s="109"/>
      <c r="I6719" s="110"/>
    </row>
    <row r="6720" spans="2:9">
      <c r="B6720" s="109"/>
      <c r="C6720" s="109"/>
      <c r="D6720" s="109"/>
      <c r="E6720" s="109"/>
      <c r="F6720" s="109"/>
      <c r="G6720" s="109"/>
      <c r="H6720" s="109"/>
      <c r="I6720" s="110"/>
    </row>
    <row r="6721" spans="2:9">
      <c r="B6721" s="109"/>
      <c r="C6721" s="109"/>
      <c r="D6721" s="109"/>
      <c r="E6721" s="109"/>
      <c r="F6721" s="109"/>
      <c r="G6721" s="109"/>
      <c r="H6721" s="109"/>
      <c r="I6721" s="110"/>
    </row>
    <row r="6722" spans="2:9">
      <c r="B6722" s="109"/>
      <c r="C6722" s="109"/>
      <c r="D6722" s="109"/>
      <c r="E6722" s="109"/>
      <c r="F6722" s="109"/>
      <c r="G6722" s="109"/>
      <c r="H6722" s="109"/>
      <c r="I6722" s="110"/>
    </row>
    <row r="6723" spans="2:9">
      <c r="B6723" s="109"/>
      <c r="C6723" s="109"/>
      <c r="D6723" s="109"/>
      <c r="E6723" s="109"/>
      <c r="F6723" s="109"/>
      <c r="G6723" s="109"/>
      <c r="H6723" s="109"/>
      <c r="I6723" s="110"/>
    </row>
    <row r="6724" spans="2:9">
      <c r="B6724" s="109"/>
      <c r="C6724" s="109"/>
      <c r="D6724" s="109"/>
      <c r="E6724" s="109"/>
      <c r="F6724" s="109"/>
      <c r="G6724" s="109"/>
      <c r="H6724" s="109"/>
      <c r="I6724" s="110"/>
    </row>
    <row r="6725" spans="2:9">
      <c r="B6725" s="109"/>
      <c r="C6725" s="109"/>
      <c r="D6725" s="109"/>
      <c r="E6725" s="109"/>
      <c r="F6725" s="109"/>
      <c r="G6725" s="109"/>
      <c r="H6725" s="109"/>
      <c r="I6725" s="110"/>
    </row>
    <row r="6726" spans="2:9">
      <c r="B6726" s="109"/>
      <c r="C6726" s="109"/>
      <c r="D6726" s="109"/>
      <c r="E6726" s="109"/>
      <c r="F6726" s="109"/>
      <c r="G6726" s="109"/>
      <c r="H6726" s="109"/>
      <c r="I6726" s="110"/>
    </row>
    <row r="6727" spans="2:9">
      <c r="B6727" s="109"/>
      <c r="C6727" s="109"/>
      <c r="D6727" s="109"/>
      <c r="E6727" s="109"/>
      <c r="F6727" s="109"/>
      <c r="G6727" s="109"/>
      <c r="H6727" s="109"/>
      <c r="I6727" s="110"/>
    </row>
    <row r="6728" spans="2:9">
      <c r="B6728" s="109"/>
      <c r="C6728" s="109"/>
      <c r="D6728" s="109"/>
      <c r="E6728" s="109"/>
      <c r="F6728" s="109"/>
      <c r="G6728" s="109"/>
      <c r="H6728" s="109"/>
      <c r="I6728" s="110"/>
    </row>
    <row r="6729" spans="2:9">
      <c r="B6729" s="109"/>
      <c r="C6729" s="109"/>
      <c r="D6729" s="109"/>
      <c r="E6729" s="109"/>
      <c r="F6729" s="109"/>
      <c r="G6729" s="109"/>
      <c r="H6729" s="109"/>
      <c r="I6729" s="110"/>
    </row>
    <row r="6730" spans="2:9">
      <c r="B6730" s="109"/>
      <c r="C6730" s="109"/>
      <c r="D6730" s="109"/>
      <c r="E6730" s="109"/>
      <c r="F6730" s="109"/>
      <c r="G6730" s="109"/>
      <c r="H6730" s="109"/>
      <c r="I6730" s="110"/>
    </row>
    <row r="6731" spans="2:9">
      <c r="B6731" s="109"/>
      <c r="C6731" s="109"/>
      <c r="D6731" s="109"/>
      <c r="E6731" s="109"/>
      <c r="F6731" s="109"/>
      <c r="G6731" s="109"/>
      <c r="H6731" s="109"/>
      <c r="I6731" s="110"/>
    </row>
    <row r="6732" spans="2:9">
      <c r="B6732" s="109"/>
      <c r="C6732" s="109"/>
      <c r="D6732" s="109"/>
      <c r="E6732" s="109"/>
      <c r="F6732" s="109"/>
      <c r="G6732" s="109"/>
      <c r="H6732" s="109"/>
      <c r="I6732" s="110"/>
    </row>
    <row r="6733" spans="2:9">
      <c r="B6733" s="109"/>
      <c r="C6733" s="109"/>
      <c r="D6733" s="109"/>
      <c r="E6733" s="109"/>
      <c r="F6733" s="109"/>
      <c r="G6733" s="109"/>
      <c r="H6733" s="109"/>
      <c r="I6733" s="110"/>
    </row>
    <row r="6734" spans="2:9">
      <c r="B6734" s="109"/>
      <c r="C6734" s="109"/>
      <c r="D6734" s="109"/>
      <c r="E6734" s="109"/>
      <c r="F6734" s="109"/>
      <c r="G6734" s="109"/>
      <c r="H6734" s="109"/>
      <c r="I6734" s="110"/>
    </row>
    <row r="6735" spans="2:9">
      <c r="B6735" s="109"/>
      <c r="C6735" s="109"/>
      <c r="D6735" s="109"/>
      <c r="E6735" s="109"/>
      <c r="F6735" s="109"/>
      <c r="G6735" s="109"/>
      <c r="H6735" s="109"/>
      <c r="I6735" s="110"/>
    </row>
    <row r="6736" spans="2:9">
      <c r="B6736" s="109"/>
      <c r="C6736" s="109"/>
      <c r="D6736" s="109"/>
      <c r="E6736" s="109"/>
      <c r="F6736" s="109"/>
      <c r="G6736" s="109"/>
      <c r="H6736" s="109"/>
      <c r="I6736" s="110"/>
    </row>
    <row r="6737" spans="2:9">
      <c r="B6737" s="109"/>
      <c r="C6737" s="109"/>
      <c r="D6737" s="109"/>
      <c r="E6737" s="109"/>
      <c r="F6737" s="109"/>
      <c r="G6737" s="109"/>
      <c r="H6737" s="109"/>
      <c r="I6737" s="110"/>
    </row>
    <row r="6738" spans="2:9">
      <c r="B6738" s="109"/>
      <c r="C6738" s="109"/>
      <c r="D6738" s="109"/>
      <c r="E6738" s="109"/>
      <c r="F6738" s="109"/>
      <c r="G6738" s="109"/>
      <c r="H6738" s="109"/>
      <c r="I6738" s="110"/>
    </row>
    <row r="6739" spans="2:9">
      <c r="B6739" s="109"/>
      <c r="C6739" s="109"/>
      <c r="D6739" s="109"/>
      <c r="E6739" s="109"/>
      <c r="F6739" s="109"/>
      <c r="G6739" s="109"/>
      <c r="H6739" s="109"/>
      <c r="I6739" s="110"/>
    </row>
    <row r="6740" spans="2:9">
      <c r="B6740" s="109"/>
      <c r="C6740" s="109"/>
      <c r="D6740" s="109"/>
      <c r="E6740" s="109"/>
      <c r="F6740" s="109"/>
      <c r="G6740" s="109"/>
      <c r="H6740" s="109"/>
      <c r="I6740" s="110"/>
    </row>
    <row r="6741" spans="2:9">
      <c r="B6741" s="109"/>
      <c r="C6741" s="109"/>
      <c r="D6741" s="109"/>
      <c r="E6741" s="109"/>
      <c r="F6741" s="109"/>
      <c r="G6741" s="109"/>
      <c r="H6741" s="109"/>
      <c r="I6741" s="110"/>
    </row>
    <row r="6742" spans="2:9">
      <c r="B6742" s="109"/>
      <c r="C6742" s="109"/>
      <c r="D6742" s="109"/>
      <c r="E6742" s="109"/>
      <c r="F6742" s="109"/>
      <c r="G6742" s="109"/>
      <c r="H6742" s="109"/>
      <c r="I6742" s="110"/>
    </row>
    <row r="6743" spans="2:9">
      <c r="B6743" s="109"/>
      <c r="C6743" s="109"/>
      <c r="D6743" s="109"/>
      <c r="E6743" s="109"/>
      <c r="F6743" s="109"/>
      <c r="G6743" s="109"/>
      <c r="H6743" s="109"/>
      <c r="I6743" s="110"/>
    </row>
    <row r="6744" spans="2:9">
      <c r="B6744" s="109"/>
      <c r="C6744" s="109"/>
      <c r="D6744" s="109"/>
      <c r="E6744" s="109"/>
      <c r="F6744" s="109"/>
      <c r="G6744" s="109"/>
      <c r="H6744" s="109"/>
      <c r="I6744" s="110"/>
    </row>
    <row r="6745" spans="2:9">
      <c r="B6745" s="109"/>
      <c r="C6745" s="109"/>
      <c r="D6745" s="109"/>
      <c r="E6745" s="109"/>
      <c r="F6745" s="109"/>
      <c r="G6745" s="109"/>
      <c r="H6745" s="109"/>
      <c r="I6745" s="110"/>
    </row>
    <row r="6746" spans="2:9">
      <c r="B6746" s="109"/>
      <c r="C6746" s="109"/>
      <c r="D6746" s="109"/>
      <c r="E6746" s="109"/>
      <c r="F6746" s="109"/>
      <c r="G6746" s="109"/>
      <c r="H6746" s="109"/>
      <c r="I6746" s="110"/>
    </row>
    <row r="6747" spans="2:9">
      <c r="B6747" s="109"/>
      <c r="C6747" s="109"/>
      <c r="D6747" s="109"/>
      <c r="E6747" s="109"/>
      <c r="F6747" s="109"/>
      <c r="G6747" s="109"/>
      <c r="H6747" s="109"/>
      <c r="I6747" s="110"/>
    </row>
    <row r="6748" spans="2:9">
      <c r="B6748" s="109"/>
      <c r="C6748" s="109"/>
      <c r="D6748" s="109"/>
      <c r="E6748" s="109"/>
      <c r="F6748" s="109"/>
      <c r="G6748" s="109"/>
      <c r="H6748" s="109"/>
      <c r="I6748" s="110"/>
    </row>
    <row r="6749" spans="2:9">
      <c r="B6749" s="109"/>
      <c r="C6749" s="109"/>
      <c r="D6749" s="109"/>
      <c r="E6749" s="109"/>
      <c r="F6749" s="109"/>
      <c r="G6749" s="109"/>
      <c r="H6749" s="109"/>
      <c r="I6749" s="110"/>
    </row>
    <row r="6750" spans="2:9">
      <c r="B6750" s="109"/>
      <c r="C6750" s="109"/>
      <c r="D6750" s="109"/>
      <c r="E6750" s="109"/>
      <c r="F6750" s="109"/>
      <c r="G6750" s="109"/>
      <c r="H6750" s="109"/>
      <c r="I6750" s="110"/>
    </row>
    <row r="6751" spans="2:9">
      <c r="B6751" s="109"/>
      <c r="C6751" s="109"/>
      <c r="D6751" s="109"/>
      <c r="E6751" s="109"/>
      <c r="F6751" s="109"/>
      <c r="G6751" s="109"/>
      <c r="H6751" s="109"/>
      <c r="I6751" s="110"/>
    </row>
    <row r="6752" spans="2:9">
      <c r="B6752" s="109"/>
      <c r="C6752" s="109"/>
      <c r="D6752" s="109"/>
      <c r="E6752" s="109"/>
      <c r="F6752" s="109"/>
      <c r="G6752" s="109"/>
      <c r="H6752" s="109"/>
      <c r="I6752" s="110"/>
    </row>
    <row r="6753" spans="2:9">
      <c r="B6753" s="109"/>
      <c r="C6753" s="109"/>
      <c r="D6753" s="109"/>
      <c r="E6753" s="109"/>
      <c r="F6753" s="109"/>
      <c r="G6753" s="109"/>
      <c r="H6753" s="109"/>
      <c r="I6753" s="110"/>
    </row>
    <row r="6754" spans="2:9">
      <c r="B6754" s="109"/>
      <c r="C6754" s="109"/>
      <c r="D6754" s="109"/>
      <c r="E6754" s="109"/>
      <c r="F6754" s="109"/>
      <c r="G6754" s="109"/>
      <c r="H6754" s="109"/>
      <c r="I6754" s="110"/>
    </row>
    <row r="6755" spans="2:9">
      <c r="B6755" s="109"/>
      <c r="C6755" s="109"/>
      <c r="D6755" s="109"/>
      <c r="E6755" s="109"/>
      <c r="F6755" s="109"/>
      <c r="G6755" s="109"/>
      <c r="H6755" s="109"/>
      <c r="I6755" s="110"/>
    </row>
    <row r="6756" spans="2:9">
      <c r="B6756" s="109"/>
      <c r="C6756" s="109"/>
      <c r="D6756" s="109"/>
      <c r="E6756" s="109"/>
      <c r="F6756" s="109"/>
      <c r="G6756" s="109"/>
      <c r="H6756" s="109"/>
      <c r="I6756" s="110"/>
    </row>
    <row r="6757" spans="2:9">
      <c r="B6757" s="109"/>
      <c r="C6757" s="109"/>
      <c r="D6757" s="109"/>
      <c r="E6757" s="109"/>
      <c r="F6757" s="109"/>
      <c r="G6757" s="109"/>
      <c r="H6757" s="109"/>
      <c r="I6757" s="110"/>
    </row>
    <row r="6758" spans="2:9">
      <c r="B6758" s="109"/>
      <c r="C6758" s="109"/>
      <c r="D6758" s="109"/>
      <c r="E6758" s="109"/>
      <c r="F6758" s="109"/>
      <c r="G6758" s="109"/>
      <c r="H6758" s="109"/>
      <c r="I6758" s="110"/>
    </row>
    <row r="6759" spans="2:9">
      <c r="B6759" s="109"/>
      <c r="C6759" s="109"/>
      <c r="D6759" s="109"/>
      <c r="E6759" s="109"/>
      <c r="F6759" s="109"/>
      <c r="G6759" s="109"/>
      <c r="H6759" s="109"/>
      <c r="I6759" s="110"/>
    </row>
    <row r="6760" spans="2:9">
      <c r="B6760" s="109"/>
      <c r="C6760" s="109"/>
      <c r="D6760" s="109"/>
      <c r="E6760" s="109"/>
      <c r="F6760" s="109"/>
      <c r="G6760" s="109"/>
      <c r="H6760" s="109"/>
      <c r="I6760" s="110"/>
    </row>
    <row r="6761" spans="2:9">
      <c r="B6761" s="109"/>
      <c r="C6761" s="109"/>
      <c r="D6761" s="109"/>
      <c r="E6761" s="109"/>
      <c r="F6761" s="109"/>
      <c r="G6761" s="109"/>
      <c r="H6761" s="109"/>
      <c r="I6761" s="110"/>
    </row>
    <row r="6762" spans="2:9">
      <c r="B6762" s="109"/>
      <c r="C6762" s="109"/>
      <c r="D6762" s="109"/>
      <c r="E6762" s="109"/>
      <c r="F6762" s="109"/>
      <c r="G6762" s="109"/>
      <c r="H6762" s="109"/>
      <c r="I6762" s="110"/>
    </row>
    <row r="6763" spans="2:9">
      <c r="B6763" s="109"/>
      <c r="C6763" s="109"/>
      <c r="D6763" s="109"/>
      <c r="E6763" s="109"/>
      <c r="F6763" s="109"/>
      <c r="G6763" s="109"/>
      <c r="H6763" s="109"/>
      <c r="I6763" s="110"/>
    </row>
    <row r="6764" spans="2:9">
      <c r="B6764" s="109"/>
      <c r="C6764" s="109"/>
      <c r="D6764" s="109"/>
      <c r="E6764" s="109"/>
      <c r="F6764" s="109"/>
      <c r="G6764" s="109"/>
      <c r="H6764" s="109"/>
      <c r="I6764" s="110"/>
    </row>
    <row r="6765" spans="2:9">
      <c r="B6765" s="109"/>
      <c r="C6765" s="109"/>
      <c r="D6765" s="109"/>
      <c r="E6765" s="109"/>
      <c r="F6765" s="109"/>
      <c r="G6765" s="109"/>
      <c r="H6765" s="109"/>
      <c r="I6765" s="110"/>
    </row>
    <row r="6766" spans="2:9">
      <c r="B6766" s="109"/>
      <c r="C6766" s="109"/>
      <c r="D6766" s="109"/>
      <c r="E6766" s="109"/>
      <c r="F6766" s="109"/>
      <c r="G6766" s="109"/>
      <c r="H6766" s="109"/>
      <c r="I6766" s="110"/>
    </row>
    <row r="6767" spans="2:9">
      <c r="B6767" s="109"/>
      <c r="C6767" s="109"/>
      <c r="D6767" s="109"/>
      <c r="E6767" s="109"/>
      <c r="F6767" s="109"/>
      <c r="G6767" s="109"/>
      <c r="H6767" s="109"/>
      <c r="I6767" s="110"/>
    </row>
    <row r="6768" spans="2:9">
      <c r="B6768" s="109"/>
      <c r="C6768" s="109"/>
      <c r="D6768" s="109"/>
      <c r="E6768" s="109"/>
      <c r="F6768" s="109"/>
      <c r="G6768" s="109"/>
      <c r="H6768" s="109"/>
      <c r="I6768" s="110"/>
    </row>
    <row r="6769" spans="2:9">
      <c r="B6769" s="109"/>
      <c r="C6769" s="109"/>
      <c r="D6769" s="109"/>
      <c r="E6769" s="109"/>
      <c r="F6769" s="109"/>
      <c r="G6769" s="109"/>
      <c r="H6769" s="109"/>
      <c r="I6769" s="110"/>
    </row>
    <row r="6770" spans="2:9">
      <c r="B6770" s="109"/>
      <c r="C6770" s="109"/>
      <c r="D6770" s="109"/>
      <c r="E6770" s="109"/>
      <c r="F6770" s="109"/>
      <c r="G6770" s="109"/>
      <c r="H6770" s="109"/>
      <c r="I6770" s="110"/>
    </row>
    <row r="6771" spans="2:9">
      <c r="B6771" s="109"/>
      <c r="C6771" s="109"/>
      <c r="D6771" s="109"/>
      <c r="E6771" s="109"/>
      <c r="F6771" s="109"/>
      <c r="G6771" s="109"/>
      <c r="H6771" s="109"/>
      <c r="I6771" s="110"/>
    </row>
    <row r="6772" spans="2:9">
      <c r="B6772" s="109"/>
      <c r="C6772" s="109"/>
      <c r="D6772" s="109"/>
      <c r="E6772" s="109"/>
      <c r="F6772" s="109"/>
      <c r="G6772" s="109"/>
      <c r="H6772" s="109"/>
      <c r="I6772" s="110"/>
    </row>
    <row r="6773" spans="2:9">
      <c r="B6773" s="109"/>
      <c r="C6773" s="109"/>
      <c r="D6773" s="109"/>
      <c r="E6773" s="109"/>
      <c r="F6773" s="109"/>
      <c r="G6773" s="109"/>
      <c r="H6773" s="109"/>
      <c r="I6773" s="110"/>
    </row>
    <row r="6774" spans="2:9">
      <c r="B6774" s="109"/>
      <c r="C6774" s="109"/>
      <c r="D6774" s="109"/>
      <c r="E6774" s="109"/>
      <c r="F6774" s="109"/>
      <c r="G6774" s="109"/>
      <c r="H6774" s="109"/>
      <c r="I6774" s="110"/>
    </row>
    <row r="6775" spans="2:9">
      <c r="B6775" s="109"/>
      <c r="C6775" s="109"/>
      <c r="D6775" s="109"/>
      <c r="E6775" s="109"/>
      <c r="F6775" s="109"/>
      <c r="G6775" s="109"/>
      <c r="H6775" s="109"/>
      <c r="I6775" s="110"/>
    </row>
    <row r="6776" spans="2:9">
      <c r="B6776" s="109"/>
      <c r="C6776" s="109"/>
      <c r="D6776" s="109"/>
      <c r="E6776" s="109"/>
      <c r="F6776" s="109"/>
      <c r="G6776" s="109"/>
      <c r="H6776" s="109"/>
      <c r="I6776" s="110"/>
    </row>
    <row r="6777" spans="2:9">
      <c r="B6777" s="109"/>
      <c r="C6777" s="109"/>
      <c r="D6777" s="109"/>
      <c r="E6777" s="109"/>
      <c r="F6777" s="109"/>
      <c r="G6777" s="109"/>
      <c r="H6777" s="109"/>
      <c r="I6777" s="110"/>
    </row>
    <row r="6778" spans="2:9">
      <c r="B6778" s="109"/>
      <c r="C6778" s="109"/>
      <c r="D6778" s="109"/>
      <c r="E6778" s="109"/>
      <c r="F6778" s="109"/>
      <c r="G6778" s="109"/>
      <c r="H6778" s="109"/>
      <c r="I6778" s="110"/>
    </row>
    <row r="6779" spans="2:9">
      <c r="B6779" s="109"/>
      <c r="C6779" s="109"/>
      <c r="D6779" s="109"/>
      <c r="E6779" s="109"/>
      <c r="F6779" s="109"/>
      <c r="G6779" s="109"/>
      <c r="H6779" s="109"/>
      <c r="I6779" s="110"/>
    </row>
    <row r="6780" spans="2:9">
      <c r="B6780" s="109"/>
      <c r="C6780" s="109"/>
      <c r="D6780" s="109"/>
      <c r="E6780" s="109"/>
      <c r="F6780" s="109"/>
      <c r="G6780" s="109"/>
      <c r="H6780" s="109"/>
      <c r="I6780" s="110"/>
    </row>
    <row r="6781" spans="2:9">
      <c r="B6781" s="109"/>
      <c r="C6781" s="109"/>
      <c r="D6781" s="109"/>
      <c r="E6781" s="109"/>
      <c r="F6781" s="109"/>
      <c r="G6781" s="109"/>
      <c r="H6781" s="109"/>
      <c r="I6781" s="110"/>
    </row>
    <row r="6782" spans="2:9">
      <c r="B6782" s="109"/>
      <c r="C6782" s="109"/>
      <c r="D6782" s="109"/>
      <c r="E6782" s="109"/>
      <c r="F6782" s="109"/>
      <c r="G6782" s="109"/>
      <c r="H6782" s="109"/>
      <c r="I6782" s="110"/>
    </row>
    <row r="6783" spans="2:9">
      <c r="B6783" s="109"/>
      <c r="C6783" s="109"/>
      <c r="D6783" s="109"/>
      <c r="E6783" s="109"/>
      <c r="F6783" s="109"/>
      <c r="G6783" s="109"/>
      <c r="H6783" s="109"/>
      <c r="I6783" s="110"/>
    </row>
    <row r="6784" spans="2:9">
      <c r="B6784" s="109"/>
      <c r="C6784" s="109"/>
      <c r="D6784" s="109"/>
      <c r="E6784" s="109"/>
      <c r="F6784" s="109"/>
      <c r="G6784" s="109"/>
      <c r="H6784" s="109"/>
      <c r="I6784" s="110"/>
    </row>
    <row r="6785" spans="2:9">
      <c r="B6785" s="109"/>
      <c r="C6785" s="109"/>
      <c r="D6785" s="109"/>
      <c r="E6785" s="109"/>
      <c r="F6785" s="109"/>
      <c r="G6785" s="109"/>
      <c r="H6785" s="109"/>
      <c r="I6785" s="110"/>
    </row>
    <row r="6786" spans="2:9">
      <c r="B6786" s="109"/>
      <c r="C6786" s="109"/>
      <c r="D6786" s="109"/>
      <c r="E6786" s="109"/>
      <c r="F6786" s="109"/>
      <c r="G6786" s="109"/>
      <c r="H6786" s="109"/>
      <c r="I6786" s="110"/>
    </row>
    <row r="6787" spans="2:9">
      <c r="B6787" s="109"/>
      <c r="C6787" s="109"/>
      <c r="D6787" s="109"/>
      <c r="E6787" s="109"/>
      <c r="F6787" s="109"/>
      <c r="G6787" s="109"/>
      <c r="H6787" s="109"/>
      <c r="I6787" s="110"/>
    </row>
    <row r="6788" spans="2:9">
      <c r="B6788" s="109"/>
      <c r="C6788" s="109"/>
      <c r="D6788" s="109"/>
      <c r="E6788" s="109"/>
      <c r="F6788" s="109"/>
      <c r="G6788" s="109"/>
      <c r="H6788" s="109"/>
      <c r="I6788" s="110"/>
    </row>
    <row r="6789" spans="2:9">
      <c r="B6789" s="109"/>
      <c r="C6789" s="109"/>
      <c r="D6789" s="109"/>
      <c r="E6789" s="109"/>
      <c r="F6789" s="109"/>
      <c r="G6789" s="109"/>
      <c r="H6789" s="109"/>
      <c r="I6789" s="110"/>
    </row>
    <row r="6790" spans="2:9">
      <c r="B6790" s="109"/>
      <c r="C6790" s="109"/>
      <c r="D6790" s="109"/>
      <c r="E6790" s="109"/>
      <c r="F6790" s="109"/>
      <c r="G6790" s="109"/>
      <c r="H6790" s="109"/>
      <c r="I6790" s="110"/>
    </row>
    <row r="6791" spans="2:9">
      <c r="B6791" s="109"/>
      <c r="C6791" s="109"/>
      <c r="D6791" s="109"/>
      <c r="E6791" s="109"/>
      <c r="F6791" s="109"/>
      <c r="G6791" s="109"/>
      <c r="H6791" s="109"/>
      <c r="I6791" s="110"/>
    </row>
    <row r="6792" spans="2:9">
      <c r="B6792" s="109"/>
      <c r="C6792" s="109"/>
      <c r="D6792" s="109"/>
      <c r="E6792" s="109"/>
      <c r="F6792" s="109"/>
      <c r="G6792" s="109"/>
      <c r="H6792" s="109"/>
      <c r="I6792" s="110"/>
    </row>
    <row r="6793" spans="2:9">
      <c r="B6793" s="109"/>
      <c r="C6793" s="109"/>
      <c r="D6793" s="109"/>
      <c r="E6793" s="109"/>
      <c r="F6793" s="109"/>
      <c r="G6793" s="109"/>
      <c r="H6793" s="109"/>
      <c r="I6793" s="110"/>
    </row>
    <row r="6794" spans="2:9">
      <c r="B6794" s="109"/>
      <c r="C6794" s="109"/>
      <c r="D6794" s="109"/>
      <c r="E6794" s="109"/>
      <c r="F6794" s="109"/>
      <c r="G6794" s="109"/>
      <c r="H6794" s="109"/>
      <c r="I6794" s="110"/>
    </row>
    <row r="6795" spans="2:9">
      <c r="B6795" s="109"/>
      <c r="C6795" s="109"/>
      <c r="D6795" s="109"/>
      <c r="E6795" s="109"/>
      <c r="F6795" s="109"/>
      <c r="G6795" s="109"/>
      <c r="H6795" s="109"/>
      <c r="I6795" s="110"/>
    </row>
    <row r="6796" spans="2:9">
      <c r="B6796" s="109"/>
      <c r="C6796" s="109"/>
      <c r="D6796" s="109"/>
      <c r="E6796" s="109"/>
      <c r="F6796" s="109"/>
      <c r="G6796" s="109"/>
      <c r="H6796" s="109"/>
      <c r="I6796" s="110"/>
    </row>
    <row r="6797" spans="2:9">
      <c r="B6797" s="109"/>
      <c r="C6797" s="109"/>
      <c r="D6797" s="109"/>
      <c r="E6797" s="109"/>
      <c r="F6797" s="109"/>
      <c r="G6797" s="109"/>
      <c r="H6797" s="109"/>
      <c r="I6797" s="110"/>
    </row>
    <row r="6798" spans="2:9">
      <c r="B6798" s="109"/>
      <c r="C6798" s="109"/>
      <c r="D6798" s="109"/>
      <c r="E6798" s="109"/>
      <c r="F6798" s="109"/>
      <c r="G6798" s="109"/>
      <c r="H6798" s="109"/>
      <c r="I6798" s="110"/>
    </row>
    <row r="6799" spans="2:9">
      <c r="B6799" s="109"/>
      <c r="C6799" s="109"/>
      <c r="D6799" s="109"/>
      <c r="E6799" s="109"/>
      <c r="F6799" s="109"/>
      <c r="G6799" s="109"/>
      <c r="H6799" s="109"/>
      <c r="I6799" s="110"/>
    </row>
    <row r="6800" spans="2:9">
      <c r="B6800" s="109"/>
      <c r="C6800" s="109"/>
      <c r="D6800" s="109"/>
      <c r="E6800" s="109"/>
      <c r="F6800" s="109"/>
      <c r="G6800" s="109"/>
      <c r="H6800" s="109"/>
      <c r="I6800" s="110"/>
    </row>
    <row r="6801" spans="2:9">
      <c r="B6801" s="109"/>
      <c r="C6801" s="109"/>
      <c r="D6801" s="109"/>
      <c r="E6801" s="109"/>
      <c r="F6801" s="109"/>
      <c r="G6801" s="109"/>
      <c r="H6801" s="109"/>
      <c r="I6801" s="110"/>
    </row>
    <row r="6802" spans="2:9">
      <c r="B6802" s="109"/>
      <c r="C6802" s="109"/>
      <c r="D6802" s="109"/>
      <c r="E6802" s="109"/>
      <c r="F6802" s="109"/>
      <c r="G6802" s="109"/>
      <c r="H6802" s="109"/>
      <c r="I6802" s="110"/>
    </row>
    <row r="6803" spans="2:9">
      <c r="B6803" s="109"/>
      <c r="C6803" s="109"/>
      <c r="D6803" s="109"/>
      <c r="E6803" s="109"/>
      <c r="F6803" s="109"/>
      <c r="G6803" s="109"/>
      <c r="H6803" s="109"/>
      <c r="I6803" s="110"/>
    </row>
    <row r="6804" spans="2:9">
      <c r="B6804" s="109"/>
      <c r="C6804" s="109"/>
      <c r="D6804" s="109"/>
      <c r="E6804" s="109"/>
      <c r="F6804" s="109"/>
      <c r="G6804" s="109"/>
      <c r="H6804" s="109"/>
      <c r="I6804" s="110"/>
    </row>
    <row r="6805" spans="2:9">
      <c r="B6805" s="109"/>
      <c r="C6805" s="109"/>
      <c r="D6805" s="109"/>
      <c r="E6805" s="109"/>
      <c r="F6805" s="109"/>
      <c r="G6805" s="109"/>
      <c r="H6805" s="109"/>
      <c r="I6805" s="110"/>
    </row>
    <row r="6806" spans="2:9">
      <c r="B6806" s="109"/>
      <c r="C6806" s="109"/>
      <c r="D6806" s="109"/>
      <c r="E6806" s="109"/>
      <c r="F6806" s="109"/>
      <c r="G6806" s="109"/>
      <c r="H6806" s="109"/>
      <c r="I6806" s="110"/>
    </row>
    <row r="6807" spans="2:9">
      <c r="B6807" s="109"/>
      <c r="C6807" s="109"/>
      <c r="D6807" s="109"/>
      <c r="E6807" s="109"/>
      <c r="F6807" s="109"/>
      <c r="G6807" s="109"/>
      <c r="H6807" s="109"/>
      <c r="I6807" s="110"/>
    </row>
    <row r="6808" spans="2:9">
      <c r="B6808" s="109"/>
      <c r="C6808" s="109"/>
      <c r="D6808" s="109"/>
      <c r="E6808" s="109"/>
      <c r="F6808" s="109"/>
      <c r="G6808" s="109"/>
      <c r="H6808" s="109"/>
      <c r="I6808" s="110"/>
    </row>
    <row r="6809" spans="2:9">
      <c r="B6809" s="109"/>
      <c r="C6809" s="109"/>
      <c r="D6809" s="109"/>
      <c r="E6809" s="109"/>
      <c r="F6809" s="109"/>
      <c r="G6809" s="109"/>
      <c r="H6809" s="109"/>
      <c r="I6809" s="110"/>
    </row>
    <row r="6810" spans="2:9">
      <c r="B6810" s="109"/>
      <c r="C6810" s="109"/>
      <c r="D6810" s="109"/>
      <c r="E6810" s="109"/>
      <c r="F6810" s="109"/>
      <c r="G6810" s="109"/>
      <c r="H6810" s="109"/>
      <c r="I6810" s="110"/>
    </row>
    <row r="6811" spans="2:9">
      <c r="B6811" s="109"/>
      <c r="C6811" s="109"/>
      <c r="D6811" s="109"/>
      <c r="E6811" s="109"/>
      <c r="F6811" s="109"/>
      <c r="G6811" s="109"/>
      <c r="H6811" s="109"/>
      <c r="I6811" s="110"/>
    </row>
    <row r="6812" spans="2:9">
      <c r="B6812" s="109"/>
      <c r="C6812" s="109"/>
      <c r="D6812" s="109"/>
      <c r="E6812" s="109"/>
      <c r="F6812" s="109"/>
      <c r="G6812" s="109"/>
      <c r="H6812" s="109"/>
      <c r="I6812" s="110"/>
    </row>
    <row r="6813" spans="2:9">
      <c r="B6813" s="109"/>
      <c r="C6813" s="109"/>
      <c r="D6813" s="109"/>
      <c r="E6813" s="109"/>
      <c r="F6813" s="109"/>
      <c r="G6813" s="109"/>
      <c r="H6813" s="109"/>
      <c r="I6813" s="110"/>
    </row>
    <row r="6814" spans="2:9">
      <c r="B6814" s="109"/>
      <c r="C6814" s="109"/>
      <c r="D6814" s="109"/>
      <c r="E6814" s="109"/>
      <c r="F6814" s="109"/>
      <c r="G6814" s="109"/>
      <c r="H6814" s="109"/>
      <c r="I6814" s="110"/>
    </row>
    <row r="6815" spans="2:9">
      <c r="B6815" s="109"/>
      <c r="C6815" s="109"/>
      <c r="D6815" s="109"/>
      <c r="E6815" s="109"/>
      <c r="F6815" s="109"/>
      <c r="G6815" s="109"/>
      <c r="H6815" s="109"/>
      <c r="I6815" s="110"/>
    </row>
    <row r="6816" spans="2:9">
      <c r="B6816" s="109"/>
      <c r="C6816" s="109"/>
      <c r="D6816" s="109"/>
      <c r="E6816" s="109"/>
      <c r="F6816" s="109"/>
      <c r="G6816" s="109"/>
      <c r="H6816" s="109"/>
      <c r="I6816" s="110"/>
    </row>
    <row r="6817" spans="2:9">
      <c r="B6817" s="109"/>
      <c r="C6817" s="109"/>
      <c r="D6817" s="109"/>
      <c r="E6817" s="109"/>
      <c r="F6817" s="109"/>
      <c r="G6817" s="109"/>
      <c r="H6817" s="109"/>
      <c r="I6817" s="110"/>
    </row>
    <row r="6818" spans="2:9">
      <c r="B6818" s="109"/>
      <c r="C6818" s="109"/>
      <c r="D6818" s="109"/>
      <c r="E6818" s="109"/>
      <c r="F6818" s="109"/>
      <c r="G6818" s="109"/>
      <c r="H6818" s="109"/>
      <c r="I6818" s="110"/>
    </row>
    <row r="6819" spans="2:9">
      <c r="B6819" s="109"/>
      <c r="C6819" s="109"/>
      <c r="D6819" s="109"/>
      <c r="E6819" s="109"/>
      <c r="F6819" s="109"/>
      <c r="G6819" s="109"/>
      <c r="H6819" s="109"/>
      <c r="I6819" s="110"/>
    </row>
    <row r="6820" spans="2:9">
      <c r="B6820" s="109"/>
      <c r="C6820" s="109"/>
      <c r="D6820" s="109"/>
      <c r="E6820" s="109"/>
      <c r="F6820" s="109"/>
      <c r="G6820" s="109"/>
      <c r="H6820" s="109"/>
      <c r="I6820" s="110"/>
    </row>
    <row r="6821" spans="2:9">
      <c r="B6821" s="109"/>
      <c r="C6821" s="109"/>
      <c r="D6821" s="109"/>
      <c r="E6821" s="109"/>
      <c r="F6821" s="109"/>
      <c r="G6821" s="109"/>
      <c r="H6821" s="109"/>
      <c r="I6821" s="110"/>
    </row>
    <row r="6822" spans="2:9">
      <c r="B6822" s="109"/>
      <c r="C6822" s="109"/>
      <c r="D6822" s="109"/>
      <c r="E6822" s="109"/>
      <c r="F6822" s="109"/>
      <c r="G6822" s="109"/>
      <c r="H6822" s="109"/>
      <c r="I6822" s="110"/>
    </row>
    <row r="6823" spans="2:9">
      <c r="B6823" s="109"/>
      <c r="C6823" s="109"/>
      <c r="D6823" s="109"/>
      <c r="E6823" s="109"/>
      <c r="F6823" s="109"/>
      <c r="G6823" s="109"/>
      <c r="H6823" s="109"/>
      <c r="I6823" s="110"/>
    </row>
    <row r="6824" spans="2:9">
      <c r="B6824" s="109"/>
      <c r="C6824" s="109"/>
      <c r="D6824" s="109"/>
      <c r="E6824" s="109"/>
      <c r="F6824" s="109"/>
      <c r="G6824" s="109"/>
      <c r="H6824" s="109"/>
      <c r="I6824" s="110"/>
    </row>
    <row r="6825" spans="2:9">
      <c r="B6825" s="109"/>
      <c r="C6825" s="109"/>
      <c r="D6825" s="109"/>
      <c r="E6825" s="109"/>
      <c r="F6825" s="109"/>
      <c r="G6825" s="109"/>
      <c r="H6825" s="109"/>
      <c r="I6825" s="110"/>
    </row>
    <row r="6826" spans="2:9">
      <c r="B6826" s="109"/>
      <c r="C6826" s="109"/>
      <c r="D6826" s="109"/>
      <c r="E6826" s="109"/>
      <c r="F6826" s="109"/>
      <c r="G6826" s="109"/>
      <c r="H6826" s="109"/>
      <c r="I6826" s="110"/>
    </row>
    <row r="6827" spans="2:9">
      <c r="B6827" s="109"/>
      <c r="C6827" s="109"/>
      <c r="D6827" s="109"/>
      <c r="E6827" s="109"/>
      <c r="F6827" s="109"/>
      <c r="G6827" s="109"/>
      <c r="H6827" s="109"/>
      <c r="I6827" s="110"/>
    </row>
    <row r="6828" spans="2:9">
      <c r="B6828" s="109"/>
      <c r="C6828" s="109"/>
      <c r="D6828" s="109"/>
      <c r="E6828" s="109"/>
      <c r="F6828" s="109"/>
      <c r="G6828" s="109"/>
      <c r="H6828" s="109"/>
      <c r="I6828" s="110"/>
    </row>
    <row r="6829" spans="2:9">
      <c r="B6829" s="109"/>
      <c r="C6829" s="109"/>
      <c r="D6829" s="109"/>
      <c r="E6829" s="109"/>
      <c r="F6829" s="109"/>
      <c r="G6829" s="109"/>
      <c r="H6829" s="109"/>
      <c r="I6829" s="110"/>
    </row>
    <row r="6830" spans="2:9">
      <c r="B6830" s="109"/>
      <c r="C6830" s="109"/>
      <c r="D6830" s="109"/>
      <c r="E6830" s="109"/>
      <c r="F6830" s="109"/>
      <c r="G6830" s="109"/>
      <c r="H6830" s="109"/>
      <c r="I6830" s="110"/>
    </row>
    <row r="6831" spans="2:9">
      <c r="B6831" s="109"/>
      <c r="C6831" s="109"/>
      <c r="D6831" s="109"/>
      <c r="E6831" s="109"/>
      <c r="F6831" s="109"/>
      <c r="G6831" s="109"/>
      <c r="H6831" s="109"/>
      <c r="I6831" s="110"/>
    </row>
    <row r="6832" spans="2:9">
      <c r="B6832" s="109"/>
      <c r="C6832" s="109"/>
      <c r="D6832" s="109"/>
      <c r="E6832" s="109"/>
      <c r="F6832" s="109"/>
      <c r="G6832" s="109"/>
      <c r="H6832" s="109"/>
      <c r="I6832" s="110"/>
    </row>
    <row r="6833" spans="2:9">
      <c r="B6833" s="109"/>
      <c r="C6833" s="109"/>
      <c r="D6833" s="109"/>
      <c r="E6833" s="109"/>
      <c r="F6833" s="109"/>
      <c r="G6833" s="109"/>
      <c r="H6833" s="109"/>
      <c r="I6833" s="110"/>
    </row>
    <row r="6834" spans="2:9">
      <c r="B6834" s="109"/>
      <c r="C6834" s="109"/>
      <c r="D6834" s="109"/>
      <c r="E6834" s="109"/>
      <c r="F6834" s="109"/>
      <c r="G6834" s="109"/>
      <c r="H6834" s="109"/>
      <c r="I6834" s="110"/>
    </row>
    <row r="6835" spans="2:9">
      <c r="B6835" s="109"/>
      <c r="C6835" s="109"/>
      <c r="D6835" s="109"/>
      <c r="E6835" s="109"/>
      <c r="F6835" s="109"/>
      <c r="G6835" s="109"/>
      <c r="H6835" s="109"/>
      <c r="I6835" s="110"/>
    </row>
    <row r="6836" spans="2:9">
      <c r="B6836" s="109"/>
      <c r="C6836" s="109"/>
      <c r="D6836" s="109"/>
      <c r="E6836" s="109"/>
      <c r="F6836" s="109"/>
      <c r="G6836" s="109"/>
      <c r="H6836" s="109"/>
      <c r="I6836" s="110"/>
    </row>
    <row r="6837" spans="2:9">
      <c r="B6837" s="109"/>
      <c r="C6837" s="109"/>
      <c r="D6837" s="109"/>
      <c r="E6837" s="109"/>
      <c r="F6837" s="109"/>
      <c r="G6837" s="109"/>
      <c r="H6837" s="109"/>
      <c r="I6837" s="110"/>
    </row>
    <row r="6838" spans="2:9">
      <c r="B6838" s="109"/>
      <c r="C6838" s="109"/>
      <c r="D6838" s="109"/>
      <c r="E6838" s="109"/>
      <c r="F6838" s="109"/>
      <c r="G6838" s="109"/>
      <c r="H6838" s="109"/>
      <c r="I6838" s="110"/>
    </row>
    <row r="6839" spans="2:9">
      <c r="B6839" s="109"/>
      <c r="C6839" s="109"/>
      <c r="D6839" s="109"/>
      <c r="E6839" s="109"/>
      <c r="F6839" s="109"/>
      <c r="G6839" s="109"/>
      <c r="H6839" s="109"/>
      <c r="I6839" s="110"/>
    </row>
    <row r="6840" spans="2:9">
      <c r="B6840" s="109"/>
      <c r="C6840" s="109"/>
      <c r="D6840" s="109"/>
      <c r="E6840" s="109"/>
      <c r="F6840" s="109"/>
      <c r="G6840" s="109"/>
      <c r="H6840" s="109"/>
      <c r="I6840" s="110"/>
    </row>
    <row r="6841" spans="2:9">
      <c r="B6841" s="109"/>
      <c r="C6841" s="109"/>
      <c r="D6841" s="109"/>
      <c r="E6841" s="109"/>
      <c r="F6841" s="109"/>
      <c r="G6841" s="109"/>
      <c r="H6841" s="109"/>
      <c r="I6841" s="110"/>
    </row>
    <row r="6842" spans="2:9">
      <c r="B6842" s="109"/>
      <c r="C6842" s="109"/>
      <c r="D6842" s="109"/>
      <c r="E6842" s="109"/>
      <c r="F6842" s="109"/>
      <c r="G6842" s="109"/>
      <c r="H6842" s="109"/>
      <c r="I6842" s="110"/>
    </row>
    <row r="6843" spans="2:9">
      <c r="B6843" s="109"/>
      <c r="C6843" s="109"/>
      <c r="D6843" s="109"/>
      <c r="E6843" s="109"/>
      <c r="F6843" s="109"/>
      <c r="G6843" s="109"/>
      <c r="H6843" s="109"/>
      <c r="I6843" s="110"/>
    </row>
    <row r="6844" spans="2:9">
      <c r="B6844" s="109"/>
      <c r="C6844" s="109"/>
      <c r="D6844" s="109"/>
      <c r="E6844" s="109"/>
      <c r="F6844" s="109"/>
      <c r="G6844" s="109"/>
      <c r="H6844" s="109"/>
      <c r="I6844" s="110"/>
    </row>
    <row r="6845" spans="2:9">
      <c r="B6845" s="109"/>
      <c r="C6845" s="109"/>
      <c r="D6845" s="109"/>
      <c r="E6845" s="109"/>
      <c r="F6845" s="109"/>
      <c r="G6845" s="109"/>
      <c r="H6845" s="109"/>
      <c r="I6845" s="110"/>
    </row>
    <row r="6846" spans="2:9">
      <c r="B6846" s="109"/>
      <c r="C6846" s="109"/>
      <c r="D6846" s="109"/>
      <c r="E6846" s="109"/>
      <c r="F6846" s="109"/>
      <c r="G6846" s="109"/>
      <c r="H6846" s="109"/>
      <c r="I6846" s="110"/>
    </row>
    <row r="6847" spans="2:9">
      <c r="B6847" s="109"/>
      <c r="C6847" s="109"/>
      <c r="D6847" s="109"/>
      <c r="E6847" s="109"/>
      <c r="F6847" s="109"/>
      <c r="G6847" s="109"/>
      <c r="H6847" s="109"/>
      <c r="I6847" s="110"/>
    </row>
    <row r="6848" spans="2:9">
      <c r="B6848" s="109"/>
      <c r="C6848" s="109"/>
      <c r="D6848" s="109"/>
      <c r="E6848" s="109"/>
      <c r="F6848" s="109"/>
      <c r="G6848" s="109"/>
      <c r="H6848" s="109"/>
      <c r="I6848" s="110"/>
    </row>
    <row r="6849" spans="2:9">
      <c r="B6849" s="109"/>
      <c r="C6849" s="109"/>
      <c r="D6849" s="109"/>
      <c r="E6849" s="109"/>
      <c r="F6849" s="109"/>
      <c r="G6849" s="109"/>
      <c r="H6849" s="109"/>
      <c r="I6849" s="110"/>
    </row>
    <row r="6850" spans="2:9">
      <c r="B6850" s="109"/>
      <c r="C6850" s="109"/>
      <c r="D6850" s="109"/>
      <c r="E6850" s="109"/>
      <c r="F6850" s="109"/>
      <c r="G6850" s="109"/>
      <c r="H6850" s="109"/>
      <c r="I6850" s="110"/>
    </row>
    <row r="6851" spans="2:9">
      <c r="B6851" s="109"/>
      <c r="C6851" s="109"/>
      <c r="D6851" s="109"/>
      <c r="E6851" s="109"/>
      <c r="F6851" s="109"/>
      <c r="G6851" s="109"/>
      <c r="H6851" s="109"/>
      <c r="I6851" s="110"/>
    </row>
    <row r="6852" spans="2:9">
      <c r="B6852" s="109"/>
      <c r="C6852" s="109"/>
      <c r="D6852" s="109"/>
      <c r="E6852" s="109"/>
      <c r="F6852" s="109"/>
      <c r="G6852" s="109"/>
      <c r="H6852" s="109"/>
      <c r="I6852" s="110"/>
    </row>
    <row r="6853" spans="2:9">
      <c r="B6853" s="109"/>
      <c r="C6853" s="109"/>
      <c r="D6853" s="109"/>
      <c r="E6853" s="109"/>
      <c r="F6853" s="109"/>
      <c r="G6853" s="109"/>
      <c r="H6853" s="109"/>
      <c r="I6853" s="110"/>
    </row>
    <row r="6854" spans="2:9">
      <c r="B6854" s="109"/>
      <c r="C6854" s="109"/>
      <c r="D6854" s="109"/>
      <c r="E6854" s="109"/>
      <c r="F6854" s="109"/>
      <c r="G6854" s="109"/>
      <c r="H6854" s="109"/>
      <c r="I6854" s="110"/>
    </row>
    <row r="6855" spans="2:9">
      <c r="B6855" s="109"/>
      <c r="C6855" s="109"/>
      <c r="D6855" s="109"/>
      <c r="E6855" s="109"/>
      <c r="F6855" s="109"/>
      <c r="G6855" s="109"/>
      <c r="H6855" s="109"/>
      <c r="I6855" s="110"/>
    </row>
    <row r="6856" spans="2:9">
      <c r="B6856" s="109"/>
      <c r="C6856" s="109"/>
      <c r="D6856" s="109"/>
      <c r="E6856" s="109"/>
      <c r="F6856" s="109"/>
      <c r="G6856" s="109"/>
      <c r="H6856" s="109"/>
      <c r="I6856" s="110"/>
    </row>
    <row r="6857" spans="2:9">
      <c r="B6857" s="109"/>
      <c r="C6857" s="109"/>
      <c r="D6857" s="109"/>
      <c r="E6857" s="109"/>
      <c r="F6857" s="109"/>
      <c r="G6857" s="109"/>
      <c r="H6857" s="109"/>
      <c r="I6857" s="110"/>
    </row>
    <row r="6858" spans="2:9">
      <c r="B6858" s="109"/>
      <c r="C6858" s="109"/>
      <c r="D6858" s="109"/>
      <c r="E6858" s="109"/>
      <c r="F6858" s="109"/>
      <c r="G6858" s="109"/>
      <c r="H6858" s="109"/>
      <c r="I6858" s="110"/>
    </row>
    <row r="6859" spans="2:9">
      <c r="B6859" s="109"/>
      <c r="C6859" s="109"/>
      <c r="D6859" s="109"/>
      <c r="E6859" s="109"/>
      <c r="F6859" s="109"/>
      <c r="G6859" s="109"/>
      <c r="H6859" s="109"/>
      <c r="I6859" s="110"/>
    </row>
    <row r="6860" spans="2:9">
      <c r="B6860" s="109"/>
      <c r="C6860" s="109"/>
      <c r="D6860" s="109"/>
      <c r="E6860" s="109"/>
      <c r="F6860" s="109"/>
      <c r="G6860" s="109"/>
      <c r="H6860" s="109"/>
      <c r="I6860" s="110"/>
    </row>
    <row r="6861" spans="2:9">
      <c r="B6861" s="109"/>
      <c r="C6861" s="109"/>
      <c r="D6861" s="109"/>
      <c r="E6861" s="109"/>
      <c r="F6861" s="109"/>
      <c r="G6861" s="109"/>
      <c r="H6861" s="109"/>
      <c r="I6861" s="110"/>
    </row>
    <row r="6862" spans="2:9">
      <c r="B6862" s="109"/>
      <c r="C6862" s="109"/>
      <c r="D6862" s="109"/>
      <c r="E6862" s="109"/>
      <c r="F6862" s="109"/>
      <c r="G6862" s="109"/>
      <c r="H6862" s="109"/>
      <c r="I6862" s="110"/>
    </row>
    <row r="6863" spans="2:9">
      <c r="B6863" s="109"/>
      <c r="C6863" s="109"/>
      <c r="D6863" s="109"/>
      <c r="E6863" s="109"/>
      <c r="F6863" s="109"/>
      <c r="G6863" s="109"/>
      <c r="H6863" s="109"/>
      <c r="I6863" s="110"/>
    </row>
    <row r="6864" spans="2:9">
      <c r="B6864" s="109"/>
      <c r="C6864" s="109"/>
      <c r="D6864" s="109"/>
      <c r="E6864" s="109"/>
      <c r="F6864" s="109"/>
      <c r="G6864" s="109"/>
      <c r="H6864" s="109"/>
      <c r="I6864" s="110"/>
    </row>
    <row r="6865" spans="2:9">
      <c r="B6865" s="109"/>
      <c r="C6865" s="109"/>
      <c r="D6865" s="109"/>
      <c r="E6865" s="109"/>
      <c r="F6865" s="109"/>
      <c r="G6865" s="109"/>
      <c r="H6865" s="109"/>
      <c r="I6865" s="110"/>
    </row>
    <row r="6866" spans="2:9">
      <c r="B6866" s="109"/>
      <c r="C6866" s="109"/>
      <c r="D6866" s="109"/>
      <c r="E6866" s="109"/>
      <c r="F6866" s="109"/>
      <c r="G6866" s="109"/>
      <c r="H6866" s="109"/>
      <c r="I6866" s="110"/>
    </row>
    <row r="6867" spans="2:9">
      <c r="B6867" s="109"/>
      <c r="C6867" s="109"/>
      <c r="D6867" s="109"/>
      <c r="E6867" s="109"/>
      <c r="F6867" s="109"/>
      <c r="G6867" s="109"/>
      <c r="H6867" s="109"/>
      <c r="I6867" s="110"/>
    </row>
    <row r="6868" spans="2:9">
      <c r="B6868" s="109"/>
      <c r="C6868" s="109"/>
      <c r="D6868" s="109"/>
      <c r="E6868" s="109"/>
      <c r="F6868" s="109"/>
      <c r="G6868" s="109"/>
      <c r="H6868" s="109"/>
      <c r="I6868" s="110"/>
    </row>
    <row r="6869" spans="2:9">
      <c r="B6869" s="109"/>
      <c r="C6869" s="109"/>
      <c r="D6869" s="109"/>
      <c r="E6869" s="109"/>
      <c r="F6869" s="109"/>
      <c r="G6869" s="109"/>
      <c r="H6869" s="109"/>
      <c r="I6869" s="110"/>
    </row>
    <row r="6870" spans="2:9">
      <c r="B6870" s="109"/>
      <c r="C6870" s="109"/>
      <c r="D6870" s="109"/>
      <c r="E6870" s="109"/>
      <c r="F6870" s="109"/>
      <c r="G6870" s="109"/>
      <c r="H6870" s="109"/>
      <c r="I6870" s="110"/>
    </row>
    <row r="6871" spans="2:9">
      <c r="B6871" s="109"/>
      <c r="C6871" s="109"/>
      <c r="D6871" s="109"/>
      <c r="E6871" s="109"/>
      <c r="F6871" s="109"/>
      <c r="G6871" s="109"/>
      <c r="H6871" s="109"/>
      <c r="I6871" s="110"/>
    </row>
    <row r="6872" spans="2:9">
      <c r="B6872" s="109"/>
      <c r="C6872" s="109"/>
      <c r="D6872" s="109"/>
      <c r="E6872" s="109"/>
      <c r="F6872" s="109"/>
      <c r="G6872" s="109"/>
      <c r="H6872" s="109"/>
      <c r="I6872" s="110"/>
    </row>
    <row r="6873" spans="2:9">
      <c r="B6873" s="109"/>
      <c r="C6873" s="109"/>
      <c r="D6873" s="109"/>
      <c r="E6873" s="109"/>
      <c r="F6873" s="109"/>
      <c r="G6873" s="109"/>
      <c r="H6873" s="109"/>
      <c r="I6873" s="110"/>
    </row>
    <row r="6874" spans="2:9">
      <c r="B6874" s="109"/>
      <c r="C6874" s="109"/>
      <c r="D6874" s="109"/>
      <c r="E6874" s="109"/>
      <c r="F6874" s="109"/>
      <c r="G6874" s="109"/>
      <c r="H6874" s="109"/>
      <c r="I6874" s="110"/>
    </row>
    <row r="6875" spans="2:9">
      <c r="B6875" s="109"/>
      <c r="C6875" s="109"/>
      <c r="D6875" s="109"/>
      <c r="E6875" s="109"/>
      <c r="F6875" s="109"/>
      <c r="G6875" s="109"/>
      <c r="H6875" s="109"/>
      <c r="I6875" s="110"/>
    </row>
    <row r="6876" spans="2:9">
      <c r="B6876" s="109"/>
      <c r="C6876" s="109"/>
      <c r="D6876" s="109"/>
      <c r="E6876" s="109"/>
      <c r="F6876" s="109"/>
      <c r="G6876" s="109"/>
      <c r="H6876" s="109"/>
      <c r="I6876" s="110"/>
    </row>
    <row r="6877" spans="2:9">
      <c r="B6877" s="109"/>
      <c r="C6877" s="109"/>
      <c r="D6877" s="109"/>
      <c r="E6877" s="109"/>
      <c r="F6877" s="109"/>
      <c r="G6877" s="109"/>
      <c r="H6877" s="109"/>
      <c r="I6877" s="110"/>
    </row>
    <row r="6878" spans="2:9">
      <c r="B6878" s="109"/>
      <c r="C6878" s="109"/>
      <c r="D6878" s="109"/>
      <c r="E6878" s="109"/>
      <c r="F6878" s="109"/>
      <c r="G6878" s="109"/>
      <c r="H6878" s="109"/>
      <c r="I6878" s="110"/>
    </row>
    <row r="6879" spans="2:9">
      <c r="B6879" s="109"/>
      <c r="C6879" s="109"/>
      <c r="D6879" s="109"/>
      <c r="E6879" s="109"/>
      <c r="F6879" s="109"/>
      <c r="G6879" s="109"/>
      <c r="H6879" s="109"/>
      <c r="I6879" s="110"/>
    </row>
    <row r="6880" spans="2:9">
      <c r="B6880" s="109"/>
      <c r="C6880" s="109"/>
      <c r="D6880" s="109"/>
      <c r="E6880" s="109"/>
      <c r="F6880" s="109"/>
      <c r="G6880" s="109"/>
      <c r="H6880" s="109"/>
      <c r="I6880" s="110"/>
    </row>
    <row r="6881" spans="2:9">
      <c r="B6881" s="109"/>
      <c r="C6881" s="109"/>
      <c r="D6881" s="109"/>
      <c r="E6881" s="109"/>
      <c r="F6881" s="109"/>
      <c r="G6881" s="109"/>
      <c r="H6881" s="109"/>
      <c r="I6881" s="110"/>
    </row>
    <row r="6882" spans="2:9">
      <c r="B6882" s="109"/>
      <c r="C6882" s="109"/>
      <c r="D6882" s="109"/>
      <c r="E6882" s="109"/>
      <c r="F6882" s="109"/>
      <c r="G6882" s="109"/>
      <c r="H6882" s="109"/>
      <c r="I6882" s="110"/>
    </row>
    <row r="6883" spans="2:9">
      <c r="B6883" s="109"/>
      <c r="C6883" s="109"/>
      <c r="D6883" s="109"/>
      <c r="E6883" s="109"/>
      <c r="F6883" s="109"/>
      <c r="G6883" s="109"/>
      <c r="H6883" s="109"/>
      <c r="I6883" s="110"/>
    </row>
    <row r="6884" spans="2:9">
      <c r="B6884" s="109"/>
      <c r="C6884" s="109"/>
      <c r="D6884" s="109"/>
      <c r="E6884" s="109"/>
      <c r="F6884" s="109"/>
      <c r="G6884" s="109"/>
      <c r="H6884" s="109"/>
      <c r="I6884" s="110"/>
    </row>
    <row r="6885" spans="2:9">
      <c r="B6885" s="109"/>
      <c r="C6885" s="109"/>
      <c r="D6885" s="109"/>
      <c r="E6885" s="109"/>
      <c r="F6885" s="109"/>
      <c r="G6885" s="109"/>
      <c r="H6885" s="109"/>
      <c r="I6885" s="110"/>
    </row>
    <row r="6886" spans="2:9">
      <c r="B6886" s="109"/>
      <c r="C6886" s="109"/>
      <c r="D6886" s="109"/>
      <c r="E6886" s="109"/>
      <c r="F6886" s="109"/>
      <c r="G6886" s="109"/>
      <c r="H6886" s="109"/>
      <c r="I6886" s="110"/>
    </row>
    <row r="6887" spans="2:9">
      <c r="B6887" s="109"/>
      <c r="C6887" s="109"/>
      <c r="D6887" s="109"/>
      <c r="E6887" s="109"/>
      <c r="F6887" s="109"/>
      <c r="G6887" s="109"/>
      <c r="H6887" s="109"/>
      <c r="I6887" s="110"/>
    </row>
    <row r="6888" spans="2:9">
      <c r="B6888" s="109"/>
      <c r="C6888" s="109"/>
      <c r="D6888" s="109"/>
      <c r="E6888" s="109"/>
      <c r="F6888" s="109"/>
      <c r="G6888" s="109"/>
      <c r="H6888" s="109"/>
      <c r="I6888" s="110"/>
    </row>
    <row r="6889" spans="2:9">
      <c r="B6889" s="109"/>
      <c r="C6889" s="109"/>
      <c r="D6889" s="109"/>
      <c r="E6889" s="109"/>
      <c r="F6889" s="109"/>
      <c r="G6889" s="109"/>
      <c r="H6889" s="109"/>
      <c r="I6889" s="110"/>
    </row>
    <row r="6890" spans="2:9">
      <c r="B6890" s="109"/>
      <c r="C6890" s="109"/>
      <c r="D6890" s="109"/>
      <c r="E6890" s="109"/>
      <c r="F6890" s="109"/>
      <c r="G6890" s="109"/>
      <c r="H6890" s="109"/>
      <c r="I6890" s="110"/>
    </row>
    <row r="6891" spans="2:9">
      <c r="B6891" s="109"/>
      <c r="C6891" s="109"/>
      <c r="D6891" s="109"/>
      <c r="E6891" s="109"/>
      <c r="F6891" s="109"/>
      <c r="G6891" s="109"/>
      <c r="H6891" s="109"/>
      <c r="I6891" s="110"/>
    </row>
    <row r="6892" spans="2:9">
      <c r="B6892" s="109"/>
      <c r="C6892" s="109"/>
      <c r="D6892" s="109"/>
      <c r="E6892" s="109"/>
      <c r="F6892" s="109"/>
      <c r="G6892" s="109"/>
      <c r="H6892" s="109"/>
      <c r="I6892" s="110"/>
    </row>
    <row r="6893" spans="2:9">
      <c r="B6893" s="109"/>
      <c r="C6893" s="109"/>
      <c r="D6893" s="109"/>
      <c r="E6893" s="109"/>
      <c r="F6893" s="109"/>
      <c r="G6893" s="109"/>
      <c r="H6893" s="109"/>
      <c r="I6893" s="110"/>
    </row>
    <row r="6894" spans="2:9">
      <c r="B6894" s="109"/>
      <c r="C6894" s="109"/>
      <c r="D6894" s="109"/>
      <c r="E6894" s="109"/>
      <c r="F6894" s="109"/>
      <c r="G6894" s="109"/>
      <c r="H6894" s="109"/>
      <c r="I6894" s="110"/>
    </row>
    <row r="6895" spans="2:9">
      <c r="B6895" s="109"/>
      <c r="C6895" s="109"/>
      <c r="D6895" s="109"/>
      <c r="E6895" s="109"/>
      <c r="F6895" s="109"/>
      <c r="G6895" s="109"/>
      <c r="H6895" s="109"/>
      <c r="I6895" s="110"/>
    </row>
    <row r="6896" spans="2:9">
      <c r="B6896" s="109"/>
      <c r="C6896" s="109"/>
      <c r="D6896" s="109"/>
      <c r="E6896" s="109"/>
      <c r="F6896" s="109"/>
      <c r="G6896" s="109"/>
      <c r="H6896" s="109"/>
      <c r="I6896" s="110"/>
    </row>
    <row r="6897" spans="2:9">
      <c r="B6897" s="109"/>
      <c r="C6897" s="109"/>
      <c r="D6897" s="109"/>
      <c r="E6897" s="109"/>
      <c r="F6897" s="109"/>
      <c r="G6897" s="109"/>
      <c r="H6897" s="109"/>
      <c r="I6897" s="110"/>
    </row>
    <row r="6898" spans="2:9">
      <c r="B6898" s="109"/>
      <c r="C6898" s="109"/>
      <c r="D6898" s="109"/>
      <c r="E6898" s="109"/>
      <c r="F6898" s="109"/>
      <c r="G6898" s="109"/>
      <c r="H6898" s="109"/>
      <c r="I6898" s="110"/>
    </row>
    <row r="6899" spans="2:9">
      <c r="B6899" s="109"/>
      <c r="C6899" s="109"/>
      <c r="D6899" s="109"/>
      <c r="E6899" s="109"/>
      <c r="F6899" s="109"/>
      <c r="G6899" s="109"/>
      <c r="H6899" s="109"/>
      <c r="I6899" s="110"/>
    </row>
    <row r="6900" spans="2:9">
      <c r="B6900" s="109"/>
      <c r="C6900" s="109"/>
      <c r="D6900" s="109"/>
      <c r="E6900" s="109"/>
      <c r="F6900" s="109"/>
      <c r="G6900" s="109"/>
      <c r="H6900" s="109"/>
      <c r="I6900" s="110"/>
    </row>
    <row r="6901" spans="2:9">
      <c r="B6901" s="109"/>
      <c r="C6901" s="109"/>
      <c r="D6901" s="109"/>
      <c r="E6901" s="109"/>
      <c r="F6901" s="109"/>
      <c r="G6901" s="109"/>
      <c r="H6901" s="109"/>
      <c r="I6901" s="110"/>
    </row>
    <row r="6902" spans="2:9">
      <c r="B6902" s="109"/>
      <c r="C6902" s="109"/>
      <c r="D6902" s="109"/>
      <c r="E6902" s="109"/>
      <c r="F6902" s="109"/>
      <c r="G6902" s="109"/>
      <c r="H6902" s="109"/>
      <c r="I6902" s="110"/>
    </row>
    <row r="6903" spans="2:9">
      <c r="B6903" s="109"/>
      <c r="C6903" s="109"/>
      <c r="D6903" s="109"/>
      <c r="E6903" s="109"/>
      <c r="F6903" s="109"/>
      <c r="G6903" s="109"/>
      <c r="H6903" s="109"/>
      <c r="I6903" s="110"/>
    </row>
    <row r="6904" spans="2:9">
      <c r="B6904" s="109"/>
      <c r="C6904" s="109"/>
      <c r="D6904" s="109"/>
      <c r="E6904" s="109"/>
      <c r="F6904" s="109"/>
      <c r="G6904" s="109"/>
      <c r="H6904" s="109"/>
      <c r="I6904" s="110"/>
    </row>
    <row r="6905" spans="2:9">
      <c r="B6905" s="109"/>
      <c r="C6905" s="109"/>
      <c r="D6905" s="109"/>
      <c r="E6905" s="109"/>
      <c r="F6905" s="109"/>
      <c r="G6905" s="109"/>
      <c r="H6905" s="109"/>
      <c r="I6905" s="110"/>
    </row>
    <row r="6906" spans="2:9">
      <c r="B6906" s="109"/>
      <c r="C6906" s="109"/>
      <c r="D6906" s="109"/>
      <c r="E6906" s="109"/>
      <c r="F6906" s="109"/>
      <c r="G6906" s="109"/>
      <c r="H6906" s="109"/>
      <c r="I6906" s="110"/>
    </row>
    <row r="6907" spans="2:9">
      <c r="B6907" s="109"/>
      <c r="C6907" s="109"/>
      <c r="D6907" s="109"/>
      <c r="E6907" s="109"/>
      <c r="F6907" s="109"/>
      <c r="G6907" s="109"/>
      <c r="H6907" s="109"/>
      <c r="I6907" s="110"/>
    </row>
    <row r="6908" spans="2:9">
      <c r="B6908" s="109"/>
      <c r="C6908" s="109"/>
      <c r="D6908" s="109"/>
      <c r="E6908" s="109"/>
      <c r="F6908" s="109"/>
      <c r="G6908" s="109"/>
      <c r="H6908" s="109"/>
      <c r="I6908" s="110"/>
    </row>
    <row r="6909" spans="2:9">
      <c r="B6909" s="109"/>
      <c r="C6909" s="109"/>
      <c r="D6909" s="109"/>
      <c r="E6909" s="109"/>
      <c r="F6909" s="109"/>
      <c r="G6909" s="109"/>
      <c r="H6909" s="109"/>
      <c r="I6909" s="110"/>
    </row>
    <row r="6910" spans="2:9">
      <c r="B6910" s="109"/>
      <c r="C6910" s="109"/>
      <c r="D6910" s="109"/>
      <c r="E6910" s="109"/>
      <c r="F6910" s="109"/>
      <c r="G6910" s="109"/>
      <c r="H6910" s="109"/>
      <c r="I6910" s="110"/>
    </row>
    <row r="6911" spans="2:9">
      <c r="B6911" s="109"/>
      <c r="C6911" s="109"/>
      <c r="D6911" s="109"/>
      <c r="E6911" s="109"/>
      <c r="F6911" s="109"/>
      <c r="G6911" s="109"/>
      <c r="H6911" s="109"/>
      <c r="I6911" s="110"/>
    </row>
    <row r="6912" spans="2:9">
      <c r="B6912" s="109"/>
      <c r="C6912" s="109"/>
      <c r="D6912" s="109"/>
      <c r="E6912" s="109"/>
      <c r="F6912" s="109"/>
      <c r="G6912" s="109"/>
      <c r="H6912" s="109"/>
      <c r="I6912" s="110"/>
    </row>
    <row r="6913" spans="2:9">
      <c r="B6913" s="109"/>
      <c r="C6913" s="109"/>
      <c r="D6913" s="109"/>
      <c r="E6913" s="109"/>
      <c r="F6913" s="109"/>
      <c r="G6913" s="109"/>
      <c r="H6913" s="109"/>
      <c r="I6913" s="110"/>
    </row>
    <row r="6914" spans="2:9">
      <c r="B6914" s="109"/>
      <c r="C6914" s="109"/>
      <c r="D6914" s="109"/>
      <c r="E6914" s="109"/>
      <c r="F6914" s="109"/>
      <c r="G6914" s="109"/>
      <c r="H6914" s="109"/>
      <c r="I6914" s="110"/>
    </row>
    <row r="6915" spans="2:9">
      <c r="B6915" s="109"/>
      <c r="C6915" s="109"/>
      <c r="D6915" s="109"/>
      <c r="E6915" s="109"/>
      <c r="F6915" s="109"/>
      <c r="G6915" s="109"/>
      <c r="H6915" s="109"/>
      <c r="I6915" s="110"/>
    </row>
    <row r="6916" spans="2:9">
      <c r="B6916" s="109"/>
      <c r="C6916" s="109"/>
      <c r="D6916" s="109"/>
      <c r="E6916" s="109"/>
      <c r="F6916" s="109"/>
      <c r="G6916" s="109"/>
      <c r="H6916" s="109"/>
      <c r="I6916" s="110"/>
    </row>
    <row r="6917" spans="2:9">
      <c r="B6917" s="109"/>
      <c r="C6917" s="109"/>
      <c r="D6917" s="109"/>
      <c r="E6917" s="109"/>
      <c r="F6917" s="109"/>
      <c r="G6917" s="109"/>
      <c r="H6917" s="109"/>
      <c r="I6917" s="110"/>
    </row>
    <row r="6918" spans="2:9">
      <c r="B6918" s="109"/>
      <c r="C6918" s="109"/>
      <c r="D6918" s="109"/>
      <c r="E6918" s="109"/>
      <c r="F6918" s="109"/>
      <c r="G6918" s="109"/>
      <c r="H6918" s="109"/>
      <c r="I6918" s="110"/>
    </row>
    <row r="6919" spans="2:9">
      <c r="B6919" s="109"/>
      <c r="C6919" s="109"/>
      <c r="D6919" s="109"/>
      <c r="E6919" s="109"/>
      <c r="F6919" s="109"/>
      <c r="G6919" s="109"/>
      <c r="H6919" s="109"/>
      <c r="I6919" s="110"/>
    </row>
    <row r="6920" spans="2:9">
      <c r="B6920" s="109"/>
      <c r="C6920" s="109"/>
      <c r="D6920" s="109"/>
      <c r="E6920" s="109"/>
      <c r="F6920" s="109"/>
      <c r="G6920" s="109"/>
      <c r="H6920" s="109"/>
      <c r="I6920" s="110"/>
    </row>
    <row r="6921" spans="2:9">
      <c r="B6921" s="109"/>
      <c r="C6921" s="109"/>
      <c r="D6921" s="109"/>
      <c r="E6921" s="109"/>
      <c r="F6921" s="109"/>
      <c r="G6921" s="109"/>
      <c r="H6921" s="109"/>
      <c r="I6921" s="110"/>
    </row>
    <row r="6922" spans="2:9">
      <c r="B6922" s="109"/>
      <c r="C6922" s="109"/>
      <c r="D6922" s="109"/>
      <c r="E6922" s="109"/>
      <c r="F6922" s="109"/>
      <c r="G6922" s="109"/>
      <c r="H6922" s="109"/>
      <c r="I6922" s="110"/>
    </row>
    <row r="6923" spans="2:9">
      <c r="B6923" s="109"/>
      <c r="C6923" s="109"/>
      <c r="D6923" s="109"/>
      <c r="E6923" s="109"/>
      <c r="F6923" s="109"/>
      <c r="G6923" s="109"/>
      <c r="H6923" s="109"/>
      <c r="I6923" s="110"/>
    </row>
    <row r="6924" spans="2:9">
      <c r="B6924" s="109"/>
      <c r="C6924" s="109"/>
      <c r="D6924" s="109"/>
      <c r="E6924" s="109"/>
      <c r="F6924" s="109"/>
      <c r="G6924" s="109"/>
      <c r="H6924" s="109"/>
      <c r="I6924" s="110"/>
    </row>
    <row r="6925" spans="2:9">
      <c r="B6925" s="109"/>
      <c r="C6925" s="109"/>
      <c r="D6925" s="109"/>
      <c r="E6925" s="109"/>
      <c r="F6925" s="109"/>
      <c r="G6925" s="109"/>
      <c r="H6925" s="109"/>
      <c r="I6925" s="110"/>
    </row>
    <row r="6926" spans="2:9">
      <c r="B6926" s="109"/>
      <c r="C6926" s="109"/>
      <c r="D6926" s="109"/>
      <c r="E6926" s="109"/>
      <c r="F6926" s="109"/>
      <c r="G6926" s="109"/>
      <c r="H6926" s="109"/>
      <c r="I6926" s="110"/>
    </row>
    <row r="6927" spans="2:9">
      <c r="B6927" s="109"/>
      <c r="C6927" s="109"/>
      <c r="D6927" s="109"/>
      <c r="E6927" s="109"/>
      <c r="F6927" s="109"/>
      <c r="G6927" s="109"/>
      <c r="H6927" s="109"/>
      <c r="I6927" s="110"/>
    </row>
    <row r="6928" spans="2:9">
      <c r="B6928" s="109"/>
      <c r="C6928" s="109"/>
      <c r="D6928" s="109"/>
      <c r="E6928" s="109"/>
      <c r="F6928" s="109"/>
      <c r="G6928" s="109"/>
      <c r="H6928" s="109"/>
      <c r="I6928" s="110"/>
    </row>
    <row r="6929" spans="2:9">
      <c r="B6929" s="109"/>
      <c r="C6929" s="109"/>
      <c r="D6929" s="109"/>
      <c r="E6929" s="109"/>
      <c r="F6929" s="109"/>
      <c r="G6929" s="109"/>
      <c r="H6929" s="109"/>
      <c r="I6929" s="110"/>
    </row>
    <row r="6930" spans="2:9">
      <c r="B6930" s="109"/>
      <c r="C6930" s="109"/>
      <c r="D6930" s="109"/>
      <c r="E6930" s="109"/>
      <c r="F6930" s="109"/>
      <c r="G6930" s="109"/>
      <c r="H6930" s="109"/>
      <c r="I6930" s="110"/>
    </row>
    <row r="6931" spans="2:9">
      <c r="B6931" s="109"/>
      <c r="C6931" s="109"/>
      <c r="D6931" s="109"/>
      <c r="E6931" s="109"/>
      <c r="F6931" s="109"/>
      <c r="G6931" s="109"/>
      <c r="H6931" s="109"/>
      <c r="I6931" s="110"/>
    </row>
    <row r="6932" spans="2:9">
      <c r="B6932" s="109"/>
      <c r="C6932" s="109"/>
      <c r="D6932" s="109"/>
      <c r="E6932" s="109"/>
      <c r="F6932" s="109"/>
      <c r="G6932" s="109"/>
      <c r="H6932" s="109"/>
      <c r="I6932" s="110"/>
    </row>
    <row r="6933" spans="2:9">
      <c r="B6933" s="109"/>
      <c r="C6933" s="109"/>
      <c r="D6933" s="109"/>
      <c r="E6933" s="109"/>
      <c r="F6933" s="109"/>
      <c r="G6933" s="109"/>
      <c r="H6933" s="109"/>
      <c r="I6933" s="110"/>
    </row>
    <row r="6934" spans="2:9">
      <c r="B6934" s="109"/>
      <c r="C6934" s="109"/>
      <c r="D6934" s="109"/>
      <c r="E6934" s="109"/>
      <c r="F6934" s="109"/>
      <c r="G6934" s="109"/>
      <c r="H6934" s="109"/>
      <c r="I6934" s="110"/>
    </row>
    <row r="6935" spans="2:9">
      <c r="B6935" s="109"/>
      <c r="C6935" s="109"/>
      <c r="D6935" s="109"/>
      <c r="E6935" s="109"/>
      <c r="F6935" s="109"/>
      <c r="G6935" s="109"/>
      <c r="H6935" s="109"/>
      <c r="I6935" s="110"/>
    </row>
    <row r="6936" spans="2:9">
      <c r="B6936" s="109"/>
      <c r="C6936" s="109"/>
      <c r="D6936" s="109"/>
      <c r="E6936" s="109"/>
      <c r="F6936" s="109"/>
      <c r="G6936" s="109"/>
      <c r="H6936" s="109"/>
      <c r="I6936" s="110"/>
    </row>
    <row r="6937" spans="2:9">
      <c r="B6937" s="109"/>
      <c r="C6937" s="109"/>
      <c r="D6937" s="109"/>
      <c r="E6937" s="109"/>
      <c r="F6937" s="109"/>
      <c r="G6937" s="109"/>
      <c r="H6937" s="109"/>
      <c r="I6937" s="110"/>
    </row>
    <row r="6938" spans="2:9">
      <c r="B6938" s="109"/>
      <c r="C6938" s="109"/>
      <c r="D6938" s="109"/>
      <c r="E6938" s="109"/>
      <c r="F6938" s="109"/>
      <c r="G6938" s="109"/>
      <c r="H6938" s="109"/>
      <c r="I6938" s="110"/>
    </row>
    <row r="6939" spans="2:9">
      <c r="B6939" s="109"/>
      <c r="C6939" s="109"/>
      <c r="D6939" s="109"/>
      <c r="E6939" s="109"/>
      <c r="F6939" s="109"/>
      <c r="G6939" s="109"/>
      <c r="H6939" s="109"/>
      <c r="I6939" s="110"/>
    </row>
    <row r="6940" spans="2:9">
      <c r="B6940" s="109"/>
      <c r="C6940" s="109"/>
      <c r="D6940" s="109"/>
      <c r="E6940" s="109"/>
      <c r="F6940" s="109"/>
      <c r="G6940" s="109"/>
      <c r="H6940" s="109"/>
      <c r="I6940" s="110"/>
    </row>
    <row r="6941" spans="2:9">
      <c r="B6941" s="109"/>
      <c r="C6941" s="109"/>
      <c r="D6941" s="109"/>
      <c r="E6941" s="109"/>
      <c r="F6941" s="109"/>
      <c r="G6941" s="109"/>
      <c r="H6941" s="109"/>
      <c r="I6941" s="110"/>
    </row>
    <row r="6942" spans="2:9">
      <c r="B6942" s="109"/>
      <c r="C6942" s="109"/>
      <c r="D6942" s="109"/>
      <c r="E6942" s="109"/>
      <c r="F6942" s="109"/>
      <c r="G6942" s="109"/>
      <c r="H6942" s="109"/>
      <c r="I6942" s="110"/>
    </row>
    <row r="6943" spans="2:9">
      <c r="B6943" s="109"/>
      <c r="C6943" s="109"/>
      <c r="D6943" s="109"/>
      <c r="E6943" s="109"/>
      <c r="F6943" s="109"/>
      <c r="G6943" s="109"/>
      <c r="H6943" s="109"/>
      <c r="I6943" s="110"/>
    </row>
    <row r="6944" spans="2:9">
      <c r="B6944" s="109"/>
      <c r="C6944" s="109"/>
      <c r="D6944" s="109"/>
      <c r="E6944" s="109"/>
      <c r="F6944" s="109"/>
      <c r="G6944" s="109"/>
      <c r="H6944" s="109"/>
      <c r="I6944" s="110"/>
    </row>
    <row r="6945" spans="2:9">
      <c r="B6945" s="109"/>
      <c r="C6945" s="109"/>
      <c r="D6945" s="109"/>
      <c r="E6945" s="109"/>
      <c r="F6945" s="109"/>
      <c r="G6945" s="109"/>
      <c r="H6945" s="109"/>
      <c r="I6945" s="110"/>
    </row>
    <row r="6946" spans="2:9">
      <c r="B6946" s="109"/>
      <c r="C6946" s="109"/>
      <c r="D6946" s="109"/>
      <c r="E6946" s="109"/>
      <c r="F6946" s="109"/>
      <c r="G6946" s="109"/>
      <c r="H6946" s="109"/>
      <c r="I6946" s="110"/>
    </row>
    <row r="6947" spans="2:9">
      <c r="B6947" s="109"/>
      <c r="C6947" s="109"/>
      <c r="D6947" s="109"/>
      <c r="E6947" s="109"/>
      <c r="F6947" s="109"/>
      <c r="G6947" s="109"/>
      <c r="H6947" s="109"/>
      <c r="I6947" s="110"/>
    </row>
    <row r="6948" spans="2:9">
      <c r="B6948" s="109"/>
      <c r="C6948" s="109"/>
      <c r="D6948" s="109"/>
      <c r="E6948" s="109"/>
      <c r="F6948" s="109"/>
      <c r="G6948" s="109"/>
      <c r="H6948" s="109"/>
      <c r="I6948" s="110"/>
    </row>
    <row r="6949" spans="2:9">
      <c r="B6949" s="109"/>
      <c r="C6949" s="109"/>
      <c r="D6949" s="109"/>
      <c r="E6949" s="109"/>
      <c r="F6949" s="109"/>
      <c r="G6949" s="109"/>
      <c r="H6949" s="109"/>
      <c r="I6949" s="110"/>
    </row>
    <row r="6950" spans="2:9">
      <c r="B6950" s="109"/>
      <c r="C6950" s="109"/>
      <c r="D6950" s="109"/>
      <c r="E6950" s="109"/>
      <c r="F6950" s="109"/>
      <c r="G6950" s="109"/>
      <c r="H6950" s="109"/>
      <c r="I6950" s="110"/>
    </row>
    <row r="6951" spans="2:9">
      <c r="B6951" s="109"/>
      <c r="C6951" s="109"/>
      <c r="D6951" s="109"/>
      <c r="E6951" s="109"/>
      <c r="F6951" s="109"/>
      <c r="G6951" s="109"/>
      <c r="H6951" s="109"/>
      <c r="I6951" s="110"/>
    </row>
    <row r="6952" spans="2:9">
      <c r="B6952" s="109"/>
      <c r="C6952" s="109"/>
      <c r="D6952" s="109"/>
      <c r="E6952" s="109"/>
      <c r="F6952" s="109"/>
      <c r="G6952" s="109"/>
      <c r="H6952" s="109"/>
      <c r="I6952" s="110"/>
    </row>
    <row r="6953" spans="2:9">
      <c r="B6953" s="109"/>
      <c r="C6953" s="109"/>
      <c r="D6953" s="109"/>
      <c r="E6953" s="109"/>
      <c r="F6953" s="109"/>
      <c r="G6953" s="109"/>
      <c r="H6953" s="109"/>
      <c r="I6953" s="110"/>
    </row>
    <row r="6954" spans="2:9">
      <c r="B6954" s="109"/>
      <c r="C6954" s="109"/>
      <c r="D6954" s="109"/>
      <c r="E6954" s="109"/>
      <c r="F6954" s="109"/>
      <c r="G6954" s="109"/>
      <c r="H6954" s="109"/>
      <c r="I6954" s="110"/>
    </row>
    <row r="6955" spans="2:9">
      <c r="B6955" s="109"/>
      <c r="C6955" s="109"/>
      <c r="D6955" s="109"/>
      <c r="E6955" s="109"/>
      <c r="F6955" s="109"/>
      <c r="G6955" s="109"/>
      <c r="H6955" s="109"/>
      <c r="I6955" s="110"/>
    </row>
    <row r="6956" spans="2:9">
      <c r="B6956" s="109"/>
      <c r="C6956" s="109"/>
      <c r="D6956" s="109"/>
      <c r="E6956" s="109"/>
      <c r="F6956" s="109"/>
      <c r="G6956" s="109"/>
      <c r="H6956" s="109"/>
      <c r="I6956" s="110"/>
    </row>
    <row r="6957" spans="2:9">
      <c r="B6957" s="109"/>
      <c r="C6957" s="109"/>
      <c r="D6957" s="109"/>
      <c r="E6957" s="109"/>
      <c r="F6957" s="109"/>
      <c r="G6957" s="109"/>
      <c r="H6957" s="109"/>
      <c r="I6957" s="110"/>
    </row>
    <row r="6958" spans="2:9">
      <c r="B6958" s="109"/>
      <c r="C6958" s="109"/>
      <c r="D6958" s="109"/>
      <c r="E6958" s="109"/>
      <c r="F6958" s="109"/>
      <c r="G6958" s="109"/>
      <c r="H6958" s="109"/>
      <c r="I6958" s="110"/>
    </row>
    <row r="6959" spans="2:9">
      <c r="B6959" s="109"/>
      <c r="C6959" s="109"/>
      <c r="D6959" s="109"/>
      <c r="E6959" s="109"/>
      <c r="F6959" s="109"/>
      <c r="G6959" s="109"/>
      <c r="H6959" s="109"/>
      <c r="I6959" s="110"/>
    </row>
    <row r="6960" spans="2:9">
      <c r="B6960" s="109"/>
      <c r="C6960" s="109"/>
      <c r="D6960" s="109"/>
      <c r="E6960" s="109"/>
      <c r="F6960" s="109"/>
      <c r="G6960" s="109"/>
      <c r="H6960" s="109"/>
      <c r="I6960" s="110"/>
    </row>
    <row r="6961" spans="2:9">
      <c r="B6961" s="109"/>
      <c r="C6961" s="109"/>
      <c r="D6961" s="109"/>
      <c r="E6961" s="109"/>
      <c r="F6961" s="109"/>
      <c r="G6961" s="109"/>
      <c r="H6961" s="109"/>
      <c r="I6961" s="110"/>
    </row>
    <row r="6962" spans="2:9">
      <c r="B6962" s="109"/>
      <c r="C6962" s="109"/>
      <c r="D6962" s="109"/>
      <c r="E6962" s="109"/>
      <c r="F6962" s="109"/>
      <c r="G6962" s="109"/>
      <c r="H6962" s="109"/>
      <c r="I6962" s="110"/>
    </row>
    <row r="6963" spans="2:9">
      <c r="B6963" s="109"/>
      <c r="C6963" s="109"/>
      <c r="D6963" s="109"/>
      <c r="E6963" s="109"/>
      <c r="F6963" s="109"/>
      <c r="G6963" s="109"/>
      <c r="H6963" s="109"/>
      <c r="I6963" s="110"/>
    </row>
    <row r="6964" spans="2:9">
      <c r="B6964" s="109"/>
      <c r="C6964" s="109"/>
      <c r="D6964" s="109"/>
      <c r="E6964" s="109"/>
      <c r="F6964" s="109"/>
      <c r="G6964" s="109"/>
      <c r="H6964" s="109"/>
      <c r="I6964" s="110"/>
    </row>
    <row r="6965" spans="2:9">
      <c r="B6965" s="109"/>
      <c r="C6965" s="109"/>
      <c r="D6965" s="109"/>
      <c r="E6965" s="109"/>
      <c r="F6965" s="109"/>
      <c r="G6965" s="109"/>
      <c r="H6965" s="109"/>
      <c r="I6965" s="110"/>
    </row>
    <row r="6966" spans="2:9">
      <c r="B6966" s="109"/>
      <c r="C6966" s="109"/>
      <c r="D6966" s="109"/>
      <c r="E6966" s="109"/>
      <c r="F6966" s="109"/>
      <c r="G6966" s="109"/>
      <c r="H6966" s="109"/>
      <c r="I6966" s="110"/>
    </row>
    <row r="6967" spans="2:9">
      <c r="B6967" s="109"/>
      <c r="C6967" s="109"/>
      <c r="D6967" s="109"/>
      <c r="E6967" s="109"/>
      <c r="F6967" s="109"/>
      <c r="G6967" s="109"/>
      <c r="H6967" s="109"/>
      <c r="I6967" s="110"/>
    </row>
    <row r="6968" spans="2:9">
      <c r="B6968" s="109"/>
      <c r="C6968" s="109"/>
      <c r="D6968" s="109"/>
      <c r="E6968" s="109"/>
      <c r="F6968" s="109"/>
      <c r="G6968" s="109"/>
      <c r="H6968" s="109"/>
      <c r="I6968" s="110"/>
    </row>
    <row r="6969" spans="2:9">
      <c r="B6969" s="109"/>
      <c r="C6969" s="109"/>
      <c r="D6969" s="109"/>
      <c r="E6969" s="109"/>
      <c r="F6969" s="109"/>
      <c r="G6969" s="109"/>
      <c r="H6969" s="109"/>
      <c r="I6969" s="110"/>
    </row>
    <row r="6970" spans="2:9">
      <c r="B6970" s="109"/>
      <c r="C6970" s="109"/>
      <c r="D6970" s="109"/>
      <c r="E6970" s="109"/>
      <c r="F6970" s="109"/>
      <c r="G6970" s="109"/>
      <c r="H6970" s="109"/>
      <c r="I6970" s="110"/>
    </row>
    <row r="6971" spans="2:9">
      <c r="B6971" s="109"/>
      <c r="C6971" s="109"/>
      <c r="D6971" s="109"/>
      <c r="E6971" s="109"/>
      <c r="F6971" s="109"/>
      <c r="G6971" s="109"/>
      <c r="H6971" s="109"/>
      <c r="I6971" s="110"/>
    </row>
    <row r="6972" spans="2:9">
      <c r="B6972" s="109"/>
      <c r="C6972" s="109"/>
      <c r="D6972" s="109"/>
      <c r="E6972" s="109"/>
      <c r="F6972" s="109"/>
      <c r="G6972" s="109"/>
      <c r="H6972" s="109"/>
      <c r="I6972" s="110"/>
    </row>
    <row r="6973" spans="2:9">
      <c r="B6973" s="109"/>
      <c r="C6973" s="109"/>
      <c r="D6973" s="109"/>
      <c r="E6973" s="109"/>
      <c r="F6973" s="109"/>
      <c r="G6973" s="109"/>
      <c r="H6973" s="109"/>
      <c r="I6973" s="110"/>
    </row>
    <row r="6974" spans="2:9">
      <c r="B6974" s="109"/>
      <c r="C6974" s="109"/>
      <c r="D6974" s="109"/>
      <c r="E6974" s="109"/>
      <c r="F6974" s="109"/>
      <c r="G6974" s="109"/>
      <c r="H6974" s="109"/>
      <c r="I6974" s="110"/>
    </row>
    <row r="6975" spans="2:9">
      <c r="B6975" s="109"/>
      <c r="C6975" s="109"/>
      <c r="D6975" s="109"/>
      <c r="E6975" s="109"/>
      <c r="F6975" s="109"/>
      <c r="G6975" s="109"/>
      <c r="H6975" s="109"/>
      <c r="I6975" s="110"/>
    </row>
    <row r="6976" spans="2:9">
      <c r="B6976" s="109"/>
      <c r="C6976" s="109"/>
      <c r="D6976" s="109"/>
      <c r="E6976" s="109"/>
      <c r="F6976" s="109"/>
      <c r="G6976" s="109"/>
      <c r="H6976" s="109"/>
      <c r="I6976" s="110"/>
    </row>
    <row r="6977" spans="2:9">
      <c r="B6977" s="109"/>
      <c r="C6977" s="109"/>
      <c r="D6977" s="109"/>
      <c r="E6977" s="109"/>
      <c r="F6977" s="109"/>
      <c r="G6977" s="109"/>
      <c r="H6977" s="109"/>
      <c r="I6977" s="110"/>
    </row>
    <row r="6978" spans="2:9">
      <c r="B6978" s="109"/>
      <c r="C6978" s="109"/>
      <c r="D6978" s="109"/>
      <c r="E6978" s="109"/>
      <c r="F6978" s="109"/>
      <c r="G6978" s="109"/>
      <c r="H6978" s="109"/>
      <c r="I6978" s="110"/>
    </row>
    <row r="6979" spans="2:9">
      <c r="B6979" s="109"/>
      <c r="C6979" s="109"/>
      <c r="D6979" s="109"/>
      <c r="E6979" s="109"/>
      <c r="F6979" s="109"/>
      <c r="G6979" s="109"/>
      <c r="H6979" s="109"/>
      <c r="I6979" s="110"/>
    </row>
    <row r="6980" spans="2:9">
      <c r="B6980" s="109"/>
      <c r="C6980" s="109"/>
      <c r="D6980" s="109"/>
      <c r="E6980" s="109"/>
      <c r="F6980" s="109"/>
      <c r="G6980" s="109"/>
      <c r="H6980" s="109"/>
      <c r="I6980" s="110"/>
    </row>
    <row r="6981" spans="2:9">
      <c r="B6981" s="109"/>
      <c r="C6981" s="109"/>
      <c r="D6981" s="109"/>
      <c r="E6981" s="109"/>
      <c r="F6981" s="109"/>
      <c r="G6981" s="109"/>
      <c r="H6981" s="109"/>
      <c r="I6981" s="110"/>
    </row>
    <row r="6982" spans="2:9">
      <c r="B6982" s="109"/>
      <c r="C6982" s="109"/>
      <c r="D6982" s="109"/>
      <c r="E6982" s="109"/>
      <c r="F6982" s="109"/>
      <c r="G6982" s="109"/>
      <c r="H6982" s="109"/>
      <c r="I6982" s="110"/>
    </row>
    <row r="6983" spans="2:9">
      <c r="B6983" s="109"/>
      <c r="C6983" s="109"/>
      <c r="D6983" s="109"/>
      <c r="E6983" s="109"/>
      <c r="F6983" s="109"/>
      <c r="G6983" s="109"/>
      <c r="H6983" s="109"/>
      <c r="I6983" s="110"/>
    </row>
    <row r="6984" spans="2:9">
      <c r="B6984" s="109"/>
      <c r="C6984" s="109"/>
      <c r="D6984" s="109"/>
      <c r="E6984" s="109"/>
      <c r="F6984" s="109"/>
      <c r="G6984" s="109"/>
      <c r="H6984" s="109"/>
      <c r="I6984" s="110"/>
    </row>
    <row r="6985" spans="2:9">
      <c r="B6985" s="109"/>
      <c r="C6985" s="109"/>
      <c r="D6985" s="109"/>
      <c r="E6985" s="109"/>
      <c r="F6985" s="109"/>
      <c r="G6985" s="109"/>
      <c r="H6985" s="109"/>
      <c r="I6985" s="110"/>
    </row>
    <row r="6986" spans="2:9">
      <c r="B6986" s="109"/>
      <c r="C6986" s="109"/>
      <c r="D6986" s="109"/>
      <c r="E6986" s="109"/>
      <c r="F6986" s="109"/>
      <c r="G6986" s="109"/>
      <c r="H6986" s="109"/>
      <c r="I6986" s="110"/>
    </row>
    <row r="6987" spans="2:9">
      <c r="B6987" s="109"/>
      <c r="C6987" s="109"/>
      <c r="D6987" s="109"/>
      <c r="E6987" s="109"/>
      <c r="F6987" s="109"/>
      <c r="G6987" s="109"/>
      <c r="H6987" s="109"/>
      <c r="I6987" s="110"/>
    </row>
    <row r="6988" spans="2:9">
      <c r="B6988" s="109"/>
      <c r="C6988" s="109"/>
      <c r="D6988" s="109"/>
      <c r="E6988" s="109"/>
      <c r="F6988" s="109"/>
      <c r="G6988" s="109"/>
      <c r="H6988" s="109"/>
      <c r="I6988" s="110"/>
    </row>
    <row r="6989" spans="2:9">
      <c r="B6989" s="109"/>
      <c r="C6989" s="109"/>
      <c r="D6989" s="109"/>
      <c r="E6989" s="109"/>
      <c r="F6989" s="109"/>
      <c r="G6989" s="109"/>
      <c r="H6989" s="109"/>
      <c r="I6989" s="110"/>
    </row>
    <row r="6990" spans="2:9">
      <c r="B6990" s="109"/>
      <c r="C6990" s="109"/>
      <c r="D6990" s="109"/>
      <c r="E6990" s="109"/>
      <c r="F6990" s="109"/>
      <c r="G6990" s="109"/>
      <c r="H6990" s="109"/>
      <c r="I6990" s="110"/>
    </row>
    <row r="6991" spans="2:9">
      <c r="B6991" s="109"/>
      <c r="C6991" s="109"/>
      <c r="D6991" s="109"/>
      <c r="E6991" s="109"/>
      <c r="F6991" s="109"/>
      <c r="G6991" s="109"/>
      <c r="H6991" s="109"/>
      <c r="I6991" s="110"/>
    </row>
    <row r="6992" spans="2:9">
      <c r="B6992" s="109"/>
      <c r="C6992" s="109"/>
      <c r="D6992" s="109"/>
      <c r="E6992" s="109"/>
      <c r="F6992" s="109"/>
      <c r="G6992" s="109"/>
      <c r="H6992" s="109"/>
      <c r="I6992" s="110"/>
    </row>
    <row r="6993" spans="2:9">
      <c r="B6993" s="109"/>
      <c r="C6993" s="109"/>
      <c r="D6993" s="109"/>
      <c r="E6993" s="109"/>
      <c r="F6993" s="109"/>
      <c r="G6993" s="109"/>
      <c r="H6993" s="109"/>
      <c r="I6993" s="110"/>
    </row>
    <row r="6994" spans="2:9">
      <c r="B6994" s="109"/>
      <c r="C6994" s="109"/>
      <c r="D6994" s="109"/>
      <c r="E6994" s="109"/>
      <c r="F6994" s="109"/>
      <c r="G6994" s="109"/>
      <c r="H6994" s="109"/>
      <c r="I6994" s="110"/>
    </row>
    <row r="6995" spans="2:9">
      <c r="B6995" s="109"/>
      <c r="C6995" s="109"/>
      <c r="D6995" s="109"/>
      <c r="E6995" s="109"/>
      <c r="F6995" s="109"/>
      <c r="G6995" s="109"/>
      <c r="H6995" s="109"/>
      <c r="I6995" s="110"/>
    </row>
    <row r="6996" spans="2:9">
      <c r="B6996" s="109"/>
      <c r="C6996" s="109"/>
      <c r="D6996" s="109"/>
      <c r="E6996" s="109"/>
      <c r="F6996" s="109"/>
      <c r="G6996" s="109"/>
      <c r="H6996" s="109"/>
      <c r="I6996" s="110"/>
    </row>
    <row r="6997" spans="2:9">
      <c r="B6997" s="109"/>
      <c r="C6997" s="109"/>
      <c r="D6997" s="109"/>
      <c r="E6997" s="109"/>
      <c r="F6997" s="109"/>
      <c r="G6997" s="109"/>
      <c r="H6997" s="109"/>
      <c r="I6997" s="110"/>
    </row>
    <row r="6998" spans="2:9">
      <c r="B6998" s="109"/>
      <c r="C6998" s="109"/>
      <c r="D6998" s="109"/>
      <c r="E6998" s="109"/>
      <c r="F6998" s="109"/>
      <c r="G6998" s="109"/>
      <c r="H6998" s="109"/>
      <c r="I6998" s="110"/>
    </row>
    <row r="6999" spans="2:9">
      <c r="B6999" s="109"/>
      <c r="C6999" s="109"/>
      <c r="D6999" s="109"/>
      <c r="E6999" s="109"/>
      <c r="F6999" s="109"/>
      <c r="G6999" s="109"/>
      <c r="H6999" s="109"/>
      <c r="I6999" s="110"/>
    </row>
    <row r="7000" spans="2:9">
      <c r="B7000" s="109"/>
      <c r="C7000" s="109"/>
      <c r="D7000" s="109"/>
      <c r="E7000" s="109"/>
      <c r="F7000" s="109"/>
      <c r="G7000" s="109"/>
      <c r="H7000" s="109"/>
      <c r="I7000" s="110"/>
    </row>
    <row r="7001" spans="2:9">
      <c r="B7001" s="109"/>
      <c r="C7001" s="109"/>
      <c r="D7001" s="109"/>
      <c r="E7001" s="109"/>
      <c r="F7001" s="109"/>
      <c r="G7001" s="109"/>
      <c r="H7001" s="109"/>
      <c r="I7001" s="110"/>
    </row>
    <row r="7002" spans="2:9">
      <c r="B7002" s="109"/>
      <c r="C7002" s="109"/>
      <c r="D7002" s="109"/>
      <c r="E7002" s="109"/>
      <c r="F7002" s="109"/>
      <c r="G7002" s="109"/>
      <c r="H7002" s="109"/>
      <c r="I7002" s="110"/>
    </row>
    <row r="7003" spans="2:9">
      <c r="B7003" s="109"/>
      <c r="C7003" s="109"/>
      <c r="D7003" s="109"/>
      <c r="E7003" s="109"/>
      <c r="F7003" s="109"/>
      <c r="G7003" s="109"/>
      <c r="H7003" s="109"/>
      <c r="I7003" s="110"/>
    </row>
    <row r="7004" spans="2:9">
      <c r="B7004" s="109"/>
      <c r="C7004" s="109"/>
      <c r="D7004" s="109"/>
      <c r="E7004" s="109"/>
      <c r="F7004" s="109"/>
      <c r="G7004" s="109"/>
      <c r="H7004" s="109"/>
      <c r="I7004" s="110"/>
    </row>
    <row r="7005" spans="2:9">
      <c r="B7005" s="109"/>
      <c r="C7005" s="109"/>
      <c r="D7005" s="109"/>
      <c r="E7005" s="109"/>
      <c r="F7005" s="109"/>
      <c r="G7005" s="109"/>
      <c r="H7005" s="109"/>
      <c r="I7005" s="110"/>
    </row>
    <row r="7006" spans="2:9">
      <c r="B7006" s="109"/>
      <c r="C7006" s="109"/>
      <c r="D7006" s="109"/>
      <c r="E7006" s="109"/>
      <c r="F7006" s="109"/>
      <c r="G7006" s="109"/>
      <c r="H7006" s="109"/>
      <c r="I7006" s="110"/>
    </row>
    <row r="7007" spans="2:9">
      <c r="B7007" s="109"/>
      <c r="C7007" s="109"/>
      <c r="D7007" s="109"/>
      <c r="E7007" s="109"/>
      <c r="F7007" s="109"/>
      <c r="G7007" s="109"/>
      <c r="H7007" s="109"/>
      <c r="I7007" s="110"/>
    </row>
    <row r="7008" spans="2:9">
      <c r="B7008" s="109"/>
      <c r="C7008" s="109"/>
      <c r="D7008" s="109"/>
      <c r="E7008" s="109"/>
      <c r="F7008" s="109"/>
      <c r="G7008" s="109"/>
      <c r="H7008" s="109"/>
      <c r="I7008" s="110"/>
    </row>
    <row r="7009" spans="2:9">
      <c r="B7009" s="109"/>
      <c r="C7009" s="109"/>
      <c r="D7009" s="109"/>
      <c r="E7009" s="109"/>
      <c r="F7009" s="109"/>
      <c r="G7009" s="109"/>
      <c r="H7009" s="109"/>
      <c r="I7009" s="110"/>
    </row>
    <row r="7010" spans="2:9">
      <c r="B7010" s="109"/>
      <c r="C7010" s="109"/>
      <c r="D7010" s="109"/>
      <c r="E7010" s="109"/>
      <c r="F7010" s="109"/>
      <c r="G7010" s="109"/>
      <c r="H7010" s="109"/>
      <c r="I7010" s="110"/>
    </row>
    <row r="7011" spans="2:9">
      <c r="B7011" s="109"/>
      <c r="C7011" s="109"/>
      <c r="D7011" s="109"/>
      <c r="E7011" s="109"/>
      <c r="F7011" s="109"/>
      <c r="G7011" s="109"/>
      <c r="H7011" s="109"/>
      <c r="I7011" s="110"/>
    </row>
    <row r="7012" spans="2:9">
      <c r="B7012" s="109"/>
      <c r="C7012" s="109"/>
      <c r="D7012" s="109"/>
      <c r="E7012" s="109"/>
      <c r="F7012" s="109"/>
      <c r="G7012" s="109"/>
      <c r="H7012" s="109"/>
      <c r="I7012" s="110"/>
    </row>
    <row r="7013" spans="2:9">
      <c r="B7013" s="109"/>
      <c r="C7013" s="109"/>
      <c r="D7013" s="109"/>
      <c r="E7013" s="109"/>
      <c r="F7013" s="109"/>
      <c r="G7013" s="109"/>
      <c r="H7013" s="109"/>
      <c r="I7013" s="110"/>
    </row>
    <row r="7014" spans="2:9">
      <c r="B7014" s="109"/>
      <c r="C7014" s="109"/>
      <c r="D7014" s="109"/>
      <c r="E7014" s="109"/>
      <c r="F7014" s="109"/>
      <c r="G7014" s="109"/>
      <c r="H7014" s="109"/>
      <c r="I7014" s="110"/>
    </row>
    <row r="7015" spans="2:9">
      <c r="B7015" s="109"/>
      <c r="C7015" s="109"/>
      <c r="D7015" s="109"/>
      <c r="E7015" s="109"/>
      <c r="F7015" s="109"/>
      <c r="G7015" s="109"/>
      <c r="H7015" s="109"/>
      <c r="I7015" s="110"/>
    </row>
    <row r="7016" spans="2:9">
      <c r="B7016" s="109"/>
      <c r="C7016" s="109"/>
      <c r="D7016" s="109"/>
      <c r="E7016" s="109"/>
      <c r="F7016" s="109"/>
      <c r="G7016" s="109"/>
      <c r="H7016" s="109"/>
      <c r="I7016" s="110"/>
    </row>
    <row r="7017" spans="2:9">
      <c r="B7017" s="109"/>
      <c r="C7017" s="109"/>
      <c r="D7017" s="109"/>
      <c r="E7017" s="109"/>
      <c r="F7017" s="109"/>
      <c r="G7017" s="109"/>
      <c r="H7017" s="109"/>
      <c r="I7017" s="110"/>
    </row>
    <row r="7018" spans="2:9">
      <c r="B7018" s="109"/>
      <c r="C7018" s="109"/>
      <c r="D7018" s="109"/>
      <c r="E7018" s="109"/>
      <c r="F7018" s="109"/>
      <c r="G7018" s="109"/>
      <c r="H7018" s="109"/>
      <c r="I7018" s="110"/>
    </row>
    <row r="7019" spans="2:9">
      <c r="B7019" s="109"/>
      <c r="C7019" s="109"/>
      <c r="D7019" s="109"/>
      <c r="E7019" s="109"/>
      <c r="F7019" s="109"/>
      <c r="G7019" s="109"/>
      <c r="H7019" s="109"/>
      <c r="I7019" s="110"/>
    </row>
    <row r="7020" spans="2:9">
      <c r="B7020" s="109"/>
      <c r="C7020" s="109"/>
      <c r="D7020" s="109"/>
      <c r="E7020" s="109"/>
      <c r="F7020" s="109"/>
      <c r="G7020" s="109"/>
      <c r="H7020" s="109"/>
      <c r="I7020" s="110"/>
    </row>
    <row r="7021" spans="2:9">
      <c r="B7021" s="109"/>
      <c r="C7021" s="109"/>
      <c r="D7021" s="109"/>
      <c r="E7021" s="109"/>
      <c r="F7021" s="109"/>
      <c r="G7021" s="109"/>
      <c r="H7021" s="109"/>
      <c r="I7021" s="110"/>
    </row>
    <row r="7022" spans="2:9">
      <c r="B7022" s="109"/>
      <c r="C7022" s="109"/>
      <c r="D7022" s="109"/>
      <c r="E7022" s="109"/>
      <c r="F7022" s="109"/>
      <c r="G7022" s="109"/>
      <c r="H7022" s="109"/>
      <c r="I7022" s="110"/>
    </row>
    <row r="7023" spans="2:9">
      <c r="B7023" s="109"/>
      <c r="C7023" s="109"/>
      <c r="D7023" s="109"/>
      <c r="E7023" s="109"/>
      <c r="F7023" s="109"/>
      <c r="G7023" s="109"/>
      <c r="H7023" s="109"/>
      <c r="I7023" s="110"/>
    </row>
    <row r="7024" spans="2:9">
      <c r="B7024" s="109"/>
      <c r="C7024" s="109"/>
      <c r="D7024" s="109"/>
      <c r="E7024" s="109"/>
      <c r="F7024" s="109"/>
      <c r="G7024" s="109"/>
      <c r="H7024" s="109"/>
      <c r="I7024" s="110"/>
    </row>
    <row r="7025" spans="2:9">
      <c r="B7025" s="109"/>
      <c r="C7025" s="109"/>
      <c r="D7025" s="109"/>
      <c r="E7025" s="109"/>
      <c r="F7025" s="109"/>
      <c r="G7025" s="109"/>
      <c r="H7025" s="109"/>
      <c r="I7025" s="110"/>
    </row>
    <row r="7026" spans="2:9">
      <c r="B7026" s="109"/>
      <c r="C7026" s="109"/>
      <c r="D7026" s="109"/>
      <c r="E7026" s="109"/>
      <c r="F7026" s="109"/>
      <c r="G7026" s="109"/>
      <c r="H7026" s="109"/>
      <c r="I7026" s="110"/>
    </row>
    <row r="7027" spans="2:9">
      <c r="B7027" s="109"/>
      <c r="C7027" s="109"/>
      <c r="D7027" s="109"/>
      <c r="E7027" s="109"/>
      <c r="F7027" s="109"/>
      <c r="G7027" s="109"/>
      <c r="H7027" s="109"/>
      <c r="I7027" s="110"/>
    </row>
    <row r="7028" spans="2:9">
      <c r="B7028" s="109"/>
      <c r="C7028" s="109"/>
      <c r="D7028" s="109"/>
      <c r="E7028" s="109"/>
      <c r="F7028" s="109"/>
      <c r="G7028" s="109"/>
      <c r="H7028" s="109"/>
      <c r="I7028" s="110"/>
    </row>
    <row r="7029" spans="2:9">
      <c r="B7029" s="109"/>
      <c r="C7029" s="109"/>
      <c r="D7029" s="109"/>
      <c r="E7029" s="109"/>
      <c r="F7029" s="109"/>
      <c r="G7029" s="109"/>
      <c r="H7029" s="109"/>
      <c r="I7029" s="110"/>
    </row>
    <row r="7030" spans="2:9">
      <c r="B7030" s="109"/>
      <c r="C7030" s="109"/>
      <c r="D7030" s="109"/>
      <c r="E7030" s="109"/>
      <c r="F7030" s="109"/>
      <c r="G7030" s="109"/>
      <c r="H7030" s="109"/>
      <c r="I7030" s="110"/>
    </row>
    <row r="7031" spans="2:9">
      <c r="B7031" s="109"/>
      <c r="C7031" s="109"/>
      <c r="D7031" s="109"/>
      <c r="E7031" s="109"/>
      <c r="F7031" s="109"/>
      <c r="G7031" s="109"/>
      <c r="H7031" s="109"/>
      <c r="I7031" s="110"/>
    </row>
    <row r="7032" spans="2:9">
      <c r="B7032" s="109"/>
      <c r="C7032" s="109"/>
      <c r="D7032" s="109"/>
      <c r="E7032" s="109"/>
      <c r="F7032" s="109"/>
      <c r="G7032" s="109"/>
      <c r="H7032" s="109"/>
      <c r="I7032" s="110"/>
    </row>
    <row r="7033" spans="2:9">
      <c r="B7033" s="109"/>
      <c r="C7033" s="109"/>
      <c r="D7033" s="109"/>
      <c r="E7033" s="109"/>
      <c r="F7033" s="109"/>
      <c r="G7033" s="109"/>
      <c r="H7033" s="109"/>
      <c r="I7033" s="110"/>
    </row>
    <row r="7034" spans="2:9">
      <c r="B7034" s="109"/>
      <c r="C7034" s="109"/>
      <c r="D7034" s="109"/>
      <c r="E7034" s="109"/>
      <c r="F7034" s="109"/>
      <c r="G7034" s="109"/>
      <c r="H7034" s="109"/>
      <c r="I7034" s="110"/>
    </row>
    <row r="7035" spans="2:9">
      <c r="B7035" s="109"/>
      <c r="C7035" s="109"/>
      <c r="D7035" s="109"/>
      <c r="E7035" s="109"/>
      <c r="F7035" s="109"/>
      <c r="G7035" s="109"/>
      <c r="H7035" s="109"/>
      <c r="I7035" s="110"/>
    </row>
    <row r="7036" spans="2:9">
      <c r="B7036" s="109"/>
      <c r="C7036" s="109"/>
      <c r="D7036" s="109"/>
      <c r="E7036" s="109"/>
      <c r="F7036" s="109"/>
      <c r="G7036" s="109"/>
      <c r="H7036" s="109"/>
      <c r="I7036" s="110"/>
    </row>
    <row r="7037" spans="2:9">
      <c r="B7037" s="109"/>
      <c r="C7037" s="109"/>
      <c r="D7037" s="109"/>
      <c r="E7037" s="109"/>
      <c r="F7037" s="109"/>
      <c r="G7037" s="109"/>
      <c r="H7037" s="109"/>
      <c r="I7037" s="110"/>
    </row>
    <row r="7038" spans="2:9">
      <c r="B7038" s="109"/>
      <c r="C7038" s="109"/>
      <c r="D7038" s="109"/>
      <c r="E7038" s="109"/>
      <c r="F7038" s="109"/>
      <c r="G7038" s="109"/>
      <c r="H7038" s="109"/>
      <c r="I7038" s="110"/>
    </row>
    <row r="7039" spans="2:9">
      <c r="B7039" s="109"/>
      <c r="C7039" s="109"/>
      <c r="D7039" s="109"/>
      <c r="E7039" s="109"/>
      <c r="F7039" s="109"/>
      <c r="G7039" s="109"/>
      <c r="H7039" s="109"/>
      <c r="I7039" s="110"/>
    </row>
    <row r="7040" spans="2:9">
      <c r="B7040" s="109"/>
      <c r="C7040" s="109"/>
      <c r="D7040" s="109"/>
      <c r="E7040" s="109"/>
      <c r="F7040" s="109"/>
      <c r="G7040" s="109"/>
      <c r="H7040" s="109"/>
      <c r="I7040" s="110"/>
    </row>
    <row r="7041" spans="2:9">
      <c r="B7041" s="109"/>
      <c r="C7041" s="109"/>
      <c r="D7041" s="109"/>
      <c r="E7041" s="109"/>
      <c r="F7041" s="109"/>
      <c r="G7041" s="109"/>
      <c r="H7041" s="109"/>
      <c r="I7041" s="110"/>
    </row>
    <row r="7042" spans="2:9">
      <c r="B7042" s="109"/>
      <c r="C7042" s="109"/>
      <c r="D7042" s="109"/>
      <c r="E7042" s="109"/>
      <c r="F7042" s="109"/>
      <c r="G7042" s="109"/>
      <c r="H7042" s="109"/>
      <c r="I7042" s="110"/>
    </row>
    <row r="7043" spans="2:9">
      <c r="B7043" s="109"/>
      <c r="C7043" s="109"/>
      <c r="D7043" s="109"/>
      <c r="E7043" s="109"/>
      <c r="F7043" s="109"/>
      <c r="G7043" s="109"/>
      <c r="H7043" s="109"/>
      <c r="I7043" s="110"/>
    </row>
    <row r="7044" spans="2:9">
      <c r="B7044" s="109"/>
      <c r="C7044" s="109"/>
      <c r="D7044" s="109"/>
      <c r="E7044" s="109"/>
      <c r="F7044" s="109"/>
      <c r="G7044" s="109"/>
      <c r="H7044" s="109"/>
      <c r="I7044" s="110"/>
    </row>
    <row r="7045" spans="2:9">
      <c r="B7045" s="109"/>
      <c r="C7045" s="109"/>
      <c r="D7045" s="109"/>
      <c r="E7045" s="109"/>
      <c r="F7045" s="109"/>
      <c r="G7045" s="109"/>
      <c r="H7045" s="109"/>
      <c r="I7045" s="110"/>
    </row>
    <row r="7046" spans="2:9">
      <c r="B7046" s="109"/>
      <c r="C7046" s="109"/>
      <c r="D7046" s="109"/>
      <c r="E7046" s="109"/>
      <c r="F7046" s="109"/>
      <c r="G7046" s="109"/>
      <c r="H7046" s="109"/>
      <c r="I7046" s="110"/>
    </row>
    <row r="7047" spans="2:9">
      <c r="B7047" s="109"/>
      <c r="C7047" s="109"/>
      <c r="D7047" s="109"/>
      <c r="E7047" s="109"/>
      <c r="F7047" s="109"/>
      <c r="G7047" s="109"/>
      <c r="H7047" s="109"/>
      <c r="I7047" s="110"/>
    </row>
    <row r="7048" spans="2:9">
      <c r="B7048" s="109"/>
      <c r="C7048" s="109"/>
      <c r="D7048" s="109"/>
      <c r="E7048" s="109"/>
      <c r="F7048" s="109"/>
      <c r="G7048" s="109"/>
      <c r="H7048" s="109"/>
      <c r="I7048" s="110"/>
    </row>
    <row r="7049" spans="2:9">
      <c r="B7049" s="109"/>
      <c r="C7049" s="109"/>
      <c r="D7049" s="109"/>
      <c r="E7049" s="109"/>
      <c r="F7049" s="109"/>
      <c r="G7049" s="109"/>
      <c r="H7049" s="109"/>
      <c r="I7049" s="110"/>
    </row>
    <row r="7050" spans="2:9">
      <c r="B7050" s="109"/>
      <c r="C7050" s="109"/>
      <c r="D7050" s="109"/>
      <c r="E7050" s="109"/>
      <c r="F7050" s="109"/>
      <c r="G7050" s="109"/>
      <c r="H7050" s="109"/>
      <c r="I7050" s="110"/>
    </row>
    <row r="7051" spans="2:9">
      <c r="B7051" s="109"/>
      <c r="C7051" s="109"/>
      <c r="D7051" s="109"/>
      <c r="E7051" s="109"/>
      <c r="F7051" s="109"/>
      <c r="G7051" s="109"/>
      <c r="H7051" s="109"/>
      <c r="I7051" s="110"/>
    </row>
    <row r="7052" spans="2:9">
      <c r="B7052" s="109"/>
      <c r="C7052" s="109"/>
      <c r="D7052" s="109"/>
      <c r="E7052" s="109"/>
      <c r="F7052" s="109"/>
      <c r="G7052" s="109"/>
      <c r="H7052" s="109"/>
      <c r="I7052" s="110"/>
    </row>
    <row r="7053" spans="2:9">
      <c r="B7053" s="109"/>
      <c r="C7053" s="109"/>
      <c r="D7053" s="109"/>
      <c r="E7053" s="109"/>
      <c r="F7053" s="109"/>
      <c r="G7053" s="109"/>
      <c r="H7053" s="109"/>
      <c r="I7053" s="110"/>
    </row>
    <row r="7054" spans="2:9">
      <c r="B7054" s="109"/>
      <c r="C7054" s="109"/>
      <c r="D7054" s="109"/>
      <c r="E7054" s="109"/>
      <c r="F7054" s="109"/>
      <c r="G7054" s="109"/>
      <c r="H7054" s="109"/>
      <c r="I7054" s="110"/>
    </row>
    <row r="7055" spans="2:9">
      <c r="B7055" s="109"/>
      <c r="C7055" s="109"/>
      <c r="D7055" s="109"/>
      <c r="E7055" s="109"/>
      <c r="F7055" s="109"/>
      <c r="G7055" s="109"/>
      <c r="H7055" s="109"/>
      <c r="I7055" s="110"/>
    </row>
    <row r="7056" spans="2:9">
      <c r="B7056" s="109"/>
      <c r="C7056" s="109"/>
      <c r="D7056" s="109"/>
      <c r="E7056" s="109"/>
      <c r="F7056" s="109"/>
      <c r="G7056" s="109"/>
      <c r="H7056" s="109"/>
      <c r="I7056" s="110"/>
    </row>
    <row r="7057" spans="2:9">
      <c r="B7057" s="109"/>
      <c r="C7057" s="109"/>
      <c r="D7057" s="109"/>
      <c r="E7057" s="109"/>
      <c r="F7057" s="109"/>
      <c r="G7057" s="109"/>
      <c r="H7057" s="109"/>
      <c r="I7057" s="110"/>
    </row>
    <row r="7058" spans="2:9">
      <c r="B7058" s="109"/>
      <c r="C7058" s="109"/>
      <c r="D7058" s="109"/>
      <c r="E7058" s="109"/>
      <c r="F7058" s="109"/>
      <c r="G7058" s="109"/>
      <c r="H7058" s="109"/>
      <c r="I7058" s="110"/>
    </row>
    <row r="7059" spans="2:9">
      <c r="B7059" s="109"/>
      <c r="C7059" s="109"/>
      <c r="D7059" s="109"/>
      <c r="E7059" s="109"/>
      <c r="F7059" s="109"/>
      <c r="G7059" s="109"/>
      <c r="H7059" s="109"/>
      <c r="I7059" s="110"/>
    </row>
    <row r="7060" spans="2:9">
      <c r="B7060" s="109"/>
      <c r="C7060" s="109"/>
      <c r="D7060" s="109"/>
      <c r="E7060" s="109"/>
      <c r="F7060" s="109"/>
      <c r="G7060" s="109"/>
      <c r="H7060" s="109"/>
      <c r="I7060" s="110"/>
    </row>
    <row r="7061" spans="2:9">
      <c r="B7061" s="109"/>
      <c r="C7061" s="109"/>
      <c r="D7061" s="109"/>
      <c r="E7061" s="109"/>
      <c r="F7061" s="109"/>
      <c r="G7061" s="109"/>
      <c r="H7061" s="109"/>
      <c r="I7061" s="110"/>
    </row>
    <row r="7062" spans="2:9">
      <c r="B7062" s="109"/>
      <c r="C7062" s="109"/>
      <c r="D7062" s="109"/>
      <c r="E7062" s="109"/>
      <c r="F7062" s="109"/>
      <c r="G7062" s="109"/>
      <c r="H7062" s="109"/>
      <c r="I7062" s="110"/>
    </row>
    <row r="7063" spans="2:9">
      <c r="B7063" s="109"/>
      <c r="C7063" s="109"/>
      <c r="D7063" s="109"/>
      <c r="E7063" s="109"/>
      <c r="F7063" s="109"/>
      <c r="G7063" s="109"/>
      <c r="H7063" s="109"/>
      <c r="I7063" s="110"/>
    </row>
    <row r="7064" spans="2:9">
      <c r="B7064" s="109"/>
      <c r="C7064" s="109"/>
      <c r="D7064" s="109"/>
      <c r="E7064" s="109"/>
      <c r="F7064" s="109"/>
      <c r="G7064" s="109"/>
      <c r="H7064" s="109"/>
      <c r="I7064" s="110"/>
    </row>
    <row r="7065" spans="2:9">
      <c r="B7065" s="109"/>
      <c r="C7065" s="109"/>
      <c r="D7065" s="109"/>
      <c r="E7065" s="109"/>
      <c r="F7065" s="109"/>
      <c r="G7065" s="109"/>
      <c r="H7065" s="109"/>
      <c r="I7065" s="110"/>
    </row>
    <row r="7066" spans="2:9">
      <c r="B7066" s="109"/>
      <c r="C7066" s="109"/>
      <c r="D7066" s="109"/>
      <c r="E7066" s="109"/>
      <c r="F7066" s="109"/>
      <c r="G7066" s="109"/>
      <c r="H7066" s="109"/>
      <c r="I7066" s="110"/>
    </row>
    <row r="7067" spans="2:9">
      <c r="B7067" s="109"/>
      <c r="C7067" s="109"/>
      <c r="D7067" s="109"/>
      <c r="E7067" s="109"/>
      <c r="F7067" s="109"/>
      <c r="G7067" s="109"/>
      <c r="H7067" s="109"/>
      <c r="I7067" s="110"/>
    </row>
    <row r="7068" spans="2:9">
      <c r="B7068" s="109"/>
      <c r="C7068" s="109"/>
      <c r="D7068" s="109"/>
      <c r="E7068" s="109"/>
      <c r="F7068" s="109"/>
      <c r="G7068" s="109"/>
      <c r="H7068" s="109"/>
      <c r="I7068" s="110"/>
    </row>
    <row r="7069" spans="2:9">
      <c r="B7069" s="109"/>
      <c r="C7069" s="109"/>
      <c r="D7069" s="109"/>
      <c r="E7069" s="109"/>
      <c r="F7069" s="109"/>
      <c r="G7069" s="109"/>
      <c r="H7069" s="109"/>
      <c r="I7069" s="110"/>
    </row>
    <row r="7070" spans="2:9">
      <c r="B7070" s="109"/>
      <c r="C7070" s="109"/>
      <c r="D7070" s="109"/>
      <c r="E7070" s="109"/>
      <c r="F7070" s="109"/>
      <c r="G7070" s="109"/>
      <c r="H7070" s="109"/>
      <c r="I7070" s="110"/>
    </row>
    <row r="7071" spans="2:9">
      <c r="B7071" s="109"/>
      <c r="C7071" s="109"/>
      <c r="D7071" s="109"/>
      <c r="E7071" s="109"/>
      <c r="F7071" s="109"/>
      <c r="G7071" s="109"/>
      <c r="H7071" s="109"/>
      <c r="I7071" s="110"/>
    </row>
    <row r="7072" spans="2:9">
      <c r="B7072" s="109"/>
      <c r="C7072" s="109"/>
      <c r="D7072" s="109"/>
      <c r="E7072" s="109"/>
      <c r="F7072" s="109"/>
      <c r="G7072" s="109"/>
      <c r="H7072" s="109"/>
      <c r="I7072" s="110"/>
    </row>
    <row r="7073" spans="2:9">
      <c r="B7073" s="109"/>
      <c r="C7073" s="109"/>
      <c r="D7073" s="109"/>
      <c r="E7073" s="109"/>
      <c r="F7073" s="109"/>
      <c r="G7073" s="109"/>
      <c r="H7073" s="109"/>
      <c r="I7073" s="110"/>
    </row>
    <row r="7074" spans="2:9">
      <c r="B7074" s="109"/>
      <c r="C7074" s="109"/>
      <c r="D7074" s="109"/>
      <c r="E7074" s="109"/>
      <c r="F7074" s="109"/>
      <c r="G7074" s="109"/>
      <c r="H7074" s="109"/>
      <c r="I7074" s="110"/>
    </row>
    <row r="7075" spans="2:9">
      <c r="B7075" s="109"/>
      <c r="C7075" s="109"/>
      <c r="D7075" s="109"/>
      <c r="E7075" s="109"/>
      <c r="F7075" s="109"/>
      <c r="G7075" s="109"/>
      <c r="H7075" s="109"/>
      <c r="I7075" s="110"/>
    </row>
    <row r="7076" spans="2:9">
      <c r="B7076" s="109"/>
      <c r="C7076" s="109"/>
      <c r="D7076" s="109"/>
      <c r="E7076" s="109"/>
      <c r="F7076" s="109"/>
      <c r="G7076" s="109"/>
      <c r="H7076" s="109"/>
      <c r="I7076" s="110"/>
    </row>
    <row r="7077" spans="2:9">
      <c r="B7077" s="109"/>
      <c r="C7077" s="109"/>
      <c r="D7077" s="109"/>
      <c r="E7077" s="109"/>
      <c r="F7077" s="109"/>
      <c r="G7077" s="109"/>
      <c r="H7077" s="109"/>
      <c r="I7077" s="110"/>
    </row>
    <row r="7078" spans="2:9">
      <c r="B7078" s="109"/>
      <c r="C7078" s="109"/>
      <c r="D7078" s="109"/>
      <c r="E7078" s="109"/>
      <c r="F7078" s="109"/>
      <c r="G7078" s="109"/>
      <c r="H7078" s="109"/>
      <c r="I7078" s="110"/>
    </row>
    <row r="7079" spans="2:9">
      <c r="B7079" s="109"/>
      <c r="C7079" s="109"/>
      <c r="D7079" s="109"/>
      <c r="E7079" s="109"/>
      <c r="F7079" s="109"/>
      <c r="G7079" s="109"/>
      <c r="H7079" s="109"/>
      <c r="I7079" s="110"/>
    </row>
    <row r="7080" spans="2:9">
      <c r="B7080" s="109"/>
      <c r="C7080" s="109"/>
      <c r="D7080" s="109"/>
      <c r="E7080" s="109"/>
      <c r="F7080" s="109"/>
      <c r="G7080" s="109"/>
      <c r="H7080" s="109"/>
      <c r="I7080" s="110"/>
    </row>
    <row r="7081" spans="2:9">
      <c r="B7081" s="109"/>
      <c r="C7081" s="109"/>
      <c r="D7081" s="109"/>
      <c r="E7081" s="109"/>
      <c r="F7081" s="109"/>
      <c r="G7081" s="109"/>
      <c r="H7081" s="109"/>
      <c r="I7081" s="110"/>
    </row>
    <row r="7082" spans="2:9">
      <c r="B7082" s="109"/>
      <c r="C7082" s="109"/>
      <c r="D7082" s="109"/>
      <c r="E7082" s="109"/>
      <c r="F7082" s="109"/>
      <c r="G7082" s="109"/>
      <c r="H7082" s="109"/>
      <c r="I7082" s="110"/>
    </row>
    <row r="7083" spans="2:9">
      <c r="B7083" s="109"/>
      <c r="C7083" s="109"/>
      <c r="D7083" s="109"/>
      <c r="E7083" s="109"/>
      <c r="F7083" s="109"/>
      <c r="G7083" s="109"/>
      <c r="H7083" s="109"/>
      <c r="I7083" s="110"/>
    </row>
    <row r="7084" spans="2:9">
      <c r="B7084" s="109"/>
      <c r="C7084" s="109"/>
      <c r="D7084" s="109"/>
      <c r="E7084" s="109"/>
      <c r="F7084" s="109"/>
      <c r="G7084" s="109"/>
      <c r="H7084" s="109"/>
      <c r="I7084" s="110"/>
    </row>
    <row r="7085" spans="2:9">
      <c r="B7085" s="109"/>
      <c r="C7085" s="109"/>
      <c r="D7085" s="109"/>
      <c r="E7085" s="109"/>
      <c r="F7085" s="109"/>
      <c r="G7085" s="109"/>
      <c r="H7085" s="109"/>
      <c r="I7085" s="110"/>
    </row>
    <row r="7086" spans="2:9">
      <c r="B7086" s="109"/>
      <c r="C7086" s="109"/>
      <c r="D7086" s="109"/>
      <c r="E7086" s="109"/>
      <c r="F7086" s="109"/>
      <c r="G7086" s="109"/>
      <c r="H7086" s="109"/>
      <c r="I7086" s="110"/>
    </row>
    <row r="7087" spans="2:9">
      <c r="B7087" s="109"/>
      <c r="C7087" s="109"/>
      <c r="D7087" s="109"/>
      <c r="E7087" s="109"/>
      <c r="F7087" s="109"/>
      <c r="G7087" s="109"/>
      <c r="H7087" s="109"/>
      <c r="I7087" s="110"/>
    </row>
    <row r="7088" spans="2:9">
      <c r="B7088" s="109"/>
      <c r="C7088" s="109"/>
      <c r="D7088" s="109"/>
      <c r="E7088" s="109"/>
      <c r="F7088" s="109"/>
      <c r="G7088" s="109"/>
      <c r="H7088" s="109"/>
      <c r="I7088" s="110"/>
    </row>
    <row r="7089" spans="2:9">
      <c r="B7089" s="109"/>
      <c r="C7089" s="109"/>
      <c r="D7089" s="109"/>
      <c r="E7089" s="109"/>
      <c r="F7089" s="109"/>
      <c r="G7089" s="109"/>
      <c r="H7089" s="109"/>
      <c r="I7089" s="110"/>
    </row>
    <row r="7090" spans="2:9">
      <c r="B7090" s="109"/>
      <c r="C7090" s="109"/>
      <c r="D7090" s="109"/>
      <c r="E7090" s="109"/>
      <c r="F7090" s="109"/>
      <c r="G7090" s="109"/>
      <c r="H7090" s="109"/>
      <c r="I7090" s="110"/>
    </row>
    <row r="7091" spans="2:9">
      <c r="B7091" s="109"/>
      <c r="C7091" s="109"/>
      <c r="D7091" s="109"/>
      <c r="E7091" s="109"/>
      <c r="F7091" s="109"/>
      <c r="G7091" s="109"/>
      <c r="H7091" s="109"/>
      <c r="I7091" s="110"/>
    </row>
    <row r="7092" spans="2:9">
      <c r="B7092" s="109"/>
      <c r="C7092" s="109"/>
      <c r="D7092" s="109"/>
      <c r="E7092" s="109"/>
      <c r="F7092" s="109"/>
      <c r="G7092" s="109"/>
      <c r="H7092" s="109"/>
      <c r="I7092" s="110"/>
    </row>
    <row r="7093" spans="2:9">
      <c r="B7093" s="109"/>
      <c r="C7093" s="109"/>
      <c r="D7093" s="109"/>
      <c r="E7093" s="109"/>
      <c r="F7093" s="109"/>
      <c r="G7093" s="109"/>
      <c r="H7093" s="109"/>
      <c r="I7093" s="110"/>
    </row>
    <row r="7094" spans="2:9">
      <c r="B7094" s="109"/>
      <c r="C7094" s="109"/>
      <c r="D7094" s="109"/>
      <c r="E7094" s="109"/>
      <c r="F7094" s="109"/>
      <c r="G7094" s="109"/>
      <c r="H7094" s="109"/>
      <c r="I7094" s="110"/>
    </row>
    <row r="7095" spans="2:9">
      <c r="B7095" s="109"/>
      <c r="C7095" s="109"/>
      <c r="D7095" s="109"/>
      <c r="E7095" s="109"/>
      <c r="F7095" s="109"/>
      <c r="G7095" s="109"/>
      <c r="H7095" s="109"/>
      <c r="I7095" s="110"/>
    </row>
    <row r="7096" spans="2:9">
      <c r="B7096" s="109"/>
      <c r="C7096" s="109"/>
      <c r="D7096" s="109"/>
      <c r="E7096" s="109"/>
      <c r="F7096" s="109"/>
      <c r="G7096" s="109"/>
      <c r="H7096" s="109"/>
      <c r="I7096" s="110"/>
    </row>
    <row r="7097" spans="2:9">
      <c r="B7097" s="109"/>
      <c r="C7097" s="109"/>
      <c r="D7097" s="109"/>
      <c r="E7097" s="109"/>
      <c r="F7097" s="109"/>
      <c r="G7097" s="109"/>
      <c r="H7097" s="109"/>
      <c r="I7097" s="110"/>
    </row>
    <row r="7098" spans="2:9">
      <c r="B7098" s="109"/>
      <c r="C7098" s="109"/>
      <c r="D7098" s="109"/>
      <c r="E7098" s="109"/>
      <c r="F7098" s="109"/>
      <c r="G7098" s="109"/>
      <c r="H7098" s="109"/>
      <c r="I7098" s="110"/>
    </row>
    <row r="7099" spans="2:9">
      <c r="B7099" s="109"/>
      <c r="C7099" s="109"/>
      <c r="D7099" s="109"/>
      <c r="E7099" s="109"/>
      <c r="F7099" s="109"/>
      <c r="G7099" s="109"/>
      <c r="H7099" s="109"/>
      <c r="I7099" s="110"/>
    </row>
    <row r="7100" spans="2:9">
      <c r="B7100" s="109"/>
      <c r="C7100" s="109"/>
      <c r="D7100" s="109"/>
      <c r="E7100" s="109"/>
      <c r="F7100" s="109"/>
      <c r="G7100" s="109"/>
      <c r="H7100" s="109"/>
      <c r="I7100" s="110"/>
    </row>
    <row r="7101" spans="2:9">
      <c r="B7101" s="109"/>
      <c r="C7101" s="109"/>
      <c r="D7101" s="109"/>
      <c r="E7101" s="109"/>
      <c r="F7101" s="109"/>
      <c r="G7101" s="109"/>
      <c r="H7101" s="109"/>
      <c r="I7101" s="110"/>
    </row>
    <row r="7102" spans="2:9">
      <c r="B7102" s="109"/>
      <c r="C7102" s="109"/>
      <c r="D7102" s="109"/>
      <c r="E7102" s="109"/>
      <c r="F7102" s="109"/>
      <c r="G7102" s="109"/>
      <c r="H7102" s="109"/>
      <c r="I7102" s="110"/>
    </row>
    <row r="7103" spans="2:9">
      <c r="B7103" s="109"/>
      <c r="C7103" s="109"/>
      <c r="D7103" s="109"/>
      <c r="E7103" s="109"/>
      <c r="F7103" s="109"/>
      <c r="G7103" s="109"/>
      <c r="H7103" s="109"/>
      <c r="I7103" s="110"/>
    </row>
    <row r="7104" spans="2:9">
      <c r="B7104" s="109"/>
      <c r="C7104" s="109"/>
      <c r="D7104" s="109"/>
      <c r="E7104" s="109"/>
      <c r="F7104" s="109"/>
      <c r="G7104" s="109"/>
      <c r="H7104" s="109"/>
      <c r="I7104" s="110"/>
    </row>
    <row r="7105" spans="2:9">
      <c r="B7105" s="109"/>
      <c r="C7105" s="109"/>
      <c r="D7105" s="109"/>
      <c r="E7105" s="109"/>
      <c r="F7105" s="109"/>
      <c r="G7105" s="109"/>
      <c r="H7105" s="109"/>
      <c r="I7105" s="110"/>
    </row>
    <row r="7106" spans="2:9">
      <c r="B7106" s="109"/>
      <c r="C7106" s="109"/>
      <c r="D7106" s="109"/>
      <c r="E7106" s="109"/>
      <c r="F7106" s="109"/>
      <c r="G7106" s="109"/>
      <c r="H7106" s="109"/>
      <c r="I7106" s="110"/>
    </row>
    <row r="7107" spans="2:9">
      <c r="B7107" s="109"/>
      <c r="C7107" s="109"/>
      <c r="D7107" s="109"/>
      <c r="E7107" s="109"/>
      <c r="F7107" s="109"/>
      <c r="G7107" s="109"/>
      <c r="H7107" s="109"/>
      <c r="I7107" s="110"/>
    </row>
    <row r="7108" spans="2:9">
      <c r="B7108" s="109"/>
      <c r="C7108" s="109"/>
      <c r="D7108" s="109"/>
      <c r="E7108" s="109"/>
      <c r="F7108" s="109"/>
      <c r="G7108" s="109"/>
      <c r="H7108" s="109"/>
      <c r="I7108" s="110"/>
    </row>
    <row r="7109" spans="2:9">
      <c r="B7109" s="109"/>
      <c r="C7109" s="109"/>
      <c r="D7109" s="109"/>
      <c r="E7109" s="109"/>
      <c r="F7109" s="109"/>
      <c r="G7109" s="109"/>
      <c r="H7109" s="109"/>
      <c r="I7109" s="110"/>
    </row>
    <row r="7110" spans="2:9">
      <c r="B7110" s="109"/>
      <c r="C7110" s="109"/>
      <c r="D7110" s="109"/>
      <c r="E7110" s="109"/>
      <c r="F7110" s="109"/>
      <c r="G7110" s="109"/>
      <c r="H7110" s="109"/>
      <c r="I7110" s="110"/>
    </row>
    <row r="7111" spans="2:9">
      <c r="B7111" s="109"/>
      <c r="C7111" s="109"/>
      <c r="D7111" s="109"/>
      <c r="E7111" s="109"/>
      <c r="F7111" s="109"/>
      <c r="G7111" s="109"/>
      <c r="H7111" s="109"/>
      <c r="I7111" s="110"/>
    </row>
    <row r="7112" spans="2:9">
      <c r="B7112" s="109"/>
      <c r="C7112" s="109"/>
      <c r="D7112" s="109"/>
      <c r="E7112" s="109"/>
      <c r="F7112" s="109"/>
      <c r="G7112" s="109"/>
      <c r="H7112" s="109"/>
      <c r="I7112" s="110"/>
    </row>
    <row r="7113" spans="2:9">
      <c r="B7113" s="109"/>
      <c r="C7113" s="109"/>
      <c r="D7113" s="109"/>
      <c r="E7113" s="109"/>
      <c r="F7113" s="109"/>
      <c r="G7113" s="109"/>
      <c r="H7113" s="109"/>
      <c r="I7113" s="110"/>
    </row>
    <row r="7114" spans="2:9">
      <c r="B7114" s="109"/>
      <c r="C7114" s="109"/>
      <c r="D7114" s="109"/>
      <c r="E7114" s="109"/>
      <c r="F7114" s="109"/>
      <c r="G7114" s="109"/>
      <c r="H7114" s="109"/>
      <c r="I7114" s="110"/>
    </row>
    <row r="7115" spans="2:9">
      <c r="B7115" s="109"/>
      <c r="C7115" s="109"/>
      <c r="D7115" s="109"/>
      <c r="E7115" s="109"/>
      <c r="F7115" s="109"/>
      <c r="G7115" s="109"/>
      <c r="H7115" s="109"/>
      <c r="I7115" s="110"/>
    </row>
    <row r="7116" spans="2:9">
      <c r="B7116" s="109"/>
      <c r="C7116" s="109"/>
      <c r="D7116" s="109"/>
      <c r="E7116" s="109"/>
      <c r="F7116" s="109"/>
      <c r="G7116" s="109"/>
      <c r="H7116" s="109"/>
      <c r="I7116" s="110"/>
    </row>
    <row r="7117" spans="2:9">
      <c r="B7117" s="109"/>
      <c r="C7117" s="109"/>
      <c r="D7117" s="109"/>
      <c r="E7117" s="109"/>
      <c r="F7117" s="109"/>
      <c r="G7117" s="109"/>
      <c r="H7117" s="109"/>
      <c r="I7117" s="110"/>
    </row>
    <row r="7118" spans="2:9">
      <c r="B7118" s="109"/>
      <c r="C7118" s="109"/>
      <c r="D7118" s="109"/>
      <c r="E7118" s="109"/>
      <c r="F7118" s="109"/>
      <c r="G7118" s="109"/>
      <c r="H7118" s="109"/>
      <c r="I7118" s="110"/>
    </row>
    <row r="7119" spans="2:9">
      <c r="B7119" s="109"/>
      <c r="C7119" s="109"/>
      <c r="D7119" s="109"/>
      <c r="E7119" s="109"/>
      <c r="F7119" s="109"/>
      <c r="G7119" s="109"/>
      <c r="H7119" s="109"/>
      <c r="I7119" s="110"/>
    </row>
    <row r="7120" spans="2:9">
      <c r="B7120" s="109"/>
      <c r="C7120" s="109"/>
      <c r="D7120" s="109"/>
      <c r="E7120" s="109"/>
      <c r="F7120" s="109"/>
      <c r="G7120" s="109"/>
      <c r="H7120" s="109"/>
      <c r="I7120" s="110"/>
    </row>
    <row r="7121" spans="2:9">
      <c r="B7121" s="109"/>
      <c r="C7121" s="109"/>
      <c r="D7121" s="109"/>
      <c r="E7121" s="109"/>
      <c r="F7121" s="109"/>
      <c r="G7121" s="109"/>
      <c r="H7121" s="109"/>
      <c r="I7121" s="110"/>
    </row>
    <row r="7122" spans="2:9">
      <c r="B7122" s="109"/>
      <c r="C7122" s="109"/>
      <c r="D7122" s="109"/>
      <c r="E7122" s="109"/>
      <c r="F7122" s="109"/>
      <c r="G7122" s="109"/>
      <c r="H7122" s="109"/>
      <c r="I7122" s="110"/>
    </row>
    <row r="7123" spans="2:9">
      <c r="B7123" s="109"/>
      <c r="C7123" s="109"/>
      <c r="D7123" s="109"/>
      <c r="E7123" s="109"/>
      <c r="F7123" s="109"/>
      <c r="G7123" s="109"/>
      <c r="H7123" s="109"/>
      <c r="I7123" s="110"/>
    </row>
    <row r="7124" spans="2:9">
      <c r="B7124" s="109"/>
      <c r="C7124" s="109"/>
      <c r="D7124" s="109"/>
      <c r="E7124" s="109"/>
      <c r="F7124" s="109"/>
      <c r="G7124" s="109"/>
      <c r="H7124" s="109"/>
      <c r="I7124" s="110"/>
    </row>
    <row r="7125" spans="2:9">
      <c r="B7125" s="109"/>
      <c r="C7125" s="109"/>
      <c r="D7125" s="109"/>
      <c r="E7125" s="109"/>
      <c r="F7125" s="109"/>
      <c r="G7125" s="109"/>
      <c r="H7125" s="109"/>
      <c r="I7125" s="110"/>
    </row>
    <row r="7126" spans="2:9">
      <c r="B7126" s="109"/>
      <c r="C7126" s="109"/>
      <c r="D7126" s="109"/>
      <c r="E7126" s="109"/>
      <c r="F7126" s="109"/>
      <c r="G7126" s="109"/>
      <c r="H7126" s="109"/>
      <c r="I7126" s="110"/>
    </row>
    <row r="7127" spans="2:9">
      <c r="B7127" s="109"/>
      <c r="C7127" s="109"/>
      <c r="D7127" s="109"/>
      <c r="E7127" s="109"/>
      <c r="F7127" s="109"/>
      <c r="G7127" s="109"/>
      <c r="H7127" s="109"/>
      <c r="I7127" s="110"/>
    </row>
    <row r="7128" spans="2:9">
      <c r="B7128" s="109"/>
      <c r="C7128" s="109"/>
      <c r="D7128" s="109"/>
      <c r="E7128" s="109"/>
      <c r="F7128" s="109"/>
      <c r="G7128" s="109"/>
      <c r="H7128" s="109"/>
      <c r="I7128" s="110"/>
    </row>
    <row r="7129" spans="2:9">
      <c r="B7129" s="109"/>
      <c r="C7129" s="109"/>
      <c r="D7129" s="109"/>
      <c r="E7129" s="109"/>
      <c r="F7129" s="109"/>
      <c r="G7129" s="109"/>
      <c r="H7129" s="109"/>
      <c r="I7129" s="110"/>
    </row>
    <row r="7130" spans="2:9">
      <c r="B7130" s="109"/>
      <c r="C7130" s="109"/>
      <c r="D7130" s="109"/>
      <c r="E7130" s="109"/>
      <c r="F7130" s="109"/>
      <c r="G7130" s="109"/>
      <c r="H7130" s="109"/>
      <c r="I7130" s="110"/>
    </row>
    <row r="7131" spans="2:9">
      <c r="B7131" s="109"/>
      <c r="C7131" s="109"/>
      <c r="D7131" s="109"/>
      <c r="E7131" s="109"/>
      <c r="F7131" s="109"/>
      <c r="G7131" s="109"/>
      <c r="H7131" s="109"/>
      <c r="I7131" s="110"/>
    </row>
    <row r="7132" spans="2:9">
      <c r="B7132" s="109"/>
      <c r="C7132" s="109"/>
      <c r="D7132" s="109"/>
      <c r="E7132" s="109"/>
      <c r="F7132" s="109"/>
      <c r="G7132" s="109"/>
      <c r="H7132" s="109"/>
      <c r="I7132" s="110"/>
    </row>
    <row r="7133" spans="2:9">
      <c r="B7133" s="109"/>
      <c r="C7133" s="109"/>
      <c r="D7133" s="109"/>
      <c r="E7133" s="109"/>
      <c r="F7133" s="109"/>
      <c r="G7133" s="109"/>
      <c r="H7133" s="109"/>
      <c r="I7133" s="110"/>
    </row>
    <row r="7134" spans="2:9">
      <c r="B7134" s="109"/>
      <c r="C7134" s="109"/>
      <c r="D7134" s="109"/>
      <c r="E7134" s="109"/>
      <c r="F7134" s="109"/>
      <c r="G7134" s="109"/>
      <c r="H7134" s="109"/>
      <c r="I7134" s="110"/>
    </row>
    <row r="7135" spans="2:9">
      <c r="B7135" s="109"/>
      <c r="C7135" s="109"/>
      <c r="D7135" s="109"/>
      <c r="E7135" s="109"/>
      <c r="F7135" s="109"/>
      <c r="G7135" s="109"/>
      <c r="H7135" s="109"/>
      <c r="I7135" s="110"/>
    </row>
    <row r="7136" spans="2:9">
      <c r="B7136" s="109"/>
      <c r="C7136" s="109"/>
      <c r="D7136" s="109"/>
      <c r="E7136" s="109"/>
      <c r="F7136" s="109"/>
      <c r="G7136" s="109"/>
      <c r="H7136" s="109"/>
      <c r="I7136" s="110"/>
    </row>
    <row r="7137" spans="2:9">
      <c r="B7137" s="109"/>
      <c r="C7137" s="109"/>
      <c r="D7137" s="109"/>
      <c r="E7137" s="109"/>
      <c r="F7137" s="109"/>
      <c r="G7137" s="109"/>
      <c r="H7137" s="109"/>
      <c r="I7137" s="110"/>
    </row>
    <row r="7138" spans="2:9">
      <c r="B7138" s="109"/>
      <c r="C7138" s="109"/>
      <c r="D7138" s="109"/>
      <c r="E7138" s="109"/>
      <c r="F7138" s="109"/>
      <c r="G7138" s="109"/>
      <c r="H7138" s="109"/>
      <c r="I7138" s="110"/>
    </row>
    <row r="7139" spans="2:9">
      <c r="B7139" s="109"/>
      <c r="C7139" s="109"/>
      <c r="D7139" s="109"/>
      <c r="E7139" s="109"/>
      <c r="F7139" s="109"/>
      <c r="G7139" s="109"/>
      <c r="H7139" s="109"/>
      <c r="I7139" s="110"/>
    </row>
    <row r="7140" spans="2:9">
      <c r="B7140" s="109"/>
      <c r="C7140" s="109"/>
      <c r="D7140" s="109"/>
      <c r="E7140" s="109"/>
      <c r="F7140" s="109"/>
      <c r="G7140" s="109"/>
      <c r="H7140" s="109"/>
      <c r="I7140" s="110"/>
    </row>
    <row r="7141" spans="2:9">
      <c r="B7141" s="109"/>
      <c r="C7141" s="109"/>
      <c r="D7141" s="109"/>
      <c r="E7141" s="109"/>
      <c r="F7141" s="109"/>
      <c r="G7141" s="109"/>
      <c r="H7141" s="109"/>
      <c r="I7141" s="110"/>
    </row>
    <row r="7142" spans="2:9">
      <c r="B7142" s="109"/>
      <c r="C7142" s="109"/>
      <c r="D7142" s="109"/>
      <c r="E7142" s="109"/>
      <c r="F7142" s="109"/>
      <c r="G7142" s="109"/>
      <c r="H7142" s="109"/>
      <c r="I7142" s="110"/>
    </row>
    <row r="7143" spans="2:9">
      <c r="B7143" s="109"/>
      <c r="C7143" s="109"/>
      <c r="D7143" s="109"/>
      <c r="E7143" s="109"/>
      <c r="F7143" s="109"/>
      <c r="G7143" s="109"/>
      <c r="H7143" s="109"/>
      <c r="I7143" s="110"/>
    </row>
    <row r="7144" spans="2:9">
      <c r="B7144" s="109"/>
      <c r="C7144" s="109"/>
      <c r="D7144" s="109"/>
      <c r="E7144" s="109"/>
      <c r="F7144" s="109"/>
      <c r="G7144" s="109"/>
      <c r="H7144" s="109"/>
      <c r="I7144" s="110"/>
    </row>
    <row r="7145" spans="2:9">
      <c r="B7145" s="109"/>
      <c r="C7145" s="109"/>
      <c r="D7145" s="109"/>
      <c r="E7145" s="109"/>
      <c r="F7145" s="109"/>
      <c r="G7145" s="109"/>
      <c r="H7145" s="109"/>
      <c r="I7145" s="110"/>
    </row>
    <row r="7146" spans="2:9">
      <c r="B7146" s="109"/>
      <c r="C7146" s="109"/>
      <c r="D7146" s="109"/>
      <c r="E7146" s="109"/>
      <c r="F7146" s="109"/>
      <c r="G7146" s="109"/>
      <c r="H7146" s="109"/>
      <c r="I7146" s="110"/>
    </row>
    <row r="7147" spans="2:9">
      <c r="B7147" s="109"/>
      <c r="C7147" s="109"/>
      <c r="D7147" s="109"/>
      <c r="E7147" s="109"/>
      <c r="F7147" s="109"/>
      <c r="G7147" s="109"/>
      <c r="H7147" s="109"/>
      <c r="I7147" s="110"/>
    </row>
    <row r="7148" spans="2:9">
      <c r="B7148" s="109"/>
      <c r="C7148" s="109"/>
      <c r="D7148" s="109"/>
      <c r="E7148" s="109"/>
      <c r="F7148" s="109"/>
      <c r="G7148" s="109"/>
      <c r="H7148" s="109"/>
      <c r="I7148" s="110"/>
    </row>
    <row r="7149" spans="2:9">
      <c r="B7149" s="109"/>
      <c r="C7149" s="109"/>
      <c r="D7149" s="109"/>
      <c r="E7149" s="109"/>
      <c r="F7149" s="109"/>
      <c r="G7149" s="109"/>
      <c r="H7149" s="109"/>
      <c r="I7149" s="110"/>
    </row>
    <row r="7150" spans="2:9">
      <c r="B7150" s="109"/>
      <c r="C7150" s="109"/>
      <c r="D7150" s="109"/>
      <c r="E7150" s="109"/>
      <c r="F7150" s="109"/>
      <c r="G7150" s="109"/>
      <c r="H7150" s="109"/>
      <c r="I7150" s="110"/>
    </row>
    <row r="7151" spans="2:9">
      <c r="B7151" s="109"/>
      <c r="C7151" s="109"/>
      <c r="D7151" s="109"/>
      <c r="E7151" s="109"/>
      <c r="F7151" s="109"/>
      <c r="G7151" s="109"/>
      <c r="H7151" s="109"/>
      <c r="I7151" s="110"/>
    </row>
    <row r="7152" spans="2:9">
      <c r="B7152" s="109"/>
      <c r="C7152" s="109"/>
      <c r="D7152" s="109"/>
      <c r="E7152" s="109"/>
      <c r="F7152" s="109"/>
      <c r="G7152" s="109"/>
      <c r="H7152" s="109"/>
      <c r="I7152" s="110"/>
    </row>
    <row r="7153" spans="2:9">
      <c r="B7153" s="109"/>
      <c r="C7153" s="109"/>
      <c r="D7153" s="109"/>
      <c r="E7153" s="109"/>
      <c r="F7153" s="109"/>
      <c r="G7153" s="109"/>
      <c r="H7153" s="109"/>
      <c r="I7153" s="110"/>
    </row>
    <row r="7154" spans="2:9">
      <c r="B7154" s="109"/>
      <c r="C7154" s="109"/>
      <c r="D7154" s="109"/>
      <c r="E7154" s="109"/>
      <c r="F7154" s="109"/>
      <c r="G7154" s="109"/>
      <c r="H7154" s="109"/>
      <c r="I7154" s="110"/>
    </row>
    <row r="7155" spans="2:9">
      <c r="B7155" s="109"/>
      <c r="C7155" s="109"/>
      <c r="D7155" s="109"/>
      <c r="E7155" s="109"/>
      <c r="F7155" s="109"/>
      <c r="G7155" s="109"/>
      <c r="H7155" s="109"/>
      <c r="I7155" s="110"/>
    </row>
    <row r="7156" spans="2:9">
      <c r="B7156" s="109"/>
      <c r="C7156" s="109"/>
      <c r="D7156" s="109"/>
      <c r="E7156" s="109"/>
      <c r="F7156" s="109"/>
      <c r="G7156" s="109"/>
      <c r="H7156" s="109"/>
      <c r="I7156" s="110"/>
    </row>
    <row r="7157" spans="2:9">
      <c r="B7157" s="109"/>
      <c r="C7157" s="109"/>
      <c r="D7157" s="109"/>
      <c r="E7157" s="109"/>
      <c r="F7157" s="109"/>
      <c r="G7157" s="109"/>
      <c r="H7157" s="109"/>
      <c r="I7157" s="110"/>
    </row>
    <row r="7158" spans="2:9">
      <c r="B7158" s="109"/>
      <c r="C7158" s="109"/>
      <c r="D7158" s="109"/>
      <c r="E7158" s="109"/>
      <c r="F7158" s="109"/>
      <c r="G7158" s="109"/>
      <c r="H7158" s="109"/>
      <c r="I7158" s="110"/>
    </row>
    <row r="7159" spans="2:9">
      <c r="B7159" s="109"/>
      <c r="C7159" s="109"/>
      <c r="D7159" s="109"/>
      <c r="E7159" s="109"/>
      <c r="F7159" s="109"/>
      <c r="G7159" s="109"/>
      <c r="H7159" s="109"/>
      <c r="I7159" s="110"/>
    </row>
    <row r="7160" spans="2:9">
      <c r="B7160" s="109"/>
      <c r="C7160" s="109"/>
      <c r="D7160" s="109"/>
      <c r="E7160" s="109"/>
      <c r="F7160" s="109"/>
      <c r="G7160" s="109"/>
      <c r="H7160" s="109"/>
      <c r="I7160" s="110"/>
    </row>
    <row r="7161" spans="2:9">
      <c r="B7161" s="109"/>
      <c r="C7161" s="109"/>
      <c r="D7161" s="109"/>
      <c r="E7161" s="109"/>
      <c r="F7161" s="109"/>
      <c r="G7161" s="109"/>
      <c r="H7161" s="109"/>
      <c r="I7161" s="110"/>
    </row>
    <row r="7162" spans="2:9">
      <c r="B7162" s="109"/>
      <c r="C7162" s="109"/>
      <c r="D7162" s="109"/>
      <c r="E7162" s="109"/>
      <c r="F7162" s="109"/>
      <c r="G7162" s="109"/>
      <c r="H7162" s="109"/>
      <c r="I7162" s="110"/>
    </row>
    <row r="7163" spans="2:9">
      <c r="B7163" s="109"/>
      <c r="C7163" s="109"/>
      <c r="D7163" s="109"/>
      <c r="E7163" s="109"/>
      <c r="F7163" s="109"/>
      <c r="G7163" s="109"/>
      <c r="H7163" s="109"/>
      <c r="I7163" s="110"/>
    </row>
    <row r="7164" spans="2:9">
      <c r="B7164" s="109"/>
      <c r="C7164" s="109"/>
      <c r="D7164" s="109"/>
      <c r="E7164" s="109"/>
      <c r="F7164" s="109"/>
      <c r="G7164" s="109"/>
      <c r="H7164" s="109"/>
      <c r="I7164" s="110"/>
    </row>
    <row r="7165" spans="2:9">
      <c r="B7165" s="109"/>
      <c r="C7165" s="109"/>
      <c r="D7165" s="109"/>
      <c r="E7165" s="109"/>
      <c r="F7165" s="109"/>
      <c r="G7165" s="109"/>
      <c r="H7165" s="109"/>
      <c r="I7165" s="110"/>
    </row>
    <row r="7166" spans="2:9">
      <c r="B7166" s="109"/>
      <c r="C7166" s="109"/>
      <c r="D7166" s="109"/>
      <c r="E7166" s="109"/>
      <c r="F7166" s="109"/>
      <c r="G7166" s="109"/>
      <c r="H7166" s="109"/>
      <c r="I7166" s="110"/>
    </row>
    <row r="7167" spans="2:9">
      <c r="B7167" s="109"/>
      <c r="C7167" s="109"/>
      <c r="D7167" s="109"/>
      <c r="E7167" s="109"/>
      <c r="F7167" s="109"/>
      <c r="G7167" s="109"/>
      <c r="H7167" s="109"/>
      <c r="I7167" s="110"/>
    </row>
    <row r="7168" spans="2:9">
      <c r="B7168" s="109"/>
      <c r="C7168" s="109"/>
      <c r="D7168" s="109"/>
      <c r="E7168" s="109"/>
      <c r="F7168" s="109"/>
      <c r="G7168" s="109"/>
      <c r="H7168" s="109"/>
      <c r="I7168" s="110"/>
    </row>
    <row r="7169" spans="2:9">
      <c r="B7169" s="109"/>
      <c r="C7169" s="109"/>
      <c r="D7169" s="109"/>
      <c r="E7169" s="109"/>
      <c r="F7169" s="109"/>
      <c r="G7169" s="109"/>
      <c r="H7169" s="109"/>
      <c r="I7169" s="110"/>
    </row>
    <row r="7170" spans="2:9">
      <c r="B7170" s="109"/>
      <c r="C7170" s="109"/>
      <c r="D7170" s="109"/>
      <c r="E7170" s="109"/>
      <c r="F7170" s="109"/>
      <c r="G7170" s="109"/>
      <c r="H7170" s="109"/>
      <c r="I7170" s="110"/>
    </row>
    <row r="7171" spans="2:9">
      <c r="B7171" s="109"/>
      <c r="C7171" s="109"/>
      <c r="D7171" s="109"/>
      <c r="E7171" s="109"/>
      <c r="F7171" s="109"/>
      <c r="G7171" s="109"/>
      <c r="H7171" s="109"/>
      <c r="I7171" s="110"/>
    </row>
    <row r="7172" spans="2:9">
      <c r="B7172" s="109"/>
      <c r="C7172" s="109"/>
      <c r="D7172" s="109"/>
      <c r="E7172" s="109"/>
      <c r="F7172" s="109"/>
      <c r="G7172" s="109"/>
      <c r="H7172" s="109"/>
      <c r="I7172" s="110"/>
    </row>
    <row r="7173" spans="2:9">
      <c r="B7173" s="109"/>
      <c r="C7173" s="109"/>
      <c r="D7173" s="109"/>
      <c r="E7173" s="109"/>
      <c r="F7173" s="109"/>
      <c r="G7173" s="109"/>
      <c r="H7173" s="109"/>
      <c r="I7173" s="110"/>
    </row>
    <row r="7174" spans="2:9">
      <c r="B7174" s="109"/>
      <c r="C7174" s="109"/>
      <c r="D7174" s="109"/>
      <c r="E7174" s="109"/>
      <c r="F7174" s="109"/>
      <c r="G7174" s="109"/>
      <c r="H7174" s="109"/>
      <c r="I7174" s="110"/>
    </row>
    <row r="7175" spans="2:9">
      <c r="B7175" s="109"/>
      <c r="C7175" s="109"/>
      <c r="D7175" s="109"/>
      <c r="E7175" s="109"/>
      <c r="F7175" s="109"/>
      <c r="G7175" s="109"/>
      <c r="H7175" s="109"/>
      <c r="I7175" s="110"/>
    </row>
    <row r="7176" spans="2:9">
      <c r="B7176" s="109"/>
      <c r="C7176" s="109"/>
      <c r="D7176" s="109"/>
      <c r="E7176" s="109"/>
      <c r="F7176" s="109"/>
      <c r="G7176" s="109"/>
      <c r="H7176" s="109"/>
      <c r="I7176" s="110"/>
    </row>
    <row r="7177" spans="2:9">
      <c r="B7177" s="109"/>
      <c r="C7177" s="109"/>
      <c r="D7177" s="109"/>
      <c r="E7177" s="109"/>
      <c r="F7177" s="109"/>
      <c r="G7177" s="109"/>
      <c r="H7177" s="109"/>
      <c r="I7177" s="110"/>
    </row>
    <row r="7178" spans="2:9">
      <c r="B7178" s="109"/>
      <c r="C7178" s="109"/>
      <c r="D7178" s="109"/>
      <c r="E7178" s="109"/>
      <c r="F7178" s="109"/>
      <c r="G7178" s="109"/>
      <c r="H7178" s="109"/>
      <c r="I7178" s="110"/>
    </row>
    <row r="7179" spans="2:9">
      <c r="B7179" s="109"/>
      <c r="C7179" s="109"/>
      <c r="D7179" s="109"/>
      <c r="E7179" s="109"/>
      <c r="F7179" s="109"/>
      <c r="G7179" s="109"/>
      <c r="H7179" s="109"/>
      <c r="I7179" s="110"/>
    </row>
    <row r="7180" spans="2:9">
      <c r="B7180" s="109"/>
      <c r="C7180" s="109"/>
      <c r="D7180" s="109"/>
      <c r="E7180" s="109"/>
      <c r="F7180" s="109"/>
      <c r="G7180" s="109"/>
      <c r="H7180" s="109"/>
      <c r="I7180" s="110"/>
    </row>
    <row r="7181" spans="2:9">
      <c r="B7181" s="109"/>
      <c r="C7181" s="109"/>
      <c r="D7181" s="109"/>
      <c r="E7181" s="109"/>
      <c r="F7181" s="109"/>
      <c r="G7181" s="109"/>
      <c r="H7181" s="109"/>
      <c r="I7181" s="110"/>
    </row>
    <row r="7182" spans="2:9">
      <c r="B7182" s="109"/>
      <c r="C7182" s="109"/>
      <c r="D7182" s="109"/>
      <c r="E7182" s="109"/>
      <c r="F7182" s="109"/>
      <c r="G7182" s="109"/>
      <c r="H7182" s="109"/>
      <c r="I7182" s="110"/>
    </row>
    <row r="7183" spans="2:9">
      <c r="B7183" s="109"/>
      <c r="C7183" s="109"/>
      <c r="D7183" s="109"/>
      <c r="E7183" s="109"/>
      <c r="F7183" s="109"/>
      <c r="G7183" s="109"/>
      <c r="H7183" s="109"/>
      <c r="I7183" s="110"/>
    </row>
    <row r="7184" spans="2:9">
      <c r="B7184" s="109"/>
      <c r="C7184" s="109"/>
      <c r="D7184" s="109"/>
      <c r="E7184" s="109"/>
      <c r="F7184" s="109"/>
      <c r="G7184" s="109"/>
      <c r="H7184" s="109"/>
      <c r="I7184" s="110"/>
    </row>
    <row r="7185" spans="2:9">
      <c r="B7185" s="109"/>
      <c r="C7185" s="109"/>
      <c r="D7185" s="109"/>
      <c r="E7185" s="109"/>
      <c r="F7185" s="109"/>
      <c r="G7185" s="109"/>
      <c r="H7185" s="109"/>
      <c r="I7185" s="110"/>
    </row>
    <row r="7186" spans="2:9">
      <c r="B7186" s="109"/>
      <c r="C7186" s="109"/>
      <c r="D7186" s="109"/>
      <c r="E7186" s="109"/>
      <c r="F7186" s="109"/>
      <c r="G7186" s="109"/>
      <c r="H7186" s="109"/>
      <c r="I7186" s="110"/>
    </row>
    <row r="7187" spans="2:9">
      <c r="B7187" s="109"/>
      <c r="C7187" s="109"/>
      <c r="D7187" s="109"/>
      <c r="E7187" s="109"/>
      <c r="F7187" s="109"/>
      <c r="G7187" s="109"/>
      <c r="H7187" s="109"/>
      <c r="I7187" s="110"/>
    </row>
    <row r="7188" spans="2:9">
      <c r="B7188" s="109"/>
      <c r="C7188" s="109"/>
      <c r="D7188" s="109"/>
      <c r="E7188" s="109"/>
      <c r="F7188" s="109"/>
      <c r="G7188" s="109"/>
      <c r="H7188" s="109"/>
      <c r="I7188" s="110"/>
    </row>
    <row r="7189" spans="2:9">
      <c r="B7189" s="109"/>
      <c r="C7189" s="109"/>
      <c r="D7189" s="109"/>
      <c r="E7189" s="109"/>
      <c r="F7189" s="109"/>
      <c r="G7189" s="109"/>
      <c r="H7189" s="109"/>
      <c r="I7189" s="110"/>
    </row>
    <row r="7190" spans="2:9">
      <c r="B7190" s="109"/>
      <c r="C7190" s="109"/>
      <c r="D7190" s="109"/>
      <c r="E7190" s="109"/>
      <c r="F7190" s="109"/>
      <c r="G7190" s="109"/>
      <c r="H7190" s="109"/>
      <c r="I7190" s="110"/>
    </row>
    <row r="7191" spans="2:9">
      <c r="B7191" s="109"/>
      <c r="C7191" s="109"/>
      <c r="D7191" s="109"/>
      <c r="E7191" s="109"/>
      <c r="F7191" s="109"/>
      <c r="G7191" s="109"/>
      <c r="H7191" s="109"/>
      <c r="I7191" s="110"/>
    </row>
    <row r="7192" spans="2:9">
      <c r="B7192" s="109"/>
      <c r="C7192" s="109"/>
      <c r="D7192" s="109"/>
      <c r="E7192" s="109"/>
      <c r="F7192" s="109"/>
      <c r="G7192" s="109"/>
      <c r="H7192" s="109"/>
      <c r="I7192" s="110"/>
    </row>
    <row r="7193" spans="2:9">
      <c r="B7193" s="109"/>
      <c r="C7193" s="109"/>
      <c r="D7193" s="109"/>
      <c r="E7193" s="109"/>
      <c r="F7193" s="109"/>
      <c r="G7193" s="109"/>
      <c r="H7193" s="109"/>
      <c r="I7193" s="110"/>
    </row>
    <row r="7194" spans="2:9">
      <c r="B7194" s="109"/>
      <c r="C7194" s="109"/>
      <c r="D7194" s="109"/>
      <c r="E7194" s="109"/>
      <c r="F7194" s="109"/>
      <c r="G7194" s="109"/>
      <c r="H7194" s="109"/>
      <c r="I7194" s="110"/>
    </row>
    <row r="7195" spans="2:9">
      <c r="B7195" s="109"/>
      <c r="C7195" s="109"/>
      <c r="D7195" s="109"/>
      <c r="E7195" s="109"/>
      <c r="F7195" s="109"/>
      <c r="G7195" s="109"/>
      <c r="H7195" s="109"/>
      <c r="I7195" s="110"/>
    </row>
    <row r="7196" spans="2:9">
      <c r="B7196" s="109"/>
      <c r="C7196" s="109"/>
      <c r="D7196" s="109"/>
      <c r="E7196" s="109"/>
      <c r="F7196" s="109"/>
      <c r="G7196" s="109"/>
      <c r="H7196" s="109"/>
      <c r="I7196" s="110"/>
    </row>
    <row r="7197" spans="2:9">
      <c r="B7197" s="109"/>
      <c r="C7197" s="109"/>
      <c r="D7197" s="109"/>
      <c r="E7197" s="109"/>
      <c r="F7197" s="109"/>
      <c r="G7197" s="109"/>
      <c r="H7197" s="109"/>
      <c r="I7197" s="110"/>
    </row>
    <row r="7198" spans="2:9">
      <c r="B7198" s="109"/>
      <c r="C7198" s="109"/>
      <c r="D7198" s="109"/>
      <c r="E7198" s="109"/>
      <c r="F7198" s="109"/>
      <c r="G7198" s="109"/>
      <c r="H7198" s="109"/>
      <c r="I7198" s="110"/>
    </row>
    <row r="7199" spans="2:9">
      <c r="B7199" s="109"/>
      <c r="C7199" s="109"/>
      <c r="D7199" s="109"/>
      <c r="E7199" s="109"/>
      <c r="F7199" s="109"/>
      <c r="G7199" s="109"/>
      <c r="H7199" s="109"/>
      <c r="I7199" s="110"/>
    </row>
    <row r="7200" spans="2:9">
      <c r="B7200" s="109"/>
      <c r="C7200" s="109"/>
      <c r="D7200" s="109"/>
      <c r="E7200" s="109"/>
      <c r="F7200" s="109"/>
      <c r="G7200" s="109"/>
      <c r="H7200" s="109"/>
      <c r="I7200" s="110"/>
    </row>
    <row r="7201" spans="2:9">
      <c r="B7201" s="109"/>
      <c r="C7201" s="109"/>
      <c r="D7201" s="109"/>
      <c r="E7201" s="109"/>
      <c r="F7201" s="109"/>
      <c r="G7201" s="109"/>
      <c r="H7201" s="109"/>
      <c r="I7201" s="110"/>
    </row>
    <row r="7202" spans="2:9">
      <c r="B7202" s="109"/>
      <c r="C7202" s="109"/>
      <c r="D7202" s="109"/>
      <c r="E7202" s="109"/>
      <c r="F7202" s="109"/>
      <c r="G7202" s="109"/>
      <c r="H7202" s="109"/>
      <c r="I7202" s="110"/>
    </row>
    <row r="7203" spans="2:9">
      <c r="B7203" s="109"/>
      <c r="C7203" s="109"/>
      <c r="D7203" s="109"/>
      <c r="E7203" s="109"/>
      <c r="F7203" s="109"/>
      <c r="G7203" s="109"/>
      <c r="H7203" s="109"/>
      <c r="I7203" s="110"/>
    </row>
    <row r="7204" spans="2:9">
      <c r="B7204" s="109"/>
      <c r="C7204" s="109"/>
      <c r="D7204" s="109"/>
      <c r="E7204" s="109"/>
      <c r="F7204" s="109"/>
      <c r="G7204" s="109"/>
      <c r="H7204" s="109"/>
      <c r="I7204" s="110"/>
    </row>
    <row r="7205" spans="2:9">
      <c r="B7205" s="109"/>
      <c r="C7205" s="109"/>
      <c r="D7205" s="109"/>
      <c r="E7205" s="109"/>
      <c r="F7205" s="109"/>
      <c r="G7205" s="109"/>
      <c r="H7205" s="109"/>
      <c r="I7205" s="110"/>
    </row>
    <row r="7206" spans="2:9">
      <c r="B7206" s="109"/>
      <c r="C7206" s="109"/>
      <c r="D7206" s="109"/>
      <c r="E7206" s="109"/>
      <c r="F7206" s="109"/>
      <c r="G7206" s="109"/>
      <c r="H7206" s="109"/>
      <c r="I7206" s="110"/>
    </row>
    <row r="7207" spans="2:9">
      <c r="B7207" s="109"/>
      <c r="C7207" s="109"/>
      <c r="D7207" s="109"/>
      <c r="E7207" s="109"/>
      <c r="F7207" s="109"/>
      <c r="G7207" s="109"/>
      <c r="H7207" s="109"/>
      <c r="I7207" s="110"/>
    </row>
    <row r="7208" spans="2:9">
      <c r="B7208" s="109"/>
      <c r="C7208" s="109"/>
      <c r="D7208" s="109"/>
      <c r="E7208" s="109"/>
      <c r="F7208" s="109"/>
      <c r="G7208" s="109"/>
      <c r="H7208" s="109"/>
      <c r="I7208" s="110"/>
    </row>
    <row r="7209" spans="2:9">
      <c r="B7209" s="109"/>
      <c r="C7209" s="109"/>
      <c r="D7209" s="109"/>
      <c r="E7209" s="109"/>
      <c r="F7209" s="109"/>
      <c r="G7209" s="109"/>
      <c r="H7209" s="109"/>
      <c r="I7209" s="110"/>
    </row>
    <row r="7210" spans="2:9">
      <c r="B7210" s="109"/>
      <c r="C7210" s="109"/>
      <c r="D7210" s="109"/>
      <c r="E7210" s="109"/>
      <c r="F7210" s="109"/>
      <c r="G7210" s="109"/>
      <c r="H7210" s="109"/>
      <c r="I7210" s="110"/>
    </row>
    <row r="7211" spans="2:9">
      <c r="B7211" s="109"/>
      <c r="C7211" s="109"/>
      <c r="D7211" s="109"/>
      <c r="E7211" s="109"/>
      <c r="F7211" s="109"/>
      <c r="G7211" s="109"/>
      <c r="H7211" s="109"/>
      <c r="I7211" s="110"/>
    </row>
    <row r="7212" spans="2:9">
      <c r="B7212" s="109"/>
      <c r="C7212" s="109"/>
      <c r="D7212" s="109"/>
      <c r="E7212" s="109"/>
      <c r="F7212" s="109"/>
      <c r="G7212" s="109"/>
      <c r="H7212" s="109"/>
      <c r="I7212" s="110"/>
    </row>
    <row r="7213" spans="2:9">
      <c r="B7213" s="109"/>
      <c r="C7213" s="109"/>
      <c r="D7213" s="109"/>
      <c r="E7213" s="109"/>
      <c r="F7213" s="109"/>
      <c r="G7213" s="109"/>
      <c r="H7213" s="109"/>
      <c r="I7213" s="110"/>
    </row>
    <row r="7214" spans="2:9">
      <c r="B7214" s="109"/>
      <c r="C7214" s="109"/>
      <c r="D7214" s="109"/>
      <c r="E7214" s="109"/>
      <c r="F7214" s="109"/>
      <c r="G7214" s="109"/>
      <c r="H7214" s="109"/>
      <c r="I7214" s="110"/>
    </row>
    <row r="7215" spans="2:9">
      <c r="B7215" s="109"/>
      <c r="C7215" s="109"/>
      <c r="D7215" s="109"/>
      <c r="E7215" s="109"/>
      <c r="F7215" s="109"/>
      <c r="G7215" s="109"/>
      <c r="H7215" s="109"/>
      <c r="I7215" s="110"/>
    </row>
    <row r="7216" spans="2:9">
      <c r="B7216" s="109"/>
      <c r="C7216" s="109"/>
      <c r="D7216" s="109"/>
      <c r="E7216" s="109"/>
      <c r="F7216" s="109"/>
      <c r="G7216" s="109"/>
      <c r="H7216" s="109"/>
      <c r="I7216" s="110"/>
    </row>
    <row r="7217" spans="2:9">
      <c r="B7217" s="109"/>
      <c r="C7217" s="109"/>
      <c r="D7217" s="109"/>
      <c r="E7217" s="109"/>
      <c r="F7217" s="109"/>
      <c r="G7217" s="109"/>
      <c r="H7217" s="109"/>
      <c r="I7217" s="110"/>
    </row>
    <row r="7218" spans="2:9">
      <c r="B7218" s="109"/>
      <c r="C7218" s="109"/>
      <c r="D7218" s="109"/>
      <c r="E7218" s="109"/>
      <c r="F7218" s="109"/>
      <c r="G7218" s="109"/>
      <c r="H7218" s="109"/>
      <c r="I7218" s="110"/>
    </row>
    <row r="7219" spans="2:9">
      <c r="B7219" s="109"/>
      <c r="C7219" s="109"/>
      <c r="D7219" s="109"/>
      <c r="E7219" s="109"/>
      <c r="F7219" s="109"/>
      <c r="G7219" s="109"/>
      <c r="H7219" s="109"/>
      <c r="I7219" s="110"/>
    </row>
    <row r="7220" spans="2:9">
      <c r="B7220" s="109"/>
      <c r="C7220" s="109"/>
      <c r="D7220" s="109"/>
      <c r="E7220" s="109"/>
      <c r="F7220" s="109"/>
      <c r="G7220" s="109"/>
      <c r="H7220" s="109"/>
      <c r="I7220" s="110"/>
    </row>
    <row r="7221" spans="2:9">
      <c r="B7221" s="109"/>
      <c r="C7221" s="109"/>
      <c r="D7221" s="109"/>
      <c r="E7221" s="109"/>
      <c r="F7221" s="109"/>
      <c r="G7221" s="109"/>
      <c r="H7221" s="109"/>
      <c r="I7221" s="110"/>
    </row>
    <row r="7222" spans="2:9">
      <c r="B7222" s="109"/>
      <c r="C7222" s="109"/>
      <c r="D7222" s="109"/>
      <c r="E7222" s="109"/>
      <c r="F7222" s="109"/>
      <c r="G7222" s="109"/>
      <c r="H7222" s="109"/>
      <c r="I7222" s="110"/>
    </row>
    <row r="7223" spans="2:9">
      <c r="B7223" s="109"/>
      <c r="C7223" s="109"/>
      <c r="D7223" s="109"/>
      <c r="E7223" s="109"/>
      <c r="F7223" s="109"/>
      <c r="G7223" s="109"/>
      <c r="H7223" s="109"/>
      <c r="I7223" s="110"/>
    </row>
    <row r="7224" spans="2:9">
      <c r="B7224" s="109"/>
      <c r="C7224" s="109"/>
      <c r="D7224" s="109"/>
      <c r="E7224" s="109"/>
      <c r="F7224" s="109"/>
      <c r="G7224" s="109"/>
      <c r="H7224" s="109"/>
      <c r="I7224" s="110"/>
    </row>
    <row r="7225" spans="2:9">
      <c r="B7225" s="109"/>
      <c r="C7225" s="109"/>
      <c r="D7225" s="109"/>
      <c r="E7225" s="109"/>
      <c r="F7225" s="109"/>
      <c r="G7225" s="109"/>
      <c r="H7225" s="109"/>
      <c r="I7225" s="110"/>
    </row>
    <row r="7226" spans="2:9">
      <c r="B7226" s="109"/>
      <c r="C7226" s="109"/>
      <c r="D7226" s="109"/>
      <c r="E7226" s="109"/>
      <c r="F7226" s="109"/>
      <c r="G7226" s="109"/>
      <c r="H7226" s="109"/>
      <c r="I7226" s="110"/>
    </row>
    <row r="7227" spans="2:9">
      <c r="B7227" s="109"/>
      <c r="C7227" s="109"/>
      <c r="D7227" s="109"/>
      <c r="E7227" s="109"/>
      <c r="F7227" s="109"/>
      <c r="G7227" s="109"/>
      <c r="H7227" s="109"/>
      <c r="I7227" s="110"/>
    </row>
    <row r="7228" spans="2:9">
      <c r="B7228" s="109"/>
      <c r="C7228" s="109"/>
      <c r="D7228" s="109"/>
      <c r="E7228" s="109"/>
      <c r="F7228" s="109"/>
      <c r="G7228" s="109"/>
      <c r="H7228" s="109"/>
      <c r="I7228" s="110"/>
    </row>
    <row r="7229" spans="2:9">
      <c r="B7229" s="109"/>
      <c r="C7229" s="109"/>
      <c r="D7229" s="109"/>
      <c r="E7229" s="109"/>
      <c r="F7229" s="109"/>
      <c r="G7229" s="109"/>
      <c r="H7229" s="109"/>
      <c r="I7229" s="110"/>
    </row>
    <row r="7230" spans="2:9">
      <c r="B7230" s="109"/>
      <c r="C7230" s="109"/>
      <c r="D7230" s="109"/>
      <c r="E7230" s="109"/>
      <c r="F7230" s="109"/>
      <c r="G7230" s="109"/>
      <c r="H7230" s="109"/>
      <c r="I7230" s="110"/>
    </row>
    <row r="7231" spans="2:9">
      <c r="B7231" s="109"/>
      <c r="C7231" s="109"/>
      <c r="D7231" s="109"/>
      <c r="E7231" s="109"/>
      <c r="F7231" s="109"/>
      <c r="G7231" s="109"/>
      <c r="H7231" s="109"/>
      <c r="I7231" s="110"/>
    </row>
    <row r="7232" spans="2:9">
      <c r="B7232" s="109"/>
      <c r="C7232" s="109"/>
      <c r="D7232" s="109"/>
      <c r="E7232" s="109"/>
      <c r="F7232" s="109"/>
      <c r="G7232" s="109"/>
      <c r="H7232" s="109"/>
      <c r="I7232" s="110"/>
    </row>
    <row r="7233" spans="2:9">
      <c r="B7233" s="109"/>
      <c r="C7233" s="109"/>
      <c r="D7233" s="109"/>
      <c r="E7233" s="109"/>
      <c r="F7233" s="109"/>
      <c r="G7233" s="109"/>
      <c r="H7233" s="109"/>
      <c r="I7233" s="110"/>
    </row>
    <row r="7234" spans="2:9">
      <c r="B7234" s="109"/>
      <c r="C7234" s="109"/>
      <c r="D7234" s="109"/>
      <c r="E7234" s="109"/>
      <c r="F7234" s="109"/>
      <c r="G7234" s="109"/>
      <c r="H7234" s="109"/>
      <c r="I7234" s="110"/>
    </row>
    <row r="7235" spans="2:9">
      <c r="B7235" s="109"/>
      <c r="C7235" s="109"/>
      <c r="D7235" s="109"/>
      <c r="E7235" s="109"/>
      <c r="F7235" s="109"/>
      <c r="G7235" s="109"/>
      <c r="H7235" s="109"/>
      <c r="I7235" s="110"/>
    </row>
    <row r="7236" spans="2:9">
      <c r="B7236" s="109"/>
      <c r="C7236" s="109"/>
      <c r="D7236" s="109"/>
      <c r="E7236" s="109"/>
      <c r="F7236" s="109"/>
      <c r="G7236" s="109"/>
      <c r="H7236" s="109"/>
      <c r="I7236" s="110"/>
    </row>
    <row r="7237" spans="2:9">
      <c r="B7237" s="109"/>
      <c r="C7237" s="109"/>
      <c r="D7237" s="109"/>
      <c r="E7237" s="109"/>
      <c r="F7237" s="109"/>
      <c r="G7237" s="109"/>
      <c r="H7237" s="109"/>
      <c r="I7237" s="110"/>
    </row>
    <row r="7238" spans="2:9">
      <c r="B7238" s="109"/>
      <c r="C7238" s="109"/>
      <c r="D7238" s="109"/>
      <c r="E7238" s="109"/>
      <c r="F7238" s="109"/>
      <c r="G7238" s="109"/>
      <c r="H7238" s="109"/>
      <c r="I7238" s="110"/>
    </row>
    <row r="7239" spans="2:9">
      <c r="B7239" s="109"/>
      <c r="C7239" s="109"/>
      <c r="D7239" s="109"/>
      <c r="E7239" s="109"/>
      <c r="F7239" s="109"/>
      <c r="G7239" s="109"/>
      <c r="H7239" s="109"/>
      <c r="I7239" s="110"/>
    </row>
    <row r="7240" spans="2:9">
      <c r="B7240" s="109"/>
      <c r="C7240" s="109"/>
      <c r="D7240" s="109"/>
      <c r="E7240" s="109"/>
      <c r="F7240" s="109"/>
      <c r="G7240" s="109"/>
      <c r="H7240" s="109"/>
      <c r="I7240" s="110"/>
    </row>
    <row r="7241" spans="2:9">
      <c r="B7241" s="109"/>
      <c r="C7241" s="109"/>
      <c r="D7241" s="109"/>
      <c r="E7241" s="109"/>
      <c r="F7241" s="109"/>
      <c r="G7241" s="109"/>
      <c r="H7241" s="109"/>
      <c r="I7241" s="110"/>
    </row>
    <row r="7242" spans="2:9">
      <c r="B7242" s="109"/>
      <c r="C7242" s="109"/>
      <c r="D7242" s="109"/>
      <c r="E7242" s="109"/>
      <c r="F7242" s="109"/>
      <c r="G7242" s="109"/>
      <c r="H7242" s="109"/>
      <c r="I7242" s="110"/>
    </row>
    <row r="7243" spans="2:9">
      <c r="B7243" s="109"/>
      <c r="C7243" s="109"/>
      <c r="D7243" s="109"/>
      <c r="E7243" s="109"/>
      <c r="F7243" s="109"/>
      <c r="G7243" s="109"/>
      <c r="H7243" s="109"/>
      <c r="I7243" s="110"/>
    </row>
    <row r="7244" spans="2:9">
      <c r="B7244" s="109"/>
      <c r="C7244" s="109"/>
      <c r="D7244" s="109"/>
      <c r="E7244" s="109"/>
      <c r="F7244" s="109"/>
      <c r="G7244" s="109"/>
      <c r="H7244" s="109"/>
      <c r="I7244" s="110"/>
    </row>
    <row r="7245" spans="2:9">
      <c r="B7245" s="109"/>
      <c r="C7245" s="109"/>
      <c r="D7245" s="109"/>
      <c r="E7245" s="109"/>
      <c r="F7245" s="109"/>
      <c r="G7245" s="109"/>
      <c r="H7245" s="109"/>
      <c r="I7245" s="110"/>
    </row>
    <row r="7246" spans="2:9">
      <c r="B7246" s="109"/>
      <c r="C7246" s="109"/>
      <c r="D7246" s="109"/>
      <c r="E7246" s="109"/>
      <c r="F7246" s="109"/>
      <c r="G7246" s="109"/>
      <c r="H7246" s="109"/>
      <c r="I7246" s="110"/>
    </row>
    <row r="7247" spans="2:9">
      <c r="B7247" s="109"/>
      <c r="C7247" s="109"/>
      <c r="D7247" s="109"/>
      <c r="E7247" s="109"/>
      <c r="F7247" s="109"/>
      <c r="G7247" s="109"/>
      <c r="H7247" s="109"/>
      <c r="I7247" s="110"/>
    </row>
    <row r="7248" spans="2:9">
      <c r="B7248" s="109"/>
      <c r="C7248" s="109"/>
      <c r="D7248" s="109"/>
      <c r="E7248" s="109"/>
      <c r="F7248" s="109"/>
      <c r="G7248" s="109"/>
      <c r="H7248" s="109"/>
      <c r="I7248" s="110"/>
    </row>
    <row r="7249" spans="2:9">
      <c r="B7249" s="109"/>
      <c r="C7249" s="109"/>
      <c r="D7249" s="109"/>
      <c r="E7249" s="109"/>
      <c r="F7249" s="109"/>
      <c r="G7249" s="109"/>
      <c r="H7249" s="109"/>
      <c r="I7249" s="110"/>
    </row>
    <row r="7250" spans="2:9">
      <c r="B7250" s="109"/>
      <c r="C7250" s="109"/>
      <c r="D7250" s="109"/>
      <c r="E7250" s="109"/>
      <c r="F7250" s="109"/>
      <c r="G7250" s="109"/>
      <c r="H7250" s="109"/>
      <c r="I7250" s="110"/>
    </row>
    <row r="7251" spans="2:9">
      <c r="B7251" s="109"/>
      <c r="C7251" s="109"/>
      <c r="D7251" s="109"/>
      <c r="E7251" s="109"/>
      <c r="F7251" s="109"/>
      <c r="G7251" s="109"/>
      <c r="H7251" s="109"/>
      <c r="I7251" s="110"/>
    </row>
    <row r="7252" spans="2:9">
      <c r="B7252" s="109"/>
      <c r="C7252" s="109"/>
      <c r="D7252" s="109"/>
      <c r="E7252" s="109"/>
      <c r="F7252" s="109"/>
      <c r="G7252" s="109"/>
      <c r="H7252" s="109"/>
      <c r="I7252" s="110"/>
    </row>
    <row r="7253" spans="2:9">
      <c r="B7253" s="109"/>
      <c r="C7253" s="109"/>
      <c r="D7253" s="109"/>
      <c r="E7253" s="109"/>
      <c r="F7253" s="109"/>
      <c r="G7253" s="109"/>
      <c r="H7253" s="109"/>
      <c r="I7253" s="110"/>
    </row>
    <row r="7254" spans="2:9">
      <c r="B7254" s="109"/>
      <c r="C7254" s="109"/>
      <c r="D7254" s="109"/>
      <c r="E7254" s="109"/>
      <c r="F7254" s="109"/>
      <c r="G7254" s="109"/>
      <c r="H7254" s="109"/>
      <c r="I7254" s="110"/>
    </row>
    <row r="7255" spans="2:9">
      <c r="B7255" s="109"/>
      <c r="C7255" s="109"/>
      <c r="D7255" s="109"/>
      <c r="E7255" s="109"/>
      <c r="F7255" s="109"/>
      <c r="G7255" s="109"/>
      <c r="H7255" s="109"/>
      <c r="I7255" s="110"/>
    </row>
    <row r="7256" spans="2:9">
      <c r="B7256" s="109"/>
      <c r="C7256" s="109"/>
      <c r="D7256" s="109"/>
      <c r="E7256" s="109"/>
      <c r="F7256" s="109"/>
      <c r="G7256" s="109"/>
      <c r="H7256" s="109"/>
      <c r="I7256" s="110"/>
    </row>
    <row r="7257" spans="2:9">
      <c r="B7257" s="109"/>
      <c r="C7257" s="109"/>
      <c r="D7257" s="109"/>
      <c r="E7257" s="109"/>
      <c r="F7257" s="109"/>
      <c r="G7257" s="109"/>
      <c r="H7257" s="109"/>
      <c r="I7257" s="110"/>
    </row>
    <row r="7258" spans="2:9">
      <c r="B7258" s="109"/>
      <c r="C7258" s="109"/>
      <c r="D7258" s="109"/>
      <c r="E7258" s="109"/>
      <c r="F7258" s="109"/>
      <c r="G7258" s="109"/>
      <c r="H7258" s="109"/>
      <c r="I7258" s="110"/>
    </row>
    <row r="7259" spans="2:9">
      <c r="B7259" s="109"/>
      <c r="C7259" s="109"/>
      <c r="D7259" s="109"/>
      <c r="E7259" s="109"/>
      <c r="F7259" s="109"/>
      <c r="G7259" s="109"/>
      <c r="H7259" s="109"/>
      <c r="I7259" s="110"/>
    </row>
    <row r="7260" spans="2:9">
      <c r="B7260" s="109"/>
      <c r="C7260" s="109"/>
      <c r="D7260" s="109"/>
      <c r="E7260" s="109"/>
      <c r="F7260" s="109"/>
      <c r="G7260" s="109"/>
      <c r="H7260" s="109"/>
      <c r="I7260" s="110"/>
    </row>
    <row r="7261" spans="2:9">
      <c r="B7261" s="109"/>
      <c r="C7261" s="109"/>
      <c r="D7261" s="109"/>
      <c r="E7261" s="109"/>
      <c r="F7261" s="109"/>
      <c r="G7261" s="109"/>
      <c r="H7261" s="109"/>
      <c r="I7261" s="110"/>
    </row>
    <row r="7262" spans="2:9">
      <c r="B7262" s="109"/>
      <c r="C7262" s="109"/>
      <c r="D7262" s="109"/>
      <c r="E7262" s="109"/>
      <c r="F7262" s="109"/>
      <c r="G7262" s="109"/>
      <c r="H7262" s="109"/>
      <c r="I7262" s="110"/>
    </row>
    <row r="7263" spans="2:9">
      <c r="B7263" s="109"/>
      <c r="C7263" s="109"/>
      <c r="D7263" s="109"/>
      <c r="E7263" s="109"/>
      <c r="F7263" s="109"/>
      <c r="G7263" s="109"/>
      <c r="H7263" s="109"/>
      <c r="I7263" s="110"/>
    </row>
    <row r="7264" spans="2:9">
      <c r="B7264" s="109"/>
      <c r="C7264" s="109"/>
      <c r="D7264" s="109"/>
      <c r="E7264" s="109"/>
      <c r="F7264" s="109"/>
      <c r="G7264" s="109"/>
      <c r="H7264" s="109"/>
      <c r="I7264" s="110"/>
    </row>
    <row r="7265" spans="2:9">
      <c r="B7265" s="109"/>
      <c r="C7265" s="109"/>
      <c r="D7265" s="109"/>
      <c r="E7265" s="109"/>
      <c r="F7265" s="109"/>
      <c r="G7265" s="109"/>
      <c r="H7265" s="109"/>
      <c r="I7265" s="110"/>
    </row>
    <row r="7266" spans="2:9">
      <c r="B7266" s="109"/>
      <c r="C7266" s="109"/>
      <c r="D7266" s="109"/>
      <c r="E7266" s="109"/>
      <c r="F7266" s="109"/>
      <c r="G7266" s="109"/>
      <c r="H7266" s="109"/>
      <c r="I7266" s="110"/>
    </row>
    <row r="7267" spans="2:9">
      <c r="B7267" s="109"/>
      <c r="C7267" s="109"/>
      <c r="D7267" s="109"/>
      <c r="E7267" s="109"/>
      <c r="F7267" s="109"/>
      <c r="G7267" s="109"/>
      <c r="H7267" s="109"/>
      <c r="I7267" s="110"/>
    </row>
    <row r="7268" spans="2:9">
      <c r="B7268" s="109"/>
      <c r="C7268" s="109"/>
      <c r="D7268" s="109"/>
      <c r="E7268" s="109"/>
      <c r="F7268" s="109"/>
      <c r="G7268" s="109"/>
      <c r="H7268" s="109"/>
      <c r="I7268" s="110"/>
    </row>
    <row r="7269" spans="2:9">
      <c r="B7269" s="109"/>
      <c r="C7269" s="109"/>
      <c r="D7269" s="109"/>
      <c r="E7269" s="109"/>
      <c r="F7269" s="109"/>
      <c r="G7269" s="109"/>
      <c r="H7269" s="109"/>
      <c r="I7269" s="110"/>
    </row>
    <row r="7270" spans="2:9">
      <c r="B7270" s="109"/>
      <c r="C7270" s="109"/>
      <c r="D7270" s="109"/>
      <c r="E7270" s="109"/>
      <c r="F7270" s="109"/>
      <c r="G7270" s="109"/>
      <c r="H7270" s="109"/>
      <c r="I7270" s="110"/>
    </row>
    <row r="7271" spans="2:9">
      <c r="B7271" s="109"/>
      <c r="C7271" s="109"/>
      <c r="D7271" s="109"/>
      <c r="E7271" s="109"/>
      <c r="F7271" s="109"/>
      <c r="G7271" s="109"/>
      <c r="H7271" s="109"/>
      <c r="I7271" s="110"/>
    </row>
    <row r="7272" spans="2:9">
      <c r="B7272" s="109"/>
      <c r="C7272" s="109"/>
      <c r="D7272" s="109"/>
      <c r="E7272" s="109"/>
      <c r="F7272" s="109"/>
      <c r="G7272" s="109"/>
      <c r="H7272" s="109"/>
      <c r="I7272" s="110"/>
    </row>
    <row r="7273" spans="2:9">
      <c r="B7273" s="109"/>
      <c r="C7273" s="109"/>
      <c r="D7273" s="109"/>
      <c r="E7273" s="109"/>
      <c r="F7273" s="109"/>
      <c r="G7273" s="109"/>
      <c r="H7273" s="109"/>
      <c r="I7273" s="110"/>
    </row>
    <row r="7274" spans="2:9">
      <c r="B7274" s="109"/>
      <c r="C7274" s="109"/>
      <c r="D7274" s="109"/>
      <c r="E7274" s="109"/>
      <c r="F7274" s="109"/>
      <c r="G7274" s="109"/>
      <c r="H7274" s="109"/>
      <c r="I7274" s="110"/>
    </row>
    <row r="7275" spans="2:9">
      <c r="B7275" s="109"/>
      <c r="C7275" s="109"/>
      <c r="D7275" s="109"/>
      <c r="E7275" s="109"/>
      <c r="F7275" s="109"/>
      <c r="G7275" s="109"/>
      <c r="H7275" s="109"/>
      <c r="I7275" s="110"/>
    </row>
    <row r="7276" spans="2:9">
      <c r="B7276" s="109"/>
      <c r="C7276" s="109"/>
      <c r="D7276" s="109"/>
      <c r="E7276" s="109"/>
      <c r="F7276" s="109"/>
      <c r="G7276" s="109"/>
      <c r="H7276" s="109"/>
      <c r="I7276" s="110"/>
    </row>
    <row r="7277" spans="2:9">
      <c r="B7277" s="109"/>
      <c r="C7277" s="109"/>
      <c r="D7277" s="109"/>
      <c r="E7277" s="109"/>
      <c r="F7277" s="109"/>
      <c r="G7277" s="109"/>
      <c r="H7277" s="109"/>
      <c r="I7277" s="110"/>
    </row>
    <row r="7278" spans="2:9">
      <c r="B7278" s="109"/>
      <c r="C7278" s="109"/>
      <c r="D7278" s="109"/>
      <c r="E7278" s="109"/>
      <c r="F7278" s="109"/>
      <c r="G7278" s="109"/>
      <c r="H7278" s="109"/>
      <c r="I7278" s="110"/>
    </row>
    <row r="7279" spans="2:9">
      <c r="B7279" s="109"/>
      <c r="C7279" s="109"/>
      <c r="D7279" s="109"/>
      <c r="E7279" s="109"/>
      <c r="F7279" s="109"/>
      <c r="G7279" s="109"/>
      <c r="H7279" s="109"/>
      <c r="I7279" s="110"/>
    </row>
    <row r="7280" spans="2:9">
      <c r="B7280" s="109"/>
      <c r="C7280" s="109"/>
      <c r="D7280" s="109"/>
      <c r="E7280" s="109"/>
      <c r="F7280" s="109"/>
      <c r="G7280" s="109"/>
      <c r="H7280" s="109"/>
      <c r="I7280" s="110"/>
    </row>
    <row r="7281" spans="2:9">
      <c r="B7281" s="109"/>
      <c r="C7281" s="109"/>
      <c r="D7281" s="109"/>
      <c r="E7281" s="109"/>
      <c r="F7281" s="109"/>
      <c r="G7281" s="109"/>
      <c r="H7281" s="109"/>
      <c r="I7281" s="110"/>
    </row>
    <row r="7282" spans="2:9">
      <c r="B7282" s="109"/>
      <c r="C7282" s="109"/>
      <c r="D7282" s="109"/>
      <c r="E7282" s="109"/>
      <c r="F7282" s="109"/>
      <c r="G7282" s="109"/>
      <c r="H7282" s="109"/>
      <c r="I7282" s="110"/>
    </row>
    <row r="7283" spans="2:9">
      <c r="B7283" s="109"/>
      <c r="C7283" s="109"/>
      <c r="D7283" s="109"/>
      <c r="E7283" s="109"/>
      <c r="F7283" s="109"/>
      <c r="G7283" s="109"/>
      <c r="H7283" s="109"/>
      <c r="I7283" s="110"/>
    </row>
    <row r="7284" spans="2:9">
      <c r="B7284" s="109"/>
      <c r="C7284" s="109"/>
      <c r="D7284" s="109"/>
      <c r="E7284" s="109"/>
      <c r="F7284" s="109"/>
      <c r="G7284" s="109"/>
      <c r="H7284" s="109"/>
      <c r="I7284" s="110"/>
    </row>
    <row r="7285" spans="2:9">
      <c r="B7285" s="109"/>
      <c r="C7285" s="109"/>
      <c r="D7285" s="109"/>
      <c r="E7285" s="109"/>
      <c r="F7285" s="109"/>
      <c r="G7285" s="109"/>
      <c r="H7285" s="109"/>
      <c r="I7285" s="110"/>
    </row>
    <row r="7286" spans="2:9">
      <c r="B7286" s="109"/>
      <c r="C7286" s="109"/>
      <c r="D7286" s="109"/>
      <c r="E7286" s="109"/>
      <c r="F7286" s="109"/>
      <c r="G7286" s="109"/>
      <c r="H7286" s="109"/>
      <c r="I7286" s="110"/>
    </row>
    <row r="7287" spans="2:9">
      <c r="B7287" s="109"/>
      <c r="C7287" s="109"/>
      <c r="D7287" s="109"/>
      <c r="E7287" s="109"/>
      <c r="F7287" s="109"/>
      <c r="G7287" s="109"/>
      <c r="H7287" s="109"/>
      <c r="I7287" s="110"/>
    </row>
    <row r="7288" spans="2:9">
      <c r="B7288" s="109"/>
      <c r="C7288" s="109"/>
      <c r="D7288" s="109"/>
      <c r="E7288" s="109"/>
      <c r="F7288" s="109"/>
      <c r="G7288" s="109"/>
      <c r="H7288" s="109"/>
      <c r="I7288" s="110"/>
    </row>
    <row r="7289" spans="2:9">
      <c r="B7289" s="109"/>
      <c r="C7289" s="109"/>
      <c r="D7289" s="109"/>
      <c r="E7289" s="109"/>
      <c r="F7289" s="109"/>
      <c r="G7289" s="109"/>
      <c r="H7289" s="109"/>
      <c r="I7289" s="110"/>
    </row>
    <row r="7290" spans="2:9">
      <c r="B7290" s="109"/>
      <c r="C7290" s="109"/>
      <c r="D7290" s="109"/>
      <c r="E7290" s="109"/>
      <c r="F7290" s="109"/>
      <c r="G7290" s="109"/>
      <c r="H7290" s="109"/>
      <c r="I7290" s="110"/>
    </row>
    <row r="7291" spans="2:9">
      <c r="B7291" s="109"/>
      <c r="C7291" s="109"/>
      <c r="D7291" s="109"/>
      <c r="E7291" s="109"/>
      <c r="F7291" s="109"/>
      <c r="G7291" s="109"/>
      <c r="H7291" s="109"/>
      <c r="I7291" s="110"/>
    </row>
    <row r="7292" spans="2:9">
      <c r="B7292" s="109"/>
      <c r="C7292" s="109"/>
      <c r="D7292" s="109"/>
      <c r="E7292" s="109"/>
      <c r="F7292" s="109"/>
      <c r="G7292" s="109"/>
      <c r="H7292" s="109"/>
      <c r="I7292" s="110"/>
    </row>
    <row r="7293" spans="2:9">
      <c r="B7293" s="109"/>
      <c r="C7293" s="109"/>
      <c r="D7293" s="109"/>
      <c r="E7293" s="109"/>
      <c r="F7293" s="109"/>
      <c r="G7293" s="109"/>
      <c r="H7293" s="109"/>
      <c r="I7293" s="110"/>
    </row>
    <row r="7294" spans="2:9">
      <c r="B7294" s="109"/>
      <c r="C7294" s="109"/>
      <c r="D7294" s="109"/>
      <c r="E7294" s="109"/>
      <c r="F7294" s="109"/>
      <c r="G7294" s="109"/>
      <c r="H7294" s="109"/>
      <c r="I7294" s="110"/>
    </row>
    <row r="7295" spans="2:9">
      <c r="B7295" s="109"/>
      <c r="C7295" s="109"/>
      <c r="D7295" s="109"/>
      <c r="E7295" s="109"/>
      <c r="F7295" s="109"/>
      <c r="G7295" s="109"/>
      <c r="H7295" s="109"/>
      <c r="I7295" s="110"/>
    </row>
    <row r="7296" spans="2:9">
      <c r="B7296" s="109"/>
      <c r="C7296" s="109"/>
      <c r="D7296" s="109"/>
      <c r="E7296" s="109"/>
      <c r="F7296" s="109"/>
      <c r="G7296" s="109"/>
      <c r="H7296" s="109"/>
      <c r="I7296" s="110"/>
    </row>
    <row r="7297" spans="2:9">
      <c r="B7297" s="109"/>
      <c r="C7297" s="109"/>
      <c r="D7297" s="109"/>
      <c r="E7297" s="109"/>
      <c r="F7297" s="109"/>
      <c r="G7297" s="109"/>
      <c r="H7297" s="109"/>
      <c r="I7297" s="110"/>
    </row>
    <row r="7298" spans="2:9">
      <c r="B7298" s="109"/>
      <c r="C7298" s="109"/>
      <c r="D7298" s="109"/>
      <c r="E7298" s="109"/>
      <c r="F7298" s="109"/>
      <c r="G7298" s="109"/>
      <c r="H7298" s="109"/>
      <c r="I7298" s="110"/>
    </row>
    <row r="7299" spans="2:9">
      <c r="B7299" s="109"/>
      <c r="C7299" s="109"/>
      <c r="D7299" s="109"/>
      <c r="E7299" s="109"/>
      <c r="F7299" s="109"/>
      <c r="G7299" s="109"/>
      <c r="H7299" s="109"/>
      <c r="I7299" s="110"/>
    </row>
    <row r="7300" spans="2:9">
      <c r="B7300" s="109"/>
      <c r="C7300" s="109"/>
      <c r="D7300" s="109"/>
      <c r="E7300" s="109"/>
      <c r="F7300" s="109"/>
      <c r="G7300" s="109"/>
      <c r="H7300" s="109"/>
      <c r="I7300" s="110"/>
    </row>
    <row r="7301" spans="2:9">
      <c r="B7301" s="109"/>
      <c r="C7301" s="109"/>
      <c r="D7301" s="109"/>
      <c r="E7301" s="109"/>
      <c r="F7301" s="109"/>
      <c r="G7301" s="109"/>
      <c r="H7301" s="109"/>
      <c r="I7301" s="110"/>
    </row>
    <row r="7302" spans="2:9">
      <c r="B7302" s="109"/>
      <c r="C7302" s="109"/>
      <c r="D7302" s="109"/>
      <c r="E7302" s="109"/>
      <c r="F7302" s="109"/>
      <c r="G7302" s="109"/>
      <c r="H7302" s="109"/>
      <c r="I7302" s="110"/>
    </row>
    <row r="7303" spans="2:9">
      <c r="B7303" s="109"/>
      <c r="C7303" s="109"/>
      <c r="D7303" s="109"/>
      <c r="E7303" s="109"/>
      <c r="F7303" s="109"/>
      <c r="G7303" s="109"/>
      <c r="H7303" s="109"/>
      <c r="I7303" s="110"/>
    </row>
    <row r="7304" spans="2:9">
      <c r="B7304" s="109"/>
      <c r="C7304" s="109"/>
      <c r="D7304" s="109"/>
      <c r="E7304" s="109"/>
      <c r="F7304" s="109"/>
      <c r="G7304" s="109"/>
      <c r="H7304" s="109"/>
      <c r="I7304" s="110"/>
    </row>
    <row r="7305" spans="2:9">
      <c r="B7305" s="109"/>
      <c r="C7305" s="109"/>
      <c r="D7305" s="109"/>
      <c r="E7305" s="109"/>
      <c r="F7305" s="109"/>
      <c r="G7305" s="109"/>
      <c r="H7305" s="109"/>
      <c r="I7305" s="110"/>
    </row>
    <row r="7306" spans="2:9">
      <c r="B7306" s="109"/>
      <c r="C7306" s="109"/>
      <c r="D7306" s="109"/>
      <c r="E7306" s="109"/>
      <c r="F7306" s="109"/>
      <c r="G7306" s="109"/>
      <c r="H7306" s="109"/>
      <c r="I7306" s="110"/>
    </row>
    <row r="7307" spans="2:9">
      <c r="B7307" s="109"/>
      <c r="C7307" s="109"/>
      <c r="D7307" s="109"/>
      <c r="E7307" s="109"/>
      <c r="F7307" s="109"/>
      <c r="G7307" s="109"/>
      <c r="H7307" s="109"/>
      <c r="I7307" s="110"/>
    </row>
    <row r="7308" spans="2:9">
      <c r="B7308" s="109"/>
      <c r="C7308" s="109"/>
      <c r="D7308" s="109"/>
      <c r="E7308" s="109"/>
      <c r="F7308" s="109"/>
      <c r="G7308" s="109"/>
      <c r="H7308" s="109"/>
      <c r="I7308" s="110"/>
    </row>
    <row r="7309" spans="2:9">
      <c r="B7309" s="109"/>
      <c r="C7309" s="109"/>
      <c r="D7309" s="109"/>
      <c r="E7309" s="109"/>
      <c r="F7309" s="109"/>
      <c r="G7309" s="109"/>
      <c r="H7309" s="109"/>
      <c r="I7309" s="110"/>
    </row>
    <row r="7310" spans="2:9">
      <c r="B7310" s="109"/>
      <c r="C7310" s="109"/>
      <c r="D7310" s="109"/>
      <c r="E7310" s="109"/>
      <c r="F7310" s="109"/>
      <c r="G7310" s="109"/>
      <c r="H7310" s="109"/>
      <c r="I7310" s="110"/>
    </row>
    <row r="7311" spans="2:9">
      <c r="B7311" s="109"/>
      <c r="C7311" s="109"/>
      <c r="D7311" s="109"/>
      <c r="E7311" s="109"/>
      <c r="F7311" s="109"/>
      <c r="G7311" s="109"/>
      <c r="H7311" s="109"/>
      <c r="I7311" s="110"/>
    </row>
    <row r="7312" spans="2:9">
      <c r="B7312" s="109"/>
      <c r="C7312" s="109"/>
      <c r="D7312" s="109"/>
      <c r="E7312" s="109"/>
      <c r="F7312" s="109"/>
      <c r="G7312" s="109"/>
      <c r="H7312" s="109"/>
      <c r="I7312" s="110"/>
    </row>
    <row r="7313" spans="2:9">
      <c r="B7313" s="109"/>
      <c r="C7313" s="109"/>
      <c r="D7313" s="109"/>
      <c r="E7313" s="109"/>
      <c r="F7313" s="109"/>
      <c r="G7313" s="109"/>
      <c r="H7313" s="109"/>
      <c r="I7313" s="110"/>
    </row>
    <row r="7314" spans="2:9">
      <c r="B7314" s="109"/>
      <c r="C7314" s="109"/>
      <c r="D7314" s="109"/>
      <c r="E7314" s="109"/>
      <c r="F7314" s="109"/>
      <c r="G7314" s="109"/>
      <c r="H7314" s="109"/>
      <c r="I7314" s="110"/>
    </row>
    <row r="7315" spans="2:9">
      <c r="B7315" s="109"/>
      <c r="C7315" s="109"/>
      <c r="D7315" s="109"/>
      <c r="E7315" s="109"/>
      <c r="F7315" s="109"/>
      <c r="G7315" s="109"/>
      <c r="H7315" s="109"/>
      <c r="I7315" s="110"/>
    </row>
    <row r="7316" spans="2:9">
      <c r="B7316" s="109"/>
      <c r="C7316" s="109"/>
      <c r="D7316" s="109"/>
      <c r="E7316" s="109"/>
      <c r="F7316" s="109"/>
      <c r="G7316" s="109"/>
      <c r="H7316" s="109"/>
      <c r="I7316" s="110"/>
    </row>
    <row r="7317" spans="2:9">
      <c r="B7317" s="109"/>
      <c r="C7317" s="109"/>
      <c r="D7317" s="109"/>
      <c r="E7317" s="109"/>
      <c r="F7317" s="109"/>
      <c r="G7317" s="109"/>
      <c r="H7317" s="109"/>
      <c r="I7317" s="110"/>
    </row>
    <row r="7318" spans="2:9">
      <c r="B7318" s="109"/>
      <c r="C7318" s="109"/>
      <c r="D7318" s="109"/>
      <c r="E7318" s="109"/>
      <c r="F7318" s="109"/>
      <c r="G7318" s="109"/>
      <c r="H7318" s="109"/>
      <c r="I7318" s="110"/>
    </row>
    <row r="7319" spans="2:9">
      <c r="B7319" s="109"/>
      <c r="C7319" s="109"/>
      <c r="D7319" s="109"/>
      <c r="E7319" s="109"/>
      <c r="F7319" s="109"/>
      <c r="G7319" s="109"/>
      <c r="H7319" s="109"/>
      <c r="I7319" s="110"/>
    </row>
    <row r="7320" spans="2:9">
      <c r="B7320" s="109"/>
      <c r="C7320" s="109"/>
      <c r="D7320" s="109"/>
      <c r="E7320" s="109"/>
      <c r="F7320" s="109"/>
      <c r="G7320" s="109"/>
      <c r="H7320" s="109"/>
      <c r="I7320" s="110"/>
    </row>
    <row r="7321" spans="2:9">
      <c r="B7321" s="109"/>
      <c r="C7321" s="109"/>
      <c r="D7321" s="109"/>
      <c r="E7321" s="109"/>
      <c r="F7321" s="109"/>
      <c r="G7321" s="109"/>
      <c r="H7321" s="109"/>
      <c r="I7321" s="110"/>
    </row>
    <row r="7322" spans="2:9">
      <c r="B7322" s="109"/>
      <c r="C7322" s="109"/>
      <c r="D7322" s="109"/>
      <c r="E7322" s="109"/>
      <c r="F7322" s="109"/>
      <c r="G7322" s="109"/>
      <c r="H7322" s="109"/>
      <c r="I7322" s="110"/>
    </row>
    <row r="7323" spans="2:9">
      <c r="B7323" s="109"/>
      <c r="C7323" s="109"/>
      <c r="D7323" s="109"/>
      <c r="E7323" s="109"/>
      <c r="F7323" s="109"/>
      <c r="G7323" s="109"/>
      <c r="H7323" s="109"/>
      <c r="I7323" s="110"/>
    </row>
    <row r="7324" spans="2:9">
      <c r="B7324" s="109"/>
      <c r="C7324" s="109"/>
      <c r="D7324" s="109"/>
      <c r="E7324" s="109"/>
      <c r="F7324" s="109"/>
      <c r="G7324" s="109"/>
      <c r="H7324" s="109"/>
      <c r="I7324" s="110"/>
    </row>
    <row r="7325" spans="2:9">
      <c r="B7325" s="109"/>
      <c r="C7325" s="109"/>
      <c r="D7325" s="109"/>
      <c r="E7325" s="109"/>
      <c r="F7325" s="109"/>
      <c r="G7325" s="109"/>
      <c r="H7325" s="109"/>
      <c r="I7325" s="110"/>
    </row>
    <row r="7326" spans="2:9">
      <c r="B7326" s="109"/>
      <c r="C7326" s="109"/>
      <c r="D7326" s="109"/>
      <c r="E7326" s="109"/>
      <c r="F7326" s="109"/>
      <c r="G7326" s="109"/>
      <c r="H7326" s="109"/>
      <c r="I7326" s="110"/>
    </row>
    <row r="7327" spans="2:9">
      <c r="B7327" s="109"/>
      <c r="C7327" s="109"/>
      <c r="D7327" s="109"/>
      <c r="E7327" s="109"/>
      <c r="F7327" s="109"/>
      <c r="G7327" s="109"/>
      <c r="H7327" s="109"/>
      <c r="I7327" s="110"/>
    </row>
    <row r="7328" spans="2:9">
      <c r="B7328" s="109"/>
      <c r="C7328" s="109"/>
      <c r="D7328" s="109"/>
      <c r="E7328" s="109"/>
      <c r="F7328" s="109"/>
      <c r="G7328" s="109"/>
      <c r="H7328" s="109"/>
      <c r="I7328" s="110"/>
    </row>
    <row r="7329" spans="2:9">
      <c r="B7329" s="109"/>
      <c r="C7329" s="109"/>
      <c r="D7329" s="109"/>
      <c r="E7329" s="109"/>
      <c r="F7329" s="109"/>
      <c r="G7329" s="109"/>
      <c r="H7329" s="109"/>
      <c r="I7329" s="110"/>
    </row>
    <row r="7330" spans="2:9">
      <c r="B7330" s="109"/>
      <c r="C7330" s="109"/>
      <c r="D7330" s="109"/>
      <c r="E7330" s="109"/>
      <c r="F7330" s="109"/>
      <c r="G7330" s="109"/>
      <c r="H7330" s="109"/>
      <c r="I7330" s="110"/>
    </row>
    <row r="7331" spans="2:9">
      <c r="B7331" s="109"/>
      <c r="C7331" s="109"/>
      <c r="D7331" s="109"/>
      <c r="E7331" s="109"/>
      <c r="F7331" s="109"/>
      <c r="G7331" s="109"/>
      <c r="H7331" s="109"/>
      <c r="I7331" s="110"/>
    </row>
    <row r="7332" spans="2:9">
      <c r="B7332" s="109"/>
      <c r="C7332" s="109"/>
      <c r="D7332" s="109"/>
      <c r="E7332" s="109"/>
      <c r="F7332" s="109"/>
      <c r="G7332" s="109"/>
      <c r="H7332" s="109"/>
      <c r="I7332" s="110"/>
    </row>
    <row r="7333" spans="2:9">
      <c r="B7333" s="109"/>
      <c r="C7333" s="109"/>
      <c r="D7333" s="109"/>
      <c r="E7333" s="109"/>
      <c r="F7333" s="109"/>
      <c r="G7333" s="109"/>
      <c r="H7333" s="109"/>
      <c r="I7333" s="110"/>
    </row>
    <row r="7334" spans="2:9">
      <c r="B7334" s="109"/>
      <c r="C7334" s="109"/>
      <c r="D7334" s="109"/>
      <c r="E7334" s="109"/>
      <c r="F7334" s="109"/>
      <c r="G7334" s="109"/>
      <c r="H7334" s="109"/>
      <c r="I7334" s="110"/>
    </row>
    <row r="7335" spans="2:9">
      <c r="B7335" s="109"/>
      <c r="C7335" s="109"/>
      <c r="D7335" s="109"/>
      <c r="E7335" s="109"/>
      <c r="F7335" s="109"/>
      <c r="G7335" s="109"/>
      <c r="H7335" s="109"/>
      <c r="I7335" s="110"/>
    </row>
    <row r="7336" spans="2:9">
      <c r="B7336" s="109"/>
      <c r="C7336" s="109"/>
      <c r="D7336" s="109"/>
      <c r="E7336" s="109"/>
      <c r="F7336" s="109"/>
      <c r="G7336" s="109"/>
      <c r="H7336" s="109"/>
      <c r="I7336" s="110"/>
    </row>
    <row r="7337" spans="2:9">
      <c r="B7337" s="109"/>
      <c r="C7337" s="109"/>
      <c r="D7337" s="109"/>
      <c r="E7337" s="109"/>
      <c r="F7337" s="109"/>
      <c r="G7337" s="109"/>
      <c r="H7337" s="109"/>
      <c r="I7337" s="110"/>
    </row>
    <row r="7338" spans="2:9">
      <c r="B7338" s="109"/>
      <c r="C7338" s="109"/>
      <c r="D7338" s="109"/>
      <c r="E7338" s="109"/>
      <c r="F7338" s="109"/>
      <c r="G7338" s="109"/>
      <c r="H7338" s="109"/>
      <c r="I7338" s="110"/>
    </row>
    <row r="7339" spans="2:9">
      <c r="B7339" s="109"/>
      <c r="C7339" s="109"/>
      <c r="D7339" s="109"/>
      <c r="E7339" s="109"/>
      <c r="F7339" s="109"/>
      <c r="G7339" s="109"/>
      <c r="H7339" s="109"/>
      <c r="I7339" s="110"/>
    </row>
    <row r="7340" spans="2:9">
      <c r="B7340" s="109"/>
      <c r="C7340" s="109"/>
      <c r="D7340" s="109"/>
      <c r="E7340" s="109"/>
      <c r="F7340" s="109"/>
      <c r="G7340" s="109"/>
      <c r="H7340" s="109"/>
      <c r="I7340" s="110"/>
    </row>
    <row r="7341" spans="2:9">
      <c r="B7341" s="109"/>
      <c r="C7341" s="109"/>
      <c r="D7341" s="109"/>
      <c r="E7341" s="109"/>
      <c r="F7341" s="109"/>
      <c r="G7341" s="109"/>
      <c r="H7341" s="109"/>
      <c r="I7341" s="110"/>
    </row>
    <row r="7342" spans="2:9">
      <c r="B7342" s="109"/>
      <c r="C7342" s="109"/>
      <c r="D7342" s="109"/>
      <c r="E7342" s="109"/>
      <c r="F7342" s="109"/>
      <c r="G7342" s="109"/>
      <c r="H7342" s="109"/>
      <c r="I7342" s="110"/>
    </row>
    <row r="7343" spans="2:9">
      <c r="B7343" s="109"/>
      <c r="C7343" s="109"/>
      <c r="D7343" s="109"/>
      <c r="E7343" s="109"/>
      <c r="F7343" s="109"/>
      <c r="G7343" s="109"/>
      <c r="H7343" s="109"/>
      <c r="I7343" s="110"/>
    </row>
    <row r="7344" spans="2:9">
      <c r="B7344" s="109"/>
      <c r="C7344" s="109"/>
      <c r="D7344" s="109"/>
      <c r="E7344" s="109"/>
      <c r="F7344" s="109"/>
      <c r="G7344" s="109"/>
      <c r="H7344" s="109"/>
      <c r="I7344" s="110"/>
    </row>
    <row r="7345" spans="2:9">
      <c r="B7345" s="109"/>
      <c r="C7345" s="109"/>
      <c r="D7345" s="109"/>
      <c r="E7345" s="109"/>
      <c r="F7345" s="109"/>
      <c r="G7345" s="109"/>
      <c r="H7345" s="109"/>
      <c r="I7345" s="110"/>
    </row>
    <row r="7346" spans="2:9">
      <c r="B7346" s="109"/>
      <c r="C7346" s="109"/>
      <c r="D7346" s="109"/>
      <c r="E7346" s="109"/>
      <c r="F7346" s="109"/>
      <c r="G7346" s="109"/>
      <c r="H7346" s="109"/>
      <c r="I7346" s="110"/>
    </row>
    <row r="7347" spans="2:9">
      <c r="B7347" s="109"/>
      <c r="C7347" s="109"/>
      <c r="D7347" s="109"/>
      <c r="E7347" s="109"/>
      <c r="F7347" s="109"/>
      <c r="G7347" s="109"/>
      <c r="H7347" s="109"/>
      <c r="I7347" s="110"/>
    </row>
    <row r="7348" spans="2:9">
      <c r="B7348" s="109"/>
      <c r="C7348" s="109"/>
      <c r="D7348" s="109"/>
      <c r="E7348" s="109"/>
      <c r="F7348" s="109"/>
      <c r="G7348" s="109"/>
      <c r="H7348" s="109"/>
      <c r="I7348" s="110"/>
    </row>
    <row r="7349" spans="2:9">
      <c r="B7349" s="109"/>
      <c r="C7349" s="109"/>
      <c r="D7349" s="109"/>
      <c r="E7349" s="109"/>
      <c r="F7349" s="109"/>
      <c r="G7349" s="109"/>
      <c r="H7349" s="109"/>
      <c r="I7349" s="110"/>
    </row>
    <row r="7350" spans="2:9">
      <c r="B7350" s="109"/>
      <c r="C7350" s="109"/>
      <c r="D7350" s="109"/>
      <c r="E7350" s="109"/>
      <c r="F7350" s="109"/>
      <c r="G7350" s="109"/>
      <c r="H7350" s="109"/>
      <c r="I7350" s="110"/>
    </row>
    <row r="7351" spans="2:9">
      <c r="B7351" s="109"/>
      <c r="C7351" s="109"/>
      <c r="D7351" s="109"/>
      <c r="E7351" s="109"/>
      <c r="F7351" s="109"/>
      <c r="G7351" s="109"/>
      <c r="H7351" s="109"/>
      <c r="I7351" s="110"/>
    </row>
    <row r="7352" spans="2:9">
      <c r="B7352" s="109"/>
      <c r="C7352" s="109"/>
      <c r="D7352" s="109"/>
      <c r="E7352" s="109"/>
      <c r="F7352" s="109"/>
      <c r="G7352" s="109"/>
      <c r="H7352" s="109"/>
      <c r="I7352" s="110"/>
    </row>
    <row r="7353" spans="2:9">
      <c r="B7353" s="109"/>
      <c r="C7353" s="109"/>
      <c r="D7353" s="109"/>
      <c r="E7353" s="109"/>
      <c r="F7353" s="109"/>
      <c r="G7353" s="109"/>
      <c r="H7353" s="109"/>
      <c r="I7353" s="110"/>
    </row>
    <row r="7354" spans="2:9">
      <c r="B7354" s="109"/>
      <c r="C7354" s="109"/>
      <c r="D7354" s="109"/>
      <c r="E7354" s="109"/>
      <c r="F7354" s="109"/>
      <c r="G7354" s="109"/>
      <c r="H7354" s="109"/>
      <c r="I7354" s="110"/>
    </row>
    <row r="7355" spans="2:9">
      <c r="B7355" s="109"/>
      <c r="C7355" s="109"/>
      <c r="D7355" s="109"/>
      <c r="E7355" s="109"/>
      <c r="F7355" s="109"/>
      <c r="G7355" s="109"/>
      <c r="H7355" s="109"/>
      <c r="I7355" s="110"/>
    </row>
    <row r="7356" spans="2:9">
      <c r="B7356" s="109"/>
      <c r="C7356" s="109"/>
      <c r="D7356" s="109"/>
      <c r="E7356" s="109"/>
      <c r="F7356" s="109"/>
      <c r="G7356" s="109"/>
      <c r="H7356" s="109"/>
      <c r="I7356" s="110"/>
    </row>
    <row r="7357" spans="2:9">
      <c r="B7357" s="109"/>
      <c r="C7357" s="109"/>
      <c r="D7357" s="109"/>
      <c r="E7357" s="109"/>
      <c r="F7357" s="109"/>
      <c r="G7357" s="109"/>
      <c r="H7357" s="109"/>
      <c r="I7357" s="110"/>
    </row>
    <row r="7358" spans="2:9">
      <c r="B7358" s="109"/>
      <c r="C7358" s="109"/>
      <c r="D7358" s="109"/>
      <c r="E7358" s="109"/>
      <c r="F7358" s="109"/>
      <c r="G7358" s="109"/>
      <c r="H7358" s="109"/>
      <c r="I7358" s="110"/>
    </row>
    <row r="7359" spans="2:9">
      <c r="B7359" s="109"/>
      <c r="C7359" s="109"/>
      <c r="D7359" s="109"/>
      <c r="E7359" s="109"/>
      <c r="F7359" s="109"/>
      <c r="G7359" s="109"/>
      <c r="H7359" s="109"/>
      <c r="I7359" s="110"/>
    </row>
    <row r="7360" spans="2:9">
      <c r="B7360" s="109"/>
      <c r="C7360" s="109"/>
      <c r="D7360" s="109"/>
      <c r="E7360" s="109"/>
      <c r="F7360" s="109"/>
      <c r="G7360" s="109"/>
      <c r="H7360" s="109"/>
      <c r="I7360" s="110"/>
    </row>
    <row r="7361" spans="2:9">
      <c r="B7361" s="109"/>
      <c r="C7361" s="109"/>
      <c r="D7361" s="109"/>
      <c r="E7361" s="109"/>
      <c r="F7361" s="109"/>
      <c r="G7361" s="109"/>
      <c r="H7361" s="109"/>
      <c r="I7361" s="110"/>
    </row>
    <row r="7362" spans="2:9">
      <c r="B7362" s="109"/>
      <c r="C7362" s="109"/>
      <c r="D7362" s="109"/>
      <c r="E7362" s="109"/>
      <c r="F7362" s="109"/>
      <c r="G7362" s="109"/>
      <c r="H7362" s="109"/>
      <c r="I7362" s="110"/>
    </row>
    <row r="7363" spans="2:9">
      <c r="B7363" s="109"/>
      <c r="C7363" s="109"/>
      <c r="D7363" s="109"/>
      <c r="E7363" s="109"/>
      <c r="F7363" s="109"/>
      <c r="G7363" s="109"/>
      <c r="H7363" s="109"/>
      <c r="I7363" s="110"/>
    </row>
    <row r="7364" spans="2:9">
      <c r="B7364" s="109"/>
      <c r="C7364" s="109"/>
      <c r="D7364" s="109"/>
      <c r="E7364" s="109"/>
      <c r="F7364" s="109"/>
      <c r="G7364" s="109"/>
      <c r="H7364" s="109"/>
      <c r="I7364" s="110"/>
    </row>
    <row r="7365" spans="2:9">
      <c r="B7365" s="109"/>
      <c r="C7365" s="109"/>
      <c r="D7365" s="109"/>
      <c r="E7365" s="109"/>
      <c r="F7365" s="109"/>
      <c r="G7365" s="109"/>
      <c r="H7365" s="109"/>
      <c r="I7365" s="110"/>
    </row>
    <row r="7366" spans="2:9">
      <c r="B7366" s="109"/>
      <c r="C7366" s="109"/>
      <c r="D7366" s="109"/>
      <c r="E7366" s="109"/>
      <c r="F7366" s="109"/>
      <c r="G7366" s="109"/>
      <c r="H7366" s="109"/>
      <c r="I7366" s="110"/>
    </row>
    <row r="7367" spans="2:9">
      <c r="B7367" s="109"/>
      <c r="C7367" s="109"/>
      <c r="D7367" s="109"/>
      <c r="E7367" s="109"/>
      <c r="F7367" s="109"/>
      <c r="G7367" s="109"/>
      <c r="H7367" s="109"/>
      <c r="I7367" s="110"/>
    </row>
    <row r="7368" spans="2:9">
      <c r="B7368" s="109"/>
      <c r="C7368" s="109"/>
      <c r="D7368" s="109"/>
      <c r="E7368" s="109"/>
      <c r="F7368" s="109"/>
      <c r="G7368" s="109"/>
      <c r="H7368" s="109"/>
      <c r="I7368" s="110"/>
    </row>
    <row r="7369" spans="2:9">
      <c r="B7369" s="109"/>
      <c r="C7369" s="109"/>
      <c r="D7369" s="109"/>
      <c r="E7369" s="109"/>
      <c r="F7369" s="109"/>
      <c r="G7369" s="109"/>
      <c r="H7369" s="109"/>
      <c r="I7369" s="110"/>
    </row>
    <row r="7370" spans="2:9">
      <c r="B7370" s="109"/>
      <c r="C7370" s="109"/>
      <c r="D7370" s="109"/>
      <c r="E7370" s="109"/>
      <c r="F7370" s="109"/>
      <c r="G7370" s="109"/>
      <c r="H7370" s="109"/>
      <c r="I7370" s="110"/>
    </row>
    <row r="7371" spans="2:9">
      <c r="B7371" s="109"/>
      <c r="C7371" s="109"/>
      <c r="D7371" s="109"/>
      <c r="E7371" s="109"/>
      <c r="F7371" s="109"/>
      <c r="G7371" s="109"/>
      <c r="H7371" s="109"/>
      <c r="I7371" s="110"/>
    </row>
    <row r="7372" spans="2:9">
      <c r="B7372" s="109"/>
      <c r="C7372" s="109"/>
      <c r="D7372" s="109"/>
      <c r="E7372" s="109"/>
      <c r="F7372" s="109"/>
      <c r="G7372" s="109"/>
      <c r="H7372" s="109"/>
      <c r="I7372" s="110"/>
    </row>
    <row r="7373" spans="2:9">
      <c r="B7373" s="109"/>
      <c r="C7373" s="109"/>
      <c r="D7373" s="109"/>
      <c r="E7373" s="109"/>
      <c r="F7373" s="109"/>
      <c r="G7373" s="109"/>
      <c r="H7373" s="109"/>
      <c r="I7373" s="110"/>
    </row>
    <row r="7374" spans="2:9">
      <c r="B7374" s="109"/>
      <c r="C7374" s="109"/>
      <c r="D7374" s="109"/>
      <c r="E7374" s="109"/>
      <c r="F7374" s="109"/>
      <c r="G7374" s="109"/>
      <c r="H7374" s="109"/>
      <c r="I7374" s="110"/>
    </row>
    <row r="7375" spans="2:9">
      <c r="B7375" s="109"/>
      <c r="C7375" s="109"/>
      <c r="D7375" s="109"/>
      <c r="E7375" s="109"/>
      <c r="F7375" s="109"/>
      <c r="G7375" s="109"/>
      <c r="H7375" s="109"/>
      <c r="I7375" s="110"/>
    </row>
    <row r="7376" spans="2:9">
      <c r="B7376" s="109"/>
      <c r="C7376" s="109"/>
      <c r="D7376" s="109"/>
      <c r="E7376" s="109"/>
      <c r="F7376" s="109"/>
      <c r="G7376" s="109"/>
      <c r="H7376" s="109"/>
      <c r="I7376" s="110"/>
    </row>
    <row r="7377" spans="2:9">
      <c r="B7377" s="109"/>
      <c r="C7377" s="109"/>
      <c r="D7377" s="109"/>
      <c r="E7377" s="109"/>
      <c r="F7377" s="109"/>
      <c r="G7377" s="109"/>
      <c r="H7377" s="109"/>
      <c r="I7377" s="110"/>
    </row>
    <row r="7378" spans="2:9">
      <c r="B7378" s="109"/>
      <c r="C7378" s="109"/>
      <c r="D7378" s="109"/>
      <c r="E7378" s="109"/>
      <c r="F7378" s="109"/>
      <c r="G7378" s="109"/>
      <c r="H7378" s="109"/>
      <c r="I7378" s="110"/>
    </row>
    <row r="7379" spans="2:9">
      <c r="B7379" s="109"/>
      <c r="C7379" s="109"/>
      <c r="D7379" s="109"/>
      <c r="E7379" s="109"/>
      <c r="F7379" s="109"/>
      <c r="G7379" s="109"/>
      <c r="H7379" s="109"/>
      <c r="I7379" s="110"/>
    </row>
    <row r="7380" spans="2:9">
      <c r="B7380" s="109"/>
      <c r="C7380" s="109"/>
      <c r="D7380" s="109"/>
      <c r="E7380" s="109"/>
      <c r="F7380" s="109"/>
      <c r="G7380" s="109"/>
      <c r="H7380" s="109"/>
      <c r="I7380" s="110"/>
    </row>
    <row r="7381" spans="2:9">
      <c r="B7381" s="109"/>
      <c r="C7381" s="109"/>
      <c r="D7381" s="109"/>
      <c r="E7381" s="109"/>
      <c r="F7381" s="109"/>
      <c r="G7381" s="109"/>
      <c r="H7381" s="109"/>
      <c r="I7381" s="110"/>
    </row>
    <row r="7382" spans="2:9">
      <c r="B7382" s="109"/>
      <c r="C7382" s="109"/>
      <c r="D7382" s="109"/>
      <c r="E7382" s="109"/>
      <c r="F7382" s="109"/>
      <c r="G7382" s="109"/>
      <c r="H7382" s="109"/>
      <c r="I7382" s="110"/>
    </row>
    <row r="7383" spans="2:9">
      <c r="B7383" s="109"/>
      <c r="C7383" s="109"/>
      <c r="D7383" s="109"/>
      <c r="E7383" s="109"/>
      <c r="F7383" s="109"/>
      <c r="G7383" s="109"/>
      <c r="H7383" s="109"/>
      <c r="I7383" s="110"/>
    </row>
    <row r="7384" spans="2:9">
      <c r="B7384" s="109"/>
      <c r="C7384" s="109"/>
      <c r="D7384" s="109"/>
      <c r="E7384" s="109"/>
      <c r="F7384" s="109"/>
      <c r="G7384" s="109"/>
      <c r="H7384" s="109"/>
      <c r="I7384" s="110"/>
    </row>
    <row r="7385" spans="2:9">
      <c r="B7385" s="109"/>
      <c r="C7385" s="109"/>
      <c r="D7385" s="109"/>
      <c r="E7385" s="109"/>
      <c r="F7385" s="109"/>
      <c r="G7385" s="109"/>
      <c r="H7385" s="109"/>
      <c r="I7385" s="110"/>
    </row>
    <row r="7386" spans="2:9">
      <c r="B7386" s="109"/>
      <c r="C7386" s="109"/>
      <c r="D7386" s="109"/>
      <c r="E7386" s="109"/>
      <c r="F7386" s="109"/>
      <c r="G7386" s="109"/>
      <c r="H7386" s="109"/>
      <c r="I7386" s="110"/>
    </row>
    <row r="7387" spans="2:9">
      <c r="B7387" s="109"/>
      <c r="C7387" s="109"/>
      <c r="D7387" s="109"/>
      <c r="E7387" s="109"/>
      <c r="F7387" s="109"/>
      <c r="G7387" s="109"/>
      <c r="H7387" s="109"/>
      <c r="I7387" s="110"/>
    </row>
    <row r="7388" spans="2:9">
      <c r="B7388" s="109"/>
      <c r="C7388" s="109"/>
      <c r="D7388" s="109"/>
      <c r="E7388" s="109"/>
      <c r="F7388" s="109"/>
      <c r="G7388" s="109"/>
      <c r="H7388" s="109"/>
      <c r="I7388" s="110"/>
    </row>
    <row r="7389" spans="2:9">
      <c r="B7389" s="109"/>
      <c r="C7389" s="109"/>
      <c r="D7389" s="109"/>
      <c r="E7389" s="109"/>
      <c r="F7389" s="109"/>
      <c r="G7389" s="109"/>
      <c r="H7389" s="109"/>
      <c r="I7389" s="110"/>
    </row>
    <row r="7390" spans="2:9">
      <c r="B7390" s="109"/>
      <c r="C7390" s="109"/>
      <c r="D7390" s="109"/>
      <c r="E7390" s="109"/>
      <c r="F7390" s="109"/>
      <c r="G7390" s="109"/>
      <c r="H7390" s="109"/>
      <c r="I7390" s="110"/>
    </row>
    <row r="7391" spans="2:9">
      <c r="B7391" s="109"/>
      <c r="C7391" s="109"/>
      <c r="D7391" s="109"/>
      <c r="E7391" s="109"/>
      <c r="F7391" s="109"/>
      <c r="G7391" s="109"/>
      <c r="H7391" s="109"/>
      <c r="I7391" s="110"/>
    </row>
    <row r="7392" spans="2:9">
      <c r="B7392" s="109"/>
      <c r="C7392" s="109"/>
      <c r="D7392" s="109"/>
      <c r="E7392" s="109"/>
      <c r="F7392" s="109"/>
      <c r="G7392" s="109"/>
      <c r="H7392" s="109"/>
      <c r="I7392" s="110"/>
    </row>
    <row r="7393" spans="2:9">
      <c r="B7393" s="109"/>
      <c r="C7393" s="109"/>
      <c r="D7393" s="109"/>
      <c r="E7393" s="109"/>
      <c r="F7393" s="109"/>
      <c r="G7393" s="109"/>
      <c r="H7393" s="109"/>
      <c r="I7393" s="110"/>
    </row>
    <row r="7394" spans="2:9">
      <c r="B7394" s="109"/>
      <c r="C7394" s="109"/>
      <c r="D7394" s="109"/>
      <c r="E7394" s="109"/>
      <c r="F7394" s="109"/>
      <c r="G7394" s="109"/>
      <c r="H7394" s="109"/>
      <c r="I7394" s="110"/>
    </row>
    <row r="7395" spans="2:9">
      <c r="B7395" s="109"/>
      <c r="C7395" s="109"/>
      <c r="D7395" s="109"/>
      <c r="E7395" s="109"/>
      <c r="F7395" s="109"/>
      <c r="G7395" s="109"/>
      <c r="H7395" s="109"/>
      <c r="I7395" s="110"/>
    </row>
    <row r="7396" spans="2:9">
      <c r="B7396" s="109"/>
      <c r="C7396" s="109"/>
      <c r="D7396" s="109"/>
      <c r="E7396" s="109"/>
      <c r="F7396" s="109"/>
      <c r="G7396" s="109"/>
      <c r="H7396" s="109"/>
      <c r="I7396" s="110"/>
    </row>
    <row r="7397" spans="2:9">
      <c r="B7397" s="109"/>
      <c r="C7397" s="109"/>
      <c r="D7397" s="109"/>
      <c r="E7397" s="109"/>
      <c r="F7397" s="109"/>
      <c r="G7397" s="109"/>
      <c r="H7397" s="109"/>
      <c r="I7397" s="110"/>
    </row>
    <row r="7398" spans="2:9">
      <c r="B7398" s="109"/>
      <c r="C7398" s="109"/>
      <c r="D7398" s="109"/>
      <c r="E7398" s="109"/>
      <c r="F7398" s="109"/>
      <c r="G7398" s="109"/>
      <c r="H7398" s="109"/>
      <c r="I7398" s="110"/>
    </row>
    <row r="7399" spans="2:9">
      <c r="B7399" s="109"/>
      <c r="C7399" s="109"/>
      <c r="D7399" s="109"/>
      <c r="E7399" s="109"/>
      <c r="F7399" s="109"/>
      <c r="G7399" s="109"/>
      <c r="H7399" s="109"/>
      <c r="I7399" s="110"/>
    </row>
    <row r="7400" spans="2:9">
      <c r="B7400" s="109"/>
      <c r="C7400" s="109"/>
      <c r="D7400" s="109"/>
      <c r="E7400" s="109"/>
      <c r="F7400" s="109"/>
      <c r="G7400" s="109"/>
      <c r="H7400" s="109"/>
      <c r="I7400" s="110"/>
    </row>
    <row r="7401" spans="2:9">
      <c r="B7401" s="109"/>
      <c r="C7401" s="109"/>
      <c r="D7401" s="109"/>
      <c r="E7401" s="109"/>
      <c r="F7401" s="109"/>
      <c r="G7401" s="109"/>
      <c r="H7401" s="109"/>
      <c r="I7401" s="110"/>
    </row>
    <row r="7402" spans="2:9">
      <c r="B7402" s="109"/>
      <c r="C7402" s="109"/>
      <c r="D7402" s="109"/>
      <c r="E7402" s="109"/>
      <c r="F7402" s="109"/>
      <c r="G7402" s="109"/>
      <c r="H7402" s="109"/>
      <c r="I7402" s="110"/>
    </row>
    <row r="7403" spans="2:9">
      <c r="B7403" s="109"/>
      <c r="C7403" s="109"/>
      <c r="D7403" s="109"/>
      <c r="E7403" s="109"/>
      <c r="F7403" s="109"/>
      <c r="G7403" s="109"/>
      <c r="H7403" s="109"/>
      <c r="I7403" s="110"/>
    </row>
    <row r="7404" spans="2:9">
      <c r="B7404" s="109"/>
      <c r="C7404" s="109"/>
      <c r="D7404" s="109"/>
      <c r="E7404" s="109"/>
      <c r="F7404" s="109"/>
      <c r="G7404" s="109"/>
      <c r="H7404" s="109"/>
      <c r="I7404" s="110"/>
    </row>
    <row r="7405" spans="2:9">
      <c r="B7405" s="109"/>
      <c r="C7405" s="109"/>
      <c r="D7405" s="109"/>
      <c r="E7405" s="109"/>
      <c r="F7405" s="109"/>
      <c r="G7405" s="109"/>
      <c r="H7405" s="109"/>
      <c r="I7405" s="110"/>
    </row>
    <row r="7406" spans="2:9">
      <c r="B7406" s="109"/>
      <c r="C7406" s="109"/>
      <c r="D7406" s="109"/>
      <c r="E7406" s="109"/>
      <c r="F7406" s="109"/>
      <c r="G7406" s="109"/>
      <c r="H7406" s="109"/>
      <c r="I7406" s="110"/>
    </row>
    <row r="7407" spans="2:9">
      <c r="B7407" s="109"/>
      <c r="C7407" s="109"/>
      <c r="D7407" s="109"/>
      <c r="E7407" s="109"/>
      <c r="F7407" s="109"/>
      <c r="G7407" s="109"/>
      <c r="H7407" s="109"/>
      <c r="I7407" s="110"/>
    </row>
    <row r="7408" spans="2:9">
      <c r="B7408" s="109"/>
      <c r="C7408" s="109"/>
      <c r="D7408" s="109"/>
      <c r="E7408" s="109"/>
      <c r="F7408" s="109"/>
      <c r="G7408" s="109"/>
      <c r="H7408" s="109"/>
      <c r="I7408" s="110"/>
    </row>
    <row r="7409" spans="2:9">
      <c r="B7409" s="109"/>
      <c r="C7409" s="109"/>
      <c r="D7409" s="109"/>
      <c r="E7409" s="109"/>
      <c r="F7409" s="109"/>
      <c r="G7409" s="109"/>
      <c r="H7409" s="109"/>
      <c r="I7409" s="110"/>
    </row>
    <row r="7410" spans="2:9">
      <c r="B7410" s="109"/>
      <c r="C7410" s="109"/>
      <c r="D7410" s="109"/>
      <c r="E7410" s="109"/>
      <c r="F7410" s="109"/>
      <c r="G7410" s="109"/>
      <c r="H7410" s="109"/>
      <c r="I7410" s="110"/>
    </row>
    <row r="7411" spans="2:9">
      <c r="B7411" s="109"/>
      <c r="C7411" s="109"/>
      <c r="D7411" s="109"/>
      <c r="E7411" s="109"/>
      <c r="F7411" s="109"/>
      <c r="G7411" s="109"/>
      <c r="H7411" s="109"/>
      <c r="I7411" s="110"/>
    </row>
    <row r="7412" spans="2:9">
      <c r="B7412" s="109"/>
      <c r="C7412" s="109"/>
      <c r="D7412" s="109"/>
      <c r="E7412" s="109"/>
      <c r="F7412" s="109"/>
      <c r="G7412" s="109"/>
      <c r="H7412" s="109"/>
      <c r="I7412" s="110"/>
    </row>
    <row r="7413" spans="2:9">
      <c r="B7413" s="109"/>
      <c r="C7413" s="109"/>
      <c r="D7413" s="109"/>
      <c r="E7413" s="109"/>
      <c r="F7413" s="109"/>
      <c r="G7413" s="109"/>
      <c r="H7413" s="109"/>
      <c r="I7413" s="110"/>
    </row>
    <row r="7414" spans="2:9">
      <c r="B7414" s="109"/>
      <c r="C7414" s="109"/>
      <c r="D7414" s="109"/>
      <c r="E7414" s="109"/>
      <c r="F7414" s="109"/>
      <c r="G7414" s="109"/>
      <c r="H7414" s="109"/>
      <c r="I7414" s="110"/>
    </row>
    <row r="7415" spans="2:9">
      <c r="B7415" s="109"/>
      <c r="C7415" s="109"/>
      <c r="D7415" s="109"/>
      <c r="E7415" s="109"/>
      <c r="F7415" s="109"/>
      <c r="G7415" s="109"/>
      <c r="H7415" s="109"/>
      <c r="I7415" s="110"/>
    </row>
    <row r="7416" spans="2:9">
      <c r="B7416" s="109"/>
      <c r="C7416" s="109"/>
      <c r="D7416" s="109"/>
      <c r="E7416" s="109"/>
      <c r="F7416" s="109"/>
      <c r="G7416" s="109"/>
      <c r="H7416" s="109"/>
      <c r="I7416" s="110"/>
    </row>
    <row r="7417" spans="2:9">
      <c r="B7417" s="109"/>
      <c r="C7417" s="109"/>
      <c r="D7417" s="109"/>
      <c r="E7417" s="109"/>
      <c r="F7417" s="109"/>
      <c r="G7417" s="109"/>
      <c r="H7417" s="109"/>
      <c r="I7417" s="110"/>
    </row>
    <row r="7418" spans="2:9">
      <c r="B7418" s="109"/>
      <c r="C7418" s="109"/>
      <c r="D7418" s="109"/>
      <c r="E7418" s="109"/>
      <c r="F7418" s="109"/>
      <c r="G7418" s="109"/>
      <c r="H7418" s="109"/>
      <c r="I7418" s="110"/>
    </row>
    <row r="7419" spans="2:9">
      <c r="B7419" s="109"/>
      <c r="C7419" s="109"/>
      <c r="D7419" s="109"/>
      <c r="E7419" s="109"/>
      <c r="F7419" s="109"/>
      <c r="G7419" s="109"/>
      <c r="H7419" s="109"/>
      <c r="I7419" s="110"/>
    </row>
    <row r="7420" spans="2:9">
      <c r="B7420" s="109"/>
      <c r="C7420" s="109"/>
      <c r="D7420" s="109"/>
      <c r="E7420" s="109"/>
      <c r="F7420" s="109"/>
      <c r="G7420" s="109"/>
      <c r="H7420" s="109"/>
      <c r="I7420" s="110"/>
    </row>
    <row r="7421" spans="2:9">
      <c r="B7421" s="109"/>
      <c r="C7421" s="109"/>
      <c r="D7421" s="109"/>
      <c r="E7421" s="109"/>
      <c r="F7421" s="109"/>
      <c r="G7421" s="109"/>
      <c r="H7421" s="109"/>
      <c r="I7421" s="110"/>
    </row>
    <row r="7422" spans="2:9">
      <c r="B7422" s="109"/>
      <c r="C7422" s="109"/>
      <c r="D7422" s="109"/>
      <c r="E7422" s="109"/>
      <c r="F7422" s="109"/>
      <c r="G7422" s="109"/>
      <c r="H7422" s="109"/>
      <c r="I7422" s="110"/>
    </row>
    <row r="7423" spans="2:9">
      <c r="B7423" s="109"/>
      <c r="C7423" s="109"/>
      <c r="D7423" s="109"/>
      <c r="E7423" s="109"/>
      <c r="F7423" s="109"/>
      <c r="G7423" s="109"/>
      <c r="H7423" s="109"/>
      <c r="I7423" s="110"/>
    </row>
    <row r="7424" spans="2:9">
      <c r="B7424" s="109"/>
      <c r="C7424" s="109"/>
      <c r="D7424" s="109"/>
      <c r="E7424" s="109"/>
      <c r="F7424" s="109"/>
      <c r="G7424" s="109"/>
      <c r="H7424" s="109"/>
      <c r="I7424" s="110"/>
    </row>
    <row r="7425" spans="2:9">
      <c r="B7425" s="109"/>
      <c r="C7425" s="109"/>
      <c r="D7425" s="109"/>
      <c r="E7425" s="109"/>
      <c r="F7425" s="109"/>
      <c r="G7425" s="109"/>
      <c r="H7425" s="109"/>
      <c r="I7425" s="110"/>
    </row>
    <row r="7426" spans="2:9">
      <c r="B7426" s="109"/>
      <c r="C7426" s="109"/>
      <c r="D7426" s="109"/>
      <c r="E7426" s="109"/>
      <c r="F7426" s="109"/>
      <c r="G7426" s="109"/>
      <c r="H7426" s="109"/>
      <c r="I7426" s="110"/>
    </row>
    <row r="7427" spans="2:9">
      <c r="B7427" s="109"/>
      <c r="C7427" s="109"/>
      <c r="D7427" s="109"/>
      <c r="E7427" s="109"/>
      <c r="F7427" s="109"/>
      <c r="G7427" s="109"/>
      <c r="H7427" s="109"/>
      <c r="I7427" s="110"/>
    </row>
    <row r="7428" spans="2:9">
      <c r="B7428" s="109"/>
      <c r="C7428" s="109"/>
      <c r="D7428" s="109"/>
      <c r="E7428" s="109"/>
      <c r="F7428" s="109"/>
      <c r="G7428" s="109"/>
      <c r="H7428" s="109"/>
      <c r="I7428" s="110"/>
    </row>
    <row r="7429" spans="2:9">
      <c r="B7429" s="109"/>
      <c r="C7429" s="109"/>
      <c r="D7429" s="109"/>
      <c r="E7429" s="109"/>
      <c r="F7429" s="109"/>
      <c r="G7429" s="109"/>
      <c r="H7429" s="109"/>
      <c r="I7429" s="110"/>
    </row>
    <row r="7430" spans="2:9">
      <c r="B7430" s="109"/>
      <c r="C7430" s="109"/>
      <c r="D7430" s="109"/>
      <c r="E7430" s="109"/>
      <c r="F7430" s="109"/>
      <c r="G7430" s="109"/>
      <c r="H7430" s="109"/>
      <c r="I7430" s="110"/>
    </row>
    <row r="7431" spans="2:9">
      <c r="B7431" s="109"/>
      <c r="C7431" s="109"/>
      <c r="D7431" s="109"/>
      <c r="E7431" s="109"/>
      <c r="F7431" s="109"/>
      <c r="G7431" s="109"/>
      <c r="H7431" s="109"/>
      <c r="I7431" s="110"/>
    </row>
    <row r="7432" spans="2:9">
      <c r="B7432" s="109"/>
      <c r="C7432" s="109"/>
      <c r="D7432" s="109"/>
      <c r="E7432" s="109"/>
      <c r="F7432" s="109"/>
      <c r="G7432" s="109"/>
      <c r="H7432" s="109"/>
      <c r="I7432" s="110"/>
    </row>
    <row r="7433" spans="2:9">
      <c r="B7433" s="109"/>
      <c r="C7433" s="109"/>
      <c r="D7433" s="109"/>
      <c r="E7433" s="109"/>
      <c r="F7433" s="109"/>
      <c r="G7433" s="109"/>
      <c r="H7433" s="109"/>
      <c r="I7433" s="110"/>
    </row>
    <row r="7434" spans="2:9">
      <c r="B7434" s="109"/>
      <c r="C7434" s="109"/>
      <c r="D7434" s="109"/>
      <c r="E7434" s="109"/>
      <c r="F7434" s="109"/>
      <c r="G7434" s="109"/>
      <c r="H7434" s="109"/>
      <c r="I7434" s="110"/>
    </row>
    <row r="7435" spans="2:9">
      <c r="B7435" s="109"/>
      <c r="C7435" s="109"/>
      <c r="D7435" s="109"/>
      <c r="E7435" s="109"/>
      <c r="F7435" s="109"/>
      <c r="G7435" s="109"/>
      <c r="H7435" s="109"/>
      <c r="I7435" s="110"/>
    </row>
    <row r="7436" spans="2:9">
      <c r="B7436" s="109"/>
      <c r="C7436" s="109"/>
      <c r="D7436" s="109"/>
      <c r="E7436" s="109"/>
      <c r="F7436" s="109"/>
      <c r="G7436" s="109"/>
      <c r="H7436" s="109"/>
      <c r="I7436" s="110"/>
    </row>
    <row r="7437" spans="2:9">
      <c r="B7437" s="109"/>
      <c r="C7437" s="109"/>
      <c r="D7437" s="109"/>
      <c r="E7437" s="109"/>
      <c r="F7437" s="109"/>
      <c r="G7437" s="109"/>
      <c r="H7437" s="109"/>
      <c r="I7437" s="110"/>
    </row>
    <row r="7438" spans="2:9">
      <c r="B7438" s="109"/>
      <c r="C7438" s="109"/>
      <c r="D7438" s="109"/>
      <c r="E7438" s="109"/>
      <c r="F7438" s="109"/>
      <c r="G7438" s="109"/>
      <c r="H7438" s="109"/>
      <c r="I7438" s="110"/>
    </row>
    <row r="7439" spans="2:9">
      <c r="B7439" s="109"/>
      <c r="C7439" s="109"/>
      <c r="D7439" s="109"/>
      <c r="E7439" s="109"/>
      <c r="F7439" s="109"/>
      <c r="G7439" s="109"/>
      <c r="H7439" s="109"/>
      <c r="I7439" s="110"/>
    </row>
    <row r="7440" spans="2:9">
      <c r="B7440" s="109"/>
      <c r="C7440" s="109"/>
      <c r="D7440" s="109"/>
      <c r="E7440" s="109"/>
      <c r="F7440" s="109"/>
      <c r="G7440" s="109"/>
      <c r="H7440" s="109"/>
      <c r="I7440" s="110"/>
    </row>
    <row r="7441" spans="2:9">
      <c r="B7441" s="109"/>
      <c r="C7441" s="109"/>
      <c r="D7441" s="109"/>
      <c r="E7441" s="109"/>
      <c r="F7441" s="109"/>
      <c r="G7441" s="109"/>
      <c r="H7441" s="109"/>
      <c r="I7441" s="110"/>
    </row>
    <row r="7442" spans="2:9">
      <c r="B7442" s="109"/>
      <c r="C7442" s="109"/>
      <c r="D7442" s="109"/>
      <c r="E7442" s="109"/>
      <c r="F7442" s="109"/>
      <c r="G7442" s="109"/>
      <c r="H7442" s="109"/>
      <c r="I7442" s="110"/>
    </row>
    <row r="7443" spans="2:9">
      <c r="B7443" s="109"/>
      <c r="C7443" s="109"/>
      <c r="D7443" s="109"/>
      <c r="E7443" s="109"/>
      <c r="F7443" s="109"/>
      <c r="G7443" s="109"/>
      <c r="H7443" s="109"/>
      <c r="I7443" s="110"/>
    </row>
    <row r="7444" spans="2:9">
      <c r="B7444" s="109"/>
      <c r="C7444" s="109"/>
      <c r="D7444" s="109"/>
      <c r="E7444" s="109"/>
      <c r="F7444" s="109"/>
      <c r="G7444" s="109"/>
      <c r="H7444" s="109"/>
      <c r="I7444" s="110"/>
    </row>
    <row r="7445" spans="2:9">
      <c r="B7445" s="109"/>
      <c r="C7445" s="109"/>
      <c r="D7445" s="109"/>
      <c r="E7445" s="109"/>
      <c r="F7445" s="109"/>
      <c r="G7445" s="109"/>
      <c r="H7445" s="109"/>
      <c r="I7445" s="110"/>
    </row>
    <row r="7446" spans="2:9">
      <c r="B7446" s="109"/>
      <c r="C7446" s="109"/>
      <c r="D7446" s="109"/>
      <c r="E7446" s="109"/>
      <c r="F7446" s="109"/>
      <c r="G7446" s="109"/>
      <c r="H7446" s="109"/>
      <c r="I7446" s="110"/>
    </row>
    <row r="7447" spans="2:9">
      <c r="B7447" s="109"/>
      <c r="C7447" s="109"/>
      <c r="D7447" s="109"/>
      <c r="E7447" s="109"/>
      <c r="F7447" s="109"/>
      <c r="G7447" s="109"/>
      <c r="H7447" s="109"/>
      <c r="I7447" s="110"/>
    </row>
    <row r="7448" spans="2:9">
      <c r="B7448" s="109"/>
      <c r="C7448" s="109"/>
      <c r="D7448" s="109"/>
      <c r="E7448" s="109"/>
      <c r="F7448" s="109"/>
      <c r="G7448" s="109"/>
      <c r="H7448" s="109"/>
      <c r="I7448" s="110"/>
    </row>
    <row r="7449" spans="2:9">
      <c r="B7449" s="109"/>
      <c r="C7449" s="109"/>
      <c r="D7449" s="109"/>
      <c r="E7449" s="109"/>
      <c r="F7449" s="109"/>
      <c r="G7449" s="109"/>
      <c r="H7449" s="109"/>
      <c r="I7449" s="110"/>
    </row>
    <row r="7450" spans="2:9">
      <c r="B7450" s="109"/>
      <c r="C7450" s="109"/>
      <c r="D7450" s="109"/>
      <c r="E7450" s="109"/>
      <c r="F7450" s="109"/>
      <c r="G7450" s="109"/>
      <c r="H7450" s="109"/>
      <c r="I7450" s="110"/>
    </row>
    <row r="7451" spans="2:9">
      <c r="B7451" s="109"/>
      <c r="C7451" s="109"/>
      <c r="D7451" s="109"/>
      <c r="E7451" s="109"/>
      <c r="F7451" s="109"/>
      <c r="G7451" s="109"/>
      <c r="H7451" s="109"/>
      <c r="I7451" s="110"/>
    </row>
    <row r="7452" spans="2:9">
      <c r="B7452" s="109"/>
      <c r="C7452" s="109"/>
      <c r="D7452" s="109"/>
      <c r="E7452" s="109"/>
      <c r="F7452" s="109"/>
      <c r="G7452" s="109"/>
      <c r="H7452" s="109"/>
      <c r="I7452" s="110"/>
    </row>
    <row r="7453" spans="2:9">
      <c r="B7453" s="109"/>
      <c r="C7453" s="109"/>
      <c r="D7453" s="109"/>
      <c r="E7453" s="109"/>
      <c r="F7453" s="109"/>
      <c r="G7453" s="109"/>
      <c r="H7453" s="109"/>
      <c r="I7453" s="110"/>
    </row>
    <row r="7454" spans="2:9">
      <c r="B7454" s="109"/>
      <c r="C7454" s="109"/>
      <c r="D7454" s="109"/>
      <c r="E7454" s="109"/>
      <c r="F7454" s="109"/>
      <c r="G7454" s="109"/>
      <c r="H7454" s="109"/>
      <c r="I7454" s="110"/>
    </row>
    <row r="7455" spans="2:9">
      <c r="B7455" s="109"/>
      <c r="C7455" s="109"/>
      <c r="D7455" s="109"/>
      <c r="E7455" s="109"/>
      <c r="F7455" s="109"/>
      <c r="G7455" s="109"/>
      <c r="H7455" s="109"/>
      <c r="I7455" s="110"/>
    </row>
    <row r="7456" spans="2:9">
      <c r="B7456" s="109"/>
      <c r="C7456" s="109"/>
      <c r="D7456" s="109"/>
      <c r="E7456" s="109"/>
      <c r="F7456" s="109"/>
      <c r="G7456" s="109"/>
      <c r="H7456" s="109"/>
      <c r="I7456" s="110"/>
    </row>
    <row r="7457" spans="2:9">
      <c r="B7457" s="109"/>
      <c r="C7457" s="109"/>
      <c r="D7457" s="109"/>
      <c r="E7457" s="109"/>
      <c r="F7457" s="109"/>
      <c r="G7457" s="109"/>
      <c r="H7457" s="109"/>
      <c r="I7457" s="110"/>
    </row>
    <row r="7458" spans="2:9">
      <c r="B7458" s="109"/>
      <c r="C7458" s="109"/>
      <c r="D7458" s="109"/>
      <c r="E7458" s="109"/>
      <c r="F7458" s="109"/>
      <c r="G7458" s="109"/>
      <c r="H7458" s="109"/>
      <c r="I7458" s="110"/>
    </row>
    <row r="7459" spans="2:9">
      <c r="B7459" s="109"/>
      <c r="C7459" s="109"/>
      <c r="D7459" s="109"/>
      <c r="E7459" s="109"/>
      <c r="F7459" s="109"/>
      <c r="G7459" s="109"/>
      <c r="H7459" s="109"/>
      <c r="I7459" s="110"/>
    </row>
    <row r="7460" spans="2:9">
      <c r="B7460" s="109"/>
      <c r="C7460" s="109"/>
      <c r="D7460" s="109"/>
      <c r="E7460" s="109"/>
      <c r="F7460" s="109"/>
      <c r="G7460" s="109"/>
      <c r="H7460" s="109"/>
      <c r="I7460" s="110"/>
    </row>
    <row r="7461" spans="2:9">
      <c r="B7461" s="109"/>
      <c r="C7461" s="109"/>
      <c r="D7461" s="109"/>
      <c r="E7461" s="109"/>
      <c r="F7461" s="109"/>
      <c r="G7461" s="109"/>
      <c r="H7461" s="109"/>
      <c r="I7461" s="110"/>
    </row>
    <row r="7462" spans="2:9">
      <c r="B7462" s="109"/>
      <c r="C7462" s="109"/>
      <c r="D7462" s="109"/>
      <c r="E7462" s="109"/>
      <c r="F7462" s="109"/>
      <c r="G7462" s="109"/>
      <c r="H7462" s="109"/>
      <c r="I7462" s="110"/>
    </row>
    <row r="7463" spans="2:9">
      <c r="B7463" s="109"/>
      <c r="C7463" s="109"/>
      <c r="D7463" s="109"/>
      <c r="E7463" s="109"/>
      <c r="F7463" s="109"/>
      <c r="G7463" s="109"/>
      <c r="H7463" s="109"/>
      <c r="I7463" s="110"/>
    </row>
    <row r="7464" spans="2:9">
      <c r="B7464" s="109"/>
      <c r="C7464" s="109"/>
      <c r="D7464" s="109"/>
      <c r="E7464" s="109"/>
      <c r="F7464" s="109"/>
      <c r="G7464" s="109"/>
      <c r="H7464" s="109"/>
      <c r="I7464" s="110"/>
    </row>
    <row r="7465" spans="2:9">
      <c r="B7465" s="109"/>
      <c r="C7465" s="109"/>
      <c r="D7465" s="109"/>
      <c r="E7465" s="109"/>
      <c r="F7465" s="109"/>
      <c r="G7465" s="109"/>
      <c r="H7465" s="109"/>
      <c r="I7465" s="110"/>
    </row>
    <row r="7466" spans="2:9">
      <c r="B7466" s="109"/>
      <c r="C7466" s="109"/>
      <c r="D7466" s="109"/>
      <c r="E7466" s="109"/>
      <c r="F7466" s="109"/>
      <c r="G7466" s="109"/>
      <c r="H7466" s="109"/>
      <c r="I7466" s="110"/>
    </row>
    <row r="7467" spans="2:9">
      <c r="B7467" s="109"/>
      <c r="C7467" s="109"/>
      <c r="D7467" s="109"/>
      <c r="E7467" s="109"/>
      <c r="F7467" s="109"/>
      <c r="G7467" s="109"/>
      <c r="H7467" s="109"/>
      <c r="I7467" s="110"/>
    </row>
    <row r="7468" spans="2:9">
      <c r="B7468" s="109"/>
      <c r="C7468" s="109"/>
      <c r="D7468" s="109"/>
      <c r="E7468" s="109"/>
      <c r="F7468" s="109"/>
      <c r="G7468" s="109"/>
      <c r="H7468" s="109"/>
      <c r="I7468" s="110"/>
    </row>
    <row r="7469" spans="2:9">
      <c r="B7469" s="109"/>
      <c r="C7469" s="109"/>
      <c r="D7469" s="109"/>
      <c r="E7469" s="109"/>
      <c r="F7469" s="109"/>
      <c r="G7469" s="109"/>
      <c r="H7469" s="109"/>
      <c r="I7469" s="110"/>
    </row>
    <row r="7470" spans="2:9">
      <c r="B7470" s="109"/>
      <c r="C7470" s="109"/>
      <c r="D7470" s="109"/>
      <c r="E7470" s="109"/>
      <c r="F7470" s="109"/>
      <c r="G7470" s="109"/>
      <c r="H7470" s="109"/>
      <c r="I7470" s="110"/>
    </row>
    <row r="7471" spans="2:9">
      <c r="B7471" s="109"/>
      <c r="C7471" s="109"/>
      <c r="D7471" s="109"/>
      <c r="E7471" s="109"/>
      <c r="F7471" s="109"/>
      <c r="G7471" s="109"/>
      <c r="H7471" s="109"/>
      <c r="I7471" s="110"/>
    </row>
    <row r="7472" spans="2:9">
      <c r="B7472" s="109"/>
      <c r="C7472" s="109"/>
      <c r="D7472" s="109"/>
      <c r="E7472" s="109"/>
      <c r="F7472" s="109"/>
      <c r="G7472" s="109"/>
      <c r="H7472" s="109"/>
      <c r="I7472" s="110"/>
    </row>
    <row r="7473" spans="2:9">
      <c r="B7473" s="109"/>
      <c r="C7473" s="109"/>
      <c r="D7473" s="109"/>
      <c r="E7473" s="109"/>
      <c r="F7473" s="109"/>
      <c r="G7473" s="109"/>
      <c r="H7473" s="109"/>
      <c r="I7473" s="110"/>
    </row>
    <row r="7474" spans="2:9">
      <c r="B7474" s="109"/>
      <c r="C7474" s="109"/>
      <c r="D7474" s="109"/>
      <c r="E7474" s="109"/>
      <c r="F7474" s="109"/>
      <c r="G7474" s="109"/>
      <c r="H7474" s="109"/>
      <c r="I7474" s="110"/>
    </row>
    <row r="7475" spans="2:9">
      <c r="B7475" s="109"/>
      <c r="C7475" s="109"/>
      <c r="D7475" s="109"/>
      <c r="E7475" s="109"/>
      <c r="F7475" s="109"/>
      <c r="G7475" s="109"/>
      <c r="H7475" s="109"/>
      <c r="I7475" s="110"/>
    </row>
    <row r="7476" spans="2:9">
      <c r="B7476" s="109"/>
      <c r="C7476" s="109"/>
      <c r="D7476" s="109"/>
      <c r="E7476" s="109"/>
      <c r="F7476" s="109"/>
      <c r="G7476" s="109"/>
      <c r="H7476" s="109"/>
      <c r="I7476" s="110"/>
    </row>
    <row r="7477" spans="2:9">
      <c r="B7477" s="109"/>
      <c r="C7477" s="109"/>
      <c r="D7477" s="109"/>
      <c r="E7477" s="109"/>
      <c r="F7477" s="109"/>
      <c r="G7477" s="109"/>
      <c r="H7477" s="109"/>
      <c r="I7477" s="110"/>
    </row>
    <row r="7478" spans="2:9">
      <c r="B7478" s="109"/>
      <c r="C7478" s="109"/>
      <c r="D7478" s="109"/>
      <c r="E7478" s="109"/>
      <c r="F7478" s="109"/>
      <c r="G7478" s="109"/>
      <c r="H7478" s="109"/>
      <c r="I7478" s="110"/>
    </row>
    <row r="7479" spans="2:9">
      <c r="B7479" s="109"/>
      <c r="C7479" s="109"/>
      <c r="D7479" s="109"/>
      <c r="E7479" s="109"/>
      <c r="F7479" s="109"/>
      <c r="G7479" s="109"/>
      <c r="H7479" s="109"/>
      <c r="I7479" s="110"/>
    </row>
    <row r="7480" spans="2:9">
      <c r="B7480" s="109"/>
      <c r="C7480" s="109"/>
      <c r="D7480" s="109"/>
      <c r="E7480" s="109"/>
      <c r="F7480" s="109"/>
      <c r="G7480" s="109"/>
      <c r="H7480" s="109"/>
      <c r="I7480" s="110"/>
    </row>
    <row r="7481" spans="2:9">
      <c r="B7481" s="109"/>
      <c r="C7481" s="109"/>
      <c r="D7481" s="109"/>
      <c r="E7481" s="109"/>
      <c r="F7481" s="109"/>
      <c r="G7481" s="109"/>
      <c r="H7481" s="109"/>
      <c r="I7481" s="110"/>
    </row>
    <row r="7482" spans="2:9">
      <c r="B7482" s="109"/>
      <c r="C7482" s="109"/>
      <c r="D7482" s="109"/>
      <c r="E7482" s="109"/>
      <c r="F7482" s="109"/>
      <c r="G7482" s="109"/>
      <c r="H7482" s="109"/>
      <c r="I7482" s="110"/>
    </row>
    <row r="7483" spans="2:9">
      <c r="B7483" s="109"/>
      <c r="C7483" s="109"/>
      <c r="D7483" s="109"/>
      <c r="E7483" s="109"/>
      <c r="F7483" s="109"/>
      <c r="G7483" s="109"/>
      <c r="H7483" s="109"/>
      <c r="I7483" s="110"/>
    </row>
    <row r="7484" spans="2:9">
      <c r="B7484" s="109"/>
      <c r="C7484" s="109"/>
      <c r="D7484" s="109"/>
      <c r="E7484" s="109"/>
      <c r="F7484" s="109"/>
      <c r="G7484" s="109"/>
      <c r="H7484" s="109"/>
      <c r="I7484" s="110"/>
    </row>
    <row r="7485" spans="2:9">
      <c r="B7485" s="109"/>
      <c r="C7485" s="109"/>
      <c r="D7485" s="109"/>
      <c r="E7485" s="109"/>
      <c r="F7485" s="109"/>
      <c r="G7485" s="109"/>
      <c r="H7485" s="109"/>
      <c r="I7485" s="110"/>
    </row>
    <row r="7486" spans="2:9">
      <c r="B7486" s="109"/>
      <c r="C7486" s="109"/>
      <c r="D7486" s="109"/>
      <c r="E7486" s="109"/>
      <c r="F7486" s="109"/>
      <c r="G7486" s="109"/>
      <c r="H7486" s="109"/>
      <c r="I7486" s="110"/>
    </row>
    <row r="7487" spans="2:9">
      <c r="B7487" s="109"/>
      <c r="C7487" s="109"/>
      <c r="D7487" s="109"/>
      <c r="E7487" s="109"/>
      <c r="F7487" s="109"/>
      <c r="G7487" s="109"/>
      <c r="H7487" s="109"/>
      <c r="I7487" s="110"/>
    </row>
    <row r="7488" spans="2:9">
      <c r="B7488" s="109"/>
      <c r="C7488" s="109"/>
      <c r="D7488" s="109"/>
      <c r="E7488" s="109"/>
      <c r="F7488" s="109"/>
      <c r="G7488" s="109"/>
      <c r="H7488" s="109"/>
      <c r="I7488" s="110"/>
    </row>
    <row r="7489" spans="2:9">
      <c r="B7489" s="109"/>
      <c r="C7489" s="109"/>
      <c r="D7489" s="109"/>
      <c r="E7489" s="109"/>
      <c r="F7489" s="109"/>
      <c r="G7489" s="109"/>
      <c r="H7489" s="109"/>
      <c r="I7489" s="110"/>
    </row>
    <row r="7490" spans="2:9">
      <c r="B7490" s="109"/>
      <c r="C7490" s="109"/>
      <c r="D7490" s="109"/>
      <c r="E7490" s="109"/>
      <c r="F7490" s="109"/>
      <c r="G7490" s="109"/>
      <c r="H7490" s="109"/>
      <c r="I7490" s="110"/>
    </row>
    <row r="7491" spans="2:9">
      <c r="B7491" s="109"/>
      <c r="C7491" s="109"/>
      <c r="D7491" s="109"/>
      <c r="E7491" s="109"/>
      <c r="F7491" s="109"/>
      <c r="G7491" s="109"/>
      <c r="H7491" s="109"/>
      <c r="I7491" s="110"/>
    </row>
    <row r="7492" spans="2:9">
      <c r="B7492" s="109"/>
      <c r="C7492" s="109"/>
      <c r="D7492" s="109"/>
      <c r="E7492" s="109"/>
      <c r="F7492" s="109"/>
      <c r="G7492" s="109"/>
      <c r="H7492" s="109"/>
      <c r="I7492" s="110"/>
    </row>
    <row r="7493" spans="2:9">
      <c r="B7493" s="109"/>
      <c r="C7493" s="109"/>
      <c r="D7493" s="109"/>
      <c r="E7493" s="109"/>
      <c r="F7493" s="109"/>
      <c r="G7493" s="109"/>
      <c r="H7493" s="109"/>
      <c r="I7493" s="110"/>
    </row>
    <row r="7494" spans="2:9">
      <c r="B7494" s="109"/>
      <c r="C7494" s="109"/>
      <c r="D7494" s="109"/>
      <c r="E7494" s="109"/>
      <c r="F7494" s="109"/>
      <c r="G7494" s="109"/>
      <c r="H7494" s="109"/>
      <c r="I7494" s="110"/>
    </row>
    <row r="7495" spans="2:9">
      <c r="B7495" s="109"/>
      <c r="C7495" s="109"/>
      <c r="D7495" s="109"/>
      <c r="E7495" s="109"/>
      <c r="F7495" s="109"/>
      <c r="G7495" s="109"/>
      <c r="H7495" s="109"/>
      <c r="I7495" s="110"/>
    </row>
    <row r="7496" spans="2:9">
      <c r="B7496" s="109"/>
      <c r="C7496" s="109"/>
      <c r="D7496" s="109"/>
      <c r="E7496" s="109"/>
      <c r="F7496" s="109"/>
      <c r="G7496" s="109"/>
      <c r="H7496" s="109"/>
      <c r="I7496" s="110"/>
    </row>
    <row r="7497" spans="2:9">
      <c r="B7497" s="109"/>
      <c r="C7497" s="109"/>
      <c r="D7497" s="109"/>
      <c r="E7497" s="109"/>
      <c r="F7497" s="109"/>
      <c r="G7497" s="109"/>
      <c r="H7497" s="109"/>
      <c r="I7497" s="110"/>
    </row>
    <row r="7498" spans="2:9">
      <c r="B7498" s="109"/>
      <c r="C7498" s="109"/>
      <c r="D7498" s="109"/>
      <c r="E7498" s="109"/>
      <c r="F7498" s="109"/>
      <c r="G7498" s="109"/>
      <c r="H7498" s="109"/>
      <c r="I7498" s="110"/>
    </row>
    <row r="7499" spans="2:9">
      <c r="B7499" s="109"/>
      <c r="C7499" s="109"/>
      <c r="D7499" s="109"/>
      <c r="E7499" s="109"/>
      <c r="F7499" s="109"/>
      <c r="G7499" s="109"/>
      <c r="H7499" s="109"/>
      <c r="I7499" s="110"/>
    </row>
    <row r="7500" spans="2:9">
      <c r="B7500" s="109"/>
      <c r="C7500" s="109"/>
      <c r="D7500" s="109"/>
      <c r="E7500" s="109"/>
      <c r="F7500" s="109"/>
      <c r="G7500" s="109"/>
      <c r="H7500" s="109"/>
      <c r="I7500" s="110"/>
    </row>
    <row r="7501" spans="2:9">
      <c r="B7501" s="109"/>
      <c r="C7501" s="109"/>
      <c r="D7501" s="109"/>
      <c r="E7501" s="109"/>
      <c r="F7501" s="109"/>
      <c r="G7501" s="109"/>
      <c r="H7501" s="109"/>
      <c r="I7501" s="110"/>
    </row>
    <row r="7502" spans="2:9">
      <c r="B7502" s="109"/>
      <c r="C7502" s="109"/>
      <c r="D7502" s="109"/>
      <c r="E7502" s="109"/>
      <c r="F7502" s="109"/>
      <c r="G7502" s="109"/>
      <c r="H7502" s="109"/>
      <c r="I7502" s="110"/>
    </row>
    <row r="7503" spans="2:9">
      <c r="B7503" s="109"/>
      <c r="C7503" s="109"/>
      <c r="D7503" s="109"/>
      <c r="E7503" s="109"/>
      <c r="F7503" s="109"/>
      <c r="G7503" s="109"/>
      <c r="H7503" s="109"/>
      <c r="I7503" s="110"/>
    </row>
    <row r="7504" spans="2:9">
      <c r="B7504" s="109"/>
      <c r="C7504" s="109"/>
      <c r="D7504" s="109"/>
      <c r="E7504" s="109"/>
      <c r="F7504" s="109"/>
      <c r="G7504" s="109"/>
      <c r="H7504" s="109"/>
      <c r="I7504" s="110"/>
    </row>
    <row r="7505" spans="2:9">
      <c r="B7505" s="109"/>
      <c r="C7505" s="109"/>
      <c r="D7505" s="109"/>
      <c r="E7505" s="109"/>
      <c r="F7505" s="109"/>
      <c r="G7505" s="109"/>
      <c r="H7505" s="109"/>
      <c r="I7505" s="110"/>
    </row>
    <row r="7506" spans="2:9">
      <c r="B7506" s="109"/>
      <c r="C7506" s="109"/>
      <c r="D7506" s="109"/>
      <c r="E7506" s="109"/>
      <c r="F7506" s="109"/>
      <c r="G7506" s="109"/>
      <c r="H7506" s="109"/>
      <c r="I7506" s="110"/>
    </row>
    <row r="7507" spans="2:9">
      <c r="B7507" s="109"/>
      <c r="C7507" s="109"/>
      <c r="D7507" s="109"/>
      <c r="E7507" s="109"/>
      <c r="F7507" s="109"/>
      <c r="G7507" s="109"/>
      <c r="H7507" s="109"/>
      <c r="I7507" s="110"/>
    </row>
    <row r="7508" spans="2:9">
      <c r="B7508" s="109"/>
      <c r="C7508" s="109"/>
      <c r="D7508" s="109"/>
      <c r="E7508" s="109"/>
      <c r="F7508" s="109"/>
      <c r="G7508" s="109"/>
      <c r="H7508" s="109"/>
      <c r="I7508" s="110"/>
    </row>
    <row r="7509" spans="2:9">
      <c r="B7509" s="109"/>
      <c r="C7509" s="109"/>
      <c r="D7509" s="109"/>
      <c r="E7509" s="109"/>
      <c r="F7509" s="109"/>
      <c r="G7509" s="109"/>
      <c r="H7509" s="109"/>
      <c r="I7509" s="110"/>
    </row>
    <row r="7510" spans="2:9">
      <c r="B7510" s="109"/>
      <c r="C7510" s="109"/>
      <c r="D7510" s="109"/>
      <c r="E7510" s="109"/>
      <c r="F7510" s="109"/>
      <c r="G7510" s="109"/>
      <c r="H7510" s="109"/>
      <c r="I7510" s="110"/>
    </row>
    <row r="7511" spans="2:9">
      <c r="B7511" s="109"/>
      <c r="C7511" s="109"/>
      <c r="D7511" s="109"/>
      <c r="E7511" s="109"/>
      <c r="F7511" s="109"/>
      <c r="G7511" s="109"/>
      <c r="H7511" s="109"/>
      <c r="I7511" s="110"/>
    </row>
    <row r="7512" spans="2:9">
      <c r="B7512" s="109"/>
      <c r="C7512" s="109"/>
      <c r="D7512" s="109"/>
      <c r="E7512" s="109"/>
      <c r="F7512" s="109"/>
      <c r="G7512" s="109"/>
      <c r="H7512" s="109"/>
      <c r="I7512" s="110"/>
    </row>
    <row r="7513" spans="2:9">
      <c r="B7513" s="109"/>
      <c r="C7513" s="109"/>
      <c r="D7513" s="109"/>
      <c r="E7513" s="109"/>
      <c r="F7513" s="109"/>
      <c r="G7513" s="109"/>
      <c r="H7513" s="109"/>
      <c r="I7513" s="110"/>
    </row>
    <row r="7514" spans="2:9">
      <c r="B7514" s="109"/>
      <c r="C7514" s="109"/>
      <c r="D7514" s="109"/>
      <c r="E7514" s="109"/>
      <c r="F7514" s="109"/>
      <c r="G7514" s="109"/>
      <c r="H7514" s="109"/>
      <c r="I7514" s="110"/>
    </row>
    <row r="7515" spans="2:9">
      <c r="B7515" s="109"/>
      <c r="C7515" s="109"/>
      <c r="D7515" s="109"/>
      <c r="E7515" s="109"/>
      <c r="F7515" s="109"/>
      <c r="G7515" s="109"/>
      <c r="H7515" s="109"/>
      <c r="I7515" s="110"/>
    </row>
    <row r="7516" spans="2:9">
      <c r="B7516" s="109"/>
      <c r="C7516" s="109"/>
      <c r="D7516" s="109"/>
      <c r="E7516" s="109"/>
      <c r="F7516" s="109"/>
      <c r="G7516" s="109"/>
      <c r="H7516" s="109"/>
      <c r="I7516" s="110"/>
    </row>
    <row r="7517" spans="2:9">
      <c r="B7517" s="109"/>
      <c r="C7517" s="109"/>
      <c r="D7517" s="109"/>
      <c r="E7517" s="109"/>
      <c r="F7517" s="109"/>
      <c r="G7517" s="109"/>
      <c r="H7517" s="109"/>
      <c r="I7517" s="110"/>
    </row>
    <row r="7518" spans="2:9">
      <c r="B7518" s="109"/>
      <c r="C7518" s="109"/>
      <c r="D7518" s="109"/>
      <c r="E7518" s="109"/>
      <c r="F7518" s="109"/>
      <c r="G7518" s="109"/>
      <c r="H7518" s="109"/>
      <c r="I7518" s="110"/>
    </row>
    <row r="7519" spans="2:9">
      <c r="B7519" s="109"/>
      <c r="C7519" s="109"/>
      <c r="D7519" s="109"/>
      <c r="E7519" s="109"/>
      <c r="F7519" s="109"/>
      <c r="G7519" s="109"/>
      <c r="H7519" s="109"/>
      <c r="I7519" s="110"/>
    </row>
    <row r="7520" spans="2:9">
      <c r="B7520" s="109"/>
      <c r="C7520" s="109"/>
      <c r="D7520" s="109"/>
      <c r="E7520" s="109"/>
      <c r="F7520" s="109"/>
      <c r="G7520" s="109"/>
      <c r="H7520" s="109"/>
      <c r="I7520" s="110"/>
    </row>
    <row r="7521" spans="2:9">
      <c r="B7521" s="109"/>
      <c r="C7521" s="109"/>
      <c r="D7521" s="109"/>
      <c r="E7521" s="109"/>
      <c r="F7521" s="109"/>
      <c r="G7521" s="109"/>
      <c r="H7521" s="109"/>
      <c r="I7521" s="110"/>
    </row>
    <row r="7522" spans="2:9">
      <c r="B7522" s="109"/>
      <c r="C7522" s="109"/>
      <c r="D7522" s="109"/>
      <c r="E7522" s="109"/>
      <c r="F7522" s="109"/>
      <c r="G7522" s="109"/>
      <c r="H7522" s="109"/>
      <c r="I7522" s="110"/>
    </row>
    <row r="7523" spans="2:9">
      <c r="B7523" s="109"/>
      <c r="C7523" s="109"/>
      <c r="D7523" s="109"/>
      <c r="E7523" s="109"/>
      <c r="F7523" s="109"/>
      <c r="G7523" s="109"/>
      <c r="H7523" s="109"/>
      <c r="I7523" s="110"/>
    </row>
    <row r="7524" spans="2:9">
      <c r="B7524" s="109"/>
      <c r="C7524" s="109"/>
      <c r="D7524" s="109"/>
      <c r="E7524" s="109"/>
      <c r="F7524" s="109"/>
      <c r="G7524" s="109"/>
      <c r="H7524" s="109"/>
      <c r="I7524" s="110"/>
    </row>
    <row r="7525" spans="2:9">
      <c r="B7525" s="109"/>
      <c r="C7525" s="109"/>
      <c r="D7525" s="109"/>
      <c r="E7525" s="109"/>
      <c r="F7525" s="109"/>
      <c r="G7525" s="109"/>
      <c r="H7525" s="109"/>
      <c r="I7525" s="110"/>
    </row>
    <row r="7526" spans="2:9">
      <c r="B7526" s="109"/>
      <c r="C7526" s="109"/>
      <c r="D7526" s="109"/>
      <c r="E7526" s="109"/>
      <c r="F7526" s="109"/>
      <c r="G7526" s="109"/>
      <c r="H7526" s="109"/>
      <c r="I7526" s="110"/>
    </row>
    <row r="7527" spans="2:9">
      <c r="B7527" s="109"/>
      <c r="C7527" s="109"/>
      <c r="D7527" s="109"/>
      <c r="E7527" s="109"/>
      <c r="F7527" s="109"/>
      <c r="G7527" s="109"/>
      <c r="H7527" s="109"/>
      <c r="I7527" s="110"/>
    </row>
    <row r="7528" spans="2:9">
      <c r="B7528" s="109"/>
      <c r="C7528" s="109"/>
      <c r="D7528" s="109"/>
      <c r="E7528" s="109"/>
      <c r="F7528" s="109"/>
      <c r="G7528" s="109"/>
      <c r="H7528" s="109"/>
      <c r="I7528" s="110"/>
    </row>
    <row r="7529" spans="2:9">
      <c r="B7529" s="109"/>
      <c r="C7529" s="109"/>
      <c r="D7529" s="109"/>
      <c r="E7529" s="109"/>
      <c r="F7529" s="109"/>
      <c r="G7529" s="109"/>
      <c r="H7529" s="109"/>
      <c r="I7529" s="110"/>
    </row>
    <row r="7530" spans="2:9">
      <c r="B7530" s="109"/>
      <c r="C7530" s="109"/>
      <c r="D7530" s="109"/>
      <c r="E7530" s="109"/>
      <c r="F7530" s="109"/>
      <c r="G7530" s="109"/>
      <c r="H7530" s="109"/>
      <c r="I7530" s="110"/>
    </row>
    <row r="7531" spans="2:9">
      <c r="B7531" s="109"/>
      <c r="C7531" s="109"/>
      <c r="D7531" s="109"/>
      <c r="E7531" s="109"/>
      <c r="F7531" s="109"/>
      <c r="G7531" s="109"/>
      <c r="H7531" s="109"/>
      <c r="I7531" s="110"/>
    </row>
    <row r="7532" spans="2:9">
      <c r="B7532" s="109"/>
      <c r="C7532" s="109"/>
      <c r="D7532" s="109"/>
      <c r="E7532" s="109"/>
      <c r="F7532" s="109"/>
      <c r="G7532" s="109"/>
      <c r="H7532" s="109"/>
      <c r="I7532" s="110"/>
    </row>
    <row r="7533" spans="2:9">
      <c r="B7533" s="109"/>
      <c r="C7533" s="109"/>
      <c r="D7533" s="109"/>
      <c r="E7533" s="109"/>
      <c r="F7533" s="109"/>
      <c r="G7533" s="109"/>
      <c r="H7533" s="109"/>
      <c r="I7533" s="110"/>
    </row>
    <row r="7534" spans="2:9">
      <c r="B7534" s="109"/>
      <c r="C7534" s="109"/>
      <c r="D7534" s="109"/>
      <c r="E7534" s="109"/>
      <c r="F7534" s="109"/>
      <c r="G7534" s="109"/>
      <c r="H7534" s="109"/>
      <c r="I7534" s="110"/>
    </row>
    <row r="7535" spans="2:9">
      <c r="B7535" s="109"/>
      <c r="C7535" s="109"/>
      <c r="D7535" s="109"/>
      <c r="E7535" s="109"/>
      <c r="F7535" s="109"/>
      <c r="G7535" s="109"/>
      <c r="H7535" s="109"/>
      <c r="I7535" s="110"/>
    </row>
    <row r="7536" spans="2:9">
      <c r="B7536" s="109"/>
      <c r="C7536" s="109"/>
      <c r="D7536" s="109"/>
      <c r="E7536" s="109"/>
      <c r="F7536" s="109"/>
      <c r="G7536" s="109"/>
      <c r="H7536" s="109"/>
      <c r="I7536" s="110"/>
    </row>
    <row r="7537" spans="2:9">
      <c r="B7537" s="109"/>
      <c r="C7537" s="109"/>
      <c r="D7537" s="109"/>
      <c r="E7537" s="109"/>
      <c r="F7537" s="109"/>
      <c r="G7537" s="109"/>
      <c r="H7537" s="109"/>
      <c r="I7537" s="110"/>
    </row>
    <row r="7538" spans="2:9">
      <c r="B7538" s="109"/>
      <c r="C7538" s="109"/>
      <c r="D7538" s="109"/>
      <c r="E7538" s="109"/>
      <c r="F7538" s="109"/>
      <c r="G7538" s="109"/>
      <c r="H7538" s="109"/>
      <c r="I7538" s="110"/>
    </row>
    <row r="7539" spans="2:9">
      <c r="B7539" s="109"/>
      <c r="C7539" s="109"/>
      <c r="D7539" s="109"/>
      <c r="E7539" s="109"/>
      <c r="F7539" s="109"/>
      <c r="G7539" s="109"/>
      <c r="H7539" s="109"/>
      <c r="I7539" s="110"/>
    </row>
    <row r="7540" spans="2:9">
      <c r="B7540" s="109"/>
      <c r="C7540" s="109"/>
      <c r="D7540" s="109"/>
      <c r="E7540" s="109"/>
      <c r="F7540" s="109"/>
      <c r="G7540" s="109"/>
      <c r="H7540" s="109"/>
      <c r="I7540" s="110"/>
    </row>
    <row r="7541" spans="2:9">
      <c r="B7541" s="109"/>
      <c r="C7541" s="109"/>
      <c r="D7541" s="109"/>
      <c r="E7541" s="109"/>
      <c r="F7541" s="109"/>
      <c r="G7541" s="109"/>
      <c r="H7541" s="109"/>
      <c r="I7541" s="110"/>
    </row>
    <row r="7542" spans="2:9">
      <c r="B7542" s="109"/>
      <c r="C7542" s="109"/>
      <c r="D7542" s="109"/>
      <c r="E7542" s="109"/>
      <c r="F7542" s="109"/>
      <c r="G7542" s="109"/>
      <c r="H7542" s="109"/>
      <c r="I7542" s="110"/>
    </row>
    <row r="7543" spans="2:9">
      <c r="B7543" s="109"/>
      <c r="C7543" s="109"/>
      <c r="D7543" s="109"/>
      <c r="E7543" s="109"/>
      <c r="F7543" s="109"/>
      <c r="G7543" s="109"/>
      <c r="H7543" s="109"/>
      <c r="I7543" s="110"/>
    </row>
    <row r="7544" spans="2:9">
      <c r="B7544" s="109"/>
      <c r="C7544" s="109"/>
      <c r="D7544" s="109"/>
      <c r="E7544" s="109"/>
      <c r="F7544" s="109"/>
      <c r="G7544" s="109"/>
      <c r="H7544" s="109"/>
      <c r="I7544" s="110"/>
    </row>
    <row r="7545" spans="2:9">
      <c r="B7545" s="109"/>
      <c r="C7545" s="109"/>
      <c r="D7545" s="109"/>
      <c r="E7545" s="109"/>
      <c r="F7545" s="109"/>
      <c r="G7545" s="109"/>
      <c r="H7545" s="109"/>
      <c r="I7545" s="110"/>
    </row>
    <row r="7546" spans="2:9">
      <c r="B7546" s="109"/>
      <c r="C7546" s="109"/>
      <c r="D7546" s="109"/>
      <c r="E7546" s="109"/>
      <c r="F7546" s="109"/>
      <c r="G7546" s="109"/>
      <c r="H7546" s="109"/>
      <c r="I7546" s="110"/>
    </row>
    <row r="7547" spans="2:9">
      <c r="B7547" s="109"/>
      <c r="C7547" s="109"/>
      <c r="D7547" s="109"/>
      <c r="E7547" s="109"/>
      <c r="F7547" s="109"/>
      <c r="G7547" s="109"/>
      <c r="H7547" s="109"/>
      <c r="I7547" s="110"/>
    </row>
    <row r="7548" spans="2:9">
      <c r="B7548" s="109"/>
      <c r="C7548" s="109"/>
      <c r="D7548" s="109"/>
      <c r="E7548" s="109"/>
      <c r="F7548" s="109"/>
      <c r="G7548" s="109"/>
      <c r="H7548" s="109"/>
      <c r="I7548" s="110"/>
    </row>
    <row r="7549" spans="2:9">
      <c r="B7549" s="109"/>
      <c r="C7549" s="109"/>
      <c r="D7549" s="109"/>
      <c r="E7549" s="109"/>
      <c r="F7549" s="109"/>
      <c r="G7549" s="109"/>
      <c r="H7549" s="109"/>
      <c r="I7549" s="110"/>
    </row>
    <row r="7550" spans="2:9">
      <c r="B7550" s="109"/>
      <c r="C7550" s="109"/>
      <c r="D7550" s="109"/>
      <c r="E7550" s="109"/>
      <c r="F7550" s="109"/>
      <c r="G7550" s="109"/>
      <c r="H7550" s="109"/>
      <c r="I7550" s="110"/>
    </row>
    <row r="7551" spans="2:9">
      <c r="B7551" s="109"/>
      <c r="C7551" s="109"/>
      <c r="D7551" s="109"/>
      <c r="E7551" s="109"/>
      <c r="F7551" s="109"/>
      <c r="G7551" s="109"/>
      <c r="H7551" s="109"/>
      <c r="I7551" s="110"/>
    </row>
    <row r="7552" spans="2:9">
      <c r="B7552" s="109"/>
      <c r="C7552" s="109"/>
      <c r="D7552" s="109"/>
      <c r="E7552" s="109"/>
      <c r="F7552" s="109"/>
      <c r="G7552" s="109"/>
      <c r="H7552" s="109"/>
      <c r="I7552" s="110"/>
    </row>
    <row r="7553" spans="2:9">
      <c r="B7553" s="109"/>
      <c r="C7553" s="109"/>
      <c r="D7553" s="109"/>
      <c r="E7553" s="109"/>
      <c r="F7553" s="109"/>
      <c r="G7553" s="109"/>
      <c r="H7553" s="109"/>
      <c r="I7553" s="110"/>
    </row>
    <row r="7554" spans="2:9">
      <c r="B7554" s="109"/>
      <c r="C7554" s="109"/>
      <c r="D7554" s="109"/>
      <c r="E7554" s="109"/>
      <c r="F7554" s="109"/>
      <c r="G7554" s="109"/>
      <c r="H7554" s="109"/>
      <c r="I7554" s="110"/>
    </row>
    <row r="7555" spans="2:9">
      <c r="B7555" s="109"/>
      <c r="C7555" s="109"/>
      <c r="D7555" s="109"/>
      <c r="E7555" s="109"/>
      <c r="F7555" s="109"/>
      <c r="G7555" s="109"/>
      <c r="H7555" s="109"/>
      <c r="I7555" s="110"/>
    </row>
    <row r="7556" spans="2:9">
      <c r="B7556" s="109"/>
      <c r="C7556" s="109"/>
      <c r="D7556" s="109"/>
      <c r="E7556" s="109"/>
      <c r="F7556" s="109"/>
      <c r="G7556" s="109"/>
      <c r="H7556" s="109"/>
      <c r="I7556" s="110"/>
    </row>
    <row r="7557" spans="2:9">
      <c r="B7557" s="109"/>
      <c r="C7557" s="109"/>
      <c r="D7557" s="109"/>
      <c r="E7557" s="109"/>
      <c r="F7557" s="109"/>
      <c r="G7557" s="109"/>
      <c r="H7557" s="109"/>
      <c r="I7557" s="110"/>
    </row>
    <row r="7558" spans="2:9">
      <c r="B7558" s="109"/>
      <c r="C7558" s="109"/>
      <c r="D7558" s="109"/>
      <c r="E7558" s="109"/>
      <c r="F7558" s="109"/>
      <c r="G7558" s="109"/>
      <c r="H7558" s="109"/>
      <c r="I7558" s="110"/>
    </row>
    <row r="7559" spans="2:9">
      <c r="B7559" s="109"/>
      <c r="C7559" s="109"/>
      <c r="D7559" s="109"/>
      <c r="E7559" s="109"/>
      <c r="F7559" s="109"/>
      <c r="G7559" s="109"/>
      <c r="H7559" s="109"/>
      <c r="I7559" s="110"/>
    </row>
    <row r="7560" spans="2:9">
      <c r="B7560" s="109"/>
      <c r="C7560" s="109"/>
      <c r="D7560" s="109"/>
      <c r="E7560" s="109"/>
      <c r="F7560" s="109"/>
      <c r="G7560" s="109"/>
      <c r="H7560" s="109"/>
      <c r="I7560" s="110"/>
    </row>
    <row r="7561" spans="2:9">
      <c r="B7561" s="109"/>
      <c r="C7561" s="109"/>
      <c r="D7561" s="109"/>
      <c r="E7561" s="109"/>
      <c r="F7561" s="109"/>
      <c r="G7561" s="109"/>
      <c r="H7561" s="109"/>
      <c r="I7561" s="110"/>
    </row>
    <row r="7562" spans="2:9">
      <c r="B7562" s="109"/>
      <c r="C7562" s="109"/>
      <c r="D7562" s="109"/>
      <c r="E7562" s="109"/>
      <c r="F7562" s="109"/>
      <c r="G7562" s="109"/>
      <c r="H7562" s="109"/>
      <c r="I7562" s="110"/>
    </row>
    <row r="7563" spans="2:9">
      <c r="B7563" s="109"/>
      <c r="C7563" s="109"/>
      <c r="D7563" s="109"/>
      <c r="E7563" s="109"/>
      <c r="F7563" s="109"/>
      <c r="G7563" s="109"/>
      <c r="H7563" s="109"/>
      <c r="I7563" s="110"/>
    </row>
    <row r="7564" spans="2:9">
      <c r="B7564" s="109"/>
      <c r="C7564" s="109"/>
      <c r="D7564" s="109"/>
      <c r="E7564" s="109"/>
      <c r="F7564" s="109"/>
      <c r="G7564" s="109"/>
      <c r="H7564" s="109"/>
      <c r="I7564" s="110"/>
    </row>
    <row r="7565" spans="2:9">
      <c r="B7565" s="109"/>
      <c r="C7565" s="109"/>
      <c r="D7565" s="109"/>
      <c r="E7565" s="109"/>
      <c r="F7565" s="109"/>
      <c r="G7565" s="109"/>
      <c r="H7565" s="109"/>
      <c r="I7565" s="110"/>
    </row>
    <row r="7566" spans="2:9">
      <c r="B7566" s="109"/>
      <c r="C7566" s="109"/>
      <c r="D7566" s="109"/>
      <c r="E7566" s="109"/>
      <c r="F7566" s="109"/>
      <c r="G7566" s="109"/>
      <c r="H7566" s="109"/>
      <c r="I7566" s="110"/>
    </row>
    <row r="7567" spans="2:9">
      <c r="B7567" s="109"/>
      <c r="C7567" s="109"/>
      <c r="D7567" s="109"/>
      <c r="E7567" s="109"/>
      <c r="F7567" s="109"/>
      <c r="G7567" s="109"/>
      <c r="H7567" s="109"/>
      <c r="I7567" s="110"/>
    </row>
    <row r="7568" spans="2:9">
      <c r="B7568" s="109"/>
      <c r="C7568" s="109"/>
      <c r="D7568" s="109"/>
      <c r="E7568" s="109"/>
      <c r="F7568" s="109"/>
      <c r="G7568" s="109"/>
      <c r="H7568" s="109"/>
      <c r="I7568" s="110"/>
    </row>
    <row r="7569" spans="2:9">
      <c r="B7569" s="109"/>
      <c r="C7569" s="109"/>
      <c r="D7569" s="109"/>
      <c r="E7569" s="109"/>
      <c r="F7569" s="109"/>
      <c r="G7569" s="109"/>
      <c r="H7569" s="109"/>
      <c r="I7569" s="110"/>
    </row>
    <row r="7570" spans="2:9">
      <c r="B7570" s="109"/>
      <c r="C7570" s="109"/>
      <c r="D7570" s="109"/>
      <c r="E7570" s="109"/>
      <c r="F7570" s="109"/>
      <c r="G7570" s="109"/>
      <c r="H7570" s="109"/>
      <c r="I7570" s="110"/>
    </row>
    <row r="7571" spans="2:9">
      <c r="B7571" s="109"/>
      <c r="C7571" s="109"/>
      <c r="D7571" s="109"/>
      <c r="E7571" s="109"/>
      <c r="F7571" s="109"/>
      <c r="G7571" s="109"/>
      <c r="H7571" s="109"/>
      <c r="I7571" s="110"/>
    </row>
    <row r="7572" spans="2:9">
      <c r="B7572" s="109"/>
      <c r="C7572" s="109"/>
      <c r="D7572" s="109"/>
      <c r="E7572" s="109"/>
      <c r="F7572" s="109"/>
      <c r="G7572" s="109"/>
      <c r="H7572" s="109"/>
      <c r="I7572" s="110"/>
    </row>
    <row r="7573" spans="2:9">
      <c r="B7573" s="109"/>
      <c r="C7573" s="109"/>
      <c r="D7573" s="109"/>
      <c r="E7573" s="109"/>
      <c r="F7573" s="109"/>
      <c r="G7573" s="109"/>
      <c r="H7573" s="109"/>
      <c r="I7573" s="110"/>
    </row>
    <row r="7574" spans="2:9">
      <c r="B7574" s="109"/>
      <c r="C7574" s="109"/>
      <c r="D7574" s="109"/>
      <c r="E7574" s="109"/>
      <c r="F7574" s="109"/>
      <c r="G7574" s="109"/>
      <c r="H7574" s="109"/>
      <c r="I7574" s="110"/>
    </row>
    <row r="7575" spans="2:9">
      <c r="B7575" s="109"/>
      <c r="C7575" s="109"/>
      <c r="D7575" s="109"/>
      <c r="E7575" s="109"/>
      <c r="F7575" s="109"/>
      <c r="G7575" s="109"/>
      <c r="H7575" s="109"/>
      <c r="I7575" s="110"/>
    </row>
    <row r="7576" spans="2:9">
      <c r="B7576" s="109"/>
      <c r="C7576" s="109"/>
      <c r="D7576" s="109"/>
      <c r="E7576" s="109"/>
      <c r="F7576" s="109"/>
      <c r="G7576" s="109"/>
      <c r="H7576" s="109"/>
      <c r="I7576" s="110"/>
    </row>
    <row r="7577" spans="2:9">
      <c r="B7577" s="109"/>
      <c r="C7577" s="109"/>
      <c r="D7577" s="109"/>
      <c r="E7577" s="109"/>
      <c r="F7577" s="109"/>
      <c r="G7577" s="109"/>
      <c r="H7577" s="109"/>
      <c r="I7577" s="110"/>
    </row>
    <row r="7578" spans="2:9">
      <c r="B7578" s="109"/>
      <c r="C7578" s="109"/>
      <c r="D7578" s="109"/>
      <c r="E7578" s="109"/>
      <c r="F7578" s="109"/>
      <c r="G7578" s="109"/>
      <c r="H7578" s="109"/>
      <c r="I7578" s="110"/>
    </row>
    <row r="7579" spans="2:9">
      <c r="B7579" s="109"/>
      <c r="C7579" s="109"/>
      <c r="D7579" s="109"/>
      <c r="E7579" s="109"/>
      <c r="F7579" s="109"/>
      <c r="G7579" s="109"/>
      <c r="H7579" s="109"/>
      <c r="I7579" s="110"/>
    </row>
    <row r="7580" spans="2:9">
      <c r="B7580" s="109"/>
      <c r="C7580" s="109"/>
      <c r="D7580" s="109"/>
      <c r="E7580" s="109"/>
      <c r="F7580" s="109"/>
      <c r="G7580" s="109"/>
      <c r="H7580" s="109"/>
      <c r="I7580" s="110"/>
    </row>
    <row r="7581" spans="2:9">
      <c r="B7581" s="109"/>
      <c r="C7581" s="109"/>
      <c r="D7581" s="109"/>
      <c r="E7581" s="109"/>
      <c r="F7581" s="109"/>
      <c r="G7581" s="109"/>
      <c r="H7581" s="109"/>
      <c r="I7581" s="110"/>
    </row>
    <row r="7582" spans="2:9">
      <c r="B7582" s="109"/>
      <c r="C7582" s="109"/>
      <c r="D7582" s="109"/>
      <c r="E7582" s="109"/>
      <c r="F7582" s="109"/>
      <c r="G7582" s="109"/>
      <c r="H7582" s="109"/>
      <c r="I7582" s="110"/>
    </row>
    <row r="7583" spans="2:9">
      <c r="B7583" s="109"/>
      <c r="C7583" s="109"/>
      <c r="D7583" s="109"/>
      <c r="E7583" s="109"/>
      <c r="F7583" s="109"/>
      <c r="G7583" s="109"/>
      <c r="H7583" s="109"/>
      <c r="I7583" s="110"/>
    </row>
    <row r="7584" spans="2:9">
      <c r="B7584" s="109"/>
      <c r="C7584" s="109"/>
      <c r="D7584" s="109"/>
      <c r="E7584" s="109"/>
      <c r="F7584" s="109"/>
      <c r="G7584" s="109"/>
      <c r="H7584" s="109"/>
      <c r="I7584" s="110"/>
    </row>
    <row r="7585" spans="2:9">
      <c r="B7585" s="109"/>
      <c r="C7585" s="109"/>
      <c r="D7585" s="109"/>
      <c r="E7585" s="109"/>
      <c r="F7585" s="109"/>
      <c r="G7585" s="109"/>
      <c r="H7585" s="109"/>
      <c r="I7585" s="110"/>
    </row>
    <row r="7586" spans="2:9">
      <c r="B7586" s="109"/>
      <c r="C7586" s="109"/>
      <c r="D7586" s="109"/>
      <c r="E7586" s="109"/>
      <c r="F7586" s="109"/>
      <c r="G7586" s="109"/>
      <c r="H7586" s="109"/>
      <c r="I7586" s="110"/>
    </row>
    <row r="7587" spans="2:9">
      <c r="B7587" s="109"/>
      <c r="C7587" s="109"/>
      <c r="D7587" s="109"/>
      <c r="E7587" s="109"/>
      <c r="F7587" s="109"/>
      <c r="G7587" s="109"/>
      <c r="H7587" s="109"/>
      <c r="I7587" s="110"/>
    </row>
    <row r="7588" spans="2:9">
      <c r="B7588" s="109"/>
      <c r="C7588" s="109"/>
      <c r="D7588" s="109"/>
      <c r="E7588" s="109"/>
      <c r="F7588" s="109"/>
      <c r="G7588" s="109"/>
      <c r="H7588" s="109"/>
      <c r="I7588" s="110"/>
    </row>
    <row r="7589" spans="2:9">
      <c r="B7589" s="109"/>
      <c r="C7589" s="109"/>
      <c r="D7589" s="109"/>
      <c r="E7589" s="109"/>
      <c r="F7589" s="109"/>
      <c r="G7589" s="109"/>
      <c r="H7589" s="109"/>
      <c r="I7589" s="110"/>
    </row>
    <row r="7590" spans="2:9">
      <c r="B7590" s="109"/>
      <c r="C7590" s="109"/>
      <c r="D7590" s="109"/>
      <c r="E7590" s="109"/>
      <c r="F7590" s="109"/>
      <c r="G7590" s="109"/>
      <c r="H7590" s="109"/>
      <c r="I7590" s="110"/>
    </row>
    <row r="7591" spans="2:9">
      <c r="B7591" s="109"/>
      <c r="C7591" s="109"/>
      <c r="D7591" s="109"/>
      <c r="E7591" s="109"/>
      <c r="F7591" s="109"/>
      <c r="G7591" s="109"/>
      <c r="H7591" s="109"/>
      <c r="I7591" s="110"/>
    </row>
    <row r="7592" spans="2:9">
      <c r="B7592" s="109"/>
      <c r="C7592" s="109"/>
      <c r="D7592" s="109"/>
      <c r="E7592" s="109"/>
      <c r="F7592" s="109"/>
      <c r="G7592" s="109"/>
      <c r="H7592" s="109"/>
      <c r="I7592" s="110"/>
    </row>
    <row r="7593" spans="2:9">
      <c r="B7593" s="109"/>
      <c r="C7593" s="109"/>
      <c r="D7593" s="109"/>
      <c r="E7593" s="109"/>
      <c r="F7593" s="109"/>
      <c r="G7593" s="109"/>
      <c r="H7593" s="109"/>
      <c r="I7593" s="110"/>
    </row>
    <row r="7594" spans="2:9">
      <c r="B7594" s="109"/>
      <c r="C7594" s="109"/>
      <c r="D7594" s="109"/>
      <c r="E7594" s="109"/>
      <c r="F7594" s="109"/>
      <c r="G7594" s="109"/>
      <c r="H7594" s="109"/>
      <c r="I7594" s="110"/>
    </row>
    <row r="7595" spans="2:9">
      <c r="B7595" s="109"/>
      <c r="C7595" s="109"/>
      <c r="D7595" s="109"/>
      <c r="E7595" s="109"/>
      <c r="F7595" s="109"/>
      <c r="G7595" s="109"/>
      <c r="H7595" s="109"/>
      <c r="I7595" s="110"/>
    </row>
    <row r="7596" spans="2:9">
      <c r="B7596" s="109"/>
      <c r="C7596" s="109"/>
      <c r="D7596" s="109"/>
      <c r="E7596" s="109"/>
      <c r="F7596" s="109"/>
      <c r="G7596" s="109"/>
      <c r="H7596" s="109"/>
      <c r="I7596" s="110"/>
    </row>
    <row r="7597" spans="2:9">
      <c r="B7597" s="109"/>
      <c r="C7597" s="109"/>
      <c r="D7597" s="109"/>
      <c r="E7597" s="109"/>
      <c r="F7597" s="109"/>
      <c r="G7597" s="109"/>
      <c r="H7597" s="109"/>
      <c r="I7597" s="110"/>
    </row>
    <row r="7598" spans="2:9">
      <c r="B7598" s="109"/>
      <c r="C7598" s="109"/>
      <c r="D7598" s="109"/>
      <c r="E7598" s="109"/>
      <c r="F7598" s="109"/>
      <c r="G7598" s="109"/>
      <c r="H7598" s="109"/>
      <c r="I7598" s="110"/>
    </row>
    <row r="7599" spans="2:9">
      <c r="B7599" s="109"/>
      <c r="C7599" s="109"/>
      <c r="D7599" s="109"/>
      <c r="E7599" s="109"/>
      <c r="F7599" s="109"/>
      <c r="G7599" s="109"/>
      <c r="H7599" s="109"/>
      <c r="I7599" s="110"/>
    </row>
    <row r="7600" spans="2:9">
      <c r="B7600" s="109"/>
      <c r="C7600" s="109"/>
      <c r="D7600" s="109"/>
      <c r="E7600" s="109"/>
      <c r="F7600" s="109"/>
      <c r="G7600" s="109"/>
      <c r="H7600" s="109"/>
      <c r="I7600" s="110"/>
    </row>
    <row r="7601" spans="2:9">
      <c r="B7601" s="109"/>
      <c r="C7601" s="109"/>
      <c r="D7601" s="109"/>
      <c r="E7601" s="109"/>
      <c r="F7601" s="109"/>
      <c r="G7601" s="109"/>
      <c r="H7601" s="109"/>
      <c r="I7601" s="110"/>
    </row>
    <row r="7602" spans="2:9">
      <c r="B7602" s="109"/>
      <c r="C7602" s="109"/>
      <c r="D7602" s="109"/>
      <c r="E7602" s="109"/>
      <c r="F7602" s="109"/>
      <c r="G7602" s="109"/>
      <c r="H7602" s="109"/>
      <c r="I7602" s="110"/>
    </row>
    <row r="7603" spans="2:9">
      <c r="B7603" s="109"/>
      <c r="C7603" s="109"/>
      <c r="D7603" s="109"/>
      <c r="E7603" s="109"/>
      <c r="F7603" s="109"/>
      <c r="G7603" s="109"/>
      <c r="H7603" s="109"/>
      <c r="I7603" s="110"/>
    </row>
    <row r="7604" spans="2:9">
      <c r="B7604" s="109"/>
      <c r="C7604" s="109"/>
      <c r="D7604" s="109"/>
      <c r="E7604" s="109"/>
      <c r="F7604" s="109"/>
      <c r="G7604" s="109"/>
      <c r="H7604" s="109"/>
      <c r="I7604" s="110"/>
    </row>
    <row r="7605" spans="2:9">
      <c r="B7605" s="109"/>
      <c r="C7605" s="109"/>
      <c r="D7605" s="109"/>
      <c r="E7605" s="109"/>
      <c r="F7605" s="109"/>
      <c r="G7605" s="109"/>
      <c r="H7605" s="109"/>
      <c r="I7605" s="110"/>
    </row>
    <row r="7606" spans="2:9">
      <c r="B7606" s="109"/>
      <c r="C7606" s="109"/>
      <c r="D7606" s="109"/>
      <c r="E7606" s="109"/>
      <c r="F7606" s="109"/>
      <c r="G7606" s="109"/>
      <c r="H7606" s="109"/>
      <c r="I7606" s="110"/>
    </row>
    <row r="7607" spans="2:9">
      <c r="B7607" s="109"/>
      <c r="C7607" s="109"/>
      <c r="D7607" s="109"/>
      <c r="E7607" s="109"/>
      <c r="F7607" s="109"/>
      <c r="G7607" s="109"/>
      <c r="H7607" s="109"/>
      <c r="I7607" s="110"/>
    </row>
    <row r="7608" spans="2:9">
      <c r="B7608" s="109"/>
      <c r="C7608" s="109"/>
      <c r="D7608" s="109"/>
      <c r="E7608" s="109"/>
      <c r="F7608" s="109"/>
      <c r="G7608" s="109"/>
      <c r="H7608" s="109"/>
      <c r="I7608" s="110"/>
    </row>
    <row r="7609" spans="2:9">
      <c r="B7609" s="109"/>
      <c r="C7609" s="109"/>
      <c r="D7609" s="109"/>
      <c r="E7609" s="109"/>
      <c r="F7609" s="109"/>
      <c r="G7609" s="109"/>
      <c r="H7609" s="109"/>
      <c r="I7609" s="110"/>
    </row>
    <row r="7610" spans="2:9">
      <c r="B7610" s="109"/>
      <c r="C7610" s="109"/>
      <c r="D7610" s="109"/>
      <c r="E7610" s="109"/>
      <c r="F7610" s="109"/>
      <c r="G7610" s="109"/>
      <c r="H7610" s="109"/>
      <c r="I7610" s="110"/>
    </row>
    <row r="7611" spans="2:9">
      <c r="B7611" s="109"/>
      <c r="C7611" s="109"/>
      <c r="D7611" s="109"/>
      <c r="E7611" s="109"/>
      <c r="F7611" s="109"/>
      <c r="G7611" s="109"/>
      <c r="H7611" s="109"/>
      <c r="I7611" s="110"/>
    </row>
    <row r="7612" spans="2:9">
      <c r="B7612" s="109"/>
      <c r="C7612" s="109"/>
      <c r="D7612" s="109"/>
      <c r="E7612" s="109"/>
      <c r="F7612" s="109"/>
      <c r="G7612" s="109"/>
      <c r="H7612" s="109"/>
      <c r="I7612" s="110"/>
    </row>
    <row r="7613" spans="2:9">
      <c r="B7613" s="109"/>
      <c r="C7613" s="109"/>
      <c r="D7613" s="109"/>
      <c r="E7613" s="109"/>
      <c r="F7613" s="109"/>
      <c r="G7613" s="109"/>
      <c r="H7613" s="109"/>
      <c r="I7613" s="110"/>
    </row>
    <row r="7614" spans="2:9">
      <c r="B7614" s="109"/>
      <c r="C7614" s="109"/>
      <c r="D7614" s="109"/>
      <c r="E7614" s="109"/>
      <c r="F7614" s="109"/>
      <c r="G7614" s="109"/>
      <c r="H7614" s="109"/>
      <c r="I7614" s="110"/>
    </row>
    <row r="7615" spans="2:9">
      <c r="B7615" s="109"/>
      <c r="C7615" s="109"/>
      <c r="D7615" s="109"/>
      <c r="E7615" s="109"/>
      <c r="F7615" s="109"/>
      <c r="G7615" s="109"/>
      <c r="H7615" s="109"/>
      <c r="I7615" s="110"/>
    </row>
    <row r="7616" spans="2:9">
      <c r="B7616" s="109"/>
      <c r="C7616" s="109"/>
      <c r="D7616" s="109"/>
      <c r="E7616" s="109"/>
      <c r="F7616" s="109"/>
      <c r="G7616" s="109"/>
      <c r="H7616" s="109"/>
      <c r="I7616" s="110"/>
    </row>
    <row r="7617" spans="2:9">
      <c r="B7617" s="109"/>
      <c r="C7617" s="109"/>
      <c r="D7617" s="109"/>
      <c r="E7617" s="109"/>
      <c r="F7617" s="109"/>
      <c r="G7617" s="109"/>
      <c r="H7617" s="109"/>
      <c r="I7617" s="110"/>
    </row>
    <row r="7618" spans="2:9">
      <c r="B7618" s="109"/>
      <c r="C7618" s="109"/>
      <c r="D7618" s="109"/>
      <c r="E7618" s="109"/>
      <c r="F7618" s="109"/>
      <c r="G7618" s="109"/>
      <c r="H7618" s="109"/>
      <c r="I7618" s="110"/>
    </row>
    <row r="7619" spans="2:9">
      <c r="B7619" s="109"/>
      <c r="C7619" s="109"/>
      <c r="D7619" s="109"/>
      <c r="E7619" s="109"/>
      <c r="F7619" s="109"/>
      <c r="G7619" s="109"/>
      <c r="H7619" s="109"/>
      <c r="I7619" s="110"/>
    </row>
    <row r="7620" spans="2:9">
      <c r="B7620" s="109"/>
      <c r="C7620" s="109"/>
      <c r="D7620" s="109"/>
      <c r="E7620" s="109"/>
      <c r="F7620" s="109"/>
      <c r="G7620" s="109"/>
      <c r="H7620" s="109"/>
      <c r="I7620" s="110"/>
    </row>
    <row r="7621" spans="2:9">
      <c r="B7621" s="109"/>
      <c r="C7621" s="109"/>
      <c r="D7621" s="109"/>
      <c r="E7621" s="109"/>
      <c r="F7621" s="109"/>
      <c r="G7621" s="109"/>
      <c r="H7621" s="109"/>
      <c r="I7621" s="110"/>
    </row>
    <row r="7622" spans="2:9">
      <c r="B7622" s="109"/>
      <c r="C7622" s="109"/>
      <c r="D7622" s="109"/>
      <c r="E7622" s="109"/>
      <c r="F7622" s="109"/>
      <c r="G7622" s="109"/>
      <c r="H7622" s="109"/>
      <c r="I7622" s="110"/>
    </row>
    <row r="7623" spans="2:9">
      <c r="B7623" s="109"/>
      <c r="C7623" s="109"/>
      <c r="D7623" s="109"/>
      <c r="E7623" s="109"/>
      <c r="F7623" s="109"/>
      <c r="G7623" s="109"/>
      <c r="H7623" s="109"/>
      <c r="I7623" s="110"/>
    </row>
    <row r="7624" spans="2:9">
      <c r="B7624" s="109"/>
      <c r="C7624" s="109"/>
      <c r="D7624" s="109"/>
      <c r="E7624" s="109"/>
      <c r="F7624" s="109"/>
      <c r="G7624" s="109"/>
      <c r="H7624" s="109"/>
      <c r="I7624" s="110"/>
    </row>
    <row r="7625" spans="2:9">
      <c r="B7625" s="109"/>
      <c r="C7625" s="109"/>
      <c r="D7625" s="109"/>
      <c r="E7625" s="109"/>
      <c r="F7625" s="109"/>
      <c r="G7625" s="109"/>
      <c r="H7625" s="109"/>
      <c r="I7625" s="110"/>
    </row>
    <row r="7626" spans="2:9">
      <c r="B7626" s="109"/>
      <c r="C7626" s="109"/>
      <c r="D7626" s="109"/>
      <c r="E7626" s="109"/>
      <c r="F7626" s="109"/>
      <c r="G7626" s="109"/>
      <c r="H7626" s="109"/>
      <c r="I7626" s="110"/>
    </row>
    <row r="7627" spans="2:9">
      <c r="B7627" s="109"/>
      <c r="C7627" s="109"/>
      <c r="D7627" s="109"/>
      <c r="E7627" s="109"/>
      <c r="F7627" s="109"/>
      <c r="G7627" s="109"/>
      <c r="H7627" s="109"/>
      <c r="I7627" s="110"/>
    </row>
    <row r="7628" spans="2:9">
      <c r="B7628" s="109"/>
      <c r="C7628" s="109"/>
      <c r="D7628" s="109"/>
      <c r="E7628" s="109"/>
      <c r="F7628" s="109"/>
      <c r="G7628" s="109"/>
      <c r="H7628" s="109"/>
      <c r="I7628" s="110"/>
    </row>
    <row r="7629" spans="2:9">
      <c r="B7629" s="109"/>
      <c r="C7629" s="109"/>
      <c r="D7629" s="109"/>
      <c r="E7629" s="109"/>
      <c r="F7629" s="109"/>
      <c r="G7629" s="109"/>
      <c r="H7629" s="109"/>
      <c r="I7629" s="110"/>
    </row>
    <row r="7630" spans="2:9">
      <c r="B7630" s="109"/>
      <c r="C7630" s="109"/>
      <c r="D7630" s="109"/>
      <c r="E7630" s="109"/>
      <c r="F7630" s="109"/>
      <c r="G7630" s="109"/>
      <c r="H7630" s="109"/>
      <c r="I7630" s="110"/>
    </row>
    <row r="7631" spans="2:9">
      <c r="B7631" s="109"/>
      <c r="C7631" s="109"/>
      <c r="D7631" s="109"/>
      <c r="E7631" s="109"/>
      <c r="F7631" s="109"/>
      <c r="G7631" s="109"/>
      <c r="H7631" s="109"/>
      <c r="I7631" s="110"/>
    </row>
    <row r="7632" spans="2:9">
      <c r="B7632" s="109"/>
      <c r="C7632" s="109"/>
      <c r="D7632" s="109"/>
      <c r="E7632" s="109"/>
      <c r="F7632" s="109"/>
      <c r="G7632" s="109"/>
      <c r="H7632" s="109"/>
      <c r="I7632" s="110"/>
    </row>
    <row r="7633" spans="2:9">
      <c r="B7633" s="109"/>
      <c r="C7633" s="109"/>
      <c r="D7633" s="109"/>
      <c r="E7633" s="109"/>
      <c r="F7633" s="109"/>
      <c r="G7633" s="109"/>
      <c r="H7633" s="109"/>
      <c r="I7633" s="110"/>
    </row>
    <row r="7634" spans="2:9">
      <c r="B7634" s="109"/>
      <c r="C7634" s="109"/>
      <c r="D7634" s="109"/>
      <c r="E7634" s="109"/>
      <c r="F7634" s="109"/>
      <c r="G7634" s="109"/>
      <c r="H7634" s="109"/>
      <c r="I7634" s="110"/>
    </row>
    <row r="7635" spans="2:9">
      <c r="B7635" s="109"/>
      <c r="C7635" s="109"/>
      <c r="D7635" s="109"/>
      <c r="E7635" s="109"/>
      <c r="F7635" s="109"/>
      <c r="G7635" s="109"/>
      <c r="H7635" s="109"/>
      <c r="I7635" s="110"/>
    </row>
    <row r="7636" spans="2:9">
      <c r="B7636" s="109"/>
      <c r="C7636" s="109"/>
      <c r="D7636" s="109"/>
      <c r="E7636" s="109"/>
      <c r="F7636" s="109"/>
      <c r="G7636" s="109"/>
      <c r="H7636" s="109"/>
      <c r="I7636" s="110"/>
    </row>
    <row r="7637" spans="2:9">
      <c r="B7637" s="109"/>
      <c r="C7637" s="109"/>
      <c r="D7637" s="109"/>
      <c r="E7637" s="109"/>
      <c r="F7637" s="109"/>
      <c r="G7637" s="109"/>
      <c r="H7637" s="109"/>
      <c r="I7637" s="110"/>
    </row>
    <row r="7638" spans="2:9">
      <c r="B7638" s="109"/>
      <c r="C7638" s="109"/>
      <c r="D7638" s="109"/>
      <c r="E7638" s="109"/>
      <c r="F7638" s="109"/>
      <c r="G7638" s="109"/>
      <c r="H7638" s="109"/>
      <c r="I7638" s="110"/>
    </row>
    <row r="7639" spans="2:9">
      <c r="B7639" s="109"/>
      <c r="C7639" s="109"/>
      <c r="D7639" s="109"/>
      <c r="E7639" s="109"/>
      <c r="F7639" s="109"/>
      <c r="G7639" s="109"/>
      <c r="H7639" s="109"/>
      <c r="I7639" s="110"/>
    </row>
    <row r="7640" spans="2:9">
      <c r="B7640" s="109"/>
      <c r="C7640" s="109"/>
      <c r="D7640" s="109"/>
      <c r="E7640" s="109"/>
      <c r="F7640" s="109"/>
      <c r="G7640" s="109"/>
      <c r="H7640" s="109"/>
      <c r="I7640" s="110"/>
    </row>
    <row r="7641" spans="2:9">
      <c r="B7641" s="109"/>
      <c r="C7641" s="109"/>
      <c r="D7641" s="109"/>
      <c r="E7641" s="109"/>
      <c r="F7641" s="109"/>
      <c r="G7641" s="109"/>
      <c r="H7641" s="109"/>
      <c r="I7641" s="110"/>
    </row>
    <row r="7642" spans="2:9">
      <c r="B7642" s="109"/>
      <c r="C7642" s="109"/>
      <c r="D7642" s="109"/>
      <c r="E7642" s="109"/>
      <c r="F7642" s="109"/>
      <c r="G7642" s="109"/>
      <c r="H7642" s="109"/>
      <c r="I7642" s="110"/>
    </row>
    <row r="7643" spans="2:9">
      <c r="B7643" s="109"/>
      <c r="C7643" s="109"/>
      <c r="D7643" s="109"/>
      <c r="E7643" s="109"/>
      <c r="F7643" s="109"/>
      <c r="G7643" s="109"/>
      <c r="H7643" s="109"/>
      <c r="I7643" s="110"/>
    </row>
    <row r="7644" spans="2:9">
      <c r="B7644" s="109"/>
      <c r="C7644" s="109"/>
      <c r="D7644" s="109"/>
      <c r="E7644" s="109"/>
      <c r="F7644" s="109"/>
      <c r="G7644" s="109"/>
      <c r="H7644" s="109"/>
      <c r="I7644" s="110"/>
    </row>
    <row r="7645" spans="2:9">
      <c r="B7645" s="109"/>
      <c r="C7645" s="109"/>
      <c r="D7645" s="109"/>
      <c r="E7645" s="109"/>
      <c r="F7645" s="109"/>
      <c r="G7645" s="109"/>
      <c r="H7645" s="109"/>
      <c r="I7645" s="110"/>
    </row>
    <row r="7646" spans="2:9">
      <c r="B7646" s="109"/>
      <c r="C7646" s="109"/>
      <c r="D7646" s="109"/>
      <c r="E7646" s="109"/>
      <c r="F7646" s="109"/>
      <c r="G7646" s="109"/>
      <c r="H7646" s="109"/>
      <c r="I7646" s="110"/>
    </row>
    <row r="7647" spans="2:9">
      <c r="B7647" s="109"/>
      <c r="C7647" s="109"/>
      <c r="D7647" s="109"/>
      <c r="E7647" s="109"/>
      <c r="F7647" s="109"/>
      <c r="G7647" s="109"/>
      <c r="H7647" s="109"/>
      <c r="I7647" s="110"/>
    </row>
    <row r="7648" spans="2:9">
      <c r="B7648" s="109"/>
      <c r="C7648" s="109"/>
      <c r="D7648" s="109"/>
      <c r="E7648" s="109"/>
      <c r="F7648" s="109"/>
      <c r="G7648" s="109"/>
      <c r="H7648" s="109"/>
      <c r="I7648" s="110"/>
    </row>
    <row r="7649" spans="2:9">
      <c r="B7649" s="109"/>
      <c r="C7649" s="109"/>
      <c r="D7649" s="109"/>
      <c r="E7649" s="109"/>
      <c r="F7649" s="109"/>
      <c r="G7649" s="109"/>
      <c r="H7649" s="109"/>
      <c r="I7649" s="110"/>
    </row>
    <row r="7650" spans="2:9">
      <c r="B7650" s="109"/>
      <c r="C7650" s="109"/>
      <c r="D7650" s="109"/>
      <c r="E7650" s="109"/>
      <c r="F7650" s="109"/>
      <c r="G7650" s="109"/>
      <c r="H7650" s="109"/>
      <c r="I7650" s="110"/>
    </row>
    <row r="7651" spans="2:9">
      <c r="B7651" s="109"/>
      <c r="C7651" s="109"/>
      <c r="D7651" s="109"/>
      <c r="E7651" s="109"/>
      <c r="F7651" s="109"/>
      <c r="G7651" s="109"/>
      <c r="H7651" s="109"/>
      <c r="I7651" s="110"/>
    </row>
    <row r="7652" spans="2:9">
      <c r="B7652" s="109"/>
      <c r="C7652" s="109"/>
      <c r="D7652" s="109"/>
      <c r="E7652" s="109"/>
      <c r="F7652" s="109"/>
      <c r="G7652" s="109"/>
      <c r="H7652" s="109"/>
      <c r="I7652" s="110"/>
    </row>
    <row r="7653" spans="2:9">
      <c r="B7653" s="109"/>
      <c r="C7653" s="109"/>
      <c r="D7653" s="109"/>
      <c r="E7653" s="109"/>
      <c r="F7653" s="109"/>
      <c r="G7653" s="109"/>
      <c r="H7653" s="109"/>
      <c r="I7653" s="110"/>
    </row>
    <row r="7654" spans="2:9">
      <c r="B7654" s="109"/>
      <c r="C7654" s="109"/>
      <c r="D7654" s="109"/>
      <c r="E7654" s="109"/>
      <c r="F7654" s="109"/>
      <c r="G7654" s="109"/>
      <c r="H7654" s="109"/>
      <c r="I7654" s="110"/>
    </row>
    <row r="7655" spans="2:9">
      <c r="B7655" s="109"/>
      <c r="C7655" s="109"/>
      <c r="D7655" s="109"/>
      <c r="E7655" s="109"/>
      <c r="F7655" s="109"/>
      <c r="G7655" s="109"/>
      <c r="H7655" s="109"/>
      <c r="I7655" s="110"/>
    </row>
    <row r="7656" spans="2:9">
      <c r="B7656" s="109"/>
      <c r="C7656" s="109"/>
      <c r="D7656" s="109"/>
      <c r="E7656" s="109"/>
      <c r="F7656" s="109"/>
      <c r="G7656" s="109"/>
      <c r="H7656" s="109"/>
      <c r="I7656" s="110"/>
    </row>
    <row r="7657" spans="2:9">
      <c r="B7657" s="109"/>
      <c r="C7657" s="109"/>
      <c r="D7657" s="109"/>
      <c r="E7657" s="109"/>
      <c r="F7657" s="109"/>
      <c r="G7657" s="109"/>
      <c r="H7657" s="109"/>
      <c r="I7657" s="110"/>
    </row>
    <row r="7658" spans="2:9">
      <c r="B7658" s="109"/>
      <c r="C7658" s="109"/>
      <c r="D7658" s="109"/>
      <c r="E7658" s="109"/>
      <c r="F7658" s="109"/>
      <c r="G7658" s="109"/>
      <c r="H7658" s="109"/>
      <c r="I7658" s="110"/>
    </row>
    <row r="7659" spans="2:9">
      <c r="B7659" s="109"/>
      <c r="C7659" s="109"/>
      <c r="D7659" s="109"/>
      <c r="E7659" s="109"/>
      <c r="F7659" s="109"/>
      <c r="G7659" s="109"/>
      <c r="H7659" s="109"/>
      <c r="I7659" s="110"/>
    </row>
    <row r="7660" spans="2:9">
      <c r="B7660" s="109"/>
      <c r="C7660" s="109"/>
      <c r="D7660" s="109"/>
      <c r="E7660" s="109"/>
      <c r="F7660" s="109"/>
      <c r="G7660" s="109"/>
      <c r="H7660" s="109"/>
      <c r="I7660" s="110"/>
    </row>
    <row r="7661" spans="2:9">
      <c r="B7661" s="109"/>
      <c r="C7661" s="109"/>
      <c r="D7661" s="109"/>
      <c r="E7661" s="109"/>
      <c r="F7661" s="109"/>
      <c r="G7661" s="109"/>
      <c r="H7661" s="109"/>
      <c r="I7661" s="110"/>
    </row>
    <row r="7662" spans="2:9">
      <c r="B7662" s="109"/>
      <c r="C7662" s="109"/>
      <c r="D7662" s="109"/>
      <c r="E7662" s="109"/>
      <c r="F7662" s="109"/>
      <c r="G7662" s="109"/>
      <c r="H7662" s="109"/>
      <c r="I7662" s="110"/>
    </row>
    <row r="7663" spans="2:9">
      <c r="B7663" s="109"/>
      <c r="C7663" s="109"/>
      <c r="D7663" s="109"/>
      <c r="E7663" s="109"/>
      <c r="F7663" s="109"/>
      <c r="G7663" s="109"/>
      <c r="H7663" s="109"/>
      <c r="I7663" s="110"/>
    </row>
    <row r="7664" spans="2:9">
      <c r="B7664" s="109"/>
      <c r="C7664" s="109"/>
      <c r="D7664" s="109"/>
      <c r="E7664" s="109"/>
      <c r="F7664" s="109"/>
      <c r="G7664" s="109"/>
      <c r="H7664" s="109"/>
      <c r="I7664" s="110"/>
    </row>
    <row r="7665" spans="2:9">
      <c r="B7665" s="109"/>
      <c r="C7665" s="109"/>
      <c r="D7665" s="109"/>
      <c r="E7665" s="109"/>
      <c r="F7665" s="109"/>
      <c r="G7665" s="109"/>
      <c r="H7665" s="109"/>
      <c r="I7665" s="110"/>
    </row>
    <row r="7666" spans="2:9">
      <c r="B7666" s="109"/>
      <c r="C7666" s="109"/>
      <c r="D7666" s="109"/>
      <c r="E7666" s="109"/>
      <c r="F7666" s="109"/>
      <c r="G7666" s="109"/>
      <c r="H7666" s="109"/>
      <c r="I7666" s="110"/>
    </row>
    <row r="7667" spans="2:9">
      <c r="B7667" s="109"/>
      <c r="C7667" s="109"/>
      <c r="D7667" s="109"/>
      <c r="E7667" s="109"/>
      <c r="F7667" s="109"/>
      <c r="G7667" s="109"/>
      <c r="H7667" s="109"/>
      <c r="I7667" s="110"/>
    </row>
    <row r="7668" spans="2:9">
      <c r="B7668" s="109"/>
      <c r="C7668" s="109"/>
      <c r="D7668" s="109"/>
      <c r="E7668" s="109"/>
      <c r="F7668" s="109"/>
      <c r="G7668" s="109"/>
      <c r="H7668" s="109"/>
      <c r="I7668" s="110"/>
    </row>
    <row r="7669" spans="2:9">
      <c r="B7669" s="109"/>
      <c r="C7669" s="109"/>
      <c r="D7669" s="109"/>
      <c r="E7669" s="109"/>
      <c r="F7669" s="109"/>
      <c r="G7669" s="109"/>
      <c r="H7669" s="109"/>
      <c r="I7669" s="110"/>
    </row>
    <row r="7670" spans="2:9">
      <c r="B7670" s="109"/>
      <c r="C7670" s="109"/>
      <c r="D7670" s="109"/>
      <c r="E7670" s="109"/>
      <c r="F7670" s="109"/>
      <c r="G7670" s="109"/>
      <c r="H7670" s="109"/>
      <c r="I7670" s="110"/>
    </row>
    <row r="7671" spans="2:9">
      <c r="B7671" s="109"/>
      <c r="C7671" s="109"/>
      <c r="D7671" s="109"/>
      <c r="E7671" s="109"/>
      <c r="F7671" s="109"/>
      <c r="G7671" s="109"/>
      <c r="H7671" s="109"/>
      <c r="I7671" s="110"/>
    </row>
    <row r="7672" spans="2:9">
      <c r="B7672" s="109"/>
      <c r="C7672" s="109"/>
      <c r="D7672" s="109"/>
      <c r="E7672" s="109"/>
      <c r="F7672" s="109"/>
      <c r="G7672" s="109"/>
      <c r="H7672" s="109"/>
      <c r="I7672" s="110"/>
    </row>
    <row r="7673" spans="2:9">
      <c r="B7673" s="109"/>
      <c r="C7673" s="109"/>
      <c r="D7673" s="109"/>
      <c r="E7673" s="109"/>
      <c r="F7673" s="109"/>
      <c r="G7673" s="109"/>
      <c r="H7673" s="109"/>
      <c r="I7673" s="110"/>
    </row>
    <row r="7674" spans="2:9">
      <c r="B7674" s="109"/>
      <c r="C7674" s="109"/>
      <c r="D7674" s="109"/>
      <c r="E7674" s="109"/>
      <c r="F7674" s="109"/>
      <c r="G7674" s="109"/>
      <c r="H7674" s="109"/>
      <c r="I7674" s="110"/>
    </row>
    <row r="7675" spans="2:9">
      <c r="B7675" s="109"/>
      <c r="C7675" s="109"/>
      <c r="D7675" s="109"/>
      <c r="E7675" s="109"/>
      <c r="F7675" s="109"/>
      <c r="G7675" s="109"/>
      <c r="H7675" s="109"/>
      <c r="I7675" s="110"/>
    </row>
    <row r="7676" spans="2:9">
      <c r="B7676" s="109"/>
      <c r="C7676" s="109"/>
      <c r="D7676" s="109"/>
      <c r="E7676" s="109"/>
      <c r="F7676" s="109"/>
      <c r="G7676" s="109"/>
      <c r="H7676" s="109"/>
      <c r="I7676" s="110"/>
    </row>
    <row r="7677" spans="2:9">
      <c r="B7677" s="109"/>
      <c r="C7677" s="109"/>
      <c r="D7677" s="109"/>
      <c r="E7677" s="109"/>
      <c r="F7677" s="109"/>
      <c r="G7677" s="109"/>
      <c r="H7677" s="109"/>
      <c r="I7677" s="110"/>
    </row>
    <row r="7678" spans="2:9">
      <c r="B7678" s="109"/>
      <c r="C7678" s="109"/>
      <c r="D7678" s="109"/>
      <c r="E7678" s="109"/>
      <c r="F7678" s="109"/>
      <c r="G7678" s="109"/>
      <c r="H7678" s="109"/>
      <c r="I7678" s="110"/>
    </row>
    <row r="7679" spans="2:9">
      <c r="B7679" s="109"/>
      <c r="C7679" s="109"/>
      <c r="D7679" s="109"/>
      <c r="E7679" s="109"/>
      <c r="F7679" s="109"/>
      <c r="G7679" s="109"/>
      <c r="H7679" s="109"/>
      <c r="I7679" s="110"/>
    </row>
    <row r="7680" spans="2:9">
      <c r="B7680" s="109"/>
      <c r="C7680" s="109"/>
      <c r="D7680" s="109"/>
      <c r="E7680" s="109"/>
      <c r="F7680" s="109"/>
      <c r="G7680" s="109"/>
      <c r="H7680" s="109"/>
      <c r="I7680" s="110"/>
    </row>
    <row r="7681" spans="2:9">
      <c r="B7681" s="109"/>
      <c r="C7681" s="109"/>
      <c r="D7681" s="109"/>
      <c r="E7681" s="109"/>
      <c r="F7681" s="109"/>
      <c r="G7681" s="109"/>
      <c r="H7681" s="109"/>
      <c r="I7681" s="110"/>
    </row>
    <row r="7682" spans="2:9">
      <c r="B7682" s="109"/>
      <c r="C7682" s="109"/>
      <c r="D7682" s="109"/>
      <c r="E7682" s="109"/>
      <c r="F7682" s="109"/>
      <c r="G7682" s="109"/>
      <c r="H7682" s="109"/>
      <c r="I7682" s="110"/>
    </row>
    <row r="7683" spans="2:9">
      <c r="B7683" s="109"/>
      <c r="C7683" s="109"/>
      <c r="D7683" s="109"/>
      <c r="E7683" s="109"/>
      <c r="F7683" s="109"/>
      <c r="G7683" s="109"/>
      <c r="H7683" s="109"/>
      <c r="I7683" s="110"/>
    </row>
    <row r="7684" spans="2:9">
      <c r="B7684" s="109"/>
      <c r="C7684" s="109"/>
      <c r="D7684" s="109"/>
      <c r="E7684" s="109"/>
      <c r="F7684" s="109"/>
      <c r="G7684" s="109"/>
      <c r="H7684" s="109"/>
      <c r="I7684" s="110"/>
    </row>
    <row r="7685" spans="2:9">
      <c r="B7685" s="109"/>
      <c r="C7685" s="109"/>
      <c r="D7685" s="109"/>
      <c r="E7685" s="109"/>
      <c r="F7685" s="109"/>
      <c r="G7685" s="109"/>
      <c r="H7685" s="109"/>
      <c r="I7685" s="110"/>
    </row>
    <row r="7686" spans="2:9">
      <c r="B7686" s="109"/>
      <c r="C7686" s="109"/>
      <c r="D7686" s="109"/>
      <c r="E7686" s="109"/>
      <c r="F7686" s="109"/>
      <c r="G7686" s="109"/>
      <c r="H7686" s="109"/>
      <c r="I7686" s="110"/>
    </row>
    <row r="7687" spans="2:9">
      <c r="B7687" s="109"/>
      <c r="C7687" s="109"/>
      <c r="D7687" s="109"/>
      <c r="E7687" s="109"/>
      <c r="F7687" s="109"/>
      <c r="G7687" s="109"/>
      <c r="H7687" s="109"/>
      <c r="I7687" s="110"/>
    </row>
    <row r="7688" spans="2:9">
      <c r="B7688" s="109"/>
      <c r="C7688" s="109"/>
      <c r="D7688" s="109"/>
      <c r="E7688" s="109"/>
      <c r="F7688" s="109"/>
      <c r="G7688" s="109"/>
      <c r="H7688" s="109"/>
      <c r="I7688" s="110"/>
    </row>
    <row r="7689" spans="2:9">
      <c r="B7689" s="109"/>
      <c r="C7689" s="109"/>
      <c r="D7689" s="109"/>
      <c r="E7689" s="109"/>
      <c r="F7689" s="109"/>
      <c r="G7689" s="109"/>
      <c r="H7689" s="109"/>
      <c r="I7689" s="110"/>
    </row>
    <row r="7690" spans="2:9">
      <c r="B7690" s="109"/>
      <c r="C7690" s="109"/>
      <c r="D7690" s="109"/>
      <c r="E7690" s="109"/>
      <c r="F7690" s="109"/>
      <c r="G7690" s="109"/>
      <c r="H7690" s="109"/>
      <c r="I7690" s="110"/>
    </row>
    <row r="7691" spans="2:9">
      <c r="B7691" s="109"/>
      <c r="C7691" s="109"/>
      <c r="D7691" s="109"/>
      <c r="E7691" s="109"/>
      <c r="F7691" s="109"/>
      <c r="G7691" s="109"/>
      <c r="H7691" s="109"/>
      <c r="I7691" s="110"/>
    </row>
    <row r="7692" spans="2:9">
      <c r="B7692" s="109"/>
      <c r="C7692" s="109"/>
      <c r="D7692" s="109"/>
      <c r="E7692" s="109"/>
      <c r="F7692" s="109"/>
      <c r="G7692" s="109"/>
      <c r="H7692" s="109"/>
      <c r="I7692" s="110"/>
    </row>
    <row r="7693" spans="2:9">
      <c r="B7693" s="109"/>
      <c r="C7693" s="109"/>
      <c r="D7693" s="109"/>
      <c r="E7693" s="109"/>
      <c r="F7693" s="109"/>
      <c r="G7693" s="109"/>
      <c r="H7693" s="109"/>
      <c r="I7693" s="110"/>
    </row>
    <row r="7694" spans="2:9">
      <c r="B7694" s="109"/>
      <c r="C7694" s="109"/>
      <c r="D7694" s="109"/>
      <c r="E7694" s="109"/>
      <c r="F7694" s="109"/>
      <c r="G7694" s="109"/>
      <c r="H7694" s="109"/>
      <c r="I7694" s="110"/>
    </row>
    <row r="7695" spans="2:9">
      <c r="B7695" s="109"/>
      <c r="C7695" s="109"/>
      <c r="D7695" s="109"/>
      <c r="E7695" s="109"/>
      <c r="F7695" s="109"/>
      <c r="G7695" s="109"/>
      <c r="H7695" s="109"/>
      <c r="I7695" s="110"/>
    </row>
    <row r="7696" spans="2:9">
      <c r="B7696" s="109"/>
      <c r="C7696" s="109"/>
      <c r="D7696" s="109"/>
      <c r="E7696" s="109"/>
      <c r="F7696" s="109"/>
      <c r="G7696" s="109"/>
      <c r="H7696" s="109"/>
      <c r="I7696" s="110"/>
    </row>
    <row r="7697" spans="2:9">
      <c r="B7697" s="109"/>
      <c r="C7697" s="109"/>
      <c r="D7697" s="109"/>
      <c r="E7697" s="109"/>
      <c r="F7697" s="109"/>
      <c r="G7697" s="109"/>
      <c r="H7697" s="109"/>
      <c r="I7697" s="110"/>
    </row>
    <row r="7698" spans="2:9">
      <c r="B7698" s="109"/>
      <c r="C7698" s="109"/>
      <c r="D7698" s="109"/>
      <c r="E7698" s="109"/>
      <c r="F7698" s="109"/>
      <c r="G7698" s="109"/>
      <c r="H7698" s="109"/>
      <c r="I7698" s="110"/>
    </row>
    <row r="7699" spans="2:9">
      <c r="B7699" s="109"/>
      <c r="C7699" s="109"/>
      <c r="D7699" s="109"/>
      <c r="E7699" s="109"/>
      <c r="F7699" s="109"/>
      <c r="G7699" s="109"/>
      <c r="H7699" s="109"/>
      <c r="I7699" s="110"/>
    </row>
    <row r="7700" spans="2:9">
      <c r="B7700" s="109"/>
      <c r="C7700" s="109"/>
      <c r="D7700" s="109"/>
      <c r="E7700" s="109"/>
      <c r="F7700" s="109"/>
      <c r="G7700" s="109"/>
      <c r="H7700" s="109"/>
      <c r="I7700" s="110"/>
    </row>
    <row r="7701" spans="2:9">
      <c r="B7701" s="109"/>
      <c r="C7701" s="109"/>
      <c r="D7701" s="109"/>
      <c r="E7701" s="109"/>
      <c r="F7701" s="109"/>
      <c r="G7701" s="109"/>
      <c r="H7701" s="109"/>
      <c r="I7701" s="110"/>
    </row>
    <row r="7702" spans="2:9">
      <c r="B7702" s="109"/>
      <c r="C7702" s="109"/>
      <c r="D7702" s="109"/>
      <c r="E7702" s="109"/>
      <c r="F7702" s="109"/>
      <c r="G7702" s="109"/>
      <c r="H7702" s="109"/>
      <c r="I7702" s="110"/>
    </row>
    <row r="7703" spans="2:9">
      <c r="B7703" s="109"/>
      <c r="C7703" s="109"/>
      <c r="D7703" s="109"/>
      <c r="E7703" s="109"/>
      <c r="F7703" s="109"/>
      <c r="G7703" s="109"/>
      <c r="H7703" s="109"/>
      <c r="I7703" s="110"/>
    </row>
    <row r="7704" spans="2:9">
      <c r="B7704" s="109"/>
      <c r="C7704" s="109"/>
      <c r="D7704" s="109"/>
      <c r="E7704" s="109"/>
      <c r="F7704" s="109"/>
      <c r="G7704" s="109"/>
      <c r="H7704" s="109"/>
      <c r="I7704" s="110"/>
    </row>
    <row r="7705" spans="2:9">
      <c r="B7705" s="109"/>
      <c r="C7705" s="109"/>
      <c r="D7705" s="109"/>
      <c r="E7705" s="109"/>
      <c r="F7705" s="109"/>
      <c r="G7705" s="109"/>
      <c r="H7705" s="109"/>
      <c r="I7705" s="110"/>
    </row>
    <row r="7706" spans="2:9">
      <c r="B7706" s="109"/>
      <c r="C7706" s="109"/>
      <c r="D7706" s="109"/>
      <c r="E7706" s="109"/>
      <c r="F7706" s="109"/>
      <c r="G7706" s="109"/>
      <c r="H7706" s="109"/>
      <c r="I7706" s="110"/>
    </row>
    <row r="7707" spans="2:9">
      <c r="B7707" s="109"/>
      <c r="C7707" s="109"/>
      <c r="D7707" s="109"/>
      <c r="E7707" s="109"/>
      <c r="F7707" s="109"/>
      <c r="G7707" s="109"/>
      <c r="H7707" s="109"/>
      <c r="I7707" s="110"/>
    </row>
    <row r="7708" spans="2:9">
      <c r="B7708" s="109"/>
      <c r="C7708" s="109"/>
      <c r="D7708" s="109"/>
      <c r="E7708" s="109"/>
      <c r="F7708" s="109"/>
      <c r="G7708" s="109"/>
      <c r="H7708" s="109"/>
      <c r="I7708" s="110"/>
    </row>
    <row r="7709" spans="2:9">
      <c r="B7709" s="109"/>
      <c r="C7709" s="109"/>
      <c r="D7709" s="109"/>
      <c r="E7709" s="109"/>
      <c r="F7709" s="109"/>
      <c r="G7709" s="109"/>
      <c r="H7709" s="109"/>
      <c r="I7709" s="110"/>
    </row>
    <row r="7710" spans="2:9">
      <c r="B7710" s="109"/>
      <c r="C7710" s="109"/>
      <c r="D7710" s="109"/>
      <c r="E7710" s="109"/>
      <c r="F7710" s="109"/>
      <c r="G7710" s="109"/>
      <c r="H7710" s="109"/>
      <c r="I7710" s="110"/>
    </row>
    <row r="7711" spans="2:9">
      <c r="B7711" s="109"/>
      <c r="C7711" s="109"/>
      <c r="D7711" s="109"/>
      <c r="E7711" s="109"/>
      <c r="F7711" s="109"/>
      <c r="G7711" s="109"/>
      <c r="H7711" s="109"/>
      <c r="I7711" s="110"/>
    </row>
    <row r="7712" spans="2:9">
      <c r="B7712" s="109"/>
      <c r="C7712" s="109"/>
      <c r="D7712" s="109"/>
      <c r="E7712" s="109"/>
      <c r="F7712" s="109"/>
      <c r="G7712" s="109"/>
      <c r="H7712" s="109"/>
      <c r="I7712" s="110"/>
    </row>
    <row r="7713" spans="2:9">
      <c r="B7713" s="109"/>
      <c r="C7713" s="109"/>
      <c r="D7713" s="109"/>
      <c r="E7713" s="109"/>
      <c r="F7713" s="109"/>
      <c r="G7713" s="109"/>
      <c r="H7713" s="109"/>
      <c r="I7713" s="110"/>
    </row>
    <row r="7714" spans="2:9">
      <c r="B7714" s="109"/>
      <c r="C7714" s="109"/>
      <c r="D7714" s="109"/>
      <c r="E7714" s="109"/>
      <c r="F7714" s="109"/>
      <c r="G7714" s="109"/>
      <c r="H7714" s="109"/>
      <c r="I7714" s="110"/>
    </row>
    <row r="7715" spans="2:9">
      <c r="B7715" s="109"/>
      <c r="C7715" s="109"/>
      <c r="D7715" s="109"/>
      <c r="E7715" s="109"/>
      <c r="F7715" s="109"/>
      <c r="G7715" s="109"/>
      <c r="H7715" s="109"/>
      <c r="I7715" s="110"/>
    </row>
    <row r="7716" spans="2:9">
      <c r="B7716" s="109"/>
      <c r="C7716" s="109"/>
      <c r="D7716" s="109"/>
      <c r="E7716" s="109"/>
      <c r="F7716" s="109"/>
      <c r="G7716" s="109"/>
      <c r="H7716" s="109"/>
      <c r="I7716" s="110"/>
    </row>
    <row r="7717" spans="2:9">
      <c r="B7717" s="109"/>
      <c r="C7717" s="109"/>
      <c r="D7717" s="109"/>
      <c r="E7717" s="109"/>
      <c r="F7717" s="109"/>
      <c r="G7717" s="109"/>
      <c r="H7717" s="109"/>
      <c r="I7717" s="110"/>
    </row>
    <row r="7718" spans="2:9">
      <c r="B7718" s="109"/>
      <c r="C7718" s="109"/>
      <c r="D7718" s="109"/>
      <c r="E7718" s="109"/>
      <c r="F7718" s="109"/>
      <c r="G7718" s="109"/>
      <c r="H7718" s="109"/>
      <c r="I7718" s="110"/>
    </row>
    <row r="7719" spans="2:9">
      <c r="B7719" s="109"/>
      <c r="C7719" s="109"/>
      <c r="D7719" s="109"/>
      <c r="E7719" s="109"/>
      <c r="F7719" s="109"/>
      <c r="G7719" s="109"/>
      <c r="H7719" s="109"/>
      <c r="I7719" s="110"/>
    </row>
    <row r="7720" spans="2:9">
      <c r="B7720" s="109"/>
      <c r="C7720" s="109"/>
      <c r="D7720" s="109"/>
      <c r="E7720" s="109"/>
      <c r="F7720" s="109"/>
      <c r="G7720" s="109"/>
      <c r="H7720" s="109"/>
      <c r="I7720" s="110"/>
    </row>
    <row r="7721" spans="2:9">
      <c r="B7721" s="109"/>
      <c r="C7721" s="109"/>
      <c r="D7721" s="109"/>
      <c r="E7721" s="109"/>
      <c r="F7721" s="109"/>
      <c r="G7721" s="109"/>
      <c r="H7721" s="109"/>
      <c r="I7721" s="110"/>
    </row>
    <row r="7722" spans="2:9">
      <c r="B7722" s="109"/>
      <c r="C7722" s="109"/>
      <c r="D7722" s="109"/>
      <c r="E7722" s="109"/>
      <c r="F7722" s="109"/>
      <c r="G7722" s="109"/>
      <c r="H7722" s="109"/>
      <c r="I7722" s="110"/>
    </row>
    <row r="7723" spans="2:9">
      <c r="B7723" s="109"/>
      <c r="C7723" s="109"/>
      <c r="D7723" s="109"/>
      <c r="E7723" s="109"/>
      <c r="F7723" s="109"/>
      <c r="G7723" s="109"/>
      <c r="H7723" s="109"/>
      <c r="I7723" s="110"/>
    </row>
    <row r="7724" spans="2:9">
      <c r="B7724" s="109"/>
      <c r="C7724" s="109"/>
      <c r="D7724" s="109"/>
      <c r="E7724" s="109"/>
      <c r="F7724" s="109"/>
      <c r="G7724" s="109"/>
      <c r="H7724" s="109"/>
      <c r="I7724" s="110"/>
    </row>
    <row r="7725" spans="2:9">
      <c r="B7725" s="109"/>
      <c r="C7725" s="109"/>
      <c r="D7725" s="109"/>
      <c r="E7725" s="109"/>
      <c r="F7725" s="109"/>
      <c r="G7725" s="109"/>
      <c r="H7725" s="109"/>
      <c r="I7725" s="110"/>
    </row>
    <row r="7726" spans="2:9">
      <c r="B7726" s="109"/>
      <c r="C7726" s="109"/>
      <c r="D7726" s="109"/>
      <c r="E7726" s="109"/>
      <c r="F7726" s="109"/>
      <c r="G7726" s="109"/>
      <c r="H7726" s="109"/>
      <c r="I7726" s="110"/>
    </row>
    <row r="7727" spans="2:9">
      <c r="B7727" s="109"/>
      <c r="C7727" s="109"/>
      <c r="D7727" s="109"/>
      <c r="E7727" s="109"/>
      <c r="F7727" s="109"/>
      <c r="G7727" s="109"/>
      <c r="H7727" s="109"/>
      <c r="I7727" s="110"/>
    </row>
    <row r="7728" spans="2:9">
      <c r="B7728" s="109"/>
      <c r="C7728" s="109"/>
      <c r="D7728" s="109"/>
      <c r="E7728" s="109"/>
      <c r="F7728" s="109"/>
      <c r="G7728" s="109"/>
      <c r="H7728" s="109"/>
      <c r="I7728" s="110"/>
    </row>
    <row r="7729" spans="2:9">
      <c r="B7729" s="109"/>
      <c r="C7729" s="109"/>
      <c r="D7729" s="109"/>
      <c r="E7729" s="109"/>
      <c r="F7729" s="109"/>
      <c r="G7729" s="109"/>
      <c r="H7729" s="109"/>
      <c r="I7729" s="110"/>
    </row>
    <row r="7730" spans="2:9">
      <c r="B7730" s="109"/>
      <c r="C7730" s="109"/>
      <c r="D7730" s="109"/>
      <c r="E7730" s="109"/>
      <c r="F7730" s="109"/>
      <c r="G7730" s="109"/>
      <c r="H7730" s="109"/>
      <c r="I7730" s="110"/>
    </row>
    <row r="7731" spans="2:9">
      <c r="B7731" s="109"/>
      <c r="C7731" s="109"/>
      <c r="D7731" s="109"/>
      <c r="E7731" s="109"/>
      <c r="F7731" s="109"/>
      <c r="G7731" s="109"/>
      <c r="H7731" s="109"/>
      <c r="I7731" s="110"/>
    </row>
    <row r="7732" spans="2:9">
      <c r="B7732" s="109"/>
      <c r="C7732" s="109"/>
      <c r="D7732" s="109"/>
      <c r="E7732" s="109"/>
      <c r="F7732" s="109"/>
      <c r="G7732" s="109"/>
      <c r="H7732" s="109"/>
      <c r="I7732" s="110"/>
    </row>
    <row r="7733" spans="2:9">
      <c r="B7733" s="109"/>
      <c r="C7733" s="109"/>
      <c r="D7733" s="109"/>
      <c r="E7733" s="109"/>
      <c r="F7733" s="109"/>
      <c r="G7733" s="109"/>
      <c r="H7733" s="109"/>
      <c r="I7733" s="110"/>
    </row>
    <row r="7734" spans="2:9">
      <c r="B7734" s="109"/>
      <c r="C7734" s="109"/>
      <c r="D7734" s="109"/>
      <c r="E7734" s="109"/>
      <c r="F7734" s="109"/>
      <c r="G7734" s="109"/>
      <c r="H7734" s="109"/>
      <c r="I7734" s="110"/>
    </row>
    <row r="7735" spans="2:9">
      <c r="B7735" s="109"/>
      <c r="C7735" s="109"/>
      <c r="D7735" s="109"/>
      <c r="E7735" s="109"/>
      <c r="F7735" s="109"/>
      <c r="G7735" s="109"/>
      <c r="H7735" s="109"/>
      <c r="I7735" s="110"/>
    </row>
    <row r="7736" spans="2:9">
      <c r="B7736" s="109"/>
      <c r="C7736" s="109"/>
      <c r="D7736" s="109"/>
      <c r="E7736" s="109"/>
      <c r="F7736" s="109"/>
      <c r="G7736" s="109"/>
      <c r="H7736" s="109"/>
      <c r="I7736" s="110"/>
    </row>
    <row r="7737" spans="2:9">
      <c r="B7737" s="109"/>
      <c r="C7737" s="109"/>
      <c r="D7737" s="109"/>
      <c r="E7737" s="109"/>
      <c r="F7737" s="109"/>
      <c r="G7737" s="109"/>
      <c r="H7737" s="109"/>
      <c r="I7737" s="110"/>
    </row>
    <row r="7738" spans="2:9">
      <c r="B7738" s="109"/>
      <c r="C7738" s="109"/>
      <c r="D7738" s="109"/>
      <c r="E7738" s="109"/>
      <c r="F7738" s="109"/>
      <c r="G7738" s="109"/>
      <c r="H7738" s="109"/>
      <c r="I7738" s="110"/>
    </row>
    <row r="7739" spans="2:9">
      <c r="B7739" s="109"/>
      <c r="C7739" s="109"/>
      <c r="D7739" s="109"/>
      <c r="E7739" s="109"/>
      <c r="F7739" s="109"/>
      <c r="G7739" s="109"/>
      <c r="H7739" s="109"/>
      <c r="I7739" s="110"/>
    </row>
    <row r="7740" spans="2:9">
      <c r="B7740" s="109"/>
      <c r="C7740" s="109"/>
      <c r="D7740" s="109"/>
      <c r="E7740" s="109"/>
      <c r="F7740" s="109"/>
      <c r="G7740" s="109"/>
      <c r="H7740" s="109"/>
      <c r="I7740" s="110"/>
    </row>
    <row r="7741" spans="2:9">
      <c r="B7741" s="109"/>
      <c r="C7741" s="109"/>
      <c r="D7741" s="109"/>
      <c r="E7741" s="109"/>
      <c r="F7741" s="109"/>
      <c r="G7741" s="109"/>
      <c r="H7741" s="109"/>
      <c r="I7741" s="110"/>
    </row>
    <row r="7742" spans="2:9">
      <c r="B7742" s="109"/>
      <c r="C7742" s="109"/>
      <c r="D7742" s="109"/>
      <c r="E7742" s="109"/>
      <c r="F7742" s="109"/>
      <c r="G7742" s="109"/>
      <c r="H7742" s="109"/>
      <c r="I7742" s="110"/>
    </row>
    <row r="7743" spans="2:9">
      <c r="B7743" s="109"/>
      <c r="C7743" s="109"/>
      <c r="D7743" s="109"/>
      <c r="E7743" s="109"/>
      <c r="F7743" s="109"/>
      <c r="G7743" s="109"/>
      <c r="H7743" s="109"/>
      <c r="I7743" s="110"/>
    </row>
    <row r="7744" spans="2:9">
      <c r="B7744" s="109"/>
      <c r="C7744" s="109"/>
      <c r="D7744" s="109"/>
      <c r="E7744" s="109"/>
      <c r="F7744" s="109"/>
      <c r="G7744" s="109"/>
      <c r="H7744" s="109"/>
      <c r="I7744" s="110"/>
    </row>
    <row r="7745" spans="2:9">
      <c r="B7745" s="109"/>
      <c r="C7745" s="109"/>
      <c r="D7745" s="109"/>
      <c r="E7745" s="109"/>
      <c r="F7745" s="109"/>
      <c r="G7745" s="109"/>
      <c r="H7745" s="109"/>
      <c r="I7745" s="110"/>
    </row>
    <row r="7746" spans="2:9">
      <c r="B7746" s="109"/>
      <c r="C7746" s="109"/>
      <c r="D7746" s="109"/>
      <c r="E7746" s="109"/>
      <c r="F7746" s="109"/>
      <c r="G7746" s="109"/>
      <c r="H7746" s="109"/>
      <c r="I7746" s="110"/>
    </row>
    <row r="7747" spans="2:9">
      <c r="B7747" s="109"/>
      <c r="C7747" s="109"/>
      <c r="D7747" s="109"/>
      <c r="E7747" s="109"/>
      <c r="F7747" s="109"/>
      <c r="G7747" s="109"/>
      <c r="H7747" s="109"/>
      <c r="I7747" s="110"/>
    </row>
    <row r="7748" spans="2:9">
      <c r="B7748" s="109"/>
      <c r="C7748" s="109"/>
      <c r="D7748" s="109"/>
      <c r="E7748" s="109"/>
      <c r="F7748" s="109"/>
      <c r="G7748" s="109"/>
      <c r="H7748" s="109"/>
      <c r="I7748" s="110"/>
    </row>
    <row r="7749" spans="2:9">
      <c r="B7749" s="109"/>
      <c r="C7749" s="109"/>
      <c r="D7749" s="109"/>
      <c r="E7749" s="109"/>
      <c r="F7749" s="109"/>
      <c r="G7749" s="109"/>
      <c r="H7749" s="109"/>
      <c r="I7749" s="110"/>
    </row>
    <row r="7750" spans="2:9">
      <c r="B7750" s="109"/>
      <c r="C7750" s="109"/>
      <c r="D7750" s="109"/>
      <c r="E7750" s="109"/>
      <c r="F7750" s="109"/>
      <c r="G7750" s="109"/>
      <c r="H7750" s="109"/>
      <c r="I7750" s="110"/>
    </row>
    <row r="7751" spans="2:9">
      <c r="B7751" s="109"/>
      <c r="C7751" s="109"/>
      <c r="D7751" s="109"/>
      <c r="E7751" s="109"/>
      <c r="F7751" s="109"/>
      <c r="G7751" s="109"/>
      <c r="H7751" s="109"/>
      <c r="I7751" s="110"/>
    </row>
    <row r="7752" spans="2:9">
      <c r="B7752" s="109"/>
      <c r="C7752" s="109"/>
      <c r="D7752" s="109"/>
      <c r="E7752" s="109"/>
      <c r="F7752" s="109"/>
      <c r="G7752" s="109"/>
      <c r="H7752" s="109"/>
      <c r="I7752" s="110"/>
    </row>
    <row r="7753" spans="2:9">
      <c r="B7753" s="109"/>
      <c r="C7753" s="109"/>
      <c r="D7753" s="109"/>
      <c r="E7753" s="109"/>
      <c r="F7753" s="109"/>
      <c r="G7753" s="109"/>
      <c r="H7753" s="109"/>
      <c r="I7753" s="110"/>
    </row>
    <row r="7754" spans="2:9">
      <c r="B7754" s="109"/>
      <c r="C7754" s="109"/>
      <c r="D7754" s="109"/>
      <c r="E7754" s="109"/>
      <c r="F7754" s="109"/>
      <c r="G7754" s="109"/>
      <c r="H7754" s="109"/>
      <c r="I7754" s="110"/>
    </row>
    <row r="7755" spans="2:9">
      <c r="B7755" s="109"/>
      <c r="C7755" s="109"/>
      <c r="D7755" s="109"/>
      <c r="E7755" s="109"/>
      <c r="F7755" s="109"/>
      <c r="G7755" s="109"/>
      <c r="H7755" s="109"/>
      <c r="I7755" s="110"/>
    </row>
    <row r="7756" spans="2:9">
      <c r="B7756" s="109"/>
      <c r="C7756" s="109"/>
      <c r="D7756" s="109"/>
      <c r="E7756" s="109"/>
      <c r="F7756" s="109"/>
      <c r="G7756" s="109"/>
      <c r="H7756" s="109"/>
      <c r="I7756" s="110"/>
    </row>
    <row r="7757" spans="2:9">
      <c r="B7757" s="109"/>
      <c r="C7757" s="109"/>
      <c r="D7757" s="109"/>
      <c r="E7757" s="109"/>
      <c r="F7757" s="109"/>
      <c r="G7757" s="109"/>
      <c r="H7757" s="109"/>
      <c r="I7757" s="110"/>
    </row>
    <row r="7758" spans="2:9">
      <c r="B7758" s="109"/>
      <c r="C7758" s="109"/>
      <c r="D7758" s="109"/>
      <c r="E7758" s="109"/>
      <c r="F7758" s="109"/>
      <c r="G7758" s="109"/>
      <c r="H7758" s="109"/>
      <c r="I7758" s="110"/>
    </row>
    <row r="7759" spans="2:9">
      <c r="B7759" s="109"/>
      <c r="C7759" s="109"/>
      <c r="D7759" s="109"/>
      <c r="E7759" s="109"/>
      <c r="F7759" s="109"/>
      <c r="G7759" s="109"/>
      <c r="H7759" s="109"/>
      <c r="I7759" s="110"/>
    </row>
    <row r="7760" spans="2:9">
      <c r="B7760" s="109"/>
      <c r="C7760" s="109"/>
      <c r="D7760" s="109"/>
      <c r="E7760" s="109"/>
      <c r="F7760" s="109"/>
      <c r="G7760" s="109"/>
      <c r="H7760" s="109"/>
      <c r="I7760" s="110"/>
    </row>
    <row r="7761" spans="2:9">
      <c r="B7761" s="109"/>
      <c r="C7761" s="109"/>
      <c r="D7761" s="109"/>
      <c r="E7761" s="109"/>
      <c r="F7761" s="109"/>
      <c r="G7761" s="109"/>
      <c r="H7761" s="109"/>
      <c r="I7761" s="110"/>
    </row>
    <row r="7762" spans="2:9">
      <c r="B7762" s="109"/>
      <c r="C7762" s="109"/>
      <c r="D7762" s="109"/>
      <c r="E7762" s="109"/>
      <c r="F7762" s="109"/>
      <c r="G7762" s="109"/>
      <c r="H7762" s="109"/>
      <c r="I7762" s="110"/>
    </row>
    <row r="7763" spans="2:9">
      <c r="B7763" s="109"/>
      <c r="C7763" s="109"/>
      <c r="D7763" s="109"/>
      <c r="E7763" s="109"/>
      <c r="F7763" s="109"/>
      <c r="G7763" s="109"/>
      <c r="H7763" s="109"/>
      <c r="I7763" s="110"/>
    </row>
    <row r="7764" spans="2:9">
      <c r="B7764" s="109"/>
      <c r="C7764" s="109"/>
      <c r="D7764" s="109"/>
      <c r="E7764" s="109"/>
      <c r="F7764" s="109"/>
      <c r="G7764" s="109"/>
      <c r="H7764" s="109"/>
      <c r="I7764" s="110"/>
    </row>
    <row r="7765" spans="2:9">
      <c r="B7765" s="109"/>
      <c r="C7765" s="109"/>
      <c r="D7765" s="109"/>
      <c r="E7765" s="109"/>
      <c r="F7765" s="109"/>
      <c r="G7765" s="109"/>
      <c r="H7765" s="109"/>
      <c r="I7765" s="110"/>
    </row>
    <row r="7766" spans="2:9">
      <c r="B7766" s="109"/>
      <c r="C7766" s="109"/>
      <c r="D7766" s="109"/>
      <c r="E7766" s="109"/>
      <c r="F7766" s="109"/>
      <c r="G7766" s="109"/>
      <c r="H7766" s="109"/>
      <c r="I7766" s="110"/>
    </row>
    <row r="7767" spans="2:9">
      <c r="B7767" s="109"/>
      <c r="C7767" s="109"/>
      <c r="D7767" s="109"/>
      <c r="E7767" s="109"/>
      <c r="F7767" s="109"/>
      <c r="G7767" s="109"/>
      <c r="H7767" s="109"/>
      <c r="I7767" s="110"/>
    </row>
    <row r="7768" spans="2:9">
      <c r="B7768" s="109"/>
      <c r="C7768" s="109"/>
      <c r="D7768" s="109"/>
      <c r="E7768" s="109"/>
      <c r="F7768" s="109"/>
      <c r="G7768" s="109"/>
      <c r="H7768" s="109"/>
      <c r="I7768" s="110"/>
    </row>
    <row r="7769" spans="2:9">
      <c r="B7769" s="109"/>
      <c r="C7769" s="109"/>
      <c r="D7769" s="109"/>
      <c r="E7769" s="109"/>
      <c r="F7769" s="109"/>
      <c r="G7769" s="109"/>
      <c r="H7769" s="109"/>
      <c r="I7769" s="110"/>
    </row>
    <row r="7770" spans="2:9">
      <c r="B7770" s="109"/>
      <c r="C7770" s="109"/>
      <c r="D7770" s="109"/>
      <c r="E7770" s="109"/>
      <c r="F7770" s="109"/>
      <c r="G7770" s="109"/>
      <c r="H7770" s="109"/>
      <c r="I7770" s="110"/>
    </row>
    <row r="7771" spans="2:9">
      <c r="B7771" s="109"/>
      <c r="C7771" s="109"/>
      <c r="D7771" s="109"/>
      <c r="E7771" s="109"/>
      <c r="F7771" s="109"/>
      <c r="G7771" s="109"/>
      <c r="H7771" s="109"/>
      <c r="I7771" s="110"/>
    </row>
    <row r="7772" spans="2:9">
      <c r="B7772" s="109"/>
      <c r="C7772" s="109"/>
      <c r="D7772" s="109"/>
      <c r="E7772" s="109"/>
      <c r="F7772" s="109"/>
      <c r="G7772" s="109"/>
      <c r="H7772" s="109"/>
      <c r="I7772" s="110"/>
    </row>
    <row r="7773" spans="2:9">
      <c r="B7773" s="109"/>
      <c r="C7773" s="109"/>
      <c r="D7773" s="109"/>
      <c r="E7773" s="109"/>
      <c r="F7773" s="109"/>
      <c r="G7773" s="109"/>
      <c r="H7773" s="109"/>
      <c r="I7773" s="110"/>
    </row>
    <row r="7774" spans="2:9">
      <c r="B7774" s="109"/>
      <c r="C7774" s="109"/>
      <c r="D7774" s="109"/>
      <c r="E7774" s="109"/>
      <c r="F7774" s="109"/>
      <c r="G7774" s="109"/>
      <c r="H7774" s="109"/>
      <c r="I7774" s="110"/>
    </row>
    <row r="7775" spans="2:9">
      <c r="B7775" s="109"/>
      <c r="C7775" s="109"/>
      <c r="D7775" s="109"/>
      <c r="E7775" s="109"/>
      <c r="F7775" s="109"/>
      <c r="G7775" s="109"/>
      <c r="H7775" s="109"/>
      <c r="I7775" s="110"/>
    </row>
    <row r="7776" spans="2:9">
      <c r="B7776" s="109"/>
      <c r="C7776" s="109"/>
      <c r="D7776" s="109"/>
      <c r="E7776" s="109"/>
      <c r="F7776" s="109"/>
      <c r="G7776" s="109"/>
      <c r="H7776" s="109"/>
      <c r="I7776" s="110"/>
    </row>
    <row r="7777" spans="2:9">
      <c r="B7777" s="109"/>
      <c r="C7777" s="109"/>
      <c r="D7777" s="109"/>
      <c r="E7777" s="109"/>
      <c r="F7777" s="109"/>
      <c r="G7777" s="109"/>
      <c r="H7777" s="109"/>
      <c r="I7777" s="110"/>
    </row>
    <row r="7778" spans="2:9">
      <c r="B7778" s="109"/>
      <c r="C7778" s="109"/>
      <c r="D7778" s="109"/>
      <c r="E7778" s="109"/>
      <c r="F7778" s="109"/>
      <c r="G7778" s="109"/>
      <c r="H7778" s="109"/>
      <c r="I7778" s="110"/>
    </row>
    <row r="7779" spans="2:9">
      <c r="B7779" s="109"/>
      <c r="C7779" s="109"/>
      <c r="D7779" s="109"/>
      <c r="E7779" s="109"/>
      <c r="F7779" s="109"/>
      <c r="G7779" s="109"/>
      <c r="H7779" s="109"/>
      <c r="I7779" s="110"/>
    </row>
    <row r="7780" spans="2:9">
      <c r="B7780" s="109"/>
      <c r="C7780" s="109"/>
      <c r="D7780" s="109"/>
      <c r="E7780" s="109"/>
      <c r="F7780" s="109"/>
      <c r="G7780" s="109"/>
      <c r="H7780" s="109"/>
      <c r="I7780" s="110"/>
    </row>
    <row r="7781" spans="2:9">
      <c r="B7781" s="109"/>
      <c r="C7781" s="109"/>
      <c r="D7781" s="109"/>
      <c r="E7781" s="109"/>
      <c r="F7781" s="109"/>
      <c r="G7781" s="109"/>
      <c r="H7781" s="109"/>
      <c r="I7781" s="110"/>
    </row>
    <row r="7782" spans="2:9">
      <c r="B7782" s="109"/>
      <c r="C7782" s="109"/>
      <c r="D7782" s="109"/>
      <c r="E7782" s="109"/>
      <c r="F7782" s="109"/>
      <c r="G7782" s="109"/>
      <c r="H7782" s="109"/>
      <c r="I7782" s="110"/>
    </row>
    <row r="7783" spans="2:9">
      <c r="B7783" s="109"/>
      <c r="C7783" s="109"/>
      <c r="D7783" s="109"/>
      <c r="E7783" s="109"/>
      <c r="F7783" s="109"/>
      <c r="G7783" s="109"/>
      <c r="H7783" s="109"/>
      <c r="I7783" s="110"/>
    </row>
    <row r="7784" spans="2:9">
      <c r="B7784" s="109"/>
      <c r="C7784" s="109"/>
      <c r="D7784" s="109"/>
      <c r="E7784" s="109"/>
      <c r="F7784" s="109"/>
      <c r="G7784" s="109"/>
      <c r="H7784" s="109"/>
      <c r="I7784" s="110"/>
    </row>
    <row r="7785" spans="2:9">
      <c r="B7785" s="109"/>
      <c r="C7785" s="109"/>
      <c r="D7785" s="109"/>
      <c r="E7785" s="109"/>
      <c r="F7785" s="109"/>
      <c r="G7785" s="109"/>
      <c r="H7785" s="109"/>
      <c r="I7785" s="110"/>
    </row>
    <row r="7786" spans="2:9">
      <c r="B7786" s="109"/>
      <c r="C7786" s="109"/>
      <c r="D7786" s="109"/>
      <c r="E7786" s="109"/>
      <c r="F7786" s="109"/>
      <c r="G7786" s="109"/>
      <c r="H7786" s="109"/>
      <c r="I7786" s="110"/>
    </row>
    <row r="7787" spans="2:9">
      <c r="B7787" s="109"/>
      <c r="C7787" s="109"/>
      <c r="D7787" s="109"/>
      <c r="E7787" s="109"/>
      <c r="F7787" s="109"/>
      <c r="G7787" s="109"/>
      <c r="H7787" s="109"/>
      <c r="I7787" s="110"/>
    </row>
    <row r="7788" spans="2:9">
      <c r="B7788" s="109"/>
      <c r="C7788" s="109"/>
      <c r="D7788" s="109"/>
      <c r="E7788" s="109"/>
      <c r="F7788" s="109"/>
      <c r="G7788" s="109"/>
      <c r="H7788" s="109"/>
      <c r="I7788" s="110"/>
    </row>
    <row r="7789" spans="2:9">
      <c r="B7789" s="109"/>
      <c r="C7789" s="109"/>
      <c r="D7789" s="109"/>
      <c r="E7789" s="109"/>
      <c r="F7789" s="109"/>
      <c r="G7789" s="109"/>
      <c r="H7789" s="109"/>
      <c r="I7789" s="110"/>
    </row>
    <row r="7790" spans="2:9">
      <c r="B7790" s="109"/>
      <c r="C7790" s="109"/>
      <c r="D7790" s="109"/>
      <c r="E7790" s="109"/>
      <c r="F7790" s="109"/>
      <c r="G7790" s="109"/>
      <c r="H7790" s="109"/>
      <c r="I7790" s="110"/>
    </row>
    <row r="7791" spans="2:9">
      <c r="B7791" s="109"/>
      <c r="C7791" s="109"/>
      <c r="D7791" s="109"/>
      <c r="E7791" s="109"/>
      <c r="F7791" s="109"/>
      <c r="G7791" s="109"/>
      <c r="H7791" s="109"/>
      <c r="I7791" s="110"/>
    </row>
    <row r="7792" spans="2:9">
      <c r="B7792" s="109"/>
      <c r="C7792" s="109"/>
      <c r="D7792" s="109"/>
      <c r="E7792" s="109"/>
      <c r="F7792" s="109"/>
      <c r="G7792" s="109"/>
      <c r="H7792" s="109"/>
      <c r="I7792" s="110"/>
    </row>
    <row r="7793" spans="2:9">
      <c r="B7793" s="109"/>
      <c r="C7793" s="109"/>
      <c r="D7793" s="109"/>
      <c r="E7793" s="109"/>
      <c r="F7793" s="109"/>
      <c r="G7793" s="109"/>
      <c r="H7793" s="109"/>
      <c r="I7793" s="110"/>
    </row>
    <row r="7794" spans="2:9">
      <c r="B7794" s="109"/>
      <c r="C7794" s="109"/>
      <c r="D7794" s="109"/>
      <c r="E7794" s="109"/>
      <c r="F7794" s="109"/>
      <c r="G7794" s="109"/>
      <c r="H7794" s="109"/>
      <c r="I7794" s="110"/>
    </row>
    <row r="7795" spans="2:9">
      <c r="B7795" s="109"/>
      <c r="C7795" s="109"/>
      <c r="D7795" s="109"/>
      <c r="E7795" s="109"/>
      <c r="F7795" s="109"/>
      <c r="G7795" s="109"/>
      <c r="H7795" s="109"/>
      <c r="I7795" s="110"/>
    </row>
    <row r="7796" spans="2:9">
      <c r="B7796" s="109"/>
      <c r="C7796" s="109"/>
      <c r="D7796" s="109"/>
      <c r="E7796" s="109"/>
      <c r="F7796" s="109"/>
      <c r="G7796" s="109"/>
      <c r="H7796" s="109"/>
      <c r="I7796" s="110"/>
    </row>
    <row r="7797" spans="2:9">
      <c r="B7797" s="109"/>
      <c r="C7797" s="109"/>
      <c r="D7797" s="109"/>
      <c r="E7797" s="109"/>
      <c r="F7797" s="109"/>
      <c r="G7797" s="109"/>
      <c r="H7797" s="109"/>
      <c r="I7797" s="110"/>
    </row>
    <row r="7798" spans="2:9">
      <c r="B7798" s="109"/>
      <c r="C7798" s="109"/>
      <c r="D7798" s="109"/>
      <c r="E7798" s="109"/>
      <c r="F7798" s="109"/>
      <c r="G7798" s="109"/>
      <c r="H7798" s="109"/>
      <c r="I7798" s="110"/>
    </row>
    <row r="7799" spans="2:9">
      <c r="B7799" s="109"/>
      <c r="C7799" s="109"/>
      <c r="D7799" s="109"/>
      <c r="E7799" s="109"/>
      <c r="F7799" s="109"/>
      <c r="G7799" s="109"/>
      <c r="H7799" s="109"/>
      <c r="I7799" s="110"/>
    </row>
    <row r="7800" spans="2:9">
      <c r="B7800" s="109"/>
      <c r="C7800" s="109"/>
      <c r="D7800" s="109"/>
      <c r="E7800" s="109"/>
      <c r="F7800" s="109"/>
      <c r="G7800" s="109"/>
      <c r="H7800" s="109"/>
      <c r="I7800" s="110"/>
    </row>
    <row r="7801" spans="2:9">
      <c r="B7801" s="109"/>
      <c r="C7801" s="109"/>
      <c r="D7801" s="109"/>
      <c r="E7801" s="109"/>
      <c r="F7801" s="109"/>
      <c r="G7801" s="109"/>
      <c r="H7801" s="109"/>
      <c r="I7801" s="110"/>
    </row>
    <row r="7802" spans="2:9">
      <c r="B7802" s="109"/>
      <c r="C7802" s="109"/>
      <c r="D7802" s="109"/>
      <c r="E7802" s="109"/>
      <c r="F7802" s="109"/>
      <c r="G7802" s="109"/>
      <c r="H7802" s="109"/>
      <c r="I7802" s="110"/>
    </row>
    <row r="7803" spans="2:9">
      <c r="B7803" s="109"/>
      <c r="C7803" s="109"/>
      <c r="D7803" s="109"/>
      <c r="E7803" s="109"/>
      <c r="F7803" s="109"/>
      <c r="G7803" s="109"/>
      <c r="H7803" s="109"/>
      <c r="I7803" s="110"/>
    </row>
    <row r="7804" spans="2:9">
      <c r="B7804" s="109"/>
      <c r="C7804" s="109"/>
      <c r="D7804" s="109"/>
      <c r="E7804" s="109"/>
      <c r="F7804" s="109"/>
      <c r="G7804" s="109"/>
      <c r="H7804" s="109"/>
      <c r="I7804" s="110"/>
    </row>
    <row r="7805" spans="2:9">
      <c r="B7805" s="109"/>
      <c r="C7805" s="109"/>
      <c r="D7805" s="109"/>
      <c r="E7805" s="109"/>
      <c r="F7805" s="109"/>
      <c r="G7805" s="109"/>
      <c r="H7805" s="109"/>
      <c r="I7805" s="110"/>
    </row>
    <row r="7806" spans="2:9">
      <c r="B7806" s="109"/>
      <c r="C7806" s="109"/>
      <c r="D7806" s="109"/>
      <c r="E7806" s="109"/>
      <c r="F7806" s="109"/>
      <c r="G7806" s="109"/>
      <c r="H7806" s="109"/>
      <c r="I7806" s="110"/>
    </row>
    <row r="7807" spans="2:9">
      <c r="B7807" s="109"/>
      <c r="C7807" s="109"/>
      <c r="D7807" s="109"/>
      <c r="E7807" s="109"/>
      <c r="F7807" s="109"/>
      <c r="G7807" s="109"/>
      <c r="H7807" s="109"/>
      <c r="I7807" s="110"/>
    </row>
    <row r="7808" spans="2:9">
      <c r="B7808" s="109"/>
      <c r="C7808" s="109"/>
      <c r="D7808" s="109"/>
      <c r="E7808" s="109"/>
      <c r="F7808" s="109"/>
      <c r="G7808" s="109"/>
      <c r="H7808" s="109"/>
      <c r="I7808" s="110"/>
    </row>
    <row r="7809" spans="2:9">
      <c r="B7809" s="109"/>
      <c r="C7809" s="109"/>
      <c r="D7809" s="109"/>
      <c r="E7809" s="109"/>
      <c r="F7809" s="109"/>
      <c r="G7809" s="109"/>
      <c r="H7809" s="109"/>
      <c r="I7809" s="110"/>
    </row>
    <row r="7810" spans="2:9">
      <c r="B7810" s="109"/>
      <c r="C7810" s="109"/>
      <c r="D7810" s="109"/>
      <c r="E7810" s="109"/>
      <c r="F7810" s="109"/>
      <c r="G7810" s="109"/>
      <c r="H7810" s="109"/>
      <c r="I7810" s="110"/>
    </row>
    <row r="7811" spans="2:9">
      <c r="B7811" s="109"/>
      <c r="C7811" s="109"/>
      <c r="D7811" s="109"/>
      <c r="E7811" s="109"/>
      <c r="F7811" s="109"/>
      <c r="G7811" s="109"/>
      <c r="H7811" s="109"/>
      <c r="I7811" s="110"/>
    </row>
    <row r="7812" spans="2:9">
      <c r="B7812" s="109"/>
      <c r="C7812" s="109"/>
      <c r="D7812" s="109"/>
      <c r="E7812" s="109"/>
      <c r="F7812" s="109"/>
      <c r="G7812" s="109"/>
      <c r="H7812" s="109"/>
      <c r="I7812" s="110"/>
    </row>
    <row r="7813" spans="2:9">
      <c r="B7813" s="109"/>
      <c r="C7813" s="109"/>
      <c r="D7813" s="109"/>
      <c r="E7813" s="109"/>
      <c r="F7813" s="109"/>
      <c r="G7813" s="109"/>
      <c r="H7813" s="109"/>
      <c r="I7813" s="110"/>
    </row>
    <row r="7814" spans="2:9">
      <c r="B7814" s="109"/>
      <c r="C7814" s="109"/>
      <c r="D7814" s="109"/>
      <c r="E7814" s="109"/>
      <c r="F7814" s="109"/>
      <c r="G7814" s="109"/>
      <c r="H7814" s="109"/>
      <c r="I7814" s="110"/>
    </row>
    <row r="7815" spans="2:9">
      <c r="B7815" s="109"/>
      <c r="C7815" s="109"/>
      <c r="D7815" s="109"/>
      <c r="E7815" s="109"/>
      <c r="F7815" s="109"/>
      <c r="G7815" s="109"/>
      <c r="H7815" s="109"/>
      <c r="I7815" s="110"/>
    </row>
    <row r="7816" spans="2:9">
      <c r="B7816" s="109"/>
      <c r="C7816" s="109"/>
      <c r="D7816" s="109"/>
      <c r="E7816" s="109"/>
      <c r="F7816" s="109"/>
      <c r="G7816" s="109"/>
      <c r="H7816" s="109"/>
      <c r="I7816" s="110"/>
    </row>
    <row r="7817" spans="2:9">
      <c r="B7817" s="109"/>
      <c r="C7817" s="109"/>
      <c r="D7817" s="109"/>
      <c r="E7817" s="109"/>
      <c r="F7817" s="109"/>
      <c r="G7817" s="109"/>
      <c r="H7817" s="109"/>
      <c r="I7817" s="110"/>
    </row>
    <row r="7818" spans="2:9">
      <c r="B7818" s="109"/>
      <c r="C7818" s="109"/>
      <c r="D7818" s="109"/>
      <c r="E7818" s="109"/>
      <c r="F7818" s="109"/>
      <c r="G7818" s="109"/>
      <c r="H7818" s="109"/>
      <c r="I7818" s="110"/>
    </row>
    <row r="7819" spans="2:9">
      <c r="B7819" s="109"/>
      <c r="C7819" s="109"/>
      <c r="D7819" s="109"/>
      <c r="E7819" s="109"/>
      <c r="F7819" s="109"/>
      <c r="G7819" s="109"/>
      <c r="H7819" s="109"/>
      <c r="I7819" s="110"/>
    </row>
    <row r="7820" spans="2:9">
      <c r="B7820" s="109"/>
      <c r="C7820" s="109"/>
      <c r="D7820" s="109"/>
      <c r="E7820" s="109"/>
      <c r="F7820" s="109"/>
      <c r="G7820" s="109"/>
      <c r="H7820" s="109"/>
      <c r="I7820" s="110"/>
    </row>
    <row r="7821" spans="2:9">
      <c r="B7821" s="109"/>
      <c r="C7821" s="109"/>
      <c r="D7821" s="109"/>
      <c r="E7821" s="109"/>
      <c r="F7821" s="109"/>
      <c r="G7821" s="109"/>
      <c r="H7821" s="109"/>
      <c r="I7821" s="110"/>
    </row>
    <row r="7822" spans="2:9">
      <c r="B7822" s="109"/>
      <c r="C7822" s="109"/>
      <c r="D7822" s="109"/>
      <c r="E7822" s="109"/>
      <c r="F7822" s="109"/>
      <c r="G7822" s="109"/>
      <c r="H7822" s="109"/>
      <c r="I7822" s="110"/>
    </row>
    <row r="7823" spans="2:9">
      <c r="B7823" s="109"/>
      <c r="C7823" s="109"/>
      <c r="D7823" s="109"/>
      <c r="E7823" s="109"/>
      <c r="F7823" s="109"/>
      <c r="G7823" s="109"/>
      <c r="H7823" s="109"/>
      <c r="I7823" s="110"/>
    </row>
    <row r="7824" spans="2:9">
      <c r="B7824" s="109"/>
      <c r="C7824" s="109"/>
      <c r="D7824" s="109"/>
      <c r="E7824" s="109"/>
      <c r="F7824" s="109"/>
      <c r="G7824" s="109"/>
      <c r="H7824" s="109"/>
      <c r="I7824" s="110"/>
    </row>
    <row r="7825" spans="2:9">
      <c r="B7825" s="109"/>
      <c r="C7825" s="109"/>
      <c r="D7825" s="109"/>
      <c r="E7825" s="109"/>
      <c r="F7825" s="109"/>
      <c r="G7825" s="109"/>
      <c r="H7825" s="109"/>
      <c r="I7825" s="110"/>
    </row>
    <row r="7826" spans="2:9">
      <c r="B7826" s="109"/>
      <c r="C7826" s="109"/>
      <c r="D7826" s="109"/>
      <c r="E7826" s="109"/>
      <c r="F7826" s="109"/>
      <c r="G7826" s="109"/>
      <c r="H7826" s="109"/>
      <c r="I7826" s="110"/>
    </row>
    <row r="7827" spans="2:9">
      <c r="B7827" s="109"/>
      <c r="C7827" s="109"/>
      <c r="D7827" s="109"/>
      <c r="E7827" s="109"/>
      <c r="F7827" s="109"/>
      <c r="G7827" s="109"/>
      <c r="H7827" s="109"/>
      <c r="I7827" s="110"/>
    </row>
    <row r="7828" spans="2:9">
      <c r="B7828" s="109"/>
      <c r="C7828" s="109"/>
      <c r="D7828" s="109"/>
      <c r="E7828" s="109"/>
      <c r="F7828" s="109"/>
      <c r="G7828" s="109"/>
      <c r="H7828" s="109"/>
      <c r="I7828" s="110"/>
    </row>
    <row r="7829" spans="2:9">
      <c r="B7829" s="109"/>
      <c r="C7829" s="109"/>
      <c r="D7829" s="109"/>
      <c r="E7829" s="109"/>
      <c r="F7829" s="109"/>
      <c r="G7829" s="109"/>
      <c r="H7829" s="109"/>
      <c r="I7829" s="110"/>
    </row>
    <row r="7830" spans="2:9">
      <c r="B7830" s="109"/>
      <c r="C7830" s="109"/>
      <c r="D7830" s="109"/>
      <c r="E7830" s="109"/>
      <c r="F7830" s="109"/>
      <c r="G7830" s="109"/>
      <c r="H7830" s="109"/>
      <c r="I7830" s="110"/>
    </row>
    <row r="7831" spans="2:9">
      <c r="B7831" s="109"/>
      <c r="C7831" s="109"/>
      <c r="D7831" s="109"/>
      <c r="E7831" s="109"/>
      <c r="F7831" s="109"/>
      <c r="G7831" s="109"/>
      <c r="H7831" s="109"/>
      <c r="I7831" s="110"/>
    </row>
    <row r="7832" spans="2:9">
      <c r="B7832" s="109"/>
      <c r="C7832" s="109"/>
      <c r="D7832" s="109"/>
      <c r="E7832" s="109"/>
      <c r="F7832" s="109"/>
      <c r="G7832" s="109"/>
      <c r="H7832" s="109"/>
      <c r="I7832" s="110"/>
    </row>
    <row r="7833" spans="2:9">
      <c r="B7833" s="109"/>
      <c r="C7833" s="109"/>
      <c r="D7833" s="109"/>
      <c r="E7833" s="109"/>
      <c r="F7833" s="109"/>
      <c r="G7833" s="109"/>
      <c r="H7833" s="109"/>
      <c r="I7833" s="110"/>
    </row>
    <row r="7834" spans="2:9">
      <c r="B7834" s="109"/>
      <c r="C7834" s="109"/>
      <c r="D7834" s="109"/>
      <c r="E7834" s="109"/>
      <c r="F7834" s="109"/>
      <c r="G7834" s="109"/>
      <c r="H7834" s="109"/>
      <c r="I7834" s="110"/>
    </row>
    <row r="7835" spans="2:9">
      <c r="B7835" s="109"/>
      <c r="C7835" s="109"/>
      <c r="D7835" s="109"/>
      <c r="E7835" s="109"/>
      <c r="F7835" s="109"/>
      <c r="G7835" s="109"/>
      <c r="H7835" s="109"/>
      <c r="I7835" s="110"/>
    </row>
    <row r="7836" spans="2:9">
      <c r="B7836" s="109"/>
      <c r="C7836" s="109"/>
      <c r="D7836" s="109"/>
      <c r="E7836" s="109"/>
      <c r="F7836" s="109"/>
      <c r="G7836" s="109"/>
      <c r="H7836" s="109"/>
      <c r="I7836" s="110"/>
    </row>
    <row r="7837" spans="2:9">
      <c r="B7837" s="109"/>
      <c r="C7837" s="109"/>
      <c r="D7837" s="109"/>
      <c r="E7837" s="109"/>
      <c r="F7837" s="109"/>
      <c r="G7837" s="109"/>
      <c r="H7837" s="109"/>
      <c r="I7837" s="110"/>
    </row>
    <row r="7838" spans="2:9">
      <c r="B7838" s="109"/>
      <c r="C7838" s="109"/>
      <c r="D7838" s="109"/>
      <c r="E7838" s="109"/>
      <c r="F7838" s="109"/>
      <c r="G7838" s="109"/>
      <c r="H7838" s="109"/>
      <c r="I7838" s="110"/>
    </row>
    <row r="7839" spans="2:9">
      <c r="B7839" s="109"/>
      <c r="C7839" s="109"/>
      <c r="D7839" s="109"/>
      <c r="E7839" s="109"/>
      <c r="F7839" s="109"/>
      <c r="G7839" s="109"/>
      <c r="H7839" s="109"/>
      <c r="I7839" s="110"/>
    </row>
    <row r="7840" spans="2:9">
      <c r="B7840" s="109"/>
      <c r="C7840" s="109"/>
      <c r="D7840" s="109"/>
      <c r="E7840" s="109"/>
      <c r="F7840" s="109"/>
      <c r="G7840" s="109"/>
      <c r="H7840" s="109"/>
      <c r="I7840" s="110"/>
    </row>
    <row r="7841" spans="2:9">
      <c r="B7841" s="109"/>
      <c r="C7841" s="109"/>
      <c r="D7841" s="109"/>
      <c r="E7841" s="109"/>
      <c r="F7841" s="109"/>
      <c r="G7841" s="109"/>
      <c r="H7841" s="109"/>
      <c r="I7841" s="110"/>
    </row>
    <row r="7842" spans="2:9">
      <c r="B7842" s="109"/>
      <c r="C7842" s="109"/>
      <c r="D7842" s="109"/>
      <c r="E7842" s="109"/>
      <c r="F7842" s="109"/>
      <c r="G7842" s="109"/>
      <c r="H7842" s="109"/>
      <c r="I7842" s="110"/>
    </row>
    <row r="7843" spans="2:9">
      <c r="B7843" s="109"/>
      <c r="C7843" s="109"/>
      <c r="D7843" s="109"/>
      <c r="E7843" s="109"/>
      <c r="F7843" s="109"/>
      <c r="G7843" s="109"/>
      <c r="H7843" s="109"/>
      <c r="I7843" s="110"/>
    </row>
    <row r="7844" spans="2:9">
      <c r="B7844" s="109"/>
      <c r="C7844" s="109"/>
      <c r="D7844" s="109"/>
      <c r="E7844" s="109"/>
      <c r="F7844" s="109"/>
      <c r="G7844" s="109"/>
      <c r="H7844" s="109"/>
      <c r="I7844" s="110"/>
    </row>
    <row r="7845" spans="2:9">
      <c r="B7845" s="109"/>
      <c r="C7845" s="109"/>
      <c r="D7845" s="109"/>
      <c r="E7845" s="109"/>
      <c r="F7845" s="109"/>
      <c r="G7845" s="109"/>
      <c r="H7845" s="109"/>
      <c r="I7845" s="110"/>
    </row>
    <row r="7846" spans="2:9">
      <c r="B7846" s="109"/>
      <c r="C7846" s="109"/>
      <c r="D7846" s="109"/>
      <c r="E7846" s="109"/>
      <c r="F7846" s="109"/>
      <c r="G7846" s="109"/>
      <c r="H7846" s="109"/>
      <c r="I7846" s="110"/>
    </row>
    <row r="7847" spans="2:9">
      <c r="B7847" s="109"/>
      <c r="C7847" s="109"/>
      <c r="D7847" s="109"/>
      <c r="E7847" s="109"/>
      <c r="F7847" s="109"/>
      <c r="G7847" s="109"/>
      <c r="H7847" s="109"/>
      <c r="I7847" s="110"/>
    </row>
    <row r="7848" spans="2:9">
      <c r="B7848" s="109"/>
      <c r="C7848" s="109"/>
      <c r="D7848" s="109"/>
      <c r="E7848" s="109"/>
      <c r="F7848" s="109"/>
      <c r="G7848" s="109"/>
      <c r="H7848" s="109"/>
      <c r="I7848" s="110"/>
    </row>
    <row r="7849" spans="2:9">
      <c r="B7849" s="109"/>
      <c r="C7849" s="109"/>
      <c r="D7849" s="109"/>
      <c r="E7849" s="109"/>
      <c r="F7849" s="109"/>
      <c r="G7849" s="109"/>
      <c r="H7849" s="109"/>
      <c r="I7849" s="110"/>
    </row>
    <row r="7850" spans="2:9">
      <c r="B7850" s="109"/>
      <c r="C7850" s="109"/>
      <c r="D7850" s="109"/>
      <c r="E7850" s="109"/>
      <c r="F7850" s="109"/>
      <c r="G7850" s="109"/>
      <c r="H7850" s="109"/>
      <c r="I7850" s="110"/>
    </row>
    <row r="7851" spans="2:9">
      <c r="B7851" s="109"/>
      <c r="C7851" s="109"/>
      <c r="D7851" s="109"/>
      <c r="E7851" s="109"/>
      <c r="F7851" s="109"/>
      <c r="G7851" s="109"/>
      <c r="H7851" s="109"/>
      <c r="I7851" s="110"/>
    </row>
    <row r="7852" spans="2:9">
      <c r="B7852" s="109"/>
      <c r="C7852" s="109"/>
      <c r="D7852" s="109"/>
      <c r="E7852" s="109"/>
      <c r="F7852" s="109"/>
      <c r="G7852" s="109"/>
      <c r="H7852" s="109"/>
      <c r="I7852" s="110"/>
    </row>
    <row r="7853" spans="2:9">
      <c r="B7853" s="109"/>
      <c r="C7853" s="109"/>
      <c r="D7853" s="109"/>
      <c r="E7853" s="109"/>
      <c r="F7853" s="109"/>
      <c r="G7853" s="109"/>
      <c r="H7853" s="109"/>
      <c r="I7853" s="110"/>
    </row>
    <row r="7854" spans="2:9">
      <c r="B7854" s="109"/>
      <c r="C7854" s="109"/>
      <c r="D7854" s="109"/>
      <c r="E7854" s="109"/>
      <c r="F7854" s="109"/>
      <c r="G7854" s="109"/>
      <c r="H7854" s="109"/>
      <c r="I7854" s="110"/>
    </row>
    <row r="7855" spans="2:9">
      <c r="B7855" s="109"/>
      <c r="C7855" s="109"/>
      <c r="D7855" s="109"/>
      <c r="E7855" s="109"/>
      <c r="F7855" s="109"/>
      <c r="G7855" s="109"/>
      <c r="H7855" s="109"/>
      <c r="I7855" s="110"/>
    </row>
    <row r="7856" spans="2:9">
      <c r="B7856" s="109"/>
      <c r="C7856" s="109"/>
      <c r="D7856" s="109"/>
      <c r="E7856" s="109"/>
      <c r="F7856" s="109"/>
      <c r="G7856" s="109"/>
      <c r="H7856" s="109"/>
      <c r="I7856" s="110"/>
    </row>
    <row r="7857" spans="2:9">
      <c r="B7857" s="109"/>
      <c r="C7857" s="109"/>
      <c r="D7857" s="109"/>
      <c r="E7857" s="109"/>
      <c r="F7857" s="109"/>
      <c r="G7857" s="109"/>
      <c r="H7857" s="109"/>
      <c r="I7857" s="110"/>
    </row>
    <row r="7858" spans="2:9">
      <c r="B7858" s="109"/>
      <c r="C7858" s="109"/>
      <c r="D7858" s="109"/>
      <c r="E7858" s="109"/>
      <c r="F7858" s="109"/>
      <c r="G7858" s="109"/>
      <c r="H7858" s="109"/>
      <c r="I7858" s="110"/>
    </row>
    <row r="7859" spans="2:9">
      <c r="B7859" s="109"/>
      <c r="C7859" s="109"/>
      <c r="D7859" s="109"/>
      <c r="E7859" s="109"/>
      <c r="F7859" s="109"/>
      <c r="G7859" s="109"/>
      <c r="H7859" s="109"/>
      <c r="I7859" s="110"/>
    </row>
    <row r="7860" spans="2:9">
      <c r="B7860" s="109"/>
      <c r="C7860" s="109"/>
      <c r="D7860" s="109"/>
      <c r="E7860" s="109"/>
      <c r="F7860" s="109"/>
      <c r="G7860" s="109"/>
      <c r="H7860" s="109"/>
      <c r="I7860" s="110"/>
    </row>
    <row r="7861" spans="2:9">
      <c r="B7861" s="109"/>
      <c r="C7861" s="109"/>
      <c r="D7861" s="109"/>
      <c r="E7861" s="109"/>
      <c r="F7861" s="109"/>
      <c r="G7861" s="109"/>
      <c r="H7861" s="109"/>
      <c r="I7861" s="110"/>
    </row>
    <row r="7862" spans="2:9">
      <c r="B7862" s="109"/>
      <c r="C7862" s="109"/>
      <c r="D7862" s="109"/>
      <c r="E7862" s="109"/>
      <c r="F7862" s="109"/>
      <c r="G7862" s="109"/>
      <c r="H7862" s="109"/>
      <c r="I7862" s="110"/>
    </row>
    <row r="7863" spans="2:9">
      <c r="B7863" s="109"/>
      <c r="C7863" s="109"/>
      <c r="D7863" s="109"/>
      <c r="E7863" s="109"/>
      <c r="F7863" s="109"/>
      <c r="G7863" s="109"/>
      <c r="H7863" s="109"/>
      <c r="I7863" s="110"/>
    </row>
    <row r="7864" spans="2:9">
      <c r="B7864" s="109"/>
      <c r="C7864" s="109"/>
      <c r="D7864" s="109"/>
      <c r="E7864" s="109"/>
      <c r="F7864" s="109"/>
      <c r="G7864" s="109"/>
      <c r="H7864" s="109"/>
      <c r="I7864" s="110"/>
    </row>
    <row r="7865" spans="2:9">
      <c r="B7865" s="109"/>
      <c r="C7865" s="109"/>
      <c r="D7865" s="109"/>
      <c r="E7865" s="109"/>
      <c r="F7865" s="109"/>
      <c r="G7865" s="109"/>
      <c r="H7865" s="109"/>
      <c r="I7865" s="110"/>
    </row>
    <row r="7866" spans="2:9">
      <c r="B7866" s="109"/>
      <c r="C7866" s="109"/>
      <c r="D7866" s="109"/>
      <c r="E7866" s="109"/>
      <c r="F7866" s="109"/>
      <c r="G7866" s="109"/>
      <c r="H7866" s="109"/>
      <c r="I7866" s="110"/>
    </row>
    <row r="7867" spans="2:9">
      <c r="B7867" s="109"/>
      <c r="C7867" s="109"/>
      <c r="D7867" s="109"/>
      <c r="E7867" s="109"/>
      <c r="F7867" s="109"/>
      <c r="G7867" s="109"/>
      <c r="H7867" s="109"/>
      <c r="I7867" s="110"/>
    </row>
    <row r="7868" spans="2:9">
      <c r="B7868" s="109"/>
      <c r="C7868" s="109"/>
      <c r="D7868" s="109"/>
      <c r="E7868" s="109"/>
      <c r="F7868" s="109"/>
      <c r="G7868" s="109"/>
      <c r="H7868" s="109"/>
      <c r="I7868" s="110"/>
    </row>
    <row r="7869" spans="2:9">
      <c r="B7869" s="109"/>
      <c r="C7869" s="109"/>
      <c r="D7869" s="109"/>
      <c r="E7869" s="109"/>
      <c r="F7869" s="109"/>
      <c r="G7869" s="109"/>
      <c r="H7869" s="109"/>
      <c r="I7869" s="110"/>
    </row>
    <row r="7870" spans="2:9">
      <c r="B7870" s="109"/>
      <c r="C7870" s="109"/>
      <c r="D7870" s="109"/>
      <c r="E7870" s="109"/>
      <c r="F7870" s="109"/>
      <c r="G7870" s="109"/>
      <c r="H7870" s="109"/>
      <c r="I7870" s="110"/>
    </row>
    <row r="7871" spans="2:9">
      <c r="B7871" s="109"/>
      <c r="C7871" s="109"/>
      <c r="D7871" s="109"/>
      <c r="E7871" s="109"/>
      <c r="F7871" s="109"/>
      <c r="G7871" s="109"/>
      <c r="H7871" s="109"/>
      <c r="I7871" s="110"/>
    </row>
    <row r="7872" spans="2:9">
      <c r="B7872" s="109"/>
      <c r="C7872" s="109"/>
      <c r="D7872" s="109"/>
      <c r="E7872" s="109"/>
      <c r="F7872" s="109"/>
      <c r="G7872" s="109"/>
      <c r="H7872" s="109"/>
      <c r="I7872" s="110"/>
    </row>
    <row r="7873" spans="2:9">
      <c r="B7873" s="109"/>
      <c r="C7873" s="109"/>
      <c r="D7873" s="109"/>
      <c r="E7873" s="109"/>
      <c r="F7873" s="109"/>
      <c r="G7873" s="109"/>
      <c r="H7873" s="109"/>
      <c r="I7873" s="110"/>
    </row>
    <row r="7874" spans="2:9">
      <c r="B7874" s="109"/>
      <c r="C7874" s="109"/>
      <c r="D7874" s="109"/>
      <c r="E7874" s="109"/>
      <c r="F7874" s="109"/>
      <c r="G7874" s="109"/>
      <c r="H7874" s="109"/>
      <c r="I7874" s="110"/>
    </row>
    <row r="7875" spans="2:9">
      <c r="B7875" s="109"/>
      <c r="C7875" s="109"/>
      <c r="D7875" s="109"/>
      <c r="E7875" s="109"/>
      <c r="F7875" s="109"/>
      <c r="G7875" s="109"/>
      <c r="H7875" s="109"/>
      <c r="I7875" s="110"/>
    </row>
    <row r="7876" spans="2:9">
      <c r="B7876" s="109"/>
      <c r="C7876" s="109"/>
      <c r="D7876" s="109"/>
      <c r="E7876" s="109"/>
      <c r="F7876" s="109"/>
      <c r="G7876" s="109"/>
      <c r="H7876" s="109"/>
      <c r="I7876" s="110"/>
    </row>
    <row r="7877" spans="2:9">
      <c r="B7877" s="109"/>
      <c r="C7877" s="109"/>
      <c r="D7877" s="109"/>
      <c r="E7877" s="109"/>
      <c r="F7877" s="109"/>
      <c r="G7877" s="109"/>
      <c r="H7877" s="109"/>
      <c r="I7877" s="110"/>
    </row>
    <row r="7878" spans="2:9">
      <c r="B7878" s="109"/>
      <c r="C7878" s="109"/>
      <c r="D7878" s="109"/>
      <c r="E7878" s="109"/>
      <c r="F7878" s="109"/>
      <c r="G7878" s="109"/>
      <c r="H7878" s="109"/>
      <c r="I7878" s="110"/>
    </row>
    <row r="7879" spans="2:9">
      <c r="B7879" s="109"/>
      <c r="C7879" s="109"/>
      <c r="D7879" s="109"/>
      <c r="E7879" s="109"/>
      <c r="F7879" s="109"/>
      <c r="G7879" s="109"/>
      <c r="H7879" s="109"/>
      <c r="I7879" s="110"/>
    </row>
    <row r="7880" spans="2:9">
      <c r="B7880" s="109"/>
      <c r="C7880" s="109"/>
      <c r="D7880" s="109"/>
      <c r="E7880" s="109"/>
      <c r="F7880" s="109"/>
      <c r="G7880" s="109"/>
      <c r="H7880" s="109"/>
      <c r="I7880" s="110"/>
    </row>
    <row r="7881" spans="2:9">
      <c r="B7881" s="109"/>
      <c r="C7881" s="109"/>
      <c r="D7881" s="109"/>
      <c r="E7881" s="109"/>
      <c r="F7881" s="109"/>
      <c r="G7881" s="109"/>
      <c r="H7881" s="109"/>
      <c r="I7881" s="110"/>
    </row>
    <row r="7882" spans="2:9">
      <c r="B7882" s="109"/>
      <c r="C7882" s="109"/>
      <c r="D7882" s="109"/>
      <c r="E7882" s="109"/>
      <c r="F7882" s="109"/>
      <c r="G7882" s="109"/>
      <c r="H7882" s="109"/>
      <c r="I7882" s="110"/>
    </row>
    <row r="7883" spans="2:9">
      <c r="B7883" s="109"/>
      <c r="C7883" s="109"/>
      <c r="D7883" s="109"/>
      <c r="E7883" s="109"/>
      <c r="F7883" s="109"/>
      <c r="G7883" s="109"/>
      <c r="H7883" s="109"/>
      <c r="I7883" s="110"/>
    </row>
    <row r="7884" spans="2:9">
      <c r="B7884" s="109"/>
      <c r="C7884" s="109"/>
      <c r="D7884" s="109"/>
      <c r="E7884" s="109"/>
      <c r="F7884" s="109"/>
      <c r="G7884" s="109"/>
      <c r="H7884" s="109"/>
      <c r="I7884" s="110"/>
    </row>
    <row r="7885" spans="2:9">
      <c r="B7885" s="109"/>
      <c r="C7885" s="109"/>
      <c r="D7885" s="109"/>
      <c r="E7885" s="109"/>
      <c r="F7885" s="109"/>
      <c r="G7885" s="109"/>
      <c r="H7885" s="109"/>
      <c r="I7885" s="110"/>
    </row>
    <row r="7886" spans="2:9">
      <c r="B7886" s="109"/>
      <c r="C7886" s="109"/>
      <c r="D7886" s="109"/>
      <c r="E7886" s="109"/>
      <c r="F7886" s="109"/>
      <c r="G7886" s="109"/>
      <c r="H7886" s="109"/>
      <c r="I7886" s="110"/>
    </row>
    <row r="7887" spans="2:9">
      <c r="B7887" s="109"/>
      <c r="C7887" s="109"/>
      <c r="D7887" s="109"/>
      <c r="E7887" s="109"/>
      <c r="F7887" s="109"/>
      <c r="G7887" s="109"/>
      <c r="H7887" s="109"/>
      <c r="I7887" s="110"/>
    </row>
    <row r="7888" spans="2:9">
      <c r="B7888" s="109"/>
      <c r="C7888" s="109"/>
      <c r="D7888" s="109"/>
      <c r="E7888" s="109"/>
      <c r="F7888" s="109"/>
      <c r="G7888" s="109"/>
      <c r="H7888" s="109"/>
      <c r="I7888" s="110"/>
    </row>
    <row r="7889" spans="2:9">
      <c r="B7889" s="109"/>
      <c r="C7889" s="109"/>
      <c r="D7889" s="109"/>
      <c r="E7889" s="109"/>
      <c r="F7889" s="109"/>
      <c r="G7889" s="109"/>
      <c r="H7889" s="109"/>
      <c r="I7889" s="110"/>
    </row>
    <row r="7890" spans="2:9">
      <c r="B7890" s="109"/>
      <c r="C7890" s="109"/>
      <c r="D7890" s="109"/>
      <c r="E7890" s="109"/>
      <c r="F7890" s="109"/>
      <c r="G7890" s="109"/>
      <c r="H7890" s="109"/>
      <c r="I7890" s="110"/>
    </row>
    <row r="7891" spans="2:9">
      <c r="B7891" s="109"/>
      <c r="C7891" s="109"/>
      <c r="D7891" s="109"/>
      <c r="E7891" s="109"/>
      <c r="F7891" s="109"/>
      <c r="G7891" s="109"/>
      <c r="H7891" s="109"/>
      <c r="I7891" s="110"/>
    </row>
    <row r="7892" spans="2:9">
      <c r="B7892" s="109"/>
      <c r="C7892" s="109"/>
      <c r="D7892" s="109"/>
      <c r="E7892" s="109"/>
      <c r="F7892" s="109"/>
      <c r="G7892" s="109"/>
      <c r="H7892" s="109"/>
      <c r="I7892" s="110"/>
    </row>
    <row r="7893" spans="2:9">
      <c r="B7893" s="109"/>
      <c r="C7893" s="109"/>
      <c r="D7893" s="109"/>
      <c r="E7893" s="109"/>
      <c r="F7893" s="109"/>
      <c r="G7893" s="109"/>
      <c r="H7893" s="109"/>
      <c r="I7893" s="110"/>
    </row>
    <row r="7894" spans="2:9">
      <c r="B7894" s="109"/>
      <c r="C7894" s="109"/>
      <c r="D7894" s="109"/>
      <c r="E7894" s="109"/>
      <c r="F7894" s="109"/>
      <c r="G7894" s="109"/>
      <c r="H7894" s="109"/>
      <c r="I7894" s="110"/>
    </row>
    <row r="7895" spans="2:9">
      <c r="B7895" s="109"/>
      <c r="C7895" s="109"/>
      <c r="D7895" s="109"/>
      <c r="E7895" s="109"/>
      <c r="F7895" s="109"/>
      <c r="G7895" s="109"/>
      <c r="H7895" s="109"/>
      <c r="I7895" s="110"/>
    </row>
    <row r="7896" spans="2:9">
      <c r="B7896" s="109"/>
      <c r="C7896" s="109"/>
      <c r="D7896" s="109"/>
      <c r="E7896" s="109"/>
      <c r="F7896" s="109"/>
      <c r="G7896" s="109"/>
      <c r="H7896" s="109"/>
      <c r="I7896" s="110"/>
    </row>
    <row r="7897" spans="2:9">
      <c r="B7897" s="109"/>
      <c r="C7897" s="109"/>
      <c r="D7897" s="109"/>
      <c r="E7897" s="109"/>
      <c r="F7897" s="109"/>
      <c r="G7897" s="109"/>
      <c r="H7897" s="109"/>
      <c r="I7897" s="110"/>
    </row>
    <row r="7898" spans="2:9">
      <c r="B7898" s="109"/>
      <c r="C7898" s="109"/>
      <c r="D7898" s="109"/>
      <c r="E7898" s="109"/>
      <c r="F7898" s="109"/>
      <c r="G7898" s="109"/>
      <c r="H7898" s="109"/>
      <c r="I7898" s="110"/>
    </row>
    <row r="7899" spans="2:9">
      <c r="B7899" s="109"/>
      <c r="C7899" s="109"/>
      <c r="D7899" s="109"/>
      <c r="E7899" s="109"/>
      <c r="F7899" s="109"/>
      <c r="G7899" s="109"/>
      <c r="H7899" s="109"/>
      <c r="I7899" s="110"/>
    </row>
    <row r="7900" spans="2:9">
      <c r="B7900" s="109"/>
      <c r="C7900" s="109"/>
      <c r="D7900" s="109"/>
      <c r="E7900" s="109"/>
      <c r="F7900" s="109"/>
      <c r="G7900" s="109"/>
      <c r="H7900" s="109"/>
      <c r="I7900" s="110"/>
    </row>
    <row r="7901" spans="2:9">
      <c r="B7901" s="109"/>
      <c r="C7901" s="109"/>
      <c r="D7901" s="109"/>
      <c r="E7901" s="109"/>
      <c r="F7901" s="109"/>
      <c r="G7901" s="109"/>
      <c r="H7901" s="109"/>
      <c r="I7901" s="110"/>
    </row>
    <row r="7902" spans="2:9">
      <c r="B7902" s="109"/>
      <c r="C7902" s="109"/>
      <c r="D7902" s="109"/>
      <c r="E7902" s="109"/>
      <c r="F7902" s="109"/>
      <c r="G7902" s="109"/>
      <c r="H7902" s="109"/>
      <c r="I7902" s="110"/>
    </row>
    <row r="7903" spans="2:9">
      <c r="B7903" s="109"/>
      <c r="C7903" s="109"/>
      <c r="D7903" s="109"/>
      <c r="E7903" s="109"/>
      <c r="F7903" s="109"/>
      <c r="G7903" s="109"/>
      <c r="H7903" s="109"/>
      <c r="I7903" s="110"/>
    </row>
    <row r="7904" spans="2:9">
      <c r="B7904" s="109"/>
      <c r="C7904" s="109"/>
      <c r="D7904" s="109"/>
      <c r="E7904" s="109"/>
      <c r="F7904" s="109"/>
      <c r="G7904" s="109"/>
      <c r="H7904" s="109"/>
      <c r="I7904" s="110"/>
    </row>
    <row r="7905" spans="2:9">
      <c r="B7905" s="109"/>
      <c r="C7905" s="109"/>
      <c r="D7905" s="109"/>
      <c r="E7905" s="109"/>
      <c r="F7905" s="109"/>
      <c r="G7905" s="109"/>
      <c r="H7905" s="109"/>
      <c r="I7905" s="110"/>
    </row>
    <row r="7906" spans="2:9">
      <c r="B7906" s="109"/>
      <c r="C7906" s="109"/>
      <c r="D7906" s="109"/>
      <c r="E7906" s="109"/>
      <c r="F7906" s="109"/>
      <c r="G7906" s="109"/>
      <c r="H7906" s="109"/>
      <c r="I7906" s="110"/>
    </row>
    <row r="7907" spans="2:9">
      <c r="B7907" s="109"/>
      <c r="C7907" s="109"/>
      <c r="D7907" s="109"/>
      <c r="E7907" s="109"/>
      <c r="F7907" s="109"/>
      <c r="G7907" s="109"/>
      <c r="H7907" s="109"/>
      <c r="I7907" s="110"/>
    </row>
    <row r="7908" spans="2:9">
      <c r="B7908" s="109"/>
      <c r="C7908" s="109"/>
      <c r="D7908" s="109"/>
      <c r="E7908" s="109"/>
      <c r="F7908" s="109"/>
      <c r="G7908" s="109"/>
      <c r="H7908" s="109"/>
      <c r="I7908" s="110"/>
    </row>
    <row r="7909" spans="2:9">
      <c r="B7909" s="109"/>
      <c r="C7909" s="109"/>
      <c r="D7909" s="109"/>
      <c r="E7909" s="109"/>
      <c r="F7909" s="109"/>
      <c r="G7909" s="109"/>
      <c r="H7909" s="109"/>
      <c r="I7909" s="110"/>
    </row>
    <row r="7910" spans="2:9">
      <c r="B7910" s="109"/>
      <c r="C7910" s="109"/>
      <c r="D7910" s="109"/>
      <c r="E7910" s="109"/>
      <c r="F7910" s="109"/>
      <c r="G7910" s="109"/>
      <c r="H7910" s="109"/>
      <c r="I7910" s="110"/>
    </row>
    <row r="7911" spans="2:9">
      <c r="B7911" s="109"/>
      <c r="C7911" s="109"/>
      <c r="D7911" s="109"/>
      <c r="E7911" s="109"/>
      <c r="F7911" s="109"/>
      <c r="G7911" s="109"/>
      <c r="H7911" s="109"/>
      <c r="I7911" s="110"/>
    </row>
    <row r="7912" spans="2:9">
      <c r="B7912" s="109"/>
      <c r="C7912" s="109"/>
      <c r="D7912" s="109"/>
      <c r="E7912" s="109"/>
      <c r="F7912" s="109"/>
      <c r="G7912" s="109"/>
      <c r="H7912" s="109"/>
      <c r="I7912" s="110"/>
    </row>
    <row r="7913" spans="2:9">
      <c r="B7913" s="109"/>
      <c r="C7913" s="109"/>
      <c r="D7913" s="109"/>
      <c r="E7913" s="109"/>
      <c r="F7913" s="109"/>
      <c r="G7913" s="109"/>
      <c r="H7913" s="109"/>
      <c r="I7913" s="110"/>
    </row>
    <row r="7914" spans="2:9">
      <c r="B7914" s="109"/>
      <c r="C7914" s="109"/>
      <c r="D7914" s="109"/>
      <c r="E7914" s="109"/>
      <c r="F7914" s="109"/>
      <c r="G7914" s="109"/>
      <c r="H7914" s="109"/>
      <c r="I7914" s="110"/>
    </row>
    <row r="7915" spans="2:9">
      <c r="B7915" s="109"/>
      <c r="C7915" s="109"/>
      <c r="D7915" s="109"/>
      <c r="E7915" s="109"/>
      <c r="F7915" s="109"/>
      <c r="G7915" s="109"/>
      <c r="H7915" s="109"/>
      <c r="I7915" s="110"/>
    </row>
    <row r="7916" spans="2:9">
      <c r="B7916" s="109"/>
      <c r="C7916" s="109"/>
      <c r="D7916" s="109"/>
      <c r="E7916" s="109"/>
      <c r="F7916" s="109"/>
      <c r="G7916" s="109"/>
      <c r="H7916" s="109"/>
      <c r="I7916" s="110"/>
    </row>
    <row r="7917" spans="2:9">
      <c r="B7917" s="109"/>
      <c r="C7917" s="109"/>
      <c r="D7917" s="109"/>
      <c r="E7917" s="109"/>
      <c r="F7917" s="109"/>
      <c r="G7917" s="109"/>
      <c r="H7917" s="109"/>
      <c r="I7917" s="110"/>
    </row>
    <row r="7918" spans="2:9">
      <c r="B7918" s="109"/>
      <c r="C7918" s="109"/>
      <c r="D7918" s="109"/>
      <c r="E7918" s="109"/>
      <c r="F7918" s="109"/>
      <c r="G7918" s="109"/>
      <c r="H7918" s="109"/>
      <c r="I7918" s="110"/>
    </row>
    <row r="7919" spans="2:9">
      <c r="B7919" s="109"/>
      <c r="C7919" s="109"/>
      <c r="D7919" s="109"/>
      <c r="E7919" s="109"/>
      <c r="F7919" s="109"/>
      <c r="G7919" s="109"/>
      <c r="H7919" s="109"/>
      <c r="I7919" s="110"/>
    </row>
    <row r="7920" spans="2:9">
      <c r="B7920" s="109"/>
      <c r="C7920" s="109"/>
      <c r="D7920" s="109"/>
      <c r="E7920" s="109"/>
      <c r="F7920" s="109"/>
      <c r="G7920" s="109"/>
      <c r="H7920" s="109"/>
      <c r="I7920" s="110"/>
    </row>
    <row r="7921" spans="2:9">
      <c r="B7921" s="109"/>
      <c r="C7921" s="109"/>
      <c r="D7921" s="109"/>
      <c r="E7921" s="109"/>
      <c r="F7921" s="109"/>
      <c r="G7921" s="109"/>
      <c r="H7921" s="109"/>
      <c r="I7921" s="110"/>
    </row>
    <row r="7922" spans="2:9">
      <c r="B7922" s="109"/>
      <c r="C7922" s="109"/>
      <c r="D7922" s="109"/>
      <c r="E7922" s="109"/>
      <c r="F7922" s="109"/>
      <c r="G7922" s="109"/>
      <c r="H7922" s="109"/>
      <c r="I7922" s="110"/>
    </row>
    <row r="7923" spans="2:9">
      <c r="B7923" s="109"/>
      <c r="C7923" s="109"/>
      <c r="D7923" s="109"/>
      <c r="E7923" s="109"/>
      <c r="F7923" s="109"/>
      <c r="G7923" s="109"/>
      <c r="H7923" s="109"/>
      <c r="I7923" s="110"/>
    </row>
    <row r="7924" spans="2:9">
      <c r="B7924" s="109"/>
      <c r="C7924" s="109"/>
      <c r="D7924" s="109"/>
      <c r="E7924" s="109"/>
      <c r="F7924" s="109"/>
      <c r="G7924" s="109"/>
      <c r="H7924" s="109"/>
      <c r="I7924" s="110"/>
    </row>
    <row r="7925" spans="2:9">
      <c r="B7925" s="109"/>
      <c r="C7925" s="109"/>
      <c r="D7925" s="109"/>
      <c r="E7925" s="109"/>
      <c r="F7925" s="109"/>
      <c r="G7925" s="109"/>
      <c r="H7925" s="109"/>
      <c r="I7925" s="110"/>
    </row>
    <row r="7926" spans="2:9">
      <c r="B7926" s="109"/>
      <c r="C7926" s="109"/>
      <c r="D7926" s="109"/>
      <c r="E7926" s="109"/>
      <c r="F7926" s="109"/>
      <c r="G7926" s="109"/>
      <c r="H7926" s="109"/>
      <c r="I7926" s="110"/>
    </row>
    <row r="7927" spans="2:9">
      <c r="B7927" s="109"/>
      <c r="C7927" s="109"/>
      <c r="D7927" s="109"/>
      <c r="E7927" s="109"/>
      <c r="F7927" s="109"/>
      <c r="G7927" s="109"/>
      <c r="H7927" s="109"/>
      <c r="I7927" s="110"/>
    </row>
    <row r="7928" spans="2:9">
      <c r="B7928" s="109"/>
      <c r="C7928" s="109"/>
      <c r="D7928" s="109"/>
      <c r="E7928" s="109"/>
      <c r="F7928" s="109"/>
      <c r="G7928" s="109"/>
      <c r="H7928" s="109"/>
      <c r="I7928" s="110"/>
    </row>
    <row r="7929" spans="2:9">
      <c r="B7929" s="109"/>
      <c r="C7929" s="109"/>
      <c r="D7929" s="109"/>
      <c r="E7929" s="109"/>
      <c r="F7929" s="109"/>
      <c r="G7929" s="109"/>
      <c r="H7929" s="109"/>
      <c r="I7929" s="110"/>
    </row>
    <row r="7930" spans="2:9">
      <c r="B7930" s="109"/>
      <c r="C7930" s="109"/>
      <c r="D7930" s="109"/>
      <c r="E7930" s="109"/>
      <c r="F7930" s="109"/>
      <c r="G7930" s="109"/>
      <c r="H7930" s="109"/>
      <c r="I7930" s="110"/>
    </row>
    <row r="7931" spans="2:9">
      <c r="B7931" s="109"/>
      <c r="C7931" s="109"/>
      <c r="D7931" s="109"/>
      <c r="E7931" s="109"/>
      <c r="F7931" s="109"/>
      <c r="G7931" s="109"/>
      <c r="H7931" s="109"/>
      <c r="I7931" s="110"/>
    </row>
    <row r="7932" spans="2:9">
      <c r="B7932" s="109"/>
      <c r="C7932" s="109"/>
      <c r="D7932" s="109"/>
      <c r="E7932" s="109"/>
      <c r="F7932" s="109"/>
      <c r="G7932" s="109"/>
      <c r="H7932" s="109"/>
      <c r="I7932" s="110"/>
    </row>
    <row r="7933" spans="2:9">
      <c r="B7933" s="109"/>
      <c r="C7933" s="109"/>
      <c r="D7933" s="109"/>
      <c r="E7933" s="109"/>
      <c r="F7933" s="109"/>
      <c r="G7933" s="109"/>
      <c r="H7933" s="109"/>
      <c r="I7933" s="110"/>
    </row>
    <row r="7934" spans="2:9">
      <c r="B7934" s="109"/>
      <c r="C7934" s="109"/>
      <c r="D7934" s="109"/>
      <c r="E7934" s="109"/>
      <c r="F7934" s="109"/>
      <c r="G7934" s="109"/>
      <c r="H7934" s="109"/>
      <c r="I7934" s="110"/>
    </row>
    <row r="7935" spans="2:9">
      <c r="B7935" s="109"/>
      <c r="C7935" s="109"/>
      <c r="D7935" s="109"/>
      <c r="E7935" s="109"/>
      <c r="F7935" s="109"/>
      <c r="G7935" s="109"/>
      <c r="H7935" s="109"/>
      <c r="I7935" s="110"/>
    </row>
    <row r="7936" spans="2:9">
      <c r="B7936" s="109"/>
      <c r="C7936" s="109"/>
      <c r="D7936" s="109"/>
      <c r="E7936" s="109"/>
      <c r="F7936" s="109"/>
      <c r="G7936" s="109"/>
      <c r="H7936" s="109"/>
      <c r="I7936" s="110"/>
    </row>
    <row r="7937" spans="2:9">
      <c r="B7937" s="109"/>
      <c r="C7937" s="109"/>
      <c r="D7937" s="109"/>
      <c r="E7937" s="109"/>
      <c r="F7937" s="109"/>
      <c r="G7937" s="109"/>
      <c r="H7937" s="109"/>
      <c r="I7937" s="110"/>
    </row>
    <row r="7938" spans="2:9">
      <c r="B7938" s="109"/>
      <c r="C7938" s="109"/>
      <c r="D7938" s="109"/>
      <c r="E7938" s="109"/>
      <c r="F7938" s="109"/>
      <c r="G7938" s="109"/>
      <c r="H7938" s="109"/>
      <c r="I7938" s="110"/>
    </row>
    <row r="7939" spans="2:9">
      <c r="B7939" s="109"/>
      <c r="C7939" s="109"/>
      <c r="D7939" s="109"/>
      <c r="E7939" s="109"/>
      <c r="F7939" s="109"/>
      <c r="G7939" s="109"/>
      <c r="H7939" s="109"/>
      <c r="I7939" s="110"/>
    </row>
    <row r="7940" spans="2:9">
      <c r="B7940" s="109"/>
      <c r="C7940" s="109"/>
      <c r="D7940" s="109"/>
      <c r="E7940" s="109"/>
      <c r="F7940" s="109"/>
      <c r="G7940" s="109"/>
      <c r="H7940" s="109"/>
      <c r="I7940" s="110"/>
    </row>
    <row r="7941" spans="2:9">
      <c r="B7941" s="109"/>
      <c r="C7941" s="109"/>
      <c r="D7941" s="109"/>
      <c r="E7941" s="109"/>
      <c r="F7941" s="109"/>
      <c r="G7941" s="109"/>
      <c r="H7941" s="109"/>
      <c r="I7941" s="110"/>
    </row>
    <row r="7942" spans="2:9">
      <c r="B7942" s="109"/>
      <c r="C7942" s="109"/>
      <c r="D7942" s="109"/>
      <c r="E7942" s="109"/>
      <c r="F7942" s="109"/>
      <c r="G7942" s="109"/>
      <c r="H7942" s="109"/>
      <c r="I7942" s="110"/>
    </row>
    <row r="7943" spans="2:9">
      <c r="B7943" s="109"/>
      <c r="C7943" s="109"/>
      <c r="D7943" s="109"/>
      <c r="E7943" s="109"/>
      <c r="F7943" s="109"/>
      <c r="G7943" s="109"/>
      <c r="H7943" s="109"/>
      <c r="I7943" s="110"/>
    </row>
    <row r="7944" spans="2:9">
      <c r="B7944" s="109"/>
      <c r="C7944" s="109"/>
      <c r="D7944" s="109"/>
      <c r="E7944" s="109"/>
      <c r="F7944" s="109"/>
      <c r="G7944" s="109"/>
      <c r="H7944" s="109"/>
      <c r="I7944" s="110"/>
    </row>
    <row r="7945" spans="2:9">
      <c r="B7945" s="109"/>
      <c r="C7945" s="109"/>
      <c r="D7945" s="109"/>
      <c r="E7945" s="109"/>
      <c r="F7945" s="109"/>
      <c r="G7945" s="109"/>
      <c r="H7945" s="109"/>
      <c r="I7945" s="110"/>
    </row>
    <row r="7946" spans="2:9">
      <c r="B7946" s="109"/>
      <c r="C7946" s="109"/>
      <c r="D7946" s="109"/>
      <c r="E7946" s="109"/>
      <c r="F7946" s="109"/>
      <c r="G7946" s="109"/>
      <c r="H7946" s="109"/>
      <c r="I7946" s="110"/>
    </row>
    <row r="7947" spans="2:9">
      <c r="B7947" s="109"/>
      <c r="C7947" s="109"/>
      <c r="D7947" s="109"/>
      <c r="E7947" s="109"/>
      <c r="F7947" s="109"/>
      <c r="G7947" s="109"/>
      <c r="H7947" s="109"/>
      <c r="I7947" s="110"/>
    </row>
    <row r="7948" spans="2:9">
      <c r="B7948" s="109"/>
      <c r="C7948" s="109"/>
      <c r="D7948" s="109"/>
      <c r="E7948" s="109"/>
      <c r="F7948" s="109"/>
      <c r="G7948" s="109"/>
      <c r="H7948" s="109"/>
      <c r="I7948" s="110"/>
    </row>
    <row r="7949" spans="2:9">
      <c r="B7949" s="109"/>
      <c r="C7949" s="109"/>
      <c r="D7949" s="109"/>
      <c r="E7949" s="109"/>
      <c r="F7949" s="109"/>
      <c r="G7949" s="109"/>
      <c r="H7949" s="109"/>
      <c r="I7949" s="110"/>
    </row>
    <row r="7950" spans="2:9">
      <c r="B7950" s="109"/>
      <c r="C7950" s="109"/>
      <c r="D7950" s="109"/>
      <c r="E7950" s="109"/>
      <c r="F7950" s="109"/>
      <c r="G7950" s="109"/>
      <c r="H7950" s="109"/>
      <c r="I7950" s="110"/>
    </row>
    <row r="7951" spans="2:9">
      <c r="B7951" s="109"/>
      <c r="C7951" s="109"/>
      <c r="D7951" s="109"/>
      <c r="E7951" s="109"/>
      <c r="F7951" s="109"/>
      <c r="G7951" s="109"/>
      <c r="H7951" s="109"/>
      <c r="I7951" s="110"/>
    </row>
    <row r="7952" spans="2:9">
      <c r="B7952" s="109"/>
      <c r="C7952" s="109"/>
      <c r="D7952" s="109"/>
      <c r="E7952" s="109"/>
      <c r="F7952" s="109"/>
      <c r="G7952" s="109"/>
      <c r="H7952" s="109"/>
      <c r="I7952" s="110"/>
    </row>
    <row r="7953" spans="2:9">
      <c r="B7953" s="109"/>
      <c r="C7953" s="109"/>
      <c r="D7953" s="109"/>
      <c r="E7953" s="109"/>
      <c r="F7953" s="109"/>
      <c r="G7953" s="109"/>
      <c r="H7953" s="109"/>
      <c r="I7953" s="110"/>
    </row>
    <row r="7954" spans="2:9">
      <c r="B7954" s="109"/>
      <c r="C7954" s="109"/>
      <c r="D7954" s="109"/>
      <c r="E7954" s="109"/>
      <c r="F7954" s="109"/>
      <c r="G7954" s="109"/>
      <c r="H7954" s="109"/>
      <c r="I7954" s="110"/>
    </row>
    <row r="7955" spans="2:9">
      <c r="B7955" s="109"/>
      <c r="C7955" s="109"/>
      <c r="D7955" s="109"/>
      <c r="E7955" s="109"/>
      <c r="F7955" s="109"/>
      <c r="G7955" s="109"/>
      <c r="H7955" s="109"/>
      <c r="I7955" s="110"/>
    </row>
    <row r="7956" spans="2:9">
      <c r="B7956" s="109"/>
      <c r="C7956" s="109"/>
      <c r="D7956" s="109"/>
      <c r="E7956" s="109"/>
      <c r="F7956" s="109"/>
      <c r="G7956" s="109"/>
      <c r="H7956" s="109"/>
      <c r="I7956" s="110"/>
    </row>
    <row r="7957" spans="2:9">
      <c r="B7957" s="109"/>
      <c r="C7957" s="109"/>
      <c r="D7957" s="109"/>
      <c r="E7957" s="109"/>
      <c r="F7957" s="109"/>
      <c r="G7957" s="109"/>
      <c r="H7957" s="109"/>
      <c r="I7957" s="110"/>
    </row>
    <row r="7958" spans="2:9">
      <c r="B7958" s="109"/>
      <c r="C7958" s="109"/>
      <c r="D7958" s="109"/>
      <c r="E7958" s="109"/>
      <c r="F7958" s="109"/>
      <c r="G7958" s="109"/>
      <c r="H7958" s="109"/>
      <c r="I7958" s="110"/>
    </row>
    <row r="7959" spans="2:9">
      <c r="B7959" s="109"/>
      <c r="C7959" s="109"/>
      <c r="D7959" s="109"/>
      <c r="E7959" s="109"/>
      <c r="F7959" s="109"/>
      <c r="G7959" s="109"/>
      <c r="H7959" s="109"/>
      <c r="I7959" s="110"/>
    </row>
    <row r="7960" spans="2:9">
      <c r="B7960" s="109"/>
      <c r="C7960" s="109"/>
      <c r="D7960" s="109"/>
      <c r="E7960" s="109"/>
      <c r="F7960" s="109"/>
      <c r="G7960" s="109"/>
      <c r="H7960" s="109"/>
      <c r="I7960" s="110"/>
    </row>
    <row r="7961" spans="2:9">
      <c r="B7961" s="109"/>
      <c r="C7961" s="109"/>
      <c r="D7961" s="109"/>
      <c r="E7961" s="109"/>
      <c r="F7961" s="109"/>
      <c r="G7961" s="109"/>
      <c r="H7961" s="109"/>
      <c r="I7961" s="110"/>
    </row>
    <row r="7962" spans="2:9">
      <c r="B7962" s="109"/>
      <c r="C7962" s="109"/>
      <c r="D7962" s="109"/>
      <c r="E7962" s="109"/>
      <c r="F7962" s="109"/>
      <c r="G7962" s="109"/>
      <c r="H7962" s="109"/>
      <c r="I7962" s="110"/>
    </row>
    <row r="7963" spans="2:9">
      <c r="B7963" s="109"/>
      <c r="C7963" s="109"/>
      <c r="D7963" s="109"/>
      <c r="E7963" s="109"/>
      <c r="F7963" s="109"/>
      <c r="G7963" s="109"/>
      <c r="H7963" s="109"/>
      <c r="I7963" s="110"/>
    </row>
    <row r="7964" spans="2:9">
      <c r="B7964" s="109"/>
      <c r="C7964" s="109"/>
      <c r="D7964" s="109"/>
      <c r="E7964" s="109"/>
      <c r="F7964" s="109"/>
      <c r="G7964" s="109"/>
      <c r="H7964" s="109"/>
      <c r="I7964" s="110"/>
    </row>
    <row r="7965" spans="2:9">
      <c r="B7965" s="109"/>
      <c r="C7965" s="109"/>
      <c r="D7965" s="109"/>
      <c r="E7965" s="109"/>
      <c r="F7965" s="109"/>
      <c r="G7965" s="109"/>
      <c r="H7965" s="109"/>
      <c r="I7965" s="110"/>
    </row>
    <row r="7966" spans="2:9">
      <c r="B7966" s="109"/>
      <c r="C7966" s="109"/>
      <c r="D7966" s="109"/>
      <c r="E7966" s="109"/>
      <c r="F7966" s="109"/>
      <c r="G7966" s="109"/>
      <c r="H7966" s="109"/>
      <c r="I7966" s="110"/>
    </row>
    <row r="7967" spans="2:9">
      <c r="B7967" s="109"/>
      <c r="C7967" s="109"/>
      <c r="D7967" s="109"/>
      <c r="E7967" s="109"/>
      <c r="F7967" s="109"/>
      <c r="G7967" s="109"/>
      <c r="H7967" s="109"/>
      <c r="I7967" s="110"/>
    </row>
    <row r="7968" spans="2:9">
      <c r="B7968" s="109"/>
      <c r="C7968" s="109"/>
      <c r="D7968" s="109"/>
      <c r="E7968" s="109"/>
      <c r="F7968" s="109"/>
      <c r="G7968" s="109"/>
      <c r="H7968" s="109"/>
      <c r="I7968" s="110"/>
    </row>
    <row r="7969" spans="2:9">
      <c r="B7969" s="109"/>
      <c r="C7969" s="109"/>
      <c r="D7969" s="109"/>
      <c r="E7969" s="109"/>
      <c r="F7969" s="109"/>
      <c r="G7969" s="109"/>
      <c r="H7969" s="109"/>
      <c r="I7969" s="110"/>
    </row>
    <row r="7970" spans="2:9">
      <c r="B7970" s="109"/>
      <c r="C7970" s="109"/>
      <c r="D7970" s="109"/>
      <c r="E7970" s="109"/>
      <c r="F7970" s="109"/>
      <c r="G7970" s="109"/>
      <c r="H7970" s="109"/>
      <c r="I7970" s="110"/>
    </row>
    <row r="7971" spans="2:9">
      <c r="B7971" s="109"/>
      <c r="C7971" s="109"/>
      <c r="D7971" s="109"/>
      <c r="E7971" s="109"/>
      <c r="F7971" s="109"/>
      <c r="G7971" s="109"/>
      <c r="H7971" s="109"/>
      <c r="I7971" s="110"/>
    </row>
    <row r="7972" spans="2:9">
      <c r="B7972" s="109"/>
      <c r="C7972" s="109"/>
      <c r="D7972" s="109"/>
      <c r="E7972" s="109"/>
      <c r="F7972" s="109"/>
      <c r="G7972" s="109"/>
      <c r="H7972" s="109"/>
      <c r="I7972" s="110"/>
    </row>
    <row r="7973" spans="2:9">
      <c r="B7973" s="109"/>
      <c r="C7973" s="109"/>
      <c r="D7973" s="109"/>
      <c r="E7973" s="109"/>
      <c r="F7973" s="109"/>
      <c r="G7973" s="109"/>
      <c r="H7973" s="109"/>
      <c r="I7973" s="110"/>
    </row>
    <row r="7974" spans="2:9">
      <c r="B7974" s="109"/>
      <c r="C7974" s="109"/>
      <c r="D7974" s="109"/>
      <c r="E7974" s="109"/>
      <c r="F7974" s="109"/>
      <c r="G7974" s="109"/>
      <c r="H7974" s="109"/>
      <c r="I7974" s="110"/>
    </row>
    <row r="7975" spans="2:9">
      <c r="B7975" s="109"/>
      <c r="C7975" s="109"/>
      <c r="D7975" s="109"/>
      <c r="E7975" s="109"/>
      <c r="F7975" s="109"/>
      <c r="G7975" s="109"/>
      <c r="H7975" s="109"/>
      <c r="I7975" s="110"/>
    </row>
    <row r="7976" spans="2:9">
      <c r="B7976" s="109"/>
      <c r="C7976" s="109"/>
      <c r="D7976" s="109"/>
      <c r="E7976" s="109"/>
      <c r="F7976" s="109"/>
      <c r="G7976" s="109"/>
      <c r="H7976" s="109"/>
      <c r="I7976" s="110"/>
    </row>
    <row r="7977" spans="2:9">
      <c r="B7977" s="109"/>
      <c r="C7977" s="109"/>
      <c r="D7977" s="109"/>
      <c r="E7977" s="109"/>
      <c r="F7977" s="109"/>
      <c r="G7977" s="109"/>
      <c r="H7977" s="109"/>
      <c r="I7977" s="110"/>
    </row>
    <row r="7978" spans="2:9">
      <c r="B7978" s="109"/>
      <c r="C7978" s="109"/>
      <c r="D7978" s="109"/>
      <c r="E7978" s="109"/>
      <c r="F7978" s="109"/>
      <c r="G7978" s="109"/>
      <c r="H7978" s="109"/>
      <c r="I7978" s="110"/>
    </row>
    <row r="7979" spans="2:9">
      <c r="B7979" s="109"/>
      <c r="C7979" s="109"/>
      <c r="D7979" s="109"/>
      <c r="E7979" s="109"/>
      <c r="F7979" s="109"/>
      <c r="G7979" s="109"/>
      <c r="H7979" s="109"/>
      <c r="I7979" s="110"/>
    </row>
    <row r="7980" spans="2:9">
      <c r="B7980" s="109"/>
      <c r="C7980" s="109"/>
      <c r="D7980" s="109"/>
      <c r="E7980" s="109"/>
      <c r="F7980" s="109"/>
      <c r="G7980" s="109"/>
      <c r="H7980" s="109"/>
      <c r="I7980" s="110"/>
    </row>
    <row r="7981" spans="2:9">
      <c r="B7981" s="109"/>
      <c r="C7981" s="109"/>
      <c r="D7981" s="109"/>
      <c r="E7981" s="109"/>
      <c r="F7981" s="109"/>
      <c r="G7981" s="109"/>
      <c r="H7981" s="109"/>
      <c r="I7981" s="110"/>
    </row>
    <row r="7982" spans="2:9">
      <c r="B7982" s="109"/>
      <c r="C7982" s="109"/>
      <c r="D7982" s="109"/>
      <c r="E7982" s="109"/>
      <c r="F7982" s="109"/>
      <c r="G7982" s="109"/>
      <c r="H7982" s="109"/>
      <c r="I7982" s="110"/>
    </row>
    <row r="7983" spans="2:9">
      <c r="B7983" s="109"/>
      <c r="C7983" s="109"/>
      <c r="D7983" s="109"/>
      <c r="E7983" s="109"/>
      <c r="F7983" s="109"/>
      <c r="G7983" s="109"/>
      <c r="H7983" s="109"/>
      <c r="I7983" s="110"/>
    </row>
    <row r="7984" spans="2:9">
      <c r="B7984" s="109"/>
      <c r="C7984" s="109"/>
      <c r="D7984" s="109"/>
      <c r="E7984" s="109"/>
      <c r="F7984" s="109"/>
      <c r="G7984" s="109"/>
      <c r="H7984" s="109"/>
      <c r="I7984" s="110"/>
    </row>
    <row r="7985" spans="2:9">
      <c r="B7985" s="109"/>
      <c r="C7985" s="109"/>
      <c r="D7985" s="109"/>
      <c r="E7985" s="109"/>
      <c r="F7985" s="109"/>
      <c r="G7985" s="109"/>
      <c r="H7985" s="109"/>
      <c r="I7985" s="110"/>
    </row>
    <row r="7986" spans="2:9">
      <c r="B7986" s="109"/>
      <c r="C7986" s="109"/>
      <c r="D7986" s="109"/>
      <c r="E7986" s="109"/>
      <c r="F7986" s="109"/>
      <c r="G7986" s="109"/>
      <c r="H7986" s="109"/>
      <c r="I7986" s="110"/>
    </row>
    <row r="7987" spans="2:9">
      <c r="B7987" s="109"/>
      <c r="C7987" s="109"/>
      <c r="D7987" s="109"/>
      <c r="E7987" s="109"/>
      <c r="F7987" s="109"/>
      <c r="G7987" s="109"/>
      <c r="H7987" s="109"/>
      <c r="I7987" s="110"/>
    </row>
    <row r="7988" spans="2:9">
      <c r="B7988" s="109"/>
      <c r="C7988" s="109"/>
      <c r="D7988" s="109"/>
      <c r="E7988" s="109"/>
      <c r="F7988" s="109"/>
      <c r="G7988" s="109"/>
      <c r="H7988" s="109"/>
      <c r="I7988" s="110"/>
    </row>
    <row r="7989" spans="2:9">
      <c r="B7989" s="109"/>
      <c r="C7989" s="109"/>
      <c r="D7989" s="109"/>
      <c r="E7989" s="109"/>
      <c r="F7989" s="109"/>
      <c r="G7989" s="109"/>
      <c r="H7989" s="109"/>
      <c r="I7989" s="110"/>
    </row>
    <row r="7990" spans="2:9">
      <c r="B7990" s="109"/>
      <c r="C7990" s="109"/>
      <c r="D7990" s="109"/>
      <c r="E7990" s="109"/>
      <c r="F7990" s="109"/>
      <c r="G7990" s="109"/>
      <c r="H7990" s="109"/>
      <c r="I7990" s="110"/>
    </row>
    <row r="7991" spans="2:9">
      <c r="B7991" s="109"/>
      <c r="C7991" s="109"/>
      <c r="D7991" s="109"/>
      <c r="E7991" s="109"/>
      <c r="F7991" s="109"/>
      <c r="G7991" s="109"/>
      <c r="H7991" s="109"/>
      <c r="I7991" s="110"/>
    </row>
    <row r="7992" spans="2:9">
      <c r="B7992" s="109"/>
      <c r="C7992" s="109"/>
      <c r="D7992" s="109"/>
      <c r="E7992" s="109"/>
      <c r="F7992" s="109"/>
      <c r="G7992" s="109"/>
      <c r="H7992" s="109"/>
      <c r="I7992" s="110"/>
    </row>
    <row r="7993" spans="2:9">
      <c r="B7993" s="109"/>
      <c r="C7993" s="109"/>
      <c r="D7993" s="109"/>
      <c r="E7993" s="109"/>
      <c r="F7993" s="109"/>
      <c r="G7993" s="109"/>
      <c r="H7993" s="109"/>
      <c r="I7993" s="110"/>
    </row>
    <row r="7994" spans="2:9">
      <c r="B7994" s="109"/>
      <c r="C7994" s="109"/>
      <c r="D7994" s="109"/>
      <c r="E7994" s="109"/>
      <c r="F7994" s="109"/>
      <c r="G7994" s="109"/>
      <c r="H7994" s="109"/>
      <c r="I7994" s="110"/>
    </row>
    <row r="7995" spans="2:9">
      <c r="B7995" s="109"/>
      <c r="C7995" s="109"/>
      <c r="D7995" s="109"/>
      <c r="E7995" s="109"/>
      <c r="F7995" s="109"/>
      <c r="G7995" s="109"/>
      <c r="H7995" s="109"/>
      <c r="I7995" s="110"/>
    </row>
    <row r="7996" spans="2:9">
      <c r="B7996" s="109"/>
      <c r="C7996" s="109"/>
      <c r="D7996" s="109"/>
      <c r="E7996" s="109"/>
      <c r="F7996" s="109"/>
      <c r="G7996" s="109"/>
      <c r="H7996" s="109"/>
      <c r="I7996" s="110"/>
    </row>
    <row r="7997" spans="2:9">
      <c r="B7997" s="109"/>
      <c r="C7997" s="109"/>
      <c r="D7997" s="109"/>
      <c r="E7997" s="109"/>
      <c r="F7997" s="109"/>
      <c r="G7997" s="109"/>
      <c r="H7997" s="109"/>
      <c r="I7997" s="110"/>
    </row>
    <row r="7998" spans="2:9">
      <c r="B7998" s="109"/>
      <c r="C7998" s="109"/>
      <c r="D7998" s="109"/>
      <c r="E7998" s="109"/>
      <c r="F7998" s="109"/>
      <c r="G7998" s="109"/>
      <c r="H7998" s="109"/>
      <c r="I7998" s="110"/>
    </row>
    <row r="7999" spans="2:9">
      <c r="B7999" s="109"/>
      <c r="C7999" s="109"/>
      <c r="D7999" s="109"/>
      <c r="E7999" s="109"/>
      <c r="F7999" s="109"/>
      <c r="G7999" s="109"/>
      <c r="H7999" s="109"/>
      <c r="I7999" s="110"/>
    </row>
    <row r="8000" spans="2:9">
      <c r="B8000" s="109"/>
      <c r="C8000" s="109"/>
      <c r="D8000" s="109"/>
      <c r="E8000" s="109"/>
      <c r="F8000" s="109"/>
      <c r="G8000" s="109"/>
      <c r="H8000" s="109"/>
      <c r="I8000" s="110"/>
    </row>
    <row r="8001" spans="2:9">
      <c r="B8001" s="109"/>
      <c r="C8001" s="109"/>
      <c r="D8001" s="109"/>
      <c r="E8001" s="109"/>
      <c r="F8001" s="109"/>
      <c r="G8001" s="109"/>
      <c r="H8001" s="109"/>
      <c r="I8001" s="110"/>
    </row>
    <row r="8002" spans="2:9">
      <c r="B8002" s="109"/>
      <c r="C8002" s="109"/>
      <c r="D8002" s="109"/>
      <c r="E8002" s="109"/>
      <c r="F8002" s="109"/>
      <c r="G8002" s="109"/>
      <c r="H8002" s="109"/>
      <c r="I8002" s="110"/>
    </row>
    <row r="8003" spans="2:9">
      <c r="B8003" s="109"/>
      <c r="C8003" s="109"/>
      <c r="D8003" s="109"/>
      <c r="E8003" s="109"/>
      <c r="F8003" s="109"/>
      <c r="G8003" s="109"/>
      <c r="H8003" s="109"/>
      <c r="I8003" s="110"/>
    </row>
    <row r="8004" spans="2:9">
      <c r="B8004" s="109"/>
      <c r="C8004" s="109"/>
      <c r="D8004" s="109"/>
      <c r="E8004" s="109"/>
      <c r="F8004" s="109"/>
      <c r="G8004" s="109"/>
      <c r="H8004" s="109"/>
      <c r="I8004" s="110"/>
    </row>
    <row r="8005" spans="2:9">
      <c r="B8005" s="109"/>
      <c r="C8005" s="109"/>
      <c r="D8005" s="109"/>
      <c r="E8005" s="109"/>
      <c r="F8005" s="109"/>
      <c r="G8005" s="109"/>
      <c r="H8005" s="109"/>
      <c r="I8005" s="110"/>
    </row>
    <row r="8006" spans="2:9">
      <c r="B8006" s="109"/>
      <c r="C8006" s="109"/>
      <c r="D8006" s="109"/>
      <c r="E8006" s="109"/>
      <c r="F8006" s="109"/>
      <c r="G8006" s="109"/>
      <c r="H8006" s="109"/>
      <c r="I8006" s="110"/>
    </row>
    <row r="8007" spans="2:9">
      <c r="B8007" s="109"/>
      <c r="C8007" s="109"/>
      <c r="D8007" s="109"/>
      <c r="E8007" s="109"/>
      <c r="F8007" s="109"/>
      <c r="G8007" s="109"/>
      <c r="H8007" s="109"/>
      <c r="I8007" s="110"/>
    </row>
    <row r="8008" spans="2:9">
      <c r="B8008" s="109"/>
      <c r="C8008" s="109"/>
      <c r="D8008" s="109"/>
      <c r="E8008" s="109"/>
      <c r="F8008" s="109"/>
      <c r="G8008" s="109"/>
      <c r="H8008" s="109"/>
      <c r="I8008" s="110"/>
    </row>
    <row r="8009" spans="2:9">
      <c r="B8009" s="109"/>
      <c r="C8009" s="109"/>
      <c r="D8009" s="109"/>
      <c r="E8009" s="109"/>
      <c r="F8009" s="109"/>
      <c r="G8009" s="109"/>
      <c r="H8009" s="109"/>
      <c r="I8009" s="110"/>
    </row>
    <row r="8010" spans="2:9">
      <c r="B8010" s="109"/>
      <c r="C8010" s="109"/>
      <c r="D8010" s="109"/>
      <c r="E8010" s="109"/>
      <c r="F8010" s="109"/>
      <c r="G8010" s="109"/>
      <c r="H8010" s="109"/>
      <c r="I8010" s="110"/>
    </row>
    <row r="8011" spans="2:9">
      <c r="B8011" s="109"/>
      <c r="C8011" s="109"/>
      <c r="D8011" s="109"/>
      <c r="E8011" s="109"/>
      <c r="F8011" s="109"/>
      <c r="G8011" s="109"/>
      <c r="H8011" s="109"/>
      <c r="I8011" s="110"/>
    </row>
    <row r="8012" spans="2:9">
      <c r="B8012" s="109"/>
      <c r="C8012" s="109"/>
      <c r="D8012" s="109"/>
      <c r="E8012" s="109"/>
      <c r="F8012" s="109"/>
      <c r="G8012" s="109"/>
      <c r="H8012" s="109"/>
      <c r="I8012" s="110"/>
    </row>
    <row r="8013" spans="2:9">
      <c r="B8013" s="109"/>
      <c r="C8013" s="109"/>
      <c r="D8013" s="109"/>
      <c r="E8013" s="109"/>
      <c r="F8013" s="109"/>
      <c r="G8013" s="109"/>
      <c r="H8013" s="109"/>
      <c r="I8013" s="110"/>
    </row>
    <row r="8014" spans="2:9">
      <c r="B8014" s="109"/>
      <c r="C8014" s="109"/>
      <c r="D8014" s="109"/>
      <c r="E8014" s="109"/>
      <c r="F8014" s="109"/>
      <c r="G8014" s="109"/>
      <c r="H8014" s="109"/>
      <c r="I8014" s="110"/>
    </row>
    <row r="8015" spans="2:9">
      <c r="B8015" s="109"/>
      <c r="C8015" s="109"/>
      <c r="D8015" s="109"/>
      <c r="E8015" s="109"/>
      <c r="F8015" s="109"/>
      <c r="G8015" s="109"/>
      <c r="H8015" s="109"/>
      <c r="I8015" s="110"/>
    </row>
    <row r="8016" spans="2:9">
      <c r="B8016" s="109"/>
      <c r="C8016" s="109"/>
      <c r="D8016" s="109"/>
      <c r="E8016" s="109"/>
      <c r="F8016" s="109"/>
      <c r="G8016" s="109"/>
      <c r="H8016" s="109"/>
      <c r="I8016" s="110"/>
    </row>
    <row r="8017" spans="2:9">
      <c r="B8017" s="109"/>
      <c r="C8017" s="109"/>
      <c r="D8017" s="109"/>
      <c r="E8017" s="109"/>
      <c r="F8017" s="109"/>
      <c r="G8017" s="109"/>
      <c r="H8017" s="109"/>
      <c r="I8017" s="110"/>
    </row>
    <row r="8018" spans="2:9">
      <c r="B8018" s="109"/>
      <c r="C8018" s="109"/>
      <c r="D8018" s="109"/>
      <c r="E8018" s="109"/>
      <c r="F8018" s="109"/>
      <c r="G8018" s="109"/>
      <c r="H8018" s="109"/>
      <c r="I8018" s="110"/>
    </row>
    <row r="8019" spans="2:9">
      <c r="B8019" s="109"/>
      <c r="C8019" s="109"/>
      <c r="D8019" s="109"/>
      <c r="E8019" s="109"/>
      <c r="F8019" s="109"/>
      <c r="G8019" s="109"/>
      <c r="H8019" s="109"/>
      <c r="I8019" s="110"/>
    </row>
    <row r="8020" spans="2:9">
      <c r="B8020" s="109"/>
      <c r="C8020" s="109"/>
      <c r="D8020" s="109"/>
      <c r="E8020" s="109"/>
      <c r="F8020" s="109"/>
      <c r="G8020" s="109"/>
      <c r="H8020" s="109"/>
      <c r="I8020" s="110"/>
    </row>
    <row r="8021" spans="2:9">
      <c r="B8021" s="109"/>
      <c r="C8021" s="109"/>
      <c r="D8021" s="109"/>
      <c r="E8021" s="109"/>
      <c r="F8021" s="109"/>
      <c r="G8021" s="109"/>
      <c r="H8021" s="109"/>
      <c r="I8021" s="110"/>
    </row>
    <row r="8022" spans="2:9">
      <c r="B8022" s="109"/>
      <c r="C8022" s="109"/>
      <c r="D8022" s="109"/>
      <c r="E8022" s="109"/>
      <c r="F8022" s="109"/>
      <c r="G8022" s="109"/>
      <c r="H8022" s="109"/>
      <c r="I8022" s="110"/>
    </row>
    <row r="8023" spans="2:9">
      <c r="B8023" s="109"/>
      <c r="C8023" s="109"/>
      <c r="D8023" s="109"/>
      <c r="E8023" s="109"/>
      <c r="F8023" s="109"/>
      <c r="G8023" s="109"/>
      <c r="H8023" s="109"/>
      <c r="I8023" s="110"/>
    </row>
    <row r="8024" spans="2:9">
      <c r="B8024" s="109"/>
      <c r="C8024" s="109"/>
      <c r="D8024" s="109"/>
      <c r="E8024" s="109"/>
      <c r="F8024" s="109"/>
      <c r="G8024" s="109"/>
      <c r="H8024" s="109"/>
      <c r="I8024" s="110"/>
    </row>
    <row r="8025" spans="2:9">
      <c r="B8025" s="109"/>
      <c r="C8025" s="109"/>
      <c r="D8025" s="109"/>
      <c r="E8025" s="109"/>
      <c r="F8025" s="109"/>
      <c r="G8025" s="109"/>
      <c r="H8025" s="109"/>
      <c r="I8025" s="110"/>
    </row>
    <row r="8026" spans="2:9">
      <c r="B8026" s="109"/>
      <c r="C8026" s="109"/>
      <c r="D8026" s="109"/>
      <c r="E8026" s="109"/>
      <c r="F8026" s="109"/>
      <c r="G8026" s="109"/>
      <c r="H8026" s="109"/>
      <c r="I8026" s="110"/>
    </row>
    <row r="8027" spans="2:9">
      <c r="B8027" s="109"/>
      <c r="C8027" s="109"/>
      <c r="D8027" s="109"/>
      <c r="E8027" s="109"/>
      <c r="F8027" s="109"/>
      <c r="G8027" s="109"/>
      <c r="H8027" s="109"/>
      <c r="I8027" s="110"/>
    </row>
    <row r="8028" spans="2:9">
      <c r="B8028" s="109"/>
      <c r="C8028" s="109"/>
      <c r="D8028" s="109"/>
      <c r="E8028" s="109"/>
      <c r="F8028" s="109"/>
      <c r="G8028" s="109"/>
      <c r="H8028" s="109"/>
      <c r="I8028" s="110"/>
    </row>
    <row r="8029" spans="2:9">
      <c r="B8029" s="109"/>
      <c r="C8029" s="109"/>
      <c r="D8029" s="109"/>
      <c r="E8029" s="109"/>
      <c r="F8029" s="109"/>
      <c r="G8029" s="109"/>
      <c r="H8029" s="109"/>
      <c r="I8029" s="110"/>
    </row>
    <row r="8030" spans="2:9">
      <c r="B8030" s="109"/>
      <c r="C8030" s="109"/>
      <c r="D8030" s="109"/>
      <c r="E8030" s="109"/>
      <c r="F8030" s="109"/>
      <c r="G8030" s="109"/>
      <c r="H8030" s="109"/>
      <c r="I8030" s="110"/>
    </row>
    <row r="8031" spans="2:9">
      <c r="B8031" s="109"/>
      <c r="C8031" s="109"/>
      <c r="D8031" s="109"/>
      <c r="E8031" s="109"/>
      <c r="F8031" s="109"/>
      <c r="G8031" s="109"/>
      <c r="H8031" s="109"/>
      <c r="I8031" s="110"/>
    </row>
    <row r="8032" spans="2:9">
      <c r="B8032" s="109"/>
      <c r="C8032" s="109"/>
      <c r="D8032" s="109"/>
      <c r="E8032" s="109"/>
      <c r="F8032" s="109"/>
      <c r="G8032" s="109"/>
      <c r="H8032" s="109"/>
      <c r="I8032" s="110"/>
    </row>
    <row r="8033" spans="2:9">
      <c r="B8033" s="109"/>
      <c r="C8033" s="109"/>
      <c r="D8033" s="109"/>
      <c r="E8033" s="109"/>
      <c r="F8033" s="109"/>
      <c r="G8033" s="109"/>
      <c r="H8033" s="109"/>
      <c r="I8033" s="110"/>
    </row>
    <row r="8034" spans="2:9">
      <c r="B8034" s="109"/>
      <c r="C8034" s="109"/>
      <c r="D8034" s="109"/>
      <c r="E8034" s="109"/>
      <c r="F8034" s="109"/>
      <c r="G8034" s="109"/>
      <c r="H8034" s="109"/>
      <c r="I8034" s="110"/>
    </row>
    <row r="8035" spans="2:9">
      <c r="B8035" s="109"/>
      <c r="C8035" s="109"/>
      <c r="D8035" s="109"/>
      <c r="E8035" s="109"/>
      <c r="F8035" s="109"/>
      <c r="G8035" s="109"/>
      <c r="H8035" s="109"/>
      <c r="I8035" s="110"/>
    </row>
    <row r="8036" spans="2:9">
      <c r="B8036" s="109"/>
      <c r="C8036" s="109"/>
      <c r="D8036" s="109"/>
      <c r="E8036" s="109"/>
      <c r="F8036" s="109"/>
      <c r="G8036" s="109"/>
      <c r="H8036" s="109"/>
      <c r="I8036" s="110"/>
    </row>
    <row r="8037" spans="2:9">
      <c r="B8037" s="109"/>
      <c r="C8037" s="109"/>
      <c r="D8037" s="109"/>
      <c r="E8037" s="109"/>
      <c r="F8037" s="109"/>
      <c r="G8037" s="109"/>
      <c r="H8037" s="109"/>
      <c r="I8037" s="110"/>
    </row>
    <row r="8038" spans="2:9">
      <c r="B8038" s="109"/>
      <c r="C8038" s="109"/>
      <c r="D8038" s="109"/>
      <c r="E8038" s="109"/>
      <c r="F8038" s="109"/>
      <c r="G8038" s="109"/>
      <c r="H8038" s="109"/>
      <c r="I8038" s="110"/>
    </row>
    <row r="8039" spans="2:9">
      <c r="B8039" s="109"/>
      <c r="C8039" s="109"/>
      <c r="D8039" s="109"/>
      <c r="E8039" s="109"/>
      <c r="F8039" s="109"/>
      <c r="G8039" s="109"/>
      <c r="H8039" s="109"/>
      <c r="I8039" s="110"/>
    </row>
    <row r="8040" spans="2:9">
      <c r="B8040" s="109"/>
      <c r="C8040" s="109"/>
      <c r="D8040" s="109"/>
      <c r="E8040" s="109"/>
      <c r="F8040" s="109"/>
      <c r="G8040" s="109"/>
      <c r="H8040" s="109"/>
      <c r="I8040" s="110"/>
    </row>
    <row r="8041" spans="2:9">
      <c r="B8041" s="109"/>
      <c r="C8041" s="109"/>
      <c r="D8041" s="109"/>
      <c r="E8041" s="109"/>
      <c r="F8041" s="109"/>
      <c r="G8041" s="109"/>
      <c r="H8041" s="109"/>
      <c r="I8041" s="110"/>
    </row>
    <row r="8042" spans="2:9">
      <c r="B8042" s="109"/>
      <c r="C8042" s="109"/>
      <c r="D8042" s="109"/>
      <c r="E8042" s="109"/>
      <c r="F8042" s="109"/>
      <c r="G8042" s="109"/>
      <c r="H8042" s="109"/>
      <c r="I8042" s="110"/>
    </row>
    <row r="8043" spans="2:9">
      <c r="B8043" s="109"/>
      <c r="C8043" s="109"/>
      <c r="D8043" s="109"/>
      <c r="E8043" s="109"/>
      <c r="F8043" s="109"/>
      <c r="G8043" s="109"/>
      <c r="H8043" s="109"/>
      <c r="I8043" s="110"/>
    </row>
    <row r="8044" spans="2:9">
      <c r="B8044" s="109"/>
      <c r="C8044" s="109"/>
      <c r="D8044" s="109"/>
      <c r="E8044" s="109"/>
      <c r="F8044" s="109"/>
      <c r="G8044" s="109"/>
      <c r="H8044" s="109"/>
      <c r="I8044" s="110"/>
    </row>
    <row r="8045" spans="2:9">
      <c r="B8045" s="109"/>
      <c r="C8045" s="109"/>
      <c r="D8045" s="109"/>
      <c r="E8045" s="109"/>
      <c r="F8045" s="109"/>
      <c r="G8045" s="109"/>
      <c r="H8045" s="109"/>
      <c r="I8045" s="110"/>
    </row>
    <row r="8046" spans="2:9">
      <c r="B8046" s="109"/>
      <c r="C8046" s="109"/>
      <c r="D8046" s="109"/>
      <c r="E8046" s="109"/>
      <c r="F8046" s="109"/>
      <c r="G8046" s="109"/>
      <c r="H8046" s="109"/>
      <c r="I8046" s="110"/>
    </row>
    <row r="8047" spans="2:9">
      <c r="B8047" s="109"/>
      <c r="C8047" s="109"/>
      <c r="D8047" s="109"/>
      <c r="E8047" s="109"/>
      <c r="F8047" s="109"/>
      <c r="G8047" s="109"/>
      <c r="H8047" s="109"/>
      <c r="I8047" s="110"/>
    </row>
    <row r="8048" spans="2:9">
      <c r="B8048" s="109"/>
      <c r="C8048" s="109"/>
      <c r="D8048" s="109"/>
      <c r="E8048" s="109"/>
      <c r="F8048" s="109"/>
      <c r="G8048" s="109"/>
      <c r="H8048" s="109"/>
      <c r="I8048" s="110"/>
    </row>
    <row r="8049" spans="2:9">
      <c r="B8049" s="109"/>
      <c r="C8049" s="109"/>
      <c r="D8049" s="109"/>
      <c r="E8049" s="109"/>
      <c r="F8049" s="109"/>
      <c r="G8049" s="109"/>
      <c r="H8049" s="109"/>
      <c r="I8049" s="110"/>
    </row>
    <row r="8050" spans="2:9">
      <c r="B8050" s="109"/>
      <c r="C8050" s="109"/>
      <c r="D8050" s="109"/>
      <c r="E8050" s="109"/>
      <c r="F8050" s="109"/>
      <c r="G8050" s="109"/>
      <c r="H8050" s="109"/>
      <c r="I8050" s="110"/>
    </row>
    <row r="8051" spans="2:9">
      <c r="B8051" s="109"/>
      <c r="C8051" s="109"/>
      <c r="D8051" s="109"/>
      <c r="E8051" s="109"/>
      <c r="F8051" s="109"/>
      <c r="G8051" s="109"/>
      <c r="H8051" s="109"/>
      <c r="I8051" s="110"/>
    </row>
    <row r="8052" spans="2:9">
      <c r="B8052" s="109"/>
      <c r="C8052" s="109"/>
      <c r="D8052" s="109"/>
      <c r="E8052" s="109"/>
      <c r="F8052" s="109"/>
      <c r="G8052" s="109"/>
      <c r="H8052" s="109"/>
      <c r="I8052" s="110"/>
    </row>
    <row r="8053" spans="2:9">
      <c r="B8053" s="109"/>
      <c r="C8053" s="109"/>
      <c r="D8053" s="109"/>
      <c r="E8053" s="109"/>
      <c r="F8053" s="109"/>
      <c r="G8053" s="109"/>
      <c r="H8053" s="109"/>
      <c r="I8053" s="110"/>
    </row>
    <row r="8054" spans="2:9">
      <c r="B8054" s="109"/>
      <c r="C8054" s="109"/>
      <c r="D8054" s="109"/>
      <c r="E8054" s="109"/>
      <c r="F8054" s="109"/>
      <c r="G8054" s="109"/>
      <c r="H8054" s="109"/>
      <c r="I8054" s="110"/>
    </row>
    <row r="8055" spans="2:9">
      <c r="B8055" s="109"/>
      <c r="C8055" s="109"/>
      <c r="D8055" s="109"/>
      <c r="E8055" s="109"/>
      <c r="F8055" s="109"/>
      <c r="G8055" s="109"/>
      <c r="H8055" s="109"/>
      <c r="I8055" s="110"/>
    </row>
    <row r="8056" spans="2:9">
      <c r="B8056" s="109"/>
      <c r="C8056" s="109"/>
      <c r="D8056" s="109"/>
      <c r="E8056" s="109"/>
      <c r="F8056" s="109"/>
      <c r="G8056" s="109"/>
      <c r="H8056" s="109"/>
      <c r="I8056" s="110"/>
    </row>
    <row r="8057" spans="2:9">
      <c r="B8057" s="109"/>
      <c r="C8057" s="109"/>
      <c r="D8057" s="109"/>
      <c r="E8057" s="109"/>
      <c r="F8057" s="109"/>
      <c r="G8057" s="109"/>
      <c r="H8057" s="109"/>
      <c r="I8057" s="110"/>
    </row>
    <row r="8058" spans="2:9">
      <c r="B8058" s="109"/>
      <c r="C8058" s="109"/>
      <c r="D8058" s="109"/>
      <c r="E8058" s="109"/>
      <c r="F8058" s="109"/>
      <c r="G8058" s="109"/>
      <c r="H8058" s="109"/>
      <c r="I8058" s="110"/>
    </row>
    <row r="8059" spans="2:9">
      <c r="B8059" s="109"/>
      <c r="C8059" s="109"/>
      <c r="D8059" s="109"/>
      <c r="E8059" s="109"/>
      <c r="F8059" s="109"/>
      <c r="G8059" s="109"/>
      <c r="H8059" s="109"/>
      <c r="I8059" s="110"/>
    </row>
    <row r="8060" spans="2:9">
      <c r="B8060" s="109"/>
      <c r="C8060" s="109"/>
      <c r="D8060" s="109"/>
      <c r="E8060" s="109"/>
      <c r="F8060" s="109"/>
      <c r="G8060" s="109"/>
      <c r="H8060" s="109"/>
      <c r="I8060" s="110"/>
    </row>
    <row r="8061" spans="2:9">
      <c r="B8061" s="109"/>
      <c r="C8061" s="109"/>
      <c r="D8061" s="109"/>
      <c r="E8061" s="109"/>
      <c r="F8061" s="109"/>
      <c r="G8061" s="109"/>
      <c r="H8061" s="109"/>
      <c r="I8061" s="110"/>
    </row>
    <row r="8062" spans="2:9">
      <c r="B8062" s="109"/>
      <c r="C8062" s="109"/>
      <c r="D8062" s="109"/>
      <c r="E8062" s="109"/>
      <c r="F8062" s="109"/>
      <c r="G8062" s="109"/>
      <c r="H8062" s="109"/>
      <c r="I8062" s="110"/>
    </row>
    <row r="8063" spans="2:9">
      <c r="B8063" s="109"/>
      <c r="C8063" s="109"/>
      <c r="D8063" s="109"/>
      <c r="E8063" s="109"/>
      <c r="F8063" s="109"/>
      <c r="G8063" s="109"/>
      <c r="H8063" s="109"/>
      <c r="I8063" s="110"/>
    </row>
    <row r="8064" spans="2:9">
      <c r="B8064" s="109"/>
      <c r="C8064" s="109"/>
      <c r="D8064" s="109"/>
      <c r="E8064" s="109"/>
      <c r="F8064" s="109"/>
      <c r="G8064" s="109"/>
      <c r="H8064" s="109"/>
      <c r="I8064" s="110"/>
    </row>
    <row r="8065" spans="2:9">
      <c r="B8065" s="109"/>
      <c r="C8065" s="109"/>
      <c r="D8065" s="109"/>
      <c r="E8065" s="109"/>
      <c r="F8065" s="109"/>
      <c r="G8065" s="109"/>
      <c r="H8065" s="109"/>
      <c r="I8065" s="110"/>
    </row>
    <row r="8066" spans="2:9">
      <c r="B8066" s="109"/>
      <c r="C8066" s="109"/>
      <c r="D8066" s="109"/>
      <c r="E8066" s="109"/>
      <c r="F8066" s="109"/>
      <c r="G8066" s="109"/>
      <c r="H8066" s="109"/>
      <c r="I8066" s="110"/>
    </row>
    <row r="8067" spans="2:9">
      <c r="B8067" s="109"/>
      <c r="C8067" s="109"/>
      <c r="D8067" s="109"/>
      <c r="E8067" s="109"/>
      <c r="F8067" s="109"/>
      <c r="G8067" s="109"/>
      <c r="H8067" s="109"/>
      <c r="I8067" s="110"/>
    </row>
    <row r="8068" spans="2:9">
      <c r="B8068" s="109"/>
      <c r="C8068" s="109"/>
      <c r="D8068" s="109"/>
      <c r="E8068" s="109"/>
      <c r="F8068" s="109"/>
      <c r="G8068" s="109"/>
      <c r="H8068" s="109"/>
      <c r="I8068" s="110"/>
    </row>
    <row r="8069" spans="2:9">
      <c r="B8069" s="109"/>
      <c r="C8069" s="109"/>
      <c r="D8069" s="109"/>
      <c r="E8069" s="109"/>
      <c r="F8069" s="109"/>
      <c r="G8069" s="109"/>
      <c r="H8069" s="109"/>
      <c r="I8069" s="110"/>
    </row>
    <row r="8070" spans="2:9">
      <c r="B8070" s="109"/>
      <c r="C8070" s="109"/>
      <c r="D8070" s="109"/>
      <c r="E8070" s="109"/>
      <c r="F8070" s="109"/>
      <c r="G8070" s="109"/>
      <c r="H8070" s="109"/>
      <c r="I8070" s="110"/>
    </row>
    <row r="8071" spans="2:9">
      <c r="B8071" s="109"/>
      <c r="C8071" s="109"/>
      <c r="D8071" s="109"/>
      <c r="E8071" s="109"/>
      <c r="F8071" s="109"/>
      <c r="G8071" s="109"/>
      <c r="H8071" s="109"/>
      <c r="I8071" s="110"/>
    </row>
    <row r="8072" spans="2:9">
      <c r="B8072" s="109"/>
      <c r="C8072" s="109"/>
      <c r="D8072" s="109"/>
      <c r="E8072" s="109"/>
      <c r="F8072" s="109"/>
      <c r="G8072" s="109"/>
      <c r="H8072" s="109"/>
      <c r="I8072" s="110"/>
    </row>
    <row r="8073" spans="2:9">
      <c r="B8073" s="109"/>
      <c r="C8073" s="109"/>
      <c r="D8073" s="109"/>
      <c r="E8073" s="109"/>
      <c r="F8073" s="109"/>
      <c r="G8073" s="109"/>
      <c r="H8073" s="109"/>
      <c r="I8073" s="110"/>
    </row>
    <row r="8074" spans="2:9">
      <c r="B8074" s="109"/>
      <c r="C8074" s="109"/>
      <c r="D8074" s="109"/>
      <c r="E8074" s="109"/>
      <c r="F8074" s="109"/>
      <c r="G8074" s="109"/>
      <c r="H8074" s="109"/>
      <c r="I8074" s="110"/>
    </row>
    <row r="8075" spans="2:9">
      <c r="B8075" s="109"/>
      <c r="C8075" s="109"/>
      <c r="D8075" s="109"/>
      <c r="E8075" s="109"/>
      <c r="F8075" s="109"/>
      <c r="G8075" s="109"/>
      <c r="H8075" s="109"/>
      <c r="I8075" s="110"/>
    </row>
    <row r="8076" spans="2:9">
      <c r="B8076" s="109"/>
      <c r="C8076" s="109"/>
      <c r="D8076" s="109"/>
      <c r="E8076" s="109"/>
      <c r="F8076" s="109"/>
      <c r="G8076" s="109"/>
      <c r="H8076" s="109"/>
      <c r="I8076" s="110"/>
    </row>
    <row r="8077" spans="2:9">
      <c r="B8077" s="109"/>
      <c r="C8077" s="109"/>
      <c r="D8077" s="109"/>
      <c r="E8077" s="109"/>
      <c r="F8077" s="109"/>
      <c r="G8077" s="109"/>
      <c r="H8077" s="109"/>
      <c r="I8077" s="110"/>
    </row>
    <row r="8078" spans="2:9">
      <c r="B8078" s="109"/>
      <c r="C8078" s="109"/>
      <c r="D8078" s="109"/>
      <c r="E8078" s="109"/>
      <c r="F8078" s="109"/>
      <c r="G8078" s="109"/>
      <c r="H8078" s="109"/>
      <c r="I8078" s="110"/>
    </row>
    <row r="8079" spans="2:9">
      <c r="B8079" s="109"/>
      <c r="C8079" s="109"/>
      <c r="D8079" s="109"/>
      <c r="E8079" s="109"/>
      <c r="F8079" s="109"/>
      <c r="G8079" s="109"/>
      <c r="H8079" s="109"/>
      <c r="I8079" s="110"/>
    </row>
    <row r="8080" spans="2:9">
      <c r="B8080" s="109"/>
      <c r="C8080" s="109"/>
      <c r="D8080" s="109"/>
      <c r="E8080" s="109"/>
      <c r="F8080" s="109"/>
      <c r="G8080" s="109"/>
      <c r="H8080" s="109"/>
      <c r="I8080" s="110"/>
    </row>
    <row r="8081" spans="2:9">
      <c r="B8081" s="109"/>
      <c r="C8081" s="109"/>
      <c r="D8081" s="109"/>
      <c r="E8081" s="109"/>
      <c r="F8081" s="109"/>
      <c r="G8081" s="109"/>
      <c r="H8081" s="109"/>
      <c r="I8081" s="110"/>
    </row>
    <row r="8082" spans="2:9">
      <c r="B8082" s="109"/>
      <c r="C8082" s="109"/>
      <c r="D8082" s="109"/>
      <c r="E8082" s="109"/>
      <c r="F8082" s="109"/>
      <c r="G8082" s="109"/>
      <c r="H8082" s="109"/>
      <c r="I8082" s="110"/>
    </row>
    <row r="8083" spans="2:9">
      <c r="B8083" s="109"/>
      <c r="C8083" s="109"/>
      <c r="D8083" s="109"/>
      <c r="E8083" s="109"/>
      <c r="F8083" s="109"/>
      <c r="G8083" s="109"/>
      <c r="H8083" s="109"/>
      <c r="I8083" s="110"/>
    </row>
    <row r="8084" spans="2:9">
      <c r="B8084" s="109"/>
      <c r="C8084" s="109"/>
      <c r="D8084" s="109"/>
      <c r="E8084" s="109"/>
      <c r="F8084" s="109"/>
      <c r="G8084" s="109"/>
      <c r="H8084" s="109"/>
      <c r="I8084" s="110"/>
    </row>
    <row r="8085" spans="2:9">
      <c r="B8085" s="109"/>
      <c r="C8085" s="109"/>
      <c r="D8085" s="109"/>
      <c r="E8085" s="109"/>
      <c r="F8085" s="109"/>
      <c r="G8085" s="109"/>
      <c r="H8085" s="109"/>
      <c r="I8085" s="110"/>
    </row>
    <row r="8086" spans="2:9">
      <c r="B8086" s="109"/>
      <c r="C8086" s="109"/>
      <c r="D8086" s="109"/>
      <c r="E8086" s="109"/>
      <c r="F8086" s="109"/>
      <c r="G8086" s="109"/>
      <c r="H8086" s="109"/>
      <c r="I8086" s="110"/>
    </row>
    <row r="8087" spans="2:9">
      <c r="B8087" s="109"/>
      <c r="C8087" s="109"/>
      <c r="D8087" s="109"/>
      <c r="E8087" s="109"/>
      <c r="F8087" s="109"/>
      <c r="G8087" s="109"/>
      <c r="H8087" s="109"/>
      <c r="I8087" s="110"/>
    </row>
    <row r="8088" spans="2:9">
      <c r="B8088" s="109"/>
      <c r="C8088" s="109"/>
      <c r="D8088" s="109"/>
      <c r="E8088" s="109"/>
      <c r="F8088" s="109"/>
      <c r="G8088" s="109"/>
      <c r="H8088" s="109"/>
      <c r="I8088" s="110"/>
    </row>
    <row r="8089" spans="2:9">
      <c r="B8089" s="109"/>
      <c r="C8089" s="109"/>
      <c r="D8089" s="109"/>
      <c r="E8089" s="109"/>
      <c r="F8089" s="109"/>
      <c r="G8089" s="109"/>
      <c r="H8089" s="109"/>
      <c r="I8089" s="110"/>
    </row>
    <row r="8090" spans="2:9">
      <c r="B8090" s="109"/>
      <c r="C8090" s="109"/>
      <c r="D8090" s="109"/>
      <c r="E8090" s="109"/>
      <c r="F8090" s="109"/>
      <c r="G8090" s="109"/>
      <c r="H8090" s="109"/>
      <c r="I8090" s="110"/>
    </row>
    <row r="8091" spans="2:9">
      <c r="B8091" s="109"/>
      <c r="C8091" s="109"/>
      <c r="D8091" s="109"/>
      <c r="E8091" s="109"/>
      <c r="F8091" s="109"/>
      <c r="G8091" s="109"/>
      <c r="H8091" s="109"/>
      <c r="I8091" s="110"/>
    </row>
    <row r="8092" spans="2:9">
      <c r="B8092" s="109"/>
      <c r="C8092" s="109"/>
      <c r="D8092" s="109"/>
      <c r="E8092" s="109"/>
      <c r="F8092" s="109"/>
      <c r="G8092" s="109"/>
      <c r="H8092" s="109"/>
      <c r="I8092" s="110"/>
    </row>
    <row r="8093" spans="2:9">
      <c r="B8093" s="109"/>
      <c r="C8093" s="109"/>
      <c r="D8093" s="109"/>
      <c r="E8093" s="109"/>
      <c r="F8093" s="109"/>
      <c r="G8093" s="109"/>
      <c r="H8093" s="109"/>
      <c r="I8093" s="110"/>
    </row>
    <row r="8094" spans="2:9">
      <c r="B8094" s="109"/>
      <c r="C8094" s="109"/>
      <c r="D8094" s="109"/>
      <c r="E8094" s="109"/>
      <c r="F8094" s="109"/>
      <c r="G8094" s="109"/>
      <c r="H8094" s="109"/>
      <c r="I8094" s="110"/>
    </row>
    <row r="8095" spans="2:9">
      <c r="B8095" s="109"/>
      <c r="C8095" s="109"/>
      <c r="D8095" s="109"/>
      <c r="E8095" s="109"/>
      <c r="F8095" s="109"/>
      <c r="G8095" s="109"/>
      <c r="H8095" s="109"/>
      <c r="I8095" s="110"/>
    </row>
    <row r="8096" spans="2:9">
      <c r="B8096" s="109"/>
      <c r="C8096" s="109"/>
      <c r="D8096" s="109"/>
      <c r="E8096" s="109"/>
      <c r="F8096" s="109"/>
      <c r="G8096" s="109"/>
      <c r="H8096" s="109"/>
      <c r="I8096" s="110"/>
    </row>
    <row r="8097" spans="2:9">
      <c r="B8097" s="109"/>
      <c r="C8097" s="109"/>
      <c r="D8097" s="109"/>
      <c r="E8097" s="109"/>
      <c r="F8097" s="109"/>
      <c r="G8097" s="109"/>
      <c r="H8097" s="109"/>
      <c r="I8097" s="110"/>
    </row>
    <row r="8098" spans="2:9">
      <c r="B8098" s="109"/>
      <c r="C8098" s="109"/>
      <c r="D8098" s="109"/>
      <c r="E8098" s="109"/>
      <c r="F8098" s="109"/>
      <c r="G8098" s="109"/>
      <c r="H8098" s="109"/>
      <c r="I8098" s="110"/>
    </row>
    <row r="8099" spans="2:9">
      <c r="B8099" s="109"/>
      <c r="C8099" s="109"/>
      <c r="D8099" s="109"/>
      <c r="E8099" s="109"/>
      <c r="F8099" s="109"/>
      <c r="G8099" s="109"/>
      <c r="H8099" s="109"/>
      <c r="I8099" s="110"/>
    </row>
    <row r="8100" spans="2:9">
      <c r="B8100" s="109"/>
      <c r="C8100" s="109"/>
      <c r="D8100" s="109"/>
      <c r="E8100" s="109"/>
      <c r="F8100" s="109"/>
      <c r="G8100" s="109"/>
      <c r="H8100" s="109"/>
      <c r="I8100" s="110"/>
    </row>
    <row r="8101" spans="2:9">
      <c r="B8101" s="109"/>
      <c r="C8101" s="109"/>
      <c r="D8101" s="109"/>
      <c r="E8101" s="109"/>
      <c r="F8101" s="109"/>
      <c r="G8101" s="109"/>
      <c r="H8101" s="109"/>
      <c r="I8101" s="110"/>
    </row>
    <row r="8102" spans="2:9">
      <c r="B8102" s="109"/>
      <c r="C8102" s="109"/>
      <c r="D8102" s="109"/>
      <c r="E8102" s="109"/>
      <c r="F8102" s="109"/>
      <c r="G8102" s="109"/>
      <c r="H8102" s="109"/>
      <c r="I8102" s="110"/>
    </row>
    <row r="8103" spans="2:9">
      <c r="B8103" s="109"/>
      <c r="C8103" s="109"/>
      <c r="D8103" s="109"/>
      <c r="E8103" s="109"/>
      <c r="F8103" s="109"/>
      <c r="G8103" s="109"/>
      <c r="H8103" s="109"/>
      <c r="I8103" s="110"/>
    </row>
    <row r="8104" spans="2:9">
      <c r="B8104" s="109"/>
      <c r="C8104" s="109"/>
      <c r="D8104" s="109"/>
      <c r="E8104" s="109"/>
      <c r="F8104" s="109"/>
      <c r="G8104" s="109"/>
      <c r="H8104" s="109"/>
      <c r="I8104" s="110"/>
    </row>
    <row r="8105" spans="2:9">
      <c r="B8105" s="109"/>
      <c r="C8105" s="109"/>
      <c r="D8105" s="109"/>
      <c r="E8105" s="109"/>
      <c r="F8105" s="109"/>
      <c r="G8105" s="109"/>
      <c r="H8105" s="109"/>
      <c r="I8105" s="110"/>
    </row>
    <row r="8106" spans="2:9">
      <c r="B8106" s="109"/>
      <c r="C8106" s="109"/>
      <c r="D8106" s="109"/>
      <c r="E8106" s="109"/>
      <c r="F8106" s="109"/>
      <c r="G8106" s="109"/>
      <c r="H8106" s="109"/>
      <c r="I8106" s="110"/>
    </row>
    <row r="8107" spans="2:9">
      <c r="B8107" s="109"/>
      <c r="C8107" s="109"/>
      <c r="D8107" s="109"/>
      <c r="E8107" s="109"/>
      <c r="F8107" s="109"/>
      <c r="G8107" s="109"/>
      <c r="H8107" s="109"/>
      <c r="I8107" s="110"/>
    </row>
    <row r="8108" spans="2:9">
      <c r="B8108" s="109"/>
      <c r="C8108" s="109"/>
      <c r="D8108" s="109"/>
      <c r="E8108" s="109"/>
      <c r="F8108" s="109"/>
      <c r="G8108" s="109"/>
      <c r="H8108" s="109"/>
      <c r="I8108" s="110"/>
    </row>
    <row r="8109" spans="2:9">
      <c r="B8109" s="109"/>
      <c r="C8109" s="109"/>
      <c r="D8109" s="109"/>
      <c r="E8109" s="109"/>
      <c r="F8109" s="109"/>
      <c r="G8109" s="109"/>
      <c r="H8109" s="109"/>
      <c r="I8109" s="110"/>
    </row>
    <row r="8110" spans="2:9">
      <c r="B8110" s="109"/>
      <c r="C8110" s="109"/>
      <c r="D8110" s="109"/>
      <c r="E8110" s="109"/>
      <c r="F8110" s="109"/>
      <c r="G8110" s="109"/>
      <c r="H8110" s="109"/>
      <c r="I8110" s="110"/>
    </row>
    <row r="8111" spans="2:9">
      <c r="B8111" s="109"/>
      <c r="C8111" s="109"/>
      <c r="D8111" s="109"/>
      <c r="E8111" s="109"/>
      <c r="F8111" s="109"/>
      <c r="G8111" s="109"/>
      <c r="H8111" s="109"/>
      <c r="I8111" s="110"/>
    </row>
    <row r="8112" spans="2:9">
      <c r="B8112" s="109"/>
      <c r="C8112" s="109"/>
      <c r="D8112" s="109"/>
      <c r="E8112" s="109"/>
      <c r="F8112" s="109"/>
      <c r="G8112" s="109"/>
      <c r="H8112" s="109"/>
      <c r="I8112" s="110"/>
    </row>
    <row r="8113" spans="2:9">
      <c r="B8113" s="109"/>
      <c r="C8113" s="109"/>
      <c r="D8113" s="109"/>
      <c r="E8113" s="109"/>
      <c r="F8113" s="109"/>
      <c r="G8113" s="109"/>
      <c r="H8113" s="109"/>
      <c r="I8113" s="110"/>
    </row>
    <row r="8114" spans="2:9">
      <c r="B8114" s="109"/>
      <c r="C8114" s="109"/>
      <c r="D8114" s="109"/>
      <c r="E8114" s="109"/>
      <c r="F8114" s="109"/>
      <c r="G8114" s="109"/>
      <c r="H8114" s="109"/>
      <c r="I8114" s="110"/>
    </row>
    <row r="8115" spans="2:9">
      <c r="B8115" s="109"/>
      <c r="C8115" s="109"/>
      <c r="D8115" s="109"/>
      <c r="E8115" s="109"/>
      <c r="F8115" s="109"/>
      <c r="G8115" s="109"/>
      <c r="H8115" s="109"/>
      <c r="I8115" s="110"/>
    </row>
    <row r="8116" spans="2:9">
      <c r="B8116" s="109"/>
      <c r="C8116" s="109"/>
      <c r="D8116" s="109"/>
      <c r="E8116" s="109"/>
      <c r="F8116" s="109"/>
      <c r="G8116" s="109"/>
      <c r="H8116" s="109"/>
      <c r="I8116" s="110"/>
    </row>
    <row r="8117" spans="2:9">
      <c r="B8117" s="109"/>
      <c r="C8117" s="109"/>
      <c r="D8117" s="109"/>
      <c r="E8117" s="109"/>
      <c r="F8117" s="109"/>
      <c r="G8117" s="109"/>
      <c r="H8117" s="109"/>
      <c r="I8117" s="110"/>
    </row>
    <row r="8118" spans="2:9">
      <c r="B8118" s="109"/>
      <c r="C8118" s="109"/>
      <c r="D8118" s="109"/>
      <c r="E8118" s="109"/>
      <c r="F8118" s="109"/>
      <c r="G8118" s="109"/>
      <c r="H8118" s="109"/>
      <c r="I8118" s="110"/>
    </row>
    <row r="8119" spans="2:9">
      <c r="B8119" s="109"/>
      <c r="C8119" s="109"/>
      <c r="D8119" s="109"/>
      <c r="E8119" s="109"/>
      <c r="F8119" s="109"/>
      <c r="G8119" s="109"/>
      <c r="H8119" s="109"/>
      <c r="I8119" s="110"/>
    </row>
    <row r="8120" spans="2:9">
      <c r="B8120" s="109"/>
      <c r="C8120" s="109"/>
      <c r="D8120" s="109"/>
      <c r="E8120" s="109"/>
      <c r="F8120" s="109"/>
      <c r="G8120" s="109"/>
      <c r="H8120" s="109"/>
      <c r="I8120" s="110"/>
    </row>
    <row r="8121" spans="2:9">
      <c r="B8121" s="109"/>
      <c r="C8121" s="109"/>
      <c r="D8121" s="109"/>
      <c r="E8121" s="109"/>
      <c r="F8121" s="109"/>
      <c r="G8121" s="109"/>
      <c r="H8121" s="109"/>
      <c r="I8121" s="110"/>
    </row>
    <row r="8122" spans="2:9">
      <c r="B8122" s="109"/>
      <c r="C8122" s="109"/>
      <c r="D8122" s="109"/>
      <c r="E8122" s="109"/>
      <c r="F8122" s="109"/>
      <c r="G8122" s="109"/>
      <c r="H8122" s="109"/>
      <c r="I8122" s="110"/>
    </row>
    <row r="8123" spans="2:9">
      <c r="B8123" s="109"/>
      <c r="C8123" s="109"/>
      <c r="D8123" s="109"/>
      <c r="E8123" s="109"/>
      <c r="F8123" s="109"/>
      <c r="G8123" s="109"/>
      <c r="H8123" s="109"/>
      <c r="I8123" s="110"/>
    </row>
    <row r="8124" spans="2:9">
      <c r="B8124" s="109"/>
      <c r="C8124" s="109"/>
      <c r="D8124" s="109"/>
      <c r="E8124" s="109"/>
      <c r="F8124" s="109"/>
      <c r="G8124" s="109"/>
      <c r="H8124" s="109"/>
      <c r="I8124" s="110"/>
    </row>
    <row r="8125" spans="2:9">
      <c r="B8125" s="109"/>
      <c r="C8125" s="109"/>
      <c r="D8125" s="109"/>
      <c r="E8125" s="109"/>
      <c r="F8125" s="109"/>
      <c r="G8125" s="109"/>
      <c r="H8125" s="109"/>
      <c r="I8125" s="110"/>
    </row>
    <row r="8126" spans="2:9">
      <c r="B8126" s="109"/>
      <c r="C8126" s="109"/>
      <c r="D8126" s="109"/>
      <c r="E8126" s="109"/>
      <c r="F8126" s="109"/>
      <c r="G8126" s="109"/>
      <c r="H8126" s="109"/>
      <c r="I8126" s="110"/>
    </row>
    <row r="8127" spans="2:9">
      <c r="B8127" s="109"/>
      <c r="C8127" s="109"/>
      <c r="D8127" s="109"/>
      <c r="E8127" s="109"/>
      <c r="F8127" s="109"/>
      <c r="G8127" s="109"/>
      <c r="H8127" s="109"/>
      <c r="I8127" s="110"/>
    </row>
    <row r="8128" spans="2:9">
      <c r="B8128" s="109"/>
      <c r="C8128" s="109"/>
      <c r="D8128" s="109"/>
      <c r="E8128" s="109"/>
      <c r="F8128" s="109"/>
      <c r="G8128" s="109"/>
      <c r="H8128" s="109"/>
      <c r="I8128" s="110"/>
    </row>
    <row r="8129" spans="2:9">
      <c r="B8129" s="109"/>
      <c r="C8129" s="109"/>
      <c r="D8129" s="109"/>
      <c r="E8129" s="109"/>
      <c r="F8129" s="109"/>
      <c r="G8129" s="109"/>
      <c r="H8129" s="109"/>
      <c r="I8129" s="110"/>
    </row>
    <row r="8130" spans="2:9">
      <c r="B8130" s="109"/>
      <c r="C8130" s="109"/>
      <c r="D8130" s="109"/>
      <c r="E8130" s="109"/>
      <c r="F8130" s="109"/>
      <c r="G8130" s="109"/>
      <c r="H8130" s="109"/>
      <c r="I8130" s="110"/>
    </row>
    <row r="8131" spans="2:9">
      <c r="B8131" s="109"/>
      <c r="C8131" s="109"/>
      <c r="D8131" s="109"/>
      <c r="E8131" s="109"/>
      <c r="F8131" s="109"/>
      <c r="G8131" s="109"/>
      <c r="H8131" s="109"/>
    </row>
    <row r="8132" spans="2:9">
      <c r="B8132" s="109"/>
      <c r="C8132" s="109"/>
      <c r="D8132" s="109"/>
      <c r="E8132" s="109"/>
      <c r="F8132" s="109"/>
      <c r="G8132" s="109"/>
      <c r="H8132" s="109"/>
    </row>
    <row r="8133" spans="2:9">
      <c r="B8133" s="109"/>
      <c r="C8133" s="109"/>
      <c r="D8133" s="109"/>
      <c r="E8133" s="109"/>
      <c r="F8133" s="109"/>
      <c r="G8133" s="109"/>
      <c r="H8133" s="109"/>
    </row>
    <row r="8134" spans="2:9">
      <c r="B8134" s="109"/>
      <c r="C8134" s="109"/>
      <c r="D8134" s="109"/>
      <c r="E8134" s="109"/>
      <c r="F8134" s="109"/>
      <c r="G8134" s="109"/>
      <c r="H8134" s="109"/>
    </row>
    <row r="8135" spans="2:9">
      <c r="B8135" s="109"/>
      <c r="C8135" s="109"/>
      <c r="D8135" s="109"/>
      <c r="E8135" s="109"/>
      <c r="F8135" s="109"/>
      <c r="G8135" s="109"/>
      <c r="H8135" s="109"/>
    </row>
    <row r="8136" spans="2:9">
      <c r="B8136" s="109"/>
      <c r="C8136" s="109"/>
      <c r="D8136" s="109"/>
      <c r="E8136" s="109"/>
      <c r="F8136" s="109"/>
      <c r="G8136" s="109"/>
      <c r="H8136" s="109"/>
    </row>
    <row r="8137" spans="2:9">
      <c r="B8137" s="109"/>
      <c r="C8137" s="109"/>
      <c r="D8137" s="109"/>
      <c r="E8137" s="109"/>
      <c r="F8137" s="109"/>
      <c r="G8137" s="109"/>
      <c r="H8137" s="109"/>
    </row>
    <row r="8138" spans="2:9">
      <c r="B8138" s="109"/>
      <c r="C8138" s="109"/>
      <c r="D8138" s="109"/>
      <c r="E8138" s="109"/>
      <c r="F8138" s="109"/>
      <c r="G8138" s="109"/>
      <c r="H8138" s="109"/>
    </row>
    <row r="8139" spans="2:9">
      <c r="B8139" s="109"/>
      <c r="C8139" s="109"/>
      <c r="D8139" s="109"/>
      <c r="E8139" s="109"/>
      <c r="F8139" s="109"/>
      <c r="G8139" s="109"/>
      <c r="H8139" s="109"/>
    </row>
    <row r="8140" spans="2:9">
      <c r="B8140" s="109"/>
      <c r="C8140" s="109"/>
      <c r="D8140" s="109"/>
      <c r="E8140" s="109"/>
      <c r="F8140" s="109"/>
      <c r="G8140" s="109"/>
      <c r="H8140" s="109"/>
    </row>
    <row r="8141" spans="2:9">
      <c r="B8141" s="109"/>
      <c r="C8141" s="109"/>
      <c r="D8141" s="109"/>
      <c r="E8141" s="109"/>
      <c r="F8141" s="109"/>
      <c r="G8141" s="109"/>
      <c r="H8141" s="109"/>
    </row>
    <row r="8142" spans="2:9">
      <c r="B8142" s="109"/>
      <c r="C8142" s="109"/>
      <c r="D8142" s="109"/>
      <c r="E8142" s="109"/>
      <c r="F8142" s="109"/>
      <c r="G8142" s="109"/>
      <c r="H8142" s="109"/>
    </row>
    <row r="8143" spans="2:9">
      <c r="B8143" s="109"/>
      <c r="C8143" s="109"/>
      <c r="D8143" s="109"/>
      <c r="E8143" s="109"/>
      <c r="F8143" s="109"/>
      <c r="G8143" s="109"/>
      <c r="H8143" s="109"/>
    </row>
    <row r="8144" spans="2:9">
      <c r="B8144" s="109"/>
      <c r="C8144" s="109"/>
      <c r="D8144" s="109"/>
      <c r="E8144" s="109"/>
      <c r="F8144" s="109"/>
      <c r="G8144" s="109"/>
      <c r="H8144" s="109"/>
    </row>
    <row r="8145" spans="2:8">
      <c r="B8145" s="109"/>
      <c r="C8145" s="109"/>
      <c r="D8145" s="109"/>
      <c r="E8145" s="109"/>
      <c r="F8145" s="109"/>
      <c r="G8145" s="109"/>
      <c r="H8145" s="109"/>
    </row>
    <row r="8146" spans="2:8">
      <c r="B8146" s="109"/>
      <c r="C8146" s="109"/>
      <c r="D8146" s="109"/>
      <c r="E8146" s="109"/>
      <c r="F8146" s="109"/>
      <c r="G8146" s="109"/>
      <c r="H8146" s="109"/>
    </row>
    <row r="8147" spans="2:8">
      <c r="B8147" s="109"/>
      <c r="C8147" s="109"/>
      <c r="D8147" s="109"/>
      <c r="E8147" s="109"/>
      <c r="F8147" s="109"/>
      <c r="G8147" s="109"/>
      <c r="H8147" s="109"/>
    </row>
    <row r="8148" spans="2:8">
      <c r="B8148" s="109"/>
      <c r="C8148" s="109"/>
      <c r="D8148" s="109"/>
      <c r="E8148" s="109"/>
      <c r="F8148" s="109"/>
      <c r="G8148" s="109"/>
      <c r="H8148" s="109"/>
    </row>
    <row r="8149" spans="2:8">
      <c r="B8149" s="109"/>
      <c r="C8149" s="109"/>
      <c r="D8149" s="109"/>
      <c r="E8149" s="109"/>
      <c r="F8149" s="109"/>
      <c r="G8149" s="109"/>
      <c r="H8149" s="109"/>
    </row>
    <row r="8150" spans="2:8">
      <c r="B8150" s="109"/>
      <c r="C8150" s="109"/>
      <c r="D8150" s="109"/>
      <c r="E8150" s="109"/>
      <c r="F8150" s="109"/>
      <c r="G8150" s="109"/>
      <c r="H8150" s="109"/>
    </row>
    <row r="8151" spans="2:8">
      <c r="B8151" s="109"/>
      <c r="C8151" s="109"/>
      <c r="D8151" s="109"/>
      <c r="E8151" s="109"/>
      <c r="F8151" s="109"/>
      <c r="G8151" s="109"/>
      <c r="H8151" s="109"/>
    </row>
    <row r="8152" spans="2:8">
      <c r="B8152" s="109"/>
      <c r="C8152" s="109"/>
      <c r="D8152" s="109"/>
      <c r="E8152" s="109"/>
      <c r="F8152" s="109"/>
      <c r="G8152" s="109"/>
      <c r="H8152" s="109"/>
    </row>
  </sheetData>
  <mergeCells count="1">
    <mergeCell ref="E2:F2"/>
  </mergeCells>
  <dataValidations count="1">
    <dataValidation type="list" allowBlank="1" showInputMessage="1" showErrorMessage="1" sqref="G2">
      <formula1>$V$2:$V$3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42"/>
  <sheetViews>
    <sheetView workbookViewId="0"/>
  </sheetViews>
  <sheetFormatPr defaultColWidth="9.140625" defaultRowHeight="12.75"/>
  <cols>
    <col min="1" max="1" width="16.85546875" style="92" bestFit="1" customWidth="1"/>
    <col min="2" max="6" width="11.140625" style="107" customWidth="1"/>
    <col min="7" max="7" width="11.85546875" style="107" bestFit="1" customWidth="1"/>
    <col min="8" max="8" width="11.140625" style="107" customWidth="1"/>
    <col min="9" max="9" width="17.5703125" style="135" customWidth="1"/>
    <col min="10" max="11" width="9.140625" style="107"/>
    <col min="12" max="12" width="9.140625" style="93"/>
    <col min="13" max="16384" width="9.140625" style="92"/>
  </cols>
  <sheetData>
    <row r="1" spans="1:9" ht="13.5" thickBot="1">
      <c r="B1" s="108"/>
      <c r="C1" s="109"/>
      <c r="D1" s="109"/>
      <c r="E1" s="109"/>
      <c r="F1" s="109"/>
      <c r="G1" s="109"/>
      <c r="H1" s="109"/>
      <c r="I1" s="110"/>
    </row>
    <row r="2" spans="1:9" ht="13.5" thickBot="1">
      <c r="B2" s="109"/>
      <c r="C2" s="111">
        <v>0.5</v>
      </c>
      <c r="D2" s="109"/>
      <c r="E2" s="168" t="s">
        <v>2405</v>
      </c>
      <c r="F2" s="168"/>
      <c r="G2" s="112" t="s">
        <v>2406</v>
      </c>
      <c r="H2" s="109"/>
      <c r="I2" s="110"/>
    </row>
    <row r="3" spans="1:9" ht="15.75">
      <c r="B3" s="94"/>
      <c r="C3" s="94"/>
      <c r="D3" s="94"/>
      <c r="E3" s="94"/>
      <c r="F3" s="94"/>
      <c r="G3" s="94"/>
      <c r="H3" s="94"/>
      <c r="I3" s="95"/>
    </row>
    <row r="4" spans="1:9" ht="15.75">
      <c r="B4" s="113"/>
      <c r="C4" s="113"/>
      <c r="D4" s="113"/>
      <c r="E4" s="113"/>
      <c r="F4" s="113"/>
      <c r="G4" s="94"/>
      <c r="H4" s="94"/>
      <c r="I4" s="95"/>
    </row>
    <row r="5" spans="1:9" ht="15.75">
      <c r="B5" s="97" t="s">
        <v>2407</v>
      </c>
      <c r="C5" s="114" t="s">
        <v>0</v>
      </c>
      <c r="D5" s="97" t="s">
        <v>7</v>
      </c>
      <c r="E5" s="97" t="s">
        <v>8</v>
      </c>
      <c r="F5" s="115" t="s">
        <v>2400</v>
      </c>
      <c r="G5" s="97" t="s">
        <v>2408</v>
      </c>
      <c r="H5" s="114" t="s">
        <v>2401</v>
      </c>
      <c r="I5" s="96" t="s">
        <v>2409</v>
      </c>
    </row>
    <row r="6" spans="1:9" ht="18">
      <c r="A6" s="92" t="str">
        <f>C6&amp;D6&amp;E6&amp;G6</f>
        <v>34534510007003</v>
      </c>
      <c r="B6" s="116" t="s">
        <v>2410</v>
      </c>
      <c r="C6" s="117" t="s">
        <v>116</v>
      </c>
      <c r="D6" s="98" t="s">
        <v>116</v>
      </c>
      <c r="E6" s="98" t="s">
        <v>13</v>
      </c>
      <c r="F6" s="118"/>
      <c r="G6" s="116">
        <v>7003</v>
      </c>
      <c r="H6" s="119"/>
      <c r="I6" s="99">
        <v>1804.92</v>
      </c>
    </row>
    <row r="7" spans="1:9" ht="18">
      <c r="A7" s="92" t="str">
        <f t="shared" ref="A7:A70" si="0">C7&amp;D7&amp;E7&amp;G7</f>
        <v>70570520007003</v>
      </c>
      <c r="B7" s="116" t="s">
        <v>2410</v>
      </c>
      <c r="C7" s="106" t="s">
        <v>2411</v>
      </c>
      <c r="D7" s="100" t="s">
        <v>2411</v>
      </c>
      <c r="E7" s="100" t="s">
        <v>223</v>
      </c>
      <c r="F7" s="120"/>
      <c r="G7" s="116">
        <v>7003</v>
      </c>
      <c r="H7" s="121"/>
      <c r="I7" s="99">
        <v>234.45000000000002</v>
      </c>
    </row>
    <row r="8" spans="1:9" ht="18">
      <c r="A8" s="92" t="str">
        <f t="shared" si="0"/>
        <v>70370320007003</v>
      </c>
      <c r="B8" s="116" t="s">
        <v>2410</v>
      </c>
      <c r="C8" s="106" t="s">
        <v>2412</v>
      </c>
      <c r="D8" s="100" t="s">
        <v>2412</v>
      </c>
      <c r="E8" s="100" t="s">
        <v>223</v>
      </c>
      <c r="F8" s="120"/>
      <c r="G8" s="116">
        <v>7003</v>
      </c>
      <c r="H8" s="121"/>
      <c r="I8" s="99">
        <v>1630.01</v>
      </c>
    </row>
    <row r="9" spans="1:9" ht="18">
      <c r="A9" s="92" t="str">
        <f t="shared" si="0"/>
        <v>34334310007003</v>
      </c>
      <c r="B9" s="116" t="s">
        <v>2410</v>
      </c>
      <c r="C9" s="106" t="s">
        <v>112</v>
      </c>
      <c r="D9" s="100" t="s">
        <v>112</v>
      </c>
      <c r="E9" s="100" t="s">
        <v>13</v>
      </c>
      <c r="F9" s="120"/>
      <c r="G9" s="116">
        <v>7003</v>
      </c>
      <c r="H9" s="121"/>
      <c r="I9" s="99">
        <v>4190.3999999999996</v>
      </c>
    </row>
    <row r="10" spans="1:9" ht="18">
      <c r="A10" s="92" t="str">
        <f t="shared" si="0"/>
        <v>38M38M10007003</v>
      </c>
      <c r="B10" s="116" t="s">
        <v>2410</v>
      </c>
      <c r="C10" s="106" t="s">
        <v>282</v>
      </c>
      <c r="D10" s="100" t="s">
        <v>282</v>
      </c>
      <c r="E10" s="100" t="s">
        <v>13</v>
      </c>
      <c r="F10" s="120"/>
      <c r="G10" s="116">
        <v>7003</v>
      </c>
      <c r="H10" s="121"/>
      <c r="I10" s="99">
        <v>40389.35</v>
      </c>
    </row>
    <row r="11" spans="1:9" ht="18">
      <c r="A11" s="92" t="str">
        <f t="shared" si="0"/>
        <v>39539510007003</v>
      </c>
      <c r="B11" s="116" t="s">
        <v>2410</v>
      </c>
      <c r="C11" s="106" t="s">
        <v>239</v>
      </c>
      <c r="D11" s="100" t="s">
        <v>239</v>
      </c>
      <c r="E11" s="100" t="s">
        <v>13</v>
      </c>
      <c r="F11" s="120"/>
      <c r="G11" s="116">
        <v>7003</v>
      </c>
      <c r="H11" s="121"/>
      <c r="I11" s="99">
        <v>0</v>
      </c>
    </row>
    <row r="12" spans="1:9" ht="18">
      <c r="A12" s="92" t="str">
        <f t="shared" si="0"/>
        <v>31231210007003</v>
      </c>
      <c r="B12" s="116" t="s">
        <v>2410</v>
      </c>
      <c r="C12" s="122">
        <v>312</v>
      </c>
      <c r="D12" s="101">
        <v>312</v>
      </c>
      <c r="E12" s="100">
        <v>1000</v>
      </c>
      <c r="F12" s="120"/>
      <c r="G12" s="116">
        <v>7003</v>
      </c>
      <c r="H12" s="121"/>
      <c r="I12" s="99">
        <v>647.54</v>
      </c>
    </row>
    <row r="13" spans="1:9" ht="18">
      <c r="A13" s="92" t="str">
        <f t="shared" si="0"/>
        <v>34634610007003</v>
      </c>
      <c r="B13" s="116" t="s">
        <v>2410</v>
      </c>
      <c r="C13" s="106" t="s">
        <v>118</v>
      </c>
      <c r="D13" s="100" t="s">
        <v>118</v>
      </c>
      <c r="E13" s="100" t="s">
        <v>13</v>
      </c>
      <c r="F13" s="120"/>
      <c r="G13" s="116">
        <v>7003</v>
      </c>
      <c r="H13" s="121"/>
      <c r="I13" s="99">
        <v>3606.12</v>
      </c>
    </row>
    <row r="14" spans="1:9" ht="18">
      <c r="A14" s="92" t="str">
        <f t="shared" si="0"/>
        <v>71271210007003</v>
      </c>
      <c r="B14" s="116" t="s">
        <v>2410</v>
      </c>
      <c r="C14" s="106" t="s">
        <v>2413</v>
      </c>
      <c r="D14" s="100" t="s">
        <v>2413</v>
      </c>
      <c r="E14" s="100" t="s">
        <v>13</v>
      </c>
      <c r="F14" s="120"/>
      <c r="G14" s="116">
        <v>7003</v>
      </c>
      <c r="H14" s="121"/>
      <c r="I14" s="99">
        <v>23419.350000000002</v>
      </c>
    </row>
    <row r="15" spans="1:9" ht="18">
      <c r="A15" s="92" t="str">
        <f t="shared" si="0"/>
        <v>34734710007003</v>
      </c>
      <c r="B15" s="116" t="s">
        <v>2410</v>
      </c>
      <c r="C15" s="106" t="s">
        <v>120</v>
      </c>
      <c r="D15" s="100" t="s">
        <v>120</v>
      </c>
      <c r="E15" s="100" t="s">
        <v>13</v>
      </c>
      <c r="F15" s="120"/>
      <c r="G15" s="116">
        <v>7003</v>
      </c>
      <c r="H15" s="121"/>
      <c r="I15" s="99">
        <v>7376</v>
      </c>
    </row>
    <row r="16" spans="1:9" ht="18">
      <c r="A16" s="92" t="str">
        <f t="shared" si="0"/>
        <v>71371320007003</v>
      </c>
      <c r="B16" s="116" t="s">
        <v>2410</v>
      </c>
      <c r="C16" s="106" t="s">
        <v>2414</v>
      </c>
      <c r="D16" s="100" t="s">
        <v>2414</v>
      </c>
      <c r="E16" s="100" t="s">
        <v>223</v>
      </c>
      <c r="F16" s="120"/>
      <c r="G16" s="116">
        <v>7003</v>
      </c>
      <c r="H16" s="121"/>
      <c r="I16" s="99">
        <v>900.6</v>
      </c>
    </row>
    <row r="17" spans="1:9" ht="18">
      <c r="A17" s="92" t="str">
        <f t="shared" si="0"/>
        <v>37J37J10007003</v>
      </c>
      <c r="B17" s="116" t="s">
        <v>2410</v>
      </c>
      <c r="C17" s="106" t="s">
        <v>293</v>
      </c>
      <c r="D17" s="100" t="s">
        <v>293</v>
      </c>
      <c r="E17" s="100" t="s">
        <v>13</v>
      </c>
      <c r="F17" s="120"/>
      <c r="G17" s="116">
        <v>7003</v>
      </c>
      <c r="H17" s="121"/>
      <c r="I17" s="99">
        <v>10490.880000000001</v>
      </c>
    </row>
    <row r="18" spans="1:9" ht="18">
      <c r="A18" s="92" t="str">
        <f t="shared" si="0"/>
        <v>37L37L10007003</v>
      </c>
      <c r="B18" s="116" t="s">
        <v>2410</v>
      </c>
      <c r="C18" s="106" t="s">
        <v>295</v>
      </c>
      <c r="D18" s="100" t="s">
        <v>295</v>
      </c>
      <c r="E18" s="100" t="s">
        <v>13</v>
      </c>
      <c r="F18" s="120"/>
      <c r="G18" s="116">
        <v>7003</v>
      </c>
      <c r="H18" s="121"/>
      <c r="I18" s="99">
        <v>9973.6</v>
      </c>
    </row>
    <row r="19" spans="1:9" ht="18">
      <c r="A19" s="92" t="str">
        <f t="shared" si="0"/>
        <v>37N37N10007003</v>
      </c>
      <c r="B19" s="116" t="s">
        <v>2410</v>
      </c>
      <c r="C19" s="106" t="s">
        <v>297</v>
      </c>
      <c r="D19" s="100" t="s">
        <v>297</v>
      </c>
      <c r="E19" s="100" t="s">
        <v>13</v>
      </c>
      <c r="F19" s="120"/>
      <c r="G19" s="116">
        <v>7003</v>
      </c>
      <c r="H19" s="121"/>
      <c r="I19" s="99">
        <v>9422.82</v>
      </c>
    </row>
    <row r="20" spans="1:9" ht="18">
      <c r="A20" s="92" t="str">
        <f t="shared" si="0"/>
        <v>37K37K10007003</v>
      </c>
      <c r="B20" s="116" t="s">
        <v>2410</v>
      </c>
      <c r="C20" s="106" t="s">
        <v>294</v>
      </c>
      <c r="D20" s="100" t="s">
        <v>294</v>
      </c>
      <c r="E20" s="100" t="s">
        <v>13</v>
      </c>
      <c r="F20" s="120"/>
      <c r="G20" s="116">
        <v>7003</v>
      </c>
      <c r="H20" s="121"/>
      <c r="I20" s="99">
        <v>13963.04</v>
      </c>
    </row>
    <row r="21" spans="1:9" ht="18">
      <c r="A21" s="92" t="str">
        <f t="shared" si="0"/>
        <v>37P37P10007003</v>
      </c>
      <c r="B21" s="116" t="s">
        <v>2410</v>
      </c>
      <c r="C21" s="106" t="s">
        <v>298</v>
      </c>
      <c r="D21" s="100" t="s">
        <v>298</v>
      </c>
      <c r="E21" s="100" t="s">
        <v>13</v>
      </c>
      <c r="F21" s="120"/>
      <c r="G21" s="116">
        <v>7003</v>
      </c>
      <c r="H21" s="121"/>
      <c r="I21" s="99">
        <v>14580.800000000001</v>
      </c>
    </row>
    <row r="22" spans="1:9" ht="18">
      <c r="A22" s="92" t="str">
        <f t="shared" si="0"/>
        <v>37Q37Q10007003</v>
      </c>
      <c r="B22" s="116" t="s">
        <v>2410</v>
      </c>
      <c r="C22" s="106" t="s">
        <v>299</v>
      </c>
      <c r="D22" s="100" t="s">
        <v>299</v>
      </c>
      <c r="E22" s="100" t="s">
        <v>13</v>
      </c>
      <c r="F22" s="120"/>
      <c r="G22" s="116">
        <v>7003</v>
      </c>
      <c r="H22" s="121"/>
      <c r="I22" s="99">
        <v>7260.63</v>
      </c>
    </row>
    <row r="23" spans="1:9" ht="18">
      <c r="A23" s="92" t="str">
        <f t="shared" si="0"/>
        <v>37R37R10007003</v>
      </c>
      <c r="B23" s="116" t="s">
        <v>2410</v>
      </c>
      <c r="C23" s="106" t="s">
        <v>300</v>
      </c>
      <c r="D23" s="100" t="s">
        <v>300</v>
      </c>
      <c r="E23" s="100">
        <v>1000</v>
      </c>
      <c r="F23" s="120"/>
      <c r="G23" s="116">
        <v>7003</v>
      </c>
      <c r="H23" s="121"/>
      <c r="I23" s="99">
        <v>5920.89</v>
      </c>
    </row>
    <row r="24" spans="1:9" ht="18">
      <c r="A24" s="92" t="str">
        <f t="shared" si="0"/>
        <v>37M37M10007003</v>
      </c>
      <c r="B24" s="123" t="s">
        <v>2410</v>
      </c>
      <c r="C24" s="122" t="s">
        <v>296</v>
      </c>
      <c r="D24" s="101" t="s">
        <v>296</v>
      </c>
      <c r="E24" s="101">
        <v>1000</v>
      </c>
      <c r="F24" s="124"/>
      <c r="G24" s="123">
        <v>7003</v>
      </c>
      <c r="H24" s="125"/>
      <c r="I24" s="102">
        <v>55.82</v>
      </c>
    </row>
    <row r="25" spans="1:9" ht="18">
      <c r="A25" s="92" t="str">
        <f t="shared" si="0"/>
        <v>71471410007003</v>
      </c>
      <c r="B25" s="116" t="s">
        <v>2410</v>
      </c>
      <c r="C25" s="106" t="s">
        <v>2415</v>
      </c>
      <c r="D25" s="100" t="s">
        <v>2415</v>
      </c>
      <c r="E25" s="100" t="s">
        <v>13</v>
      </c>
      <c r="F25" s="120"/>
      <c r="G25" s="116">
        <v>7003</v>
      </c>
      <c r="H25" s="121"/>
      <c r="I25" s="99">
        <v>130.25</v>
      </c>
    </row>
    <row r="26" spans="1:9" ht="18">
      <c r="A26" s="92" t="str">
        <f t="shared" si="0"/>
        <v>71671610007003</v>
      </c>
      <c r="B26" s="116" t="s">
        <v>2410</v>
      </c>
      <c r="C26" s="106" t="s">
        <v>2416</v>
      </c>
      <c r="D26" s="100" t="s">
        <v>2416</v>
      </c>
      <c r="E26" s="100" t="s">
        <v>13</v>
      </c>
      <c r="F26" s="120"/>
      <c r="G26" s="116">
        <v>7003</v>
      </c>
      <c r="H26" s="121"/>
      <c r="I26" s="99">
        <v>3.72</v>
      </c>
    </row>
    <row r="27" spans="1:9" ht="18">
      <c r="A27" s="92" t="str">
        <f t="shared" si="0"/>
        <v>38N38N10007003</v>
      </c>
      <c r="B27" s="116" t="s">
        <v>2410</v>
      </c>
      <c r="C27" s="106" t="s">
        <v>283</v>
      </c>
      <c r="D27" s="100" t="s">
        <v>283</v>
      </c>
      <c r="E27" s="100" t="s">
        <v>13</v>
      </c>
      <c r="F27" s="120"/>
      <c r="G27" s="116">
        <v>7003</v>
      </c>
      <c r="H27" s="121"/>
      <c r="I27" s="99">
        <v>21074.81</v>
      </c>
    </row>
    <row r="28" spans="1:9" ht="18">
      <c r="A28" s="92" t="str">
        <f t="shared" si="0"/>
        <v>71771710007003</v>
      </c>
      <c r="B28" s="116" t="s">
        <v>2410</v>
      </c>
      <c r="C28" s="106" t="s">
        <v>2417</v>
      </c>
      <c r="D28" s="100" t="s">
        <v>2417</v>
      </c>
      <c r="E28" s="100" t="s">
        <v>13</v>
      </c>
      <c r="F28" s="120"/>
      <c r="G28" s="116">
        <v>7003</v>
      </c>
      <c r="H28" s="121"/>
      <c r="I28" s="99">
        <v>130.25</v>
      </c>
    </row>
    <row r="29" spans="1:9" ht="18">
      <c r="A29" s="92" t="str">
        <f t="shared" si="0"/>
        <v>71871810007003</v>
      </c>
      <c r="B29" s="116" t="s">
        <v>2410</v>
      </c>
      <c r="C29" s="106" t="s">
        <v>2418</v>
      </c>
      <c r="D29" s="100" t="s">
        <v>2418</v>
      </c>
      <c r="E29" s="100" t="s">
        <v>13</v>
      </c>
      <c r="F29" s="120"/>
      <c r="G29" s="116">
        <v>7003</v>
      </c>
      <c r="H29" s="121"/>
      <c r="I29" s="99">
        <v>669.87</v>
      </c>
    </row>
    <row r="30" spans="1:9" ht="18">
      <c r="A30" s="92" t="str">
        <f t="shared" si="0"/>
        <v>34934910007003</v>
      </c>
      <c r="B30" s="116" t="s">
        <v>2410</v>
      </c>
      <c r="C30" s="106" t="s">
        <v>128</v>
      </c>
      <c r="D30" s="100" t="s">
        <v>128</v>
      </c>
      <c r="E30" s="100" t="s">
        <v>13</v>
      </c>
      <c r="F30" s="120"/>
      <c r="G30" s="116">
        <v>7003</v>
      </c>
      <c r="H30" s="121"/>
      <c r="I30" s="99">
        <v>6895.92</v>
      </c>
    </row>
    <row r="31" spans="1:9" ht="18">
      <c r="A31" s="92" t="str">
        <f t="shared" si="0"/>
        <v>37S37S10007003</v>
      </c>
      <c r="B31" s="116" t="s">
        <v>2410</v>
      </c>
      <c r="C31" s="106" t="s">
        <v>271</v>
      </c>
      <c r="D31" s="100" t="s">
        <v>271</v>
      </c>
      <c r="E31" s="100" t="s">
        <v>13</v>
      </c>
      <c r="F31" s="120"/>
      <c r="G31" s="116">
        <v>7003</v>
      </c>
      <c r="H31" s="121"/>
      <c r="I31" s="99">
        <v>13237.35</v>
      </c>
    </row>
    <row r="32" spans="1:9" ht="18">
      <c r="A32" s="92" t="str">
        <f t="shared" si="0"/>
        <v>35035010007003</v>
      </c>
      <c r="B32" s="116" t="s">
        <v>2410</v>
      </c>
      <c r="C32" s="106" t="s">
        <v>142</v>
      </c>
      <c r="D32" s="100" t="s">
        <v>142</v>
      </c>
      <c r="E32" s="100" t="s">
        <v>13</v>
      </c>
      <c r="F32" s="120"/>
      <c r="G32" s="116">
        <v>7003</v>
      </c>
      <c r="H32" s="121"/>
      <c r="I32" s="99">
        <v>2791.12</v>
      </c>
    </row>
    <row r="33" spans="1:9" ht="18">
      <c r="A33" s="92" t="str">
        <f t="shared" si="0"/>
        <v>72072010007003</v>
      </c>
      <c r="B33" s="116" t="s">
        <v>2410</v>
      </c>
      <c r="C33" s="106" t="s">
        <v>2419</v>
      </c>
      <c r="D33" s="100" t="s">
        <v>2419</v>
      </c>
      <c r="E33" s="100" t="s">
        <v>13</v>
      </c>
      <c r="F33" s="120"/>
      <c r="G33" s="116">
        <v>7003</v>
      </c>
      <c r="H33" s="121"/>
      <c r="I33" s="99">
        <v>2541.7800000000002</v>
      </c>
    </row>
    <row r="34" spans="1:9" ht="18">
      <c r="A34" s="92" t="str">
        <f t="shared" si="0"/>
        <v>35135110007003</v>
      </c>
      <c r="B34" s="116" t="s">
        <v>2410</v>
      </c>
      <c r="C34" s="106" t="s">
        <v>144</v>
      </c>
      <c r="D34" s="100" t="s">
        <v>144</v>
      </c>
      <c r="E34" s="100" t="s">
        <v>13</v>
      </c>
      <c r="F34" s="120"/>
      <c r="G34" s="116">
        <v>7003</v>
      </c>
      <c r="H34" s="121"/>
      <c r="I34" s="99">
        <v>2608.7600000000002</v>
      </c>
    </row>
    <row r="35" spans="1:9" ht="18">
      <c r="A35" s="92" t="str">
        <f t="shared" si="0"/>
        <v>37V37V10007003</v>
      </c>
      <c r="B35" s="116" t="s">
        <v>2410</v>
      </c>
      <c r="C35" s="106" t="s">
        <v>303</v>
      </c>
      <c r="D35" s="100" t="s">
        <v>303</v>
      </c>
      <c r="E35" s="100" t="s">
        <v>13</v>
      </c>
      <c r="F35" s="120"/>
      <c r="G35" s="116">
        <v>7003</v>
      </c>
      <c r="H35" s="121"/>
      <c r="I35" s="99">
        <v>3650.78</v>
      </c>
    </row>
    <row r="36" spans="1:9" ht="18">
      <c r="A36" s="92" t="str">
        <f t="shared" si="0"/>
        <v>37T37T10007003</v>
      </c>
      <c r="B36" s="116" t="s">
        <v>2410</v>
      </c>
      <c r="C36" s="106" t="s">
        <v>301</v>
      </c>
      <c r="D36" s="100" t="s">
        <v>301</v>
      </c>
      <c r="E36" s="100" t="s">
        <v>13</v>
      </c>
      <c r="F36" s="120"/>
      <c r="G36" s="116">
        <v>7003</v>
      </c>
      <c r="H36" s="121"/>
      <c r="I36" s="99">
        <v>5972.99</v>
      </c>
    </row>
    <row r="37" spans="1:9" ht="18">
      <c r="A37" s="92" t="str">
        <f t="shared" si="0"/>
        <v>37U37U10007003</v>
      </c>
      <c r="B37" s="116" t="s">
        <v>2410</v>
      </c>
      <c r="C37" s="106" t="s">
        <v>302</v>
      </c>
      <c r="D37" s="100" t="s">
        <v>302</v>
      </c>
      <c r="E37" s="100">
        <v>1000</v>
      </c>
      <c r="F37" s="120"/>
      <c r="G37" s="116">
        <v>7003</v>
      </c>
      <c r="H37" s="121"/>
      <c r="I37" s="99">
        <v>1239.25</v>
      </c>
    </row>
    <row r="38" spans="1:9" ht="18">
      <c r="A38" s="92" t="str">
        <f t="shared" si="0"/>
        <v>72172120007003</v>
      </c>
      <c r="B38" s="116" t="s">
        <v>2410</v>
      </c>
      <c r="C38" s="106" t="s">
        <v>2420</v>
      </c>
      <c r="D38" s="100" t="s">
        <v>2420</v>
      </c>
      <c r="E38" s="100" t="s">
        <v>223</v>
      </c>
      <c r="F38" s="120"/>
      <c r="G38" s="116">
        <v>7003</v>
      </c>
      <c r="H38" s="121"/>
      <c r="I38" s="99">
        <v>55.82</v>
      </c>
    </row>
    <row r="39" spans="1:9" ht="18">
      <c r="A39" s="92" t="str">
        <f t="shared" si="0"/>
        <v>35235210007003</v>
      </c>
      <c r="B39" s="116" t="s">
        <v>2410</v>
      </c>
      <c r="C39" s="106" t="s">
        <v>147</v>
      </c>
      <c r="D39" s="100" t="s">
        <v>147</v>
      </c>
      <c r="E39" s="100" t="s">
        <v>13</v>
      </c>
      <c r="F39" s="120"/>
      <c r="G39" s="116">
        <v>7003</v>
      </c>
      <c r="H39" s="121"/>
      <c r="I39" s="99">
        <v>1957.5</v>
      </c>
    </row>
    <row r="40" spans="1:9" ht="18">
      <c r="A40" s="92" t="str">
        <f t="shared" si="0"/>
        <v>72372320007003</v>
      </c>
      <c r="B40" s="116" t="s">
        <v>2410</v>
      </c>
      <c r="C40" s="106" t="s">
        <v>2421</v>
      </c>
      <c r="D40" s="100" t="s">
        <v>2421</v>
      </c>
      <c r="E40" s="100" t="s">
        <v>223</v>
      </c>
      <c r="F40" s="120"/>
      <c r="G40" s="116">
        <v>7003</v>
      </c>
      <c r="H40" s="121"/>
      <c r="I40" s="99">
        <v>368.43</v>
      </c>
    </row>
    <row r="41" spans="1:9" ht="18">
      <c r="A41" s="92" t="str">
        <f t="shared" si="0"/>
        <v>35335310007003</v>
      </c>
      <c r="B41" s="116" t="s">
        <v>2410</v>
      </c>
      <c r="C41" s="106" t="s">
        <v>149</v>
      </c>
      <c r="D41" s="100" t="s">
        <v>149</v>
      </c>
      <c r="E41" s="100" t="s">
        <v>13</v>
      </c>
      <c r="F41" s="120"/>
      <c r="G41" s="116">
        <v>7003</v>
      </c>
      <c r="H41" s="121"/>
      <c r="I41" s="99">
        <v>762.9</v>
      </c>
    </row>
    <row r="42" spans="1:9" ht="18">
      <c r="A42" s="92" t="str">
        <f t="shared" si="0"/>
        <v>35535510007003</v>
      </c>
      <c r="B42" s="116" t="s">
        <v>2410</v>
      </c>
      <c r="C42" s="106" t="s">
        <v>153</v>
      </c>
      <c r="D42" s="100" t="s">
        <v>153</v>
      </c>
      <c r="E42" s="100" t="s">
        <v>13</v>
      </c>
      <c r="F42" s="120"/>
      <c r="G42" s="116">
        <v>7003</v>
      </c>
      <c r="H42" s="121"/>
      <c r="I42" s="99">
        <v>12839.15</v>
      </c>
    </row>
    <row r="43" spans="1:9" ht="18">
      <c r="A43" s="92" t="str">
        <f t="shared" si="0"/>
        <v>31631610007003</v>
      </c>
      <c r="B43" s="116" t="s">
        <v>2410</v>
      </c>
      <c r="C43" s="106" t="s">
        <v>30</v>
      </c>
      <c r="D43" s="100" t="s">
        <v>30</v>
      </c>
      <c r="E43" s="100" t="s">
        <v>13</v>
      </c>
      <c r="F43" s="120"/>
      <c r="G43" s="116">
        <v>7003</v>
      </c>
      <c r="H43" s="121"/>
      <c r="I43" s="99">
        <v>46165.11</v>
      </c>
    </row>
    <row r="44" spans="1:9" ht="18">
      <c r="A44" s="92" t="str">
        <f t="shared" si="0"/>
        <v>35735710007003</v>
      </c>
      <c r="B44" s="116" t="s">
        <v>2410</v>
      </c>
      <c r="C44" s="106" t="s">
        <v>158</v>
      </c>
      <c r="D44" s="100" t="s">
        <v>158</v>
      </c>
      <c r="E44" s="100" t="s">
        <v>13</v>
      </c>
      <c r="F44" s="120"/>
      <c r="G44" s="116">
        <v>7003</v>
      </c>
      <c r="H44" s="121"/>
      <c r="I44" s="99">
        <v>439.13</v>
      </c>
    </row>
    <row r="45" spans="1:9" ht="18">
      <c r="A45" s="92" t="str">
        <f t="shared" si="0"/>
        <v>35435410007003</v>
      </c>
      <c r="B45" s="116" t="s">
        <v>2410</v>
      </c>
      <c r="C45" s="106" t="s">
        <v>151</v>
      </c>
      <c r="D45" s="100" t="s">
        <v>151</v>
      </c>
      <c r="E45" s="100" t="s">
        <v>13</v>
      </c>
      <c r="F45" s="120"/>
      <c r="G45" s="116">
        <v>7003</v>
      </c>
      <c r="H45" s="121"/>
      <c r="I45" s="99">
        <v>1592.8</v>
      </c>
    </row>
    <row r="46" spans="1:9" ht="18">
      <c r="A46" s="92" t="str">
        <f t="shared" si="0"/>
        <v>35835810007003</v>
      </c>
      <c r="B46" s="116" t="s">
        <v>2410</v>
      </c>
      <c r="C46" s="106" t="s">
        <v>160</v>
      </c>
      <c r="D46" s="100" t="s">
        <v>160</v>
      </c>
      <c r="E46" s="100" t="s">
        <v>13</v>
      </c>
      <c r="F46" s="120"/>
      <c r="G46" s="116">
        <v>7003</v>
      </c>
      <c r="H46" s="121"/>
      <c r="I46" s="99">
        <v>688.47</v>
      </c>
    </row>
    <row r="47" spans="1:9" ht="18">
      <c r="A47" s="92" t="str">
        <f t="shared" si="0"/>
        <v>35635610007003</v>
      </c>
      <c r="B47" s="116" t="s">
        <v>2410</v>
      </c>
      <c r="C47" s="106" t="s">
        <v>155</v>
      </c>
      <c r="D47" s="100" t="s">
        <v>155</v>
      </c>
      <c r="E47" s="100" t="s">
        <v>13</v>
      </c>
      <c r="F47" s="120"/>
      <c r="G47" s="116">
        <v>7003</v>
      </c>
      <c r="H47" s="121"/>
      <c r="I47" s="99">
        <v>1559.3</v>
      </c>
    </row>
    <row r="48" spans="1:9" ht="18">
      <c r="A48" s="92" t="str">
        <f t="shared" si="0"/>
        <v>73373320007003</v>
      </c>
      <c r="B48" s="126" t="s">
        <v>2410</v>
      </c>
      <c r="C48" s="127" t="s">
        <v>2422</v>
      </c>
      <c r="D48" s="103" t="s">
        <v>2422</v>
      </c>
      <c r="E48" s="103" t="s">
        <v>223</v>
      </c>
      <c r="F48" s="128"/>
      <c r="G48" s="126">
        <v>7003</v>
      </c>
      <c r="H48" s="129"/>
      <c r="I48" s="104">
        <v>29.77</v>
      </c>
    </row>
    <row r="49" spans="1:9" ht="18">
      <c r="A49" s="92" t="str">
        <f t="shared" si="0"/>
        <v>73373322507003</v>
      </c>
      <c r="B49" s="126" t="s">
        <v>2410</v>
      </c>
      <c r="C49" s="127" t="s">
        <v>2422</v>
      </c>
      <c r="D49" s="103" t="s">
        <v>2422</v>
      </c>
      <c r="E49" s="103">
        <v>2250</v>
      </c>
      <c r="F49" s="128"/>
      <c r="G49" s="126">
        <v>7003</v>
      </c>
      <c r="H49" s="129"/>
      <c r="I49" s="104">
        <v>29.77</v>
      </c>
    </row>
    <row r="50" spans="1:9" ht="18">
      <c r="A50" s="92" t="str">
        <f t="shared" si="0"/>
        <v>36136110007003</v>
      </c>
      <c r="B50" s="116" t="s">
        <v>2410</v>
      </c>
      <c r="C50" s="106" t="s">
        <v>166</v>
      </c>
      <c r="D50" s="100" t="s">
        <v>166</v>
      </c>
      <c r="E50" s="100" t="s">
        <v>13</v>
      </c>
      <c r="F50" s="120"/>
      <c r="G50" s="116">
        <v>7003</v>
      </c>
      <c r="H50" s="121"/>
      <c r="I50" s="99">
        <v>3650.78</v>
      </c>
    </row>
    <row r="51" spans="1:9" ht="18">
      <c r="A51" s="92" t="str">
        <f t="shared" si="0"/>
        <v>35935910007003</v>
      </c>
      <c r="B51" s="116" t="s">
        <v>2410</v>
      </c>
      <c r="C51" s="106" t="s">
        <v>162</v>
      </c>
      <c r="D51" s="100" t="s">
        <v>162</v>
      </c>
      <c r="E51" s="100" t="s">
        <v>13</v>
      </c>
      <c r="F51" s="120"/>
      <c r="G51" s="116">
        <v>7003</v>
      </c>
      <c r="H51" s="121"/>
      <c r="I51" s="99">
        <v>5775.75</v>
      </c>
    </row>
    <row r="52" spans="1:9" ht="18">
      <c r="A52" s="92" t="str">
        <f t="shared" si="0"/>
        <v>37W37W10007003</v>
      </c>
      <c r="B52" s="116" t="s">
        <v>2410</v>
      </c>
      <c r="C52" s="106" t="s">
        <v>304</v>
      </c>
      <c r="D52" s="100" t="s">
        <v>304</v>
      </c>
      <c r="E52" s="100" t="s">
        <v>13</v>
      </c>
      <c r="F52" s="120"/>
      <c r="G52" s="116">
        <v>7003</v>
      </c>
      <c r="H52" s="121"/>
      <c r="I52" s="99">
        <v>11019.34</v>
      </c>
    </row>
    <row r="53" spans="1:9" ht="18">
      <c r="A53" s="92" t="str">
        <f t="shared" si="0"/>
        <v>37X37X10007003</v>
      </c>
      <c r="B53" s="116" t="s">
        <v>2410</v>
      </c>
      <c r="C53" s="106" t="s">
        <v>305</v>
      </c>
      <c r="D53" s="100" t="s">
        <v>305</v>
      </c>
      <c r="E53" s="100" t="s">
        <v>13</v>
      </c>
      <c r="F53" s="120"/>
      <c r="G53" s="116">
        <v>7003</v>
      </c>
      <c r="H53" s="121"/>
      <c r="I53" s="99">
        <v>945.26</v>
      </c>
    </row>
    <row r="54" spans="1:9" ht="18">
      <c r="A54" s="92" t="str">
        <f t="shared" si="0"/>
        <v>37Y37Y10007003</v>
      </c>
      <c r="B54" s="116" t="s">
        <v>2410</v>
      </c>
      <c r="C54" s="106" t="s">
        <v>306</v>
      </c>
      <c r="D54" s="100" t="s">
        <v>306</v>
      </c>
      <c r="E54" s="100" t="s">
        <v>13</v>
      </c>
      <c r="F54" s="120"/>
      <c r="G54" s="116">
        <v>7003</v>
      </c>
      <c r="H54" s="121"/>
      <c r="I54" s="99">
        <v>7837.46</v>
      </c>
    </row>
    <row r="55" spans="1:9" ht="18">
      <c r="A55" s="92" t="str">
        <f t="shared" si="0"/>
        <v>37Z37Z10007003</v>
      </c>
      <c r="B55" s="116" t="s">
        <v>2410</v>
      </c>
      <c r="C55" s="106" t="s">
        <v>307</v>
      </c>
      <c r="D55" s="100" t="s">
        <v>307</v>
      </c>
      <c r="E55" s="100">
        <v>1000</v>
      </c>
      <c r="F55" s="120"/>
      <c r="G55" s="116">
        <v>7003</v>
      </c>
      <c r="H55" s="121"/>
      <c r="I55" s="99">
        <v>6136.74</v>
      </c>
    </row>
    <row r="56" spans="1:9" ht="18">
      <c r="A56" s="92" t="str">
        <f t="shared" si="0"/>
        <v>72972910007003</v>
      </c>
      <c r="B56" s="116" t="s">
        <v>2410</v>
      </c>
      <c r="C56" s="106" t="s">
        <v>2423</v>
      </c>
      <c r="D56" s="100" t="s">
        <v>2423</v>
      </c>
      <c r="E56" s="100" t="s">
        <v>13</v>
      </c>
      <c r="F56" s="120"/>
      <c r="G56" s="116">
        <v>7003</v>
      </c>
      <c r="H56" s="121"/>
      <c r="I56" s="99">
        <v>1064.3399999999999</v>
      </c>
    </row>
    <row r="57" spans="1:9" ht="18">
      <c r="A57" s="92" t="str">
        <f t="shared" si="0"/>
        <v>73173110007003</v>
      </c>
      <c r="B57" s="116" t="s">
        <v>2410</v>
      </c>
      <c r="C57" s="106" t="s">
        <v>2424</v>
      </c>
      <c r="D57" s="100" t="s">
        <v>2424</v>
      </c>
      <c r="E57" s="100" t="s">
        <v>13</v>
      </c>
      <c r="F57" s="120"/>
      <c r="G57" s="116">
        <v>7003</v>
      </c>
      <c r="H57" s="121"/>
      <c r="I57" s="99">
        <v>1462.54</v>
      </c>
    </row>
    <row r="58" spans="1:9" ht="18">
      <c r="A58" s="92" t="str">
        <f t="shared" si="0"/>
        <v>73273220017003</v>
      </c>
      <c r="B58" s="126" t="s">
        <v>2410</v>
      </c>
      <c r="C58" s="127" t="s">
        <v>2425</v>
      </c>
      <c r="D58" s="103" t="s">
        <v>2425</v>
      </c>
      <c r="E58" s="103">
        <v>2001</v>
      </c>
      <c r="F58" s="128"/>
      <c r="G58" s="126">
        <v>7003</v>
      </c>
      <c r="H58" s="129"/>
      <c r="I58" s="104">
        <v>80.010000000000005</v>
      </c>
    </row>
    <row r="59" spans="1:9" ht="18">
      <c r="A59" s="92" t="str">
        <f t="shared" si="0"/>
        <v>73273220027003</v>
      </c>
      <c r="B59" s="126" t="s">
        <v>2410</v>
      </c>
      <c r="C59" s="127" t="s">
        <v>2425</v>
      </c>
      <c r="D59" s="103" t="s">
        <v>2425</v>
      </c>
      <c r="E59" s="103">
        <v>2002</v>
      </c>
      <c r="F59" s="128"/>
      <c r="G59" s="126">
        <v>7003</v>
      </c>
      <c r="H59" s="129"/>
      <c r="I59" s="104">
        <v>80.010000000000005</v>
      </c>
    </row>
    <row r="60" spans="1:9" ht="18">
      <c r="A60" s="92" t="str">
        <f t="shared" si="0"/>
        <v>36036010007003</v>
      </c>
      <c r="B60" s="116" t="s">
        <v>2410</v>
      </c>
      <c r="C60" s="106" t="s">
        <v>164</v>
      </c>
      <c r="D60" s="100" t="s">
        <v>164</v>
      </c>
      <c r="E60" s="100" t="s">
        <v>13</v>
      </c>
      <c r="F60" s="120"/>
      <c r="G60" s="116">
        <v>7003</v>
      </c>
      <c r="H60" s="121"/>
      <c r="I60" s="99">
        <v>1845.8600000000001</v>
      </c>
    </row>
    <row r="61" spans="1:9" ht="18">
      <c r="A61" s="92" t="str">
        <f t="shared" si="0"/>
        <v>38P38P10007003</v>
      </c>
      <c r="B61" s="116" t="s">
        <v>2410</v>
      </c>
      <c r="C61" s="106" t="s">
        <v>284</v>
      </c>
      <c r="D61" s="100" t="s">
        <v>284</v>
      </c>
      <c r="E61" s="100" t="s">
        <v>13</v>
      </c>
      <c r="F61" s="120"/>
      <c r="G61" s="116">
        <v>7003</v>
      </c>
      <c r="H61" s="121"/>
      <c r="I61" s="99">
        <v>28986.7</v>
      </c>
    </row>
    <row r="62" spans="1:9" ht="18">
      <c r="A62" s="92" t="str">
        <f t="shared" si="0"/>
        <v>38Q38Q10007003</v>
      </c>
      <c r="B62" s="116" t="s">
        <v>2410</v>
      </c>
      <c r="C62" s="106" t="s">
        <v>309</v>
      </c>
      <c r="D62" s="100" t="s">
        <v>309</v>
      </c>
      <c r="E62" s="100" t="s">
        <v>13</v>
      </c>
      <c r="F62" s="120"/>
      <c r="G62" s="116">
        <v>7003</v>
      </c>
      <c r="H62" s="121"/>
      <c r="I62" s="99">
        <v>2002.16</v>
      </c>
    </row>
    <row r="63" spans="1:9" ht="18">
      <c r="A63" s="92" t="str">
        <f t="shared" si="0"/>
        <v>36236210007003</v>
      </c>
      <c r="B63" s="116" t="s">
        <v>2410</v>
      </c>
      <c r="C63" s="106" t="s">
        <v>176</v>
      </c>
      <c r="D63" s="100" t="s">
        <v>176</v>
      </c>
      <c r="E63" s="100" t="s">
        <v>13</v>
      </c>
      <c r="F63" s="120"/>
      <c r="G63" s="116">
        <v>7003</v>
      </c>
      <c r="H63" s="121"/>
      <c r="I63" s="99">
        <v>2091.48</v>
      </c>
    </row>
    <row r="64" spans="1:9" ht="18">
      <c r="A64" s="92" t="str">
        <f t="shared" si="0"/>
        <v>36336310007003</v>
      </c>
      <c r="B64" s="116" t="s">
        <v>2410</v>
      </c>
      <c r="C64" s="106" t="s">
        <v>178</v>
      </c>
      <c r="D64" s="100" t="s">
        <v>178</v>
      </c>
      <c r="E64" s="100" t="s">
        <v>13</v>
      </c>
      <c r="F64" s="120"/>
      <c r="G64" s="116">
        <v>7003</v>
      </c>
      <c r="H64" s="121"/>
      <c r="I64" s="99">
        <v>1175.99</v>
      </c>
    </row>
    <row r="65" spans="1:9" ht="18">
      <c r="A65" s="92" t="str">
        <f t="shared" si="0"/>
        <v>73473420007003</v>
      </c>
      <c r="B65" s="116" t="s">
        <v>2410</v>
      </c>
      <c r="C65" s="106" t="s">
        <v>2426</v>
      </c>
      <c r="D65" s="100" t="s">
        <v>2426</v>
      </c>
      <c r="E65" s="100" t="s">
        <v>223</v>
      </c>
      <c r="F65" s="120"/>
      <c r="G65" s="116">
        <v>7003</v>
      </c>
      <c r="H65" s="121"/>
      <c r="I65" s="99">
        <v>543.34</v>
      </c>
    </row>
    <row r="66" spans="1:9" ht="18">
      <c r="A66" s="92" t="str">
        <f t="shared" si="0"/>
        <v>32132110007003</v>
      </c>
      <c r="B66" s="116" t="s">
        <v>2410</v>
      </c>
      <c r="C66" s="106" t="s">
        <v>41</v>
      </c>
      <c r="D66" s="100" t="s">
        <v>41</v>
      </c>
      <c r="E66" s="100" t="s">
        <v>13</v>
      </c>
      <c r="F66" s="120"/>
      <c r="G66" s="116">
        <v>7003</v>
      </c>
      <c r="H66" s="121"/>
      <c r="I66" s="99">
        <v>762.9</v>
      </c>
    </row>
    <row r="67" spans="1:9" ht="18">
      <c r="A67" s="92" t="str">
        <f t="shared" si="0"/>
        <v>36536510007003</v>
      </c>
      <c r="B67" s="116" t="s">
        <v>2410</v>
      </c>
      <c r="C67" s="106" t="s">
        <v>182</v>
      </c>
      <c r="D67" s="100" t="s">
        <v>182</v>
      </c>
      <c r="E67" s="100" t="s">
        <v>13</v>
      </c>
      <c r="F67" s="120"/>
      <c r="G67" s="116">
        <v>7003</v>
      </c>
      <c r="H67" s="121"/>
      <c r="I67" s="99">
        <v>4834.22</v>
      </c>
    </row>
    <row r="68" spans="1:9" ht="18">
      <c r="A68" s="92" t="str">
        <f t="shared" si="0"/>
        <v>74074020107003</v>
      </c>
      <c r="B68" s="126" t="s">
        <v>2410</v>
      </c>
      <c r="C68" s="127" t="s">
        <v>2427</v>
      </c>
      <c r="D68" s="103" t="s">
        <v>2427</v>
      </c>
      <c r="E68" s="103">
        <v>2010</v>
      </c>
      <c r="F68" s="128"/>
      <c r="G68" s="126">
        <v>7003</v>
      </c>
      <c r="H68" s="129"/>
      <c r="I68" s="104">
        <v>1.86</v>
      </c>
    </row>
    <row r="69" spans="1:9" ht="18">
      <c r="A69" s="92" t="str">
        <f t="shared" si="0"/>
        <v>74074020207003</v>
      </c>
      <c r="B69" s="126" t="s">
        <v>2410</v>
      </c>
      <c r="C69" s="127" t="s">
        <v>2427</v>
      </c>
      <c r="D69" s="103" t="s">
        <v>2427</v>
      </c>
      <c r="E69" s="103">
        <v>2020</v>
      </c>
      <c r="F69" s="128"/>
      <c r="G69" s="126">
        <v>7003</v>
      </c>
      <c r="H69" s="129"/>
      <c r="I69" s="104">
        <v>1.86</v>
      </c>
    </row>
    <row r="70" spans="1:9" ht="18">
      <c r="A70" s="92" t="str">
        <f t="shared" si="0"/>
        <v>74274220007003</v>
      </c>
      <c r="B70" s="116" t="s">
        <v>2410</v>
      </c>
      <c r="C70" s="106" t="s">
        <v>2428</v>
      </c>
      <c r="D70" s="100" t="s">
        <v>2428</v>
      </c>
      <c r="E70" s="100" t="s">
        <v>223</v>
      </c>
      <c r="F70" s="120"/>
      <c r="G70" s="116">
        <v>7003</v>
      </c>
      <c r="H70" s="121"/>
      <c r="I70" s="99">
        <v>59.54</v>
      </c>
    </row>
    <row r="71" spans="1:9" ht="18">
      <c r="A71" s="92" t="str">
        <f t="shared" ref="A71:A134" si="1">C71&amp;D71&amp;E71&amp;G71</f>
        <v>74674620007003</v>
      </c>
      <c r="B71" s="116" t="s">
        <v>2410</v>
      </c>
      <c r="C71" s="106" t="s">
        <v>2429</v>
      </c>
      <c r="D71" s="100" t="s">
        <v>2429</v>
      </c>
      <c r="E71" s="100" t="s">
        <v>223</v>
      </c>
      <c r="F71" s="120"/>
      <c r="G71" s="116">
        <v>7003</v>
      </c>
      <c r="H71" s="121"/>
      <c r="I71" s="99">
        <v>1168.55</v>
      </c>
    </row>
    <row r="72" spans="1:9" ht="18">
      <c r="A72" s="92" t="str">
        <f t="shared" si="1"/>
        <v>73973910007003</v>
      </c>
      <c r="B72" s="116" t="s">
        <v>2410</v>
      </c>
      <c r="C72" s="106" t="s">
        <v>2430</v>
      </c>
      <c r="D72" s="100" t="s">
        <v>2430</v>
      </c>
      <c r="E72" s="130" t="s">
        <v>13</v>
      </c>
      <c r="F72" s="120"/>
      <c r="G72" s="116">
        <v>7003</v>
      </c>
      <c r="H72" s="121"/>
      <c r="I72" s="99">
        <v>0</v>
      </c>
    </row>
    <row r="73" spans="1:9" ht="18">
      <c r="A73" s="92" t="str">
        <f t="shared" si="1"/>
        <v>74374320007003</v>
      </c>
      <c r="B73" s="116" t="s">
        <v>2410</v>
      </c>
      <c r="C73" s="106" t="s">
        <v>2431</v>
      </c>
      <c r="D73" s="100" t="s">
        <v>2431</v>
      </c>
      <c r="E73" s="100" t="s">
        <v>223</v>
      </c>
      <c r="F73" s="120"/>
      <c r="G73" s="116">
        <v>7003</v>
      </c>
      <c r="H73" s="121"/>
      <c r="I73" s="99">
        <v>3062.79</v>
      </c>
    </row>
    <row r="74" spans="1:9" ht="18">
      <c r="A74" s="92" t="str">
        <f t="shared" si="1"/>
        <v>36636610007003</v>
      </c>
      <c r="B74" s="116" t="s">
        <v>2410</v>
      </c>
      <c r="C74" s="106" t="s">
        <v>184</v>
      </c>
      <c r="D74" s="100" t="s">
        <v>184</v>
      </c>
      <c r="E74" s="100" t="s">
        <v>13</v>
      </c>
      <c r="F74" s="120"/>
      <c r="G74" s="116">
        <v>7003</v>
      </c>
      <c r="H74" s="121"/>
      <c r="I74" s="99">
        <v>30895.83</v>
      </c>
    </row>
    <row r="75" spans="1:9" ht="18">
      <c r="A75" s="92" t="str">
        <f t="shared" si="1"/>
        <v>38A38A10007003</v>
      </c>
      <c r="B75" s="116" t="s">
        <v>2410</v>
      </c>
      <c r="C75" s="106" t="s">
        <v>272</v>
      </c>
      <c r="D75" s="100" t="s">
        <v>272</v>
      </c>
      <c r="E75" s="100" t="s">
        <v>13</v>
      </c>
      <c r="F75" s="120"/>
      <c r="G75" s="116">
        <v>7003</v>
      </c>
      <c r="H75" s="121"/>
      <c r="I75" s="99">
        <v>13855.11</v>
      </c>
    </row>
    <row r="76" spans="1:9" ht="18">
      <c r="A76" s="92" t="str">
        <f t="shared" si="1"/>
        <v>38B38B10007003</v>
      </c>
      <c r="B76" s="116" t="s">
        <v>2410</v>
      </c>
      <c r="C76" s="106" t="s">
        <v>273</v>
      </c>
      <c r="D76" s="100" t="s">
        <v>273</v>
      </c>
      <c r="E76" s="100" t="s">
        <v>13</v>
      </c>
      <c r="F76" s="120"/>
      <c r="G76" s="116">
        <v>7003</v>
      </c>
      <c r="H76" s="121"/>
      <c r="I76" s="99">
        <v>0</v>
      </c>
    </row>
    <row r="77" spans="1:9" ht="18">
      <c r="A77" s="92" t="str">
        <f t="shared" si="1"/>
        <v>74574523007003</v>
      </c>
      <c r="B77" s="116" t="s">
        <v>2410</v>
      </c>
      <c r="C77" s="106" t="s">
        <v>2432</v>
      </c>
      <c r="D77" s="100" t="s">
        <v>2432</v>
      </c>
      <c r="E77" s="100">
        <v>2300</v>
      </c>
      <c r="F77" s="120"/>
      <c r="G77" s="116">
        <v>7003</v>
      </c>
      <c r="H77" s="121"/>
      <c r="I77" s="99">
        <v>3487.04</v>
      </c>
    </row>
    <row r="78" spans="1:9" ht="18">
      <c r="A78" s="92" t="str">
        <f t="shared" si="1"/>
        <v>36736710007003</v>
      </c>
      <c r="B78" s="116" t="s">
        <v>2410</v>
      </c>
      <c r="C78" s="106" t="s">
        <v>186</v>
      </c>
      <c r="D78" s="100" t="s">
        <v>186</v>
      </c>
      <c r="E78" s="100" t="s">
        <v>13</v>
      </c>
      <c r="F78" s="120"/>
      <c r="G78" s="116">
        <v>7003</v>
      </c>
      <c r="H78" s="121"/>
      <c r="I78" s="99">
        <v>282.83</v>
      </c>
    </row>
    <row r="79" spans="1:9" ht="18">
      <c r="A79" s="92" t="str">
        <f t="shared" si="1"/>
        <v>39039010007003</v>
      </c>
      <c r="B79" s="116" t="s">
        <v>2410</v>
      </c>
      <c r="C79" s="106" t="s">
        <v>234</v>
      </c>
      <c r="D79" s="100" t="s">
        <v>234</v>
      </c>
      <c r="E79" s="100" t="s">
        <v>13</v>
      </c>
      <c r="F79" s="120"/>
      <c r="G79" s="116">
        <v>7003</v>
      </c>
      <c r="H79" s="121"/>
      <c r="I79" s="99">
        <v>122.81</v>
      </c>
    </row>
    <row r="80" spans="1:9" ht="18">
      <c r="A80" s="92" t="str">
        <f t="shared" si="1"/>
        <v>75075010007003</v>
      </c>
      <c r="B80" s="116" t="s">
        <v>2410</v>
      </c>
      <c r="C80" s="106" t="s">
        <v>2433</v>
      </c>
      <c r="D80" s="100" t="s">
        <v>2433</v>
      </c>
      <c r="E80" s="100" t="s">
        <v>13</v>
      </c>
      <c r="F80" s="120"/>
      <c r="G80" s="116">
        <v>7003</v>
      </c>
      <c r="H80" s="121"/>
      <c r="I80" s="99">
        <v>275.39</v>
      </c>
    </row>
    <row r="81" spans="1:9" ht="18">
      <c r="A81" s="92" t="str">
        <f t="shared" si="1"/>
        <v>37437410007003</v>
      </c>
      <c r="B81" s="116" t="s">
        <v>2410</v>
      </c>
      <c r="C81" s="106" t="s">
        <v>194</v>
      </c>
      <c r="D81" s="100" t="s">
        <v>194</v>
      </c>
      <c r="E81" s="100" t="s">
        <v>13</v>
      </c>
      <c r="F81" s="120"/>
      <c r="G81" s="116">
        <v>7003</v>
      </c>
      <c r="H81" s="121"/>
      <c r="I81" s="99">
        <v>12705.17</v>
      </c>
    </row>
    <row r="82" spans="1:9" ht="18">
      <c r="A82" s="92" t="str">
        <f t="shared" si="1"/>
        <v>75275210007003</v>
      </c>
      <c r="B82" s="116" t="s">
        <v>2410</v>
      </c>
      <c r="C82" s="106" t="s">
        <v>2434</v>
      </c>
      <c r="D82" s="100" t="s">
        <v>2434</v>
      </c>
      <c r="E82" s="100" t="s">
        <v>13</v>
      </c>
      <c r="F82" s="120"/>
      <c r="G82" s="116">
        <v>7003</v>
      </c>
      <c r="H82" s="121"/>
      <c r="I82" s="99">
        <v>4067.59</v>
      </c>
    </row>
    <row r="83" spans="1:9" ht="18">
      <c r="A83" s="92" t="str">
        <f t="shared" si="1"/>
        <v>70970920007003</v>
      </c>
      <c r="B83" s="116" t="s">
        <v>2410</v>
      </c>
      <c r="C83" s="106" t="s">
        <v>2435</v>
      </c>
      <c r="D83" s="100" t="s">
        <v>2435</v>
      </c>
      <c r="E83" s="100" t="s">
        <v>223</v>
      </c>
      <c r="F83" s="120"/>
      <c r="G83" s="116">
        <v>7003</v>
      </c>
      <c r="H83" s="121"/>
      <c r="I83" s="99">
        <v>800.12</v>
      </c>
    </row>
    <row r="84" spans="1:9" ht="18">
      <c r="A84" s="92" t="str">
        <f t="shared" si="1"/>
        <v>75375320017003</v>
      </c>
      <c r="B84" s="126" t="s">
        <v>2410</v>
      </c>
      <c r="C84" s="127" t="s">
        <v>2436</v>
      </c>
      <c r="D84" s="103" t="s">
        <v>2436</v>
      </c>
      <c r="E84" s="103">
        <v>2001</v>
      </c>
      <c r="F84" s="128"/>
      <c r="G84" s="126">
        <v>7003</v>
      </c>
      <c r="H84" s="129"/>
      <c r="I84" s="104">
        <v>126.53</v>
      </c>
    </row>
    <row r="85" spans="1:9" ht="18">
      <c r="A85" s="92" t="str">
        <f t="shared" si="1"/>
        <v>75375320027003</v>
      </c>
      <c r="B85" s="126" t="s">
        <v>2410</v>
      </c>
      <c r="C85" s="127" t="s">
        <v>2436</v>
      </c>
      <c r="D85" s="103" t="s">
        <v>2436</v>
      </c>
      <c r="E85" s="103">
        <v>2002</v>
      </c>
      <c r="F85" s="128"/>
      <c r="G85" s="126">
        <v>7003</v>
      </c>
      <c r="H85" s="129"/>
      <c r="I85" s="104">
        <v>126.53</v>
      </c>
    </row>
    <row r="86" spans="1:9" ht="18">
      <c r="A86" s="92" t="str">
        <f t="shared" si="1"/>
        <v>75675610007003</v>
      </c>
      <c r="B86" s="116" t="s">
        <v>2410</v>
      </c>
      <c r="C86" s="106" t="s">
        <v>2437</v>
      </c>
      <c r="D86" s="100" t="s">
        <v>2437</v>
      </c>
      <c r="E86" s="100" t="s">
        <v>13</v>
      </c>
      <c r="F86" s="120"/>
      <c r="G86" s="116">
        <v>7003</v>
      </c>
      <c r="H86" s="121"/>
      <c r="I86" s="99">
        <v>297.72000000000003</v>
      </c>
    </row>
    <row r="87" spans="1:9" ht="18">
      <c r="A87" s="92" t="str">
        <f t="shared" si="1"/>
        <v>37537510007003</v>
      </c>
      <c r="B87" s="116" t="s">
        <v>2410</v>
      </c>
      <c r="C87" s="106" t="s">
        <v>196</v>
      </c>
      <c r="D87" s="100" t="s">
        <v>196</v>
      </c>
      <c r="E87" s="100" t="s">
        <v>13</v>
      </c>
      <c r="F87" s="120"/>
      <c r="G87" s="116">
        <v>7003</v>
      </c>
      <c r="H87" s="121"/>
      <c r="I87" s="99">
        <v>818.73</v>
      </c>
    </row>
    <row r="88" spans="1:9" ht="18">
      <c r="A88" s="92" t="str">
        <f t="shared" si="1"/>
        <v>75875820007003</v>
      </c>
      <c r="B88" s="116" t="s">
        <v>2410</v>
      </c>
      <c r="C88" s="106" t="s">
        <v>2438</v>
      </c>
      <c r="D88" s="100" t="s">
        <v>2438</v>
      </c>
      <c r="E88" s="100" t="s">
        <v>223</v>
      </c>
      <c r="F88" s="120"/>
      <c r="G88" s="116">
        <v>7003</v>
      </c>
      <c r="H88" s="121"/>
      <c r="I88" s="99">
        <v>107.92</v>
      </c>
    </row>
    <row r="89" spans="1:9" ht="18">
      <c r="A89" s="92" t="str">
        <f t="shared" si="1"/>
        <v>76076010007003</v>
      </c>
      <c r="B89" s="116" t="s">
        <v>2410</v>
      </c>
      <c r="C89" s="106" t="s">
        <v>2439</v>
      </c>
      <c r="D89" s="100" t="s">
        <v>2439</v>
      </c>
      <c r="E89" s="100" t="s">
        <v>13</v>
      </c>
      <c r="F89" s="120"/>
      <c r="G89" s="116">
        <v>7003</v>
      </c>
      <c r="H89" s="121"/>
      <c r="I89" s="99">
        <v>874.55000000000007</v>
      </c>
    </row>
    <row r="90" spans="1:9" ht="18">
      <c r="A90" s="92" t="str">
        <f t="shared" si="1"/>
        <v>76176120007003</v>
      </c>
      <c r="B90" s="116" t="s">
        <v>2410</v>
      </c>
      <c r="C90" s="106" t="s">
        <v>2440</v>
      </c>
      <c r="D90" s="100" t="s">
        <v>2440</v>
      </c>
      <c r="E90" s="100" t="s">
        <v>223</v>
      </c>
      <c r="F90" s="120"/>
      <c r="G90" s="116">
        <v>7003</v>
      </c>
      <c r="H90" s="121"/>
      <c r="I90" s="99">
        <v>450.3</v>
      </c>
    </row>
    <row r="91" spans="1:9" ht="18">
      <c r="A91" s="92" t="str">
        <f t="shared" si="1"/>
        <v>76376310007003</v>
      </c>
      <c r="B91" s="116" t="s">
        <v>2410</v>
      </c>
      <c r="C91" s="106" t="s">
        <v>2441</v>
      </c>
      <c r="D91" s="100" t="s">
        <v>2441</v>
      </c>
      <c r="E91" s="100" t="s">
        <v>13</v>
      </c>
      <c r="F91" s="120"/>
      <c r="G91" s="116">
        <v>7003</v>
      </c>
      <c r="H91" s="121"/>
      <c r="I91" s="99">
        <v>3.72</v>
      </c>
    </row>
    <row r="92" spans="1:9" ht="18">
      <c r="A92" s="92" t="str">
        <f t="shared" si="1"/>
        <v>76476410007003</v>
      </c>
      <c r="B92" s="116" t="s">
        <v>2410</v>
      </c>
      <c r="C92" s="106" t="s">
        <v>2442</v>
      </c>
      <c r="D92" s="100" t="s">
        <v>2442</v>
      </c>
      <c r="E92" s="100" t="s">
        <v>13</v>
      </c>
      <c r="F92" s="120"/>
      <c r="G92" s="116">
        <v>7003</v>
      </c>
      <c r="H92" s="121"/>
      <c r="I92" s="99">
        <v>78.150000000000006</v>
      </c>
    </row>
    <row r="93" spans="1:9" ht="18">
      <c r="A93" s="92" t="str">
        <f t="shared" si="1"/>
        <v>38338310007003</v>
      </c>
      <c r="B93" s="116" t="s">
        <v>2410</v>
      </c>
      <c r="C93" s="106" t="s">
        <v>222</v>
      </c>
      <c r="D93" s="100" t="s">
        <v>222</v>
      </c>
      <c r="E93" s="100" t="s">
        <v>13</v>
      </c>
      <c r="F93" s="120"/>
      <c r="G93" s="116">
        <v>7003</v>
      </c>
      <c r="H93" s="121"/>
      <c r="I93" s="99">
        <v>364.7</v>
      </c>
    </row>
    <row r="94" spans="1:9" ht="18">
      <c r="A94" s="92" t="str">
        <f t="shared" si="1"/>
        <v>76676610007003</v>
      </c>
      <c r="B94" s="116" t="s">
        <v>2410</v>
      </c>
      <c r="C94" s="106" t="s">
        <v>2443</v>
      </c>
      <c r="D94" s="100" t="s">
        <v>2443</v>
      </c>
      <c r="E94" s="100" t="s">
        <v>13</v>
      </c>
      <c r="F94" s="120"/>
      <c r="G94" s="116">
        <v>7003</v>
      </c>
      <c r="H94" s="121"/>
      <c r="I94" s="99">
        <v>636.37</v>
      </c>
    </row>
    <row r="95" spans="1:9" ht="18">
      <c r="A95" s="92" t="str">
        <f t="shared" si="1"/>
        <v>001</v>
      </c>
      <c r="B95" s="131" t="s">
        <v>2402</v>
      </c>
      <c r="C95" s="132" t="s">
        <v>2444</v>
      </c>
      <c r="D95" s="133"/>
      <c r="E95" s="133"/>
      <c r="F95" s="133"/>
      <c r="G95" s="134"/>
      <c r="H95" s="132" t="s">
        <v>2403</v>
      </c>
      <c r="I95" s="99">
        <v>438268.81</v>
      </c>
    </row>
    <row r="96" spans="1:9" ht="18">
      <c r="A96" s="92" t="str">
        <f t="shared" si="1"/>
        <v/>
      </c>
      <c r="B96" s="131"/>
      <c r="C96" s="132"/>
      <c r="D96" s="133"/>
      <c r="E96" s="133"/>
      <c r="F96" s="133"/>
      <c r="G96" s="134"/>
      <c r="H96" s="132"/>
      <c r="I96" s="99">
        <v>876537.62</v>
      </c>
    </row>
    <row r="97" spans="1:9" ht="18">
      <c r="A97" s="92" t="str">
        <f t="shared" si="1"/>
        <v/>
      </c>
      <c r="B97" s="116"/>
      <c r="C97" s="106"/>
      <c r="D97" s="100"/>
      <c r="E97" s="100"/>
      <c r="F97" s="120"/>
      <c r="G97" s="116"/>
      <c r="H97" s="121"/>
      <c r="I97" s="99"/>
    </row>
    <row r="98" spans="1:9" ht="18">
      <c r="A98" s="92" t="str">
        <f t="shared" si="1"/>
        <v/>
      </c>
      <c r="B98" s="116"/>
      <c r="C98" s="106"/>
      <c r="D98" s="100"/>
      <c r="E98" s="100"/>
      <c r="F98" s="120"/>
      <c r="G98" s="116"/>
      <c r="H98" s="121"/>
      <c r="I98" s="99"/>
    </row>
    <row r="99" spans="1:9" ht="18">
      <c r="A99" s="92" t="str">
        <f t="shared" si="1"/>
        <v>39639610007003</v>
      </c>
      <c r="B99" s="116" t="s">
        <v>2410</v>
      </c>
      <c r="C99" s="106" t="s">
        <v>241</v>
      </c>
      <c r="D99" s="100" t="s">
        <v>241</v>
      </c>
      <c r="E99" s="100" t="s">
        <v>13</v>
      </c>
      <c r="F99" s="120"/>
      <c r="G99" s="116">
        <v>7003</v>
      </c>
      <c r="H99" s="121"/>
      <c r="I99" s="99">
        <v>167.46</v>
      </c>
    </row>
    <row r="100" spans="1:9" ht="18">
      <c r="A100" s="92" t="str">
        <f t="shared" si="1"/>
        <v>76976910007003</v>
      </c>
      <c r="B100" s="116" t="s">
        <v>2410</v>
      </c>
      <c r="C100" s="106" t="s">
        <v>2445</v>
      </c>
      <c r="D100" s="100" t="s">
        <v>2445</v>
      </c>
      <c r="E100" s="100" t="s">
        <v>13</v>
      </c>
      <c r="F100" s="120"/>
      <c r="G100" s="116">
        <v>7003</v>
      </c>
      <c r="H100" s="121"/>
      <c r="I100" s="99">
        <v>885.71</v>
      </c>
    </row>
    <row r="101" spans="1:9" ht="18">
      <c r="A101" s="92" t="str">
        <f t="shared" si="1"/>
        <v>38D38D10007003</v>
      </c>
      <c r="B101" s="116" t="s">
        <v>2410</v>
      </c>
      <c r="C101" s="106" t="s">
        <v>275</v>
      </c>
      <c r="D101" s="100" t="s">
        <v>275</v>
      </c>
      <c r="E101" s="100" t="s">
        <v>13</v>
      </c>
      <c r="F101" s="120"/>
      <c r="G101" s="116">
        <v>7003</v>
      </c>
      <c r="H101" s="121"/>
      <c r="I101" s="99">
        <v>3219.09</v>
      </c>
    </row>
    <row r="102" spans="1:9" ht="18">
      <c r="A102" s="92" t="str">
        <f t="shared" si="1"/>
        <v>38C38C10007003</v>
      </c>
      <c r="B102" s="116" t="s">
        <v>2410</v>
      </c>
      <c r="C102" s="106" t="s">
        <v>274</v>
      </c>
      <c r="D102" s="100" t="s">
        <v>274</v>
      </c>
      <c r="E102" s="100" t="s">
        <v>13</v>
      </c>
      <c r="F102" s="120"/>
      <c r="G102" s="116">
        <v>7003</v>
      </c>
      <c r="H102" s="121"/>
      <c r="I102" s="99">
        <v>24011.07</v>
      </c>
    </row>
    <row r="103" spans="1:9" ht="18">
      <c r="A103" s="92" t="str">
        <f t="shared" si="1"/>
        <v>77277210007003</v>
      </c>
      <c r="B103" s="116" t="s">
        <v>2410</v>
      </c>
      <c r="C103" s="106" t="s">
        <v>2446</v>
      </c>
      <c r="D103" s="100" t="s">
        <v>2446</v>
      </c>
      <c r="E103" s="100" t="s">
        <v>13</v>
      </c>
      <c r="F103" s="120"/>
      <c r="G103" s="116">
        <v>7003</v>
      </c>
      <c r="H103" s="121"/>
      <c r="I103" s="99">
        <v>1559.3</v>
      </c>
    </row>
    <row r="104" spans="1:9" ht="18">
      <c r="A104" s="92" t="str">
        <f t="shared" si="1"/>
        <v>37937910007003</v>
      </c>
      <c r="B104" s="116" t="s">
        <v>2410</v>
      </c>
      <c r="C104" s="106" t="s">
        <v>204</v>
      </c>
      <c r="D104" s="100" t="s">
        <v>204</v>
      </c>
      <c r="E104" s="100" t="s">
        <v>13</v>
      </c>
      <c r="F104" s="120"/>
      <c r="G104" s="116">
        <v>7003</v>
      </c>
      <c r="H104" s="121"/>
      <c r="I104" s="99">
        <v>51062.590000000004</v>
      </c>
    </row>
    <row r="105" spans="1:9" ht="18">
      <c r="A105" s="92" t="str">
        <f t="shared" si="1"/>
        <v>38G38G10007003</v>
      </c>
      <c r="B105" s="116" t="s">
        <v>2410</v>
      </c>
      <c r="C105" s="106" t="s">
        <v>278</v>
      </c>
      <c r="D105" s="100" t="s">
        <v>278</v>
      </c>
      <c r="E105" s="100" t="s">
        <v>13</v>
      </c>
      <c r="F105" s="120"/>
      <c r="G105" s="116">
        <v>7003</v>
      </c>
      <c r="H105" s="121"/>
      <c r="I105" s="99">
        <v>31334.959999999999</v>
      </c>
    </row>
    <row r="106" spans="1:9" ht="18">
      <c r="A106" s="92" t="str">
        <f t="shared" si="1"/>
        <v>38H38H10007003</v>
      </c>
      <c r="B106" s="116" t="s">
        <v>2410</v>
      </c>
      <c r="C106" s="106" t="s">
        <v>279</v>
      </c>
      <c r="D106" s="100" t="s">
        <v>279</v>
      </c>
      <c r="E106" s="100">
        <v>1000</v>
      </c>
      <c r="F106" s="120"/>
      <c r="G106" s="116">
        <v>7003</v>
      </c>
      <c r="H106" s="125"/>
      <c r="I106" s="99">
        <v>1994.72</v>
      </c>
    </row>
    <row r="107" spans="1:9" ht="18">
      <c r="A107" s="92" t="str">
        <f t="shared" si="1"/>
        <v>38J38J10007003</v>
      </c>
      <c r="B107" s="116" t="s">
        <v>2410</v>
      </c>
      <c r="C107" s="106" t="s">
        <v>280</v>
      </c>
      <c r="D107" s="100" t="s">
        <v>280</v>
      </c>
      <c r="E107" s="100" t="s">
        <v>13</v>
      </c>
      <c r="F107" s="120"/>
      <c r="G107" s="116">
        <v>7003</v>
      </c>
      <c r="H107" s="121"/>
      <c r="I107" s="99">
        <v>4681.63</v>
      </c>
    </row>
    <row r="108" spans="1:9" ht="18">
      <c r="A108" s="92" t="str">
        <f t="shared" si="1"/>
        <v>38K38K10007003</v>
      </c>
      <c r="B108" s="116" t="s">
        <v>2410</v>
      </c>
      <c r="C108" s="106" t="s">
        <v>281</v>
      </c>
      <c r="D108" s="100" t="s">
        <v>281</v>
      </c>
      <c r="E108" s="100" t="s">
        <v>13</v>
      </c>
      <c r="F108" s="120"/>
      <c r="G108" s="116">
        <v>7003</v>
      </c>
      <c r="H108" s="121"/>
      <c r="I108" s="99">
        <v>10159.67</v>
      </c>
    </row>
    <row r="109" spans="1:9" ht="18">
      <c r="A109" s="92" t="str">
        <f t="shared" si="1"/>
        <v>77177120007003</v>
      </c>
      <c r="B109" s="116" t="s">
        <v>2410</v>
      </c>
      <c r="C109" s="106" t="s">
        <v>2447</v>
      </c>
      <c r="D109" s="100" t="s">
        <v>2447</v>
      </c>
      <c r="E109" s="100" t="s">
        <v>223</v>
      </c>
      <c r="F109" s="120"/>
      <c r="G109" s="116">
        <v>7003</v>
      </c>
      <c r="H109" s="121"/>
      <c r="I109" s="99">
        <v>6423.29</v>
      </c>
    </row>
    <row r="110" spans="1:9" ht="18">
      <c r="A110" s="92" t="str">
        <f t="shared" si="1"/>
        <v>79679610007003</v>
      </c>
      <c r="B110" s="116" t="s">
        <v>2410</v>
      </c>
      <c r="C110" s="106" t="s">
        <v>2448</v>
      </c>
      <c r="D110" s="100" t="s">
        <v>2448</v>
      </c>
      <c r="E110" s="100" t="s">
        <v>13</v>
      </c>
      <c r="F110" s="120"/>
      <c r="G110" s="116">
        <v>7003</v>
      </c>
      <c r="H110" s="121"/>
      <c r="I110" s="99">
        <v>3.72</v>
      </c>
    </row>
    <row r="111" spans="1:9" ht="18">
      <c r="A111" s="92" t="str">
        <f t="shared" si="1"/>
        <v>38E38E10007003</v>
      </c>
      <c r="B111" s="116" t="s">
        <v>2410</v>
      </c>
      <c r="C111" s="106" t="s">
        <v>276</v>
      </c>
      <c r="D111" s="100" t="s">
        <v>276</v>
      </c>
      <c r="E111" s="100" t="s">
        <v>13</v>
      </c>
      <c r="F111" s="120"/>
      <c r="G111" s="116">
        <v>7003</v>
      </c>
      <c r="H111" s="121"/>
      <c r="I111" s="99">
        <v>1198.32</v>
      </c>
    </row>
    <row r="112" spans="1:9" ht="18">
      <c r="A112" s="92" t="str">
        <f t="shared" si="1"/>
        <v>38F38F10007003</v>
      </c>
      <c r="B112" s="116" t="s">
        <v>2410</v>
      </c>
      <c r="C112" s="106" t="s">
        <v>277</v>
      </c>
      <c r="D112" s="100" t="s">
        <v>277</v>
      </c>
      <c r="E112" s="100" t="s">
        <v>13</v>
      </c>
      <c r="F112" s="120"/>
      <c r="G112" s="116">
        <v>7003</v>
      </c>
      <c r="H112" s="121"/>
      <c r="I112" s="99">
        <v>5009.13</v>
      </c>
    </row>
    <row r="113" spans="1:9" ht="18">
      <c r="A113" s="92" t="str">
        <f t="shared" si="1"/>
        <v>37837810007003</v>
      </c>
      <c r="B113" s="116" t="s">
        <v>2410</v>
      </c>
      <c r="C113" s="106" t="s">
        <v>202</v>
      </c>
      <c r="D113" s="100" t="s">
        <v>202</v>
      </c>
      <c r="E113" s="100" t="s">
        <v>13</v>
      </c>
      <c r="F113" s="120"/>
      <c r="G113" s="116">
        <v>7003</v>
      </c>
      <c r="H113" s="121"/>
      <c r="I113" s="99">
        <v>18949.84</v>
      </c>
    </row>
    <row r="114" spans="1:9" ht="18">
      <c r="A114" s="92" t="str">
        <f t="shared" si="1"/>
        <v>00103120317003</v>
      </c>
      <c r="B114" s="116" t="s">
        <v>2410</v>
      </c>
      <c r="C114" s="106" t="s">
        <v>2444</v>
      </c>
      <c r="D114" s="100" t="s">
        <v>2404</v>
      </c>
      <c r="E114" s="100" t="s">
        <v>2449</v>
      </c>
      <c r="F114" s="120"/>
      <c r="G114" s="116">
        <v>7003</v>
      </c>
      <c r="H114" s="121"/>
      <c r="I114" s="99">
        <v>0</v>
      </c>
    </row>
    <row r="115" spans="1:9" ht="18">
      <c r="A115" s="92" t="str">
        <f t="shared" si="1"/>
        <v>00103120317003</v>
      </c>
      <c r="B115" s="116" t="s">
        <v>2410</v>
      </c>
      <c r="C115" s="106" t="s">
        <v>2444</v>
      </c>
      <c r="D115" s="100" t="s">
        <v>2404</v>
      </c>
      <c r="E115" s="100" t="s">
        <v>2449</v>
      </c>
      <c r="F115" s="120"/>
      <c r="G115" s="116">
        <v>7003</v>
      </c>
      <c r="H115" s="121"/>
      <c r="I115" s="99">
        <v>0</v>
      </c>
    </row>
    <row r="116" spans="1:9" ht="18">
      <c r="A116" s="92" t="str">
        <f t="shared" si="1"/>
        <v>37737710007003</v>
      </c>
      <c r="B116" s="116" t="s">
        <v>2410</v>
      </c>
      <c r="C116" s="106" t="s">
        <v>200</v>
      </c>
      <c r="D116" s="100" t="s">
        <v>200</v>
      </c>
      <c r="E116" s="100" t="s">
        <v>13</v>
      </c>
      <c r="F116" s="120"/>
      <c r="G116" s="116">
        <v>7003</v>
      </c>
      <c r="H116" s="121"/>
      <c r="I116" s="99">
        <v>2899.04</v>
      </c>
    </row>
    <row r="117" spans="1:9" ht="18">
      <c r="A117" s="92" t="str">
        <f t="shared" si="1"/>
        <v>37637610007003</v>
      </c>
      <c r="B117" s="116" t="s">
        <v>2410</v>
      </c>
      <c r="C117" s="106" t="s">
        <v>198</v>
      </c>
      <c r="D117" s="100" t="s">
        <v>198</v>
      </c>
      <c r="E117" s="100" t="s">
        <v>13</v>
      </c>
      <c r="F117" s="120"/>
      <c r="G117" s="116">
        <v>7003</v>
      </c>
      <c r="H117" s="121"/>
      <c r="I117" s="99">
        <v>70.710000000000008</v>
      </c>
    </row>
    <row r="118" spans="1:9" ht="18">
      <c r="A118" s="92" t="str">
        <f t="shared" si="1"/>
        <v>77777720007003</v>
      </c>
      <c r="B118" s="116" t="s">
        <v>2410</v>
      </c>
      <c r="C118" s="106" t="s">
        <v>2450</v>
      </c>
      <c r="D118" s="100" t="s">
        <v>2450</v>
      </c>
      <c r="E118" s="100" t="s">
        <v>223</v>
      </c>
      <c r="F118" s="120"/>
      <c r="G118" s="116">
        <v>7003</v>
      </c>
      <c r="H118" s="121"/>
      <c r="I118" s="99">
        <v>5865.07</v>
      </c>
    </row>
    <row r="119" spans="1:9" ht="18">
      <c r="A119" s="92" t="str">
        <f t="shared" si="1"/>
        <v>77877810007003</v>
      </c>
      <c r="B119" s="116" t="s">
        <v>2410</v>
      </c>
      <c r="C119" s="106" t="s">
        <v>2451</v>
      </c>
      <c r="D119" s="100" t="s">
        <v>2451</v>
      </c>
      <c r="E119" s="100" t="s">
        <v>13</v>
      </c>
      <c r="F119" s="120"/>
      <c r="G119" s="116">
        <v>7003</v>
      </c>
      <c r="H119" s="121"/>
      <c r="I119" s="99">
        <v>14234.710000000001</v>
      </c>
    </row>
    <row r="120" spans="1:9" ht="18">
      <c r="A120" s="92" t="str">
        <f t="shared" si="1"/>
        <v>75575510007003</v>
      </c>
      <c r="B120" s="116" t="s">
        <v>2410</v>
      </c>
      <c r="C120" s="106">
        <v>755</v>
      </c>
      <c r="D120" s="100">
        <v>755</v>
      </c>
      <c r="E120" s="100" t="s">
        <v>13</v>
      </c>
      <c r="F120" s="120"/>
      <c r="G120" s="116">
        <v>7003</v>
      </c>
      <c r="H120" s="121"/>
      <c r="I120" s="99">
        <v>81.87</v>
      </c>
    </row>
    <row r="121" spans="1:9" ht="18">
      <c r="A121" s="92" t="str">
        <f t="shared" si="1"/>
        <v>38038010007003</v>
      </c>
      <c r="B121" s="116" t="s">
        <v>2410</v>
      </c>
      <c r="C121" s="106" t="s">
        <v>213</v>
      </c>
      <c r="D121" s="100" t="s">
        <v>213</v>
      </c>
      <c r="E121" s="100" t="s">
        <v>13</v>
      </c>
      <c r="F121" s="120"/>
      <c r="G121" s="116">
        <v>7003</v>
      </c>
      <c r="H121" s="121"/>
      <c r="I121" s="99">
        <v>200.96</v>
      </c>
    </row>
    <row r="122" spans="1:9" ht="18">
      <c r="A122" s="92" t="str">
        <f t="shared" si="1"/>
        <v>30730710007003</v>
      </c>
      <c r="B122" s="116" t="s">
        <v>2410</v>
      </c>
      <c r="C122" s="106">
        <v>307</v>
      </c>
      <c r="D122" s="100">
        <v>307</v>
      </c>
      <c r="E122" s="100" t="s">
        <v>13</v>
      </c>
      <c r="F122" s="120"/>
      <c r="G122" s="116">
        <v>7003</v>
      </c>
      <c r="H122" s="121"/>
      <c r="I122" s="99">
        <v>1447.66</v>
      </c>
    </row>
    <row r="123" spans="1:9" ht="18">
      <c r="A123" s="92" t="str">
        <f t="shared" si="1"/>
        <v>38138110007003</v>
      </c>
      <c r="B123" s="116" t="s">
        <v>2410</v>
      </c>
      <c r="C123" s="106" t="s">
        <v>215</v>
      </c>
      <c r="D123" s="100" t="s">
        <v>215</v>
      </c>
      <c r="E123" s="100" t="s">
        <v>13</v>
      </c>
      <c r="F123" s="120"/>
      <c r="G123" s="116">
        <v>7003</v>
      </c>
      <c r="H123" s="121"/>
      <c r="I123" s="99">
        <v>119206.84</v>
      </c>
    </row>
    <row r="124" spans="1:9" ht="18">
      <c r="A124" s="92" t="str">
        <f t="shared" si="1"/>
        <v>78278220007003</v>
      </c>
      <c r="B124" s="116" t="s">
        <v>2410</v>
      </c>
      <c r="C124" s="106" t="s">
        <v>2452</v>
      </c>
      <c r="D124" s="100" t="s">
        <v>2452</v>
      </c>
      <c r="E124" s="100" t="s">
        <v>223</v>
      </c>
      <c r="F124" s="120"/>
      <c r="G124" s="116">
        <v>7003</v>
      </c>
      <c r="H124" s="121"/>
      <c r="I124" s="99">
        <v>1920.29</v>
      </c>
    </row>
    <row r="125" spans="1:9" ht="18">
      <c r="A125" s="92" t="str">
        <f t="shared" si="1"/>
        <v>38L38L10007003</v>
      </c>
      <c r="B125" s="116" t="s">
        <v>2410</v>
      </c>
      <c r="C125" s="106" t="s">
        <v>308</v>
      </c>
      <c r="D125" s="100" t="s">
        <v>308</v>
      </c>
      <c r="E125" s="100" t="s">
        <v>13</v>
      </c>
      <c r="F125" s="120"/>
      <c r="G125" s="116">
        <v>7003</v>
      </c>
      <c r="H125" s="121"/>
      <c r="I125" s="99">
        <v>3006.96</v>
      </c>
    </row>
    <row r="126" spans="1:9" ht="18">
      <c r="A126" s="92" t="str">
        <f t="shared" si="1"/>
        <v>78578520007003</v>
      </c>
      <c r="B126" s="116" t="s">
        <v>2410</v>
      </c>
      <c r="C126" s="106" t="s">
        <v>2453</v>
      </c>
      <c r="D126" s="100" t="s">
        <v>2453</v>
      </c>
      <c r="E126" s="100" t="s">
        <v>223</v>
      </c>
      <c r="F126" s="120"/>
      <c r="G126" s="116">
        <v>7003</v>
      </c>
      <c r="H126" s="121"/>
      <c r="I126" s="99">
        <v>602.88</v>
      </c>
    </row>
    <row r="127" spans="1:9" ht="18">
      <c r="A127" s="92" t="str">
        <f t="shared" si="1"/>
        <v>38238210007003</v>
      </c>
      <c r="B127" s="116" t="s">
        <v>2410</v>
      </c>
      <c r="C127" s="106" t="s">
        <v>220</v>
      </c>
      <c r="D127" s="100" t="s">
        <v>220</v>
      </c>
      <c r="E127" s="100" t="s">
        <v>13</v>
      </c>
      <c r="F127" s="120"/>
      <c r="G127" s="116">
        <v>7003</v>
      </c>
      <c r="H127" s="121"/>
      <c r="I127" s="99">
        <v>1771.43</v>
      </c>
    </row>
    <row r="128" spans="1:9" ht="18">
      <c r="A128" s="92" t="str">
        <f t="shared" si="1"/>
        <v>38R38R10007003</v>
      </c>
      <c r="B128" s="116" t="s">
        <v>2410</v>
      </c>
      <c r="C128" s="106" t="s">
        <v>310</v>
      </c>
      <c r="D128" s="100" t="s">
        <v>310</v>
      </c>
      <c r="E128" s="100" t="s">
        <v>13</v>
      </c>
      <c r="F128" s="120"/>
      <c r="G128" s="116">
        <v>7003</v>
      </c>
      <c r="H128" s="121"/>
      <c r="I128" s="99">
        <v>9549.35</v>
      </c>
    </row>
    <row r="129" spans="1:9" ht="18">
      <c r="A129" s="92" t="str">
        <f t="shared" si="1"/>
        <v>78778710007003</v>
      </c>
      <c r="B129" s="116" t="s">
        <v>2410</v>
      </c>
      <c r="C129" s="106" t="s">
        <v>2454</v>
      </c>
      <c r="D129" s="100" t="s">
        <v>2454</v>
      </c>
      <c r="E129" s="100" t="s">
        <v>13</v>
      </c>
      <c r="F129" s="120"/>
      <c r="G129" s="116">
        <v>7003</v>
      </c>
      <c r="H129" s="121"/>
      <c r="I129" s="99">
        <v>751.74</v>
      </c>
    </row>
    <row r="130" spans="1:9" ht="18">
      <c r="A130" s="92" t="str">
        <f t="shared" si="1"/>
        <v>78878820007003</v>
      </c>
      <c r="B130" s="116" t="s">
        <v>2410</v>
      </c>
      <c r="C130" s="106" t="s">
        <v>2455</v>
      </c>
      <c r="D130" s="100" t="s">
        <v>2455</v>
      </c>
      <c r="E130" s="100" t="s">
        <v>223</v>
      </c>
      <c r="F130" s="120"/>
      <c r="G130" s="116">
        <v>7003</v>
      </c>
      <c r="H130" s="121"/>
      <c r="I130" s="99">
        <v>1004.8000000000001</v>
      </c>
    </row>
    <row r="131" spans="1:9" ht="18">
      <c r="A131" s="92" t="str">
        <f t="shared" si="1"/>
        <v>78978910007003</v>
      </c>
      <c r="B131" s="116" t="s">
        <v>2410</v>
      </c>
      <c r="C131" s="106" t="s">
        <v>2456</v>
      </c>
      <c r="D131" s="100" t="s">
        <v>2456</v>
      </c>
      <c r="E131" s="100" t="s">
        <v>13</v>
      </c>
      <c r="F131" s="120"/>
      <c r="G131" s="116">
        <v>7003</v>
      </c>
      <c r="H131" s="121"/>
      <c r="I131" s="99">
        <v>751.74</v>
      </c>
    </row>
    <row r="132" spans="1:9" ht="18">
      <c r="A132" s="92" t="str">
        <f t="shared" si="1"/>
        <v>79279220007003</v>
      </c>
      <c r="B132" s="116" t="s">
        <v>2410</v>
      </c>
      <c r="C132" s="106" t="s">
        <v>2457</v>
      </c>
      <c r="D132" s="100" t="s">
        <v>2457</v>
      </c>
      <c r="E132" s="100" t="s">
        <v>223</v>
      </c>
      <c r="F132" s="120"/>
      <c r="G132" s="116">
        <v>7003</v>
      </c>
      <c r="H132" s="121"/>
      <c r="I132" s="99">
        <v>334.93</v>
      </c>
    </row>
    <row r="133" spans="1:9" ht="18">
      <c r="A133" s="92" t="str">
        <f t="shared" si="1"/>
        <v/>
      </c>
      <c r="B133" s="116"/>
      <c r="C133" s="106"/>
      <c r="D133" s="100"/>
      <c r="E133" s="100"/>
      <c r="F133" s="120"/>
      <c r="G133" s="116"/>
      <c r="H133" s="121"/>
      <c r="I133" s="105"/>
    </row>
    <row r="134" spans="1:9" ht="18">
      <c r="A134" s="92" t="str">
        <f t="shared" si="1"/>
        <v>37A37A10007003</v>
      </c>
      <c r="B134" s="116" t="s">
        <v>2410</v>
      </c>
      <c r="C134" s="106" t="s">
        <v>285</v>
      </c>
      <c r="D134" s="100" t="s">
        <v>285</v>
      </c>
      <c r="E134" s="100">
        <v>1000</v>
      </c>
      <c r="F134" s="120"/>
      <c r="G134" s="116">
        <v>7003</v>
      </c>
      <c r="H134" s="121"/>
      <c r="I134" s="105">
        <v>12496.77</v>
      </c>
    </row>
    <row r="135" spans="1:9" ht="18">
      <c r="A135" s="92" t="str">
        <f t="shared" ref="A135:A141" si="2">C135&amp;D135&amp;E135&amp;G135</f>
        <v>37B37B10007003</v>
      </c>
      <c r="B135" s="116" t="s">
        <v>2410</v>
      </c>
      <c r="C135" s="106" t="s">
        <v>286</v>
      </c>
      <c r="D135" s="100" t="s">
        <v>286</v>
      </c>
      <c r="E135" s="100">
        <v>1000</v>
      </c>
      <c r="F135" s="120"/>
      <c r="G135" s="116">
        <v>7003</v>
      </c>
      <c r="H135" s="121"/>
      <c r="I135" s="105">
        <v>6884.76</v>
      </c>
    </row>
    <row r="136" spans="1:9" ht="18">
      <c r="A136" s="92" t="str">
        <f t="shared" si="2"/>
        <v>37C37C10007003</v>
      </c>
      <c r="B136" s="116" t="s">
        <v>2410</v>
      </c>
      <c r="C136" s="106" t="s">
        <v>287</v>
      </c>
      <c r="D136" s="100" t="s">
        <v>287</v>
      </c>
      <c r="E136" s="100">
        <v>1000</v>
      </c>
      <c r="F136" s="120"/>
      <c r="G136" s="116">
        <v>7003</v>
      </c>
      <c r="H136" s="121"/>
      <c r="I136" s="105">
        <v>16463.88</v>
      </c>
    </row>
    <row r="137" spans="1:9" ht="18">
      <c r="A137" s="92" t="str">
        <f t="shared" si="2"/>
        <v>37G37G10007003</v>
      </c>
      <c r="B137" s="116" t="s">
        <v>2410</v>
      </c>
      <c r="C137" s="106" t="s">
        <v>291</v>
      </c>
      <c r="D137" s="100" t="s">
        <v>291</v>
      </c>
      <c r="E137" s="100">
        <v>1000</v>
      </c>
      <c r="F137" s="120"/>
      <c r="G137" s="116">
        <v>7003</v>
      </c>
      <c r="H137" s="121"/>
      <c r="I137" s="105">
        <v>5091</v>
      </c>
    </row>
    <row r="138" spans="1:9" ht="18">
      <c r="A138" s="92" t="str">
        <f t="shared" si="2"/>
        <v>37H37H10007003</v>
      </c>
      <c r="B138" s="116" t="s">
        <v>2410</v>
      </c>
      <c r="C138" s="106" t="s">
        <v>292</v>
      </c>
      <c r="D138" s="100" t="s">
        <v>292</v>
      </c>
      <c r="E138" s="100">
        <v>1000</v>
      </c>
      <c r="F138" s="120"/>
      <c r="G138" s="116">
        <v>7003</v>
      </c>
      <c r="H138" s="121"/>
      <c r="I138" s="105">
        <v>3546.58</v>
      </c>
    </row>
    <row r="139" spans="1:9" ht="18">
      <c r="A139" s="92" t="str">
        <f t="shared" si="2"/>
        <v>37D37D10007003</v>
      </c>
      <c r="B139" s="116" t="s">
        <v>2410</v>
      </c>
      <c r="C139" s="106" t="s">
        <v>288</v>
      </c>
      <c r="D139" s="100" t="s">
        <v>288</v>
      </c>
      <c r="E139" s="100">
        <v>1000</v>
      </c>
      <c r="F139" s="120"/>
      <c r="G139" s="116">
        <v>7003</v>
      </c>
      <c r="H139" s="121"/>
      <c r="I139" s="105">
        <v>4253.66</v>
      </c>
    </row>
    <row r="140" spans="1:9" ht="18">
      <c r="A140" s="92" t="str">
        <f t="shared" si="2"/>
        <v>37E37E10007003</v>
      </c>
      <c r="B140" s="116" t="s">
        <v>2410</v>
      </c>
      <c r="C140" s="106" t="s">
        <v>289</v>
      </c>
      <c r="D140" s="100" t="s">
        <v>289</v>
      </c>
      <c r="E140" s="100">
        <v>1000</v>
      </c>
      <c r="F140" s="120"/>
      <c r="G140" s="116">
        <v>7003</v>
      </c>
      <c r="H140" s="121"/>
      <c r="I140" s="105">
        <v>9221.86</v>
      </c>
    </row>
    <row r="141" spans="1:9" ht="18">
      <c r="A141" s="92" t="str">
        <f t="shared" si="2"/>
        <v>37F37F10007003</v>
      </c>
      <c r="B141" s="116" t="s">
        <v>2410</v>
      </c>
      <c r="C141" s="142" t="s">
        <v>290</v>
      </c>
      <c r="D141" s="139" t="s">
        <v>290</v>
      </c>
      <c r="E141" s="139">
        <v>1000</v>
      </c>
      <c r="F141" s="140"/>
      <c r="G141" s="116">
        <v>7003</v>
      </c>
      <c r="H141" s="141"/>
      <c r="I141" s="99">
        <v>2984.63</v>
      </c>
    </row>
    <row r="142" spans="1:9">
      <c r="B142" s="109"/>
      <c r="C142" s="109"/>
      <c r="D142" s="109"/>
      <c r="E142" s="109"/>
      <c r="F142" s="109"/>
      <c r="G142" s="109"/>
      <c r="H142" s="109"/>
      <c r="I142" s="110"/>
    </row>
    <row r="143" spans="1:9">
      <c r="B143" s="109"/>
      <c r="C143" s="109"/>
      <c r="D143" s="109"/>
      <c r="E143" s="109"/>
      <c r="F143" s="109"/>
      <c r="G143" s="109"/>
      <c r="H143" s="109"/>
      <c r="I143" s="110"/>
    </row>
    <row r="144" spans="1:9">
      <c r="B144" s="109"/>
      <c r="C144" s="109"/>
      <c r="D144" s="109"/>
      <c r="E144" s="109"/>
      <c r="F144" s="109"/>
      <c r="G144" s="109"/>
      <c r="H144" s="109"/>
      <c r="I144" s="110"/>
    </row>
    <row r="145" spans="2:9">
      <c r="B145" s="109"/>
      <c r="C145" s="109"/>
      <c r="D145" s="109"/>
      <c r="E145" s="109"/>
      <c r="F145" s="109"/>
      <c r="G145" s="109"/>
      <c r="H145" s="109"/>
      <c r="I145" s="110"/>
    </row>
    <row r="146" spans="2:9">
      <c r="B146" s="109"/>
      <c r="C146" s="109"/>
      <c r="D146" s="109"/>
      <c r="E146" s="109"/>
      <c r="F146" s="109"/>
      <c r="G146" s="109"/>
      <c r="H146" s="109"/>
      <c r="I146" s="110"/>
    </row>
    <row r="147" spans="2:9">
      <c r="B147" s="109"/>
      <c r="C147" s="109"/>
      <c r="D147" s="109"/>
      <c r="E147" s="109"/>
      <c r="F147" s="109"/>
      <c r="G147" s="109"/>
      <c r="H147" s="109"/>
      <c r="I147" s="110"/>
    </row>
    <row r="148" spans="2:9">
      <c r="B148" s="109"/>
      <c r="C148" s="109"/>
      <c r="D148" s="109"/>
      <c r="E148" s="109"/>
      <c r="F148" s="109"/>
      <c r="G148" s="109"/>
      <c r="H148" s="109"/>
      <c r="I148" s="110"/>
    </row>
    <row r="149" spans="2:9">
      <c r="B149" s="109"/>
      <c r="C149" s="109"/>
      <c r="D149" s="109"/>
      <c r="E149" s="109"/>
      <c r="F149" s="109"/>
      <c r="G149" s="109"/>
      <c r="H149" s="109"/>
      <c r="I149" s="110"/>
    </row>
    <row r="150" spans="2:9">
      <c r="B150" s="109"/>
      <c r="C150" s="109"/>
      <c r="D150" s="109"/>
      <c r="E150" s="109"/>
      <c r="F150" s="109"/>
      <c r="G150" s="109"/>
      <c r="H150" s="109"/>
      <c r="I150" s="110"/>
    </row>
    <row r="151" spans="2:9">
      <c r="B151" s="109"/>
      <c r="C151" s="109"/>
      <c r="D151" s="109"/>
      <c r="E151" s="109"/>
      <c r="F151" s="109"/>
      <c r="G151" s="109"/>
      <c r="H151" s="109"/>
      <c r="I151" s="110"/>
    </row>
    <row r="152" spans="2:9">
      <c r="B152" s="109"/>
      <c r="C152" s="109"/>
      <c r="D152" s="109"/>
      <c r="E152" s="109"/>
      <c r="F152" s="109"/>
      <c r="G152" s="109"/>
      <c r="H152" s="109"/>
      <c r="I152" s="110"/>
    </row>
    <row r="153" spans="2:9">
      <c r="B153" s="109"/>
      <c r="C153" s="109"/>
      <c r="D153" s="109"/>
      <c r="E153" s="109"/>
      <c r="F153" s="109"/>
      <c r="G153" s="109"/>
      <c r="H153" s="109"/>
      <c r="I153" s="110"/>
    </row>
    <row r="154" spans="2:9">
      <c r="B154" s="109"/>
      <c r="C154" s="109"/>
      <c r="D154" s="109"/>
      <c r="E154" s="109"/>
      <c r="F154" s="109"/>
      <c r="G154" s="109"/>
      <c r="H154" s="109"/>
      <c r="I154" s="110"/>
    </row>
    <row r="155" spans="2:9">
      <c r="B155" s="109"/>
      <c r="C155" s="109"/>
      <c r="D155" s="109"/>
      <c r="E155" s="109"/>
      <c r="F155" s="109"/>
      <c r="G155" s="109"/>
      <c r="H155" s="109"/>
      <c r="I155" s="110"/>
    </row>
    <row r="156" spans="2:9">
      <c r="B156" s="109"/>
      <c r="C156" s="109"/>
      <c r="D156" s="109"/>
      <c r="E156" s="109"/>
      <c r="F156" s="109"/>
      <c r="G156" s="109"/>
      <c r="H156" s="109"/>
      <c r="I156" s="110"/>
    </row>
    <row r="157" spans="2:9">
      <c r="B157" s="109"/>
      <c r="C157" s="109"/>
      <c r="D157" s="109"/>
      <c r="E157" s="109"/>
      <c r="F157" s="109"/>
      <c r="G157" s="109"/>
      <c r="H157" s="109"/>
      <c r="I157" s="110"/>
    </row>
    <row r="158" spans="2:9">
      <c r="B158" s="109"/>
      <c r="C158" s="109"/>
      <c r="D158" s="109"/>
      <c r="E158" s="109"/>
      <c r="F158" s="109"/>
      <c r="G158" s="109"/>
      <c r="H158" s="109"/>
      <c r="I158" s="110"/>
    </row>
    <row r="159" spans="2:9">
      <c r="B159" s="109"/>
      <c r="C159" s="109"/>
      <c r="D159" s="109"/>
      <c r="E159" s="109"/>
      <c r="F159" s="109"/>
      <c r="G159" s="109"/>
      <c r="H159" s="109"/>
      <c r="I159" s="110"/>
    </row>
    <row r="160" spans="2:9">
      <c r="B160" s="109"/>
      <c r="C160" s="109"/>
      <c r="D160" s="109"/>
      <c r="E160" s="109"/>
      <c r="F160" s="109"/>
      <c r="G160" s="109"/>
      <c r="H160" s="109"/>
      <c r="I160" s="110"/>
    </row>
    <row r="161" spans="2:9">
      <c r="B161" s="109"/>
      <c r="C161" s="109"/>
      <c r="D161" s="109"/>
      <c r="E161" s="109"/>
      <c r="F161" s="109"/>
      <c r="G161" s="109"/>
      <c r="H161" s="109"/>
      <c r="I161" s="110"/>
    </row>
    <row r="162" spans="2:9">
      <c r="B162" s="109"/>
      <c r="C162" s="109"/>
      <c r="D162" s="109"/>
      <c r="E162" s="109"/>
      <c r="F162" s="109"/>
      <c r="G162" s="109"/>
      <c r="H162" s="109"/>
      <c r="I162" s="110"/>
    </row>
    <row r="163" spans="2:9">
      <c r="B163" s="109"/>
      <c r="C163" s="109"/>
      <c r="D163" s="109"/>
      <c r="E163" s="109"/>
      <c r="F163" s="109"/>
      <c r="G163" s="109"/>
      <c r="H163" s="109"/>
      <c r="I163" s="110"/>
    </row>
    <row r="164" spans="2:9">
      <c r="B164" s="109"/>
      <c r="C164" s="109"/>
      <c r="D164" s="109"/>
      <c r="E164" s="109"/>
      <c r="F164" s="109"/>
      <c r="G164" s="109"/>
      <c r="H164" s="109"/>
      <c r="I164" s="110"/>
    </row>
    <row r="165" spans="2:9">
      <c r="B165" s="109"/>
      <c r="C165" s="109"/>
      <c r="D165" s="109"/>
      <c r="E165" s="109"/>
      <c r="F165" s="109"/>
      <c r="G165" s="109"/>
      <c r="H165" s="109"/>
      <c r="I165" s="110"/>
    </row>
    <row r="166" spans="2:9">
      <c r="B166" s="109"/>
      <c r="C166" s="109"/>
      <c r="D166" s="109"/>
      <c r="E166" s="109"/>
      <c r="F166" s="109"/>
      <c r="G166" s="109"/>
      <c r="H166" s="109"/>
      <c r="I166" s="110"/>
    </row>
    <row r="167" spans="2:9">
      <c r="B167" s="109"/>
      <c r="C167" s="109"/>
      <c r="D167" s="109"/>
      <c r="E167" s="109"/>
      <c r="F167" s="109"/>
      <c r="G167" s="109"/>
      <c r="H167" s="109"/>
      <c r="I167" s="110"/>
    </row>
    <row r="168" spans="2:9">
      <c r="B168" s="109"/>
      <c r="C168" s="109"/>
      <c r="D168" s="109"/>
      <c r="E168" s="109"/>
      <c r="F168" s="109"/>
      <c r="G168" s="109"/>
      <c r="H168" s="109"/>
      <c r="I168" s="110"/>
    </row>
    <row r="169" spans="2:9">
      <c r="B169" s="109"/>
      <c r="C169" s="109"/>
      <c r="D169" s="109"/>
      <c r="E169" s="109"/>
      <c r="F169" s="109"/>
      <c r="G169" s="109"/>
      <c r="H169" s="109"/>
      <c r="I169" s="110"/>
    </row>
    <row r="170" spans="2:9">
      <c r="B170" s="109"/>
      <c r="C170" s="109"/>
      <c r="D170" s="109"/>
      <c r="E170" s="109"/>
      <c r="F170" s="109"/>
      <c r="G170" s="109"/>
      <c r="H170" s="109"/>
      <c r="I170" s="110"/>
    </row>
    <row r="171" spans="2:9">
      <c r="B171" s="109"/>
      <c r="C171" s="109"/>
      <c r="D171" s="109"/>
      <c r="E171" s="109"/>
      <c r="F171" s="109"/>
      <c r="G171" s="109"/>
      <c r="H171" s="109"/>
      <c r="I171" s="110"/>
    </row>
    <row r="172" spans="2:9">
      <c r="B172" s="109"/>
      <c r="C172" s="109"/>
      <c r="D172" s="109"/>
      <c r="E172" s="109"/>
      <c r="F172" s="109"/>
      <c r="G172" s="109"/>
      <c r="H172" s="109"/>
      <c r="I172" s="110"/>
    </row>
    <row r="173" spans="2:9">
      <c r="B173" s="109"/>
      <c r="C173" s="109"/>
      <c r="D173" s="109"/>
      <c r="E173" s="109"/>
      <c r="F173" s="109"/>
      <c r="G173" s="109"/>
      <c r="H173" s="109"/>
      <c r="I173" s="110"/>
    </row>
    <row r="174" spans="2:9">
      <c r="B174" s="109"/>
      <c r="C174" s="109"/>
      <c r="D174" s="109"/>
      <c r="E174" s="109"/>
      <c r="F174" s="109"/>
      <c r="G174" s="109"/>
      <c r="H174" s="109"/>
      <c r="I174" s="110"/>
    </row>
    <row r="175" spans="2:9">
      <c r="B175" s="109"/>
      <c r="C175" s="109"/>
      <c r="D175" s="109"/>
      <c r="E175" s="109"/>
      <c r="F175" s="109"/>
      <c r="G175" s="109"/>
      <c r="H175" s="109"/>
      <c r="I175" s="110"/>
    </row>
    <row r="176" spans="2:9">
      <c r="B176" s="109"/>
      <c r="C176" s="109"/>
      <c r="D176" s="109"/>
      <c r="E176" s="109"/>
      <c r="F176" s="109"/>
      <c r="G176" s="109"/>
      <c r="H176" s="109"/>
      <c r="I176" s="110"/>
    </row>
    <row r="177" spans="2:9">
      <c r="B177" s="109"/>
      <c r="C177" s="109"/>
      <c r="D177" s="109"/>
      <c r="E177" s="109"/>
      <c r="F177" s="109"/>
      <c r="G177" s="109"/>
      <c r="H177" s="109"/>
      <c r="I177" s="110"/>
    </row>
    <row r="178" spans="2:9">
      <c r="B178" s="109"/>
      <c r="C178" s="109"/>
      <c r="D178" s="109"/>
      <c r="E178" s="109"/>
      <c r="F178" s="109"/>
      <c r="G178" s="109"/>
      <c r="H178" s="109"/>
      <c r="I178" s="110"/>
    </row>
    <row r="179" spans="2:9">
      <c r="B179" s="109"/>
      <c r="C179" s="109"/>
      <c r="D179" s="109"/>
      <c r="E179" s="109"/>
      <c r="F179" s="109"/>
      <c r="G179" s="109"/>
      <c r="H179" s="109"/>
      <c r="I179" s="110"/>
    </row>
    <row r="180" spans="2:9">
      <c r="B180" s="109"/>
      <c r="C180" s="109"/>
      <c r="D180" s="109"/>
      <c r="E180" s="109"/>
      <c r="F180" s="109"/>
      <c r="G180" s="109"/>
      <c r="H180" s="109"/>
      <c r="I180" s="110"/>
    </row>
    <row r="181" spans="2:9">
      <c r="B181" s="109"/>
      <c r="C181" s="109"/>
      <c r="D181" s="109"/>
      <c r="E181" s="109"/>
      <c r="F181" s="109"/>
      <c r="G181" s="109"/>
      <c r="H181" s="109"/>
      <c r="I181" s="110"/>
    </row>
    <row r="182" spans="2:9">
      <c r="B182" s="109"/>
      <c r="C182" s="109"/>
      <c r="D182" s="109"/>
      <c r="E182" s="109"/>
      <c r="F182" s="109"/>
      <c r="G182" s="109"/>
      <c r="H182" s="109"/>
      <c r="I182" s="110"/>
    </row>
    <row r="183" spans="2:9">
      <c r="B183" s="109"/>
      <c r="C183" s="109"/>
      <c r="D183" s="109"/>
      <c r="E183" s="109"/>
      <c r="F183" s="109"/>
      <c r="G183" s="109"/>
      <c r="H183" s="109"/>
      <c r="I183" s="110"/>
    </row>
    <row r="184" spans="2:9">
      <c r="B184" s="109"/>
      <c r="C184" s="109"/>
      <c r="D184" s="109"/>
      <c r="E184" s="109"/>
      <c r="F184" s="109"/>
      <c r="G184" s="109"/>
      <c r="H184" s="109"/>
      <c r="I184" s="110"/>
    </row>
    <row r="185" spans="2:9">
      <c r="B185" s="109"/>
      <c r="C185" s="109"/>
      <c r="D185" s="109"/>
      <c r="E185" s="109"/>
      <c r="F185" s="109"/>
      <c r="G185" s="109"/>
      <c r="H185" s="109"/>
      <c r="I185" s="110"/>
    </row>
    <row r="186" spans="2:9">
      <c r="B186" s="109"/>
      <c r="C186" s="109"/>
      <c r="D186" s="109"/>
      <c r="E186" s="109"/>
      <c r="F186" s="109"/>
      <c r="G186" s="109"/>
      <c r="H186" s="109"/>
      <c r="I186" s="110"/>
    </row>
    <row r="187" spans="2:9">
      <c r="B187" s="109"/>
      <c r="C187" s="109"/>
      <c r="D187" s="109"/>
      <c r="E187" s="109"/>
      <c r="F187" s="109"/>
      <c r="G187" s="109"/>
      <c r="H187" s="109"/>
      <c r="I187" s="110"/>
    </row>
    <row r="188" spans="2:9">
      <c r="B188" s="109"/>
      <c r="C188" s="109"/>
      <c r="D188" s="109"/>
      <c r="E188" s="109"/>
      <c r="F188" s="109"/>
      <c r="G188" s="109"/>
      <c r="H188" s="109"/>
      <c r="I188" s="110"/>
    </row>
    <row r="189" spans="2:9">
      <c r="B189" s="109"/>
      <c r="C189" s="109"/>
      <c r="D189" s="109"/>
      <c r="E189" s="109"/>
      <c r="F189" s="109"/>
      <c r="G189" s="109"/>
      <c r="H189" s="109"/>
      <c r="I189" s="110"/>
    </row>
    <row r="190" spans="2:9">
      <c r="B190" s="109"/>
      <c r="C190" s="109"/>
      <c r="D190" s="109"/>
      <c r="E190" s="109"/>
      <c r="F190" s="109"/>
      <c r="G190" s="109"/>
      <c r="H190" s="109"/>
      <c r="I190" s="110"/>
    </row>
    <row r="191" spans="2:9">
      <c r="B191" s="109"/>
      <c r="C191" s="109"/>
      <c r="D191" s="109"/>
      <c r="E191" s="109"/>
      <c r="F191" s="109"/>
      <c r="G191" s="109"/>
      <c r="H191" s="109"/>
      <c r="I191" s="110"/>
    </row>
    <row r="192" spans="2:9">
      <c r="B192" s="109"/>
      <c r="C192" s="109"/>
      <c r="D192" s="109"/>
      <c r="E192" s="109"/>
      <c r="F192" s="109"/>
      <c r="G192" s="109"/>
      <c r="H192" s="109"/>
      <c r="I192" s="110"/>
    </row>
    <row r="193" spans="2:9">
      <c r="B193" s="109"/>
      <c r="C193" s="109"/>
      <c r="D193" s="109"/>
      <c r="E193" s="109"/>
      <c r="F193" s="109"/>
      <c r="G193" s="109"/>
      <c r="H193" s="109"/>
      <c r="I193" s="110"/>
    </row>
    <row r="194" spans="2:9">
      <c r="B194" s="109"/>
      <c r="C194" s="109"/>
      <c r="D194" s="109"/>
      <c r="E194" s="109"/>
      <c r="F194" s="109"/>
      <c r="G194" s="109"/>
      <c r="H194" s="109"/>
      <c r="I194" s="110"/>
    </row>
    <row r="195" spans="2:9">
      <c r="B195" s="109"/>
      <c r="C195" s="109"/>
      <c r="D195" s="109"/>
      <c r="E195" s="109"/>
      <c r="F195" s="109"/>
      <c r="G195" s="109"/>
      <c r="H195" s="109"/>
      <c r="I195" s="110"/>
    </row>
    <row r="196" spans="2:9">
      <c r="B196" s="109"/>
      <c r="C196" s="109"/>
      <c r="D196" s="109"/>
      <c r="E196" s="109"/>
      <c r="F196" s="109"/>
      <c r="G196" s="109"/>
      <c r="H196" s="109"/>
      <c r="I196" s="110"/>
    </row>
    <row r="197" spans="2:9">
      <c r="B197" s="109"/>
      <c r="C197" s="109"/>
      <c r="D197" s="109"/>
      <c r="E197" s="109"/>
      <c r="F197" s="109"/>
      <c r="G197" s="109"/>
      <c r="H197" s="109"/>
      <c r="I197" s="110"/>
    </row>
    <row r="198" spans="2:9">
      <c r="B198" s="109"/>
      <c r="C198" s="109"/>
      <c r="D198" s="109"/>
      <c r="E198" s="109"/>
      <c r="F198" s="109"/>
      <c r="G198" s="109"/>
      <c r="H198" s="109"/>
      <c r="I198" s="110"/>
    </row>
    <row r="199" spans="2:9">
      <c r="B199" s="109"/>
      <c r="C199" s="109"/>
      <c r="D199" s="109"/>
      <c r="E199" s="109"/>
      <c r="F199" s="109"/>
      <c r="G199" s="109"/>
      <c r="H199" s="109"/>
      <c r="I199" s="110"/>
    </row>
    <row r="200" spans="2:9">
      <c r="B200" s="109"/>
      <c r="C200" s="109"/>
      <c r="D200" s="109"/>
      <c r="E200" s="109"/>
      <c r="F200" s="109"/>
      <c r="G200" s="109"/>
      <c r="H200" s="109"/>
      <c r="I200" s="110"/>
    </row>
    <row r="201" spans="2:9">
      <c r="B201" s="109"/>
      <c r="C201" s="109"/>
      <c r="D201" s="109"/>
      <c r="E201" s="109"/>
      <c r="F201" s="109"/>
      <c r="G201" s="109"/>
      <c r="H201" s="109"/>
      <c r="I201" s="110"/>
    </row>
    <row r="202" spans="2:9">
      <c r="B202" s="109"/>
      <c r="C202" s="109"/>
      <c r="D202" s="109"/>
      <c r="E202" s="109"/>
      <c r="F202" s="109"/>
      <c r="G202" s="109"/>
      <c r="H202" s="109"/>
      <c r="I202" s="110"/>
    </row>
    <row r="203" spans="2:9">
      <c r="B203" s="109"/>
      <c r="C203" s="109"/>
      <c r="D203" s="109"/>
      <c r="E203" s="109"/>
      <c r="F203" s="109"/>
      <c r="G203" s="109"/>
      <c r="H203" s="109"/>
      <c r="I203" s="110"/>
    </row>
    <row r="204" spans="2:9">
      <c r="B204" s="109"/>
      <c r="C204" s="109"/>
      <c r="D204" s="109"/>
      <c r="E204" s="109"/>
      <c r="F204" s="109"/>
      <c r="G204" s="109"/>
      <c r="H204" s="109"/>
      <c r="I204" s="110"/>
    </row>
    <row r="205" spans="2:9">
      <c r="B205" s="109"/>
      <c r="C205" s="109"/>
      <c r="D205" s="109"/>
      <c r="E205" s="109"/>
      <c r="F205" s="109"/>
      <c r="G205" s="109"/>
      <c r="H205" s="109"/>
      <c r="I205" s="110"/>
    </row>
    <row r="206" spans="2:9">
      <c r="B206" s="109"/>
      <c r="C206" s="109"/>
      <c r="D206" s="109"/>
      <c r="E206" s="109"/>
      <c r="F206" s="109"/>
      <c r="G206" s="109"/>
      <c r="H206" s="109"/>
      <c r="I206" s="110"/>
    </row>
    <row r="207" spans="2:9">
      <c r="B207" s="109"/>
      <c r="C207" s="109"/>
      <c r="D207" s="109"/>
      <c r="E207" s="109"/>
      <c r="F207" s="109"/>
      <c r="G207" s="109"/>
      <c r="H207" s="109"/>
      <c r="I207" s="110"/>
    </row>
    <row r="208" spans="2:9">
      <c r="B208" s="109"/>
      <c r="C208" s="109"/>
      <c r="D208" s="109"/>
      <c r="E208" s="109"/>
      <c r="F208" s="109"/>
      <c r="G208" s="109"/>
      <c r="H208" s="109"/>
      <c r="I208" s="110"/>
    </row>
    <row r="209" spans="2:9">
      <c r="B209" s="109"/>
      <c r="C209" s="109"/>
      <c r="D209" s="109"/>
      <c r="E209" s="109"/>
      <c r="F209" s="109"/>
      <c r="G209" s="109"/>
      <c r="H209" s="109"/>
      <c r="I209" s="110"/>
    </row>
    <row r="210" spans="2:9">
      <c r="B210" s="109"/>
      <c r="C210" s="109"/>
      <c r="D210" s="109"/>
      <c r="E210" s="109"/>
      <c r="F210" s="109"/>
      <c r="G210" s="109"/>
      <c r="H210" s="109"/>
      <c r="I210" s="110"/>
    </row>
    <row r="211" spans="2:9">
      <c r="B211" s="109"/>
      <c r="C211" s="109"/>
      <c r="D211" s="109"/>
      <c r="E211" s="109"/>
      <c r="F211" s="109"/>
      <c r="G211" s="109"/>
      <c r="H211" s="109"/>
      <c r="I211" s="110"/>
    </row>
    <row r="212" spans="2:9">
      <c r="B212" s="109"/>
      <c r="C212" s="109"/>
      <c r="D212" s="109"/>
      <c r="E212" s="109"/>
      <c r="F212" s="109"/>
      <c r="G212" s="109"/>
      <c r="H212" s="109"/>
      <c r="I212" s="110"/>
    </row>
    <row r="213" spans="2:9">
      <c r="B213" s="109"/>
      <c r="C213" s="109"/>
      <c r="D213" s="109"/>
      <c r="E213" s="109"/>
      <c r="F213" s="109"/>
      <c r="G213" s="109"/>
      <c r="H213" s="109"/>
      <c r="I213" s="110"/>
    </row>
    <row r="214" spans="2:9">
      <c r="B214" s="109"/>
      <c r="C214" s="109"/>
      <c r="D214" s="109"/>
      <c r="E214" s="109"/>
      <c r="F214" s="109"/>
      <c r="G214" s="109"/>
      <c r="H214" s="109"/>
      <c r="I214" s="110"/>
    </row>
    <row r="215" spans="2:9">
      <c r="B215" s="109"/>
      <c r="C215" s="109"/>
      <c r="D215" s="109"/>
      <c r="E215" s="109"/>
      <c r="F215" s="109"/>
      <c r="G215" s="109"/>
      <c r="H215" s="109"/>
      <c r="I215" s="110"/>
    </row>
    <row r="216" spans="2:9">
      <c r="B216" s="109"/>
      <c r="C216" s="109"/>
      <c r="D216" s="109"/>
      <c r="E216" s="109"/>
      <c r="F216" s="109"/>
      <c r="G216" s="109"/>
      <c r="H216" s="109"/>
      <c r="I216" s="110"/>
    </row>
    <row r="217" spans="2:9">
      <c r="B217" s="109"/>
      <c r="C217" s="109"/>
      <c r="D217" s="109"/>
      <c r="E217" s="109"/>
      <c r="F217" s="109"/>
      <c r="G217" s="109"/>
      <c r="H217" s="109"/>
      <c r="I217" s="110"/>
    </row>
    <row r="218" spans="2:9">
      <c r="B218" s="109"/>
      <c r="C218" s="109"/>
      <c r="D218" s="109"/>
      <c r="E218" s="109"/>
      <c r="F218" s="109"/>
      <c r="G218" s="109"/>
      <c r="H218" s="109"/>
      <c r="I218" s="110"/>
    </row>
    <row r="219" spans="2:9">
      <c r="B219" s="109"/>
      <c r="C219" s="109"/>
      <c r="D219" s="109"/>
      <c r="E219" s="109"/>
      <c r="F219" s="109"/>
      <c r="G219" s="109"/>
      <c r="H219" s="109"/>
      <c r="I219" s="110"/>
    </row>
    <row r="220" spans="2:9">
      <c r="B220" s="109"/>
      <c r="C220" s="109"/>
      <c r="D220" s="109"/>
      <c r="E220" s="109"/>
      <c r="F220" s="109"/>
      <c r="G220" s="109"/>
      <c r="H220" s="109"/>
      <c r="I220" s="110"/>
    </row>
    <row r="221" spans="2:9">
      <c r="B221" s="109"/>
      <c r="C221" s="109"/>
      <c r="D221" s="109"/>
      <c r="E221" s="109"/>
      <c r="F221" s="109"/>
      <c r="G221" s="109"/>
      <c r="H221" s="109"/>
      <c r="I221" s="110"/>
    </row>
    <row r="222" spans="2:9">
      <c r="B222" s="109"/>
      <c r="C222" s="109"/>
      <c r="D222" s="109"/>
      <c r="E222" s="109"/>
      <c r="F222" s="109"/>
      <c r="G222" s="109"/>
      <c r="H222" s="109"/>
      <c r="I222" s="110"/>
    </row>
    <row r="223" spans="2:9">
      <c r="B223" s="109"/>
      <c r="C223" s="109"/>
      <c r="D223" s="109"/>
      <c r="E223" s="109"/>
      <c r="F223" s="109"/>
      <c r="G223" s="109"/>
      <c r="H223" s="109"/>
      <c r="I223" s="110"/>
    </row>
    <row r="224" spans="2:9">
      <c r="B224" s="109"/>
      <c r="C224" s="109"/>
      <c r="D224" s="109"/>
      <c r="E224" s="109"/>
      <c r="F224" s="109"/>
      <c r="G224" s="109"/>
      <c r="H224" s="109"/>
      <c r="I224" s="110"/>
    </row>
    <row r="225" spans="2:9">
      <c r="B225" s="109"/>
      <c r="C225" s="109"/>
      <c r="D225" s="109"/>
      <c r="E225" s="109"/>
      <c r="F225" s="109"/>
      <c r="G225" s="109"/>
      <c r="H225" s="109"/>
      <c r="I225" s="110"/>
    </row>
    <row r="226" spans="2:9">
      <c r="B226" s="109"/>
      <c r="C226" s="109"/>
      <c r="D226" s="109"/>
      <c r="E226" s="109"/>
      <c r="F226" s="109"/>
      <c r="G226" s="109"/>
      <c r="H226" s="109"/>
      <c r="I226" s="110"/>
    </row>
    <row r="227" spans="2:9">
      <c r="B227" s="109"/>
      <c r="C227" s="109"/>
      <c r="D227" s="109"/>
      <c r="E227" s="109"/>
      <c r="F227" s="109"/>
      <c r="G227" s="109"/>
      <c r="H227" s="109"/>
      <c r="I227" s="110"/>
    </row>
    <row r="228" spans="2:9">
      <c r="B228" s="109"/>
      <c r="C228" s="109"/>
      <c r="D228" s="109"/>
      <c r="E228" s="109"/>
      <c r="F228" s="109"/>
      <c r="G228" s="109"/>
      <c r="H228" s="109"/>
      <c r="I228" s="110"/>
    </row>
    <row r="229" spans="2:9">
      <c r="B229" s="109"/>
      <c r="C229" s="109"/>
      <c r="D229" s="109"/>
      <c r="E229" s="109"/>
      <c r="F229" s="109"/>
      <c r="G229" s="109"/>
      <c r="H229" s="109"/>
      <c r="I229" s="110"/>
    </row>
    <row r="230" spans="2:9">
      <c r="B230" s="109"/>
      <c r="C230" s="109"/>
      <c r="D230" s="109"/>
      <c r="E230" s="109"/>
      <c r="F230" s="109"/>
      <c r="G230" s="109"/>
      <c r="H230" s="109"/>
      <c r="I230" s="110"/>
    </row>
    <row r="231" spans="2:9">
      <c r="B231" s="109"/>
      <c r="C231" s="109"/>
      <c r="D231" s="109"/>
      <c r="E231" s="109"/>
      <c r="F231" s="109"/>
      <c r="G231" s="109"/>
      <c r="H231" s="109"/>
      <c r="I231" s="110"/>
    </row>
    <row r="232" spans="2:9">
      <c r="B232" s="109"/>
      <c r="C232" s="109"/>
      <c r="D232" s="109"/>
      <c r="E232" s="109"/>
      <c r="F232" s="109"/>
      <c r="G232" s="109"/>
      <c r="H232" s="109"/>
      <c r="I232" s="110"/>
    </row>
    <row r="233" spans="2:9">
      <c r="B233" s="109"/>
      <c r="C233" s="109"/>
      <c r="D233" s="109"/>
      <c r="E233" s="109"/>
      <c r="F233" s="109"/>
      <c r="G233" s="109"/>
      <c r="H233" s="109"/>
      <c r="I233" s="110"/>
    </row>
    <row r="234" spans="2:9">
      <c r="B234" s="109"/>
      <c r="C234" s="109"/>
      <c r="D234" s="109"/>
      <c r="E234" s="109"/>
      <c r="F234" s="109"/>
      <c r="G234" s="109"/>
      <c r="H234" s="109"/>
      <c r="I234" s="110"/>
    </row>
    <row r="235" spans="2:9">
      <c r="B235" s="109"/>
      <c r="C235" s="109"/>
      <c r="D235" s="109"/>
      <c r="E235" s="109"/>
      <c r="F235" s="109"/>
      <c r="G235" s="109"/>
      <c r="H235" s="109"/>
      <c r="I235" s="110"/>
    </row>
    <row r="236" spans="2:9">
      <c r="B236" s="109"/>
      <c r="C236" s="109"/>
      <c r="D236" s="109"/>
      <c r="E236" s="109"/>
      <c r="F236" s="109"/>
      <c r="G236" s="109"/>
      <c r="H236" s="109"/>
      <c r="I236" s="110"/>
    </row>
    <row r="237" spans="2:9">
      <c r="B237" s="109"/>
      <c r="C237" s="109"/>
      <c r="D237" s="109"/>
      <c r="E237" s="109"/>
      <c r="F237" s="109"/>
      <c r="G237" s="109"/>
      <c r="H237" s="109"/>
      <c r="I237" s="110"/>
    </row>
    <row r="238" spans="2:9">
      <c r="B238" s="109"/>
      <c r="C238" s="109"/>
      <c r="D238" s="109"/>
      <c r="E238" s="109"/>
      <c r="F238" s="109"/>
      <c r="G238" s="109"/>
      <c r="H238" s="109"/>
      <c r="I238" s="110"/>
    </row>
    <row r="239" spans="2:9">
      <c r="B239" s="109"/>
      <c r="C239" s="109"/>
      <c r="D239" s="109"/>
      <c r="E239" s="109"/>
      <c r="F239" s="109"/>
      <c r="G239" s="109"/>
      <c r="H239" s="109"/>
      <c r="I239" s="110"/>
    </row>
    <row r="240" spans="2:9">
      <c r="B240" s="109"/>
      <c r="C240" s="109"/>
      <c r="D240" s="109"/>
      <c r="E240" s="109"/>
      <c r="F240" s="109"/>
      <c r="G240" s="109"/>
      <c r="H240" s="109"/>
      <c r="I240" s="110"/>
    </row>
    <row r="241" spans="2:9">
      <c r="B241" s="109"/>
      <c r="C241" s="109"/>
      <c r="D241" s="109"/>
      <c r="E241" s="109"/>
      <c r="F241" s="109"/>
      <c r="G241" s="109"/>
      <c r="H241" s="109"/>
      <c r="I241" s="110"/>
    </row>
    <row r="242" spans="2:9">
      <c r="B242" s="109"/>
      <c r="C242" s="109"/>
      <c r="D242" s="109"/>
      <c r="E242" s="109"/>
      <c r="F242" s="109"/>
      <c r="G242" s="109"/>
      <c r="H242" s="109"/>
      <c r="I242" s="110"/>
    </row>
    <row r="243" spans="2:9">
      <c r="B243" s="109"/>
      <c r="C243" s="109"/>
      <c r="D243" s="109"/>
      <c r="E243" s="109"/>
      <c r="F243" s="109"/>
      <c r="G243" s="109"/>
      <c r="H243" s="109"/>
      <c r="I243" s="110"/>
    </row>
    <row r="244" spans="2:9">
      <c r="B244" s="109"/>
      <c r="C244" s="109"/>
      <c r="D244" s="109"/>
      <c r="E244" s="109"/>
      <c r="F244" s="109"/>
      <c r="G244" s="109"/>
      <c r="H244" s="109"/>
      <c r="I244" s="110"/>
    </row>
    <row r="245" spans="2:9">
      <c r="B245" s="109"/>
      <c r="C245" s="109"/>
      <c r="D245" s="109"/>
      <c r="E245" s="109"/>
      <c r="F245" s="109"/>
      <c r="G245" s="109"/>
      <c r="H245" s="109"/>
      <c r="I245" s="110"/>
    </row>
    <row r="246" spans="2:9">
      <c r="B246" s="109"/>
      <c r="C246" s="109"/>
      <c r="D246" s="109"/>
      <c r="E246" s="109"/>
      <c r="F246" s="109"/>
      <c r="G246" s="109"/>
      <c r="H246" s="109"/>
      <c r="I246" s="110"/>
    </row>
    <row r="247" spans="2:9">
      <c r="B247" s="109"/>
      <c r="C247" s="109"/>
      <c r="D247" s="109"/>
      <c r="E247" s="109"/>
      <c r="F247" s="109"/>
      <c r="G247" s="109"/>
      <c r="H247" s="109"/>
      <c r="I247" s="110"/>
    </row>
    <row r="248" spans="2:9">
      <c r="B248" s="109"/>
      <c r="C248" s="109"/>
      <c r="D248" s="109"/>
      <c r="E248" s="109"/>
      <c r="F248" s="109"/>
      <c r="G248" s="109"/>
      <c r="H248" s="109"/>
      <c r="I248" s="110"/>
    </row>
    <row r="249" spans="2:9">
      <c r="B249" s="109"/>
      <c r="C249" s="109"/>
      <c r="D249" s="109"/>
      <c r="E249" s="109"/>
      <c r="F249" s="109"/>
      <c r="G249" s="109"/>
      <c r="H249" s="109"/>
      <c r="I249" s="110"/>
    </row>
    <row r="250" spans="2:9">
      <c r="B250" s="109"/>
      <c r="C250" s="109"/>
      <c r="D250" s="109"/>
      <c r="E250" s="109"/>
      <c r="F250" s="109"/>
      <c r="G250" s="109"/>
      <c r="H250" s="109"/>
      <c r="I250" s="110"/>
    </row>
    <row r="251" spans="2:9">
      <c r="B251" s="109"/>
      <c r="C251" s="109"/>
      <c r="D251" s="109"/>
      <c r="E251" s="109"/>
      <c r="F251" s="109"/>
      <c r="G251" s="109"/>
      <c r="H251" s="109"/>
      <c r="I251" s="110"/>
    </row>
    <row r="252" spans="2:9">
      <c r="B252" s="109"/>
      <c r="C252" s="109"/>
      <c r="D252" s="109"/>
      <c r="E252" s="109"/>
      <c r="F252" s="109"/>
      <c r="G252" s="109"/>
      <c r="H252" s="109"/>
      <c r="I252" s="110"/>
    </row>
    <row r="253" spans="2:9">
      <c r="B253" s="109"/>
      <c r="C253" s="109"/>
      <c r="D253" s="109"/>
      <c r="E253" s="109"/>
      <c r="F253" s="109"/>
      <c r="G253" s="109"/>
      <c r="H253" s="109"/>
      <c r="I253" s="110"/>
    </row>
    <row r="254" spans="2:9">
      <c r="B254" s="109"/>
      <c r="C254" s="109"/>
      <c r="D254" s="109"/>
      <c r="E254" s="109"/>
      <c r="F254" s="109"/>
      <c r="G254" s="109"/>
      <c r="H254" s="109"/>
      <c r="I254" s="110"/>
    </row>
    <row r="255" spans="2:9">
      <c r="B255" s="109"/>
      <c r="C255" s="109"/>
      <c r="D255" s="109"/>
      <c r="E255" s="109"/>
      <c r="F255" s="109"/>
      <c r="G255" s="109"/>
      <c r="H255" s="109"/>
      <c r="I255" s="110"/>
    </row>
    <row r="256" spans="2:9">
      <c r="B256" s="109"/>
      <c r="C256" s="109"/>
      <c r="D256" s="109"/>
      <c r="E256" s="109"/>
      <c r="F256" s="109"/>
      <c r="G256" s="109"/>
      <c r="H256" s="109"/>
      <c r="I256" s="110"/>
    </row>
    <row r="257" spans="2:9">
      <c r="B257" s="109"/>
      <c r="C257" s="109"/>
      <c r="D257" s="109"/>
      <c r="E257" s="109"/>
      <c r="F257" s="109"/>
      <c r="G257" s="109"/>
      <c r="H257" s="109"/>
      <c r="I257" s="110"/>
    </row>
    <row r="258" spans="2:9">
      <c r="B258" s="109"/>
      <c r="C258" s="109"/>
      <c r="D258" s="109"/>
      <c r="E258" s="109"/>
      <c r="F258" s="109"/>
      <c r="G258" s="109"/>
      <c r="H258" s="109"/>
      <c r="I258" s="110"/>
    </row>
    <row r="259" spans="2:9">
      <c r="B259" s="109"/>
      <c r="C259" s="109"/>
      <c r="D259" s="109"/>
      <c r="E259" s="109"/>
      <c r="F259" s="109"/>
      <c r="G259" s="109"/>
      <c r="H259" s="109"/>
      <c r="I259" s="110"/>
    </row>
    <row r="260" spans="2:9">
      <c r="B260" s="109"/>
      <c r="C260" s="109"/>
      <c r="D260" s="109"/>
      <c r="E260" s="109"/>
      <c r="F260" s="109"/>
      <c r="G260" s="109"/>
      <c r="H260" s="109"/>
      <c r="I260" s="110"/>
    </row>
    <row r="261" spans="2:9">
      <c r="B261" s="109"/>
      <c r="C261" s="109"/>
      <c r="D261" s="109"/>
      <c r="E261" s="109"/>
      <c r="F261" s="109"/>
      <c r="G261" s="109"/>
      <c r="H261" s="109"/>
      <c r="I261" s="110"/>
    </row>
    <row r="262" spans="2:9">
      <c r="B262" s="109"/>
      <c r="C262" s="109"/>
      <c r="D262" s="109"/>
      <c r="E262" s="109"/>
      <c r="F262" s="109"/>
      <c r="G262" s="109"/>
      <c r="H262" s="109"/>
      <c r="I262" s="110"/>
    </row>
    <row r="263" spans="2:9">
      <c r="B263" s="109"/>
      <c r="C263" s="109"/>
      <c r="D263" s="109"/>
      <c r="E263" s="109"/>
      <c r="F263" s="109"/>
      <c r="G263" s="109"/>
      <c r="H263" s="109"/>
      <c r="I263" s="110"/>
    </row>
    <row r="264" spans="2:9">
      <c r="B264" s="109"/>
      <c r="C264" s="109"/>
      <c r="D264" s="109"/>
      <c r="E264" s="109"/>
      <c r="F264" s="109"/>
      <c r="G264" s="109"/>
      <c r="H264" s="109"/>
      <c r="I264" s="110"/>
    </row>
    <row r="265" spans="2:9">
      <c r="B265" s="109"/>
      <c r="C265" s="109"/>
      <c r="D265" s="109"/>
      <c r="E265" s="109"/>
      <c r="F265" s="109"/>
      <c r="G265" s="109"/>
      <c r="H265" s="109"/>
      <c r="I265" s="110"/>
    </row>
    <row r="266" spans="2:9">
      <c r="B266" s="109"/>
      <c r="C266" s="109"/>
      <c r="D266" s="109"/>
      <c r="E266" s="109"/>
      <c r="F266" s="109"/>
      <c r="G266" s="109"/>
      <c r="H266" s="109"/>
      <c r="I266" s="110"/>
    </row>
    <row r="267" spans="2:9">
      <c r="B267" s="109"/>
      <c r="C267" s="109"/>
      <c r="D267" s="109"/>
      <c r="E267" s="109"/>
      <c r="F267" s="109"/>
      <c r="G267" s="109"/>
      <c r="H267" s="109"/>
      <c r="I267" s="110"/>
    </row>
    <row r="268" spans="2:9">
      <c r="B268" s="109"/>
      <c r="C268" s="109"/>
      <c r="D268" s="109"/>
      <c r="E268" s="109"/>
      <c r="F268" s="109"/>
      <c r="G268" s="109"/>
      <c r="H268" s="109"/>
      <c r="I268" s="110"/>
    </row>
    <row r="269" spans="2:9">
      <c r="B269" s="109"/>
      <c r="C269" s="109"/>
      <c r="D269" s="109"/>
      <c r="E269" s="109"/>
      <c r="F269" s="109"/>
      <c r="G269" s="109"/>
      <c r="H269" s="109"/>
      <c r="I269" s="110"/>
    </row>
    <row r="270" spans="2:9">
      <c r="B270" s="109"/>
      <c r="C270" s="109"/>
      <c r="D270" s="109"/>
      <c r="E270" s="109"/>
      <c r="F270" s="109"/>
      <c r="G270" s="109"/>
      <c r="H270" s="109"/>
      <c r="I270" s="110"/>
    </row>
    <row r="271" spans="2:9">
      <c r="B271" s="109"/>
      <c r="C271" s="109"/>
      <c r="D271" s="109"/>
      <c r="E271" s="109"/>
      <c r="F271" s="109"/>
      <c r="G271" s="109"/>
      <c r="H271" s="109"/>
      <c r="I271" s="110"/>
    </row>
    <row r="272" spans="2:9">
      <c r="B272" s="109"/>
      <c r="C272" s="109"/>
      <c r="D272" s="109"/>
      <c r="E272" s="109"/>
      <c r="F272" s="109"/>
      <c r="G272" s="109"/>
      <c r="H272" s="109"/>
      <c r="I272" s="110"/>
    </row>
    <row r="273" spans="2:9">
      <c r="B273" s="109"/>
      <c r="C273" s="109"/>
      <c r="D273" s="109"/>
      <c r="E273" s="109"/>
      <c r="F273" s="109"/>
      <c r="G273" s="109"/>
      <c r="H273" s="109"/>
      <c r="I273" s="110"/>
    </row>
    <row r="274" spans="2:9">
      <c r="B274" s="109"/>
      <c r="C274" s="109"/>
      <c r="D274" s="109"/>
      <c r="E274" s="109"/>
      <c r="F274" s="109"/>
      <c r="G274" s="109"/>
      <c r="H274" s="109"/>
      <c r="I274" s="110"/>
    </row>
    <row r="275" spans="2:9">
      <c r="B275" s="109"/>
      <c r="C275" s="109"/>
      <c r="D275" s="109"/>
      <c r="E275" s="109"/>
      <c r="F275" s="109"/>
      <c r="G275" s="109"/>
      <c r="H275" s="109"/>
      <c r="I275" s="110"/>
    </row>
    <row r="276" spans="2:9">
      <c r="B276" s="109"/>
      <c r="C276" s="109"/>
      <c r="D276" s="109"/>
      <c r="E276" s="109"/>
      <c r="F276" s="109"/>
      <c r="G276" s="109"/>
      <c r="H276" s="109"/>
      <c r="I276" s="110"/>
    </row>
    <row r="277" spans="2:9">
      <c r="B277" s="109"/>
      <c r="C277" s="109"/>
      <c r="D277" s="109"/>
      <c r="E277" s="109"/>
      <c r="F277" s="109"/>
      <c r="G277" s="109"/>
      <c r="H277" s="109"/>
      <c r="I277" s="110"/>
    </row>
    <row r="278" spans="2:9">
      <c r="B278" s="109"/>
      <c r="C278" s="109"/>
      <c r="D278" s="109"/>
      <c r="E278" s="109"/>
      <c r="F278" s="109"/>
      <c r="G278" s="109"/>
      <c r="H278" s="109"/>
      <c r="I278" s="110"/>
    </row>
    <row r="279" spans="2:9">
      <c r="B279" s="109"/>
      <c r="C279" s="109"/>
      <c r="D279" s="109"/>
      <c r="E279" s="109"/>
      <c r="F279" s="109"/>
      <c r="G279" s="109"/>
      <c r="H279" s="109"/>
      <c r="I279" s="110"/>
    </row>
    <row r="280" spans="2:9">
      <c r="B280" s="109"/>
      <c r="C280" s="109"/>
      <c r="D280" s="109"/>
      <c r="E280" s="109"/>
      <c r="F280" s="109"/>
      <c r="G280" s="109"/>
      <c r="H280" s="109"/>
      <c r="I280" s="110"/>
    </row>
    <row r="281" spans="2:9">
      <c r="B281" s="109"/>
      <c r="C281" s="109"/>
      <c r="D281" s="109"/>
      <c r="E281" s="109"/>
      <c r="F281" s="109"/>
      <c r="G281" s="109"/>
      <c r="H281" s="109"/>
      <c r="I281" s="110"/>
    </row>
    <row r="282" spans="2:9">
      <c r="B282" s="109"/>
      <c r="C282" s="109"/>
      <c r="D282" s="109"/>
      <c r="E282" s="109"/>
      <c r="F282" s="109"/>
      <c r="G282" s="109"/>
      <c r="H282" s="109"/>
      <c r="I282" s="110"/>
    </row>
    <row r="283" spans="2:9">
      <c r="B283" s="109"/>
      <c r="C283" s="109"/>
      <c r="D283" s="109"/>
      <c r="E283" s="109"/>
      <c r="F283" s="109"/>
      <c r="G283" s="109"/>
      <c r="H283" s="109"/>
      <c r="I283" s="110"/>
    </row>
    <row r="284" spans="2:9">
      <c r="B284" s="109"/>
      <c r="C284" s="109"/>
      <c r="D284" s="109"/>
      <c r="E284" s="109"/>
      <c r="F284" s="109"/>
      <c r="G284" s="109"/>
      <c r="H284" s="109"/>
      <c r="I284" s="110"/>
    </row>
    <row r="285" spans="2:9">
      <c r="B285" s="109"/>
      <c r="C285" s="109"/>
      <c r="D285" s="109"/>
      <c r="E285" s="109"/>
      <c r="F285" s="109"/>
      <c r="G285" s="109"/>
      <c r="H285" s="109"/>
      <c r="I285" s="110"/>
    </row>
    <row r="286" spans="2:9">
      <c r="B286" s="109"/>
      <c r="C286" s="109"/>
      <c r="D286" s="109"/>
      <c r="E286" s="109"/>
      <c r="F286" s="109"/>
      <c r="G286" s="109"/>
      <c r="H286" s="109"/>
      <c r="I286" s="110"/>
    </row>
    <row r="287" spans="2:9">
      <c r="B287" s="109"/>
      <c r="C287" s="109"/>
      <c r="D287" s="109"/>
      <c r="E287" s="109"/>
      <c r="F287" s="109"/>
      <c r="G287" s="109"/>
      <c r="H287" s="109"/>
      <c r="I287" s="110"/>
    </row>
    <row r="288" spans="2:9">
      <c r="B288" s="109"/>
      <c r="C288" s="109"/>
      <c r="D288" s="109"/>
      <c r="E288" s="109"/>
      <c r="F288" s="109"/>
      <c r="G288" s="109"/>
      <c r="H288" s="109"/>
      <c r="I288" s="110"/>
    </row>
    <row r="289" spans="2:9">
      <c r="B289" s="109"/>
      <c r="C289" s="109"/>
      <c r="D289" s="109"/>
      <c r="E289" s="109"/>
      <c r="F289" s="109"/>
      <c r="G289" s="109"/>
      <c r="H289" s="109"/>
      <c r="I289" s="110"/>
    </row>
    <row r="290" spans="2:9">
      <c r="B290" s="109"/>
      <c r="C290" s="109"/>
      <c r="D290" s="109"/>
      <c r="E290" s="109"/>
      <c r="F290" s="109"/>
      <c r="G290" s="109"/>
      <c r="H290" s="109"/>
      <c r="I290" s="110"/>
    </row>
    <row r="291" spans="2:9">
      <c r="B291" s="109"/>
      <c r="C291" s="109"/>
      <c r="D291" s="109"/>
      <c r="E291" s="109"/>
      <c r="F291" s="109"/>
      <c r="G291" s="109"/>
      <c r="H291" s="109"/>
      <c r="I291" s="110"/>
    </row>
    <row r="292" spans="2:9">
      <c r="B292" s="109"/>
      <c r="C292" s="109"/>
      <c r="D292" s="109"/>
      <c r="E292" s="109"/>
      <c r="F292" s="109"/>
      <c r="G292" s="109"/>
      <c r="H292" s="109"/>
      <c r="I292" s="110"/>
    </row>
    <row r="293" spans="2:9">
      <c r="B293" s="109"/>
      <c r="C293" s="109"/>
      <c r="D293" s="109"/>
      <c r="E293" s="109"/>
      <c r="F293" s="109"/>
      <c r="G293" s="109"/>
      <c r="H293" s="109"/>
      <c r="I293" s="110"/>
    </row>
    <row r="294" spans="2:9">
      <c r="B294" s="109"/>
      <c r="C294" s="109"/>
      <c r="D294" s="109"/>
      <c r="E294" s="109"/>
      <c r="F294" s="109"/>
      <c r="G294" s="109"/>
      <c r="H294" s="109"/>
      <c r="I294" s="110"/>
    </row>
    <row r="295" spans="2:9">
      <c r="B295" s="109"/>
      <c r="C295" s="109"/>
      <c r="D295" s="109"/>
      <c r="E295" s="109"/>
      <c r="F295" s="109"/>
      <c r="G295" s="109"/>
      <c r="H295" s="109"/>
      <c r="I295" s="110"/>
    </row>
    <row r="296" spans="2:9">
      <c r="B296" s="109"/>
      <c r="C296" s="109"/>
      <c r="D296" s="109"/>
      <c r="E296" s="109"/>
      <c r="F296" s="109"/>
      <c r="G296" s="109"/>
      <c r="H296" s="109"/>
      <c r="I296" s="110"/>
    </row>
    <row r="297" spans="2:9">
      <c r="B297" s="109"/>
      <c r="C297" s="109"/>
      <c r="D297" s="109"/>
      <c r="E297" s="109"/>
      <c r="F297" s="109"/>
      <c r="G297" s="109"/>
      <c r="H297" s="109"/>
      <c r="I297" s="110"/>
    </row>
    <row r="298" spans="2:9">
      <c r="B298" s="109"/>
      <c r="C298" s="109"/>
      <c r="D298" s="109"/>
      <c r="E298" s="109"/>
      <c r="F298" s="109"/>
      <c r="G298" s="109"/>
      <c r="H298" s="109"/>
      <c r="I298" s="110"/>
    </row>
    <row r="299" spans="2:9">
      <c r="B299" s="109"/>
      <c r="C299" s="109"/>
      <c r="D299" s="109"/>
      <c r="E299" s="109"/>
      <c r="F299" s="109"/>
      <c r="G299" s="109"/>
      <c r="H299" s="109"/>
      <c r="I299" s="110"/>
    </row>
    <row r="300" spans="2:9">
      <c r="B300" s="109"/>
      <c r="C300" s="109"/>
      <c r="D300" s="109"/>
      <c r="E300" s="109"/>
      <c r="F300" s="109"/>
      <c r="G300" s="109"/>
      <c r="H300" s="109"/>
      <c r="I300" s="110"/>
    </row>
    <row r="301" spans="2:9">
      <c r="B301" s="109"/>
      <c r="C301" s="109"/>
      <c r="D301" s="109"/>
      <c r="E301" s="109"/>
      <c r="F301" s="109"/>
      <c r="G301" s="109"/>
      <c r="H301" s="109"/>
      <c r="I301" s="110"/>
    </row>
    <row r="302" spans="2:9">
      <c r="B302" s="109"/>
      <c r="C302" s="109"/>
      <c r="D302" s="109"/>
      <c r="E302" s="109"/>
      <c r="F302" s="109"/>
      <c r="G302" s="109"/>
      <c r="H302" s="109"/>
      <c r="I302" s="110"/>
    </row>
    <row r="303" spans="2:9">
      <c r="B303" s="109"/>
      <c r="C303" s="109"/>
      <c r="D303" s="109"/>
      <c r="E303" s="109"/>
      <c r="F303" s="109"/>
      <c r="G303" s="109"/>
      <c r="H303" s="109"/>
      <c r="I303" s="110"/>
    </row>
    <row r="304" spans="2:9">
      <c r="B304" s="109"/>
      <c r="C304" s="109"/>
      <c r="D304" s="109"/>
      <c r="E304" s="109"/>
      <c r="F304" s="109"/>
      <c r="G304" s="109"/>
      <c r="H304" s="109"/>
      <c r="I304" s="110"/>
    </row>
    <row r="305" spans="2:9">
      <c r="B305" s="109"/>
      <c r="C305" s="109"/>
      <c r="D305" s="109"/>
      <c r="E305" s="109"/>
      <c r="F305" s="109"/>
      <c r="G305" s="109"/>
      <c r="H305" s="109"/>
      <c r="I305" s="110"/>
    </row>
    <row r="306" spans="2:9">
      <c r="B306" s="109"/>
      <c r="C306" s="109"/>
      <c r="D306" s="109"/>
      <c r="E306" s="109"/>
      <c r="F306" s="109"/>
      <c r="G306" s="109"/>
      <c r="H306" s="109"/>
      <c r="I306" s="110"/>
    </row>
    <row r="307" spans="2:9">
      <c r="B307" s="109"/>
      <c r="C307" s="109"/>
      <c r="D307" s="109"/>
      <c r="E307" s="109"/>
      <c r="F307" s="109"/>
      <c r="G307" s="109"/>
      <c r="H307" s="109"/>
      <c r="I307" s="110"/>
    </row>
    <row r="308" spans="2:9">
      <c r="B308" s="109"/>
      <c r="C308" s="109"/>
      <c r="D308" s="109"/>
      <c r="E308" s="109"/>
      <c r="F308" s="109"/>
      <c r="G308" s="109"/>
      <c r="H308" s="109"/>
      <c r="I308" s="110"/>
    </row>
    <row r="309" spans="2:9">
      <c r="B309" s="109"/>
      <c r="C309" s="109"/>
      <c r="D309" s="109"/>
      <c r="E309" s="109"/>
      <c r="F309" s="109"/>
      <c r="G309" s="109"/>
      <c r="H309" s="109"/>
      <c r="I309" s="110"/>
    </row>
    <row r="310" spans="2:9">
      <c r="B310" s="109"/>
      <c r="C310" s="109"/>
      <c r="D310" s="109"/>
      <c r="E310" s="109"/>
      <c r="F310" s="109"/>
      <c r="G310" s="109"/>
      <c r="H310" s="109"/>
      <c r="I310" s="110"/>
    </row>
    <row r="311" spans="2:9">
      <c r="B311" s="109"/>
      <c r="C311" s="109"/>
      <c r="D311" s="109"/>
      <c r="E311" s="109"/>
      <c r="F311" s="109"/>
      <c r="G311" s="109"/>
      <c r="H311" s="109"/>
      <c r="I311" s="110"/>
    </row>
    <row r="312" spans="2:9">
      <c r="B312" s="109"/>
      <c r="C312" s="109"/>
      <c r="D312" s="109"/>
      <c r="E312" s="109"/>
      <c r="F312" s="109"/>
      <c r="G312" s="109"/>
      <c r="H312" s="109"/>
      <c r="I312" s="110"/>
    </row>
    <row r="313" spans="2:9">
      <c r="B313" s="109"/>
      <c r="C313" s="109"/>
      <c r="D313" s="109"/>
      <c r="E313" s="109"/>
      <c r="F313" s="109"/>
      <c r="G313" s="109"/>
      <c r="H313" s="109"/>
      <c r="I313" s="110"/>
    </row>
    <row r="314" spans="2:9">
      <c r="B314" s="109"/>
      <c r="C314" s="109"/>
      <c r="D314" s="109"/>
      <c r="E314" s="109"/>
      <c r="F314" s="109"/>
      <c r="G314" s="109"/>
      <c r="H314" s="109"/>
      <c r="I314" s="110"/>
    </row>
    <row r="315" spans="2:9">
      <c r="B315" s="109"/>
      <c r="C315" s="109"/>
      <c r="D315" s="109"/>
      <c r="E315" s="109"/>
      <c r="F315" s="109"/>
      <c r="G315" s="109"/>
      <c r="H315" s="109"/>
      <c r="I315" s="110"/>
    </row>
    <row r="316" spans="2:9">
      <c r="B316" s="109"/>
      <c r="C316" s="109"/>
      <c r="D316" s="109"/>
      <c r="E316" s="109"/>
      <c r="F316" s="109"/>
      <c r="G316" s="109"/>
      <c r="H316" s="109"/>
      <c r="I316" s="110"/>
    </row>
    <row r="317" spans="2:9">
      <c r="B317" s="109"/>
      <c r="C317" s="109"/>
      <c r="D317" s="109"/>
      <c r="E317" s="109"/>
      <c r="F317" s="109"/>
      <c r="G317" s="109"/>
      <c r="H317" s="109"/>
      <c r="I317" s="110"/>
    </row>
    <row r="318" spans="2:9">
      <c r="B318" s="109"/>
      <c r="C318" s="109"/>
      <c r="D318" s="109"/>
      <c r="E318" s="109"/>
      <c r="F318" s="109"/>
      <c r="G318" s="109"/>
      <c r="H318" s="109"/>
      <c r="I318" s="110"/>
    </row>
    <row r="319" spans="2:9">
      <c r="B319" s="109"/>
      <c r="C319" s="109"/>
      <c r="D319" s="109"/>
      <c r="E319" s="109"/>
      <c r="F319" s="109"/>
      <c r="G319" s="109"/>
      <c r="H319" s="109"/>
      <c r="I319" s="110"/>
    </row>
    <row r="320" spans="2:9">
      <c r="B320" s="109"/>
      <c r="C320" s="109"/>
      <c r="D320" s="109"/>
      <c r="E320" s="109"/>
      <c r="F320" s="109"/>
      <c r="G320" s="109"/>
      <c r="H320" s="109"/>
      <c r="I320" s="110"/>
    </row>
    <row r="321" spans="2:9">
      <c r="B321" s="109"/>
      <c r="C321" s="109"/>
      <c r="D321" s="109"/>
      <c r="E321" s="109"/>
      <c r="F321" s="109"/>
      <c r="G321" s="109"/>
      <c r="H321" s="109"/>
      <c r="I321" s="110"/>
    </row>
    <row r="322" spans="2:9">
      <c r="B322" s="109"/>
      <c r="C322" s="109"/>
      <c r="D322" s="109"/>
      <c r="E322" s="109"/>
      <c r="F322" s="109"/>
      <c r="G322" s="109"/>
      <c r="H322" s="109"/>
      <c r="I322" s="110"/>
    </row>
    <row r="323" spans="2:9">
      <c r="B323" s="109"/>
      <c r="C323" s="109"/>
      <c r="D323" s="109"/>
      <c r="E323" s="109"/>
      <c r="F323" s="109"/>
      <c r="G323" s="109"/>
      <c r="H323" s="109"/>
      <c r="I323" s="110"/>
    </row>
    <row r="324" spans="2:9">
      <c r="B324" s="109"/>
      <c r="C324" s="109"/>
      <c r="D324" s="109"/>
      <c r="E324" s="109"/>
      <c r="F324" s="109"/>
      <c r="G324" s="109"/>
      <c r="H324" s="109"/>
      <c r="I324" s="110"/>
    </row>
    <row r="325" spans="2:9">
      <c r="B325" s="109"/>
      <c r="C325" s="109"/>
      <c r="D325" s="109"/>
      <c r="E325" s="109"/>
      <c r="F325" s="109"/>
      <c r="G325" s="109"/>
      <c r="H325" s="109"/>
      <c r="I325" s="110"/>
    </row>
    <row r="326" spans="2:9">
      <c r="B326" s="109"/>
      <c r="C326" s="109"/>
      <c r="D326" s="109"/>
      <c r="E326" s="109"/>
      <c r="F326" s="109"/>
      <c r="G326" s="109"/>
      <c r="H326" s="109"/>
      <c r="I326" s="110"/>
    </row>
    <row r="327" spans="2:9">
      <c r="B327" s="109"/>
      <c r="C327" s="109"/>
      <c r="D327" s="109"/>
      <c r="E327" s="109"/>
      <c r="F327" s="109"/>
      <c r="G327" s="109"/>
      <c r="H327" s="109"/>
      <c r="I327" s="110"/>
    </row>
    <row r="328" spans="2:9">
      <c r="B328" s="109"/>
      <c r="C328" s="109"/>
      <c r="D328" s="109"/>
      <c r="E328" s="109"/>
      <c r="F328" s="109"/>
      <c r="G328" s="109"/>
      <c r="H328" s="109"/>
      <c r="I328" s="110"/>
    </row>
    <row r="329" spans="2:9">
      <c r="B329" s="109"/>
      <c r="C329" s="109"/>
      <c r="D329" s="109"/>
      <c r="E329" s="109"/>
      <c r="F329" s="109"/>
      <c r="G329" s="109"/>
      <c r="H329" s="109"/>
      <c r="I329" s="110"/>
    </row>
    <row r="330" spans="2:9">
      <c r="B330" s="109"/>
      <c r="C330" s="109"/>
      <c r="D330" s="109"/>
      <c r="E330" s="109"/>
      <c r="F330" s="109"/>
      <c r="G330" s="109"/>
      <c r="H330" s="109"/>
      <c r="I330" s="110"/>
    </row>
    <row r="331" spans="2:9">
      <c r="B331" s="109"/>
      <c r="C331" s="109"/>
      <c r="D331" s="109"/>
      <c r="E331" s="109"/>
      <c r="F331" s="109"/>
      <c r="G331" s="109"/>
      <c r="H331" s="109"/>
      <c r="I331" s="110"/>
    </row>
    <row r="332" spans="2:9">
      <c r="B332" s="109"/>
      <c r="C332" s="109"/>
      <c r="D332" s="109"/>
      <c r="E332" s="109"/>
      <c r="F332" s="109"/>
      <c r="G332" s="109"/>
      <c r="H332" s="109"/>
      <c r="I332" s="110"/>
    </row>
    <row r="333" spans="2:9">
      <c r="B333" s="109"/>
      <c r="C333" s="109"/>
      <c r="D333" s="109"/>
      <c r="E333" s="109"/>
      <c r="F333" s="109"/>
      <c r="G333" s="109"/>
      <c r="H333" s="109"/>
      <c r="I333" s="110"/>
    </row>
    <row r="334" spans="2:9">
      <c r="B334" s="109"/>
      <c r="C334" s="109"/>
      <c r="D334" s="109"/>
      <c r="E334" s="109"/>
      <c r="F334" s="109"/>
      <c r="G334" s="109"/>
      <c r="H334" s="109"/>
      <c r="I334" s="110"/>
    </row>
    <row r="335" spans="2:9">
      <c r="B335" s="109"/>
      <c r="C335" s="109"/>
      <c r="D335" s="109"/>
      <c r="E335" s="109"/>
      <c r="F335" s="109"/>
      <c r="G335" s="109"/>
      <c r="H335" s="109"/>
      <c r="I335" s="110"/>
    </row>
    <row r="336" spans="2:9">
      <c r="B336" s="109"/>
      <c r="C336" s="109"/>
      <c r="D336" s="109"/>
      <c r="E336" s="109"/>
      <c r="F336" s="109"/>
      <c r="G336" s="109"/>
      <c r="H336" s="109"/>
      <c r="I336" s="110"/>
    </row>
    <row r="337" spans="2:9">
      <c r="B337" s="109"/>
      <c r="C337" s="109"/>
      <c r="D337" s="109"/>
      <c r="E337" s="109"/>
      <c r="F337" s="109"/>
      <c r="G337" s="109"/>
      <c r="H337" s="109"/>
      <c r="I337" s="110"/>
    </row>
    <row r="338" spans="2:9">
      <c r="B338" s="109"/>
      <c r="C338" s="109"/>
      <c r="D338" s="109"/>
      <c r="E338" s="109"/>
      <c r="F338" s="109"/>
      <c r="G338" s="109"/>
      <c r="H338" s="109"/>
      <c r="I338" s="110"/>
    </row>
    <row r="339" spans="2:9">
      <c r="B339" s="109"/>
      <c r="C339" s="109"/>
      <c r="D339" s="109"/>
      <c r="E339" s="109"/>
      <c r="F339" s="109"/>
      <c r="G339" s="109"/>
      <c r="H339" s="109"/>
      <c r="I339" s="110"/>
    </row>
    <row r="340" spans="2:9">
      <c r="B340" s="109"/>
      <c r="C340" s="109"/>
      <c r="D340" s="109"/>
      <c r="E340" s="109"/>
      <c r="F340" s="109"/>
      <c r="G340" s="109"/>
      <c r="H340" s="109"/>
      <c r="I340" s="110"/>
    </row>
    <row r="341" spans="2:9">
      <c r="B341" s="109"/>
      <c r="C341" s="109"/>
      <c r="D341" s="109"/>
      <c r="E341" s="109"/>
      <c r="F341" s="109"/>
      <c r="G341" s="109"/>
      <c r="H341" s="109"/>
      <c r="I341" s="110"/>
    </row>
    <row r="342" spans="2:9">
      <c r="B342" s="109"/>
      <c r="C342" s="109"/>
      <c r="D342" s="109"/>
      <c r="E342" s="109"/>
      <c r="F342" s="109"/>
      <c r="G342" s="109"/>
      <c r="H342" s="109"/>
      <c r="I342" s="110"/>
    </row>
    <row r="343" spans="2:9">
      <c r="B343" s="109"/>
      <c r="C343" s="109"/>
      <c r="D343" s="109"/>
      <c r="E343" s="109"/>
      <c r="F343" s="109"/>
      <c r="G343" s="109"/>
      <c r="H343" s="109"/>
      <c r="I343" s="110"/>
    </row>
    <row r="344" spans="2:9">
      <c r="B344" s="109"/>
      <c r="C344" s="109"/>
      <c r="D344" s="109"/>
      <c r="E344" s="109"/>
      <c r="F344" s="109"/>
      <c r="G344" s="109"/>
      <c r="H344" s="109"/>
      <c r="I344" s="110"/>
    </row>
    <row r="345" spans="2:9">
      <c r="B345" s="109"/>
      <c r="C345" s="109"/>
      <c r="D345" s="109"/>
      <c r="E345" s="109"/>
      <c r="F345" s="109"/>
      <c r="G345" s="109"/>
      <c r="H345" s="109"/>
      <c r="I345" s="110"/>
    </row>
    <row r="346" spans="2:9">
      <c r="B346" s="109"/>
      <c r="C346" s="109"/>
      <c r="D346" s="109"/>
      <c r="E346" s="109"/>
      <c r="F346" s="109"/>
      <c r="G346" s="109"/>
      <c r="H346" s="109"/>
      <c r="I346" s="110"/>
    </row>
    <row r="347" spans="2:9">
      <c r="B347" s="109"/>
      <c r="C347" s="109"/>
      <c r="D347" s="109"/>
      <c r="E347" s="109"/>
      <c r="F347" s="109"/>
      <c r="G347" s="109"/>
      <c r="H347" s="109"/>
      <c r="I347" s="110"/>
    </row>
    <row r="348" spans="2:9">
      <c r="B348" s="109"/>
      <c r="C348" s="109"/>
      <c r="D348" s="109"/>
      <c r="E348" s="109"/>
      <c r="F348" s="109"/>
      <c r="G348" s="109"/>
      <c r="H348" s="109"/>
      <c r="I348" s="110"/>
    </row>
    <row r="349" spans="2:9">
      <c r="B349" s="109"/>
      <c r="C349" s="109"/>
      <c r="D349" s="109"/>
      <c r="E349" s="109"/>
      <c r="F349" s="109"/>
      <c r="G349" s="109"/>
      <c r="H349" s="109"/>
      <c r="I349" s="110"/>
    </row>
    <row r="350" spans="2:9">
      <c r="B350" s="109"/>
      <c r="C350" s="109"/>
      <c r="D350" s="109"/>
      <c r="E350" s="109"/>
      <c r="F350" s="109"/>
      <c r="G350" s="109"/>
      <c r="H350" s="109"/>
      <c r="I350" s="110"/>
    </row>
    <row r="351" spans="2:9">
      <c r="B351" s="109"/>
      <c r="C351" s="109"/>
      <c r="D351" s="109"/>
      <c r="E351" s="109"/>
      <c r="F351" s="109"/>
      <c r="G351" s="109"/>
      <c r="H351" s="109"/>
      <c r="I351" s="110"/>
    </row>
    <row r="352" spans="2:9">
      <c r="B352" s="109"/>
      <c r="C352" s="109"/>
      <c r="D352" s="109"/>
      <c r="E352" s="109"/>
      <c r="F352" s="109"/>
      <c r="G352" s="109"/>
      <c r="H352" s="109"/>
      <c r="I352" s="110"/>
    </row>
    <row r="353" spans="2:9">
      <c r="B353" s="109"/>
      <c r="C353" s="109"/>
      <c r="D353" s="109"/>
      <c r="E353" s="109"/>
      <c r="F353" s="109"/>
      <c r="G353" s="109"/>
      <c r="H353" s="109"/>
      <c r="I353" s="110"/>
    </row>
    <row r="354" spans="2:9">
      <c r="B354" s="109"/>
      <c r="C354" s="109"/>
      <c r="D354" s="109"/>
      <c r="E354" s="109"/>
      <c r="F354" s="109"/>
      <c r="G354" s="109"/>
      <c r="H354" s="109"/>
      <c r="I354" s="110"/>
    </row>
    <row r="355" spans="2:9">
      <c r="B355" s="109"/>
      <c r="C355" s="109"/>
      <c r="D355" s="109"/>
      <c r="E355" s="109"/>
      <c r="F355" s="109"/>
      <c r="G355" s="109"/>
      <c r="H355" s="109"/>
      <c r="I355" s="110"/>
    </row>
    <row r="356" spans="2:9">
      <c r="B356" s="109"/>
      <c r="C356" s="109"/>
      <c r="D356" s="109"/>
      <c r="E356" s="109"/>
      <c r="F356" s="109"/>
      <c r="G356" s="109"/>
      <c r="H356" s="109"/>
      <c r="I356" s="110"/>
    </row>
    <row r="357" spans="2:9">
      <c r="B357" s="109"/>
      <c r="C357" s="109"/>
      <c r="D357" s="109"/>
      <c r="E357" s="109"/>
      <c r="F357" s="109"/>
      <c r="G357" s="109"/>
      <c r="H357" s="109"/>
      <c r="I357" s="110"/>
    </row>
    <row r="358" spans="2:9">
      <c r="B358" s="109"/>
      <c r="C358" s="109"/>
      <c r="D358" s="109"/>
      <c r="E358" s="109"/>
      <c r="F358" s="109"/>
      <c r="G358" s="109"/>
      <c r="H358" s="109"/>
      <c r="I358" s="110"/>
    </row>
    <row r="359" spans="2:9">
      <c r="B359" s="109"/>
      <c r="C359" s="109"/>
      <c r="D359" s="109"/>
      <c r="E359" s="109"/>
      <c r="F359" s="109"/>
      <c r="G359" s="109"/>
      <c r="H359" s="109"/>
      <c r="I359" s="110"/>
    </row>
    <row r="360" spans="2:9">
      <c r="B360" s="109"/>
      <c r="C360" s="109"/>
      <c r="D360" s="109"/>
      <c r="E360" s="109"/>
      <c r="F360" s="109"/>
      <c r="G360" s="109"/>
      <c r="H360" s="109"/>
      <c r="I360" s="110"/>
    </row>
    <row r="361" spans="2:9">
      <c r="B361" s="109"/>
      <c r="C361" s="109"/>
      <c r="D361" s="109"/>
      <c r="E361" s="109"/>
      <c r="F361" s="109"/>
      <c r="G361" s="109"/>
      <c r="H361" s="109"/>
      <c r="I361" s="110"/>
    </row>
    <row r="362" spans="2:9">
      <c r="B362" s="109"/>
      <c r="C362" s="109"/>
      <c r="D362" s="109"/>
      <c r="E362" s="109"/>
      <c r="F362" s="109"/>
      <c r="G362" s="109"/>
      <c r="H362" s="109"/>
      <c r="I362" s="110"/>
    </row>
    <row r="363" spans="2:9">
      <c r="B363" s="109"/>
      <c r="C363" s="109"/>
      <c r="D363" s="109"/>
      <c r="E363" s="109"/>
      <c r="F363" s="109"/>
      <c r="G363" s="109"/>
      <c r="H363" s="109"/>
      <c r="I363" s="110"/>
    </row>
    <row r="364" spans="2:9">
      <c r="B364" s="109"/>
      <c r="C364" s="109"/>
      <c r="D364" s="109"/>
      <c r="E364" s="109"/>
      <c r="F364" s="109"/>
      <c r="G364" s="109"/>
      <c r="H364" s="109"/>
      <c r="I364" s="110"/>
    </row>
    <row r="365" spans="2:9">
      <c r="B365" s="109"/>
      <c r="C365" s="109"/>
      <c r="D365" s="109"/>
      <c r="E365" s="109"/>
      <c r="F365" s="109"/>
      <c r="G365" s="109"/>
      <c r="H365" s="109"/>
      <c r="I365" s="110"/>
    </row>
    <row r="366" spans="2:9">
      <c r="B366" s="109"/>
      <c r="C366" s="109"/>
      <c r="D366" s="109"/>
      <c r="E366" s="109"/>
      <c r="F366" s="109"/>
      <c r="G366" s="109"/>
      <c r="H366" s="109"/>
      <c r="I366" s="110"/>
    </row>
    <row r="367" spans="2:9">
      <c r="B367" s="109"/>
      <c r="C367" s="109"/>
      <c r="D367" s="109"/>
      <c r="E367" s="109"/>
      <c r="F367" s="109"/>
      <c r="G367" s="109"/>
      <c r="H367" s="109"/>
      <c r="I367" s="110"/>
    </row>
    <row r="368" spans="2:9">
      <c r="B368" s="109"/>
      <c r="C368" s="109"/>
      <c r="D368" s="109"/>
      <c r="E368" s="109"/>
      <c r="F368" s="109"/>
      <c r="G368" s="109"/>
      <c r="H368" s="109"/>
      <c r="I368" s="110"/>
    </row>
    <row r="369" spans="2:9">
      <c r="B369" s="109"/>
      <c r="C369" s="109"/>
      <c r="D369" s="109"/>
      <c r="E369" s="109"/>
      <c r="F369" s="109"/>
      <c r="G369" s="109"/>
      <c r="H369" s="109"/>
      <c r="I369" s="110"/>
    </row>
    <row r="370" spans="2:9">
      <c r="B370" s="109"/>
      <c r="C370" s="109"/>
      <c r="D370" s="109"/>
      <c r="E370" s="109"/>
      <c r="F370" s="109"/>
      <c r="G370" s="109"/>
      <c r="H370" s="109"/>
      <c r="I370" s="110"/>
    </row>
    <row r="371" spans="2:9">
      <c r="B371" s="109"/>
      <c r="C371" s="109"/>
      <c r="D371" s="109"/>
      <c r="E371" s="109"/>
      <c r="F371" s="109"/>
      <c r="G371" s="109"/>
      <c r="H371" s="109"/>
      <c r="I371" s="110"/>
    </row>
    <row r="372" spans="2:9">
      <c r="B372" s="109"/>
      <c r="C372" s="109"/>
      <c r="D372" s="109"/>
      <c r="E372" s="109"/>
      <c r="F372" s="109"/>
      <c r="G372" s="109"/>
      <c r="H372" s="109"/>
      <c r="I372" s="110"/>
    </row>
    <row r="373" spans="2:9">
      <c r="B373" s="109"/>
      <c r="C373" s="109"/>
      <c r="D373" s="109"/>
      <c r="E373" s="109"/>
      <c r="F373" s="109"/>
      <c r="G373" s="109"/>
      <c r="H373" s="109"/>
      <c r="I373" s="110"/>
    </row>
    <row r="374" spans="2:9">
      <c r="B374" s="109"/>
      <c r="C374" s="109"/>
      <c r="D374" s="109"/>
      <c r="E374" s="109"/>
      <c r="F374" s="109"/>
      <c r="G374" s="109"/>
      <c r="H374" s="109"/>
      <c r="I374" s="110"/>
    </row>
    <row r="375" spans="2:9">
      <c r="B375" s="109"/>
      <c r="C375" s="109"/>
      <c r="D375" s="109"/>
      <c r="E375" s="109"/>
      <c r="F375" s="109"/>
      <c r="G375" s="109"/>
      <c r="H375" s="109"/>
      <c r="I375" s="110"/>
    </row>
    <row r="376" spans="2:9">
      <c r="B376" s="109"/>
      <c r="C376" s="109"/>
      <c r="D376" s="109"/>
      <c r="E376" s="109"/>
      <c r="F376" s="109"/>
      <c r="G376" s="109"/>
      <c r="H376" s="109"/>
      <c r="I376" s="110"/>
    </row>
    <row r="377" spans="2:9">
      <c r="B377" s="109"/>
      <c r="C377" s="109"/>
      <c r="D377" s="109"/>
      <c r="E377" s="109"/>
      <c r="F377" s="109"/>
      <c r="G377" s="109"/>
      <c r="H377" s="109"/>
      <c r="I377" s="110"/>
    </row>
    <row r="378" spans="2:9">
      <c r="B378" s="109"/>
      <c r="C378" s="109"/>
      <c r="D378" s="109"/>
      <c r="E378" s="109"/>
      <c r="F378" s="109"/>
      <c r="G378" s="109"/>
      <c r="H378" s="109"/>
      <c r="I378" s="110"/>
    </row>
    <row r="379" spans="2:9">
      <c r="B379" s="109"/>
      <c r="C379" s="109"/>
      <c r="D379" s="109"/>
      <c r="E379" s="109"/>
      <c r="F379" s="109"/>
      <c r="G379" s="109"/>
      <c r="H379" s="109"/>
      <c r="I379" s="110"/>
    </row>
    <row r="380" spans="2:9">
      <c r="B380" s="109"/>
      <c r="C380" s="109"/>
      <c r="D380" s="109"/>
      <c r="E380" s="109"/>
      <c r="F380" s="109"/>
      <c r="G380" s="109"/>
      <c r="H380" s="109"/>
      <c r="I380" s="110"/>
    </row>
    <row r="381" spans="2:9">
      <c r="B381" s="109"/>
      <c r="C381" s="109"/>
      <c r="D381" s="109"/>
      <c r="E381" s="109"/>
      <c r="F381" s="109"/>
      <c r="G381" s="109"/>
      <c r="H381" s="109"/>
      <c r="I381" s="110"/>
    </row>
    <row r="382" spans="2:9">
      <c r="B382" s="109"/>
      <c r="C382" s="109"/>
      <c r="D382" s="109"/>
      <c r="E382" s="109"/>
      <c r="F382" s="109"/>
      <c r="G382" s="109"/>
      <c r="H382" s="109"/>
      <c r="I382" s="110"/>
    </row>
    <row r="383" spans="2:9">
      <c r="B383" s="109"/>
      <c r="C383" s="109"/>
      <c r="D383" s="109"/>
      <c r="E383" s="109"/>
      <c r="F383" s="109"/>
      <c r="G383" s="109"/>
      <c r="H383" s="109"/>
      <c r="I383" s="110"/>
    </row>
    <row r="384" spans="2:9">
      <c r="B384" s="109"/>
      <c r="C384" s="109"/>
      <c r="D384" s="109"/>
      <c r="E384" s="109"/>
      <c r="F384" s="109"/>
      <c r="G384" s="109"/>
      <c r="H384" s="109"/>
      <c r="I384" s="110"/>
    </row>
    <row r="385" spans="2:9">
      <c r="B385" s="109"/>
      <c r="C385" s="109"/>
      <c r="D385" s="109"/>
      <c r="E385" s="109"/>
      <c r="F385" s="109"/>
      <c r="G385" s="109"/>
      <c r="H385" s="109"/>
      <c r="I385" s="110"/>
    </row>
    <row r="386" spans="2:9">
      <c r="B386" s="109"/>
      <c r="C386" s="109"/>
      <c r="D386" s="109"/>
      <c r="E386" s="109"/>
      <c r="F386" s="109"/>
      <c r="G386" s="109"/>
      <c r="H386" s="109"/>
      <c r="I386" s="110"/>
    </row>
    <row r="387" spans="2:9">
      <c r="B387" s="109"/>
      <c r="C387" s="109"/>
      <c r="D387" s="109"/>
      <c r="E387" s="109"/>
      <c r="F387" s="109"/>
      <c r="G387" s="109"/>
      <c r="H387" s="109"/>
      <c r="I387" s="110"/>
    </row>
    <row r="388" spans="2:9">
      <c r="B388" s="109"/>
      <c r="C388" s="109"/>
      <c r="D388" s="109"/>
      <c r="E388" s="109"/>
      <c r="F388" s="109"/>
      <c r="G388" s="109"/>
      <c r="H388" s="109"/>
      <c r="I388" s="110"/>
    </row>
    <row r="389" spans="2:9">
      <c r="B389" s="109"/>
      <c r="C389" s="109"/>
      <c r="D389" s="109"/>
      <c r="E389" s="109"/>
      <c r="F389" s="109"/>
      <c r="G389" s="109"/>
      <c r="H389" s="109"/>
      <c r="I389" s="110"/>
    </row>
    <row r="390" spans="2:9">
      <c r="B390" s="109"/>
      <c r="C390" s="109"/>
      <c r="D390" s="109"/>
      <c r="E390" s="109"/>
      <c r="F390" s="109"/>
      <c r="G390" s="109"/>
      <c r="H390" s="109"/>
      <c r="I390" s="110"/>
    </row>
    <row r="391" spans="2:9">
      <c r="B391" s="109"/>
      <c r="C391" s="109"/>
      <c r="D391" s="109"/>
      <c r="E391" s="109"/>
      <c r="F391" s="109"/>
      <c r="G391" s="109"/>
      <c r="H391" s="109"/>
      <c r="I391" s="110"/>
    </row>
    <row r="392" spans="2:9">
      <c r="B392" s="109"/>
      <c r="C392" s="109"/>
      <c r="D392" s="109"/>
      <c r="E392" s="109"/>
      <c r="F392" s="109"/>
      <c r="G392" s="109"/>
      <c r="H392" s="109"/>
      <c r="I392" s="110"/>
    </row>
    <row r="393" spans="2:9">
      <c r="B393" s="109"/>
      <c r="C393" s="109"/>
      <c r="D393" s="109"/>
      <c r="E393" s="109"/>
      <c r="F393" s="109"/>
      <c r="G393" s="109"/>
      <c r="H393" s="109"/>
      <c r="I393" s="110"/>
    </row>
    <row r="394" spans="2:9">
      <c r="B394" s="109"/>
      <c r="C394" s="109"/>
      <c r="D394" s="109"/>
      <c r="E394" s="109"/>
      <c r="F394" s="109"/>
      <c r="G394" s="109"/>
      <c r="H394" s="109"/>
      <c r="I394" s="110"/>
    </row>
    <row r="395" spans="2:9">
      <c r="B395" s="109"/>
      <c r="C395" s="109"/>
      <c r="D395" s="109"/>
      <c r="E395" s="109"/>
      <c r="F395" s="109"/>
      <c r="G395" s="109"/>
      <c r="H395" s="109"/>
      <c r="I395" s="110"/>
    </row>
    <row r="396" spans="2:9">
      <c r="B396" s="109"/>
      <c r="C396" s="109"/>
      <c r="D396" s="109"/>
      <c r="E396" s="109"/>
      <c r="F396" s="109"/>
      <c r="G396" s="109"/>
      <c r="H396" s="109"/>
      <c r="I396" s="110"/>
    </row>
    <row r="397" spans="2:9">
      <c r="B397" s="109"/>
      <c r="C397" s="109"/>
      <c r="D397" s="109"/>
      <c r="E397" s="109"/>
      <c r="F397" s="109"/>
      <c r="G397" s="109"/>
      <c r="H397" s="109"/>
      <c r="I397" s="110"/>
    </row>
    <row r="398" spans="2:9">
      <c r="B398" s="109"/>
      <c r="C398" s="109"/>
      <c r="D398" s="109"/>
      <c r="E398" s="109"/>
      <c r="F398" s="109"/>
      <c r="G398" s="109"/>
      <c r="H398" s="109"/>
      <c r="I398" s="110"/>
    </row>
    <row r="399" spans="2:9">
      <c r="B399" s="109"/>
      <c r="C399" s="109"/>
      <c r="D399" s="109"/>
      <c r="E399" s="109"/>
      <c r="F399" s="109"/>
      <c r="G399" s="109"/>
      <c r="H399" s="109"/>
      <c r="I399" s="110"/>
    </row>
    <row r="400" spans="2:9">
      <c r="B400" s="109"/>
      <c r="C400" s="109"/>
      <c r="D400" s="109"/>
      <c r="E400" s="109"/>
      <c r="F400" s="109"/>
      <c r="G400" s="109"/>
      <c r="H400" s="109"/>
      <c r="I400" s="110"/>
    </row>
    <row r="401" spans="2:9">
      <c r="B401" s="109"/>
      <c r="C401" s="109"/>
      <c r="D401" s="109"/>
      <c r="E401" s="109"/>
      <c r="F401" s="109"/>
      <c r="G401" s="109"/>
      <c r="H401" s="109"/>
      <c r="I401" s="110"/>
    </row>
    <row r="402" spans="2:9">
      <c r="B402" s="109"/>
      <c r="C402" s="109"/>
      <c r="D402" s="109"/>
      <c r="E402" s="109"/>
      <c r="F402" s="109"/>
      <c r="G402" s="109"/>
      <c r="H402" s="109"/>
      <c r="I402" s="110"/>
    </row>
    <row r="403" spans="2:9">
      <c r="B403" s="109"/>
      <c r="C403" s="109"/>
      <c r="D403" s="109"/>
      <c r="E403" s="109"/>
      <c r="F403" s="109"/>
      <c r="G403" s="109"/>
      <c r="H403" s="109"/>
      <c r="I403" s="110"/>
    </row>
    <row r="404" spans="2:9">
      <c r="B404" s="109"/>
      <c r="C404" s="109"/>
      <c r="D404" s="109"/>
      <c r="E404" s="109"/>
      <c r="F404" s="109"/>
      <c r="G404" s="109"/>
      <c r="H404" s="109"/>
      <c r="I404" s="110"/>
    </row>
    <row r="405" spans="2:9">
      <c r="B405" s="109"/>
      <c r="C405" s="109"/>
      <c r="D405" s="109"/>
      <c r="E405" s="109"/>
      <c r="F405" s="109"/>
      <c r="G405" s="109"/>
      <c r="H405" s="109"/>
      <c r="I405" s="110"/>
    </row>
    <row r="406" spans="2:9">
      <c r="B406" s="109"/>
      <c r="C406" s="109"/>
      <c r="D406" s="109"/>
      <c r="E406" s="109"/>
      <c r="F406" s="109"/>
      <c r="G406" s="109"/>
      <c r="H406" s="109"/>
      <c r="I406" s="110"/>
    </row>
    <row r="407" spans="2:9">
      <c r="B407" s="109"/>
      <c r="C407" s="109"/>
      <c r="D407" s="109"/>
      <c r="E407" s="109"/>
      <c r="F407" s="109"/>
      <c r="G407" s="109"/>
      <c r="H407" s="109"/>
      <c r="I407" s="110"/>
    </row>
    <row r="408" spans="2:9">
      <c r="B408" s="109"/>
      <c r="C408" s="109"/>
      <c r="D408" s="109"/>
      <c r="E408" s="109"/>
      <c r="F408" s="109"/>
      <c r="G408" s="109"/>
      <c r="H408" s="109"/>
      <c r="I408" s="110"/>
    </row>
    <row r="409" spans="2:9">
      <c r="B409" s="109"/>
      <c r="C409" s="109"/>
      <c r="D409" s="109"/>
      <c r="E409" s="109"/>
      <c r="F409" s="109"/>
      <c r="G409" s="109"/>
      <c r="H409" s="109"/>
      <c r="I409" s="110"/>
    </row>
    <row r="410" spans="2:9">
      <c r="B410" s="109"/>
      <c r="C410" s="109"/>
      <c r="D410" s="109"/>
      <c r="E410" s="109"/>
      <c r="F410" s="109"/>
      <c r="G410" s="109"/>
      <c r="H410" s="109"/>
      <c r="I410" s="110"/>
    </row>
    <row r="411" spans="2:9">
      <c r="B411" s="109"/>
      <c r="C411" s="109"/>
      <c r="D411" s="109"/>
      <c r="E411" s="109"/>
      <c r="F411" s="109"/>
      <c r="G411" s="109"/>
      <c r="H411" s="109"/>
      <c r="I411" s="110"/>
    </row>
    <row r="412" spans="2:9">
      <c r="B412" s="109"/>
      <c r="C412" s="109"/>
      <c r="D412" s="109"/>
      <c r="E412" s="109"/>
      <c r="F412" s="109"/>
      <c r="G412" s="109"/>
      <c r="H412" s="109"/>
      <c r="I412" s="110"/>
    </row>
    <row r="413" spans="2:9">
      <c r="B413" s="109"/>
      <c r="C413" s="109"/>
      <c r="D413" s="109"/>
      <c r="E413" s="109"/>
      <c r="F413" s="109"/>
      <c r="G413" s="109"/>
      <c r="H413" s="109"/>
      <c r="I413" s="110"/>
    </row>
    <row r="414" spans="2:9">
      <c r="B414" s="109"/>
      <c r="C414" s="109"/>
      <c r="D414" s="109"/>
      <c r="E414" s="109"/>
      <c r="F414" s="109"/>
      <c r="G414" s="109"/>
      <c r="H414" s="109"/>
      <c r="I414" s="110"/>
    </row>
    <row r="415" spans="2:9">
      <c r="B415" s="109"/>
      <c r="C415" s="109"/>
      <c r="D415" s="109"/>
      <c r="E415" s="109"/>
      <c r="F415" s="109"/>
      <c r="G415" s="109"/>
      <c r="H415" s="109"/>
      <c r="I415" s="110"/>
    </row>
    <row r="416" spans="2:9">
      <c r="B416" s="109"/>
      <c r="C416" s="109"/>
      <c r="D416" s="109"/>
      <c r="E416" s="109"/>
      <c r="F416" s="109"/>
      <c r="G416" s="109"/>
      <c r="H416" s="109"/>
      <c r="I416" s="110"/>
    </row>
    <row r="417" spans="2:9">
      <c r="B417" s="109"/>
      <c r="C417" s="109"/>
      <c r="D417" s="109"/>
      <c r="E417" s="109"/>
      <c r="F417" s="109"/>
      <c r="G417" s="109"/>
      <c r="H417" s="109"/>
      <c r="I417" s="110"/>
    </row>
    <row r="418" spans="2:9">
      <c r="B418" s="109"/>
      <c r="C418" s="109"/>
      <c r="D418" s="109"/>
      <c r="E418" s="109"/>
      <c r="F418" s="109"/>
      <c r="G418" s="109"/>
      <c r="H418" s="109"/>
      <c r="I418" s="110"/>
    </row>
    <row r="419" spans="2:9">
      <c r="B419" s="109"/>
      <c r="C419" s="109"/>
      <c r="D419" s="109"/>
      <c r="E419" s="109"/>
      <c r="F419" s="109"/>
      <c r="G419" s="109"/>
      <c r="H419" s="109"/>
      <c r="I419" s="110"/>
    </row>
    <row r="420" spans="2:9">
      <c r="B420" s="109"/>
      <c r="C420" s="109"/>
      <c r="D420" s="109"/>
      <c r="E420" s="109"/>
      <c r="F420" s="109"/>
      <c r="G420" s="109"/>
      <c r="H420" s="109"/>
      <c r="I420" s="110"/>
    </row>
    <row r="421" spans="2:9">
      <c r="B421" s="109"/>
      <c r="C421" s="109"/>
      <c r="D421" s="109"/>
      <c r="E421" s="109"/>
      <c r="F421" s="109"/>
      <c r="G421" s="109"/>
      <c r="H421" s="109"/>
      <c r="I421" s="110"/>
    </row>
    <row r="422" spans="2:9">
      <c r="B422" s="109"/>
      <c r="C422" s="109"/>
      <c r="D422" s="109"/>
      <c r="E422" s="109"/>
      <c r="F422" s="109"/>
      <c r="G422" s="109"/>
      <c r="H422" s="109"/>
      <c r="I422" s="110"/>
    </row>
    <row r="423" spans="2:9">
      <c r="B423" s="109"/>
      <c r="C423" s="109"/>
      <c r="D423" s="109"/>
      <c r="E423" s="109"/>
      <c r="F423" s="109"/>
      <c r="G423" s="109"/>
      <c r="H423" s="109"/>
      <c r="I423" s="110"/>
    </row>
    <row r="424" spans="2:9">
      <c r="B424" s="109"/>
      <c r="C424" s="109"/>
      <c r="D424" s="109"/>
      <c r="E424" s="109"/>
      <c r="F424" s="109"/>
      <c r="G424" s="109"/>
      <c r="H424" s="109"/>
      <c r="I424" s="110"/>
    </row>
    <row r="425" spans="2:9">
      <c r="B425" s="109"/>
      <c r="C425" s="109"/>
      <c r="D425" s="109"/>
      <c r="E425" s="109"/>
      <c r="F425" s="109"/>
      <c r="G425" s="109"/>
      <c r="H425" s="109"/>
      <c r="I425" s="110"/>
    </row>
    <row r="426" spans="2:9">
      <c r="B426" s="109"/>
      <c r="C426" s="109"/>
      <c r="D426" s="109"/>
      <c r="E426" s="109"/>
      <c r="F426" s="109"/>
      <c r="G426" s="109"/>
      <c r="H426" s="109"/>
      <c r="I426" s="110"/>
    </row>
    <row r="427" spans="2:9">
      <c r="B427" s="109"/>
      <c r="C427" s="109"/>
      <c r="D427" s="109"/>
      <c r="E427" s="109"/>
      <c r="F427" s="109"/>
      <c r="G427" s="109"/>
      <c r="H427" s="109"/>
      <c r="I427" s="110"/>
    </row>
    <row r="428" spans="2:9">
      <c r="B428" s="109"/>
      <c r="C428" s="109"/>
      <c r="D428" s="109"/>
      <c r="E428" s="109"/>
      <c r="F428" s="109"/>
      <c r="G428" s="109"/>
      <c r="H428" s="109"/>
      <c r="I428" s="110"/>
    </row>
    <row r="429" spans="2:9">
      <c r="B429" s="109"/>
      <c r="C429" s="109"/>
      <c r="D429" s="109"/>
      <c r="E429" s="109"/>
      <c r="F429" s="109"/>
      <c r="G429" s="109"/>
      <c r="H429" s="109"/>
      <c r="I429" s="110"/>
    </row>
    <row r="430" spans="2:9">
      <c r="B430" s="109"/>
      <c r="C430" s="109"/>
      <c r="D430" s="109"/>
      <c r="E430" s="109"/>
      <c r="F430" s="109"/>
      <c r="G430" s="109"/>
      <c r="H430" s="109"/>
      <c r="I430" s="110"/>
    </row>
    <row r="431" spans="2:9">
      <c r="B431" s="109"/>
      <c r="C431" s="109"/>
      <c r="D431" s="109"/>
      <c r="E431" s="109"/>
      <c r="F431" s="109"/>
      <c r="G431" s="109"/>
      <c r="H431" s="109"/>
      <c r="I431" s="110"/>
    </row>
    <row r="432" spans="2:9">
      <c r="B432" s="109"/>
      <c r="C432" s="109"/>
      <c r="D432" s="109"/>
      <c r="E432" s="109"/>
      <c r="F432" s="109"/>
      <c r="G432" s="109"/>
      <c r="H432" s="109"/>
      <c r="I432" s="110"/>
    </row>
    <row r="433" spans="2:9">
      <c r="B433" s="109"/>
      <c r="C433" s="109"/>
      <c r="D433" s="109"/>
      <c r="E433" s="109"/>
      <c r="F433" s="109"/>
      <c r="G433" s="109"/>
      <c r="H433" s="109"/>
      <c r="I433" s="110"/>
    </row>
    <row r="434" spans="2:9">
      <c r="B434" s="109"/>
      <c r="C434" s="109"/>
      <c r="D434" s="109"/>
      <c r="E434" s="109"/>
      <c r="F434" s="109"/>
      <c r="G434" s="109"/>
      <c r="H434" s="109"/>
      <c r="I434" s="110"/>
    </row>
    <row r="435" spans="2:9">
      <c r="B435" s="109"/>
      <c r="C435" s="109"/>
      <c r="D435" s="109"/>
      <c r="E435" s="109"/>
      <c r="F435" s="109"/>
      <c r="G435" s="109"/>
      <c r="H435" s="109"/>
      <c r="I435" s="110"/>
    </row>
    <row r="436" spans="2:9">
      <c r="B436" s="109"/>
      <c r="C436" s="109"/>
      <c r="D436" s="109"/>
      <c r="E436" s="109"/>
      <c r="F436" s="109"/>
      <c r="G436" s="109"/>
      <c r="H436" s="109"/>
      <c r="I436" s="110"/>
    </row>
    <row r="437" spans="2:9">
      <c r="B437" s="109"/>
      <c r="C437" s="109"/>
      <c r="D437" s="109"/>
      <c r="E437" s="109"/>
      <c r="F437" s="109"/>
      <c r="G437" s="109"/>
      <c r="H437" s="109"/>
      <c r="I437" s="110"/>
    </row>
    <row r="438" spans="2:9">
      <c r="B438" s="109"/>
      <c r="C438" s="109"/>
      <c r="D438" s="109"/>
      <c r="E438" s="109"/>
      <c r="F438" s="109"/>
      <c r="G438" s="109"/>
      <c r="H438" s="109"/>
      <c r="I438" s="110"/>
    </row>
    <row r="439" spans="2:9">
      <c r="B439" s="109"/>
      <c r="C439" s="109"/>
      <c r="D439" s="109"/>
      <c r="E439" s="109"/>
      <c r="F439" s="109"/>
      <c r="G439" s="109"/>
      <c r="H439" s="109"/>
      <c r="I439" s="110"/>
    </row>
    <row r="440" spans="2:9">
      <c r="B440" s="109"/>
      <c r="C440" s="109"/>
      <c r="D440" s="109"/>
      <c r="E440" s="109"/>
      <c r="F440" s="109"/>
      <c r="G440" s="109"/>
      <c r="H440" s="109"/>
      <c r="I440" s="110"/>
    </row>
    <row r="441" spans="2:9">
      <c r="B441" s="109"/>
      <c r="C441" s="109"/>
      <c r="D441" s="109"/>
      <c r="E441" s="109"/>
      <c r="F441" s="109"/>
      <c r="G441" s="109"/>
      <c r="H441" s="109"/>
      <c r="I441" s="110"/>
    </row>
    <row r="442" spans="2:9">
      <c r="B442" s="109"/>
      <c r="C442" s="109"/>
      <c r="D442" s="109"/>
      <c r="E442" s="109"/>
      <c r="F442" s="109"/>
      <c r="G442" s="109"/>
      <c r="H442" s="109"/>
      <c r="I442" s="110"/>
    </row>
    <row r="443" spans="2:9">
      <c r="B443" s="109"/>
      <c r="C443" s="109"/>
      <c r="D443" s="109"/>
      <c r="E443" s="109"/>
      <c r="F443" s="109"/>
      <c r="G443" s="109"/>
      <c r="H443" s="109"/>
      <c r="I443" s="110"/>
    </row>
    <row r="444" spans="2:9">
      <c r="B444" s="109"/>
      <c r="C444" s="109"/>
      <c r="D444" s="109"/>
      <c r="E444" s="109"/>
      <c r="F444" s="109"/>
      <c r="G444" s="109"/>
      <c r="H444" s="109"/>
      <c r="I444" s="110"/>
    </row>
    <row r="445" spans="2:9">
      <c r="B445" s="109"/>
      <c r="C445" s="109"/>
      <c r="D445" s="109"/>
      <c r="E445" s="109"/>
      <c r="F445" s="109"/>
      <c r="G445" s="109"/>
      <c r="H445" s="109"/>
      <c r="I445" s="110"/>
    </row>
    <row r="446" spans="2:9">
      <c r="B446" s="109"/>
      <c r="C446" s="109"/>
      <c r="D446" s="109"/>
      <c r="E446" s="109"/>
      <c r="F446" s="109"/>
      <c r="G446" s="109"/>
      <c r="H446" s="109"/>
      <c r="I446" s="110"/>
    </row>
    <row r="447" spans="2:9">
      <c r="B447" s="109"/>
      <c r="C447" s="109"/>
      <c r="D447" s="109"/>
      <c r="E447" s="109"/>
      <c r="F447" s="109"/>
      <c r="G447" s="109"/>
      <c r="H447" s="109"/>
      <c r="I447" s="110"/>
    </row>
    <row r="448" spans="2:9">
      <c r="B448" s="109"/>
      <c r="C448" s="109"/>
      <c r="D448" s="109"/>
      <c r="E448" s="109"/>
      <c r="F448" s="109"/>
      <c r="G448" s="109"/>
      <c r="H448" s="109"/>
      <c r="I448" s="110"/>
    </row>
    <row r="449" spans="2:9">
      <c r="B449" s="109"/>
      <c r="C449" s="109"/>
      <c r="D449" s="109"/>
      <c r="E449" s="109"/>
      <c r="F449" s="109"/>
      <c r="G449" s="109"/>
      <c r="H449" s="109"/>
      <c r="I449" s="110"/>
    </row>
    <row r="450" spans="2:9">
      <c r="B450" s="109"/>
      <c r="C450" s="109"/>
      <c r="D450" s="109"/>
      <c r="E450" s="109"/>
      <c r="F450" s="109"/>
      <c r="G450" s="109"/>
      <c r="H450" s="109"/>
      <c r="I450" s="110"/>
    </row>
    <row r="451" spans="2:9">
      <c r="B451" s="109"/>
      <c r="C451" s="109"/>
      <c r="D451" s="109"/>
      <c r="E451" s="109"/>
      <c r="F451" s="109"/>
      <c r="G451" s="109"/>
      <c r="H451" s="109"/>
      <c r="I451" s="110"/>
    </row>
    <row r="452" spans="2:9">
      <c r="B452" s="109"/>
      <c r="C452" s="109"/>
      <c r="D452" s="109"/>
      <c r="E452" s="109"/>
      <c r="F452" s="109"/>
      <c r="G452" s="109"/>
      <c r="H452" s="109"/>
      <c r="I452" s="110"/>
    </row>
    <row r="453" spans="2:9">
      <c r="B453" s="109"/>
      <c r="C453" s="109"/>
      <c r="D453" s="109"/>
      <c r="E453" s="109"/>
      <c r="F453" s="109"/>
      <c r="G453" s="109"/>
      <c r="H453" s="109"/>
      <c r="I453" s="110"/>
    </row>
    <row r="454" spans="2:9">
      <c r="B454" s="109"/>
      <c r="C454" s="109"/>
      <c r="D454" s="109"/>
      <c r="E454" s="109"/>
      <c r="F454" s="109"/>
      <c r="G454" s="109"/>
      <c r="H454" s="109"/>
      <c r="I454" s="110"/>
    </row>
    <row r="455" spans="2:9">
      <c r="B455" s="109"/>
      <c r="C455" s="109"/>
      <c r="D455" s="109"/>
      <c r="E455" s="109"/>
      <c r="F455" s="109"/>
      <c r="G455" s="109"/>
      <c r="H455" s="109"/>
      <c r="I455" s="110"/>
    </row>
    <row r="456" spans="2:9">
      <c r="B456" s="109"/>
      <c r="C456" s="109"/>
      <c r="D456" s="109"/>
      <c r="E456" s="109"/>
      <c r="F456" s="109"/>
      <c r="G456" s="109"/>
      <c r="H456" s="109"/>
      <c r="I456" s="110"/>
    </row>
    <row r="457" spans="2:9">
      <c r="B457" s="109"/>
      <c r="C457" s="109"/>
      <c r="D457" s="109"/>
      <c r="E457" s="109"/>
      <c r="F457" s="109"/>
      <c r="G457" s="109"/>
      <c r="H457" s="109"/>
      <c r="I457" s="110"/>
    </row>
    <row r="458" spans="2:9">
      <c r="B458" s="109"/>
      <c r="C458" s="109"/>
      <c r="D458" s="109"/>
      <c r="E458" s="109"/>
      <c r="F458" s="109"/>
      <c r="G458" s="109"/>
      <c r="H458" s="109"/>
      <c r="I458" s="110"/>
    </row>
    <row r="459" spans="2:9">
      <c r="B459" s="109"/>
      <c r="C459" s="109"/>
      <c r="D459" s="109"/>
      <c r="E459" s="109"/>
      <c r="F459" s="109"/>
      <c r="G459" s="109"/>
      <c r="H459" s="109"/>
      <c r="I459" s="110"/>
    </row>
    <row r="460" spans="2:9">
      <c r="B460" s="109"/>
      <c r="C460" s="109"/>
      <c r="D460" s="109"/>
      <c r="E460" s="109"/>
      <c r="F460" s="109"/>
      <c r="G460" s="109"/>
      <c r="H460" s="109"/>
      <c r="I460" s="110"/>
    </row>
    <row r="461" spans="2:9">
      <c r="B461" s="109"/>
      <c r="C461" s="109"/>
      <c r="D461" s="109"/>
      <c r="E461" s="109"/>
      <c r="F461" s="109"/>
      <c r="G461" s="109"/>
      <c r="H461" s="109"/>
      <c r="I461" s="110"/>
    </row>
    <row r="462" spans="2:9">
      <c r="B462" s="109"/>
      <c r="C462" s="109"/>
      <c r="D462" s="109"/>
      <c r="E462" s="109"/>
      <c r="F462" s="109"/>
      <c r="G462" s="109"/>
      <c r="H462" s="109"/>
      <c r="I462" s="110"/>
    </row>
    <row r="463" spans="2:9">
      <c r="B463" s="109"/>
      <c r="C463" s="109"/>
      <c r="D463" s="109"/>
      <c r="E463" s="109"/>
      <c r="F463" s="109"/>
      <c r="G463" s="109"/>
      <c r="H463" s="109"/>
      <c r="I463" s="110"/>
    </row>
    <row r="464" spans="2:9">
      <c r="B464" s="109"/>
      <c r="C464" s="109"/>
      <c r="D464" s="109"/>
      <c r="E464" s="109"/>
      <c r="F464" s="109"/>
      <c r="G464" s="109"/>
      <c r="H464" s="109"/>
      <c r="I464" s="110"/>
    </row>
    <row r="465" spans="2:9">
      <c r="B465" s="109"/>
      <c r="C465" s="109"/>
      <c r="D465" s="109"/>
      <c r="E465" s="109"/>
      <c r="F465" s="109"/>
      <c r="G465" s="109"/>
      <c r="H465" s="109"/>
      <c r="I465" s="110"/>
    </row>
    <row r="466" spans="2:9">
      <c r="B466" s="109"/>
      <c r="C466" s="109"/>
      <c r="D466" s="109"/>
      <c r="E466" s="109"/>
      <c r="F466" s="109"/>
      <c r="G466" s="109"/>
      <c r="H466" s="109"/>
      <c r="I466" s="110"/>
    </row>
    <row r="467" spans="2:9">
      <c r="B467" s="109"/>
      <c r="C467" s="109"/>
      <c r="D467" s="109"/>
      <c r="E467" s="109"/>
      <c r="F467" s="109"/>
      <c r="G467" s="109"/>
      <c r="H467" s="109"/>
      <c r="I467" s="110"/>
    </row>
    <row r="468" spans="2:9">
      <c r="B468" s="109"/>
      <c r="C468" s="109"/>
      <c r="D468" s="109"/>
      <c r="E468" s="109"/>
      <c r="F468" s="109"/>
      <c r="G468" s="109"/>
      <c r="H468" s="109"/>
      <c r="I468" s="110"/>
    </row>
    <row r="469" spans="2:9">
      <c r="B469" s="109"/>
      <c r="C469" s="109"/>
      <c r="D469" s="109"/>
      <c r="E469" s="109"/>
      <c r="F469" s="109"/>
      <c r="G469" s="109"/>
      <c r="H469" s="109"/>
      <c r="I469" s="110"/>
    </row>
    <row r="470" spans="2:9">
      <c r="B470" s="109"/>
      <c r="C470" s="109"/>
      <c r="D470" s="109"/>
      <c r="E470" s="109"/>
      <c r="F470" s="109"/>
      <c r="G470" s="109"/>
      <c r="H470" s="109"/>
      <c r="I470" s="110"/>
    </row>
    <row r="471" spans="2:9">
      <c r="B471" s="109"/>
      <c r="C471" s="109"/>
      <c r="D471" s="109"/>
      <c r="E471" s="109"/>
      <c r="F471" s="109"/>
      <c r="G471" s="109"/>
      <c r="H471" s="109"/>
      <c r="I471" s="110"/>
    </row>
    <row r="472" spans="2:9">
      <c r="B472" s="109"/>
      <c r="C472" s="109"/>
      <c r="D472" s="109"/>
      <c r="E472" s="109"/>
      <c r="F472" s="109"/>
      <c r="G472" s="109"/>
      <c r="H472" s="109"/>
      <c r="I472" s="110"/>
    </row>
    <row r="473" spans="2:9">
      <c r="B473" s="109"/>
      <c r="C473" s="109"/>
      <c r="D473" s="109"/>
      <c r="E473" s="109"/>
      <c r="F473" s="109"/>
      <c r="G473" s="109"/>
      <c r="H473" s="109"/>
      <c r="I473" s="110"/>
    </row>
    <row r="474" spans="2:9">
      <c r="B474" s="109"/>
      <c r="C474" s="109"/>
      <c r="D474" s="109"/>
      <c r="E474" s="109"/>
      <c r="F474" s="109"/>
      <c r="G474" s="109"/>
      <c r="H474" s="109"/>
      <c r="I474" s="110"/>
    </row>
    <row r="475" spans="2:9">
      <c r="B475" s="109"/>
      <c r="C475" s="109"/>
      <c r="D475" s="109"/>
      <c r="E475" s="109"/>
      <c r="F475" s="109"/>
      <c r="G475" s="109"/>
      <c r="H475" s="109"/>
      <c r="I475" s="110"/>
    </row>
    <row r="476" spans="2:9">
      <c r="B476" s="109"/>
      <c r="C476" s="109"/>
      <c r="D476" s="109"/>
      <c r="E476" s="109"/>
      <c r="F476" s="109"/>
      <c r="G476" s="109"/>
      <c r="H476" s="109"/>
      <c r="I476" s="110"/>
    </row>
    <row r="477" spans="2:9">
      <c r="B477" s="109"/>
      <c r="C477" s="109"/>
      <c r="D477" s="109"/>
      <c r="E477" s="109"/>
      <c r="F477" s="109"/>
      <c r="G477" s="109"/>
      <c r="H477" s="109"/>
      <c r="I477" s="110"/>
    </row>
    <row r="478" spans="2:9">
      <c r="B478" s="109"/>
      <c r="C478" s="109"/>
      <c r="D478" s="109"/>
      <c r="E478" s="109"/>
      <c r="F478" s="109"/>
      <c r="G478" s="109"/>
      <c r="H478" s="109"/>
      <c r="I478" s="110"/>
    </row>
    <row r="479" spans="2:9">
      <c r="B479" s="109"/>
      <c r="C479" s="109"/>
      <c r="D479" s="109"/>
      <c r="E479" s="109"/>
      <c r="F479" s="109"/>
      <c r="G479" s="109"/>
      <c r="H479" s="109"/>
      <c r="I479" s="110"/>
    </row>
    <row r="480" spans="2:9">
      <c r="B480" s="109"/>
      <c r="C480" s="109"/>
      <c r="D480" s="109"/>
      <c r="E480" s="109"/>
      <c r="F480" s="109"/>
      <c r="G480" s="109"/>
      <c r="H480" s="109"/>
      <c r="I480" s="110"/>
    </row>
    <row r="481" spans="2:9">
      <c r="B481" s="109"/>
      <c r="C481" s="109"/>
      <c r="D481" s="109"/>
      <c r="E481" s="109"/>
      <c r="F481" s="109"/>
      <c r="G481" s="109"/>
      <c r="H481" s="109"/>
      <c r="I481" s="110"/>
    </row>
    <row r="482" spans="2:9">
      <c r="B482" s="109"/>
      <c r="C482" s="109"/>
      <c r="D482" s="109"/>
      <c r="E482" s="109"/>
      <c r="F482" s="109"/>
      <c r="G482" s="109"/>
      <c r="H482" s="109"/>
      <c r="I482" s="110"/>
    </row>
    <row r="483" spans="2:9">
      <c r="B483" s="109"/>
      <c r="C483" s="109"/>
      <c r="D483" s="109"/>
      <c r="E483" s="109"/>
      <c r="F483" s="109"/>
      <c r="G483" s="109"/>
      <c r="H483" s="109"/>
      <c r="I483" s="110"/>
    </row>
    <row r="484" spans="2:9">
      <c r="B484" s="109"/>
      <c r="C484" s="109"/>
      <c r="D484" s="109"/>
      <c r="E484" s="109"/>
      <c r="F484" s="109"/>
      <c r="G484" s="109"/>
      <c r="H484" s="109"/>
      <c r="I484" s="110"/>
    </row>
    <row r="485" spans="2:9">
      <c r="B485" s="109"/>
      <c r="C485" s="109"/>
      <c r="D485" s="109"/>
      <c r="E485" s="109"/>
      <c r="F485" s="109"/>
      <c r="G485" s="109"/>
      <c r="H485" s="109"/>
      <c r="I485" s="110"/>
    </row>
    <row r="486" spans="2:9">
      <c r="B486" s="109"/>
      <c r="C486" s="109"/>
      <c r="D486" s="109"/>
      <c r="E486" s="109"/>
      <c r="F486" s="109"/>
      <c r="G486" s="109"/>
      <c r="H486" s="109"/>
      <c r="I486" s="110"/>
    </row>
    <row r="487" spans="2:9">
      <c r="B487" s="109"/>
      <c r="C487" s="109"/>
      <c r="D487" s="109"/>
      <c r="E487" s="109"/>
      <c r="F487" s="109"/>
      <c r="G487" s="109"/>
      <c r="H487" s="109"/>
      <c r="I487" s="110"/>
    </row>
    <row r="488" spans="2:9">
      <c r="B488" s="109"/>
      <c r="C488" s="109"/>
      <c r="D488" s="109"/>
      <c r="E488" s="109"/>
      <c r="F488" s="109"/>
      <c r="G488" s="109"/>
      <c r="H488" s="109"/>
      <c r="I488" s="110"/>
    </row>
    <row r="489" spans="2:9">
      <c r="B489" s="109"/>
      <c r="C489" s="109"/>
      <c r="D489" s="109"/>
      <c r="E489" s="109"/>
      <c r="F489" s="109"/>
      <c r="G489" s="109"/>
      <c r="H489" s="109"/>
      <c r="I489" s="110"/>
    </row>
    <row r="490" spans="2:9">
      <c r="B490" s="109"/>
      <c r="C490" s="109"/>
      <c r="D490" s="109"/>
      <c r="E490" s="109"/>
      <c r="F490" s="109"/>
      <c r="G490" s="109"/>
      <c r="H490" s="109"/>
      <c r="I490" s="110"/>
    </row>
    <row r="491" spans="2:9">
      <c r="B491" s="109"/>
      <c r="C491" s="109"/>
      <c r="D491" s="109"/>
      <c r="E491" s="109"/>
      <c r="F491" s="109"/>
      <c r="G491" s="109"/>
      <c r="H491" s="109"/>
      <c r="I491" s="110"/>
    </row>
    <row r="492" spans="2:9">
      <c r="B492" s="109"/>
      <c r="C492" s="109"/>
      <c r="D492" s="109"/>
      <c r="E492" s="109"/>
      <c r="F492" s="109"/>
      <c r="G492" s="109"/>
      <c r="H492" s="109"/>
      <c r="I492" s="110"/>
    </row>
    <row r="493" spans="2:9">
      <c r="B493" s="109"/>
      <c r="C493" s="109"/>
      <c r="D493" s="109"/>
      <c r="E493" s="109"/>
      <c r="F493" s="109"/>
      <c r="G493" s="109"/>
      <c r="H493" s="109"/>
      <c r="I493" s="110"/>
    </row>
    <row r="494" spans="2:9">
      <c r="B494" s="109"/>
      <c r="C494" s="109"/>
      <c r="D494" s="109"/>
      <c r="E494" s="109"/>
      <c r="F494" s="109"/>
      <c r="G494" s="109"/>
      <c r="H494" s="109"/>
      <c r="I494" s="110"/>
    </row>
    <row r="495" spans="2:9">
      <c r="B495" s="109"/>
      <c r="C495" s="109"/>
      <c r="D495" s="109"/>
      <c r="E495" s="109"/>
      <c r="F495" s="109"/>
      <c r="G495" s="109"/>
      <c r="H495" s="109"/>
      <c r="I495" s="110"/>
    </row>
    <row r="496" spans="2:9">
      <c r="B496" s="109"/>
      <c r="C496" s="109"/>
      <c r="D496" s="109"/>
      <c r="E496" s="109"/>
      <c r="F496" s="109"/>
      <c r="G496" s="109"/>
      <c r="H496" s="109"/>
      <c r="I496" s="110"/>
    </row>
    <row r="497" spans="2:9">
      <c r="B497" s="109"/>
      <c r="C497" s="109"/>
      <c r="D497" s="109"/>
      <c r="E497" s="109"/>
      <c r="F497" s="109"/>
      <c r="G497" s="109"/>
      <c r="H497" s="109"/>
      <c r="I497" s="110"/>
    </row>
    <row r="498" spans="2:9">
      <c r="B498" s="109"/>
      <c r="C498" s="109"/>
      <c r="D498" s="109"/>
      <c r="E498" s="109"/>
      <c r="F498" s="109"/>
      <c r="G498" s="109"/>
      <c r="H498" s="109"/>
      <c r="I498" s="110"/>
    </row>
    <row r="499" spans="2:9">
      <c r="B499" s="109"/>
      <c r="C499" s="109"/>
      <c r="D499" s="109"/>
      <c r="E499" s="109"/>
      <c r="F499" s="109"/>
      <c r="G499" s="109"/>
      <c r="H499" s="109"/>
      <c r="I499" s="110"/>
    </row>
    <row r="500" spans="2:9">
      <c r="B500" s="109"/>
      <c r="C500" s="109"/>
      <c r="D500" s="109"/>
      <c r="E500" s="109"/>
      <c r="F500" s="109"/>
      <c r="G500" s="109"/>
      <c r="H500" s="109"/>
      <c r="I500" s="110"/>
    </row>
    <row r="501" spans="2:9">
      <c r="B501" s="109"/>
      <c r="C501" s="109"/>
      <c r="D501" s="109"/>
      <c r="E501" s="109"/>
      <c r="F501" s="109"/>
      <c r="G501" s="109"/>
      <c r="H501" s="109"/>
      <c r="I501" s="110"/>
    </row>
    <row r="502" spans="2:9">
      <c r="B502" s="109"/>
      <c r="C502" s="109"/>
      <c r="D502" s="109"/>
      <c r="E502" s="109"/>
      <c r="F502" s="109"/>
      <c r="G502" s="109"/>
      <c r="H502" s="109"/>
      <c r="I502" s="110"/>
    </row>
    <row r="503" spans="2:9">
      <c r="B503" s="109"/>
      <c r="C503" s="109"/>
      <c r="D503" s="109"/>
      <c r="E503" s="109"/>
      <c r="F503" s="109"/>
      <c r="G503" s="109"/>
      <c r="H503" s="109"/>
      <c r="I503" s="110"/>
    </row>
    <row r="504" spans="2:9">
      <c r="B504" s="109"/>
      <c r="C504" s="109"/>
      <c r="D504" s="109"/>
      <c r="E504" s="109"/>
      <c r="F504" s="109"/>
      <c r="G504" s="109"/>
      <c r="H504" s="109"/>
      <c r="I504" s="110"/>
    </row>
    <row r="505" spans="2:9">
      <c r="B505" s="109"/>
      <c r="C505" s="109"/>
      <c r="D505" s="109"/>
      <c r="E505" s="109"/>
      <c r="F505" s="109"/>
      <c r="G505" s="109"/>
      <c r="H505" s="109"/>
      <c r="I505" s="110"/>
    </row>
    <row r="506" spans="2:9">
      <c r="B506" s="109"/>
      <c r="C506" s="109"/>
      <c r="D506" s="109"/>
      <c r="E506" s="109"/>
      <c r="F506" s="109"/>
      <c r="G506" s="109"/>
      <c r="H506" s="109"/>
      <c r="I506" s="110"/>
    </row>
    <row r="507" spans="2:9">
      <c r="B507" s="109"/>
      <c r="C507" s="109"/>
      <c r="D507" s="109"/>
      <c r="E507" s="109"/>
      <c r="F507" s="109"/>
      <c r="G507" s="109"/>
      <c r="H507" s="109"/>
      <c r="I507" s="110"/>
    </row>
    <row r="508" spans="2:9">
      <c r="B508" s="109"/>
      <c r="C508" s="109"/>
      <c r="D508" s="109"/>
      <c r="E508" s="109"/>
      <c r="F508" s="109"/>
      <c r="G508" s="109"/>
      <c r="H508" s="109"/>
      <c r="I508" s="110"/>
    </row>
    <row r="509" spans="2:9">
      <c r="B509" s="109"/>
      <c r="C509" s="109"/>
      <c r="D509" s="109"/>
      <c r="E509" s="109"/>
      <c r="F509" s="109"/>
      <c r="G509" s="109"/>
      <c r="H509" s="109"/>
      <c r="I509" s="110"/>
    </row>
    <row r="510" spans="2:9">
      <c r="B510" s="109"/>
      <c r="C510" s="109"/>
      <c r="D510" s="109"/>
      <c r="E510" s="109"/>
      <c r="F510" s="109"/>
      <c r="G510" s="109"/>
      <c r="H510" s="109"/>
      <c r="I510" s="110"/>
    </row>
    <row r="511" spans="2:9">
      <c r="B511" s="109"/>
      <c r="C511" s="109"/>
      <c r="D511" s="109"/>
      <c r="E511" s="109"/>
      <c r="F511" s="109"/>
      <c r="G511" s="109"/>
      <c r="H511" s="109"/>
      <c r="I511" s="110"/>
    </row>
    <row r="512" spans="2:9">
      <c r="B512" s="109"/>
      <c r="C512" s="109"/>
      <c r="D512" s="109"/>
      <c r="E512" s="109"/>
      <c r="F512" s="109"/>
      <c r="G512" s="109"/>
      <c r="H512" s="109"/>
      <c r="I512" s="110"/>
    </row>
    <row r="513" spans="2:9">
      <c r="B513" s="109"/>
      <c r="C513" s="109"/>
      <c r="D513" s="109"/>
      <c r="E513" s="109"/>
      <c r="F513" s="109"/>
      <c r="G513" s="109"/>
      <c r="H513" s="109"/>
      <c r="I513" s="110"/>
    </row>
    <row r="514" spans="2:9">
      <c r="B514" s="109"/>
      <c r="C514" s="109"/>
      <c r="D514" s="109"/>
      <c r="E514" s="109"/>
      <c r="F514" s="109"/>
      <c r="G514" s="109"/>
      <c r="H514" s="109"/>
      <c r="I514" s="110"/>
    </row>
    <row r="515" spans="2:9">
      <c r="B515" s="109"/>
      <c r="C515" s="109"/>
      <c r="D515" s="109"/>
      <c r="E515" s="109"/>
      <c r="F515" s="109"/>
      <c r="G515" s="109"/>
      <c r="H515" s="109"/>
      <c r="I515" s="110"/>
    </row>
    <row r="516" spans="2:9">
      <c r="B516" s="109"/>
      <c r="C516" s="109"/>
      <c r="D516" s="109"/>
      <c r="E516" s="109"/>
      <c r="F516" s="109"/>
      <c r="G516" s="109"/>
      <c r="H516" s="109"/>
      <c r="I516" s="110"/>
    </row>
    <row r="517" spans="2:9">
      <c r="B517" s="109"/>
      <c r="C517" s="109"/>
      <c r="D517" s="109"/>
      <c r="E517" s="109"/>
      <c r="F517" s="109"/>
      <c r="G517" s="109"/>
      <c r="H517" s="109"/>
      <c r="I517" s="110"/>
    </row>
    <row r="518" spans="2:9">
      <c r="B518" s="109"/>
      <c r="C518" s="109"/>
      <c r="D518" s="109"/>
      <c r="E518" s="109"/>
      <c r="F518" s="109"/>
      <c r="G518" s="109"/>
      <c r="H518" s="109"/>
      <c r="I518" s="110"/>
    </row>
    <row r="519" spans="2:9">
      <c r="B519" s="109"/>
      <c r="C519" s="109"/>
      <c r="D519" s="109"/>
      <c r="E519" s="109"/>
      <c r="F519" s="109"/>
      <c r="G519" s="109"/>
      <c r="H519" s="109"/>
      <c r="I519" s="110"/>
    </row>
    <row r="520" spans="2:9">
      <c r="B520" s="109"/>
      <c r="C520" s="109"/>
      <c r="D520" s="109"/>
      <c r="E520" s="109"/>
      <c r="F520" s="109"/>
      <c r="G520" s="109"/>
      <c r="H520" s="109"/>
      <c r="I520" s="110"/>
    </row>
    <row r="521" spans="2:9">
      <c r="B521" s="109"/>
      <c r="C521" s="109"/>
      <c r="D521" s="109"/>
      <c r="E521" s="109"/>
      <c r="F521" s="109"/>
      <c r="G521" s="109"/>
      <c r="H521" s="109"/>
      <c r="I521" s="110"/>
    </row>
    <row r="522" spans="2:9">
      <c r="B522" s="109"/>
      <c r="C522" s="109"/>
      <c r="D522" s="109"/>
      <c r="E522" s="109"/>
      <c r="F522" s="109"/>
      <c r="G522" s="109"/>
      <c r="H522" s="109"/>
      <c r="I522" s="110"/>
    </row>
    <row r="523" spans="2:9">
      <c r="B523" s="109"/>
      <c r="C523" s="109"/>
      <c r="D523" s="109"/>
      <c r="E523" s="109"/>
      <c r="F523" s="109"/>
      <c r="G523" s="109"/>
      <c r="H523" s="109"/>
      <c r="I523" s="110"/>
    </row>
    <row r="524" spans="2:9">
      <c r="B524" s="109"/>
      <c r="C524" s="109"/>
      <c r="D524" s="109"/>
      <c r="E524" s="109"/>
      <c r="F524" s="109"/>
      <c r="G524" s="109"/>
      <c r="H524" s="109"/>
      <c r="I524" s="110"/>
    </row>
    <row r="525" spans="2:9">
      <c r="B525" s="109"/>
      <c r="C525" s="109"/>
      <c r="D525" s="109"/>
      <c r="E525" s="109"/>
      <c r="F525" s="109"/>
      <c r="G525" s="109"/>
      <c r="H525" s="109"/>
      <c r="I525" s="110"/>
    </row>
    <row r="526" spans="2:9">
      <c r="B526" s="109"/>
      <c r="C526" s="109"/>
      <c r="D526" s="109"/>
      <c r="E526" s="109"/>
      <c r="F526" s="109"/>
      <c r="G526" s="109"/>
      <c r="H526" s="109"/>
      <c r="I526" s="110"/>
    </row>
    <row r="527" spans="2:9">
      <c r="B527" s="109"/>
      <c r="C527" s="109"/>
      <c r="D527" s="109"/>
      <c r="E527" s="109"/>
      <c r="F527" s="109"/>
      <c r="G527" s="109"/>
      <c r="H527" s="109"/>
      <c r="I527" s="110"/>
    </row>
    <row r="528" spans="2:9">
      <c r="B528" s="109"/>
      <c r="C528" s="109"/>
      <c r="D528" s="109"/>
      <c r="E528" s="109"/>
      <c r="F528" s="109"/>
      <c r="G528" s="109"/>
      <c r="H528" s="109"/>
      <c r="I528" s="110"/>
    </row>
    <row r="529" spans="2:9">
      <c r="B529" s="109"/>
      <c r="C529" s="109"/>
      <c r="D529" s="109"/>
      <c r="E529" s="109"/>
      <c r="F529" s="109"/>
      <c r="G529" s="109"/>
      <c r="H529" s="109"/>
      <c r="I529" s="110"/>
    </row>
    <row r="530" spans="2:9">
      <c r="B530" s="109"/>
      <c r="C530" s="109"/>
      <c r="D530" s="109"/>
      <c r="E530" s="109"/>
      <c r="F530" s="109"/>
      <c r="G530" s="109"/>
      <c r="H530" s="109"/>
      <c r="I530" s="110"/>
    </row>
    <row r="531" spans="2:9">
      <c r="B531" s="109"/>
      <c r="C531" s="109"/>
      <c r="D531" s="109"/>
      <c r="E531" s="109"/>
      <c r="F531" s="109"/>
      <c r="G531" s="109"/>
      <c r="H531" s="109"/>
      <c r="I531" s="110"/>
    </row>
    <row r="532" spans="2:9">
      <c r="B532" s="109"/>
      <c r="C532" s="109"/>
      <c r="D532" s="109"/>
      <c r="E532" s="109"/>
      <c r="F532" s="109"/>
      <c r="G532" s="109"/>
      <c r="H532" s="109"/>
      <c r="I532" s="110"/>
    </row>
    <row r="533" spans="2:9">
      <c r="B533" s="109"/>
      <c r="C533" s="109"/>
      <c r="D533" s="109"/>
      <c r="E533" s="109"/>
      <c r="F533" s="109"/>
      <c r="G533" s="109"/>
      <c r="H533" s="109"/>
      <c r="I533" s="110"/>
    </row>
    <row r="534" spans="2:9">
      <c r="B534" s="109"/>
      <c r="C534" s="109"/>
      <c r="D534" s="109"/>
      <c r="E534" s="109"/>
      <c r="F534" s="109"/>
      <c r="G534" s="109"/>
      <c r="H534" s="109"/>
      <c r="I534" s="110"/>
    </row>
    <row r="535" spans="2:9">
      <c r="B535" s="109"/>
      <c r="C535" s="109"/>
      <c r="D535" s="109"/>
      <c r="E535" s="109"/>
      <c r="F535" s="109"/>
      <c r="G535" s="109"/>
      <c r="H535" s="109"/>
      <c r="I535" s="110"/>
    </row>
    <row r="536" spans="2:9">
      <c r="B536" s="109"/>
      <c r="C536" s="109"/>
      <c r="D536" s="109"/>
      <c r="E536" s="109"/>
      <c r="F536" s="109"/>
      <c r="G536" s="109"/>
      <c r="H536" s="109"/>
      <c r="I536" s="110"/>
    </row>
    <row r="537" spans="2:9">
      <c r="B537" s="109"/>
      <c r="C537" s="109"/>
      <c r="D537" s="109"/>
      <c r="E537" s="109"/>
      <c r="F537" s="109"/>
      <c r="G537" s="109"/>
      <c r="H537" s="109"/>
      <c r="I537" s="110"/>
    </row>
    <row r="538" spans="2:9">
      <c r="B538" s="109"/>
      <c r="C538" s="109"/>
      <c r="D538" s="109"/>
      <c r="E538" s="109"/>
      <c r="F538" s="109"/>
      <c r="G538" s="109"/>
      <c r="H538" s="109"/>
      <c r="I538" s="110"/>
    </row>
    <row r="539" spans="2:9">
      <c r="B539" s="109"/>
      <c r="C539" s="109"/>
      <c r="D539" s="109"/>
      <c r="E539" s="109"/>
      <c r="F539" s="109"/>
      <c r="G539" s="109"/>
      <c r="H539" s="109"/>
      <c r="I539" s="110"/>
    </row>
    <row r="540" spans="2:9">
      <c r="B540" s="109"/>
      <c r="C540" s="109"/>
      <c r="D540" s="109"/>
      <c r="E540" s="109"/>
      <c r="F540" s="109"/>
      <c r="G540" s="109"/>
      <c r="H540" s="109"/>
      <c r="I540" s="110"/>
    </row>
    <row r="541" spans="2:9">
      <c r="B541" s="109"/>
      <c r="C541" s="109"/>
      <c r="D541" s="109"/>
      <c r="E541" s="109"/>
      <c r="F541" s="109"/>
      <c r="G541" s="109"/>
      <c r="H541" s="109"/>
      <c r="I541" s="110"/>
    </row>
    <row r="542" spans="2:9">
      <c r="B542" s="109"/>
      <c r="C542" s="109"/>
      <c r="D542" s="109"/>
      <c r="E542" s="109"/>
      <c r="F542" s="109"/>
      <c r="G542" s="109"/>
      <c r="H542" s="109"/>
      <c r="I542" s="110"/>
    </row>
    <row r="543" spans="2:9">
      <c r="B543" s="109"/>
      <c r="C543" s="109"/>
      <c r="D543" s="109"/>
      <c r="E543" s="109"/>
      <c r="F543" s="109"/>
      <c r="G543" s="109"/>
      <c r="H543" s="109"/>
      <c r="I543" s="110"/>
    </row>
    <row r="544" spans="2:9">
      <c r="B544" s="109"/>
      <c r="C544" s="109"/>
      <c r="D544" s="109"/>
      <c r="E544" s="109"/>
      <c r="F544" s="109"/>
      <c r="G544" s="109"/>
      <c r="H544" s="109"/>
      <c r="I544" s="110"/>
    </row>
    <row r="545" spans="2:9">
      <c r="B545" s="109"/>
      <c r="C545" s="109"/>
      <c r="D545" s="109"/>
      <c r="E545" s="109"/>
      <c r="F545" s="109"/>
      <c r="G545" s="109"/>
      <c r="H545" s="109"/>
      <c r="I545" s="110"/>
    </row>
    <row r="546" spans="2:9">
      <c r="B546" s="109"/>
      <c r="C546" s="109"/>
      <c r="D546" s="109"/>
      <c r="E546" s="109"/>
      <c r="F546" s="109"/>
      <c r="G546" s="109"/>
      <c r="H546" s="109"/>
      <c r="I546" s="110"/>
    </row>
    <row r="547" spans="2:9">
      <c r="B547" s="109"/>
      <c r="C547" s="109"/>
      <c r="D547" s="109"/>
      <c r="E547" s="109"/>
      <c r="F547" s="109"/>
      <c r="G547" s="109"/>
      <c r="H547" s="109"/>
      <c r="I547" s="110"/>
    </row>
    <row r="548" spans="2:9">
      <c r="B548" s="109"/>
      <c r="C548" s="109"/>
      <c r="D548" s="109"/>
      <c r="E548" s="109"/>
      <c r="F548" s="109"/>
      <c r="G548" s="109"/>
      <c r="H548" s="109"/>
      <c r="I548" s="110"/>
    </row>
    <row r="549" spans="2:9">
      <c r="B549" s="109"/>
      <c r="C549" s="109"/>
      <c r="D549" s="109"/>
      <c r="E549" s="109"/>
      <c r="F549" s="109"/>
      <c r="G549" s="109"/>
      <c r="H549" s="109"/>
      <c r="I549" s="110"/>
    </row>
    <row r="550" spans="2:9">
      <c r="B550" s="109"/>
      <c r="C550" s="109"/>
      <c r="D550" s="109"/>
      <c r="E550" s="109"/>
      <c r="F550" s="109"/>
      <c r="G550" s="109"/>
      <c r="H550" s="109"/>
      <c r="I550" s="110"/>
    </row>
    <row r="551" spans="2:9">
      <c r="B551" s="109"/>
      <c r="C551" s="109"/>
      <c r="D551" s="109"/>
      <c r="E551" s="109"/>
      <c r="F551" s="109"/>
      <c r="G551" s="109"/>
      <c r="H551" s="109"/>
      <c r="I551" s="110"/>
    </row>
    <row r="552" spans="2:9">
      <c r="B552" s="109"/>
      <c r="C552" s="109"/>
      <c r="D552" s="109"/>
      <c r="E552" s="109"/>
      <c r="F552" s="109"/>
      <c r="G552" s="109"/>
      <c r="H552" s="109"/>
      <c r="I552" s="110"/>
    </row>
    <row r="553" spans="2:9">
      <c r="B553" s="109"/>
      <c r="C553" s="109"/>
      <c r="D553" s="109"/>
      <c r="E553" s="109"/>
      <c r="F553" s="109"/>
      <c r="G553" s="109"/>
      <c r="H553" s="109"/>
      <c r="I553" s="110"/>
    </row>
    <row r="554" spans="2:9">
      <c r="B554" s="109"/>
      <c r="C554" s="109"/>
      <c r="D554" s="109"/>
      <c r="E554" s="109"/>
      <c r="F554" s="109"/>
      <c r="G554" s="109"/>
      <c r="H554" s="109"/>
      <c r="I554" s="110"/>
    </row>
    <row r="555" spans="2:9">
      <c r="B555" s="109"/>
      <c r="C555" s="109"/>
      <c r="D555" s="109"/>
      <c r="E555" s="109"/>
      <c r="F555" s="109"/>
      <c r="G555" s="109"/>
      <c r="H555" s="109"/>
      <c r="I555" s="110"/>
    </row>
    <row r="556" spans="2:9">
      <c r="B556" s="109"/>
      <c r="C556" s="109"/>
      <c r="D556" s="109"/>
      <c r="E556" s="109"/>
      <c r="F556" s="109"/>
      <c r="G556" s="109"/>
      <c r="H556" s="109"/>
      <c r="I556" s="110"/>
    </row>
    <row r="557" spans="2:9">
      <c r="B557" s="109"/>
      <c r="C557" s="109"/>
      <c r="D557" s="109"/>
      <c r="E557" s="109"/>
      <c r="F557" s="109"/>
      <c r="G557" s="109"/>
      <c r="H557" s="109"/>
      <c r="I557" s="110"/>
    </row>
    <row r="558" spans="2:9">
      <c r="B558" s="109"/>
      <c r="C558" s="109"/>
      <c r="D558" s="109"/>
      <c r="E558" s="109"/>
      <c r="F558" s="109"/>
      <c r="G558" s="109"/>
      <c r="H558" s="109"/>
      <c r="I558" s="110"/>
    </row>
    <row r="559" spans="2:9">
      <c r="B559" s="109"/>
      <c r="C559" s="109"/>
      <c r="D559" s="109"/>
      <c r="E559" s="109"/>
      <c r="F559" s="109"/>
      <c r="G559" s="109"/>
      <c r="H559" s="109"/>
      <c r="I559" s="110"/>
    </row>
    <row r="560" spans="2:9">
      <c r="B560" s="109"/>
      <c r="C560" s="109"/>
      <c r="D560" s="109"/>
      <c r="E560" s="109"/>
      <c r="F560" s="109"/>
      <c r="G560" s="109"/>
      <c r="H560" s="109"/>
      <c r="I560" s="110"/>
    </row>
    <row r="561" spans="2:9">
      <c r="B561" s="109"/>
      <c r="C561" s="109"/>
      <c r="D561" s="109"/>
      <c r="E561" s="109"/>
      <c r="F561" s="109"/>
      <c r="G561" s="109"/>
      <c r="H561" s="109"/>
      <c r="I561" s="110"/>
    </row>
    <row r="562" spans="2:9">
      <c r="B562" s="109"/>
      <c r="C562" s="109"/>
      <c r="D562" s="109"/>
      <c r="E562" s="109"/>
      <c r="F562" s="109"/>
      <c r="G562" s="109"/>
      <c r="H562" s="109"/>
      <c r="I562" s="110"/>
    </row>
    <row r="563" spans="2:9">
      <c r="B563" s="109"/>
      <c r="C563" s="109"/>
      <c r="D563" s="109"/>
      <c r="E563" s="109"/>
      <c r="F563" s="109"/>
      <c r="G563" s="109"/>
      <c r="H563" s="109"/>
      <c r="I563" s="110"/>
    </row>
    <row r="564" spans="2:9">
      <c r="B564" s="109"/>
      <c r="C564" s="109"/>
      <c r="D564" s="109"/>
      <c r="E564" s="109"/>
      <c r="F564" s="109"/>
      <c r="G564" s="109"/>
      <c r="H564" s="109"/>
      <c r="I564" s="110"/>
    </row>
    <row r="565" spans="2:9">
      <c r="B565" s="109"/>
      <c r="C565" s="109"/>
      <c r="D565" s="109"/>
      <c r="E565" s="109"/>
      <c r="F565" s="109"/>
      <c r="G565" s="109"/>
      <c r="H565" s="109"/>
      <c r="I565" s="110"/>
    </row>
    <row r="566" spans="2:9">
      <c r="B566" s="109"/>
      <c r="C566" s="109"/>
      <c r="D566" s="109"/>
      <c r="E566" s="109"/>
      <c r="F566" s="109"/>
      <c r="G566" s="109"/>
      <c r="H566" s="109"/>
      <c r="I566" s="110"/>
    </row>
    <row r="567" spans="2:9">
      <c r="B567" s="109"/>
      <c r="C567" s="109"/>
      <c r="D567" s="109"/>
      <c r="E567" s="109"/>
      <c r="F567" s="109"/>
      <c r="G567" s="109"/>
      <c r="H567" s="109"/>
      <c r="I567" s="110"/>
    </row>
    <row r="568" spans="2:9">
      <c r="B568" s="109"/>
      <c r="C568" s="109"/>
      <c r="D568" s="109"/>
      <c r="E568" s="109"/>
      <c r="F568" s="109"/>
      <c r="G568" s="109"/>
      <c r="H568" s="109"/>
      <c r="I568" s="110"/>
    </row>
    <row r="569" spans="2:9">
      <c r="B569" s="109"/>
      <c r="C569" s="109"/>
      <c r="D569" s="109"/>
      <c r="E569" s="109"/>
      <c r="F569" s="109"/>
      <c r="G569" s="109"/>
      <c r="H569" s="109"/>
      <c r="I569" s="110"/>
    </row>
    <row r="570" spans="2:9">
      <c r="B570" s="109"/>
      <c r="C570" s="109"/>
      <c r="D570" s="109"/>
      <c r="E570" s="109"/>
      <c r="F570" s="109"/>
      <c r="G570" s="109"/>
      <c r="H570" s="109"/>
      <c r="I570" s="110"/>
    </row>
    <row r="571" spans="2:9">
      <c r="B571" s="109"/>
      <c r="C571" s="109"/>
      <c r="D571" s="109"/>
      <c r="E571" s="109"/>
      <c r="F571" s="109"/>
      <c r="G571" s="109"/>
      <c r="H571" s="109"/>
      <c r="I571" s="110"/>
    </row>
    <row r="572" spans="2:9">
      <c r="B572" s="109"/>
      <c r="C572" s="109"/>
      <c r="D572" s="109"/>
      <c r="E572" s="109"/>
      <c r="F572" s="109"/>
      <c r="G572" s="109"/>
      <c r="H572" s="109"/>
      <c r="I572" s="110"/>
    </row>
    <row r="573" spans="2:9">
      <c r="B573" s="109"/>
      <c r="C573" s="109"/>
      <c r="D573" s="109"/>
      <c r="E573" s="109"/>
      <c r="F573" s="109"/>
      <c r="G573" s="109"/>
      <c r="H573" s="109"/>
      <c r="I573" s="110"/>
    </row>
    <row r="574" spans="2:9">
      <c r="B574" s="109"/>
      <c r="C574" s="109"/>
      <c r="D574" s="109"/>
      <c r="E574" s="109"/>
      <c r="F574" s="109"/>
      <c r="G574" s="109"/>
      <c r="H574" s="109"/>
      <c r="I574" s="110"/>
    </row>
    <row r="575" spans="2:9">
      <c r="B575" s="109"/>
      <c r="C575" s="109"/>
      <c r="D575" s="109"/>
      <c r="E575" s="109"/>
      <c r="F575" s="109"/>
      <c r="G575" s="109"/>
      <c r="H575" s="109"/>
      <c r="I575" s="110"/>
    </row>
    <row r="576" spans="2:9">
      <c r="B576" s="109"/>
      <c r="C576" s="109"/>
      <c r="D576" s="109"/>
      <c r="E576" s="109"/>
      <c r="F576" s="109"/>
      <c r="G576" s="109"/>
      <c r="H576" s="109"/>
      <c r="I576" s="110"/>
    </row>
    <row r="577" spans="2:9">
      <c r="B577" s="109"/>
      <c r="C577" s="109"/>
      <c r="D577" s="109"/>
      <c r="E577" s="109"/>
      <c r="F577" s="109"/>
      <c r="G577" s="109"/>
      <c r="H577" s="109"/>
      <c r="I577" s="110"/>
    </row>
    <row r="578" spans="2:9">
      <c r="B578" s="109"/>
      <c r="C578" s="109"/>
      <c r="D578" s="109"/>
      <c r="E578" s="109"/>
      <c r="F578" s="109"/>
      <c r="G578" s="109"/>
      <c r="H578" s="109"/>
      <c r="I578" s="110"/>
    </row>
    <row r="579" spans="2:9">
      <c r="B579" s="109"/>
      <c r="C579" s="109"/>
      <c r="D579" s="109"/>
      <c r="E579" s="109"/>
      <c r="F579" s="109"/>
      <c r="G579" s="109"/>
      <c r="H579" s="109"/>
      <c r="I579" s="110"/>
    </row>
    <row r="580" spans="2:9">
      <c r="B580" s="109"/>
      <c r="C580" s="109"/>
      <c r="D580" s="109"/>
      <c r="E580" s="109"/>
      <c r="F580" s="109"/>
      <c r="G580" s="109"/>
      <c r="H580" s="109"/>
      <c r="I580" s="110"/>
    </row>
    <row r="581" spans="2:9">
      <c r="B581" s="109"/>
      <c r="C581" s="109"/>
      <c r="D581" s="109"/>
      <c r="E581" s="109"/>
      <c r="F581" s="109"/>
      <c r="G581" s="109"/>
      <c r="H581" s="109"/>
      <c r="I581" s="110"/>
    </row>
    <row r="582" spans="2:9">
      <c r="B582" s="109"/>
      <c r="C582" s="109"/>
      <c r="D582" s="109"/>
      <c r="E582" s="109"/>
      <c r="F582" s="109"/>
      <c r="G582" s="109"/>
      <c r="H582" s="109"/>
      <c r="I582" s="110"/>
    </row>
    <row r="583" spans="2:9">
      <c r="B583" s="109"/>
      <c r="C583" s="109"/>
      <c r="D583" s="109"/>
      <c r="E583" s="109"/>
      <c r="F583" s="109"/>
      <c r="G583" s="109"/>
      <c r="H583" s="109"/>
      <c r="I583" s="110"/>
    </row>
    <row r="584" spans="2:9">
      <c r="B584" s="109"/>
      <c r="C584" s="109"/>
      <c r="D584" s="109"/>
      <c r="E584" s="109"/>
      <c r="F584" s="109"/>
      <c r="G584" s="109"/>
      <c r="H584" s="109"/>
      <c r="I584" s="110"/>
    </row>
    <row r="585" spans="2:9">
      <c r="B585" s="109"/>
      <c r="C585" s="109"/>
      <c r="D585" s="109"/>
      <c r="E585" s="109"/>
      <c r="F585" s="109"/>
      <c r="G585" s="109"/>
      <c r="H585" s="109"/>
      <c r="I585" s="110"/>
    </row>
    <row r="586" spans="2:9">
      <c r="B586" s="109"/>
      <c r="C586" s="109"/>
      <c r="D586" s="109"/>
      <c r="E586" s="109"/>
      <c r="F586" s="109"/>
      <c r="G586" s="109"/>
      <c r="H586" s="109"/>
      <c r="I586" s="110"/>
    </row>
    <row r="587" spans="2:9">
      <c r="B587" s="109"/>
      <c r="C587" s="109"/>
      <c r="D587" s="109"/>
      <c r="E587" s="109"/>
      <c r="F587" s="109"/>
      <c r="G587" s="109"/>
      <c r="H587" s="109"/>
      <c r="I587" s="110"/>
    </row>
    <row r="588" spans="2:9">
      <c r="B588" s="109"/>
      <c r="C588" s="109"/>
      <c r="D588" s="109"/>
      <c r="E588" s="109"/>
      <c r="F588" s="109"/>
      <c r="G588" s="109"/>
      <c r="H588" s="109"/>
      <c r="I588" s="110"/>
    </row>
    <row r="589" spans="2:9">
      <c r="B589" s="109"/>
      <c r="C589" s="109"/>
      <c r="D589" s="109"/>
      <c r="E589" s="109"/>
      <c r="F589" s="109"/>
      <c r="G589" s="109"/>
      <c r="H589" s="109"/>
      <c r="I589" s="110"/>
    </row>
    <row r="590" spans="2:9">
      <c r="B590" s="109"/>
      <c r="C590" s="109"/>
      <c r="D590" s="109"/>
      <c r="E590" s="109"/>
      <c r="F590" s="109"/>
      <c r="G590" s="109"/>
      <c r="H590" s="109"/>
      <c r="I590" s="110"/>
    </row>
    <row r="591" spans="2:9">
      <c r="B591" s="109"/>
      <c r="C591" s="109"/>
      <c r="D591" s="109"/>
      <c r="E591" s="109"/>
      <c r="F591" s="109"/>
      <c r="G591" s="109"/>
      <c r="H591" s="109"/>
      <c r="I591" s="110"/>
    </row>
    <row r="592" spans="2:9">
      <c r="B592" s="109"/>
      <c r="C592" s="109"/>
      <c r="D592" s="109"/>
      <c r="E592" s="109"/>
      <c r="F592" s="109"/>
      <c r="G592" s="109"/>
      <c r="H592" s="109"/>
      <c r="I592" s="110"/>
    </row>
    <row r="593" spans="2:9">
      <c r="B593" s="109"/>
      <c r="C593" s="109"/>
      <c r="D593" s="109"/>
      <c r="E593" s="109"/>
      <c r="F593" s="109"/>
      <c r="G593" s="109"/>
      <c r="H593" s="109"/>
      <c r="I593" s="110"/>
    </row>
    <row r="594" spans="2:9">
      <c r="B594" s="109"/>
      <c r="C594" s="109"/>
      <c r="D594" s="109"/>
      <c r="E594" s="109"/>
      <c r="F594" s="109"/>
      <c r="G594" s="109"/>
      <c r="H594" s="109"/>
      <c r="I594" s="110"/>
    </row>
    <row r="595" spans="2:9">
      <c r="B595" s="109"/>
      <c r="C595" s="109"/>
      <c r="D595" s="109"/>
      <c r="E595" s="109"/>
      <c r="F595" s="109"/>
      <c r="G595" s="109"/>
      <c r="H595" s="109"/>
      <c r="I595" s="110"/>
    </row>
    <row r="596" spans="2:9">
      <c r="B596" s="109"/>
      <c r="C596" s="109"/>
      <c r="D596" s="109"/>
      <c r="E596" s="109"/>
      <c r="F596" s="109"/>
      <c r="G596" s="109"/>
      <c r="H596" s="109"/>
      <c r="I596" s="110"/>
    </row>
    <row r="597" spans="2:9">
      <c r="B597" s="109"/>
      <c r="C597" s="109"/>
      <c r="D597" s="109"/>
      <c r="E597" s="109"/>
      <c r="F597" s="109"/>
      <c r="G597" s="109"/>
      <c r="H597" s="109"/>
      <c r="I597" s="110"/>
    </row>
    <row r="598" spans="2:9">
      <c r="B598" s="109"/>
      <c r="C598" s="109"/>
      <c r="D598" s="109"/>
      <c r="E598" s="109"/>
      <c r="F598" s="109"/>
      <c r="G598" s="109"/>
      <c r="H598" s="109"/>
      <c r="I598" s="110"/>
    </row>
    <row r="599" spans="2:9">
      <c r="B599" s="109"/>
      <c r="C599" s="109"/>
      <c r="D599" s="109"/>
      <c r="E599" s="109"/>
      <c r="F599" s="109"/>
      <c r="G599" s="109"/>
      <c r="H599" s="109"/>
      <c r="I599" s="110"/>
    </row>
    <row r="600" spans="2:9">
      <c r="B600" s="109"/>
      <c r="C600" s="109"/>
      <c r="D600" s="109"/>
      <c r="E600" s="109"/>
      <c r="F600" s="109"/>
      <c r="G600" s="109"/>
      <c r="H600" s="109"/>
      <c r="I600" s="110"/>
    </row>
    <row r="601" spans="2:9">
      <c r="B601" s="109"/>
      <c r="C601" s="109"/>
      <c r="D601" s="109"/>
      <c r="E601" s="109"/>
      <c r="F601" s="109"/>
      <c r="G601" s="109"/>
      <c r="H601" s="109"/>
      <c r="I601" s="110"/>
    </row>
    <row r="602" spans="2:9">
      <c r="B602" s="109"/>
      <c r="C602" s="109"/>
      <c r="D602" s="109"/>
      <c r="E602" s="109"/>
      <c r="F602" s="109"/>
      <c r="G602" s="109"/>
      <c r="H602" s="109"/>
      <c r="I602" s="110"/>
    </row>
    <row r="603" spans="2:9">
      <c r="B603" s="109"/>
      <c r="C603" s="109"/>
      <c r="D603" s="109"/>
      <c r="E603" s="109"/>
      <c r="F603" s="109"/>
      <c r="G603" s="109"/>
      <c r="H603" s="109"/>
      <c r="I603" s="110"/>
    </row>
    <row r="604" spans="2:9">
      <c r="B604" s="109"/>
      <c r="C604" s="109"/>
      <c r="D604" s="109"/>
      <c r="E604" s="109"/>
      <c r="F604" s="109"/>
      <c r="G604" s="109"/>
      <c r="H604" s="109"/>
      <c r="I604" s="110"/>
    </row>
    <row r="605" spans="2:9">
      <c r="B605" s="109"/>
      <c r="C605" s="109"/>
      <c r="D605" s="109"/>
      <c r="E605" s="109"/>
      <c r="F605" s="109"/>
      <c r="G605" s="109"/>
      <c r="H605" s="109"/>
      <c r="I605" s="110"/>
    </row>
    <row r="606" spans="2:9">
      <c r="B606" s="109"/>
      <c r="C606" s="109"/>
      <c r="D606" s="109"/>
      <c r="E606" s="109"/>
      <c r="F606" s="109"/>
      <c r="G606" s="109"/>
      <c r="H606" s="109"/>
      <c r="I606" s="110"/>
    </row>
    <row r="607" spans="2:9">
      <c r="B607" s="109"/>
      <c r="C607" s="109"/>
      <c r="D607" s="109"/>
      <c r="E607" s="109"/>
      <c r="F607" s="109"/>
      <c r="G607" s="109"/>
      <c r="H607" s="109"/>
      <c r="I607" s="110"/>
    </row>
    <row r="608" spans="2:9">
      <c r="B608" s="109"/>
      <c r="C608" s="109"/>
      <c r="D608" s="109"/>
      <c r="E608" s="109"/>
      <c r="F608" s="109"/>
      <c r="G608" s="109"/>
      <c r="H608" s="109"/>
      <c r="I608" s="110"/>
    </row>
    <row r="609" spans="2:9">
      <c r="B609" s="109"/>
      <c r="C609" s="109"/>
      <c r="D609" s="109"/>
      <c r="E609" s="109"/>
      <c r="F609" s="109"/>
      <c r="G609" s="109"/>
      <c r="H609" s="109"/>
      <c r="I609" s="110"/>
    </row>
    <row r="610" spans="2:9">
      <c r="B610" s="109"/>
      <c r="C610" s="109"/>
      <c r="D610" s="109"/>
      <c r="E610" s="109"/>
      <c r="F610" s="109"/>
      <c r="G610" s="109"/>
      <c r="H610" s="109"/>
      <c r="I610" s="110"/>
    </row>
    <row r="611" spans="2:9">
      <c r="B611" s="109"/>
      <c r="C611" s="109"/>
      <c r="D611" s="109"/>
      <c r="E611" s="109"/>
      <c r="F611" s="109"/>
      <c r="G611" s="109"/>
      <c r="H611" s="109"/>
      <c r="I611" s="110"/>
    </row>
    <row r="612" spans="2:9">
      <c r="B612" s="109"/>
      <c r="C612" s="109"/>
      <c r="D612" s="109"/>
      <c r="E612" s="109"/>
      <c r="F612" s="109"/>
      <c r="G612" s="109"/>
      <c r="H612" s="109"/>
      <c r="I612" s="110"/>
    </row>
    <row r="613" spans="2:9">
      <c r="B613" s="109"/>
      <c r="C613" s="109"/>
      <c r="D613" s="109"/>
      <c r="E613" s="109"/>
      <c r="F613" s="109"/>
      <c r="G613" s="109"/>
      <c r="H613" s="109"/>
      <c r="I613" s="110"/>
    </row>
    <row r="614" spans="2:9">
      <c r="B614" s="109"/>
      <c r="C614" s="109"/>
      <c r="D614" s="109"/>
      <c r="E614" s="109"/>
      <c r="F614" s="109"/>
      <c r="G614" s="109"/>
      <c r="H614" s="109"/>
      <c r="I614" s="110"/>
    </row>
    <row r="615" spans="2:9">
      <c r="B615" s="109"/>
      <c r="C615" s="109"/>
      <c r="D615" s="109"/>
      <c r="E615" s="109"/>
      <c r="F615" s="109"/>
      <c r="G615" s="109"/>
      <c r="H615" s="109"/>
      <c r="I615" s="110"/>
    </row>
    <row r="616" spans="2:9">
      <c r="B616" s="109"/>
      <c r="C616" s="109"/>
      <c r="D616" s="109"/>
      <c r="E616" s="109"/>
      <c r="F616" s="109"/>
      <c r="G616" s="109"/>
      <c r="H616" s="109"/>
      <c r="I616" s="110"/>
    </row>
    <row r="617" spans="2:9">
      <c r="B617" s="109"/>
      <c r="C617" s="109"/>
      <c r="D617" s="109"/>
      <c r="E617" s="109"/>
      <c r="F617" s="109"/>
      <c r="G617" s="109"/>
      <c r="H617" s="109"/>
      <c r="I617" s="110"/>
    </row>
    <row r="618" spans="2:9">
      <c r="B618" s="109"/>
      <c r="C618" s="109"/>
      <c r="D618" s="109"/>
      <c r="E618" s="109"/>
      <c r="F618" s="109"/>
      <c r="G618" s="109"/>
      <c r="H618" s="109"/>
      <c r="I618" s="110"/>
    </row>
    <row r="619" spans="2:9">
      <c r="B619" s="109"/>
      <c r="C619" s="109"/>
      <c r="D619" s="109"/>
      <c r="E619" s="109"/>
      <c r="F619" s="109"/>
      <c r="G619" s="109"/>
      <c r="H619" s="109"/>
      <c r="I619" s="110"/>
    </row>
    <row r="620" spans="2:9">
      <c r="B620" s="109"/>
      <c r="C620" s="109"/>
      <c r="D620" s="109"/>
      <c r="E620" s="109"/>
      <c r="F620" s="109"/>
      <c r="G620" s="109"/>
      <c r="H620" s="109"/>
      <c r="I620" s="110"/>
    </row>
    <row r="621" spans="2:9">
      <c r="B621" s="109"/>
      <c r="C621" s="109"/>
      <c r="D621" s="109"/>
      <c r="E621" s="109"/>
      <c r="F621" s="109"/>
      <c r="G621" s="109"/>
      <c r="H621" s="109"/>
      <c r="I621" s="110"/>
    </row>
    <row r="622" spans="2:9">
      <c r="B622" s="109"/>
      <c r="C622" s="109"/>
      <c r="D622" s="109"/>
      <c r="E622" s="109"/>
      <c r="F622" s="109"/>
      <c r="G622" s="109"/>
      <c r="H622" s="109"/>
      <c r="I622" s="110"/>
    </row>
    <row r="623" spans="2:9">
      <c r="B623" s="109"/>
      <c r="C623" s="109"/>
      <c r="D623" s="109"/>
      <c r="E623" s="109"/>
      <c r="F623" s="109"/>
      <c r="G623" s="109"/>
      <c r="H623" s="109"/>
      <c r="I623" s="110"/>
    </row>
    <row r="624" spans="2:9">
      <c r="B624" s="109"/>
      <c r="C624" s="109"/>
      <c r="D624" s="109"/>
      <c r="E624" s="109"/>
      <c r="F624" s="109"/>
      <c r="G624" s="109"/>
      <c r="H624" s="109"/>
      <c r="I624" s="110"/>
    </row>
    <row r="625" spans="2:9">
      <c r="B625" s="109"/>
      <c r="C625" s="109"/>
      <c r="D625" s="109"/>
      <c r="E625" s="109"/>
      <c r="F625" s="109"/>
      <c r="G625" s="109"/>
      <c r="H625" s="109"/>
      <c r="I625" s="110"/>
    </row>
    <row r="626" spans="2:9">
      <c r="B626" s="109"/>
      <c r="C626" s="109"/>
      <c r="D626" s="109"/>
      <c r="E626" s="109"/>
      <c r="F626" s="109"/>
      <c r="G626" s="109"/>
      <c r="H626" s="109"/>
      <c r="I626" s="110"/>
    </row>
    <row r="627" spans="2:9">
      <c r="B627" s="109"/>
      <c r="C627" s="109"/>
      <c r="D627" s="109"/>
      <c r="E627" s="109"/>
      <c r="F627" s="109"/>
      <c r="G627" s="109"/>
      <c r="H627" s="109"/>
      <c r="I627" s="110"/>
    </row>
    <row r="628" spans="2:9">
      <c r="B628" s="109"/>
      <c r="C628" s="109"/>
      <c r="D628" s="109"/>
      <c r="E628" s="109"/>
      <c r="F628" s="109"/>
      <c r="G628" s="109"/>
      <c r="H628" s="109"/>
      <c r="I628" s="110"/>
    </row>
    <row r="629" spans="2:9">
      <c r="B629" s="109"/>
      <c r="C629" s="109"/>
      <c r="D629" s="109"/>
      <c r="E629" s="109"/>
      <c r="F629" s="109"/>
      <c r="G629" s="109"/>
      <c r="H629" s="109"/>
      <c r="I629" s="110"/>
    </row>
    <row r="630" spans="2:9">
      <c r="B630" s="109"/>
      <c r="C630" s="109"/>
      <c r="D630" s="109"/>
      <c r="E630" s="109"/>
      <c r="F630" s="109"/>
      <c r="G630" s="109"/>
      <c r="H630" s="109"/>
      <c r="I630" s="110"/>
    </row>
    <row r="631" spans="2:9">
      <c r="B631" s="109"/>
      <c r="C631" s="109"/>
      <c r="D631" s="109"/>
      <c r="E631" s="109"/>
      <c r="F631" s="109"/>
      <c r="G631" s="109"/>
      <c r="H631" s="109"/>
      <c r="I631" s="110"/>
    </row>
    <row r="632" spans="2:9">
      <c r="B632" s="109"/>
      <c r="C632" s="109"/>
      <c r="D632" s="109"/>
      <c r="E632" s="109"/>
      <c r="F632" s="109"/>
      <c r="G632" s="109"/>
      <c r="H632" s="109"/>
      <c r="I632" s="110"/>
    </row>
    <row r="633" spans="2:9">
      <c r="B633" s="109"/>
      <c r="C633" s="109"/>
      <c r="D633" s="109"/>
      <c r="E633" s="109"/>
      <c r="F633" s="109"/>
      <c r="G633" s="109"/>
      <c r="H633" s="109"/>
      <c r="I633" s="110"/>
    </row>
    <row r="634" spans="2:9">
      <c r="B634" s="109"/>
      <c r="C634" s="109"/>
      <c r="D634" s="109"/>
      <c r="E634" s="109"/>
      <c r="F634" s="109"/>
      <c r="G634" s="109"/>
      <c r="H634" s="109"/>
      <c r="I634" s="110"/>
    </row>
    <row r="635" spans="2:9">
      <c r="B635" s="109"/>
      <c r="C635" s="109"/>
      <c r="D635" s="109"/>
      <c r="E635" s="109"/>
      <c r="F635" s="109"/>
      <c r="G635" s="109"/>
      <c r="H635" s="109"/>
      <c r="I635" s="110"/>
    </row>
    <row r="636" spans="2:9">
      <c r="B636" s="109"/>
      <c r="C636" s="109"/>
      <c r="D636" s="109"/>
      <c r="E636" s="109"/>
      <c r="F636" s="109"/>
      <c r="G636" s="109"/>
      <c r="H636" s="109"/>
      <c r="I636" s="110"/>
    </row>
    <row r="637" spans="2:9">
      <c r="B637" s="109"/>
      <c r="C637" s="109"/>
      <c r="D637" s="109"/>
      <c r="E637" s="109"/>
      <c r="F637" s="109"/>
      <c r="G637" s="109"/>
      <c r="H637" s="109"/>
      <c r="I637" s="110"/>
    </row>
    <row r="638" spans="2:9">
      <c r="B638" s="109"/>
      <c r="C638" s="109"/>
      <c r="D638" s="109"/>
      <c r="E638" s="109"/>
      <c r="F638" s="109"/>
      <c r="G638" s="109"/>
      <c r="H638" s="109"/>
      <c r="I638" s="110"/>
    </row>
    <row r="639" spans="2:9">
      <c r="B639" s="109"/>
      <c r="C639" s="109"/>
      <c r="D639" s="109"/>
      <c r="E639" s="109"/>
      <c r="F639" s="109"/>
      <c r="G639" s="109"/>
      <c r="H639" s="109"/>
      <c r="I639" s="110"/>
    </row>
    <row r="640" spans="2:9">
      <c r="B640" s="109"/>
      <c r="C640" s="109"/>
      <c r="D640" s="109"/>
      <c r="E640" s="109"/>
      <c r="F640" s="109"/>
      <c r="G640" s="109"/>
      <c r="H640" s="109"/>
      <c r="I640" s="110"/>
    </row>
    <row r="641" spans="2:9">
      <c r="B641" s="109"/>
      <c r="C641" s="109"/>
      <c r="D641" s="109"/>
      <c r="E641" s="109"/>
      <c r="F641" s="109"/>
      <c r="G641" s="109"/>
      <c r="H641" s="109"/>
      <c r="I641" s="110"/>
    </row>
    <row r="642" spans="2:9">
      <c r="B642" s="109"/>
      <c r="C642" s="109"/>
      <c r="D642" s="109"/>
      <c r="E642" s="109"/>
      <c r="F642" s="109"/>
      <c r="G642" s="109"/>
      <c r="H642" s="109"/>
      <c r="I642" s="110"/>
    </row>
    <row r="643" spans="2:9">
      <c r="B643" s="109"/>
      <c r="C643" s="109"/>
      <c r="D643" s="109"/>
      <c r="E643" s="109"/>
      <c r="F643" s="109"/>
      <c r="G643" s="109"/>
      <c r="H643" s="109"/>
      <c r="I643" s="110"/>
    </row>
    <row r="644" spans="2:9">
      <c r="B644" s="109"/>
      <c r="C644" s="109"/>
      <c r="D644" s="109"/>
      <c r="E644" s="109"/>
      <c r="F644" s="109"/>
      <c r="G644" s="109"/>
      <c r="H644" s="109"/>
      <c r="I644" s="110"/>
    </row>
    <row r="645" spans="2:9">
      <c r="B645" s="109"/>
      <c r="C645" s="109"/>
      <c r="D645" s="109"/>
      <c r="E645" s="109"/>
      <c r="F645" s="109"/>
      <c r="G645" s="109"/>
      <c r="H645" s="109"/>
      <c r="I645" s="110"/>
    </row>
    <row r="646" spans="2:9">
      <c r="B646" s="109"/>
      <c r="C646" s="109"/>
      <c r="D646" s="109"/>
      <c r="E646" s="109"/>
      <c r="F646" s="109"/>
      <c r="G646" s="109"/>
      <c r="H646" s="109"/>
      <c r="I646" s="110"/>
    </row>
    <row r="647" spans="2:9">
      <c r="B647" s="109"/>
      <c r="C647" s="109"/>
      <c r="D647" s="109"/>
      <c r="E647" s="109"/>
      <c r="F647" s="109"/>
      <c r="G647" s="109"/>
      <c r="H647" s="109"/>
      <c r="I647" s="110"/>
    </row>
    <row r="648" spans="2:9">
      <c r="B648" s="109"/>
      <c r="C648" s="109"/>
      <c r="D648" s="109"/>
      <c r="E648" s="109"/>
      <c r="F648" s="109"/>
      <c r="G648" s="109"/>
      <c r="H648" s="109"/>
      <c r="I648" s="110"/>
    </row>
    <row r="649" spans="2:9">
      <c r="B649" s="109"/>
      <c r="C649" s="109"/>
      <c r="D649" s="109"/>
      <c r="E649" s="109"/>
      <c r="F649" s="109"/>
      <c r="G649" s="109"/>
      <c r="H649" s="109"/>
      <c r="I649" s="110"/>
    </row>
    <row r="650" spans="2:9">
      <c r="B650" s="109"/>
      <c r="C650" s="109"/>
      <c r="D650" s="109"/>
      <c r="E650" s="109"/>
      <c r="F650" s="109"/>
      <c r="G650" s="109"/>
      <c r="H650" s="109"/>
      <c r="I650" s="110"/>
    </row>
    <row r="651" spans="2:9">
      <c r="B651" s="109"/>
      <c r="C651" s="109"/>
      <c r="D651" s="109"/>
      <c r="E651" s="109"/>
      <c r="F651" s="109"/>
      <c r="G651" s="109"/>
      <c r="H651" s="109"/>
      <c r="I651" s="110"/>
    </row>
    <row r="652" spans="2:9">
      <c r="B652" s="109"/>
      <c r="C652" s="109"/>
      <c r="D652" s="109"/>
      <c r="E652" s="109"/>
      <c r="F652" s="109"/>
      <c r="G652" s="109"/>
      <c r="H652" s="109"/>
      <c r="I652" s="110"/>
    </row>
    <row r="653" spans="2:9">
      <c r="B653" s="109"/>
      <c r="C653" s="109"/>
      <c r="D653" s="109"/>
      <c r="E653" s="109"/>
      <c r="F653" s="109"/>
      <c r="G653" s="109"/>
      <c r="H653" s="109"/>
      <c r="I653" s="110"/>
    </row>
    <row r="654" spans="2:9">
      <c r="B654" s="109"/>
      <c r="C654" s="109"/>
      <c r="D654" s="109"/>
      <c r="E654" s="109"/>
      <c r="F654" s="109"/>
      <c r="G654" s="109"/>
      <c r="H654" s="109"/>
      <c r="I654" s="110"/>
    </row>
    <row r="655" spans="2:9">
      <c r="B655" s="109"/>
      <c r="C655" s="109"/>
      <c r="D655" s="109"/>
      <c r="E655" s="109"/>
      <c r="F655" s="109"/>
      <c r="G655" s="109"/>
      <c r="H655" s="109"/>
      <c r="I655" s="110"/>
    </row>
    <row r="656" spans="2:9">
      <c r="B656" s="109"/>
      <c r="C656" s="109"/>
      <c r="D656" s="109"/>
      <c r="E656" s="109"/>
      <c r="F656" s="109"/>
      <c r="G656" s="109"/>
      <c r="H656" s="109"/>
      <c r="I656" s="110"/>
    </row>
    <row r="657" spans="2:9">
      <c r="B657" s="109"/>
      <c r="C657" s="109"/>
      <c r="D657" s="109"/>
      <c r="E657" s="109"/>
      <c r="F657" s="109"/>
      <c r="G657" s="109"/>
      <c r="H657" s="109"/>
      <c r="I657" s="110"/>
    </row>
    <row r="658" spans="2:9">
      <c r="B658" s="109"/>
      <c r="C658" s="109"/>
      <c r="D658" s="109"/>
      <c r="E658" s="109"/>
      <c r="F658" s="109"/>
      <c r="G658" s="109"/>
      <c r="H658" s="109"/>
      <c r="I658" s="110"/>
    </row>
    <row r="659" spans="2:9">
      <c r="B659" s="109"/>
      <c r="C659" s="109"/>
      <c r="D659" s="109"/>
      <c r="E659" s="109"/>
      <c r="F659" s="109"/>
      <c r="G659" s="109"/>
      <c r="H659" s="109"/>
      <c r="I659" s="110"/>
    </row>
    <row r="660" spans="2:9">
      <c r="B660" s="109"/>
      <c r="C660" s="109"/>
      <c r="D660" s="109"/>
      <c r="E660" s="109"/>
      <c r="F660" s="109"/>
      <c r="G660" s="109"/>
      <c r="H660" s="109"/>
      <c r="I660" s="110"/>
    </row>
    <row r="661" spans="2:9">
      <c r="B661" s="109"/>
      <c r="C661" s="109"/>
      <c r="D661" s="109"/>
      <c r="E661" s="109"/>
      <c r="F661" s="109"/>
      <c r="G661" s="109"/>
      <c r="H661" s="109"/>
      <c r="I661" s="110"/>
    </row>
    <row r="662" spans="2:9">
      <c r="B662" s="109"/>
      <c r="C662" s="109"/>
      <c r="D662" s="109"/>
      <c r="E662" s="109"/>
      <c r="F662" s="109"/>
      <c r="G662" s="109"/>
      <c r="H662" s="109"/>
      <c r="I662" s="110"/>
    </row>
    <row r="663" spans="2:9">
      <c r="B663" s="109"/>
      <c r="C663" s="109"/>
      <c r="D663" s="109"/>
      <c r="E663" s="109"/>
      <c r="F663" s="109"/>
      <c r="G663" s="109"/>
      <c r="H663" s="109"/>
      <c r="I663" s="110"/>
    </row>
    <row r="664" spans="2:9">
      <c r="B664" s="109"/>
      <c r="C664" s="109"/>
      <c r="D664" s="109"/>
      <c r="E664" s="109"/>
      <c r="F664" s="109"/>
      <c r="G664" s="109"/>
      <c r="H664" s="109"/>
      <c r="I664" s="110"/>
    </row>
    <row r="665" spans="2:9">
      <c r="B665" s="109"/>
      <c r="C665" s="109"/>
      <c r="D665" s="109"/>
      <c r="E665" s="109"/>
      <c r="F665" s="109"/>
      <c r="G665" s="109"/>
      <c r="H665" s="109"/>
      <c r="I665" s="110"/>
    </row>
    <row r="666" spans="2:9">
      <c r="B666" s="109"/>
      <c r="C666" s="109"/>
      <c r="D666" s="109"/>
      <c r="E666" s="109"/>
      <c r="F666" s="109"/>
      <c r="G666" s="109"/>
      <c r="H666" s="109"/>
      <c r="I666" s="110"/>
    </row>
    <row r="667" spans="2:9">
      <c r="B667" s="109"/>
      <c r="C667" s="109"/>
      <c r="D667" s="109"/>
      <c r="E667" s="109"/>
      <c r="F667" s="109"/>
      <c r="G667" s="109"/>
      <c r="H667" s="109"/>
      <c r="I667" s="110"/>
    </row>
    <row r="668" spans="2:9">
      <c r="B668" s="109"/>
      <c r="C668" s="109"/>
      <c r="D668" s="109"/>
      <c r="E668" s="109"/>
      <c r="F668" s="109"/>
      <c r="G668" s="109"/>
      <c r="H668" s="109"/>
      <c r="I668" s="110"/>
    </row>
    <row r="669" spans="2:9">
      <c r="B669" s="109"/>
      <c r="C669" s="109"/>
      <c r="D669" s="109"/>
      <c r="E669" s="109"/>
      <c r="F669" s="109"/>
      <c r="G669" s="109"/>
      <c r="H669" s="109"/>
      <c r="I669" s="110"/>
    </row>
    <row r="670" spans="2:9">
      <c r="B670" s="109"/>
      <c r="C670" s="109"/>
      <c r="D670" s="109"/>
      <c r="E670" s="109"/>
      <c r="F670" s="109"/>
      <c r="G670" s="109"/>
      <c r="H670" s="109"/>
      <c r="I670" s="110"/>
    </row>
    <row r="671" spans="2:9">
      <c r="B671" s="109"/>
      <c r="C671" s="109"/>
      <c r="D671" s="109"/>
      <c r="E671" s="109"/>
      <c r="F671" s="109"/>
      <c r="G671" s="109"/>
      <c r="H671" s="109"/>
      <c r="I671" s="110"/>
    </row>
    <row r="672" spans="2:9">
      <c r="B672" s="109"/>
      <c r="C672" s="109"/>
      <c r="D672" s="109"/>
      <c r="E672" s="109"/>
      <c r="F672" s="109"/>
      <c r="G672" s="109"/>
      <c r="H672" s="109"/>
      <c r="I672" s="110"/>
    </row>
    <row r="673" spans="2:9">
      <c r="B673" s="109"/>
      <c r="C673" s="109"/>
      <c r="D673" s="109"/>
      <c r="E673" s="109"/>
      <c r="F673" s="109"/>
      <c r="G673" s="109"/>
      <c r="H673" s="109"/>
      <c r="I673" s="110"/>
    </row>
    <row r="674" spans="2:9">
      <c r="B674" s="109"/>
      <c r="C674" s="109"/>
      <c r="D674" s="109"/>
      <c r="E674" s="109"/>
      <c r="F674" s="109"/>
      <c r="G674" s="109"/>
      <c r="H674" s="109"/>
      <c r="I674" s="110"/>
    </row>
    <row r="675" spans="2:9">
      <c r="B675" s="109"/>
      <c r="C675" s="109"/>
      <c r="D675" s="109"/>
      <c r="E675" s="109"/>
      <c r="F675" s="109"/>
      <c r="G675" s="109"/>
      <c r="H675" s="109"/>
      <c r="I675" s="110"/>
    </row>
    <row r="676" spans="2:9">
      <c r="B676" s="109"/>
      <c r="C676" s="109"/>
      <c r="D676" s="109"/>
      <c r="E676" s="109"/>
      <c r="F676" s="109"/>
      <c r="G676" s="109"/>
      <c r="H676" s="109"/>
      <c r="I676" s="110"/>
    </row>
    <row r="677" spans="2:9">
      <c r="B677" s="109"/>
      <c r="C677" s="109"/>
      <c r="D677" s="109"/>
      <c r="E677" s="109"/>
      <c r="F677" s="109"/>
      <c r="G677" s="109"/>
      <c r="H677" s="109"/>
      <c r="I677" s="110"/>
    </row>
    <row r="678" spans="2:9">
      <c r="B678" s="109"/>
      <c r="C678" s="109"/>
      <c r="D678" s="109"/>
      <c r="E678" s="109"/>
      <c r="F678" s="109"/>
      <c r="G678" s="109"/>
      <c r="H678" s="109"/>
      <c r="I678" s="110"/>
    </row>
    <row r="679" spans="2:9">
      <c r="B679" s="109"/>
      <c r="C679" s="109"/>
      <c r="D679" s="109"/>
      <c r="E679" s="109"/>
      <c r="F679" s="109"/>
      <c r="G679" s="109"/>
      <c r="H679" s="109"/>
      <c r="I679" s="110"/>
    </row>
    <row r="680" spans="2:9">
      <c r="B680" s="109"/>
      <c r="C680" s="109"/>
      <c r="D680" s="109"/>
      <c r="E680" s="109"/>
      <c r="F680" s="109"/>
      <c r="G680" s="109"/>
      <c r="H680" s="109"/>
      <c r="I680" s="110"/>
    </row>
    <row r="681" spans="2:9">
      <c r="B681" s="109"/>
      <c r="C681" s="109"/>
      <c r="D681" s="109"/>
      <c r="E681" s="109"/>
      <c r="F681" s="109"/>
      <c r="G681" s="109"/>
      <c r="H681" s="109"/>
      <c r="I681" s="110"/>
    </row>
    <row r="682" spans="2:9">
      <c r="B682" s="109"/>
      <c r="C682" s="109"/>
      <c r="D682" s="109"/>
      <c r="E682" s="109"/>
      <c r="F682" s="109"/>
      <c r="G682" s="109"/>
      <c r="H682" s="109"/>
      <c r="I682" s="110"/>
    </row>
    <row r="683" spans="2:9">
      <c r="B683" s="109"/>
      <c r="C683" s="109"/>
      <c r="D683" s="109"/>
      <c r="E683" s="109"/>
      <c r="F683" s="109"/>
      <c r="G683" s="109"/>
      <c r="H683" s="109"/>
      <c r="I683" s="110"/>
    </row>
    <row r="684" spans="2:9">
      <c r="B684" s="109"/>
      <c r="C684" s="109"/>
      <c r="D684" s="109"/>
      <c r="E684" s="109"/>
      <c r="F684" s="109"/>
      <c r="G684" s="109"/>
      <c r="H684" s="109"/>
      <c r="I684" s="110"/>
    </row>
    <row r="685" spans="2:9">
      <c r="B685" s="109"/>
      <c r="C685" s="109"/>
      <c r="D685" s="109"/>
      <c r="E685" s="109"/>
      <c r="F685" s="109"/>
      <c r="G685" s="109"/>
      <c r="H685" s="109"/>
      <c r="I685" s="110"/>
    </row>
    <row r="686" spans="2:9">
      <c r="B686" s="109"/>
      <c r="C686" s="109"/>
      <c r="D686" s="109"/>
      <c r="E686" s="109"/>
      <c r="F686" s="109"/>
      <c r="G686" s="109"/>
      <c r="H686" s="109"/>
      <c r="I686" s="110"/>
    </row>
    <row r="687" spans="2:9">
      <c r="B687" s="109"/>
      <c r="C687" s="109"/>
      <c r="D687" s="109"/>
      <c r="E687" s="109"/>
      <c r="F687" s="109"/>
      <c r="G687" s="109"/>
      <c r="H687" s="109"/>
      <c r="I687" s="110"/>
    </row>
    <row r="688" spans="2:9">
      <c r="B688" s="109"/>
      <c r="C688" s="109"/>
      <c r="D688" s="109"/>
      <c r="E688" s="109"/>
      <c r="F688" s="109"/>
      <c r="G688" s="109"/>
      <c r="H688" s="109"/>
      <c r="I688" s="110"/>
    </row>
    <row r="689" spans="2:9">
      <c r="B689" s="109"/>
      <c r="C689" s="109"/>
      <c r="D689" s="109"/>
      <c r="E689" s="109"/>
      <c r="F689" s="109"/>
      <c r="G689" s="109"/>
      <c r="H689" s="109"/>
      <c r="I689" s="110"/>
    </row>
    <row r="690" spans="2:9">
      <c r="B690" s="109"/>
      <c r="C690" s="109"/>
      <c r="D690" s="109"/>
      <c r="E690" s="109"/>
      <c r="F690" s="109"/>
      <c r="G690" s="109"/>
      <c r="H690" s="109"/>
      <c r="I690" s="110"/>
    </row>
    <row r="691" spans="2:9">
      <c r="B691" s="109"/>
      <c r="C691" s="109"/>
      <c r="D691" s="109"/>
      <c r="E691" s="109"/>
      <c r="F691" s="109"/>
      <c r="G691" s="109"/>
      <c r="H691" s="109"/>
      <c r="I691" s="110"/>
    </row>
    <row r="692" spans="2:9">
      <c r="B692" s="109"/>
      <c r="C692" s="109"/>
      <c r="D692" s="109"/>
      <c r="E692" s="109"/>
      <c r="F692" s="109"/>
      <c r="G692" s="109"/>
      <c r="H692" s="109"/>
      <c r="I692" s="110"/>
    </row>
    <row r="693" spans="2:9">
      <c r="B693" s="109"/>
      <c r="C693" s="109"/>
      <c r="D693" s="109"/>
      <c r="E693" s="109"/>
      <c r="F693" s="109"/>
      <c r="G693" s="109"/>
      <c r="H693" s="109"/>
      <c r="I693" s="110"/>
    </row>
    <row r="694" spans="2:9">
      <c r="B694" s="109"/>
      <c r="C694" s="109"/>
      <c r="D694" s="109"/>
      <c r="E694" s="109"/>
      <c r="F694" s="109"/>
      <c r="G694" s="109"/>
      <c r="H694" s="109"/>
      <c r="I694" s="110"/>
    </row>
    <row r="695" spans="2:9">
      <c r="B695" s="109"/>
      <c r="C695" s="109"/>
      <c r="D695" s="109"/>
      <c r="E695" s="109"/>
      <c r="F695" s="109"/>
      <c r="G695" s="109"/>
      <c r="H695" s="109"/>
      <c r="I695" s="110"/>
    </row>
    <row r="696" spans="2:9">
      <c r="B696" s="109"/>
      <c r="C696" s="109"/>
      <c r="D696" s="109"/>
      <c r="E696" s="109"/>
      <c r="F696" s="109"/>
      <c r="G696" s="109"/>
      <c r="H696" s="109"/>
      <c r="I696" s="110"/>
    </row>
    <row r="697" spans="2:9">
      <c r="B697" s="109"/>
      <c r="C697" s="109"/>
      <c r="D697" s="109"/>
      <c r="E697" s="109"/>
      <c r="F697" s="109"/>
      <c r="G697" s="109"/>
      <c r="H697" s="109"/>
      <c r="I697" s="110"/>
    </row>
    <row r="698" spans="2:9">
      <c r="B698" s="109"/>
      <c r="C698" s="109"/>
      <c r="D698" s="109"/>
      <c r="E698" s="109"/>
      <c r="F698" s="109"/>
      <c r="G698" s="109"/>
      <c r="H698" s="109"/>
      <c r="I698" s="110"/>
    </row>
    <row r="699" spans="2:9">
      <c r="B699" s="109"/>
      <c r="C699" s="109"/>
      <c r="D699" s="109"/>
      <c r="E699" s="109"/>
      <c r="F699" s="109"/>
      <c r="G699" s="109"/>
      <c r="H699" s="109"/>
      <c r="I699" s="110"/>
    </row>
    <row r="700" spans="2:9">
      <c r="B700" s="109"/>
      <c r="C700" s="109"/>
      <c r="D700" s="109"/>
      <c r="E700" s="109"/>
      <c r="F700" s="109"/>
      <c r="G700" s="109"/>
      <c r="H700" s="109"/>
      <c r="I700" s="110"/>
    </row>
    <row r="701" spans="2:9">
      <c r="B701" s="109"/>
      <c r="C701" s="109"/>
      <c r="D701" s="109"/>
      <c r="E701" s="109"/>
      <c r="F701" s="109"/>
      <c r="G701" s="109"/>
      <c r="H701" s="109"/>
      <c r="I701" s="110"/>
    </row>
    <row r="702" spans="2:9">
      <c r="B702" s="109"/>
      <c r="C702" s="109"/>
      <c r="D702" s="109"/>
      <c r="E702" s="109"/>
      <c r="F702" s="109"/>
      <c r="G702" s="109"/>
      <c r="H702" s="109"/>
      <c r="I702" s="110"/>
    </row>
    <row r="703" spans="2:9">
      <c r="B703" s="109"/>
      <c r="C703" s="109"/>
      <c r="D703" s="109"/>
      <c r="E703" s="109"/>
      <c r="F703" s="109"/>
      <c r="G703" s="109"/>
      <c r="H703" s="109"/>
      <c r="I703" s="110"/>
    </row>
    <row r="704" spans="2:9">
      <c r="B704" s="109"/>
      <c r="C704" s="109"/>
      <c r="D704" s="109"/>
      <c r="E704" s="109"/>
      <c r="F704" s="109"/>
      <c r="G704" s="109"/>
      <c r="H704" s="109"/>
      <c r="I704" s="110"/>
    </row>
    <row r="705" spans="2:9">
      <c r="B705" s="109"/>
      <c r="C705" s="109"/>
      <c r="D705" s="109"/>
      <c r="E705" s="109"/>
      <c r="F705" s="109"/>
      <c r="G705" s="109"/>
      <c r="H705" s="109"/>
      <c r="I705" s="110"/>
    </row>
    <row r="706" spans="2:9">
      <c r="B706" s="109"/>
      <c r="C706" s="109"/>
      <c r="D706" s="109"/>
      <c r="E706" s="109"/>
      <c r="F706" s="109"/>
      <c r="G706" s="109"/>
      <c r="H706" s="109"/>
      <c r="I706" s="110"/>
    </row>
    <row r="707" spans="2:9">
      <c r="B707" s="109"/>
      <c r="C707" s="109"/>
      <c r="D707" s="109"/>
      <c r="E707" s="109"/>
      <c r="F707" s="109"/>
      <c r="G707" s="109"/>
      <c r="H707" s="109"/>
      <c r="I707" s="110"/>
    </row>
    <row r="708" spans="2:9">
      <c r="B708" s="109"/>
      <c r="C708" s="109"/>
      <c r="D708" s="109"/>
      <c r="E708" s="109"/>
      <c r="F708" s="109"/>
      <c r="G708" s="109"/>
      <c r="H708" s="109"/>
      <c r="I708" s="110"/>
    </row>
    <row r="709" spans="2:9">
      <c r="B709" s="109"/>
      <c r="C709" s="109"/>
      <c r="D709" s="109"/>
      <c r="E709" s="109"/>
      <c r="F709" s="109"/>
      <c r="G709" s="109"/>
      <c r="H709" s="109"/>
      <c r="I709" s="110"/>
    </row>
    <row r="710" spans="2:9">
      <c r="B710" s="109"/>
      <c r="C710" s="109"/>
      <c r="D710" s="109"/>
      <c r="E710" s="109"/>
      <c r="F710" s="109"/>
      <c r="G710" s="109"/>
      <c r="H710" s="109"/>
      <c r="I710" s="110"/>
    </row>
    <row r="711" spans="2:9">
      <c r="B711" s="109"/>
      <c r="C711" s="109"/>
      <c r="D711" s="109"/>
      <c r="E711" s="109"/>
      <c r="F711" s="109"/>
      <c r="G711" s="109"/>
      <c r="H711" s="109"/>
      <c r="I711" s="110"/>
    </row>
    <row r="712" spans="2:9">
      <c r="B712" s="109"/>
      <c r="C712" s="109"/>
      <c r="D712" s="109"/>
      <c r="E712" s="109"/>
      <c r="F712" s="109"/>
      <c r="G712" s="109"/>
      <c r="H712" s="109"/>
      <c r="I712" s="110"/>
    </row>
    <row r="713" spans="2:9">
      <c r="B713" s="109"/>
      <c r="C713" s="109"/>
      <c r="D713" s="109"/>
      <c r="E713" s="109"/>
      <c r="F713" s="109"/>
      <c r="G713" s="109"/>
      <c r="H713" s="109"/>
      <c r="I713" s="110"/>
    </row>
    <row r="714" spans="2:9">
      <c r="B714" s="109"/>
      <c r="C714" s="109"/>
      <c r="D714" s="109"/>
      <c r="E714" s="109"/>
      <c r="F714" s="109"/>
      <c r="G714" s="109"/>
      <c r="H714" s="109"/>
      <c r="I714" s="110"/>
    </row>
    <row r="715" spans="2:9">
      <c r="B715" s="109"/>
      <c r="C715" s="109"/>
      <c r="D715" s="109"/>
      <c r="E715" s="109"/>
      <c r="F715" s="109"/>
      <c r="G715" s="109"/>
      <c r="H715" s="109"/>
      <c r="I715" s="110"/>
    </row>
    <row r="716" spans="2:9">
      <c r="B716" s="109"/>
      <c r="C716" s="109"/>
      <c r="D716" s="109"/>
      <c r="E716" s="109"/>
      <c r="F716" s="109"/>
      <c r="G716" s="109"/>
      <c r="H716" s="109"/>
      <c r="I716" s="110"/>
    </row>
    <row r="717" spans="2:9">
      <c r="B717" s="109"/>
      <c r="C717" s="109"/>
      <c r="D717" s="109"/>
      <c r="E717" s="109"/>
      <c r="F717" s="109"/>
      <c r="G717" s="109"/>
      <c r="H717" s="109"/>
      <c r="I717" s="110"/>
    </row>
    <row r="718" spans="2:9">
      <c r="B718" s="109"/>
      <c r="C718" s="109"/>
      <c r="D718" s="109"/>
      <c r="E718" s="109"/>
      <c r="F718" s="109"/>
      <c r="G718" s="109"/>
      <c r="H718" s="109"/>
      <c r="I718" s="110"/>
    </row>
    <row r="719" spans="2:9">
      <c r="B719" s="109"/>
      <c r="C719" s="109"/>
      <c r="D719" s="109"/>
      <c r="E719" s="109"/>
      <c r="F719" s="109"/>
      <c r="G719" s="109"/>
      <c r="H719" s="109"/>
      <c r="I719" s="110"/>
    </row>
    <row r="720" spans="2:9">
      <c r="B720" s="109"/>
      <c r="C720" s="109"/>
      <c r="D720" s="109"/>
      <c r="E720" s="109"/>
      <c r="F720" s="109"/>
      <c r="G720" s="109"/>
      <c r="H720" s="109"/>
      <c r="I720" s="110"/>
    </row>
    <row r="721" spans="2:9">
      <c r="B721" s="109"/>
      <c r="C721" s="109"/>
      <c r="D721" s="109"/>
      <c r="E721" s="109"/>
      <c r="F721" s="109"/>
      <c r="G721" s="109"/>
      <c r="H721" s="109"/>
      <c r="I721" s="110"/>
    </row>
    <row r="722" spans="2:9">
      <c r="B722" s="109"/>
      <c r="C722" s="109"/>
      <c r="D722" s="109"/>
      <c r="E722" s="109"/>
      <c r="F722" s="109"/>
      <c r="G722" s="109"/>
      <c r="H722" s="109"/>
      <c r="I722" s="110"/>
    </row>
    <row r="723" spans="2:9">
      <c r="B723" s="109"/>
      <c r="C723" s="109"/>
      <c r="D723" s="109"/>
      <c r="E723" s="109"/>
      <c r="F723" s="109"/>
      <c r="G723" s="109"/>
      <c r="H723" s="109"/>
      <c r="I723" s="110"/>
    </row>
    <row r="724" spans="2:9">
      <c r="B724" s="109"/>
      <c r="C724" s="109"/>
      <c r="D724" s="109"/>
      <c r="E724" s="109"/>
      <c r="F724" s="109"/>
      <c r="G724" s="109"/>
      <c r="H724" s="109"/>
      <c r="I724" s="110"/>
    </row>
    <row r="725" spans="2:9">
      <c r="B725" s="109"/>
      <c r="C725" s="109"/>
      <c r="D725" s="109"/>
      <c r="E725" s="109"/>
      <c r="F725" s="109"/>
      <c r="G725" s="109"/>
      <c r="H725" s="109"/>
      <c r="I725" s="110"/>
    </row>
    <row r="726" spans="2:9">
      <c r="B726" s="109"/>
      <c r="C726" s="109"/>
      <c r="D726" s="109"/>
      <c r="E726" s="109"/>
      <c r="F726" s="109"/>
      <c r="G726" s="109"/>
      <c r="H726" s="109"/>
      <c r="I726" s="110"/>
    </row>
    <row r="727" spans="2:9">
      <c r="B727" s="109"/>
      <c r="C727" s="109"/>
      <c r="D727" s="109"/>
      <c r="E727" s="109"/>
      <c r="F727" s="109"/>
      <c r="G727" s="109"/>
      <c r="H727" s="109"/>
      <c r="I727" s="110"/>
    </row>
    <row r="728" spans="2:9">
      <c r="B728" s="109"/>
      <c r="C728" s="109"/>
      <c r="D728" s="109"/>
      <c r="E728" s="109"/>
      <c r="F728" s="109"/>
      <c r="G728" s="109"/>
      <c r="H728" s="109"/>
      <c r="I728" s="110"/>
    </row>
    <row r="729" spans="2:9">
      <c r="B729" s="109"/>
      <c r="C729" s="109"/>
      <c r="D729" s="109"/>
      <c r="E729" s="109"/>
      <c r="F729" s="109"/>
      <c r="G729" s="109"/>
      <c r="H729" s="109"/>
      <c r="I729" s="110"/>
    </row>
    <row r="730" spans="2:9">
      <c r="B730" s="109"/>
      <c r="C730" s="109"/>
      <c r="D730" s="109"/>
      <c r="E730" s="109"/>
      <c r="F730" s="109"/>
      <c r="G730" s="109"/>
      <c r="H730" s="109"/>
      <c r="I730" s="110"/>
    </row>
    <row r="731" spans="2:9">
      <c r="B731" s="109"/>
      <c r="C731" s="109"/>
      <c r="D731" s="109"/>
      <c r="E731" s="109"/>
      <c r="F731" s="109"/>
      <c r="G731" s="109"/>
      <c r="H731" s="109"/>
      <c r="I731" s="110"/>
    </row>
    <row r="732" spans="2:9">
      <c r="B732" s="109"/>
      <c r="C732" s="109"/>
      <c r="D732" s="109"/>
      <c r="E732" s="109"/>
      <c r="F732" s="109"/>
      <c r="G732" s="109"/>
      <c r="H732" s="109"/>
      <c r="I732" s="110"/>
    </row>
    <row r="733" spans="2:9">
      <c r="B733" s="109"/>
      <c r="C733" s="109"/>
      <c r="D733" s="109"/>
      <c r="E733" s="109"/>
      <c r="F733" s="109"/>
      <c r="G733" s="109"/>
      <c r="H733" s="109"/>
      <c r="I733" s="110"/>
    </row>
    <row r="734" spans="2:9">
      <c r="B734" s="109"/>
      <c r="C734" s="109"/>
      <c r="D734" s="109"/>
      <c r="E734" s="109"/>
      <c r="F734" s="109"/>
      <c r="G734" s="109"/>
      <c r="H734" s="109"/>
      <c r="I734" s="110"/>
    </row>
    <row r="735" spans="2:9">
      <c r="B735" s="109"/>
      <c r="C735" s="109"/>
      <c r="D735" s="109"/>
      <c r="E735" s="109"/>
      <c r="F735" s="109"/>
      <c r="G735" s="109"/>
      <c r="H735" s="109"/>
      <c r="I735" s="110"/>
    </row>
    <row r="736" spans="2:9">
      <c r="B736" s="109"/>
      <c r="C736" s="109"/>
      <c r="D736" s="109"/>
      <c r="E736" s="109"/>
      <c r="F736" s="109"/>
      <c r="G736" s="109"/>
      <c r="H736" s="109"/>
      <c r="I736" s="110"/>
    </row>
    <row r="737" spans="2:9">
      <c r="B737" s="109"/>
      <c r="C737" s="109"/>
      <c r="D737" s="109"/>
      <c r="E737" s="109"/>
      <c r="F737" s="109"/>
      <c r="G737" s="109"/>
      <c r="H737" s="109"/>
      <c r="I737" s="110"/>
    </row>
    <row r="738" spans="2:9">
      <c r="B738" s="109"/>
      <c r="C738" s="109"/>
      <c r="D738" s="109"/>
      <c r="E738" s="109"/>
      <c r="F738" s="109"/>
      <c r="G738" s="109"/>
      <c r="H738" s="109"/>
      <c r="I738" s="110"/>
    </row>
    <row r="739" spans="2:9">
      <c r="B739" s="109"/>
      <c r="C739" s="109"/>
      <c r="D739" s="109"/>
      <c r="E739" s="109"/>
      <c r="F739" s="109"/>
      <c r="G739" s="109"/>
      <c r="H739" s="109"/>
      <c r="I739" s="110"/>
    </row>
    <row r="740" spans="2:9">
      <c r="B740" s="109"/>
      <c r="C740" s="109"/>
      <c r="D740" s="109"/>
      <c r="E740" s="109"/>
      <c r="F740" s="109"/>
      <c r="G740" s="109"/>
      <c r="H740" s="109"/>
      <c r="I740" s="110"/>
    </row>
    <row r="741" spans="2:9">
      <c r="B741" s="109"/>
      <c r="C741" s="109"/>
      <c r="D741" s="109"/>
      <c r="E741" s="109"/>
      <c r="F741" s="109"/>
      <c r="G741" s="109"/>
      <c r="H741" s="109"/>
      <c r="I741" s="110"/>
    </row>
    <row r="742" spans="2:9">
      <c r="B742" s="109"/>
      <c r="C742" s="109"/>
      <c r="D742" s="109"/>
      <c r="E742" s="109"/>
      <c r="F742" s="109"/>
      <c r="G742" s="109"/>
      <c r="H742" s="109"/>
      <c r="I742" s="110"/>
    </row>
    <row r="743" spans="2:9">
      <c r="B743" s="109"/>
      <c r="C743" s="109"/>
      <c r="D743" s="109"/>
      <c r="E743" s="109"/>
      <c r="F743" s="109"/>
      <c r="G743" s="109"/>
      <c r="H743" s="109"/>
      <c r="I743" s="110"/>
    </row>
    <row r="744" spans="2:9">
      <c r="B744" s="109"/>
      <c r="C744" s="109"/>
      <c r="D744" s="109"/>
      <c r="E744" s="109"/>
      <c r="F744" s="109"/>
      <c r="G744" s="109"/>
      <c r="H744" s="109"/>
      <c r="I744" s="110"/>
    </row>
    <row r="745" spans="2:9">
      <c r="B745" s="109"/>
      <c r="C745" s="109"/>
      <c r="D745" s="109"/>
      <c r="E745" s="109"/>
      <c r="F745" s="109"/>
      <c r="G745" s="109"/>
      <c r="H745" s="109"/>
      <c r="I745" s="110"/>
    </row>
    <row r="746" spans="2:9">
      <c r="B746" s="109"/>
      <c r="C746" s="109"/>
      <c r="D746" s="109"/>
      <c r="E746" s="109"/>
      <c r="F746" s="109"/>
      <c r="G746" s="109"/>
      <c r="H746" s="109"/>
      <c r="I746" s="110"/>
    </row>
    <row r="747" spans="2:9">
      <c r="B747" s="109"/>
      <c r="C747" s="109"/>
      <c r="D747" s="109"/>
      <c r="E747" s="109"/>
      <c r="F747" s="109"/>
      <c r="G747" s="109"/>
      <c r="H747" s="109"/>
      <c r="I747" s="110"/>
    </row>
    <row r="748" spans="2:9">
      <c r="B748" s="109"/>
      <c r="C748" s="109"/>
      <c r="D748" s="109"/>
      <c r="E748" s="109"/>
      <c r="F748" s="109"/>
      <c r="G748" s="109"/>
      <c r="H748" s="109"/>
      <c r="I748" s="110"/>
    </row>
    <row r="749" spans="2:9">
      <c r="B749" s="109"/>
      <c r="C749" s="109"/>
      <c r="D749" s="109"/>
      <c r="E749" s="109"/>
      <c r="F749" s="109"/>
      <c r="G749" s="109"/>
      <c r="H749" s="109"/>
      <c r="I749" s="110"/>
    </row>
    <row r="750" spans="2:9">
      <c r="B750" s="109"/>
      <c r="C750" s="109"/>
      <c r="D750" s="109"/>
      <c r="E750" s="109"/>
      <c r="F750" s="109"/>
      <c r="G750" s="109"/>
      <c r="H750" s="109"/>
      <c r="I750" s="110"/>
    </row>
    <row r="751" spans="2:9">
      <c r="B751" s="109"/>
      <c r="C751" s="109"/>
      <c r="D751" s="109"/>
      <c r="E751" s="109"/>
      <c r="F751" s="109"/>
      <c r="G751" s="109"/>
      <c r="H751" s="109"/>
      <c r="I751" s="110"/>
    </row>
    <row r="752" spans="2:9">
      <c r="B752" s="109"/>
      <c r="C752" s="109"/>
      <c r="D752" s="109"/>
      <c r="E752" s="109"/>
      <c r="F752" s="109"/>
      <c r="G752" s="109"/>
      <c r="H752" s="109"/>
      <c r="I752" s="110"/>
    </row>
    <row r="753" spans="2:9">
      <c r="B753" s="109"/>
      <c r="C753" s="109"/>
      <c r="D753" s="109"/>
      <c r="E753" s="109"/>
      <c r="F753" s="109"/>
      <c r="G753" s="109"/>
      <c r="H753" s="109"/>
      <c r="I753" s="110"/>
    </row>
    <row r="754" spans="2:9">
      <c r="B754" s="109"/>
      <c r="C754" s="109"/>
      <c r="D754" s="109"/>
      <c r="E754" s="109"/>
      <c r="F754" s="109"/>
      <c r="G754" s="109"/>
      <c r="H754" s="109"/>
      <c r="I754" s="110"/>
    </row>
    <row r="755" spans="2:9">
      <c r="B755" s="109"/>
      <c r="C755" s="109"/>
      <c r="D755" s="109"/>
      <c r="E755" s="109"/>
      <c r="F755" s="109"/>
      <c r="G755" s="109"/>
      <c r="H755" s="109"/>
      <c r="I755" s="110"/>
    </row>
    <row r="756" spans="2:9">
      <c r="B756" s="109"/>
      <c r="C756" s="109"/>
      <c r="D756" s="109"/>
      <c r="E756" s="109"/>
      <c r="F756" s="109"/>
      <c r="G756" s="109"/>
      <c r="H756" s="109"/>
      <c r="I756" s="110"/>
    </row>
    <row r="757" spans="2:9">
      <c r="B757" s="109"/>
      <c r="C757" s="109"/>
      <c r="D757" s="109"/>
      <c r="E757" s="109"/>
      <c r="F757" s="109"/>
      <c r="G757" s="109"/>
      <c r="H757" s="109"/>
      <c r="I757" s="110"/>
    </row>
    <row r="758" spans="2:9">
      <c r="B758" s="109"/>
      <c r="C758" s="109"/>
      <c r="D758" s="109"/>
      <c r="E758" s="109"/>
      <c r="F758" s="109"/>
      <c r="G758" s="109"/>
      <c r="H758" s="109"/>
      <c r="I758" s="110"/>
    </row>
    <row r="759" spans="2:9">
      <c r="B759" s="109"/>
      <c r="C759" s="109"/>
      <c r="D759" s="109"/>
      <c r="E759" s="109"/>
      <c r="F759" s="109"/>
      <c r="G759" s="109"/>
      <c r="H759" s="109"/>
      <c r="I759" s="110"/>
    </row>
    <row r="760" spans="2:9">
      <c r="B760" s="109"/>
      <c r="C760" s="109"/>
      <c r="D760" s="109"/>
      <c r="E760" s="109"/>
      <c r="F760" s="109"/>
      <c r="G760" s="109"/>
      <c r="H760" s="109"/>
      <c r="I760" s="110"/>
    </row>
    <row r="761" spans="2:9">
      <c r="B761" s="109"/>
      <c r="C761" s="109"/>
      <c r="D761" s="109"/>
      <c r="E761" s="109"/>
      <c r="F761" s="109"/>
      <c r="G761" s="109"/>
      <c r="H761" s="109"/>
      <c r="I761" s="110"/>
    </row>
    <row r="762" spans="2:9">
      <c r="B762" s="109"/>
      <c r="C762" s="109"/>
      <c r="D762" s="109"/>
      <c r="E762" s="109"/>
      <c r="F762" s="109"/>
      <c r="G762" s="109"/>
      <c r="H762" s="109"/>
      <c r="I762" s="110"/>
    </row>
    <row r="763" spans="2:9">
      <c r="B763" s="109"/>
      <c r="C763" s="109"/>
      <c r="D763" s="109"/>
      <c r="E763" s="109"/>
      <c r="F763" s="109"/>
      <c r="G763" s="109"/>
      <c r="H763" s="109"/>
      <c r="I763" s="110"/>
    </row>
    <row r="764" spans="2:9">
      <c r="B764" s="109"/>
      <c r="C764" s="109"/>
      <c r="D764" s="109"/>
      <c r="E764" s="109"/>
      <c r="F764" s="109"/>
      <c r="G764" s="109"/>
      <c r="H764" s="109"/>
      <c r="I764" s="110"/>
    </row>
    <row r="765" spans="2:9">
      <c r="B765" s="109"/>
      <c r="C765" s="109"/>
      <c r="D765" s="109"/>
      <c r="E765" s="109"/>
      <c r="F765" s="109"/>
      <c r="G765" s="109"/>
      <c r="H765" s="109"/>
      <c r="I765" s="110"/>
    </row>
    <row r="766" spans="2:9">
      <c r="B766" s="109"/>
      <c r="C766" s="109"/>
      <c r="D766" s="109"/>
      <c r="E766" s="109"/>
      <c r="F766" s="109"/>
      <c r="G766" s="109"/>
      <c r="H766" s="109"/>
      <c r="I766" s="110"/>
    </row>
    <row r="767" spans="2:9">
      <c r="B767" s="109"/>
      <c r="C767" s="109"/>
      <c r="D767" s="109"/>
      <c r="E767" s="109"/>
      <c r="F767" s="109"/>
      <c r="G767" s="109"/>
      <c r="H767" s="109"/>
      <c r="I767" s="110"/>
    </row>
    <row r="768" spans="2:9">
      <c r="B768" s="109"/>
      <c r="C768" s="109"/>
      <c r="D768" s="109"/>
      <c r="E768" s="109"/>
      <c r="F768" s="109"/>
      <c r="G768" s="109"/>
      <c r="H768" s="109"/>
      <c r="I768" s="110"/>
    </row>
    <row r="769" spans="2:9">
      <c r="B769" s="109"/>
      <c r="C769" s="109"/>
      <c r="D769" s="109"/>
      <c r="E769" s="109"/>
      <c r="F769" s="109"/>
      <c r="G769" s="109"/>
      <c r="H769" s="109"/>
      <c r="I769" s="110"/>
    </row>
    <row r="770" spans="2:9">
      <c r="B770" s="109"/>
      <c r="C770" s="109"/>
      <c r="D770" s="109"/>
      <c r="E770" s="109"/>
      <c r="F770" s="109"/>
      <c r="G770" s="109"/>
      <c r="H770" s="109"/>
      <c r="I770" s="110"/>
    </row>
    <row r="771" spans="2:9">
      <c r="B771" s="109"/>
      <c r="C771" s="109"/>
      <c r="D771" s="109"/>
      <c r="E771" s="109"/>
      <c r="F771" s="109"/>
      <c r="G771" s="109"/>
      <c r="H771" s="109"/>
      <c r="I771" s="110"/>
    </row>
    <row r="772" spans="2:9">
      <c r="B772" s="109"/>
      <c r="C772" s="109"/>
      <c r="D772" s="109"/>
      <c r="E772" s="109"/>
      <c r="F772" s="109"/>
      <c r="G772" s="109"/>
      <c r="H772" s="109"/>
      <c r="I772" s="110"/>
    </row>
    <row r="773" spans="2:9">
      <c r="B773" s="109"/>
      <c r="C773" s="109"/>
      <c r="D773" s="109"/>
      <c r="E773" s="109"/>
      <c r="F773" s="109"/>
      <c r="G773" s="109"/>
      <c r="H773" s="109"/>
      <c r="I773" s="110"/>
    </row>
    <row r="774" spans="2:9">
      <c r="B774" s="109"/>
      <c r="C774" s="109"/>
      <c r="D774" s="109"/>
      <c r="E774" s="109"/>
      <c r="F774" s="109"/>
      <c r="G774" s="109"/>
      <c r="H774" s="109"/>
      <c r="I774" s="110"/>
    </row>
    <row r="775" spans="2:9">
      <c r="B775" s="109"/>
      <c r="C775" s="109"/>
      <c r="D775" s="109"/>
      <c r="E775" s="109"/>
      <c r="F775" s="109"/>
      <c r="G775" s="109"/>
      <c r="H775" s="109"/>
      <c r="I775" s="110"/>
    </row>
    <row r="776" spans="2:9">
      <c r="B776" s="109"/>
      <c r="C776" s="109"/>
      <c r="D776" s="109"/>
      <c r="E776" s="109"/>
      <c r="F776" s="109"/>
      <c r="G776" s="109"/>
      <c r="H776" s="109"/>
      <c r="I776" s="110"/>
    </row>
    <row r="777" spans="2:9">
      <c r="B777" s="109"/>
      <c r="C777" s="109"/>
      <c r="D777" s="109"/>
      <c r="E777" s="109"/>
      <c r="F777" s="109"/>
      <c r="G777" s="109"/>
      <c r="H777" s="109"/>
      <c r="I777" s="110"/>
    </row>
    <row r="778" spans="2:9">
      <c r="B778" s="109"/>
      <c r="C778" s="109"/>
      <c r="D778" s="109"/>
      <c r="E778" s="109"/>
      <c r="F778" s="109"/>
      <c r="G778" s="109"/>
      <c r="H778" s="109"/>
      <c r="I778" s="110"/>
    </row>
    <row r="779" spans="2:9">
      <c r="B779" s="109"/>
      <c r="C779" s="109"/>
      <c r="D779" s="109"/>
      <c r="E779" s="109"/>
      <c r="F779" s="109"/>
      <c r="G779" s="109"/>
      <c r="H779" s="109"/>
      <c r="I779" s="110"/>
    </row>
    <row r="780" spans="2:9">
      <c r="B780" s="109"/>
      <c r="C780" s="109"/>
      <c r="D780" s="109"/>
      <c r="E780" s="109"/>
      <c r="F780" s="109"/>
      <c r="G780" s="109"/>
      <c r="H780" s="109"/>
      <c r="I780" s="110"/>
    </row>
    <row r="781" spans="2:9">
      <c r="B781" s="109"/>
      <c r="C781" s="109"/>
      <c r="D781" s="109"/>
      <c r="E781" s="109"/>
      <c r="F781" s="109"/>
      <c r="G781" s="109"/>
      <c r="H781" s="109"/>
      <c r="I781" s="110"/>
    </row>
    <row r="782" spans="2:9">
      <c r="B782" s="109"/>
      <c r="C782" s="109"/>
      <c r="D782" s="109"/>
      <c r="E782" s="109"/>
      <c r="F782" s="109"/>
      <c r="G782" s="109"/>
      <c r="H782" s="109"/>
      <c r="I782" s="110"/>
    </row>
    <row r="783" spans="2:9">
      <c r="B783" s="109"/>
      <c r="C783" s="109"/>
      <c r="D783" s="109"/>
      <c r="E783" s="109"/>
      <c r="F783" s="109"/>
      <c r="G783" s="109"/>
      <c r="H783" s="109"/>
      <c r="I783" s="110"/>
    </row>
    <row r="784" spans="2:9">
      <c r="B784" s="109"/>
      <c r="C784" s="109"/>
      <c r="D784" s="109"/>
      <c r="E784" s="109"/>
      <c r="F784" s="109"/>
      <c r="G784" s="109"/>
      <c r="H784" s="109"/>
      <c r="I784" s="110"/>
    </row>
    <row r="785" spans="2:9">
      <c r="B785" s="109"/>
      <c r="C785" s="109"/>
      <c r="D785" s="109"/>
      <c r="E785" s="109"/>
      <c r="F785" s="109"/>
      <c r="G785" s="109"/>
      <c r="H785" s="109"/>
      <c r="I785" s="110"/>
    </row>
    <row r="786" spans="2:9">
      <c r="B786" s="109"/>
      <c r="C786" s="109"/>
      <c r="D786" s="109"/>
      <c r="E786" s="109"/>
      <c r="F786" s="109"/>
      <c r="G786" s="109"/>
      <c r="H786" s="109"/>
      <c r="I786" s="110"/>
    </row>
    <row r="787" spans="2:9">
      <c r="B787" s="109"/>
      <c r="C787" s="109"/>
      <c r="D787" s="109"/>
      <c r="E787" s="109"/>
      <c r="F787" s="109"/>
      <c r="G787" s="109"/>
      <c r="H787" s="109"/>
      <c r="I787" s="110"/>
    </row>
    <row r="788" spans="2:9">
      <c r="B788" s="109"/>
      <c r="C788" s="109"/>
      <c r="D788" s="109"/>
      <c r="E788" s="109"/>
      <c r="F788" s="109"/>
      <c r="G788" s="109"/>
      <c r="H788" s="109"/>
      <c r="I788" s="110"/>
    </row>
    <row r="789" spans="2:9">
      <c r="B789" s="109"/>
      <c r="C789" s="109"/>
      <c r="D789" s="109"/>
      <c r="E789" s="109"/>
      <c r="F789" s="109"/>
      <c r="G789" s="109"/>
      <c r="H789" s="109"/>
      <c r="I789" s="110"/>
    </row>
    <row r="790" spans="2:9">
      <c r="B790" s="109"/>
      <c r="C790" s="109"/>
      <c r="D790" s="109"/>
      <c r="E790" s="109"/>
      <c r="F790" s="109"/>
      <c r="G790" s="109"/>
      <c r="H790" s="109"/>
      <c r="I790" s="110"/>
    </row>
    <row r="791" spans="2:9">
      <c r="B791" s="109"/>
      <c r="C791" s="109"/>
      <c r="D791" s="109"/>
      <c r="E791" s="109"/>
      <c r="F791" s="109"/>
      <c r="G791" s="109"/>
      <c r="H791" s="109"/>
      <c r="I791" s="110"/>
    </row>
    <row r="792" spans="2:9">
      <c r="B792" s="109"/>
      <c r="C792" s="109"/>
      <c r="D792" s="109"/>
      <c r="E792" s="109"/>
      <c r="F792" s="109"/>
      <c r="G792" s="109"/>
      <c r="H792" s="109"/>
      <c r="I792" s="110"/>
    </row>
    <row r="793" spans="2:9">
      <c r="B793" s="109"/>
      <c r="C793" s="109"/>
      <c r="D793" s="109"/>
      <c r="E793" s="109"/>
      <c r="F793" s="109"/>
      <c r="G793" s="109"/>
      <c r="H793" s="109"/>
      <c r="I793" s="110"/>
    </row>
    <row r="794" spans="2:9">
      <c r="B794" s="109"/>
      <c r="C794" s="109"/>
      <c r="D794" s="109"/>
      <c r="E794" s="109"/>
      <c r="F794" s="109"/>
      <c r="G794" s="109"/>
      <c r="H794" s="109"/>
      <c r="I794" s="110"/>
    </row>
    <row r="795" spans="2:9">
      <c r="B795" s="109"/>
      <c r="C795" s="109"/>
      <c r="D795" s="109"/>
      <c r="E795" s="109"/>
      <c r="F795" s="109"/>
      <c r="G795" s="109"/>
      <c r="H795" s="109"/>
      <c r="I795" s="110"/>
    </row>
    <row r="796" spans="2:9">
      <c r="B796" s="109"/>
      <c r="C796" s="109"/>
      <c r="D796" s="109"/>
      <c r="E796" s="109"/>
      <c r="F796" s="109"/>
      <c r="G796" s="109"/>
      <c r="H796" s="109"/>
      <c r="I796" s="110"/>
    </row>
    <row r="797" spans="2:9">
      <c r="B797" s="109"/>
      <c r="C797" s="109"/>
      <c r="D797" s="109"/>
      <c r="E797" s="109"/>
      <c r="F797" s="109"/>
      <c r="G797" s="109"/>
      <c r="H797" s="109"/>
      <c r="I797" s="110"/>
    </row>
    <row r="798" spans="2:9">
      <c r="B798" s="109"/>
      <c r="C798" s="109"/>
      <c r="D798" s="109"/>
      <c r="E798" s="109"/>
      <c r="F798" s="109"/>
      <c r="G798" s="109"/>
      <c r="H798" s="109"/>
      <c r="I798" s="110"/>
    </row>
    <row r="799" spans="2:9">
      <c r="B799" s="109"/>
      <c r="C799" s="109"/>
      <c r="D799" s="109"/>
      <c r="E799" s="109"/>
      <c r="F799" s="109"/>
      <c r="G799" s="109"/>
      <c r="H799" s="109"/>
      <c r="I799" s="110"/>
    </row>
    <row r="800" spans="2:9">
      <c r="B800" s="109"/>
      <c r="C800" s="109"/>
      <c r="D800" s="109"/>
      <c r="E800" s="109"/>
      <c r="F800" s="109"/>
      <c r="G800" s="109"/>
      <c r="H800" s="109"/>
      <c r="I800" s="110"/>
    </row>
    <row r="801" spans="2:9">
      <c r="B801" s="109"/>
      <c r="C801" s="109"/>
      <c r="D801" s="109"/>
      <c r="E801" s="109"/>
      <c r="F801" s="109"/>
      <c r="G801" s="109"/>
      <c r="H801" s="109"/>
      <c r="I801" s="110"/>
    </row>
    <row r="802" spans="2:9">
      <c r="B802" s="109"/>
      <c r="C802" s="109"/>
      <c r="D802" s="109"/>
      <c r="E802" s="109"/>
      <c r="F802" s="109"/>
      <c r="G802" s="109"/>
      <c r="H802" s="109"/>
      <c r="I802" s="110"/>
    </row>
    <row r="803" spans="2:9">
      <c r="B803" s="109"/>
      <c r="C803" s="109"/>
      <c r="D803" s="109"/>
      <c r="E803" s="109"/>
      <c r="F803" s="109"/>
      <c r="G803" s="109"/>
      <c r="H803" s="109"/>
      <c r="I803" s="110"/>
    </row>
    <row r="804" spans="2:9">
      <c r="B804" s="109"/>
      <c r="C804" s="109"/>
      <c r="D804" s="109"/>
      <c r="E804" s="109"/>
      <c r="F804" s="109"/>
      <c r="G804" s="109"/>
      <c r="H804" s="109"/>
      <c r="I804" s="110"/>
    </row>
    <row r="805" spans="2:9">
      <c r="B805" s="109"/>
      <c r="C805" s="109"/>
      <c r="D805" s="109"/>
      <c r="E805" s="109"/>
      <c r="F805" s="109"/>
      <c r="G805" s="109"/>
      <c r="H805" s="109"/>
      <c r="I805" s="110"/>
    </row>
    <row r="806" spans="2:9">
      <c r="B806" s="109"/>
      <c r="C806" s="109"/>
      <c r="D806" s="109"/>
      <c r="E806" s="109"/>
      <c r="F806" s="109"/>
      <c r="G806" s="109"/>
      <c r="H806" s="109"/>
      <c r="I806" s="110"/>
    </row>
    <row r="807" spans="2:9">
      <c r="B807" s="109"/>
      <c r="C807" s="109"/>
      <c r="D807" s="109"/>
      <c r="E807" s="109"/>
      <c r="F807" s="109"/>
      <c r="G807" s="109"/>
      <c r="H807" s="109"/>
      <c r="I807" s="110"/>
    </row>
    <row r="808" spans="2:9">
      <c r="B808" s="109"/>
      <c r="C808" s="109"/>
      <c r="D808" s="109"/>
      <c r="E808" s="109"/>
      <c r="F808" s="109"/>
      <c r="G808" s="109"/>
      <c r="H808" s="109"/>
      <c r="I808" s="110"/>
    </row>
    <row r="809" spans="2:9">
      <c r="B809" s="109"/>
      <c r="C809" s="109"/>
      <c r="D809" s="109"/>
      <c r="E809" s="109"/>
      <c r="F809" s="109"/>
      <c r="G809" s="109"/>
      <c r="H809" s="109"/>
      <c r="I809" s="110"/>
    </row>
    <row r="810" spans="2:9">
      <c r="B810" s="109"/>
      <c r="C810" s="109"/>
      <c r="D810" s="109"/>
      <c r="E810" s="109"/>
      <c r="F810" s="109"/>
      <c r="G810" s="109"/>
      <c r="H810" s="109"/>
      <c r="I810" s="110"/>
    </row>
    <row r="811" spans="2:9">
      <c r="B811" s="109"/>
      <c r="C811" s="109"/>
      <c r="D811" s="109"/>
      <c r="E811" s="109"/>
      <c r="F811" s="109"/>
      <c r="G811" s="109"/>
      <c r="H811" s="109"/>
      <c r="I811" s="110"/>
    </row>
    <row r="812" spans="2:9">
      <c r="B812" s="109"/>
      <c r="C812" s="109"/>
      <c r="D812" s="109"/>
      <c r="E812" s="109"/>
      <c r="F812" s="109"/>
      <c r="G812" s="109"/>
      <c r="H812" s="109"/>
      <c r="I812" s="110"/>
    </row>
    <row r="813" spans="2:9">
      <c r="B813" s="109"/>
      <c r="C813" s="109"/>
      <c r="D813" s="109"/>
      <c r="E813" s="109"/>
      <c r="F813" s="109"/>
      <c r="G813" s="109"/>
      <c r="H813" s="109"/>
      <c r="I813" s="110"/>
    </row>
    <row r="814" spans="2:9">
      <c r="B814" s="109"/>
      <c r="C814" s="109"/>
      <c r="D814" s="109"/>
      <c r="E814" s="109"/>
      <c r="F814" s="109"/>
      <c r="G814" s="109"/>
      <c r="H814" s="109"/>
      <c r="I814" s="110"/>
    </row>
    <row r="815" spans="2:9">
      <c r="B815" s="109"/>
      <c r="C815" s="109"/>
      <c r="D815" s="109"/>
      <c r="E815" s="109"/>
      <c r="F815" s="109"/>
      <c r="G815" s="109"/>
      <c r="H815" s="109"/>
      <c r="I815" s="110"/>
    </row>
    <row r="816" spans="2:9">
      <c r="B816" s="109"/>
      <c r="C816" s="109"/>
      <c r="D816" s="109"/>
      <c r="E816" s="109"/>
      <c r="F816" s="109"/>
      <c r="G816" s="109"/>
      <c r="H816" s="109"/>
      <c r="I816" s="110"/>
    </row>
    <row r="817" spans="2:9">
      <c r="B817" s="109"/>
      <c r="C817" s="109"/>
      <c r="D817" s="109"/>
      <c r="E817" s="109"/>
      <c r="F817" s="109"/>
      <c r="G817" s="109"/>
      <c r="H817" s="109"/>
      <c r="I817" s="110"/>
    </row>
    <row r="818" spans="2:9">
      <c r="B818" s="109"/>
      <c r="C818" s="109"/>
      <c r="D818" s="109"/>
      <c r="E818" s="109"/>
      <c r="F818" s="109"/>
      <c r="G818" s="109"/>
      <c r="H818" s="109"/>
      <c r="I818" s="110"/>
    </row>
    <row r="819" spans="2:9">
      <c r="B819" s="109"/>
      <c r="C819" s="109"/>
      <c r="D819" s="109"/>
      <c r="E819" s="109"/>
      <c r="F819" s="109"/>
      <c r="G819" s="109"/>
      <c r="H819" s="109"/>
      <c r="I819" s="110"/>
    </row>
    <row r="820" spans="2:9">
      <c r="B820" s="109"/>
      <c r="C820" s="109"/>
      <c r="D820" s="109"/>
      <c r="E820" s="109"/>
      <c r="F820" s="109"/>
      <c r="G820" s="109"/>
      <c r="H820" s="109"/>
      <c r="I820" s="110"/>
    </row>
    <row r="821" spans="2:9">
      <c r="B821" s="109"/>
      <c r="C821" s="109"/>
      <c r="D821" s="109"/>
      <c r="E821" s="109"/>
      <c r="F821" s="109"/>
      <c r="G821" s="109"/>
      <c r="H821" s="109"/>
      <c r="I821" s="110"/>
    </row>
    <row r="822" spans="2:9">
      <c r="B822" s="109"/>
      <c r="C822" s="109"/>
      <c r="D822" s="109"/>
      <c r="E822" s="109"/>
      <c r="F822" s="109"/>
      <c r="G822" s="109"/>
      <c r="H822" s="109"/>
      <c r="I822" s="110"/>
    </row>
    <row r="823" spans="2:9">
      <c r="B823" s="109"/>
      <c r="C823" s="109"/>
      <c r="D823" s="109"/>
      <c r="E823" s="109"/>
      <c r="F823" s="109"/>
      <c r="G823" s="109"/>
      <c r="H823" s="109"/>
      <c r="I823" s="110"/>
    </row>
    <row r="824" spans="2:9">
      <c r="B824" s="109"/>
      <c r="C824" s="109"/>
      <c r="D824" s="109"/>
      <c r="E824" s="109"/>
      <c r="F824" s="109"/>
      <c r="G824" s="109"/>
      <c r="H824" s="109"/>
      <c r="I824" s="110"/>
    </row>
    <row r="825" spans="2:9">
      <c r="B825" s="109"/>
      <c r="C825" s="109"/>
      <c r="D825" s="109"/>
      <c r="E825" s="109"/>
      <c r="F825" s="109"/>
      <c r="G825" s="109"/>
      <c r="H825" s="109"/>
      <c r="I825" s="110"/>
    </row>
    <row r="826" spans="2:9">
      <c r="B826" s="109"/>
      <c r="C826" s="109"/>
      <c r="D826" s="109"/>
      <c r="E826" s="109"/>
      <c r="F826" s="109"/>
      <c r="G826" s="109"/>
      <c r="H826" s="109"/>
      <c r="I826" s="110"/>
    </row>
    <row r="827" spans="2:9">
      <c r="B827" s="109"/>
      <c r="C827" s="109"/>
      <c r="D827" s="109"/>
      <c r="E827" s="109"/>
      <c r="F827" s="109"/>
      <c r="G827" s="109"/>
      <c r="H827" s="109"/>
      <c r="I827" s="110"/>
    </row>
    <row r="828" spans="2:9">
      <c r="B828" s="109"/>
      <c r="C828" s="109"/>
      <c r="D828" s="109"/>
      <c r="E828" s="109"/>
      <c r="F828" s="109"/>
      <c r="G828" s="109"/>
      <c r="H828" s="109"/>
      <c r="I828" s="110"/>
    </row>
    <row r="829" spans="2:9">
      <c r="B829" s="109"/>
      <c r="C829" s="109"/>
      <c r="D829" s="109"/>
      <c r="E829" s="109"/>
      <c r="F829" s="109"/>
      <c r="G829" s="109"/>
      <c r="H829" s="109"/>
      <c r="I829" s="110"/>
    </row>
    <row r="830" spans="2:9">
      <c r="B830" s="109"/>
      <c r="C830" s="109"/>
      <c r="D830" s="109"/>
      <c r="E830" s="109"/>
      <c r="F830" s="109"/>
      <c r="G830" s="109"/>
      <c r="H830" s="109"/>
      <c r="I830" s="110"/>
    </row>
    <row r="831" spans="2:9">
      <c r="B831" s="109"/>
      <c r="C831" s="109"/>
      <c r="D831" s="109"/>
      <c r="E831" s="109"/>
      <c r="F831" s="109"/>
      <c r="G831" s="109"/>
      <c r="H831" s="109"/>
      <c r="I831" s="110"/>
    </row>
    <row r="832" spans="2:9">
      <c r="B832" s="109"/>
      <c r="C832" s="109"/>
      <c r="D832" s="109"/>
      <c r="E832" s="109"/>
      <c r="F832" s="109"/>
      <c r="G832" s="109"/>
      <c r="H832" s="109"/>
      <c r="I832" s="110"/>
    </row>
    <row r="833" spans="2:9">
      <c r="B833" s="109"/>
      <c r="C833" s="109"/>
      <c r="D833" s="109"/>
      <c r="E833" s="109"/>
      <c r="F833" s="109"/>
      <c r="G833" s="109"/>
      <c r="H833" s="109"/>
      <c r="I833" s="110"/>
    </row>
    <row r="834" spans="2:9">
      <c r="B834" s="109"/>
      <c r="C834" s="109"/>
      <c r="D834" s="109"/>
      <c r="E834" s="109"/>
      <c r="F834" s="109"/>
      <c r="G834" s="109"/>
      <c r="H834" s="109"/>
      <c r="I834" s="110"/>
    </row>
    <row r="835" spans="2:9">
      <c r="B835" s="109"/>
      <c r="C835" s="109"/>
      <c r="D835" s="109"/>
      <c r="E835" s="109"/>
      <c r="F835" s="109"/>
      <c r="G835" s="109"/>
      <c r="H835" s="109"/>
      <c r="I835" s="110"/>
    </row>
    <row r="836" spans="2:9">
      <c r="B836" s="109"/>
      <c r="C836" s="109"/>
      <c r="D836" s="109"/>
      <c r="E836" s="109"/>
      <c r="F836" s="109"/>
      <c r="G836" s="109"/>
      <c r="H836" s="109"/>
      <c r="I836" s="110"/>
    </row>
    <row r="837" spans="2:9">
      <c r="B837" s="109"/>
      <c r="C837" s="109"/>
      <c r="D837" s="109"/>
      <c r="E837" s="109"/>
      <c r="F837" s="109"/>
      <c r="G837" s="109"/>
      <c r="H837" s="109"/>
      <c r="I837" s="110"/>
    </row>
    <row r="838" spans="2:9">
      <c r="B838" s="109"/>
      <c r="C838" s="109"/>
      <c r="D838" s="109"/>
      <c r="E838" s="109"/>
      <c r="F838" s="109"/>
      <c r="G838" s="109"/>
      <c r="H838" s="109"/>
      <c r="I838" s="110"/>
    </row>
    <row r="839" spans="2:9">
      <c r="B839" s="109"/>
      <c r="C839" s="109"/>
      <c r="D839" s="109"/>
      <c r="E839" s="109"/>
      <c r="F839" s="109"/>
      <c r="G839" s="109"/>
      <c r="H839" s="109"/>
      <c r="I839" s="110"/>
    </row>
    <row r="840" spans="2:9">
      <c r="B840" s="109"/>
      <c r="C840" s="109"/>
      <c r="D840" s="109"/>
      <c r="E840" s="109"/>
      <c r="F840" s="109"/>
      <c r="G840" s="109"/>
      <c r="H840" s="109"/>
      <c r="I840" s="110"/>
    </row>
    <row r="841" spans="2:9">
      <c r="B841" s="109"/>
      <c r="C841" s="109"/>
      <c r="D841" s="109"/>
      <c r="E841" s="109"/>
      <c r="F841" s="109"/>
      <c r="G841" s="109"/>
      <c r="H841" s="109"/>
      <c r="I841" s="110"/>
    </row>
    <row r="842" spans="2:9">
      <c r="B842" s="109"/>
      <c r="C842" s="109"/>
      <c r="D842" s="109"/>
      <c r="E842" s="109"/>
      <c r="F842" s="109"/>
      <c r="G842" s="109"/>
      <c r="H842" s="109"/>
      <c r="I842" s="110"/>
    </row>
    <row r="843" spans="2:9">
      <c r="B843" s="109"/>
      <c r="C843" s="109"/>
      <c r="D843" s="109"/>
      <c r="E843" s="109"/>
      <c r="F843" s="109"/>
      <c r="G843" s="109"/>
      <c r="H843" s="109"/>
      <c r="I843" s="110"/>
    </row>
    <row r="844" spans="2:9">
      <c r="B844" s="109"/>
      <c r="C844" s="109"/>
      <c r="D844" s="109"/>
      <c r="E844" s="109"/>
      <c r="F844" s="109"/>
      <c r="G844" s="109"/>
      <c r="H844" s="109"/>
      <c r="I844" s="110"/>
    </row>
    <row r="845" spans="2:9">
      <c r="B845" s="109"/>
      <c r="C845" s="109"/>
      <c r="D845" s="109"/>
      <c r="E845" s="109"/>
      <c r="F845" s="109"/>
      <c r="G845" s="109"/>
      <c r="H845" s="109"/>
      <c r="I845" s="110"/>
    </row>
    <row r="846" spans="2:9">
      <c r="B846" s="109"/>
      <c r="C846" s="109"/>
      <c r="D846" s="109"/>
      <c r="E846" s="109"/>
      <c r="F846" s="109"/>
      <c r="G846" s="109"/>
      <c r="H846" s="109"/>
      <c r="I846" s="110"/>
    </row>
    <row r="847" spans="2:9">
      <c r="B847" s="109"/>
      <c r="C847" s="109"/>
      <c r="D847" s="109"/>
      <c r="E847" s="109"/>
      <c r="F847" s="109"/>
      <c r="G847" s="109"/>
      <c r="H847" s="109"/>
      <c r="I847" s="110"/>
    </row>
    <row r="848" spans="2:9">
      <c r="B848" s="109"/>
      <c r="C848" s="109"/>
      <c r="D848" s="109"/>
      <c r="E848" s="109"/>
      <c r="F848" s="109"/>
      <c r="G848" s="109"/>
      <c r="H848" s="109"/>
      <c r="I848" s="110"/>
    </row>
    <row r="849" spans="2:9">
      <c r="B849" s="109"/>
      <c r="C849" s="109"/>
      <c r="D849" s="109"/>
      <c r="E849" s="109"/>
      <c r="F849" s="109"/>
      <c r="G849" s="109"/>
      <c r="H849" s="109"/>
      <c r="I849" s="110"/>
    </row>
    <row r="850" spans="2:9">
      <c r="B850" s="109"/>
      <c r="C850" s="109"/>
      <c r="D850" s="109"/>
      <c r="E850" s="109"/>
      <c r="F850" s="109"/>
      <c r="G850" s="109"/>
      <c r="H850" s="109"/>
      <c r="I850" s="110"/>
    </row>
    <row r="851" spans="2:9">
      <c r="B851" s="109"/>
      <c r="C851" s="109"/>
      <c r="D851" s="109"/>
      <c r="E851" s="109"/>
      <c r="F851" s="109"/>
      <c r="G851" s="109"/>
      <c r="H851" s="109"/>
      <c r="I851" s="110"/>
    </row>
    <row r="852" spans="2:9">
      <c r="B852" s="109"/>
      <c r="C852" s="109"/>
      <c r="D852" s="109"/>
      <c r="E852" s="109"/>
      <c r="F852" s="109"/>
      <c r="G852" s="109"/>
      <c r="H852" s="109"/>
      <c r="I852" s="110"/>
    </row>
    <row r="853" spans="2:9">
      <c r="B853" s="109"/>
      <c r="C853" s="109"/>
      <c r="D853" s="109"/>
      <c r="E853" s="109"/>
      <c r="F853" s="109"/>
      <c r="G853" s="109"/>
      <c r="H853" s="109"/>
      <c r="I853" s="110"/>
    </row>
    <row r="854" spans="2:9">
      <c r="B854" s="109"/>
      <c r="C854" s="109"/>
      <c r="D854" s="109"/>
      <c r="E854" s="109"/>
      <c r="F854" s="109"/>
      <c r="G854" s="109"/>
      <c r="H854" s="109"/>
      <c r="I854" s="110"/>
    </row>
    <row r="855" spans="2:9">
      <c r="B855" s="109"/>
      <c r="C855" s="109"/>
      <c r="D855" s="109"/>
      <c r="E855" s="109"/>
      <c r="F855" s="109"/>
      <c r="G855" s="109"/>
      <c r="H855" s="109"/>
      <c r="I855" s="110"/>
    </row>
    <row r="856" spans="2:9">
      <c r="B856" s="109"/>
      <c r="C856" s="109"/>
      <c r="D856" s="109"/>
      <c r="E856" s="109"/>
      <c r="F856" s="109"/>
      <c r="G856" s="109"/>
      <c r="H856" s="109"/>
      <c r="I856" s="110"/>
    </row>
    <row r="857" spans="2:9">
      <c r="B857" s="109"/>
      <c r="C857" s="109"/>
      <c r="D857" s="109"/>
      <c r="E857" s="109"/>
      <c r="F857" s="109"/>
      <c r="G857" s="109"/>
      <c r="H857" s="109"/>
      <c r="I857" s="110"/>
    </row>
    <row r="858" spans="2:9">
      <c r="B858" s="109"/>
      <c r="C858" s="109"/>
      <c r="D858" s="109"/>
      <c r="E858" s="109"/>
      <c r="F858" s="109"/>
      <c r="G858" s="109"/>
      <c r="H858" s="109"/>
      <c r="I858" s="110"/>
    </row>
    <row r="859" spans="2:9">
      <c r="B859" s="109"/>
      <c r="C859" s="109"/>
      <c r="D859" s="109"/>
      <c r="E859" s="109"/>
      <c r="F859" s="109"/>
      <c r="G859" s="109"/>
      <c r="H859" s="109"/>
      <c r="I859" s="110"/>
    </row>
    <row r="860" spans="2:9">
      <c r="B860" s="109"/>
      <c r="C860" s="109"/>
      <c r="D860" s="109"/>
      <c r="E860" s="109"/>
      <c r="F860" s="109"/>
      <c r="G860" s="109"/>
      <c r="H860" s="109"/>
      <c r="I860" s="110"/>
    </row>
    <row r="861" spans="2:9">
      <c r="B861" s="109"/>
      <c r="C861" s="109"/>
      <c r="D861" s="109"/>
      <c r="E861" s="109"/>
      <c r="F861" s="109"/>
      <c r="G861" s="109"/>
      <c r="H861" s="109"/>
      <c r="I861" s="110"/>
    </row>
    <row r="862" spans="2:9">
      <c r="B862" s="109"/>
      <c r="C862" s="109"/>
      <c r="D862" s="109"/>
      <c r="E862" s="109"/>
      <c r="F862" s="109"/>
      <c r="G862" s="109"/>
      <c r="H862" s="109"/>
      <c r="I862" s="110"/>
    </row>
    <row r="863" spans="2:9">
      <c r="B863" s="109"/>
      <c r="C863" s="109"/>
      <c r="D863" s="109"/>
      <c r="E863" s="109"/>
      <c r="F863" s="109"/>
      <c r="G863" s="109"/>
      <c r="H863" s="109"/>
      <c r="I863" s="110"/>
    </row>
    <row r="864" spans="2:9">
      <c r="B864" s="109"/>
      <c r="C864" s="109"/>
      <c r="D864" s="109"/>
      <c r="E864" s="109"/>
      <c r="F864" s="109"/>
      <c r="G864" s="109"/>
      <c r="H864" s="109"/>
      <c r="I864" s="110"/>
    </row>
    <row r="865" spans="2:9">
      <c r="B865" s="109"/>
      <c r="C865" s="109"/>
      <c r="D865" s="109"/>
      <c r="E865" s="109"/>
      <c r="F865" s="109"/>
      <c r="G865" s="109"/>
      <c r="H865" s="109"/>
      <c r="I865" s="110"/>
    </row>
    <row r="866" spans="2:9">
      <c r="B866" s="109"/>
      <c r="C866" s="109"/>
      <c r="D866" s="109"/>
      <c r="E866" s="109"/>
      <c r="F866" s="109"/>
      <c r="G866" s="109"/>
      <c r="H866" s="109"/>
      <c r="I866" s="110"/>
    </row>
    <row r="867" spans="2:9">
      <c r="B867" s="109"/>
      <c r="C867" s="109"/>
      <c r="D867" s="109"/>
      <c r="E867" s="109"/>
      <c r="F867" s="109"/>
      <c r="G867" s="109"/>
      <c r="H867" s="109"/>
      <c r="I867" s="110"/>
    </row>
    <row r="868" spans="2:9">
      <c r="B868" s="109"/>
      <c r="C868" s="109"/>
      <c r="D868" s="109"/>
      <c r="E868" s="109"/>
      <c r="F868" s="109"/>
      <c r="G868" s="109"/>
      <c r="H868" s="109"/>
      <c r="I868" s="110"/>
    </row>
    <row r="869" spans="2:9">
      <c r="B869" s="109"/>
      <c r="C869" s="109"/>
      <c r="D869" s="109"/>
      <c r="E869" s="109"/>
      <c r="F869" s="109"/>
      <c r="G869" s="109"/>
      <c r="H869" s="109"/>
      <c r="I869" s="110"/>
    </row>
    <row r="870" spans="2:9">
      <c r="B870" s="109"/>
      <c r="C870" s="109"/>
      <c r="D870" s="109"/>
      <c r="E870" s="109"/>
      <c r="F870" s="109"/>
      <c r="G870" s="109"/>
      <c r="H870" s="109"/>
      <c r="I870" s="110"/>
    </row>
    <row r="871" spans="2:9">
      <c r="B871" s="109"/>
      <c r="C871" s="109"/>
      <c r="D871" s="109"/>
      <c r="E871" s="109"/>
      <c r="F871" s="109"/>
      <c r="G871" s="109"/>
      <c r="H871" s="109"/>
      <c r="I871" s="110"/>
    </row>
    <row r="872" spans="2:9">
      <c r="B872" s="109"/>
      <c r="C872" s="109"/>
      <c r="D872" s="109"/>
      <c r="E872" s="109"/>
      <c r="F872" s="109"/>
      <c r="G872" s="109"/>
      <c r="H872" s="109"/>
      <c r="I872" s="110"/>
    </row>
    <row r="873" spans="2:9">
      <c r="B873" s="109"/>
      <c r="C873" s="109"/>
      <c r="D873" s="109"/>
      <c r="E873" s="109"/>
      <c r="F873" s="109"/>
      <c r="G873" s="109"/>
      <c r="H873" s="109"/>
      <c r="I873" s="110"/>
    </row>
    <row r="874" spans="2:9">
      <c r="B874" s="109"/>
      <c r="C874" s="109"/>
      <c r="D874" s="109"/>
      <c r="E874" s="109"/>
      <c r="F874" s="109"/>
      <c r="G874" s="109"/>
      <c r="H874" s="109"/>
      <c r="I874" s="110"/>
    </row>
    <row r="875" spans="2:9">
      <c r="B875" s="109"/>
      <c r="C875" s="109"/>
      <c r="D875" s="109"/>
      <c r="E875" s="109"/>
      <c r="F875" s="109"/>
      <c r="G875" s="109"/>
      <c r="H875" s="109"/>
      <c r="I875" s="110"/>
    </row>
    <row r="876" spans="2:9">
      <c r="B876" s="109"/>
      <c r="C876" s="109"/>
      <c r="D876" s="109"/>
      <c r="E876" s="109"/>
      <c r="F876" s="109"/>
      <c r="G876" s="109"/>
      <c r="H876" s="109"/>
      <c r="I876" s="110"/>
    </row>
    <row r="877" spans="2:9">
      <c r="B877" s="109"/>
      <c r="C877" s="109"/>
      <c r="D877" s="109"/>
      <c r="E877" s="109"/>
      <c r="F877" s="109"/>
      <c r="G877" s="109"/>
      <c r="H877" s="109"/>
      <c r="I877" s="110"/>
    </row>
    <row r="878" spans="2:9">
      <c r="B878" s="109"/>
      <c r="C878" s="109"/>
      <c r="D878" s="109"/>
      <c r="E878" s="109"/>
      <c r="F878" s="109"/>
      <c r="G878" s="109"/>
      <c r="H878" s="109"/>
      <c r="I878" s="110"/>
    </row>
    <row r="879" spans="2:9">
      <c r="B879" s="109"/>
      <c r="C879" s="109"/>
      <c r="D879" s="109"/>
      <c r="E879" s="109"/>
      <c r="F879" s="109"/>
      <c r="G879" s="109"/>
      <c r="H879" s="109"/>
      <c r="I879" s="110"/>
    </row>
    <row r="880" spans="2:9">
      <c r="B880" s="109"/>
      <c r="C880" s="109"/>
      <c r="D880" s="109"/>
      <c r="E880" s="109"/>
      <c r="F880" s="109"/>
      <c r="G880" s="109"/>
      <c r="H880" s="109"/>
      <c r="I880" s="110"/>
    </row>
    <row r="881" spans="2:9">
      <c r="B881" s="109"/>
      <c r="C881" s="109"/>
      <c r="D881" s="109"/>
      <c r="E881" s="109"/>
      <c r="F881" s="109"/>
      <c r="G881" s="109"/>
      <c r="H881" s="109"/>
      <c r="I881" s="110"/>
    </row>
    <row r="882" spans="2:9">
      <c r="B882" s="109"/>
      <c r="C882" s="109"/>
      <c r="D882" s="109"/>
      <c r="E882" s="109"/>
      <c r="F882" s="109"/>
      <c r="G882" s="109"/>
      <c r="H882" s="109"/>
      <c r="I882" s="110"/>
    </row>
    <row r="883" spans="2:9">
      <c r="B883" s="109"/>
      <c r="C883" s="109"/>
      <c r="D883" s="109"/>
      <c r="E883" s="109"/>
      <c r="F883" s="109"/>
      <c r="G883" s="109"/>
      <c r="H883" s="109"/>
      <c r="I883" s="110"/>
    </row>
    <row r="884" spans="2:9">
      <c r="B884" s="109"/>
      <c r="C884" s="109"/>
      <c r="D884" s="109"/>
      <c r="E884" s="109"/>
      <c r="F884" s="109"/>
      <c r="G884" s="109"/>
      <c r="H884" s="109"/>
      <c r="I884" s="110"/>
    </row>
    <row r="885" spans="2:9">
      <c r="B885" s="109"/>
      <c r="C885" s="109"/>
      <c r="D885" s="109"/>
      <c r="E885" s="109"/>
      <c r="F885" s="109"/>
      <c r="G885" s="109"/>
      <c r="H885" s="109"/>
      <c r="I885" s="110"/>
    </row>
    <row r="886" spans="2:9">
      <c r="B886" s="109"/>
      <c r="C886" s="109"/>
      <c r="D886" s="109"/>
      <c r="E886" s="109"/>
      <c r="F886" s="109"/>
      <c r="G886" s="109"/>
      <c r="H886" s="109"/>
      <c r="I886" s="110"/>
    </row>
    <row r="887" spans="2:9">
      <c r="B887" s="109"/>
      <c r="C887" s="109"/>
      <c r="D887" s="109"/>
      <c r="E887" s="109"/>
      <c r="F887" s="109"/>
      <c r="G887" s="109"/>
      <c r="H887" s="109"/>
      <c r="I887" s="110"/>
    </row>
    <row r="888" spans="2:9">
      <c r="B888" s="109"/>
      <c r="C888" s="109"/>
      <c r="D888" s="109"/>
      <c r="E888" s="109"/>
      <c r="F888" s="109"/>
      <c r="G888" s="109"/>
      <c r="H888" s="109"/>
      <c r="I888" s="110"/>
    </row>
    <row r="889" spans="2:9">
      <c r="B889" s="109"/>
      <c r="C889" s="109"/>
      <c r="D889" s="109"/>
      <c r="E889" s="109"/>
      <c r="F889" s="109"/>
      <c r="G889" s="109"/>
      <c r="H889" s="109"/>
      <c r="I889" s="110"/>
    </row>
    <row r="890" spans="2:9">
      <c r="B890" s="109"/>
      <c r="C890" s="109"/>
      <c r="D890" s="109"/>
      <c r="E890" s="109"/>
      <c r="F890" s="109"/>
      <c r="G890" s="109"/>
      <c r="H890" s="109"/>
      <c r="I890" s="110"/>
    </row>
    <row r="891" spans="2:9">
      <c r="B891" s="109"/>
      <c r="C891" s="109"/>
      <c r="D891" s="109"/>
      <c r="E891" s="109"/>
      <c r="F891" s="109"/>
      <c r="G891" s="109"/>
      <c r="H891" s="109"/>
      <c r="I891" s="110"/>
    </row>
    <row r="892" spans="2:9">
      <c r="B892" s="109"/>
      <c r="C892" s="109"/>
      <c r="D892" s="109"/>
      <c r="E892" s="109"/>
      <c r="F892" s="109"/>
      <c r="G892" s="109"/>
      <c r="H892" s="109"/>
      <c r="I892" s="110"/>
    </row>
    <row r="893" spans="2:9">
      <c r="B893" s="109"/>
      <c r="C893" s="109"/>
      <c r="D893" s="109"/>
      <c r="E893" s="109"/>
      <c r="F893" s="109"/>
      <c r="G893" s="109"/>
      <c r="H893" s="109"/>
      <c r="I893" s="110"/>
    </row>
    <row r="894" spans="2:9">
      <c r="B894" s="109"/>
      <c r="C894" s="109"/>
      <c r="D894" s="109"/>
      <c r="E894" s="109"/>
      <c r="F894" s="109"/>
      <c r="G894" s="109"/>
      <c r="H894" s="109"/>
      <c r="I894" s="110"/>
    </row>
    <row r="895" spans="2:9">
      <c r="B895" s="109"/>
      <c r="C895" s="109"/>
      <c r="D895" s="109"/>
      <c r="E895" s="109"/>
      <c r="F895" s="109"/>
      <c r="G895" s="109"/>
      <c r="H895" s="109"/>
      <c r="I895" s="110"/>
    </row>
    <row r="896" spans="2:9">
      <c r="B896" s="109"/>
      <c r="C896" s="109"/>
      <c r="D896" s="109"/>
      <c r="E896" s="109"/>
      <c r="F896" s="109"/>
      <c r="G896" s="109"/>
      <c r="H896" s="109"/>
      <c r="I896" s="110"/>
    </row>
    <row r="897" spans="2:9">
      <c r="B897" s="109"/>
      <c r="C897" s="109"/>
      <c r="D897" s="109"/>
      <c r="E897" s="109"/>
      <c r="F897" s="109"/>
      <c r="G897" s="109"/>
      <c r="H897" s="109"/>
      <c r="I897" s="110"/>
    </row>
    <row r="898" spans="2:9">
      <c r="B898" s="109"/>
      <c r="C898" s="109"/>
      <c r="D898" s="109"/>
      <c r="E898" s="109"/>
      <c r="F898" s="109"/>
      <c r="G898" s="109"/>
      <c r="H898" s="109"/>
      <c r="I898" s="110"/>
    </row>
    <row r="899" spans="2:9">
      <c r="B899" s="109"/>
      <c r="C899" s="109"/>
      <c r="D899" s="109"/>
      <c r="E899" s="109"/>
      <c r="F899" s="109"/>
      <c r="G899" s="109"/>
      <c r="H899" s="109"/>
      <c r="I899" s="110"/>
    </row>
    <row r="900" spans="2:9">
      <c r="B900" s="109"/>
      <c r="C900" s="109"/>
      <c r="D900" s="109"/>
      <c r="E900" s="109"/>
      <c r="F900" s="109"/>
      <c r="G900" s="109"/>
      <c r="H900" s="109"/>
      <c r="I900" s="110"/>
    </row>
    <row r="901" spans="2:9">
      <c r="B901" s="109"/>
      <c r="C901" s="109"/>
      <c r="D901" s="109"/>
      <c r="E901" s="109"/>
      <c r="F901" s="109"/>
      <c r="G901" s="109"/>
      <c r="H901" s="109"/>
      <c r="I901" s="110"/>
    </row>
    <row r="902" spans="2:9">
      <c r="B902" s="109"/>
      <c r="C902" s="109"/>
      <c r="D902" s="109"/>
      <c r="E902" s="109"/>
      <c r="F902" s="109"/>
      <c r="G902" s="109"/>
      <c r="H902" s="109"/>
      <c r="I902" s="110"/>
    </row>
    <row r="903" spans="2:9">
      <c r="B903" s="109"/>
      <c r="C903" s="109"/>
      <c r="D903" s="109"/>
      <c r="E903" s="109"/>
      <c r="F903" s="109"/>
      <c r="G903" s="109"/>
      <c r="H903" s="109"/>
      <c r="I903" s="110"/>
    </row>
    <row r="904" spans="2:9">
      <c r="B904" s="109"/>
      <c r="C904" s="109"/>
      <c r="D904" s="109"/>
      <c r="E904" s="109"/>
      <c r="F904" s="109"/>
      <c r="G904" s="109"/>
      <c r="H904" s="109"/>
      <c r="I904" s="110"/>
    </row>
    <row r="905" spans="2:9">
      <c r="B905" s="109"/>
      <c r="C905" s="109"/>
      <c r="D905" s="109"/>
      <c r="E905" s="109"/>
      <c r="F905" s="109"/>
      <c r="G905" s="109"/>
      <c r="H905" s="109"/>
      <c r="I905" s="110"/>
    </row>
    <row r="906" spans="2:9">
      <c r="B906" s="109"/>
      <c r="C906" s="109"/>
      <c r="D906" s="109"/>
      <c r="E906" s="109"/>
      <c r="F906" s="109"/>
      <c r="G906" s="109"/>
      <c r="H906" s="109"/>
      <c r="I906" s="110"/>
    </row>
    <row r="907" spans="2:9">
      <c r="B907" s="109"/>
      <c r="C907" s="109"/>
      <c r="D907" s="109"/>
      <c r="E907" s="109"/>
      <c r="F907" s="109"/>
      <c r="G907" s="109"/>
      <c r="H907" s="109"/>
      <c r="I907" s="110"/>
    </row>
    <row r="908" spans="2:9">
      <c r="B908" s="109"/>
      <c r="C908" s="109"/>
      <c r="D908" s="109"/>
      <c r="E908" s="109"/>
      <c r="F908" s="109"/>
      <c r="G908" s="109"/>
      <c r="H908" s="109"/>
      <c r="I908" s="110"/>
    </row>
    <row r="909" spans="2:9">
      <c r="B909" s="109"/>
      <c r="C909" s="109"/>
      <c r="D909" s="109"/>
      <c r="E909" s="109"/>
      <c r="F909" s="109"/>
      <c r="G909" s="109"/>
      <c r="H909" s="109"/>
      <c r="I909" s="110"/>
    </row>
    <row r="910" spans="2:9">
      <c r="B910" s="109"/>
      <c r="C910" s="109"/>
      <c r="D910" s="109"/>
      <c r="E910" s="109"/>
      <c r="F910" s="109"/>
      <c r="G910" s="109"/>
      <c r="H910" s="109"/>
      <c r="I910" s="110"/>
    </row>
    <row r="911" spans="2:9">
      <c r="B911" s="109"/>
      <c r="C911" s="109"/>
      <c r="D911" s="109"/>
      <c r="E911" s="109"/>
      <c r="F911" s="109"/>
      <c r="G911" s="109"/>
      <c r="H911" s="109"/>
      <c r="I911" s="110"/>
    </row>
    <row r="912" spans="2:9">
      <c r="B912" s="109"/>
      <c r="C912" s="109"/>
      <c r="D912" s="109"/>
      <c r="E912" s="109"/>
      <c r="F912" s="109"/>
      <c r="G912" s="109"/>
      <c r="H912" s="109"/>
      <c r="I912" s="110"/>
    </row>
    <row r="913" spans="2:9">
      <c r="B913" s="109"/>
      <c r="C913" s="109"/>
      <c r="D913" s="109"/>
      <c r="E913" s="109"/>
      <c r="F913" s="109"/>
      <c r="G913" s="109"/>
      <c r="H913" s="109"/>
      <c r="I913" s="110"/>
    </row>
    <row r="914" spans="2:9">
      <c r="B914" s="109"/>
      <c r="C914" s="109"/>
      <c r="D914" s="109"/>
      <c r="E914" s="109"/>
      <c r="F914" s="109"/>
      <c r="G914" s="109"/>
      <c r="H914" s="109"/>
      <c r="I914" s="110"/>
    </row>
    <row r="915" spans="2:9">
      <c r="B915" s="109"/>
      <c r="C915" s="109"/>
      <c r="D915" s="109"/>
      <c r="E915" s="109"/>
      <c r="F915" s="109"/>
      <c r="G915" s="109"/>
      <c r="H915" s="109"/>
      <c r="I915" s="110"/>
    </row>
    <row r="916" spans="2:9">
      <c r="B916" s="109"/>
      <c r="C916" s="109"/>
      <c r="D916" s="109"/>
      <c r="E916" s="109"/>
      <c r="F916" s="109"/>
      <c r="G916" s="109"/>
      <c r="H916" s="109"/>
      <c r="I916" s="110"/>
    </row>
    <row r="917" spans="2:9">
      <c r="B917" s="109"/>
      <c r="C917" s="109"/>
      <c r="D917" s="109"/>
      <c r="E917" s="109"/>
      <c r="F917" s="109"/>
      <c r="G917" s="109"/>
      <c r="H917" s="109"/>
      <c r="I917" s="110"/>
    </row>
    <row r="918" spans="2:9">
      <c r="B918" s="109"/>
      <c r="C918" s="109"/>
      <c r="D918" s="109"/>
      <c r="E918" s="109"/>
      <c r="F918" s="109"/>
      <c r="G918" s="109"/>
      <c r="H918" s="109"/>
      <c r="I918" s="110"/>
    </row>
    <row r="919" spans="2:9">
      <c r="B919" s="109"/>
      <c r="C919" s="109"/>
      <c r="D919" s="109"/>
      <c r="E919" s="109"/>
      <c r="F919" s="109"/>
      <c r="G919" s="109"/>
      <c r="H919" s="109"/>
      <c r="I919" s="110"/>
    </row>
    <row r="920" spans="2:9">
      <c r="B920" s="109"/>
      <c r="C920" s="109"/>
      <c r="D920" s="109"/>
      <c r="E920" s="109"/>
      <c r="F920" s="109"/>
      <c r="G920" s="109"/>
      <c r="H920" s="109"/>
      <c r="I920" s="110"/>
    </row>
    <row r="921" spans="2:9">
      <c r="B921" s="109"/>
      <c r="C921" s="109"/>
      <c r="D921" s="109"/>
      <c r="E921" s="109"/>
      <c r="F921" s="109"/>
      <c r="G921" s="109"/>
      <c r="H921" s="109"/>
      <c r="I921" s="110"/>
    </row>
    <row r="922" spans="2:9">
      <c r="B922" s="109"/>
      <c r="C922" s="109"/>
      <c r="D922" s="109"/>
      <c r="E922" s="109"/>
      <c r="F922" s="109"/>
      <c r="G922" s="109"/>
      <c r="H922" s="109"/>
      <c r="I922" s="110"/>
    </row>
    <row r="923" spans="2:9">
      <c r="B923" s="109"/>
      <c r="C923" s="109"/>
      <c r="D923" s="109"/>
      <c r="E923" s="109"/>
      <c r="F923" s="109"/>
      <c r="G923" s="109"/>
      <c r="H923" s="109"/>
      <c r="I923" s="110"/>
    </row>
    <row r="924" spans="2:9">
      <c r="B924" s="109"/>
      <c r="C924" s="109"/>
      <c r="D924" s="109"/>
      <c r="E924" s="109"/>
      <c r="F924" s="109"/>
      <c r="G924" s="109"/>
      <c r="H924" s="109"/>
      <c r="I924" s="110"/>
    </row>
    <row r="925" spans="2:9">
      <c r="B925" s="109"/>
      <c r="C925" s="109"/>
      <c r="D925" s="109"/>
      <c r="E925" s="109"/>
      <c r="F925" s="109"/>
      <c r="G925" s="109"/>
      <c r="H925" s="109"/>
      <c r="I925" s="110"/>
    </row>
    <row r="926" spans="2:9">
      <c r="B926" s="109"/>
      <c r="C926" s="109"/>
      <c r="D926" s="109"/>
      <c r="E926" s="109"/>
      <c r="F926" s="109"/>
      <c r="G926" s="109"/>
      <c r="H926" s="109"/>
      <c r="I926" s="110"/>
    </row>
    <row r="927" spans="2:9">
      <c r="B927" s="109"/>
      <c r="C927" s="109"/>
      <c r="D927" s="109"/>
      <c r="E927" s="109"/>
      <c r="F927" s="109"/>
      <c r="G927" s="109"/>
      <c r="H927" s="109"/>
      <c r="I927" s="110"/>
    </row>
    <row r="928" spans="2:9">
      <c r="B928" s="109"/>
      <c r="C928" s="109"/>
      <c r="D928" s="109"/>
      <c r="E928" s="109"/>
      <c r="F928" s="109"/>
      <c r="G928" s="109"/>
      <c r="H928" s="109"/>
      <c r="I928" s="110"/>
    </row>
    <row r="929" spans="2:9">
      <c r="B929" s="109"/>
      <c r="C929" s="109"/>
      <c r="D929" s="109"/>
      <c r="E929" s="109"/>
      <c r="F929" s="109"/>
      <c r="G929" s="109"/>
      <c r="H929" s="109"/>
      <c r="I929" s="110"/>
    </row>
    <row r="930" spans="2:9">
      <c r="B930" s="109"/>
      <c r="C930" s="109"/>
      <c r="D930" s="109"/>
      <c r="E930" s="109"/>
      <c r="F930" s="109"/>
      <c r="G930" s="109"/>
      <c r="H930" s="109"/>
      <c r="I930" s="110"/>
    </row>
    <row r="931" spans="2:9">
      <c r="B931" s="109"/>
      <c r="C931" s="109"/>
      <c r="D931" s="109"/>
      <c r="E931" s="109"/>
      <c r="F931" s="109"/>
      <c r="G931" s="109"/>
      <c r="H931" s="109"/>
      <c r="I931" s="110"/>
    </row>
    <row r="932" spans="2:9">
      <c r="B932" s="109"/>
      <c r="C932" s="109"/>
      <c r="D932" s="109"/>
      <c r="E932" s="109"/>
      <c r="F932" s="109"/>
      <c r="G932" s="109"/>
      <c r="H932" s="109"/>
      <c r="I932" s="110"/>
    </row>
    <row r="933" spans="2:9">
      <c r="B933" s="109"/>
      <c r="C933" s="109"/>
      <c r="D933" s="109"/>
      <c r="E933" s="109"/>
      <c r="F933" s="109"/>
      <c r="G933" s="109"/>
      <c r="H933" s="109"/>
      <c r="I933" s="110"/>
    </row>
    <row r="934" spans="2:9">
      <c r="B934" s="109"/>
      <c r="C934" s="109"/>
      <c r="D934" s="109"/>
      <c r="E934" s="109"/>
      <c r="F934" s="109"/>
      <c r="G934" s="109"/>
      <c r="H934" s="109"/>
      <c r="I934" s="110"/>
    </row>
    <row r="935" spans="2:9">
      <c r="B935" s="109"/>
      <c r="C935" s="109"/>
      <c r="D935" s="109"/>
      <c r="E935" s="109"/>
      <c r="F935" s="109"/>
      <c r="G935" s="109"/>
      <c r="H935" s="109"/>
      <c r="I935" s="110"/>
    </row>
    <row r="936" spans="2:9">
      <c r="B936" s="109"/>
      <c r="C936" s="109"/>
      <c r="D936" s="109"/>
      <c r="E936" s="109"/>
      <c r="F936" s="109"/>
      <c r="G936" s="109"/>
      <c r="H936" s="109"/>
      <c r="I936" s="110"/>
    </row>
    <row r="937" spans="2:9">
      <c r="B937" s="109"/>
      <c r="C937" s="109"/>
      <c r="D937" s="109"/>
      <c r="E937" s="109"/>
      <c r="F937" s="109"/>
      <c r="G937" s="109"/>
      <c r="H937" s="109"/>
      <c r="I937" s="110"/>
    </row>
    <row r="938" spans="2:9">
      <c r="B938" s="109"/>
      <c r="C938" s="109"/>
      <c r="D938" s="109"/>
      <c r="E938" s="109"/>
      <c r="F938" s="109"/>
      <c r="G938" s="109"/>
      <c r="H938" s="109"/>
      <c r="I938" s="110"/>
    </row>
    <row r="939" spans="2:9">
      <c r="B939" s="109"/>
      <c r="C939" s="109"/>
      <c r="D939" s="109"/>
      <c r="E939" s="109"/>
      <c r="F939" s="109"/>
      <c r="G939" s="109"/>
      <c r="H939" s="109"/>
      <c r="I939" s="110"/>
    </row>
    <row r="940" spans="2:9">
      <c r="B940" s="109"/>
      <c r="C940" s="109"/>
      <c r="D940" s="109"/>
      <c r="E940" s="109"/>
      <c r="F940" s="109"/>
      <c r="G940" s="109"/>
      <c r="H940" s="109"/>
      <c r="I940" s="110"/>
    </row>
    <row r="941" spans="2:9">
      <c r="B941" s="109"/>
      <c r="C941" s="109"/>
      <c r="D941" s="109"/>
      <c r="E941" s="109"/>
      <c r="F941" s="109"/>
      <c r="G941" s="109"/>
      <c r="H941" s="109"/>
      <c r="I941" s="110"/>
    </row>
    <row r="942" spans="2:9">
      <c r="B942" s="109"/>
      <c r="C942" s="109"/>
      <c r="D942" s="109"/>
      <c r="E942" s="109"/>
      <c r="F942" s="109"/>
      <c r="G942" s="109"/>
      <c r="H942" s="109"/>
      <c r="I942" s="110"/>
    </row>
    <row r="943" spans="2:9">
      <c r="B943" s="109"/>
      <c r="C943" s="109"/>
      <c r="D943" s="109"/>
      <c r="E943" s="109"/>
      <c r="F943" s="109"/>
      <c r="G943" s="109"/>
      <c r="H943" s="109"/>
      <c r="I943" s="110"/>
    </row>
    <row r="944" spans="2:9">
      <c r="B944" s="109"/>
      <c r="C944" s="109"/>
      <c r="D944" s="109"/>
      <c r="E944" s="109"/>
      <c r="F944" s="109"/>
      <c r="G944" s="109"/>
      <c r="H944" s="109"/>
      <c r="I944" s="110"/>
    </row>
    <row r="945" spans="2:9">
      <c r="B945" s="109"/>
      <c r="C945" s="109"/>
      <c r="D945" s="109"/>
      <c r="E945" s="109"/>
      <c r="F945" s="109"/>
      <c r="G945" s="109"/>
      <c r="H945" s="109"/>
      <c r="I945" s="110"/>
    </row>
    <row r="946" spans="2:9">
      <c r="B946" s="109"/>
      <c r="C946" s="109"/>
      <c r="D946" s="109"/>
      <c r="E946" s="109"/>
      <c r="F946" s="109"/>
      <c r="G946" s="109"/>
      <c r="H946" s="109"/>
      <c r="I946" s="110"/>
    </row>
    <row r="947" spans="2:9">
      <c r="B947" s="109"/>
      <c r="C947" s="109"/>
      <c r="D947" s="109"/>
      <c r="E947" s="109"/>
      <c r="F947" s="109"/>
      <c r="G947" s="109"/>
      <c r="H947" s="109"/>
      <c r="I947" s="110"/>
    </row>
    <row r="948" spans="2:9">
      <c r="B948" s="109"/>
      <c r="C948" s="109"/>
      <c r="D948" s="109"/>
      <c r="E948" s="109"/>
      <c r="F948" s="109"/>
      <c r="G948" s="109"/>
      <c r="H948" s="109"/>
      <c r="I948" s="110"/>
    </row>
    <row r="949" spans="2:9">
      <c r="B949" s="109"/>
      <c r="C949" s="109"/>
      <c r="D949" s="109"/>
      <c r="E949" s="109"/>
      <c r="F949" s="109"/>
      <c r="G949" s="109"/>
      <c r="H949" s="109"/>
      <c r="I949" s="110"/>
    </row>
    <row r="950" spans="2:9">
      <c r="B950" s="109"/>
      <c r="C950" s="109"/>
      <c r="D950" s="109"/>
      <c r="E950" s="109"/>
      <c r="F950" s="109"/>
      <c r="G950" s="109"/>
      <c r="H950" s="109"/>
      <c r="I950" s="110"/>
    </row>
    <row r="951" spans="2:9">
      <c r="B951" s="109"/>
      <c r="C951" s="109"/>
      <c r="D951" s="109"/>
      <c r="E951" s="109"/>
      <c r="F951" s="109"/>
      <c r="G951" s="109"/>
      <c r="H951" s="109"/>
      <c r="I951" s="110"/>
    </row>
    <row r="952" spans="2:9">
      <c r="B952" s="109"/>
      <c r="C952" s="109"/>
      <c r="D952" s="109"/>
      <c r="E952" s="109"/>
      <c r="F952" s="109"/>
      <c r="G952" s="109"/>
      <c r="H952" s="109"/>
      <c r="I952" s="110"/>
    </row>
    <row r="953" spans="2:9">
      <c r="B953" s="109"/>
      <c r="C953" s="109"/>
      <c r="D953" s="109"/>
      <c r="E953" s="109"/>
      <c r="F953" s="109"/>
      <c r="G953" s="109"/>
      <c r="H953" s="109"/>
      <c r="I953" s="110"/>
    </row>
    <row r="954" spans="2:9">
      <c r="B954" s="109"/>
      <c r="C954" s="109"/>
      <c r="D954" s="109"/>
      <c r="E954" s="109"/>
      <c r="F954" s="109"/>
      <c r="G954" s="109"/>
      <c r="H954" s="109"/>
      <c r="I954" s="110"/>
    </row>
    <row r="955" spans="2:9">
      <c r="B955" s="109"/>
      <c r="C955" s="109"/>
      <c r="D955" s="109"/>
      <c r="E955" s="109"/>
      <c r="F955" s="109"/>
      <c r="G955" s="109"/>
      <c r="H955" s="109"/>
      <c r="I955" s="110"/>
    </row>
    <row r="956" spans="2:9">
      <c r="B956" s="109"/>
      <c r="C956" s="109"/>
      <c r="D956" s="109"/>
      <c r="E956" s="109"/>
      <c r="F956" s="109"/>
      <c r="G956" s="109"/>
      <c r="H956" s="109"/>
      <c r="I956" s="110"/>
    </row>
    <row r="957" spans="2:9">
      <c r="B957" s="109"/>
      <c r="C957" s="109"/>
      <c r="D957" s="109"/>
      <c r="E957" s="109"/>
      <c r="F957" s="109"/>
      <c r="G957" s="109"/>
      <c r="H957" s="109"/>
      <c r="I957" s="110"/>
    </row>
    <row r="958" spans="2:9">
      <c r="B958" s="109"/>
      <c r="C958" s="109"/>
      <c r="D958" s="109"/>
      <c r="E958" s="109"/>
      <c r="F958" s="109"/>
      <c r="G958" s="109"/>
      <c r="H958" s="109"/>
      <c r="I958" s="110"/>
    </row>
    <row r="959" spans="2:9">
      <c r="B959" s="109"/>
      <c r="C959" s="109"/>
      <c r="D959" s="109"/>
      <c r="E959" s="109"/>
      <c r="F959" s="109"/>
      <c r="G959" s="109"/>
      <c r="H959" s="109"/>
      <c r="I959" s="110"/>
    </row>
    <row r="960" spans="2:9">
      <c r="B960" s="109"/>
      <c r="C960" s="109"/>
      <c r="D960" s="109"/>
      <c r="E960" s="109"/>
      <c r="F960" s="109"/>
      <c r="G960" s="109"/>
      <c r="H960" s="109"/>
      <c r="I960" s="110"/>
    </row>
    <row r="961" spans="2:9">
      <c r="B961" s="109"/>
      <c r="C961" s="109"/>
      <c r="D961" s="109"/>
      <c r="E961" s="109"/>
      <c r="F961" s="109"/>
      <c r="G961" s="109"/>
      <c r="H961" s="109"/>
      <c r="I961" s="110"/>
    </row>
    <row r="962" spans="2:9">
      <c r="B962" s="109"/>
      <c r="C962" s="109"/>
      <c r="D962" s="109"/>
      <c r="E962" s="109"/>
      <c r="F962" s="109"/>
      <c r="G962" s="109"/>
      <c r="H962" s="109"/>
      <c r="I962" s="110"/>
    </row>
    <row r="963" spans="2:9">
      <c r="B963" s="109"/>
      <c r="C963" s="109"/>
      <c r="D963" s="109"/>
      <c r="E963" s="109"/>
      <c r="F963" s="109"/>
      <c r="G963" s="109"/>
      <c r="H963" s="109"/>
      <c r="I963" s="110"/>
    </row>
    <row r="964" spans="2:9">
      <c r="B964" s="109"/>
      <c r="C964" s="109"/>
      <c r="D964" s="109"/>
      <c r="E964" s="109"/>
      <c r="F964" s="109"/>
      <c r="G964" s="109"/>
      <c r="H964" s="109"/>
      <c r="I964" s="110"/>
    </row>
    <row r="965" spans="2:9">
      <c r="B965" s="109"/>
      <c r="C965" s="109"/>
      <c r="D965" s="109"/>
      <c r="E965" s="109"/>
      <c r="F965" s="109"/>
      <c r="G965" s="109"/>
      <c r="H965" s="109"/>
      <c r="I965" s="110"/>
    </row>
    <row r="966" spans="2:9">
      <c r="B966" s="109"/>
      <c r="C966" s="109"/>
      <c r="D966" s="109"/>
      <c r="E966" s="109"/>
      <c r="F966" s="109"/>
      <c r="G966" s="109"/>
      <c r="H966" s="109"/>
      <c r="I966" s="110"/>
    </row>
    <row r="967" spans="2:9">
      <c r="B967" s="109"/>
      <c r="C967" s="109"/>
      <c r="D967" s="109"/>
      <c r="E967" s="109"/>
      <c r="F967" s="109"/>
      <c r="G967" s="109"/>
      <c r="H967" s="109"/>
      <c r="I967" s="110"/>
    </row>
    <row r="968" spans="2:9">
      <c r="B968" s="109"/>
      <c r="C968" s="109"/>
      <c r="D968" s="109"/>
      <c r="E968" s="109"/>
      <c r="F968" s="109"/>
      <c r="G968" s="109"/>
      <c r="H968" s="109"/>
      <c r="I968" s="110"/>
    </row>
    <row r="969" spans="2:9">
      <c r="B969" s="109"/>
      <c r="C969" s="109"/>
      <c r="D969" s="109"/>
      <c r="E969" s="109"/>
      <c r="F969" s="109"/>
      <c r="G969" s="109"/>
      <c r="H969" s="109"/>
      <c r="I969" s="110"/>
    </row>
    <row r="970" spans="2:9">
      <c r="B970" s="109"/>
      <c r="C970" s="109"/>
      <c r="D970" s="109"/>
      <c r="E970" s="109"/>
      <c r="F970" s="109"/>
      <c r="G970" s="109"/>
      <c r="H970" s="109"/>
      <c r="I970" s="110"/>
    </row>
    <row r="971" spans="2:9">
      <c r="B971" s="109"/>
      <c r="C971" s="109"/>
      <c r="D971" s="109"/>
      <c r="E971" s="109"/>
      <c r="F971" s="109"/>
      <c r="G971" s="109"/>
      <c r="H971" s="109"/>
      <c r="I971" s="110"/>
    </row>
    <row r="972" spans="2:9">
      <c r="B972" s="109"/>
      <c r="C972" s="109"/>
      <c r="D972" s="109"/>
      <c r="E972" s="109"/>
      <c r="F972" s="109"/>
      <c r="G972" s="109"/>
      <c r="H972" s="109"/>
      <c r="I972" s="110"/>
    </row>
    <row r="973" spans="2:9">
      <c r="B973" s="109"/>
      <c r="C973" s="109"/>
      <c r="D973" s="109"/>
      <c r="E973" s="109"/>
      <c r="F973" s="109"/>
      <c r="G973" s="109"/>
      <c r="H973" s="109"/>
      <c r="I973" s="110"/>
    </row>
    <row r="974" spans="2:9">
      <c r="B974" s="109"/>
      <c r="C974" s="109"/>
      <c r="D974" s="109"/>
      <c r="E974" s="109"/>
      <c r="F974" s="109"/>
      <c r="G974" s="109"/>
      <c r="H974" s="109"/>
      <c r="I974" s="110"/>
    </row>
    <row r="975" spans="2:9">
      <c r="B975" s="109"/>
      <c r="C975" s="109"/>
      <c r="D975" s="109"/>
      <c r="E975" s="109"/>
      <c r="F975" s="109"/>
      <c r="G975" s="109"/>
      <c r="H975" s="109"/>
      <c r="I975" s="110"/>
    </row>
    <row r="976" spans="2:9">
      <c r="B976" s="109"/>
      <c r="C976" s="109"/>
      <c r="D976" s="109"/>
      <c r="E976" s="109"/>
      <c r="F976" s="109"/>
      <c r="G976" s="109"/>
      <c r="H976" s="109"/>
      <c r="I976" s="110"/>
    </row>
    <row r="977" spans="2:9">
      <c r="B977" s="109"/>
      <c r="C977" s="109"/>
      <c r="D977" s="109"/>
      <c r="E977" s="109"/>
      <c r="F977" s="109"/>
      <c r="G977" s="109"/>
      <c r="H977" s="109"/>
      <c r="I977" s="110"/>
    </row>
    <row r="978" spans="2:9">
      <c r="B978" s="109"/>
      <c r="C978" s="109"/>
      <c r="D978" s="109"/>
      <c r="E978" s="109"/>
      <c r="F978" s="109"/>
      <c r="G978" s="109"/>
      <c r="H978" s="109"/>
      <c r="I978" s="110"/>
    </row>
    <row r="979" spans="2:9">
      <c r="B979" s="109"/>
      <c r="C979" s="109"/>
      <c r="D979" s="109"/>
      <c r="E979" s="109"/>
      <c r="F979" s="109"/>
      <c r="G979" s="109"/>
      <c r="H979" s="109"/>
      <c r="I979" s="110"/>
    </row>
    <row r="980" spans="2:9">
      <c r="B980" s="109"/>
      <c r="C980" s="109"/>
      <c r="D980" s="109"/>
      <c r="E980" s="109"/>
      <c r="F980" s="109"/>
      <c r="G980" s="109"/>
      <c r="H980" s="109"/>
      <c r="I980" s="110"/>
    </row>
    <row r="981" spans="2:9">
      <c r="B981" s="109"/>
      <c r="C981" s="109"/>
      <c r="D981" s="109"/>
      <c r="E981" s="109"/>
      <c r="F981" s="109"/>
      <c r="G981" s="109"/>
      <c r="H981" s="109"/>
      <c r="I981" s="110"/>
    </row>
    <row r="982" spans="2:9">
      <c r="B982" s="109"/>
      <c r="C982" s="109"/>
      <c r="D982" s="109"/>
      <c r="E982" s="109"/>
      <c r="F982" s="109"/>
      <c r="G982" s="109"/>
      <c r="H982" s="109"/>
      <c r="I982" s="110"/>
    </row>
    <row r="983" spans="2:9">
      <c r="B983" s="109"/>
      <c r="C983" s="109"/>
      <c r="D983" s="109"/>
      <c r="E983" s="109"/>
      <c r="F983" s="109"/>
      <c r="G983" s="109"/>
      <c r="H983" s="109"/>
      <c r="I983" s="110"/>
    </row>
    <row r="984" spans="2:9">
      <c r="B984" s="109"/>
      <c r="C984" s="109"/>
      <c r="D984" s="109"/>
      <c r="E984" s="109"/>
      <c r="F984" s="109"/>
      <c r="G984" s="109"/>
      <c r="H984" s="109"/>
      <c r="I984" s="110"/>
    </row>
    <row r="985" spans="2:9">
      <c r="B985" s="109"/>
      <c r="C985" s="109"/>
      <c r="D985" s="109"/>
      <c r="E985" s="109"/>
      <c r="F985" s="109"/>
      <c r="G985" s="109"/>
      <c r="H985" s="109"/>
      <c r="I985" s="110"/>
    </row>
    <row r="986" spans="2:9">
      <c r="B986" s="109"/>
      <c r="C986" s="109"/>
      <c r="D986" s="109"/>
      <c r="E986" s="109"/>
      <c r="F986" s="109"/>
      <c r="G986" s="109"/>
      <c r="H986" s="109"/>
      <c r="I986" s="110"/>
    </row>
    <row r="987" spans="2:9">
      <c r="B987" s="109"/>
      <c r="C987" s="109"/>
      <c r="D987" s="109"/>
      <c r="E987" s="109"/>
      <c r="F987" s="109"/>
      <c r="G987" s="109"/>
      <c r="H987" s="109"/>
      <c r="I987" s="110"/>
    </row>
    <row r="988" spans="2:9">
      <c r="B988" s="109"/>
      <c r="C988" s="109"/>
      <c r="D988" s="109"/>
      <c r="E988" s="109"/>
      <c r="F988" s="109"/>
      <c r="G988" s="109"/>
      <c r="H988" s="109"/>
      <c r="I988" s="110"/>
    </row>
    <row r="989" spans="2:9">
      <c r="B989" s="109"/>
      <c r="C989" s="109"/>
      <c r="D989" s="109"/>
      <c r="E989" s="109"/>
      <c r="F989" s="109"/>
      <c r="G989" s="109"/>
      <c r="H989" s="109"/>
      <c r="I989" s="110"/>
    </row>
    <row r="990" spans="2:9">
      <c r="B990" s="109"/>
      <c r="C990" s="109"/>
      <c r="D990" s="109"/>
      <c r="E990" s="109"/>
      <c r="F990" s="109"/>
      <c r="G990" s="109"/>
      <c r="H990" s="109"/>
      <c r="I990" s="110"/>
    </row>
    <row r="991" spans="2:9">
      <c r="B991" s="109"/>
      <c r="C991" s="109"/>
      <c r="D991" s="109"/>
      <c r="E991" s="109"/>
      <c r="F991" s="109"/>
      <c r="G991" s="109"/>
      <c r="H991" s="109"/>
      <c r="I991" s="110"/>
    </row>
    <row r="992" spans="2:9">
      <c r="B992" s="109"/>
      <c r="C992" s="109"/>
      <c r="D992" s="109"/>
      <c r="E992" s="109"/>
      <c r="F992" s="109"/>
      <c r="G992" s="109"/>
      <c r="H992" s="109"/>
      <c r="I992" s="110"/>
    </row>
    <row r="993" spans="2:9">
      <c r="B993" s="109"/>
      <c r="C993" s="109"/>
      <c r="D993" s="109"/>
      <c r="E993" s="109"/>
      <c r="F993" s="109"/>
      <c r="G993" s="109"/>
      <c r="H993" s="109"/>
      <c r="I993" s="110"/>
    </row>
    <row r="994" spans="2:9">
      <c r="B994" s="109"/>
      <c r="C994" s="109"/>
      <c r="D994" s="109"/>
      <c r="E994" s="109"/>
      <c r="F994" s="109"/>
      <c r="G994" s="109"/>
      <c r="H994" s="109"/>
      <c r="I994" s="110"/>
    </row>
    <row r="995" spans="2:9">
      <c r="B995" s="109"/>
      <c r="C995" s="109"/>
      <c r="D995" s="109"/>
      <c r="E995" s="109"/>
      <c r="F995" s="109"/>
      <c r="G995" s="109"/>
      <c r="H995" s="109"/>
      <c r="I995" s="110"/>
    </row>
    <row r="996" spans="2:9">
      <c r="B996" s="109"/>
      <c r="C996" s="109"/>
      <c r="D996" s="109"/>
      <c r="E996" s="109"/>
      <c r="F996" s="109"/>
      <c r="G996" s="109"/>
      <c r="H996" s="109"/>
      <c r="I996" s="110"/>
    </row>
    <row r="997" spans="2:9">
      <c r="B997" s="109"/>
      <c r="C997" s="109"/>
      <c r="D997" s="109"/>
      <c r="E997" s="109"/>
      <c r="F997" s="109"/>
      <c r="G997" s="109"/>
      <c r="H997" s="109"/>
      <c r="I997" s="110"/>
    </row>
    <row r="998" spans="2:9">
      <c r="B998" s="109"/>
      <c r="C998" s="109"/>
      <c r="D998" s="109"/>
      <c r="E998" s="109"/>
      <c r="F998" s="109"/>
      <c r="G998" s="109"/>
      <c r="H998" s="109"/>
      <c r="I998" s="110"/>
    </row>
    <row r="999" spans="2:9">
      <c r="B999" s="109"/>
      <c r="C999" s="109"/>
      <c r="D999" s="109"/>
      <c r="E999" s="109"/>
      <c r="F999" s="109"/>
      <c r="G999" s="109"/>
      <c r="H999" s="109"/>
      <c r="I999" s="110"/>
    </row>
    <row r="1000" spans="2:9">
      <c r="B1000" s="109"/>
      <c r="C1000" s="109"/>
      <c r="D1000" s="109"/>
      <c r="E1000" s="109"/>
      <c r="F1000" s="109"/>
      <c r="G1000" s="109"/>
      <c r="H1000" s="109"/>
      <c r="I1000" s="110"/>
    </row>
    <row r="1001" spans="2:9">
      <c r="B1001" s="109"/>
      <c r="C1001" s="109"/>
      <c r="D1001" s="109"/>
      <c r="E1001" s="109"/>
      <c r="F1001" s="109"/>
      <c r="G1001" s="109"/>
      <c r="H1001" s="109"/>
      <c r="I1001" s="110"/>
    </row>
    <row r="1002" spans="2:9">
      <c r="B1002" s="109"/>
      <c r="C1002" s="109"/>
      <c r="D1002" s="109"/>
      <c r="E1002" s="109"/>
      <c r="F1002" s="109"/>
      <c r="G1002" s="109"/>
      <c r="H1002" s="109"/>
      <c r="I1002" s="110"/>
    </row>
    <row r="1003" spans="2:9">
      <c r="B1003" s="109"/>
      <c r="C1003" s="109"/>
      <c r="D1003" s="109"/>
      <c r="E1003" s="109"/>
      <c r="F1003" s="109"/>
      <c r="G1003" s="109"/>
      <c r="H1003" s="109"/>
      <c r="I1003" s="110"/>
    </row>
    <row r="1004" spans="2:9">
      <c r="B1004" s="109"/>
      <c r="C1004" s="109"/>
      <c r="D1004" s="109"/>
      <c r="E1004" s="109"/>
      <c r="F1004" s="109"/>
      <c r="G1004" s="109"/>
      <c r="H1004" s="109"/>
      <c r="I1004" s="110"/>
    </row>
    <row r="1005" spans="2:9">
      <c r="B1005" s="109"/>
      <c r="C1005" s="109"/>
      <c r="D1005" s="109"/>
      <c r="E1005" s="109"/>
      <c r="F1005" s="109"/>
      <c r="G1005" s="109"/>
      <c r="H1005" s="109"/>
      <c r="I1005" s="110"/>
    </row>
    <row r="1006" spans="2:9">
      <c r="B1006" s="109"/>
      <c r="C1006" s="109"/>
      <c r="D1006" s="109"/>
      <c r="E1006" s="109"/>
      <c r="F1006" s="109"/>
      <c r="G1006" s="109"/>
      <c r="H1006" s="109"/>
      <c r="I1006" s="110"/>
    </row>
    <row r="1007" spans="2:9">
      <c r="B1007" s="109"/>
      <c r="C1007" s="109"/>
      <c r="D1007" s="109"/>
      <c r="E1007" s="109"/>
      <c r="F1007" s="109"/>
      <c r="G1007" s="109"/>
      <c r="H1007" s="109"/>
      <c r="I1007" s="110"/>
    </row>
    <row r="1008" spans="2:9">
      <c r="B1008" s="109"/>
      <c r="C1008" s="109"/>
      <c r="D1008" s="109"/>
      <c r="E1008" s="109"/>
      <c r="F1008" s="109"/>
      <c r="G1008" s="109"/>
      <c r="H1008" s="109"/>
      <c r="I1008" s="110"/>
    </row>
    <row r="1009" spans="2:9">
      <c r="B1009" s="109"/>
      <c r="C1009" s="109"/>
      <c r="D1009" s="109"/>
      <c r="E1009" s="109"/>
      <c r="F1009" s="109"/>
      <c r="G1009" s="109"/>
      <c r="H1009" s="109"/>
      <c r="I1009" s="110"/>
    </row>
    <row r="1010" spans="2:9">
      <c r="B1010" s="109"/>
      <c r="C1010" s="109"/>
      <c r="D1010" s="109"/>
      <c r="E1010" s="109"/>
      <c r="F1010" s="109"/>
      <c r="G1010" s="109"/>
      <c r="H1010" s="109"/>
      <c r="I1010" s="110"/>
    </row>
    <row r="1011" spans="2:9">
      <c r="B1011" s="109"/>
      <c r="C1011" s="109"/>
      <c r="D1011" s="109"/>
      <c r="E1011" s="109"/>
      <c r="F1011" s="109"/>
      <c r="G1011" s="109"/>
      <c r="H1011" s="109"/>
      <c r="I1011" s="110"/>
    </row>
    <row r="1012" spans="2:9">
      <c r="B1012" s="109"/>
      <c r="C1012" s="109"/>
      <c r="D1012" s="109"/>
      <c r="E1012" s="109"/>
      <c r="F1012" s="109"/>
      <c r="G1012" s="109"/>
      <c r="H1012" s="109"/>
      <c r="I1012" s="110"/>
    </row>
    <row r="1013" spans="2:9">
      <c r="B1013" s="109"/>
      <c r="C1013" s="109"/>
      <c r="D1013" s="109"/>
      <c r="E1013" s="109"/>
      <c r="F1013" s="109"/>
      <c r="G1013" s="109"/>
      <c r="H1013" s="109"/>
      <c r="I1013" s="110"/>
    </row>
    <row r="1014" spans="2:9">
      <c r="B1014" s="109"/>
      <c r="C1014" s="109"/>
      <c r="D1014" s="109"/>
      <c r="E1014" s="109"/>
      <c r="F1014" s="109"/>
      <c r="G1014" s="109"/>
      <c r="H1014" s="109"/>
      <c r="I1014" s="110"/>
    </row>
    <row r="1015" spans="2:9">
      <c r="B1015" s="109"/>
      <c r="C1015" s="109"/>
      <c r="D1015" s="109"/>
      <c r="E1015" s="109"/>
      <c r="F1015" s="109"/>
      <c r="G1015" s="109"/>
      <c r="H1015" s="109"/>
      <c r="I1015" s="110"/>
    </row>
    <row r="1016" spans="2:9">
      <c r="B1016" s="109"/>
      <c r="C1016" s="109"/>
      <c r="D1016" s="109"/>
      <c r="E1016" s="109"/>
      <c r="F1016" s="109"/>
      <c r="G1016" s="109"/>
      <c r="H1016" s="109"/>
      <c r="I1016" s="110"/>
    </row>
    <row r="1017" spans="2:9">
      <c r="B1017" s="109"/>
      <c r="C1017" s="109"/>
      <c r="D1017" s="109"/>
      <c r="E1017" s="109"/>
      <c r="F1017" s="109"/>
      <c r="G1017" s="109"/>
      <c r="H1017" s="109"/>
      <c r="I1017" s="110"/>
    </row>
    <row r="1018" spans="2:9">
      <c r="B1018" s="109"/>
      <c r="C1018" s="109"/>
      <c r="D1018" s="109"/>
      <c r="E1018" s="109"/>
      <c r="F1018" s="109"/>
      <c r="G1018" s="109"/>
      <c r="H1018" s="109"/>
      <c r="I1018" s="110"/>
    </row>
    <row r="1019" spans="2:9">
      <c r="B1019" s="109"/>
      <c r="C1019" s="109"/>
      <c r="D1019" s="109"/>
      <c r="E1019" s="109"/>
      <c r="F1019" s="109"/>
      <c r="G1019" s="109"/>
      <c r="H1019" s="109"/>
      <c r="I1019" s="110"/>
    </row>
    <row r="1020" spans="2:9">
      <c r="B1020" s="109"/>
      <c r="C1020" s="109"/>
      <c r="D1020" s="109"/>
      <c r="E1020" s="109"/>
      <c r="F1020" s="109"/>
      <c r="G1020" s="109"/>
      <c r="H1020" s="109"/>
      <c r="I1020" s="110"/>
    </row>
    <row r="1021" spans="2:9">
      <c r="B1021" s="109"/>
      <c r="C1021" s="109"/>
      <c r="D1021" s="109"/>
      <c r="E1021" s="109"/>
      <c r="F1021" s="109"/>
      <c r="G1021" s="109"/>
      <c r="H1021" s="109"/>
      <c r="I1021" s="110"/>
    </row>
    <row r="1022" spans="2:9">
      <c r="B1022" s="109"/>
      <c r="C1022" s="109"/>
      <c r="D1022" s="109"/>
      <c r="E1022" s="109"/>
      <c r="F1022" s="109"/>
      <c r="G1022" s="109"/>
      <c r="H1022" s="109"/>
      <c r="I1022" s="110"/>
    </row>
    <row r="1023" spans="2:9">
      <c r="B1023" s="109"/>
      <c r="C1023" s="109"/>
      <c r="D1023" s="109"/>
      <c r="E1023" s="109"/>
      <c r="F1023" s="109"/>
      <c r="G1023" s="109"/>
      <c r="H1023" s="109"/>
      <c r="I1023" s="110"/>
    </row>
    <row r="1024" spans="2:9">
      <c r="B1024" s="109"/>
      <c r="C1024" s="109"/>
      <c r="D1024" s="109"/>
      <c r="E1024" s="109"/>
      <c r="F1024" s="109"/>
      <c r="G1024" s="109"/>
      <c r="H1024" s="109"/>
      <c r="I1024" s="110"/>
    </row>
    <row r="1025" spans="2:9">
      <c r="B1025" s="109"/>
      <c r="C1025" s="109"/>
      <c r="D1025" s="109"/>
      <c r="E1025" s="109"/>
      <c r="F1025" s="109"/>
      <c r="G1025" s="109"/>
      <c r="H1025" s="109"/>
      <c r="I1025" s="110"/>
    </row>
    <row r="1026" spans="2:9">
      <c r="B1026" s="109"/>
      <c r="C1026" s="109"/>
      <c r="D1026" s="109"/>
      <c r="E1026" s="109"/>
      <c r="F1026" s="109"/>
      <c r="G1026" s="109"/>
      <c r="H1026" s="109"/>
      <c r="I1026" s="110"/>
    </row>
    <row r="1027" spans="2:9">
      <c r="B1027" s="109"/>
      <c r="C1027" s="109"/>
      <c r="D1027" s="109"/>
      <c r="E1027" s="109"/>
      <c r="F1027" s="109"/>
      <c r="G1027" s="109"/>
      <c r="H1027" s="109"/>
      <c r="I1027" s="110"/>
    </row>
    <row r="1028" spans="2:9">
      <c r="B1028" s="109"/>
      <c r="C1028" s="109"/>
      <c r="D1028" s="109"/>
      <c r="E1028" s="109"/>
      <c r="F1028" s="109"/>
      <c r="G1028" s="109"/>
      <c r="H1028" s="109"/>
      <c r="I1028" s="110"/>
    </row>
    <row r="1029" spans="2:9">
      <c r="B1029" s="109"/>
      <c r="C1029" s="109"/>
      <c r="D1029" s="109"/>
      <c r="E1029" s="109"/>
      <c r="F1029" s="109"/>
      <c r="G1029" s="109"/>
      <c r="H1029" s="109"/>
      <c r="I1029" s="110"/>
    </row>
    <row r="1030" spans="2:9">
      <c r="B1030" s="109"/>
      <c r="C1030" s="109"/>
      <c r="D1030" s="109"/>
      <c r="E1030" s="109"/>
      <c r="F1030" s="109"/>
      <c r="G1030" s="109"/>
      <c r="H1030" s="109"/>
      <c r="I1030" s="110"/>
    </row>
    <row r="1031" spans="2:9">
      <c r="B1031" s="109"/>
      <c r="C1031" s="109"/>
      <c r="D1031" s="109"/>
      <c r="E1031" s="109"/>
      <c r="F1031" s="109"/>
      <c r="G1031" s="109"/>
      <c r="H1031" s="109"/>
      <c r="I1031" s="110"/>
    </row>
    <row r="1032" spans="2:9">
      <c r="B1032" s="109"/>
      <c r="C1032" s="109"/>
      <c r="D1032" s="109"/>
      <c r="E1032" s="109"/>
      <c r="F1032" s="109"/>
      <c r="G1032" s="109"/>
      <c r="H1032" s="109"/>
      <c r="I1032" s="110"/>
    </row>
    <row r="1033" spans="2:9">
      <c r="B1033" s="109"/>
      <c r="C1033" s="109"/>
      <c r="D1033" s="109"/>
      <c r="E1033" s="109"/>
      <c r="F1033" s="109"/>
      <c r="G1033" s="109"/>
      <c r="H1033" s="109"/>
      <c r="I1033" s="110"/>
    </row>
    <row r="1034" spans="2:9">
      <c r="B1034" s="109"/>
      <c r="C1034" s="109"/>
      <c r="D1034" s="109"/>
      <c r="E1034" s="109"/>
      <c r="F1034" s="109"/>
      <c r="G1034" s="109"/>
      <c r="H1034" s="109"/>
      <c r="I1034" s="110"/>
    </row>
    <row r="1035" spans="2:9">
      <c r="B1035" s="109"/>
      <c r="C1035" s="109"/>
      <c r="D1035" s="109"/>
      <c r="E1035" s="109"/>
      <c r="F1035" s="109"/>
      <c r="G1035" s="109"/>
      <c r="H1035" s="109"/>
      <c r="I1035" s="110"/>
    </row>
    <row r="1036" spans="2:9">
      <c r="B1036" s="109"/>
      <c r="C1036" s="109"/>
      <c r="D1036" s="109"/>
      <c r="E1036" s="109"/>
      <c r="F1036" s="109"/>
      <c r="G1036" s="109"/>
      <c r="H1036" s="109"/>
      <c r="I1036" s="110"/>
    </row>
    <row r="1037" spans="2:9">
      <c r="B1037" s="109"/>
      <c r="C1037" s="109"/>
      <c r="D1037" s="109"/>
      <c r="E1037" s="109"/>
      <c r="F1037" s="109"/>
      <c r="G1037" s="109"/>
      <c r="H1037" s="109"/>
      <c r="I1037" s="110"/>
    </row>
    <row r="1038" spans="2:9">
      <c r="B1038" s="109"/>
      <c r="C1038" s="109"/>
      <c r="D1038" s="109"/>
      <c r="E1038" s="109"/>
      <c r="F1038" s="109"/>
      <c r="G1038" s="109"/>
      <c r="H1038" s="109"/>
      <c r="I1038" s="110"/>
    </row>
    <row r="1039" spans="2:9">
      <c r="B1039" s="109"/>
      <c r="C1039" s="109"/>
      <c r="D1039" s="109"/>
      <c r="E1039" s="109"/>
      <c r="F1039" s="109"/>
      <c r="G1039" s="109"/>
      <c r="H1039" s="109"/>
      <c r="I1039" s="110"/>
    </row>
    <row r="1040" spans="2:9">
      <c r="B1040" s="109"/>
      <c r="C1040" s="109"/>
      <c r="D1040" s="109"/>
      <c r="E1040" s="109"/>
      <c r="F1040" s="109"/>
      <c r="G1040" s="109"/>
      <c r="H1040" s="109"/>
      <c r="I1040" s="110"/>
    </row>
    <row r="1041" spans="2:9">
      <c r="B1041" s="109"/>
      <c r="C1041" s="109"/>
      <c r="D1041" s="109"/>
      <c r="E1041" s="109"/>
      <c r="F1041" s="109"/>
      <c r="G1041" s="109"/>
      <c r="H1041" s="109"/>
      <c r="I1041" s="110"/>
    </row>
    <row r="1042" spans="2:9">
      <c r="B1042" s="109"/>
      <c r="C1042" s="109"/>
      <c r="D1042" s="109"/>
      <c r="E1042" s="109"/>
      <c r="F1042" s="109"/>
      <c r="G1042" s="109"/>
      <c r="H1042" s="109"/>
      <c r="I1042" s="110"/>
    </row>
    <row r="1043" spans="2:9">
      <c r="B1043" s="109"/>
      <c r="C1043" s="109"/>
      <c r="D1043" s="109"/>
      <c r="E1043" s="109"/>
      <c r="F1043" s="109"/>
      <c r="G1043" s="109"/>
      <c r="H1043" s="109"/>
      <c r="I1043" s="110"/>
    </row>
    <row r="1044" spans="2:9">
      <c r="B1044" s="109"/>
      <c r="C1044" s="109"/>
      <c r="D1044" s="109"/>
      <c r="E1044" s="109"/>
      <c r="F1044" s="109"/>
      <c r="G1044" s="109"/>
      <c r="H1044" s="109"/>
      <c r="I1044" s="110"/>
    </row>
    <row r="1045" spans="2:9">
      <c r="B1045" s="109"/>
      <c r="C1045" s="109"/>
      <c r="D1045" s="109"/>
      <c r="E1045" s="109"/>
      <c r="F1045" s="109"/>
      <c r="G1045" s="109"/>
      <c r="H1045" s="109"/>
      <c r="I1045" s="110"/>
    </row>
    <row r="1046" spans="2:9">
      <c r="B1046" s="109"/>
      <c r="C1046" s="109"/>
      <c r="D1046" s="109"/>
      <c r="E1046" s="109"/>
      <c r="F1046" s="109"/>
      <c r="G1046" s="109"/>
      <c r="H1046" s="109"/>
      <c r="I1046" s="110"/>
    </row>
    <row r="1047" spans="2:9">
      <c r="B1047" s="109"/>
      <c r="C1047" s="109"/>
      <c r="D1047" s="109"/>
      <c r="E1047" s="109"/>
      <c r="F1047" s="109"/>
      <c r="G1047" s="109"/>
      <c r="H1047" s="109"/>
      <c r="I1047" s="110"/>
    </row>
    <row r="1048" spans="2:9">
      <c r="B1048" s="109"/>
      <c r="C1048" s="109"/>
      <c r="D1048" s="109"/>
      <c r="E1048" s="109"/>
      <c r="F1048" s="109"/>
      <c r="G1048" s="109"/>
      <c r="H1048" s="109"/>
      <c r="I1048" s="110"/>
    </row>
    <row r="1049" spans="2:9">
      <c r="B1049" s="109"/>
      <c r="C1049" s="109"/>
      <c r="D1049" s="109"/>
      <c r="E1049" s="109"/>
      <c r="F1049" s="109"/>
      <c r="G1049" s="109"/>
      <c r="H1049" s="109"/>
      <c r="I1049" s="110"/>
    </row>
    <row r="1050" spans="2:9">
      <c r="B1050" s="109"/>
      <c r="C1050" s="109"/>
      <c r="D1050" s="109"/>
      <c r="E1050" s="109"/>
      <c r="F1050" s="109"/>
      <c r="G1050" s="109"/>
      <c r="H1050" s="109"/>
      <c r="I1050" s="110"/>
    </row>
    <row r="1051" spans="2:9">
      <c r="B1051" s="109"/>
      <c r="C1051" s="109"/>
      <c r="D1051" s="109"/>
      <c r="E1051" s="109"/>
      <c r="F1051" s="109"/>
      <c r="G1051" s="109"/>
      <c r="H1051" s="109"/>
      <c r="I1051" s="110"/>
    </row>
    <row r="1052" spans="2:9">
      <c r="B1052" s="109"/>
      <c r="C1052" s="109"/>
      <c r="D1052" s="109"/>
      <c r="E1052" s="109"/>
      <c r="F1052" s="109"/>
      <c r="G1052" s="109"/>
      <c r="H1052" s="109"/>
      <c r="I1052" s="110"/>
    </row>
    <row r="1053" spans="2:9">
      <c r="B1053" s="109"/>
      <c r="C1053" s="109"/>
      <c r="D1053" s="109"/>
      <c r="E1053" s="109"/>
      <c r="F1053" s="109"/>
      <c r="G1053" s="109"/>
      <c r="H1053" s="109"/>
      <c r="I1053" s="110"/>
    </row>
    <row r="1054" spans="2:9">
      <c r="B1054" s="109"/>
      <c r="C1054" s="109"/>
      <c r="D1054" s="109"/>
      <c r="E1054" s="109"/>
      <c r="F1054" s="109"/>
      <c r="G1054" s="109"/>
      <c r="H1054" s="109"/>
      <c r="I1054" s="110"/>
    </row>
    <row r="1055" spans="2:9">
      <c r="B1055" s="109"/>
      <c r="C1055" s="109"/>
      <c r="D1055" s="109"/>
      <c r="E1055" s="109"/>
      <c r="F1055" s="109"/>
      <c r="G1055" s="109"/>
      <c r="H1055" s="109"/>
      <c r="I1055" s="110"/>
    </row>
    <row r="1056" spans="2:9">
      <c r="B1056" s="109"/>
      <c r="C1056" s="109"/>
      <c r="D1056" s="109"/>
      <c r="E1056" s="109"/>
      <c r="F1056" s="109"/>
      <c r="G1056" s="109"/>
      <c r="H1056" s="109"/>
      <c r="I1056" s="110"/>
    </row>
    <row r="1057" spans="2:9">
      <c r="B1057" s="109"/>
      <c r="C1057" s="109"/>
      <c r="D1057" s="109"/>
      <c r="E1057" s="109"/>
      <c r="F1057" s="109"/>
      <c r="G1057" s="109"/>
      <c r="H1057" s="109"/>
      <c r="I1057" s="110"/>
    </row>
    <row r="1058" spans="2:9">
      <c r="B1058" s="109"/>
      <c r="C1058" s="109"/>
      <c r="D1058" s="109"/>
      <c r="E1058" s="109"/>
      <c r="F1058" s="109"/>
      <c r="G1058" s="109"/>
      <c r="H1058" s="109"/>
      <c r="I1058" s="110"/>
    </row>
    <row r="1059" spans="2:9">
      <c r="B1059" s="109"/>
      <c r="C1059" s="109"/>
      <c r="D1059" s="109"/>
      <c r="E1059" s="109"/>
      <c r="F1059" s="109"/>
      <c r="G1059" s="109"/>
      <c r="H1059" s="109"/>
      <c r="I1059" s="110"/>
    </row>
    <row r="1060" spans="2:9">
      <c r="B1060" s="109"/>
      <c r="C1060" s="109"/>
      <c r="D1060" s="109"/>
      <c r="E1060" s="109"/>
      <c r="F1060" s="109"/>
      <c r="G1060" s="109"/>
      <c r="H1060" s="109"/>
      <c r="I1060" s="110"/>
    </row>
    <row r="1061" spans="2:9">
      <c r="B1061" s="109"/>
      <c r="C1061" s="109"/>
      <c r="D1061" s="109"/>
      <c r="E1061" s="109"/>
      <c r="F1061" s="109"/>
      <c r="G1061" s="109"/>
      <c r="H1061" s="109"/>
      <c r="I1061" s="110"/>
    </row>
    <row r="1062" spans="2:9">
      <c r="B1062" s="109"/>
      <c r="C1062" s="109"/>
      <c r="D1062" s="109"/>
      <c r="E1062" s="109"/>
      <c r="F1062" s="109"/>
      <c r="G1062" s="109"/>
      <c r="H1062" s="109"/>
      <c r="I1062" s="110"/>
    </row>
    <row r="1063" spans="2:9">
      <c r="B1063" s="109"/>
      <c r="C1063" s="109"/>
      <c r="D1063" s="109"/>
      <c r="E1063" s="109"/>
      <c r="F1063" s="109"/>
      <c r="G1063" s="109"/>
      <c r="H1063" s="109"/>
      <c r="I1063" s="110"/>
    </row>
    <row r="1064" spans="2:9">
      <c r="B1064" s="109"/>
      <c r="C1064" s="109"/>
      <c r="D1064" s="109"/>
      <c r="E1064" s="109"/>
      <c r="F1064" s="109"/>
      <c r="G1064" s="109"/>
      <c r="H1064" s="109"/>
      <c r="I1064" s="110"/>
    </row>
    <row r="1065" spans="2:9">
      <c r="B1065" s="109"/>
      <c r="C1065" s="109"/>
      <c r="D1065" s="109"/>
      <c r="E1065" s="109"/>
      <c r="F1065" s="109"/>
      <c r="G1065" s="109"/>
      <c r="H1065" s="109"/>
      <c r="I1065" s="110"/>
    </row>
    <row r="1066" spans="2:9">
      <c r="B1066" s="109"/>
      <c r="C1066" s="109"/>
      <c r="D1066" s="109"/>
      <c r="E1066" s="109"/>
      <c r="F1066" s="109"/>
      <c r="G1066" s="109"/>
      <c r="H1066" s="109"/>
      <c r="I1066" s="110"/>
    </row>
    <row r="1067" spans="2:9">
      <c r="B1067" s="109"/>
      <c r="C1067" s="109"/>
      <c r="D1067" s="109"/>
      <c r="E1067" s="109"/>
      <c r="F1067" s="109"/>
      <c r="G1067" s="109"/>
      <c r="H1067" s="109"/>
      <c r="I1067" s="110"/>
    </row>
    <row r="1068" spans="2:9">
      <c r="B1068" s="109"/>
      <c r="C1068" s="109"/>
      <c r="D1068" s="109"/>
      <c r="E1068" s="109"/>
      <c r="F1068" s="109"/>
      <c r="G1068" s="109"/>
      <c r="H1068" s="109"/>
      <c r="I1068" s="110"/>
    </row>
    <row r="1069" spans="2:9">
      <c r="B1069" s="109"/>
      <c r="C1069" s="109"/>
      <c r="D1069" s="109"/>
      <c r="E1069" s="109"/>
      <c r="F1069" s="109"/>
      <c r="G1069" s="109"/>
      <c r="H1069" s="109"/>
      <c r="I1069" s="110"/>
    </row>
    <row r="1070" spans="2:9">
      <c r="B1070" s="109"/>
      <c r="C1070" s="109"/>
      <c r="D1070" s="109"/>
      <c r="E1070" s="109"/>
      <c r="F1070" s="109"/>
      <c r="G1070" s="109"/>
      <c r="H1070" s="109"/>
      <c r="I1070" s="110"/>
    </row>
    <row r="1071" spans="2:9">
      <c r="B1071" s="109"/>
      <c r="C1071" s="109"/>
      <c r="D1071" s="109"/>
      <c r="E1071" s="109"/>
      <c r="F1071" s="109"/>
      <c r="G1071" s="109"/>
      <c r="H1071" s="109"/>
      <c r="I1071" s="110"/>
    </row>
    <row r="1072" spans="2:9">
      <c r="B1072" s="109"/>
      <c r="C1072" s="109"/>
      <c r="D1072" s="109"/>
      <c r="E1072" s="109"/>
      <c r="F1072" s="109"/>
      <c r="G1072" s="109"/>
      <c r="H1072" s="109"/>
      <c r="I1072" s="110"/>
    </row>
    <row r="1073" spans="2:9">
      <c r="B1073" s="109"/>
      <c r="C1073" s="109"/>
      <c r="D1073" s="109"/>
      <c r="E1073" s="109"/>
      <c r="F1073" s="109"/>
      <c r="G1073" s="109"/>
      <c r="H1073" s="109"/>
      <c r="I1073" s="110"/>
    </row>
    <row r="1074" spans="2:9">
      <c r="B1074" s="109"/>
      <c r="C1074" s="109"/>
      <c r="D1074" s="109"/>
      <c r="E1074" s="109"/>
      <c r="F1074" s="109"/>
      <c r="G1074" s="109"/>
      <c r="H1074" s="109"/>
      <c r="I1074" s="110"/>
    </row>
    <row r="1075" spans="2:9">
      <c r="B1075" s="109"/>
      <c r="C1075" s="109"/>
      <c r="D1075" s="109"/>
      <c r="E1075" s="109"/>
      <c r="F1075" s="109"/>
      <c r="G1075" s="109"/>
      <c r="H1075" s="109"/>
      <c r="I1075" s="110"/>
    </row>
    <row r="1076" spans="2:9">
      <c r="B1076" s="109"/>
      <c r="C1076" s="109"/>
      <c r="D1076" s="109"/>
      <c r="E1076" s="109"/>
      <c r="F1076" s="109"/>
      <c r="G1076" s="109"/>
      <c r="H1076" s="109"/>
      <c r="I1076" s="110"/>
    </row>
    <row r="1077" spans="2:9">
      <c r="B1077" s="109"/>
      <c r="C1077" s="109"/>
      <c r="D1077" s="109"/>
      <c r="E1077" s="109"/>
      <c r="F1077" s="109"/>
      <c r="G1077" s="109"/>
      <c r="H1077" s="109"/>
      <c r="I1077" s="110"/>
    </row>
    <row r="1078" spans="2:9">
      <c r="B1078" s="109"/>
      <c r="C1078" s="109"/>
      <c r="D1078" s="109"/>
      <c r="E1078" s="109"/>
      <c r="F1078" s="109"/>
      <c r="G1078" s="109"/>
      <c r="H1078" s="109"/>
      <c r="I1078" s="110"/>
    </row>
    <row r="1079" spans="2:9">
      <c r="B1079" s="109"/>
      <c r="C1079" s="109"/>
      <c r="D1079" s="109"/>
      <c r="E1079" s="109"/>
      <c r="F1079" s="109"/>
      <c r="G1079" s="109"/>
      <c r="H1079" s="109"/>
      <c r="I1079" s="110"/>
    </row>
    <row r="1080" spans="2:9">
      <c r="B1080" s="109"/>
      <c r="C1080" s="109"/>
      <c r="D1080" s="109"/>
      <c r="E1080" s="109"/>
      <c r="F1080" s="109"/>
      <c r="G1080" s="109"/>
      <c r="H1080" s="109"/>
      <c r="I1080" s="110"/>
    </row>
    <row r="1081" spans="2:9">
      <c r="B1081" s="109"/>
      <c r="C1081" s="109"/>
      <c r="D1081" s="109"/>
      <c r="E1081" s="109"/>
      <c r="F1081" s="109"/>
      <c r="G1081" s="109"/>
      <c r="H1081" s="109"/>
      <c r="I1081" s="110"/>
    </row>
    <row r="1082" spans="2:9">
      <c r="B1082" s="109"/>
      <c r="C1082" s="109"/>
      <c r="D1082" s="109"/>
      <c r="E1082" s="109"/>
      <c r="F1082" s="109"/>
      <c r="G1082" s="109"/>
      <c r="H1082" s="109"/>
      <c r="I1082" s="110"/>
    </row>
    <row r="1083" spans="2:9">
      <c r="B1083" s="109"/>
      <c r="C1083" s="109"/>
      <c r="D1083" s="109"/>
      <c r="E1083" s="109"/>
      <c r="F1083" s="109"/>
      <c r="G1083" s="109"/>
      <c r="H1083" s="109"/>
      <c r="I1083" s="110"/>
    </row>
    <row r="1084" spans="2:9">
      <c r="B1084" s="109"/>
      <c r="C1084" s="109"/>
      <c r="D1084" s="109"/>
      <c r="E1084" s="109"/>
      <c r="F1084" s="109"/>
      <c r="G1084" s="109"/>
      <c r="H1084" s="109"/>
      <c r="I1084" s="110"/>
    </row>
    <row r="1085" spans="2:9">
      <c r="B1085" s="109"/>
      <c r="C1085" s="109"/>
      <c r="D1085" s="109"/>
      <c r="E1085" s="109"/>
      <c r="F1085" s="109"/>
      <c r="G1085" s="109"/>
      <c r="H1085" s="109"/>
      <c r="I1085" s="110"/>
    </row>
    <row r="1086" spans="2:9">
      <c r="B1086" s="109"/>
      <c r="C1086" s="109"/>
      <c r="D1086" s="109"/>
      <c r="E1086" s="109"/>
      <c r="F1086" s="109"/>
      <c r="G1086" s="109"/>
      <c r="H1086" s="109"/>
      <c r="I1086" s="110"/>
    </row>
    <row r="1087" spans="2:9">
      <c r="B1087" s="109"/>
      <c r="C1087" s="109"/>
      <c r="D1087" s="109"/>
      <c r="E1087" s="109"/>
      <c r="F1087" s="109"/>
      <c r="G1087" s="109"/>
      <c r="H1087" s="109"/>
      <c r="I1087" s="110"/>
    </row>
    <row r="1088" spans="2:9">
      <c r="B1088" s="109"/>
      <c r="C1088" s="109"/>
      <c r="D1088" s="109"/>
      <c r="E1088" s="109"/>
      <c r="F1088" s="109"/>
      <c r="G1088" s="109"/>
      <c r="H1088" s="109"/>
      <c r="I1088" s="110"/>
    </row>
    <row r="1089" spans="2:9">
      <c r="B1089" s="109"/>
      <c r="C1089" s="109"/>
      <c r="D1089" s="109"/>
      <c r="E1089" s="109"/>
      <c r="F1089" s="109"/>
      <c r="G1089" s="109"/>
      <c r="H1089" s="109"/>
      <c r="I1089" s="110"/>
    </row>
    <row r="1090" spans="2:9">
      <c r="B1090" s="109"/>
      <c r="C1090" s="109"/>
      <c r="D1090" s="109"/>
      <c r="E1090" s="109"/>
      <c r="F1090" s="109"/>
      <c r="G1090" s="109"/>
      <c r="H1090" s="109"/>
      <c r="I1090" s="110"/>
    </row>
    <row r="1091" spans="2:9">
      <c r="B1091" s="109"/>
      <c r="C1091" s="109"/>
      <c r="D1091" s="109"/>
      <c r="E1091" s="109"/>
      <c r="F1091" s="109"/>
      <c r="G1091" s="109"/>
      <c r="H1091" s="109"/>
      <c r="I1091" s="110"/>
    </row>
    <row r="1092" spans="2:9">
      <c r="B1092" s="109"/>
      <c r="C1092" s="109"/>
      <c r="D1092" s="109"/>
      <c r="E1092" s="109"/>
      <c r="F1092" s="109"/>
      <c r="G1092" s="109"/>
      <c r="H1092" s="109"/>
      <c r="I1092" s="110"/>
    </row>
    <row r="1093" spans="2:9">
      <c r="B1093" s="109"/>
      <c r="C1093" s="109"/>
      <c r="D1093" s="109"/>
      <c r="E1093" s="109"/>
      <c r="F1093" s="109"/>
      <c r="G1093" s="109"/>
      <c r="H1093" s="109"/>
      <c r="I1093" s="110"/>
    </row>
    <row r="1094" spans="2:9">
      <c r="B1094" s="109"/>
      <c r="C1094" s="109"/>
      <c r="D1094" s="109"/>
      <c r="E1094" s="109"/>
      <c r="F1094" s="109"/>
      <c r="G1094" s="109"/>
      <c r="H1094" s="109"/>
      <c r="I1094" s="110"/>
    </row>
    <row r="1095" spans="2:9">
      <c r="B1095" s="109"/>
      <c r="C1095" s="109"/>
      <c r="D1095" s="109"/>
      <c r="E1095" s="109"/>
      <c r="F1095" s="109"/>
      <c r="G1095" s="109"/>
      <c r="H1095" s="109"/>
      <c r="I1095" s="110"/>
    </row>
    <row r="1096" spans="2:9">
      <c r="B1096" s="109"/>
      <c r="C1096" s="109"/>
      <c r="D1096" s="109"/>
      <c r="E1096" s="109"/>
      <c r="F1096" s="109"/>
      <c r="G1096" s="109"/>
      <c r="H1096" s="109"/>
      <c r="I1096" s="110"/>
    </row>
    <row r="1097" spans="2:9">
      <c r="B1097" s="109"/>
      <c r="C1097" s="109"/>
      <c r="D1097" s="109"/>
      <c r="E1097" s="109"/>
      <c r="F1097" s="109"/>
      <c r="G1097" s="109"/>
      <c r="H1097" s="109"/>
      <c r="I1097" s="110"/>
    </row>
    <row r="1098" spans="2:9">
      <c r="B1098" s="109"/>
      <c r="C1098" s="109"/>
      <c r="D1098" s="109"/>
      <c r="E1098" s="109"/>
      <c r="F1098" s="109"/>
      <c r="G1098" s="109"/>
      <c r="H1098" s="109"/>
      <c r="I1098" s="110"/>
    </row>
    <row r="1099" spans="2:9">
      <c r="B1099" s="109"/>
      <c r="C1099" s="109"/>
      <c r="D1099" s="109"/>
      <c r="E1099" s="109"/>
      <c r="F1099" s="109"/>
      <c r="G1099" s="109"/>
      <c r="H1099" s="109"/>
      <c r="I1099" s="110"/>
    </row>
    <row r="1100" spans="2:9">
      <c r="B1100" s="109"/>
      <c r="C1100" s="109"/>
      <c r="D1100" s="109"/>
      <c r="E1100" s="109"/>
      <c r="F1100" s="109"/>
      <c r="G1100" s="109"/>
      <c r="H1100" s="109"/>
      <c r="I1100" s="110"/>
    </row>
    <row r="1101" spans="2:9">
      <c r="B1101" s="109"/>
      <c r="C1101" s="109"/>
      <c r="D1101" s="109"/>
      <c r="E1101" s="109"/>
      <c r="F1101" s="109"/>
      <c r="G1101" s="109"/>
      <c r="H1101" s="109"/>
      <c r="I1101" s="110"/>
    </row>
    <row r="1102" spans="2:9">
      <c r="B1102" s="109"/>
      <c r="C1102" s="109"/>
      <c r="D1102" s="109"/>
      <c r="E1102" s="109"/>
      <c r="F1102" s="109"/>
      <c r="G1102" s="109"/>
      <c r="H1102" s="109"/>
      <c r="I1102" s="110"/>
    </row>
    <row r="1103" spans="2:9">
      <c r="B1103" s="109"/>
      <c r="C1103" s="109"/>
      <c r="D1103" s="109"/>
      <c r="E1103" s="109"/>
      <c r="F1103" s="109"/>
      <c r="G1103" s="109"/>
      <c r="H1103" s="109"/>
      <c r="I1103" s="110"/>
    </row>
    <row r="1104" spans="2:9">
      <c r="B1104" s="109"/>
      <c r="C1104" s="109"/>
      <c r="D1104" s="109"/>
      <c r="E1104" s="109"/>
      <c r="F1104" s="109"/>
      <c r="G1104" s="109"/>
      <c r="H1104" s="109"/>
      <c r="I1104" s="110"/>
    </row>
    <row r="1105" spans="2:9">
      <c r="B1105" s="109"/>
      <c r="C1105" s="109"/>
      <c r="D1105" s="109"/>
      <c r="E1105" s="109"/>
      <c r="F1105" s="109"/>
      <c r="G1105" s="109"/>
      <c r="H1105" s="109"/>
      <c r="I1105" s="110"/>
    </row>
    <row r="1106" spans="2:9">
      <c r="B1106" s="109"/>
      <c r="C1106" s="109"/>
      <c r="D1106" s="109"/>
      <c r="E1106" s="109"/>
      <c r="F1106" s="109"/>
      <c r="G1106" s="109"/>
      <c r="H1106" s="109"/>
      <c r="I1106" s="110"/>
    </row>
    <row r="1107" spans="2:9">
      <c r="B1107" s="109"/>
      <c r="C1107" s="109"/>
      <c r="D1107" s="109"/>
      <c r="E1107" s="109"/>
      <c r="F1107" s="109"/>
      <c r="G1107" s="109"/>
      <c r="H1107" s="109"/>
      <c r="I1107" s="110"/>
    </row>
    <row r="1108" spans="2:9">
      <c r="B1108" s="109"/>
      <c r="C1108" s="109"/>
      <c r="D1108" s="109"/>
      <c r="E1108" s="109"/>
      <c r="F1108" s="109"/>
      <c r="G1108" s="109"/>
      <c r="H1108" s="109"/>
      <c r="I1108" s="110"/>
    </row>
    <row r="1109" spans="2:9">
      <c r="B1109" s="109"/>
      <c r="C1109" s="109"/>
      <c r="D1109" s="109"/>
      <c r="E1109" s="109"/>
      <c r="F1109" s="109"/>
      <c r="G1109" s="109"/>
      <c r="H1109" s="109"/>
      <c r="I1109" s="110"/>
    </row>
    <row r="1110" spans="2:9">
      <c r="B1110" s="109"/>
      <c r="C1110" s="109"/>
      <c r="D1110" s="109"/>
      <c r="E1110" s="109"/>
      <c r="F1110" s="109"/>
      <c r="G1110" s="109"/>
      <c r="H1110" s="109"/>
      <c r="I1110" s="110"/>
    </row>
    <row r="1111" spans="2:9">
      <c r="B1111" s="109"/>
      <c r="C1111" s="109"/>
      <c r="D1111" s="109"/>
      <c r="E1111" s="109"/>
      <c r="F1111" s="109"/>
      <c r="G1111" s="109"/>
      <c r="H1111" s="109"/>
      <c r="I1111" s="110"/>
    </row>
    <row r="1112" spans="2:9">
      <c r="B1112" s="109"/>
      <c r="C1112" s="109"/>
      <c r="D1112" s="109"/>
      <c r="E1112" s="109"/>
      <c r="F1112" s="109"/>
      <c r="G1112" s="109"/>
      <c r="H1112" s="109"/>
      <c r="I1112" s="110"/>
    </row>
    <row r="1113" spans="2:9">
      <c r="B1113" s="109"/>
      <c r="C1113" s="109"/>
      <c r="D1113" s="109"/>
      <c r="E1113" s="109"/>
      <c r="F1113" s="109"/>
      <c r="G1113" s="109"/>
      <c r="H1113" s="109"/>
      <c r="I1113" s="110"/>
    </row>
    <row r="1114" spans="2:9">
      <c r="B1114" s="109"/>
      <c r="C1114" s="109"/>
      <c r="D1114" s="109"/>
      <c r="E1114" s="109"/>
      <c r="F1114" s="109"/>
      <c r="G1114" s="109"/>
      <c r="H1114" s="109"/>
      <c r="I1114" s="110"/>
    </row>
    <row r="1115" spans="2:9">
      <c r="B1115" s="109"/>
      <c r="C1115" s="109"/>
      <c r="D1115" s="109"/>
      <c r="E1115" s="109"/>
      <c r="F1115" s="109"/>
      <c r="G1115" s="109"/>
      <c r="H1115" s="109"/>
      <c r="I1115" s="110"/>
    </row>
    <row r="1116" spans="2:9">
      <c r="B1116" s="109"/>
      <c r="C1116" s="109"/>
      <c r="D1116" s="109"/>
      <c r="E1116" s="109"/>
      <c r="F1116" s="109"/>
      <c r="G1116" s="109"/>
      <c r="H1116" s="109"/>
      <c r="I1116" s="110"/>
    </row>
    <row r="1117" spans="2:9">
      <c r="B1117" s="109"/>
      <c r="C1117" s="109"/>
      <c r="D1117" s="109"/>
      <c r="E1117" s="109"/>
      <c r="F1117" s="109"/>
      <c r="G1117" s="109"/>
      <c r="H1117" s="109"/>
      <c r="I1117" s="110"/>
    </row>
    <row r="1118" spans="2:9">
      <c r="B1118" s="109"/>
      <c r="C1118" s="109"/>
      <c r="D1118" s="109"/>
      <c r="E1118" s="109"/>
      <c r="F1118" s="109"/>
      <c r="G1118" s="109"/>
      <c r="H1118" s="109"/>
      <c r="I1118" s="110"/>
    </row>
    <row r="1119" spans="2:9">
      <c r="B1119" s="109"/>
      <c r="C1119" s="109"/>
      <c r="D1119" s="109"/>
      <c r="E1119" s="109"/>
      <c r="F1119" s="109"/>
      <c r="G1119" s="109"/>
      <c r="H1119" s="109"/>
      <c r="I1119" s="110"/>
    </row>
    <row r="1120" spans="2:9">
      <c r="B1120" s="109"/>
      <c r="C1120" s="109"/>
      <c r="D1120" s="109"/>
      <c r="E1120" s="109"/>
      <c r="F1120" s="109"/>
      <c r="G1120" s="109"/>
      <c r="H1120" s="109"/>
      <c r="I1120" s="110"/>
    </row>
    <row r="1121" spans="2:9">
      <c r="B1121" s="109"/>
      <c r="C1121" s="109"/>
      <c r="D1121" s="109"/>
      <c r="E1121" s="109"/>
      <c r="F1121" s="109"/>
      <c r="G1121" s="109"/>
      <c r="H1121" s="109"/>
      <c r="I1121" s="110"/>
    </row>
    <row r="1122" spans="2:9">
      <c r="B1122" s="109"/>
      <c r="C1122" s="109"/>
      <c r="D1122" s="109"/>
      <c r="E1122" s="109"/>
      <c r="F1122" s="109"/>
      <c r="G1122" s="109"/>
      <c r="H1122" s="109"/>
      <c r="I1122" s="110"/>
    </row>
    <row r="1123" spans="2:9">
      <c r="B1123" s="109"/>
      <c r="C1123" s="109"/>
      <c r="D1123" s="109"/>
      <c r="E1123" s="109"/>
      <c r="F1123" s="109"/>
      <c r="G1123" s="109"/>
      <c r="H1123" s="109"/>
      <c r="I1123" s="110"/>
    </row>
    <row r="1124" spans="2:9">
      <c r="B1124" s="109"/>
      <c r="C1124" s="109"/>
      <c r="D1124" s="109"/>
      <c r="E1124" s="109"/>
      <c r="F1124" s="109"/>
      <c r="G1124" s="109"/>
      <c r="H1124" s="109"/>
      <c r="I1124" s="110"/>
    </row>
    <row r="1125" spans="2:9">
      <c r="B1125" s="109"/>
      <c r="C1125" s="109"/>
      <c r="D1125" s="109"/>
      <c r="E1125" s="109"/>
      <c r="F1125" s="109"/>
      <c r="G1125" s="109"/>
      <c r="H1125" s="109"/>
      <c r="I1125" s="110"/>
    </row>
    <row r="1126" spans="2:9">
      <c r="B1126" s="109"/>
      <c r="C1126" s="109"/>
      <c r="D1126" s="109"/>
      <c r="E1126" s="109"/>
      <c r="F1126" s="109"/>
      <c r="G1126" s="109"/>
      <c r="H1126" s="109"/>
      <c r="I1126" s="110"/>
    </row>
    <row r="1127" spans="2:9">
      <c r="B1127" s="109"/>
      <c r="C1127" s="109"/>
      <c r="D1127" s="109"/>
      <c r="E1127" s="109"/>
      <c r="F1127" s="109"/>
      <c r="G1127" s="109"/>
      <c r="H1127" s="109"/>
      <c r="I1127" s="110"/>
    </row>
    <row r="1128" spans="2:9">
      <c r="B1128" s="109"/>
      <c r="C1128" s="109"/>
      <c r="D1128" s="109"/>
      <c r="E1128" s="109"/>
      <c r="F1128" s="109"/>
      <c r="G1128" s="109"/>
      <c r="H1128" s="109"/>
      <c r="I1128" s="110"/>
    </row>
    <row r="1129" spans="2:9">
      <c r="B1129" s="109"/>
      <c r="C1129" s="109"/>
      <c r="D1129" s="109"/>
      <c r="E1129" s="109"/>
      <c r="F1129" s="109"/>
      <c r="G1129" s="109"/>
      <c r="H1129" s="109"/>
      <c r="I1129" s="110"/>
    </row>
    <row r="1130" spans="2:9">
      <c r="B1130" s="109"/>
      <c r="C1130" s="109"/>
      <c r="D1130" s="109"/>
      <c r="E1130" s="109"/>
      <c r="F1130" s="109"/>
      <c r="G1130" s="109"/>
      <c r="H1130" s="109"/>
      <c r="I1130" s="110"/>
    </row>
    <row r="1131" spans="2:9">
      <c r="B1131" s="109"/>
      <c r="C1131" s="109"/>
      <c r="D1131" s="109"/>
      <c r="E1131" s="109"/>
      <c r="F1131" s="109"/>
      <c r="G1131" s="109"/>
      <c r="H1131" s="109"/>
      <c r="I1131" s="110"/>
    </row>
    <row r="1132" spans="2:9">
      <c r="B1132" s="109"/>
      <c r="C1132" s="109"/>
      <c r="D1132" s="109"/>
      <c r="E1132" s="109"/>
      <c r="F1132" s="109"/>
      <c r="G1132" s="109"/>
      <c r="H1132" s="109"/>
      <c r="I1132" s="110"/>
    </row>
    <row r="1133" spans="2:9">
      <c r="B1133" s="109"/>
      <c r="C1133" s="109"/>
      <c r="D1133" s="109"/>
      <c r="E1133" s="109"/>
      <c r="F1133" s="109"/>
      <c r="G1133" s="109"/>
      <c r="H1133" s="109"/>
      <c r="I1133" s="110"/>
    </row>
    <row r="1134" spans="2:9">
      <c r="B1134" s="109"/>
      <c r="C1134" s="109"/>
      <c r="D1134" s="109"/>
      <c r="E1134" s="109"/>
      <c r="F1134" s="109"/>
      <c r="G1134" s="109"/>
      <c r="H1134" s="109"/>
      <c r="I1134" s="110"/>
    </row>
    <row r="1135" spans="2:9">
      <c r="B1135" s="109"/>
      <c r="C1135" s="109"/>
      <c r="D1135" s="109"/>
      <c r="E1135" s="109"/>
      <c r="F1135" s="109"/>
      <c r="G1135" s="109"/>
      <c r="H1135" s="109"/>
      <c r="I1135" s="110"/>
    </row>
    <row r="1136" spans="2:9">
      <c r="B1136" s="109"/>
      <c r="C1136" s="109"/>
      <c r="D1136" s="109"/>
      <c r="E1136" s="109"/>
      <c r="F1136" s="109"/>
      <c r="G1136" s="109"/>
      <c r="H1136" s="109"/>
      <c r="I1136" s="110"/>
    </row>
    <row r="1137" spans="2:9">
      <c r="B1137" s="109"/>
      <c r="C1137" s="109"/>
      <c r="D1137" s="109"/>
      <c r="E1137" s="109"/>
      <c r="F1137" s="109"/>
      <c r="G1137" s="109"/>
      <c r="H1137" s="109"/>
      <c r="I1137" s="110"/>
    </row>
    <row r="1138" spans="2:9">
      <c r="B1138" s="109"/>
      <c r="C1138" s="109"/>
      <c r="D1138" s="109"/>
      <c r="E1138" s="109"/>
      <c r="F1138" s="109"/>
      <c r="G1138" s="109"/>
      <c r="H1138" s="109"/>
      <c r="I1138" s="110"/>
    </row>
    <row r="1139" spans="2:9">
      <c r="B1139" s="109"/>
      <c r="C1139" s="109"/>
      <c r="D1139" s="109"/>
      <c r="E1139" s="109"/>
      <c r="F1139" s="109"/>
      <c r="G1139" s="109"/>
      <c r="H1139" s="109"/>
      <c r="I1139" s="110"/>
    </row>
    <row r="1140" spans="2:9">
      <c r="B1140" s="109"/>
      <c r="C1140" s="109"/>
      <c r="D1140" s="109"/>
      <c r="E1140" s="109"/>
      <c r="F1140" s="109"/>
      <c r="G1140" s="109"/>
      <c r="H1140" s="109"/>
      <c r="I1140" s="110"/>
    </row>
    <row r="1141" spans="2:9">
      <c r="B1141" s="109"/>
      <c r="C1141" s="109"/>
      <c r="D1141" s="109"/>
      <c r="E1141" s="109"/>
      <c r="F1141" s="109"/>
      <c r="G1141" s="109"/>
      <c r="H1141" s="109"/>
      <c r="I1141" s="110"/>
    </row>
    <row r="1142" spans="2:9">
      <c r="B1142" s="109"/>
      <c r="C1142" s="109"/>
      <c r="D1142" s="109"/>
      <c r="E1142" s="109"/>
      <c r="F1142" s="109"/>
      <c r="G1142" s="109"/>
      <c r="H1142" s="109"/>
      <c r="I1142" s="110"/>
    </row>
    <row r="1143" spans="2:9">
      <c r="B1143" s="109"/>
      <c r="C1143" s="109"/>
      <c r="D1143" s="109"/>
      <c r="E1143" s="109"/>
      <c r="F1143" s="109"/>
      <c r="G1143" s="109"/>
      <c r="H1143" s="109"/>
      <c r="I1143" s="110"/>
    </row>
    <row r="1144" spans="2:9">
      <c r="B1144" s="109"/>
      <c r="C1144" s="109"/>
      <c r="D1144" s="109"/>
      <c r="E1144" s="109"/>
      <c r="F1144" s="109"/>
      <c r="G1144" s="109"/>
      <c r="H1144" s="109"/>
      <c r="I1144" s="110"/>
    </row>
    <row r="1145" spans="2:9">
      <c r="B1145" s="109"/>
      <c r="C1145" s="109"/>
      <c r="D1145" s="109"/>
      <c r="E1145" s="109"/>
      <c r="F1145" s="109"/>
      <c r="G1145" s="109"/>
      <c r="H1145" s="109"/>
      <c r="I1145" s="110"/>
    </row>
    <row r="1146" spans="2:9">
      <c r="B1146" s="109"/>
      <c r="C1146" s="109"/>
      <c r="D1146" s="109"/>
      <c r="E1146" s="109"/>
      <c r="F1146" s="109"/>
      <c r="G1146" s="109"/>
      <c r="H1146" s="109"/>
      <c r="I1146" s="110"/>
    </row>
    <row r="1147" spans="2:9">
      <c r="B1147" s="109"/>
      <c r="C1147" s="109"/>
      <c r="D1147" s="109"/>
      <c r="E1147" s="109"/>
      <c r="F1147" s="109"/>
      <c r="G1147" s="109"/>
      <c r="H1147" s="109"/>
      <c r="I1147" s="110"/>
    </row>
    <row r="1148" spans="2:9">
      <c r="B1148" s="109"/>
      <c r="C1148" s="109"/>
      <c r="D1148" s="109"/>
      <c r="E1148" s="109"/>
      <c r="F1148" s="109"/>
      <c r="G1148" s="109"/>
      <c r="H1148" s="109"/>
      <c r="I1148" s="110"/>
    </row>
    <row r="1149" spans="2:9">
      <c r="B1149" s="109"/>
      <c r="C1149" s="109"/>
      <c r="D1149" s="109"/>
      <c r="E1149" s="109"/>
      <c r="F1149" s="109"/>
      <c r="G1149" s="109"/>
      <c r="H1149" s="109"/>
      <c r="I1149" s="110"/>
    </row>
    <row r="1150" spans="2:9">
      <c r="B1150" s="109"/>
      <c r="C1150" s="109"/>
      <c r="D1150" s="109"/>
      <c r="E1150" s="109"/>
      <c r="F1150" s="109"/>
      <c r="G1150" s="109"/>
      <c r="H1150" s="109"/>
      <c r="I1150" s="110"/>
    </row>
    <row r="1151" spans="2:9">
      <c r="B1151" s="109"/>
      <c r="C1151" s="109"/>
      <c r="D1151" s="109"/>
      <c r="E1151" s="109"/>
      <c r="F1151" s="109"/>
      <c r="G1151" s="109"/>
      <c r="H1151" s="109"/>
      <c r="I1151" s="110"/>
    </row>
    <row r="1152" spans="2:9">
      <c r="B1152" s="109"/>
      <c r="C1152" s="109"/>
      <c r="D1152" s="109"/>
      <c r="E1152" s="109"/>
      <c r="F1152" s="109"/>
      <c r="G1152" s="109"/>
      <c r="H1152" s="109"/>
      <c r="I1152" s="110"/>
    </row>
    <row r="1153" spans="2:9">
      <c r="B1153" s="109"/>
      <c r="C1153" s="109"/>
      <c r="D1153" s="109"/>
      <c r="E1153" s="109"/>
      <c r="F1153" s="109"/>
      <c r="G1153" s="109"/>
      <c r="H1153" s="109"/>
      <c r="I1153" s="110"/>
    </row>
    <row r="1154" spans="2:9">
      <c r="B1154" s="109"/>
      <c r="C1154" s="109"/>
      <c r="D1154" s="109"/>
      <c r="E1154" s="109"/>
      <c r="F1154" s="109"/>
      <c r="G1154" s="109"/>
      <c r="H1154" s="109"/>
      <c r="I1154" s="110"/>
    </row>
    <row r="1155" spans="2:9">
      <c r="B1155" s="109"/>
      <c r="C1155" s="109"/>
      <c r="D1155" s="109"/>
      <c r="E1155" s="109"/>
      <c r="F1155" s="109"/>
      <c r="G1155" s="109"/>
      <c r="H1155" s="109"/>
      <c r="I1155" s="110"/>
    </row>
    <row r="1156" spans="2:9">
      <c r="B1156" s="109"/>
      <c r="C1156" s="109"/>
      <c r="D1156" s="109"/>
      <c r="E1156" s="109"/>
      <c r="F1156" s="109"/>
      <c r="G1156" s="109"/>
      <c r="H1156" s="109"/>
      <c r="I1156" s="110"/>
    </row>
    <row r="1157" spans="2:9">
      <c r="B1157" s="109"/>
      <c r="C1157" s="109"/>
      <c r="D1157" s="109"/>
      <c r="E1157" s="109"/>
      <c r="F1157" s="109"/>
      <c r="G1157" s="109"/>
      <c r="H1157" s="109"/>
      <c r="I1157" s="110"/>
    </row>
    <row r="1158" spans="2:9">
      <c r="B1158" s="109"/>
      <c r="C1158" s="109"/>
      <c r="D1158" s="109"/>
      <c r="E1158" s="109"/>
      <c r="F1158" s="109"/>
      <c r="G1158" s="109"/>
      <c r="H1158" s="109"/>
      <c r="I1158" s="110"/>
    </row>
    <row r="1159" spans="2:9">
      <c r="B1159" s="109"/>
      <c r="C1159" s="109"/>
      <c r="D1159" s="109"/>
      <c r="E1159" s="109"/>
      <c r="F1159" s="109"/>
      <c r="G1159" s="109"/>
      <c r="H1159" s="109"/>
      <c r="I1159" s="110"/>
    </row>
    <row r="1160" spans="2:9">
      <c r="B1160" s="109"/>
      <c r="C1160" s="109"/>
      <c r="D1160" s="109"/>
      <c r="E1160" s="109"/>
      <c r="F1160" s="109"/>
      <c r="G1160" s="109"/>
      <c r="H1160" s="109"/>
      <c r="I1160" s="110"/>
    </row>
    <row r="1161" spans="2:9">
      <c r="B1161" s="109"/>
      <c r="C1161" s="109"/>
      <c r="D1161" s="109"/>
      <c r="E1161" s="109"/>
      <c r="F1161" s="109"/>
      <c r="G1161" s="109"/>
      <c r="H1161" s="109"/>
      <c r="I1161" s="110"/>
    </row>
    <row r="1162" spans="2:9">
      <c r="B1162" s="109"/>
      <c r="C1162" s="109"/>
      <c r="D1162" s="109"/>
      <c r="E1162" s="109"/>
      <c r="F1162" s="109"/>
      <c r="G1162" s="109"/>
      <c r="H1162" s="109"/>
      <c r="I1162" s="110"/>
    </row>
    <row r="1163" spans="2:9">
      <c r="B1163" s="109"/>
      <c r="C1163" s="109"/>
      <c r="D1163" s="109"/>
      <c r="E1163" s="109"/>
      <c r="F1163" s="109"/>
      <c r="G1163" s="109"/>
      <c r="H1163" s="109"/>
      <c r="I1163" s="110"/>
    </row>
    <row r="1164" spans="2:9">
      <c r="B1164" s="109"/>
      <c r="C1164" s="109"/>
      <c r="D1164" s="109"/>
      <c r="E1164" s="109"/>
      <c r="F1164" s="109"/>
      <c r="G1164" s="109"/>
      <c r="H1164" s="109"/>
      <c r="I1164" s="110"/>
    </row>
    <row r="1165" spans="2:9">
      <c r="B1165" s="109"/>
      <c r="C1165" s="109"/>
      <c r="D1165" s="109"/>
      <c r="E1165" s="109"/>
      <c r="F1165" s="109"/>
      <c r="G1165" s="109"/>
      <c r="H1165" s="109"/>
      <c r="I1165" s="110"/>
    </row>
    <row r="1166" spans="2:9">
      <c r="B1166" s="109"/>
      <c r="C1166" s="109"/>
      <c r="D1166" s="109"/>
      <c r="E1166" s="109"/>
      <c r="F1166" s="109"/>
      <c r="G1166" s="109"/>
      <c r="H1166" s="109"/>
      <c r="I1166" s="110"/>
    </row>
    <row r="1167" spans="2:9">
      <c r="B1167" s="109"/>
      <c r="C1167" s="109"/>
      <c r="D1167" s="109"/>
      <c r="E1167" s="109"/>
      <c r="F1167" s="109"/>
      <c r="G1167" s="109"/>
      <c r="H1167" s="109"/>
      <c r="I1167" s="110"/>
    </row>
    <row r="1168" spans="2:9">
      <c r="B1168" s="109"/>
      <c r="C1168" s="109"/>
      <c r="D1168" s="109"/>
      <c r="E1168" s="109"/>
      <c r="F1168" s="109"/>
      <c r="G1168" s="109"/>
      <c r="H1168" s="109"/>
      <c r="I1168" s="110"/>
    </row>
    <row r="1169" spans="2:9">
      <c r="B1169" s="109"/>
      <c r="C1169" s="109"/>
      <c r="D1169" s="109"/>
      <c r="E1169" s="109"/>
      <c r="F1169" s="109"/>
      <c r="G1169" s="109"/>
      <c r="H1169" s="109"/>
      <c r="I1169" s="110"/>
    </row>
    <row r="1170" spans="2:9">
      <c r="B1170" s="109"/>
      <c r="C1170" s="109"/>
      <c r="D1170" s="109"/>
      <c r="E1170" s="109"/>
      <c r="F1170" s="109"/>
      <c r="G1170" s="109"/>
      <c r="H1170" s="109"/>
      <c r="I1170" s="110"/>
    </row>
    <row r="1171" spans="2:9">
      <c r="B1171" s="109"/>
      <c r="C1171" s="109"/>
      <c r="D1171" s="109"/>
      <c r="E1171" s="109"/>
      <c r="F1171" s="109"/>
      <c r="G1171" s="109"/>
      <c r="H1171" s="109"/>
      <c r="I1171" s="110"/>
    </row>
    <row r="1172" spans="2:9">
      <c r="B1172" s="109"/>
      <c r="C1172" s="109"/>
      <c r="D1172" s="109"/>
      <c r="E1172" s="109"/>
      <c r="F1172" s="109"/>
      <c r="G1172" s="109"/>
      <c r="H1172" s="109"/>
      <c r="I1172" s="110"/>
    </row>
    <row r="1173" spans="2:9">
      <c r="B1173" s="109"/>
      <c r="C1173" s="109"/>
      <c r="D1173" s="109"/>
      <c r="E1173" s="109"/>
      <c r="F1173" s="109"/>
      <c r="G1173" s="109"/>
      <c r="H1173" s="109"/>
      <c r="I1173" s="110"/>
    </row>
    <row r="1174" spans="2:9">
      <c r="B1174" s="109"/>
      <c r="C1174" s="109"/>
      <c r="D1174" s="109"/>
      <c r="E1174" s="109"/>
      <c r="F1174" s="109"/>
      <c r="G1174" s="109"/>
      <c r="H1174" s="109"/>
      <c r="I1174" s="110"/>
    </row>
    <row r="1175" spans="2:9">
      <c r="B1175" s="109"/>
      <c r="C1175" s="109"/>
      <c r="D1175" s="109"/>
      <c r="E1175" s="109"/>
      <c r="F1175" s="109"/>
      <c r="G1175" s="109"/>
      <c r="H1175" s="109"/>
      <c r="I1175" s="110"/>
    </row>
    <row r="1176" spans="2:9">
      <c r="B1176" s="109"/>
      <c r="C1176" s="109"/>
      <c r="D1176" s="109"/>
      <c r="E1176" s="109"/>
      <c r="F1176" s="109"/>
      <c r="G1176" s="109"/>
      <c r="H1176" s="109"/>
      <c r="I1176" s="110"/>
    </row>
    <row r="1177" spans="2:9">
      <c r="B1177" s="109"/>
      <c r="C1177" s="109"/>
      <c r="D1177" s="109"/>
      <c r="E1177" s="109"/>
      <c r="F1177" s="109"/>
      <c r="G1177" s="109"/>
      <c r="H1177" s="109"/>
      <c r="I1177" s="110"/>
    </row>
    <row r="1178" spans="2:9">
      <c r="B1178" s="109"/>
      <c r="C1178" s="109"/>
      <c r="D1178" s="109"/>
      <c r="E1178" s="109"/>
      <c r="F1178" s="109"/>
      <c r="G1178" s="109"/>
      <c r="H1178" s="109"/>
      <c r="I1178" s="110"/>
    </row>
    <row r="1179" spans="2:9">
      <c r="B1179" s="109"/>
      <c r="C1179" s="109"/>
      <c r="D1179" s="109"/>
      <c r="E1179" s="109"/>
      <c r="F1179" s="109"/>
      <c r="G1179" s="109"/>
      <c r="H1179" s="109"/>
      <c r="I1179" s="110"/>
    </row>
    <row r="1180" spans="2:9">
      <c r="B1180" s="109"/>
      <c r="C1180" s="109"/>
      <c r="D1180" s="109"/>
      <c r="E1180" s="109"/>
      <c r="F1180" s="109"/>
      <c r="G1180" s="109"/>
      <c r="H1180" s="109"/>
      <c r="I1180" s="110"/>
    </row>
    <row r="1181" spans="2:9">
      <c r="B1181" s="109"/>
      <c r="C1181" s="109"/>
      <c r="D1181" s="109"/>
      <c r="E1181" s="109"/>
      <c r="F1181" s="109"/>
      <c r="G1181" s="109"/>
      <c r="H1181" s="109"/>
      <c r="I1181" s="110"/>
    </row>
    <row r="1182" spans="2:9">
      <c r="B1182" s="109"/>
      <c r="C1182" s="109"/>
      <c r="D1182" s="109"/>
      <c r="E1182" s="109"/>
      <c r="F1182" s="109"/>
      <c r="G1182" s="109"/>
      <c r="H1182" s="109"/>
      <c r="I1182" s="110"/>
    </row>
    <row r="1183" spans="2:9">
      <c r="B1183" s="109"/>
      <c r="C1183" s="109"/>
      <c r="D1183" s="109"/>
      <c r="E1183" s="109"/>
      <c r="F1183" s="109"/>
      <c r="G1183" s="109"/>
      <c r="H1183" s="109"/>
      <c r="I1183" s="110"/>
    </row>
    <row r="1184" spans="2:9">
      <c r="B1184" s="109"/>
      <c r="C1184" s="109"/>
      <c r="D1184" s="109"/>
      <c r="E1184" s="109"/>
      <c r="F1184" s="109"/>
      <c r="G1184" s="109"/>
      <c r="H1184" s="109"/>
      <c r="I1184" s="110"/>
    </row>
    <row r="1185" spans="2:9">
      <c r="B1185" s="109"/>
      <c r="C1185" s="109"/>
      <c r="D1185" s="109"/>
      <c r="E1185" s="109"/>
      <c r="F1185" s="109"/>
      <c r="G1185" s="109"/>
      <c r="H1185" s="109"/>
      <c r="I1185" s="110"/>
    </row>
    <row r="1186" spans="2:9">
      <c r="B1186" s="109"/>
      <c r="C1186" s="109"/>
      <c r="D1186" s="109"/>
      <c r="E1186" s="109"/>
      <c r="F1186" s="109"/>
      <c r="G1186" s="109"/>
      <c r="H1186" s="109"/>
      <c r="I1186" s="110"/>
    </row>
    <row r="1187" spans="2:9">
      <c r="B1187" s="109"/>
      <c r="C1187" s="109"/>
      <c r="D1187" s="109"/>
      <c r="E1187" s="109"/>
      <c r="F1187" s="109"/>
      <c r="G1187" s="109"/>
      <c r="H1187" s="109"/>
      <c r="I1187" s="110"/>
    </row>
    <row r="1188" spans="2:9">
      <c r="B1188" s="109"/>
      <c r="C1188" s="109"/>
      <c r="D1188" s="109"/>
      <c r="E1188" s="109"/>
      <c r="F1188" s="109"/>
      <c r="G1188" s="109"/>
      <c r="H1188" s="109"/>
      <c r="I1188" s="110"/>
    </row>
    <row r="1189" spans="2:9">
      <c r="B1189" s="109"/>
      <c r="C1189" s="109"/>
      <c r="D1189" s="109"/>
      <c r="E1189" s="109"/>
      <c r="F1189" s="109"/>
      <c r="G1189" s="109"/>
      <c r="H1189" s="109"/>
      <c r="I1189" s="110"/>
    </row>
    <row r="1190" spans="2:9">
      <c r="B1190" s="109"/>
      <c r="C1190" s="109"/>
      <c r="D1190" s="109"/>
      <c r="E1190" s="109"/>
      <c r="F1190" s="109"/>
      <c r="G1190" s="109"/>
      <c r="H1190" s="109"/>
      <c r="I1190" s="110"/>
    </row>
    <row r="1191" spans="2:9">
      <c r="B1191" s="109"/>
      <c r="C1191" s="109"/>
      <c r="D1191" s="109"/>
      <c r="E1191" s="109"/>
      <c r="F1191" s="109"/>
      <c r="G1191" s="109"/>
      <c r="H1191" s="109"/>
      <c r="I1191" s="110"/>
    </row>
    <row r="1192" spans="2:9">
      <c r="B1192" s="109"/>
      <c r="C1192" s="109"/>
      <c r="D1192" s="109"/>
      <c r="E1192" s="109"/>
      <c r="F1192" s="109"/>
      <c r="G1192" s="109"/>
      <c r="H1192" s="109"/>
      <c r="I1192" s="110"/>
    </row>
    <row r="1193" spans="2:9">
      <c r="B1193" s="109"/>
      <c r="C1193" s="109"/>
      <c r="D1193" s="109"/>
      <c r="E1193" s="109"/>
      <c r="F1193" s="109"/>
      <c r="G1193" s="109"/>
      <c r="H1193" s="109"/>
      <c r="I1193" s="110"/>
    </row>
    <row r="1194" spans="2:9">
      <c r="B1194" s="109"/>
      <c r="C1194" s="109"/>
      <c r="D1194" s="109"/>
      <c r="E1194" s="109"/>
      <c r="F1194" s="109"/>
      <c r="G1194" s="109"/>
      <c r="H1194" s="109"/>
      <c r="I1194" s="110"/>
    </row>
    <row r="1195" spans="2:9">
      <c r="B1195" s="109"/>
      <c r="C1195" s="109"/>
      <c r="D1195" s="109"/>
      <c r="E1195" s="109"/>
      <c r="F1195" s="109"/>
      <c r="G1195" s="109"/>
      <c r="H1195" s="109"/>
      <c r="I1195" s="110"/>
    </row>
    <row r="1196" spans="2:9">
      <c r="B1196" s="109"/>
      <c r="C1196" s="109"/>
      <c r="D1196" s="109"/>
      <c r="E1196" s="109"/>
      <c r="F1196" s="109"/>
      <c r="G1196" s="109"/>
      <c r="H1196" s="109"/>
      <c r="I1196" s="110"/>
    </row>
    <row r="1197" spans="2:9">
      <c r="B1197" s="109"/>
      <c r="C1197" s="109"/>
      <c r="D1197" s="109"/>
      <c r="E1197" s="109"/>
      <c r="F1197" s="109"/>
      <c r="G1197" s="109"/>
      <c r="H1197" s="109"/>
      <c r="I1197" s="110"/>
    </row>
    <row r="1198" spans="2:9">
      <c r="B1198" s="109"/>
      <c r="C1198" s="109"/>
      <c r="D1198" s="109"/>
      <c r="E1198" s="109"/>
      <c r="F1198" s="109"/>
      <c r="G1198" s="109"/>
      <c r="H1198" s="109"/>
      <c r="I1198" s="110"/>
    </row>
    <row r="1199" spans="2:9">
      <c r="B1199" s="109"/>
      <c r="C1199" s="109"/>
      <c r="D1199" s="109"/>
      <c r="E1199" s="109"/>
      <c r="F1199" s="109"/>
      <c r="G1199" s="109"/>
      <c r="H1199" s="109"/>
      <c r="I1199" s="110"/>
    </row>
    <row r="1200" spans="2:9">
      <c r="B1200" s="109"/>
      <c r="C1200" s="109"/>
      <c r="D1200" s="109"/>
      <c r="E1200" s="109"/>
      <c r="F1200" s="109"/>
      <c r="G1200" s="109"/>
      <c r="H1200" s="109"/>
      <c r="I1200" s="110"/>
    </row>
    <row r="1201" spans="2:9">
      <c r="B1201" s="109"/>
      <c r="C1201" s="109"/>
      <c r="D1201" s="109"/>
      <c r="E1201" s="109"/>
      <c r="F1201" s="109"/>
      <c r="G1201" s="109"/>
      <c r="H1201" s="109"/>
      <c r="I1201" s="110"/>
    </row>
    <row r="1202" spans="2:9">
      <c r="B1202" s="109"/>
      <c r="C1202" s="109"/>
      <c r="D1202" s="109"/>
      <c r="E1202" s="109"/>
      <c r="F1202" s="109"/>
      <c r="G1202" s="109"/>
      <c r="H1202" s="109"/>
      <c r="I1202" s="110"/>
    </row>
    <row r="1203" spans="2:9">
      <c r="B1203" s="109"/>
      <c r="C1203" s="109"/>
      <c r="D1203" s="109"/>
      <c r="E1203" s="109"/>
      <c r="F1203" s="109"/>
      <c r="G1203" s="109"/>
      <c r="H1203" s="109"/>
      <c r="I1203" s="110"/>
    </row>
    <row r="1204" spans="2:9">
      <c r="B1204" s="109"/>
      <c r="C1204" s="109"/>
      <c r="D1204" s="109"/>
      <c r="E1204" s="109"/>
      <c r="F1204" s="109"/>
      <c r="G1204" s="109"/>
      <c r="H1204" s="109"/>
      <c r="I1204" s="110"/>
    </row>
    <row r="1205" spans="2:9">
      <c r="B1205" s="109"/>
      <c r="C1205" s="109"/>
      <c r="D1205" s="109"/>
      <c r="E1205" s="109"/>
      <c r="F1205" s="109"/>
      <c r="G1205" s="109"/>
      <c r="H1205" s="109"/>
      <c r="I1205" s="110"/>
    </row>
    <row r="1206" spans="2:9">
      <c r="B1206" s="109"/>
      <c r="C1206" s="109"/>
      <c r="D1206" s="109"/>
      <c r="E1206" s="109"/>
      <c r="F1206" s="109"/>
      <c r="G1206" s="109"/>
      <c r="H1206" s="109"/>
      <c r="I1206" s="110"/>
    </row>
    <row r="1207" spans="2:9">
      <c r="B1207" s="109"/>
      <c r="C1207" s="109"/>
      <c r="D1207" s="109"/>
      <c r="E1207" s="109"/>
      <c r="F1207" s="109"/>
      <c r="G1207" s="109"/>
      <c r="H1207" s="109"/>
      <c r="I1207" s="110"/>
    </row>
    <row r="1208" spans="2:9">
      <c r="B1208" s="109"/>
      <c r="C1208" s="109"/>
      <c r="D1208" s="109"/>
      <c r="E1208" s="109"/>
      <c r="F1208" s="109"/>
      <c r="G1208" s="109"/>
      <c r="H1208" s="109"/>
      <c r="I1208" s="110"/>
    </row>
    <row r="1209" spans="2:9">
      <c r="B1209" s="109"/>
      <c r="C1209" s="109"/>
      <c r="D1209" s="109"/>
      <c r="E1209" s="109"/>
      <c r="F1209" s="109"/>
      <c r="G1209" s="109"/>
      <c r="H1209" s="109"/>
      <c r="I1209" s="110"/>
    </row>
    <row r="1210" spans="2:9">
      <c r="B1210" s="109"/>
      <c r="C1210" s="109"/>
      <c r="D1210" s="109"/>
      <c r="E1210" s="109"/>
      <c r="F1210" s="109"/>
      <c r="G1210" s="109"/>
      <c r="H1210" s="109"/>
      <c r="I1210" s="110"/>
    </row>
    <row r="1211" spans="2:9">
      <c r="B1211" s="109"/>
      <c r="C1211" s="109"/>
      <c r="D1211" s="109"/>
      <c r="E1211" s="109"/>
      <c r="F1211" s="109"/>
      <c r="G1211" s="109"/>
      <c r="H1211" s="109"/>
      <c r="I1211" s="110"/>
    </row>
    <row r="1212" spans="2:9">
      <c r="B1212" s="109"/>
      <c r="C1212" s="109"/>
      <c r="D1212" s="109"/>
      <c r="E1212" s="109"/>
      <c r="F1212" s="109"/>
      <c r="G1212" s="109"/>
      <c r="H1212" s="109"/>
      <c r="I1212" s="110"/>
    </row>
    <row r="1213" spans="2:9">
      <c r="B1213" s="109"/>
      <c r="C1213" s="109"/>
      <c r="D1213" s="109"/>
      <c r="E1213" s="109"/>
      <c r="F1213" s="109"/>
      <c r="G1213" s="109"/>
      <c r="H1213" s="109"/>
      <c r="I1213" s="110"/>
    </row>
    <row r="1214" spans="2:9">
      <c r="B1214" s="109"/>
      <c r="C1214" s="109"/>
      <c r="D1214" s="109"/>
      <c r="E1214" s="109"/>
      <c r="F1214" s="109"/>
      <c r="G1214" s="109"/>
      <c r="H1214" s="109"/>
      <c r="I1214" s="110"/>
    </row>
    <row r="1215" spans="2:9">
      <c r="B1215" s="109"/>
      <c r="C1215" s="109"/>
      <c r="D1215" s="109"/>
      <c r="E1215" s="109"/>
      <c r="F1215" s="109"/>
      <c r="G1215" s="109"/>
      <c r="H1215" s="109"/>
      <c r="I1215" s="110"/>
    </row>
    <row r="1216" spans="2:9">
      <c r="B1216" s="109"/>
      <c r="C1216" s="109"/>
      <c r="D1216" s="109"/>
      <c r="E1216" s="109"/>
      <c r="F1216" s="109"/>
      <c r="G1216" s="109"/>
      <c r="H1216" s="109"/>
      <c r="I1216" s="110"/>
    </row>
    <row r="1217" spans="2:9">
      <c r="B1217" s="109"/>
      <c r="C1217" s="109"/>
      <c r="D1217" s="109"/>
      <c r="E1217" s="109"/>
      <c r="F1217" s="109"/>
      <c r="G1217" s="109"/>
      <c r="H1217" s="109"/>
      <c r="I1217" s="110"/>
    </row>
    <row r="1218" spans="2:9">
      <c r="B1218" s="109"/>
      <c r="C1218" s="109"/>
      <c r="D1218" s="109"/>
      <c r="E1218" s="109"/>
      <c r="F1218" s="109"/>
      <c r="G1218" s="109"/>
      <c r="H1218" s="109"/>
      <c r="I1218" s="110"/>
    </row>
    <row r="1219" spans="2:9">
      <c r="B1219" s="109"/>
      <c r="C1219" s="109"/>
      <c r="D1219" s="109"/>
      <c r="E1219" s="109"/>
      <c r="F1219" s="109"/>
      <c r="G1219" s="109"/>
      <c r="H1219" s="109"/>
      <c r="I1219" s="110"/>
    </row>
    <row r="1220" spans="2:9">
      <c r="B1220" s="109"/>
      <c r="C1220" s="109"/>
      <c r="D1220" s="109"/>
      <c r="E1220" s="109"/>
      <c r="F1220" s="109"/>
      <c r="G1220" s="109"/>
      <c r="H1220" s="109"/>
      <c r="I1220" s="110"/>
    </row>
    <row r="1221" spans="2:9">
      <c r="B1221" s="109"/>
      <c r="C1221" s="109"/>
      <c r="D1221" s="109"/>
      <c r="E1221" s="109"/>
      <c r="F1221" s="109"/>
      <c r="G1221" s="109"/>
      <c r="H1221" s="109"/>
      <c r="I1221" s="110"/>
    </row>
    <row r="1222" spans="2:9">
      <c r="B1222" s="109"/>
      <c r="C1222" s="109"/>
      <c r="D1222" s="109"/>
      <c r="E1222" s="109"/>
      <c r="F1222" s="109"/>
      <c r="G1222" s="109"/>
      <c r="H1222" s="109"/>
      <c r="I1222" s="110"/>
    </row>
    <row r="1223" spans="2:9">
      <c r="B1223" s="109"/>
      <c r="C1223" s="109"/>
      <c r="D1223" s="109"/>
      <c r="E1223" s="109"/>
      <c r="F1223" s="109"/>
      <c r="G1223" s="109"/>
      <c r="H1223" s="109"/>
      <c r="I1223" s="110"/>
    </row>
    <row r="1224" spans="2:9">
      <c r="B1224" s="109"/>
      <c r="C1224" s="109"/>
      <c r="D1224" s="109"/>
      <c r="E1224" s="109"/>
      <c r="F1224" s="109"/>
      <c r="G1224" s="109"/>
      <c r="H1224" s="109"/>
      <c r="I1224" s="110"/>
    </row>
    <row r="1225" spans="2:9">
      <c r="B1225" s="109"/>
      <c r="C1225" s="109"/>
      <c r="D1225" s="109"/>
      <c r="E1225" s="109"/>
      <c r="F1225" s="109"/>
      <c r="G1225" s="109"/>
      <c r="H1225" s="109"/>
      <c r="I1225" s="110"/>
    </row>
    <row r="1226" spans="2:9">
      <c r="B1226" s="109"/>
      <c r="C1226" s="109"/>
      <c r="D1226" s="109"/>
      <c r="E1226" s="109"/>
      <c r="F1226" s="109"/>
      <c r="G1226" s="109"/>
      <c r="H1226" s="109"/>
      <c r="I1226" s="110"/>
    </row>
    <row r="1227" spans="2:9">
      <c r="B1227" s="109"/>
      <c r="C1227" s="109"/>
      <c r="D1227" s="109"/>
      <c r="E1227" s="109"/>
      <c r="F1227" s="109"/>
      <c r="G1227" s="109"/>
      <c r="H1227" s="109"/>
      <c r="I1227" s="110"/>
    </row>
    <row r="1228" spans="2:9">
      <c r="B1228" s="109"/>
      <c r="C1228" s="109"/>
      <c r="D1228" s="109"/>
      <c r="E1228" s="109"/>
      <c r="F1228" s="109"/>
      <c r="G1228" s="109"/>
      <c r="H1228" s="109"/>
      <c r="I1228" s="110"/>
    </row>
    <row r="1229" spans="2:9">
      <c r="B1229" s="109"/>
      <c r="C1229" s="109"/>
      <c r="D1229" s="109"/>
      <c r="E1229" s="109"/>
      <c r="F1229" s="109"/>
      <c r="G1229" s="109"/>
      <c r="H1229" s="109"/>
      <c r="I1229" s="110"/>
    </row>
    <row r="1230" spans="2:9">
      <c r="B1230" s="109"/>
      <c r="C1230" s="109"/>
      <c r="D1230" s="109"/>
      <c r="E1230" s="109"/>
      <c r="F1230" s="109"/>
      <c r="G1230" s="109"/>
      <c r="H1230" s="109"/>
      <c r="I1230" s="110"/>
    </row>
    <row r="1231" spans="2:9">
      <c r="B1231" s="109"/>
      <c r="C1231" s="109"/>
      <c r="D1231" s="109"/>
      <c r="E1231" s="109"/>
      <c r="F1231" s="109"/>
      <c r="G1231" s="109"/>
      <c r="H1231" s="109"/>
      <c r="I1231" s="110"/>
    </row>
    <row r="1232" spans="2:9">
      <c r="B1232" s="109"/>
      <c r="C1232" s="109"/>
      <c r="D1232" s="109"/>
      <c r="E1232" s="109"/>
      <c r="F1232" s="109"/>
      <c r="G1232" s="109"/>
      <c r="H1232" s="109"/>
      <c r="I1232" s="110"/>
    </row>
    <row r="1233" spans="2:9">
      <c r="B1233" s="109"/>
      <c r="C1233" s="109"/>
      <c r="D1233" s="109"/>
      <c r="E1233" s="109"/>
      <c r="F1233" s="109"/>
      <c r="G1233" s="109"/>
      <c r="H1233" s="109"/>
      <c r="I1233" s="110"/>
    </row>
    <row r="1234" spans="2:9">
      <c r="B1234" s="109"/>
      <c r="C1234" s="109"/>
      <c r="D1234" s="109"/>
      <c r="E1234" s="109"/>
      <c r="F1234" s="109"/>
      <c r="G1234" s="109"/>
      <c r="H1234" s="109"/>
      <c r="I1234" s="110"/>
    </row>
    <row r="1235" spans="2:9">
      <c r="B1235" s="109"/>
      <c r="C1235" s="109"/>
      <c r="D1235" s="109"/>
      <c r="E1235" s="109"/>
      <c r="F1235" s="109"/>
      <c r="G1235" s="109"/>
      <c r="H1235" s="109"/>
      <c r="I1235" s="110"/>
    </row>
    <row r="1236" spans="2:9">
      <c r="B1236" s="109"/>
      <c r="C1236" s="109"/>
      <c r="D1236" s="109"/>
      <c r="E1236" s="109"/>
      <c r="F1236" s="109"/>
      <c r="G1236" s="109"/>
      <c r="H1236" s="109"/>
      <c r="I1236" s="110"/>
    </row>
    <row r="1237" spans="2:9">
      <c r="B1237" s="109"/>
      <c r="C1237" s="109"/>
      <c r="D1237" s="109"/>
      <c r="E1237" s="109"/>
      <c r="F1237" s="109"/>
      <c r="G1237" s="109"/>
      <c r="H1237" s="109"/>
      <c r="I1237" s="110"/>
    </row>
    <row r="1238" spans="2:9">
      <c r="B1238" s="109"/>
      <c r="C1238" s="109"/>
      <c r="D1238" s="109"/>
      <c r="E1238" s="109"/>
      <c r="F1238" s="109"/>
      <c r="G1238" s="109"/>
      <c r="H1238" s="109"/>
      <c r="I1238" s="110"/>
    </row>
    <row r="1239" spans="2:9">
      <c r="B1239" s="109"/>
      <c r="C1239" s="109"/>
      <c r="D1239" s="109"/>
      <c r="E1239" s="109"/>
      <c r="F1239" s="109"/>
      <c r="G1239" s="109"/>
      <c r="H1239" s="109"/>
      <c r="I1239" s="110"/>
    </row>
    <row r="1240" spans="2:9">
      <c r="B1240" s="109"/>
      <c r="C1240" s="109"/>
      <c r="D1240" s="109"/>
      <c r="E1240" s="109"/>
      <c r="F1240" s="109"/>
      <c r="G1240" s="109"/>
      <c r="H1240" s="109"/>
      <c r="I1240" s="110"/>
    </row>
    <row r="1241" spans="2:9">
      <c r="B1241" s="109"/>
      <c r="C1241" s="109"/>
      <c r="D1241" s="109"/>
      <c r="E1241" s="109"/>
      <c r="F1241" s="109"/>
      <c r="G1241" s="109"/>
      <c r="H1241" s="109"/>
      <c r="I1241" s="110"/>
    </row>
    <row r="1242" spans="2:9">
      <c r="B1242" s="109"/>
      <c r="C1242" s="109"/>
      <c r="D1242" s="109"/>
      <c r="E1242" s="109"/>
      <c r="F1242" s="109"/>
      <c r="G1242" s="109"/>
      <c r="H1242" s="109"/>
      <c r="I1242" s="110"/>
    </row>
    <row r="1243" spans="2:9">
      <c r="B1243" s="109"/>
      <c r="C1243" s="109"/>
      <c r="D1243" s="109"/>
      <c r="E1243" s="109"/>
      <c r="F1243" s="109"/>
      <c r="G1243" s="109"/>
      <c r="H1243" s="109"/>
      <c r="I1243" s="110"/>
    </row>
    <row r="1244" spans="2:9">
      <c r="B1244" s="109"/>
      <c r="C1244" s="109"/>
      <c r="D1244" s="109"/>
      <c r="E1244" s="109"/>
      <c r="F1244" s="109"/>
      <c r="G1244" s="109"/>
      <c r="H1244" s="109"/>
      <c r="I1244" s="110"/>
    </row>
    <row r="1245" spans="2:9">
      <c r="B1245" s="109"/>
      <c r="C1245" s="109"/>
      <c r="D1245" s="109"/>
      <c r="E1245" s="109"/>
      <c r="F1245" s="109"/>
      <c r="G1245" s="109"/>
      <c r="H1245" s="109"/>
      <c r="I1245" s="110"/>
    </row>
    <row r="1246" spans="2:9">
      <c r="B1246" s="109"/>
      <c r="C1246" s="109"/>
      <c r="D1246" s="109"/>
      <c r="E1246" s="109"/>
      <c r="F1246" s="109"/>
      <c r="G1246" s="109"/>
      <c r="H1246" s="109"/>
      <c r="I1246" s="110"/>
    </row>
    <row r="1247" spans="2:9">
      <c r="B1247" s="109"/>
      <c r="C1247" s="109"/>
      <c r="D1247" s="109"/>
      <c r="E1247" s="109"/>
      <c r="F1247" s="109"/>
      <c r="G1247" s="109"/>
      <c r="H1247" s="109"/>
      <c r="I1247" s="110"/>
    </row>
    <row r="1248" spans="2:9">
      <c r="B1248" s="109"/>
      <c r="C1248" s="109"/>
      <c r="D1248" s="109"/>
      <c r="E1248" s="109"/>
      <c r="F1248" s="109"/>
      <c r="G1248" s="109"/>
      <c r="H1248" s="109"/>
      <c r="I1248" s="110"/>
    </row>
    <row r="1249" spans="2:9">
      <c r="B1249" s="109"/>
      <c r="C1249" s="109"/>
      <c r="D1249" s="109"/>
      <c r="E1249" s="109"/>
      <c r="F1249" s="109"/>
      <c r="G1249" s="109"/>
      <c r="H1249" s="109"/>
      <c r="I1249" s="110"/>
    </row>
    <row r="1250" spans="2:9">
      <c r="B1250" s="109"/>
      <c r="C1250" s="109"/>
      <c r="D1250" s="109"/>
      <c r="E1250" s="109"/>
      <c r="F1250" s="109"/>
      <c r="G1250" s="109"/>
      <c r="H1250" s="109"/>
      <c r="I1250" s="110"/>
    </row>
    <row r="1251" spans="2:9">
      <c r="B1251" s="109"/>
      <c r="C1251" s="109"/>
      <c r="D1251" s="109"/>
      <c r="E1251" s="109"/>
      <c r="F1251" s="109"/>
      <c r="G1251" s="109"/>
      <c r="H1251" s="109"/>
      <c r="I1251" s="110"/>
    </row>
    <row r="1252" spans="2:9">
      <c r="B1252" s="109"/>
      <c r="C1252" s="109"/>
      <c r="D1252" s="109"/>
      <c r="E1252" s="109"/>
      <c r="F1252" s="109"/>
      <c r="G1252" s="109"/>
      <c r="H1252" s="109"/>
      <c r="I1252" s="110"/>
    </row>
    <row r="1253" spans="2:9">
      <c r="B1253" s="109"/>
      <c r="C1253" s="109"/>
      <c r="D1253" s="109"/>
      <c r="E1253" s="109"/>
      <c r="F1253" s="109"/>
      <c r="G1253" s="109"/>
      <c r="H1253" s="109"/>
      <c r="I1253" s="110"/>
    </row>
    <row r="1254" spans="2:9">
      <c r="B1254" s="109"/>
      <c r="C1254" s="109"/>
      <c r="D1254" s="109"/>
      <c r="E1254" s="109"/>
      <c r="F1254" s="109"/>
      <c r="G1254" s="109"/>
      <c r="H1254" s="109"/>
      <c r="I1254" s="110"/>
    </row>
    <row r="1255" spans="2:9">
      <c r="B1255" s="109"/>
      <c r="C1255" s="109"/>
      <c r="D1255" s="109"/>
      <c r="E1255" s="109"/>
      <c r="F1255" s="109"/>
      <c r="G1255" s="109"/>
      <c r="H1255" s="109"/>
      <c r="I1255" s="110"/>
    </row>
    <row r="1256" spans="2:9">
      <c r="B1256" s="109"/>
      <c r="C1256" s="109"/>
      <c r="D1256" s="109"/>
      <c r="E1256" s="109"/>
      <c r="F1256" s="109"/>
      <c r="G1256" s="109"/>
      <c r="H1256" s="109"/>
      <c r="I1256" s="110"/>
    </row>
    <row r="1257" spans="2:9">
      <c r="B1257" s="109"/>
      <c r="C1257" s="109"/>
      <c r="D1257" s="109"/>
      <c r="E1257" s="109"/>
      <c r="F1257" s="109"/>
      <c r="G1257" s="109"/>
      <c r="H1257" s="109"/>
      <c r="I1257" s="110"/>
    </row>
    <row r="1258" spans="2:9">
      <c r="B1258" s="109"/>
      <c r="C1258" s="109"/>
      <c r="D1258" s="109"/>
      <c r="E1258" s="109"/>
      <c r="F1258" s="109"/>
      <c r="G1258" s="109"/>
      <c r="H1258" s="109"/>
      <c r="I1258" s="110"/>
    </row>
    <row r="1259" spans="2:9">
      <c r="B1259" s="109"/>
      <c r="C1259" s="109"/>
      <c r="D1259" s="109"/>
      <c r="E1259" s="109"/>
      <c r="F1259" s="109"/>
      <c r="G1259" s="109"/>
      <c r="H1259" s="109"/>
      <c r="I1259" s="110"/>
    </row>
    <row r="1260" spans="2:9">
      <c r="B1260" s="109"/>
      <c r="C1260" s="109"/>
      <c r="D1260" s="109"/>
      <c r="E1260" s="109"/>
      <c r="F1260" s="109"/>
      <c r="G1260" s="109"/>
      <c r="H1260" s="109"/>
      <c r="I1260" s="110"/>
    </row>
    <row r="1261" spans="2:9">
      <c r="B1261" s="109"/>
      <c r="C1261" s="109"/>
      <c r="D1261" s="109"/>
      <c r="E1261" s="109"/>
      <c r="F1261" s="109"/>
      <c r="G1261" s="109"/>
      <c r="H1261" s="109"/>
      <c r="I1261" s="110"/>
    </row>
    <row r="1262" spans="2:9">
      <c r="B1262" s="109"/>
      <c r="C1262" s="109"/>
      <c r="D1262" s="109"/>
      <c r="E1262" s="109"/>
      <c r="F1262" s="109"/>
      <c r="G1262" s="109"/>
      <c r="H1262" s="109"/>
      <c r="I1262" s="110"/>
    </row>
    <row r="1263" spans="2:9">
      <c r="B1263" s="109"/>
      <c r="C1263" s="109"/>
      <c r="D1263" s="109"/>
      <c r="E1263" s="109"/>
      <c r="F1263" s="109"/>
      <c r="G1263" s="109"/>
      <c r="H1263" s="109"/>
      <c r="I1263" s="110"/>
    </row>
    <row r="1264" spans="2:9">
      <c r="B1264" s="109"/>
      <c r="C1264" s="109"/>
      <c r="D1264" s="109"/>
      <c r="E1264" s="109"/>
      <c r="F1264" s="109"/>
      <c r="G1264" s="109"/>
      <c r="H1264" s="109"/>
      <c r="I1264" s="110"/>
    </row>
    <row r="1265" spans="2:9">
      <c r="B1265" s="109"/>
      <c r="C1265" s="109"/>
      <c r="D1265" s="109"/>
      <c r="E1265" s="109"/>
      <c r="F1265" s="109"/>
      <c r="G1265" s="109"/>
      <c r="H1265" s="109"/>
      <c r="I1265" s="110"/>
    </row>
    <row r="1266" spans="2:9">
      <c r="B1266" s="109"/>
      <c r="C1266" s="109"/>
      <c r="D1266" s="109"/>
      <c r="E1266" s="109"/>
      <c r="F1266" s="109"/>
      <c r="G1266" s="109"/>
      <c r="H1266" s="109"/>
      <c r="I1266" s="110"/>
    </row>
    <row r="1267" spans="2:9">
      <c r="B1267" s="109"/>
      <c r="C1267" s="109"/>
      <c r="D1267" s="109"/>
      <c r="E1267" s="109"/>
      <c r="F1267" s="109"/>
      <c r="G1267" s="109"/>
      <c r="H1267" s="109"/>
      <c r="I1267" s="110"/>
    </row>
    <row r="1268" spans="2:9">
      <c r="B1268" s="109"/>
      <c r="C1268" s="109"/>
      <c r="D1268" s="109"/>
      <c r="E1268" s="109"/>
      <c r="F1268" s="109"/>
      <c r="G1268" s="109"/>
      <c r="H1268" s="109"/>
      <c r="I1268" s="110"/>
    </row>
    <row r="1269" spans="2:9">
      <c r="B1269" s="109"/>
      <c r="C1269" s="109"/>
      <c r="D1269" s="109"/>
      <c r="E1269" s="109"/>
      <c r="F1269" s="109"/>
      <c r="G1269" s="109"/>
      <c r="H1269" s="109"/>
      <c r="I1269" s="110"/>
    </row>
    <row r="1270" spans="2:9">
      <c r="B1270" s="109"/>
      <c r="C1270" s="109"/>
      <c r="D1270" s="109"/>
      <c r="E1270" s="109"/>
      <c r="F1270" s="109"/>
      <c r="G1270" s="109"/>
      <c r="H1270" s="109"/>
      <c r="I1270" s="110"/>
    </row>
    <row r="1271" spans="2:9">
      <c r="B1271" s="109"/>
      <c r="C1271" s="109"/>
      <c r="D1271" s="109"/>
      <c r="E1271" s="109"/>
      <c r="F1271" s="109"/>
      <c r="G1271" s="109"/>
      <c r="H1271" s="109"/>
      <c r="I1271" s="110"/>
    </row>
    <row r="1272" spans="2:9">
      <c r="B1272" s="109"/>
      <c r="C1272" s="109"/>
      <c r="D1272" s="109"/>
      <c r="E1272" s="109"/>
      <c r="F1272" s="109"/>
      <c r="G1272" s="109"/>
      <c r="H1272" s="109"/>
      <c r="I1272" s="110"/>
    </row>
    <row r="1273" spans="2:9">
      <c r="B1273" s="109"/>
      <c r="C1273" s="109"/>
      <c r="D1273" s="109"/>
      <c r="E1273" s="109"/>
      <c r="F1273" s="109"/>
      <c r="G1273" s="109"/>
      <c r="H1273" s="109"/>
      <c r="I1273" s="110"/>
    </row>
    <row r="1274" spans="2:9">
      <c r="B1274" s="109"/>
      <c r="C1274" s="109"/>
      <c r="D1274" s="109"/>
      <c r="E1274" s="109"/>
      <c r="F1274" s="109"/>
      <c r="G1274" s="109"/>
      <c r="H1274" s="109"/>
      <c r="I1274" s="110"/>
    </row>
    <row r="1275" spans="2:9">
      <c r="B1275" s="109"/>
      <c r="C1275" s="109"/>
      <c r="D1275" s="109"/>
      <c r="E1275" s="109"/>
      <c r="F1275" s="109"/>
      <c r="G1275" s="109"/>
      <c r="H1275" s="109"/>
      <c r="I1275" s="110"/>
    </row>
    <row r="1276" spans="2:9">
      <c r="B1276" s="109"/>
      <c r="C1276" s="109"/>
      <c r="D1276" s="109"/>
      <c r="E1276" s="109"/>
      <c r="F1276" s="109"/>
      <c r="G1276" s="109"/>
      <c r="H1276" s="109"/>
      <c r="I1276" s="110"/>
    </row>
    <row r="1277" spans="2:9">
      <c r="B1277" s="109"/>
      <c r="C1277" s="109"/>
      <c r="D1277" s="109"/>
      <c r="E1277" s="109"/>
      <c r="F1277" s="109"/>
      <c r="G1277" s="109"/>
      <c r="H1277" s="109"/>
      <c r="I1277" s="110"/>
    </row>
    <row r="1278" spans="2:9">
      <c r="B1278" s="109"/>
      <c r="C1278" s="109"/>
      <c r="D1278" s="109"/>
      <c r="E1278" s="109"/>
      <c r="F1278" s="109"/>
      <c r="G1278" s="109"/>
      <c r="H1278" s="109"/>
      <c r="I1278" s="110"/>
    </row>
    <row r="1279" spans="2:9">
      <c r="B1279" s="109"/>
      <c r="C1279" s="109"/>
      <c r="D1279" s="109"/>
      <c r="E1279" s="109"/>
      <c r="F1279" s="109"/>
      <c r="G1279" s="109"/>
      <c r="H1279" s="109"/>
      <c r="I1279" s="110"/>
    </row>
    <row r="1280" spans="2:9">
      <c r="B1280" s="109"/>
      <c r="C1280" s="109"/>
      <c r="D1280" s="109"/>
      <c r="E1280" s="109"/>
      <c r="F1280" s="109"/>
      <c r="G1280" s="109"/>
      <c r="H1280" s="109"/>
      <c r="I1280" s="110"/>
    </row>
    <row r="1281" spans="2:9">
      <c r="B1281" s="109"/>
      <c r="C1281" s="109"/>
      <c r="D1281" s="109"/>
      <c r="E1281" s="109"/>
      <c r="F1281" s="109"/>
      <c r="G1281" s="109"/>
      <c r="H1281" s="109"/>
      <c r="I1281" s="110"/>
    </row>
    <row r="1282" spans="2:9">
      <c r="B1282" s="109"/>
      <c r="C1282" s="109"/>
      <c r="D1282" s="109"/>
      <c r="E1282" s="109"/>
      <c r="F1282" s="109"/>
      <c r="G1282" s="109"/>
      <c r="H1282" s="109"/>
      <c r="I1282" s="110"/>
    </row>
    <row r="1283" spans="2:9">
      <c r="B1283" s="109"/>
      <c r="C1283" s="109"/>
      <c r="D1283" s="109"/>
      <c r="E1283" s="109"/>
      <c r="F1283" s="109"/>
      <c r="G1283" s="109"/>
      <c r="H1283" s="109"/>
      <c r="I1283" s="110"/>
    </row>
    <row r="1284" spans="2:9">
      <c r="B1284" s="109"/>
      <c r="C1284" s="109"/>
      <c r="D1284" s="109"/>
      <c r="E1284" s="109"/>
      <c r="F1284" s="109"/>
      <c r="G1284" s="109"/>
      <c r="H1284" s="109"/>
      <c r="I1284" s="110"/>
    </row>
    <row r="1285" spans="2:9">
      <c r="B1285" s="109"/>
      <c r="C1285" s="109"/>
      <c r="D1285" s="109"/>
      <c r="E1285" s="109"/>
      <c r="F1285" s="109"/>
      <c r="G1285" s="109"/>
      <c r="H1285" s="109"/>
      <c r="I1285" s="110"/>
    </row>
    <row r="1286" spans="2:9">
      <c r="B1286" s="109"/>
      <c r="C1286" s="109"/>
      <c r="D1286" s="109"/>
      <c r="E1286" s="109"/>
      <c r="F1286" s="109"/>
      <c r="G1286" s="109"/>
      <c r="H1286" s="109"/>
      <c r="I1286" s="110"/>
    </row>
    <row r="1287" spans="2:9">
      <c r="B1287" s="109"/>
      <c r="C1287" s="109"/>
      <c r="D1287" s="109"/>
      <c r="E1287" s="109"/>
      <c r="F1287" s="109"/>
      <c r="G1287" s="109"/>
      <c r="H1287" s="109"/>
      <c r="I1287" s="110"/>
    </row>
    <row r="1288" spans="2:9">
      <c r="B1288" s="109"/>
      <c r="C1288" s="109"/>
      <c r="D1288" s="109"/>
      <c r="E1288" s="109"/>
      <c r="F1288" s="109"/>
      <c r="G1288" s="109"/>
      <c r="H1288" s="109"/>
      <c r="I1288" s="110"/>
    </row>
    <row r="1289" spans="2:9">
      <c r="B1289" s="109"/>
      <c r="C1289" s="109"/>
      <c r="D1289" s="109"/>
      <c r="E1289" s="109"/>
      <c r="F1289" s="109"/>
      <c r="G1289" s="109"/>
      <c r="H1289" s="109"/>
      <c r="I1289" s="110"/>
    </row>
    <row r="1290" spans="2:9">
      <c r="B1290" s="109"/>
      <c r="C1290" s="109"/>
      <c r="D1290" s="109"/>
      <c r="E1290" s="109"/>
      <c r="F1290" s="109"/>
      <c r="G1290" s="109"/>
      <c r="H1290" s="109"/>
      <c r="I1290" s="110"/>
    </row>
    <row r="1291" spans="2:9">
      <c r="B1291" s="109"/>
      <c r="C1291" s="109"/>
      <c r="D1291" s="109"/>
      <c r="E1291" s="109"/>
      <c r="F1291" s="109"/>
      <c r="G1291" s="109"/>
      <c r="H1291" s="109"/>
      <c r="I1291" s="110"/>
    </row>
    <row r="1292" spans="2:9">
      <c r="B1292" s="109"/>
      <c r="C1292" s="109"/>
      <c r="D1292" s="109"/>
      <c r="E1292" s="109"/>
      <c r="F1292" s="109"/>
      <c r="G1292" s="109"/>
      <c r="H1292" s="109"/>
      <c r="I1292" s="110"/>
    </row>
    <row r="1293" spans="2:9">
      <c r="B1293" s="109"/>
      <c r="C1293" s="109"/>
      <c r="D1293" s="109"/>
      <c r="E1293" s="109"/>
      <c r="F1293" s="109"/>
      <c r="G1293" s="109"/>
      <c r="H1293" s="109"/>
      <c r="I1293" s="110"/>
    </row>
    <row r="1294" spans="2:9">
      <c r="B1294" s="109"/>
      <c r="C1294" s="109"/>
      <c r="D1294" s="109"/>
      <c r="E1294" s="109"/>
      <c r="F1294" s="109"/>
      <c r="G1294" s="109"/>
      <c r="H1294" s="109"/>
      <c r="I1294" s="110"/>
    </row>
    <row r="1295" spans="2:9">
      <c r="B1295" s="109"/>
      <c r="C1295" s="109"/>
      <c r="D1295" s="109"/>
      <c r="E1295" s="109"/>
      <c r="F1295" s="109"/>
      <c r="G1295" s="109"/>
      <c r="H1295" s="109"/>
      <c r="I1295" s="110"/>
    </row>
    <row r="1296" spans="2:9">
      <c r="B1296" s="109"/>
      <c r="C1296" s="109"/>
      <c r="D1296" s="109"/>
      <c r="E1296" s="109"/>
      <c r="F1296" s="109"/>
      <c r="G1296" s="109"/>
      <c r="H1296" s="109"/>
      <c r="I1296" s="110"/>
    </row>
    <row r="1297" spans="2:9">
      <c r="B1297" s="109"/>
      <c r="C1297" s="109"/>
      <c r="D1297" s="109"/>
      <c r="E1297" s="109"/>
      <c r="F1297" s="109"/>
      <c r="G1297" s="109"/>
      <c r="H1297" s="109"/>
      <c r="I1297" s="110"/>
    </row>
    <row r="1298" spans="2:9">
      <c r="B1298" s="109"/>
      <c r="C1298" s="109"/>
      <c r="D1298" s="109"/>
      <c r="E1298" s="109"/>
      <c r="F1298" s="109"/>
      <c r="G1298" s="109"/>
      <c r="H1298" s="109"/>
      <c r="I1298" s="110"/>
    </row>
    <row r="1299" spans="2:9">
      <c r="B1299" s="109"/>
      <c r="C1299" s="109"/>
      <c r="D1299" s="109"/>
      <c r="E1299" s="109"/>
      <c r="F1299" s="109"/>
      <c r="G1299" s="109"/>
      <c r="H1299" s="109"/>
      <c r="I1299" s="110"/>
    </row>
    <row r="1300" spans="2:9">
      <c r="B1300" s="109"/>
      <c r="C1300" s="109"/>
      <c r="D1300" s="109"/>
      <c r="E1300" s="109"/>
      <c r="F1300" s="109"/>
      <c r="G1300" s="109"/>
      <c r="H1300" s="109"/>
      <c r="I1300" s="110"/>
    </row>
    <row r="1301" spans="2:9">
      <c r="B1301" s="109"/>
      <c r="C1301" s="109"/>
      <c r="D1301" s="109"/>
      <c r="E1301" s="109"/>
      <c r="F1301" s="109"/>
      <c r="G1301" s="109"/>
      <c r="H1301" s="109"/>
      <c r="I1301" s="110"/>
    </row>
    <row r="1302" spans="2:9">
      <c r="B1302" s="109"/>
      <c r="C1302" s="109"/>
      <c r="D1302" s="109"/>
      <c r="E1302" s="109"/>
      <c r="F1302" s="109"/>
      <c r="G1302" s="109"/>
      <c r="H1302" s="109"/>
      <c r="I1302" s="110"/>
    </row>
    <row r="1303" spans="2:9">
      <c r="B1303" s="109"/>
      <c r="C1303" s="109"/>
      <c r="D1303" s="109"/>
      <c r="E1303" s="109"/>
      <c r="F1303" s="109"/>
      <c r="G1303" s="109"/>
      <c r="H1303" s="109"/>
      <c r="I1303" s="110"/>
    </row>
    <row r="1304" spans="2:9">
      <c r="B1304" s="109"/>
      <c r="C1304" s="109"/>
      <c r="D1304" s="109"/>
      <c r="E1304" s="109"/>
      <c r="F1304" s="109"/>
      <c r="G1304" s="109"/>
      <c r="H1304" s="109"/>
      <c r="I1304" s="110"/>
    </row>
    <row r="1305" spans="2:9">
      <c r="B1305" s="109"/>
      <c r="C1305" s="109"/>
      <c r="D1305" s="109"/>
      <c r="E1305" s="109"/>
      <c r="F1305" s="109"/>
      <c r="G1305" s="109"/>
      <c r="H1305" s="109"/>
      <c r="I1305" s="110"/>
    </row>
    <row r="1306" spans="2:9">
      <c r="B1306" s="109"/>
      <c r="C1306" s="109"/>
      <c r="D1306" s="109"/>
      <c r="E1306" s="109"/>
      <c r="F1306" s="109"/>
      <c r="G1306" s="109"/>
      <c r="H1306" s="109"/>
      <c r="I1306" s="110"/>
    </row>
    <row r="1307" spans="2:9">
      <c r="B1307" s="109"/>
      <c r="C1307" s="109"/>
      <c r="D1307" s="109"/>
      <c r="E1307" s="109"/>
      <c r="F1307" s="109"/>
      <c r="G1307" s="109"/>
      <c r="H1307" s="109"/>
      <c r="I1307" s="110"/>
    </row>
    <row r="1308" spans="2:9">
      <c r="B1308" s="109"/>
      <c r="C1308" s="109"/>
      <c r="D1308" s="109"/>
      <c r="E1308" s="109"/>
      <c r="F1308" s="109"/>
      <c r="G1308" s="109"/>
      <c r="H1308" s="109"/>
      <c r="I1308" s="110"/>
    </row>
    <row r="1309" spans="2:9">
      <c r="B1309" s="109"/>
      <c r="C1309" s="109"/>
      <c r="D1309" s="109"/>
      <c r="E1309" s="109"/>
      <c r="F1309" s="109"/>
      <c r="G1309" s="109"/>
      <c r="H1309" s="109"/>
      <c r="I1309" s="110"/>
    </row>
    <row r="1310" spans="2:9">
      <c r="B1310" s="109"/>
      <c r="C1310" s="109"/>
      <c r="D1310" s="109"/>
      <c r="E1310" s="109"/>
      <c r="F1310" s="109"/>
      <c r="G1310" s="109"/>
      <c r="H1310" s="109"/>
      <c r="I1310" s="110"/>
    </row>
    <row r="1311" spans="2:9">
      <c r="B1311" s="109"/>
      <c r="C1311" s="109"/>
      <c r="D1311" s="109"/>
      <c r="E1311" s="109"/>
      <c r="F1311" s="109"/>
      <c r="G1311" s="109"/>
      <c r="H1311" s="109"/>
      <c r="I1311" s="110"/>
    </row>
    <row r="1312" spans="2:9">
      <c r="B1312" s="109"/>
      <c r="C1312" s="109"/>
      <c r="D1312" s="109"/>
      <c r="E1312" s="109"/>
      <c r="F1312" s="109"/>
      <c r="G1312" s="109"/>
      <c r="H1312" s="109"/>
      <c r="I1312" s="110"/>
    </row>
    <row r="1313" spans="2:9">
      <c r="B1313" s="109"/>
      <c r="C1313" s="109"/>
      <c r="D1313" s="109"/>
      <c r="E1313" s="109"/>
      <c r="F1313" s="109"/>
      <c r="G1313" s="109"/>
      <c r="H1313" s="109"/>
      <c r="I1313" s="110"/>
    </row>
    <row r="1314" spans="2:9">
      <c r="B1314" s="109"/>
      <c r="C1314" s="109"/>
      <c r="D1314" s="109"/>
      <c r="E1314" s="109"/>
      <c r="F1314" s="109"/>
      <c r="G1314" s="109"/>
      <c r="H1314" s="109"/>
      <c r="I1314" s="110"/>
    </row>
    <row r="1315" spans="2:9">
      <c r="B1315" s="109"/>
      <c r="C1315" s="109"/>
      <c r="D1315" s="109"/>
      <c r="E1315" s="109"/>
      <c r="F1315" s="109"/>
      <c r="G1315" s="109"/>
      <c r="H1315" s="109"/>
      <c r="I1315" s="110"/>
    </row>
    <row r="1316" spans="2:9">
      <c r="B1316" s="109"/>
      <c r="C1316" s="109"/>
      <c r="D1316" s="109"/>
      <c r="E1316" s="109"/>
      <c r="F1316" s="109"/>
      <c r="G1316" s="109"/>
      <c r="H1316" s="109"/>
      <c r="I1316" s="110"/>
    </row>
    <row r="1317" spans="2:9">
      <c r="B1317" s="109"/>
      <c r="C1317" s="109"/>
      <c r="D1317" s="109"/>
      <c r="E1317" s="109"/>
      <c r="F1317" s="109"/>
      <c r="G1317" s="109"/>
      <c r="H1317" s="109"/>
      <c r="I1317" s="110"/>
    </row>
    <row r="1318" spans="2:9">
      <c r="B1318" s="109"/>
      <c r="C1318" s="109"/>
      <c r="D1318" s="109"/>
      <c r="E1318" s="109"/>
      <c r="F1318" s="109"/>
      <c r="G1318" s="109"/>
      <c r="H1318" s="109"/>
      <c r="I1318" s="110"/>
    </row>
    <row r="1319" spans="2:9">
      <c r="B1319" s="109"/>
      <c r="C1319" s="109"/>
      <c r="D1319" s="109"/>
      <c r="E1319" s="109"/>
      <c r="F1319" s="109"/>
      <c r="G1319" s="109"/>
      <c r="H1319" s="109"/>
      <c r="I1319" s="110"/>
    </row>
    <row r="1320" spans="2:9">
      <c r="B1320" s="109"/>
      <c r="C1320" s="109"/>
      <c r="D1320" s="109"/>
      <c r="E1320" s="109"/>
      <c r="F1320" s="109"/>
      <c r="G1320" s="109"/>
      <c r="H1320" s="109"/>
      <c r="I1320" s="110"/>
    </row>
    <row r="1321" spans="2:9">
      <c r="B1321" s="109"/>
      <c r="C1321" s="109"/>
      <c r="D1321" s="109"/>
      <c r="E1321" s="109"/>
      <c r="F1321" s="109"/>
      <c r="G1321" s="109"/>
      <c r="H1321" s="109"/>
      <c r="I1321" s="110"/>
    </row>
    <row r="1322" spans="2:9">
      <c r="B1322" s="109"/>
      <c r="C1322" s="109"/>
      <c r="D1322" s="109"/>
      <c r="E1322" s="109"/>
      <c r="F1322" s="109"/>
      <c r="G1322" s="109"/>
      <c r="H1322" s="109"/>
      <c r="I1322" s="110"/>
    </row>
    <row r="1323" spans="2:9">
      <c r="B1323" s="109"/>
      <c r="C1323" s="109"/>
      <c r="D1323" s="109"/>
      <c r="E1323" s="109"/>
      <c r="F1323" s="109"/>
      <c r="G1323" s="109"/>
      <c r="H1323" s="109"/>
      <c r="I1323" s="110"/>
    </row>
    <row r="1324" spans="2:9">
      <c r="B1324" s="109"/>
      <c r="C1324" s="109"/>
      <c r="D1324" s="109"/>
      <c r="E1324" s="109"/>
      <c r="F1324" s="109"/>
      <c r="G1324" s="109"/>
      <c r="H1324" s="109"/>
      <c r="I1324" s="110"/>
    </row>
    <row r="1325" spans="2:9">
      <c r="B1325" s="109"/>
      <c r="C1325" s="109"/>
      <c r="D1325" s="109"/>
      <c r="E1325" s="109"/>
      <c r="F1325" s="109"/>
      <c r="G1325" s="109"/>
      <c r="H1325" s="109"/>
      <c r="I1325" s="110"/>
    </row>
    <row r="1326" spans="2:9">
      <c r="B1326" s="109"/>
      <c r="C1326" s="109"/>
      <c r="D1326" s="109"/>
      <c r="E1326" s="109"/>
      <c r="F1326" s="109"/>
      <c r="G1326" s="109"/>
      <c r="H1326" s="109"/>
      <c r="I1326" s="110"/>
    </row>
    <row r="1327" spans="2:9">
      <c r="B1327" s="109"/>
      <c r="C1327" s="109"/>
      <c r="D1327" s="109"/>
      <c r="E1327" s="109"/>
      <c r="F1327" s="109"/>
      <c r="G1327" s="109"/>
      <c r="H1327" s="109"/>
      <c r="I1327" s="110"/>
    </row>
    <row r="1328" spans="2:9">
      <c r="B1328" s="109"/>
      <c r="C1328" s="109"/>
      <c r="D1328" s="109"/>
      <c r="E1328" s="109"/>
      <c r="F1328" s="109"/>
      <c r="G1328" s="109"/>
      <c r="H1328" s="109"/>
      <c r="I1328" s="110"/>
    </row>
    <row r="1329" spans="2:9">
      <c r="B1329" s="109"/>
      <c r="C1329" s="109"/>
      <c r="D1329" s="109"/>
      <c r="E1329" s="109"/>
      <c r="F1329" s="109"/>
      <c r="G1329" s="109"/>
      <c r="H1329" s="109"/>
      <c r="I1329" s="110"/>
    </row>
    <row r="1330" spans="2:9">
      <c r="B1330" s="109"/>
      <c r="C1330" s="109"/>
      <c r="D1330" s="109"/>
      <c r="E1330" s="109"/>
      <c r="F1330" s="109"/>
      <c r="G1330" s="109"/>
      <c r="H1330" s="109"/>
      <c r="I1330" s="110"/>
    </row>
    <row r="1331" spans="2:9">
      <c r="B1331" s="109"/>
      <c r="C1331" s="109"/>
      <c r="D1331" s="109"/>
      <c r="E1331" s="109"/>
      <c r="F1331" s="109"/>
      <c r="G1331" s="109"/>
      <c r="H1331" s="109"/>
      <c r="I1331" s="110"/>
    </row>
    <row r="1332" spans="2:9">
      <c r="B1332" s="109"/>
      <c r="C1332" s="109"/>
      <c r="D1332" s="109"/>
      <c r="E1332" s="109"/>
      <c r="F1332" s="109"/>
      <c r="G1332" s="109"/>
      <c r="H1332" s="109"/>
      <c r="I1332" s="110"/>
    </row>
    <row r="1333" spans="2:9">
      <c r="B1333" s="109"/>
      <c r="C1333" s="109"/>
      <c r="D1333" s="109"/>
      <c r="E1333" s="109"/>
      <c r="F1333" s="109"/>
      <c r="G1333" s="109"/>
      <c r="H1333" s="109"/>
      <c r="I1333" s="110"/>
    </row>
    <row r="1334" spans="2:9">
      <c r="B1334" s="109"/>
      <c r="C1334" s="109"/>
      <c r="D1334" s="109"/>
      <c r="E1334" s="109"/>
      <c r="F1334" s="109"/>
      <c r="G1334" s="109"/>
      <c r="H1334" s="109"/>
      <c r="I1334" s="110"/>
    </row>
    <row r="1335" spans="2:9">
      <c r="B1335" s="109"/>
      <c r="C1335" s="109"/>
      <c r="D1335" s="109"/>
      <c r="E1335" s="109"/>
      <c r="F1335" s="109"/>
      <c r="G1335" s="109"/>
      <c r="H1335" s="109"/>
      <c r="I1335" s="110"/>
    </row>
    <row r="1336" spans="2:9">
      <c r="B1336" s="109"/>
      <c r="C1336" s="109"/>
      <c r="D1336" s="109"/>
      <c r="E1336" s="109"/>
      <c r="F1336" s="109"/>
      <c r="G1336" s="109"/>
      <c r="H1336" s="109"/>
      <c r="I1336" s="110"/>
    </row>
    <row r="1337" spans="2:9">
      <c r="B1337" s="109"/>
      <c r="C1337" s="109"/>
      <c r="D1337" s="109"/>
      <c r="E1337" s="109"/>
      <c r="F1337" s="109"/>
      <c r="G1337" s="109"/>
      <c r="H1337" s="109"/>
      <c r="I1337" s="110"/>
    </row>
    <row r="1338" spans="2:9">
      <c r="B1338" s="109"/>
      <c r="C1338" s="109"/>
      <c r="D1338" s="109"/>
      <c r="E1338" s="109"/>
      <c r="F1338" s="109"/>
      <c r="G1338" s="109"/>
      <c r="H1338" s="109"/>
      <c r="I1338" s="110"/>
    </row>
    <row r="1339" spans="2:9">
      <c r="B1339" s="109"/>
      <c r="C1339" s="109"/>
      <c r="D1339" s="109"/>
      <c r="E1339" s="109"/>
      <c r="F1339" s="109"/>
      <c r="G1339" s="109"/>
      <c r="H1339" s="109"/>
      <c r="I1339" s="110"/>
    </row>
    <row r="1340" spans="2:9">
      <c r="B1340" s="109"/>
      <c r="C1340" s="109"/>
      <c r="D1340" s="109"/>
      <c r="E1340" s="109"/>
      <c r="F1340" s="109"/>
      <c r="G1340" s="109"/>
      <c r="H1340" s="109"/>
      <c r="I1340" s="110"/>
    </row>
    <row r="1341" spans="2:9">
      <c r="B1341" s="109"/>
      <c r="C1341" s="109"/>
      <c r="D1341" s="109"/>
      <c r="E1341" s="109"/>
      <c r="F1341" s="109"/>
      <c r="G1341" s="109"/>
      <c r="H1341" s="109"/>
      <c r="I1341" s="110"/>
    </row>
    <row r="1342" spans="2:9">
      <c r="B1342" s="109"/>
      <c r="C1342" s="109"/>
      <c r="D1342" s="109"/>
      <c r="E1342" s="109"/>
      <c r="F1342" s="109"/>
      <c r="G1342" s="109"/>
      <c r="H1342" s="109"/>
      <c r="I1342" s="110"/>
    </row>
    <row r="1343" spans="2:9">
      <c r="B1343" s="109"/>
      <c r="C1343" s="109"/>
      <c r="D1343" s="109"/>
      <c r="E1343" s="109"/>
      <c r="F1343" s="109"/>
      <c r="G1343" s="109"/>
      <c r="H1343" s="109"/>
      <c r="I1343" s="110"/>
    </row>
    <row r="1344" spans="2:9">
      <c r="B1344" s="109"/>
      <c r="C1344" s="109"/>
      <c r="D1344" s="109"/>
      <c r="E1344" s="109"/>
      <c r="F1344" s="109"/>
      <c r="G1344" s="109"/>
      <c r="H1344" s="109"/>
      <c r="I1344" s="110"/>
    </row>
    <row r="1345" spans="2:9">
      <c r="B1345" s="109"/>
      <c r="C1345" s="109"/>
      <c r="D1345" s="109"/>
      <c r="E1345" s="109"/>
      <c r="F1345" s="109"/>
      <c r="G1345" s="109"/>
      <c r="H1345" s="109"/>
      <c r="I1345" s="110"/>
    </row>
    <row r="1346" spans="2:9">
      <c r="B1346" s="109"/>
      <c r="C1346" s="109"/>
      <c r="D1346" s="109"/>
      <c r="E1346" s="109"/>
      <c r="F1346" s="109"/>
      <c r="G1346" s="109"/>
      <c r="H1346" s="109"/>
      <c r="I1346" s="110"/>
    </row>
    <row r="1347" spans="2:9">
      <c r="B1347" s="109"/>
      <c r="C1347" s="109"/>
      <c r="D1347" s="109"/>
      <c r="E1347" s="109"/>
      <c r="F1347" s="109"/>
      <c r="G1347" s="109"/>
      <c r="H1347" s="109"/>
      <c r="I1347" s="110"/>
    </row>
    <row r="1348" spans="2:9">
      <c r="B1348" s="109"/>
      <c r="C1348" s="109"/>
      <c r="D1348" s="109"/>
      <c r="E1348" s="109"/>
      <c r="F1348" s="109"/>
      <c r="G1348" s="109"/>
      <c r="H1348" s="109"/>
      <c r="I1348" s="110"/>
    </row>
    <row r="1349" spans="2:9">
      <c r="B1349" s="109"/>
      <c r="C1349" s="109"/>
      <c r="D1349" s="109"/>
      <c r="E1349" s="109"/>
      <c r="F1349" s="109"/>
      <c r="G1349" s="109"/>
      <c r="H1349" s="109"/>
      <c r="I1349" s="110"/>
    </row>
    <row r="1350" spans="2:9">
      <c r="B1350" s="109"/>
      <c r="C1350" s="109"/>
      <c r="D1350" s="109"/>
      <c r="E1350" s="109"/>
      <c r="F1350" s="109"/>
      <c r="G1350" s="109"/>
      <c r="H1350" s="109"/>
      <c r="I1350" s="110"/>
    </row>
    <row r="1351" spans="2:9">
      <c r="B1351" s="109"/>
      <c r="C1351" s="109"/>
      <c r="D1351" s="109"/>
      <c r="E1351" s="109"/>
      <c r="F1351" s="109"/>
      <c r="G1351" s="109"/>
      <c r="H1351" s="109"/>
      <c r="I1351" s="110"/>
    </row>
    <row r="1352" spans="2:9">
      <c r="B1352" s="109"/>
      <c r="C1352" s="109"/>
      <c r="D1352" s="109"/>
      <c r="E1352" s="109"/>
      <c r="F1352" s="109"/>
      <c r="G1352" s="109"/>
      <c r="H1352" s="109"/>
      <c r="I1352" s="110"/>
    </row>
    <row r="1353" spans="2:9">
      <c r="B1353" s="109"/>
      <c r="C1353" s="109"/>
      <c r="D1353" s="109"/>
      <c r="E1353" s="109"/>
      <c r="F1353" s="109"/>
      <c r="G1353" s="109"/>
      <c r="H1353" s="109"/>
      <c r="I1353" s="110"/>
    </row>
    <row r="1354" spans="2:9">
      <c r="B1354" s="109"/>
      <c r="C1354" s="109"/>
      <c r="D1354" s="109"/>
      <c r="E1354" s="109"/>
      <c r="F1354" s="109"/>
      <c r="G1354" s="109"/>
      <c r="H1354" s="109"/>
      <c r="I1354" s="110"/>
    </row>
    <row r="1355" spans="2:9">
      <c r="B1355" s="109"/>
      <c r="C1355" s="109"/>
      <c r="D1355" s="109"/>
      <c r="E1355" s="109"/>
      <c r="F1355" s="109"/>
      <c r="G1355" s="109"/>
      <c r="H1355" s="109"/>
      <c r="I1355" s="110"/>
    </row>
    <row r="1356" spans="2:9">
      <c r="B1356" s="109"/>
      <c r="C1356" s="109"/>
      <c r="D1356" s="109"/>
      <c r="E1356" s="109"/>
      <c r="F1356" s="109"/>
      <c r="G1356" s="109"/>
      <c r="H1356" s="109"/>
      <c r="I1356" s="110"/>
    </row>
    <row r="1357" spans="2:9">
      <c r="B1357" s="109"/>
      <c r="C1357" s="109"/>
      <c r="D1357" s="109"/>
      <c r="E1357" s="109"/>
      <c r="F1357" s="109"/>
      <c r="G1357" s="109"/>
      <c r="H1357" s="109"/>
      <c r="I1357" s="110"/>
    </row>
    <row r="1358" spans="2:9">
      <c r="B1358" s="109"/>
      <c r="C1358" s="109"/>
      <c r="D1358" s="109"/>
      <c r="E1358" s="109"/>
      <c r="F1358" s="109"/>
      <c r="G1358" s="109"/>
      <c r="H1358" s="109"/>
      <c r="I1358" s="110"/>
    </row>
    <row r="1359" spans="2:9">
      <c r="B1359" s="109"/>
      <c r="C1359" s="109"/>
      <c r="D1359" s="109"/>
      <c r="E1359" s="109"/>
      <c r="F1359" s="109"/>
      <c r="G1359" s="109"/>
      <c r="H1359" s="109"/>
      <c r="I1359" s="110"/>
    </row>
    <row r="1360" spans="2:9">
      <c r="B1360" s="109"/>
      <c r="C1360" s="109"/>
      <c r="D1360" s="109"/>
      <c r="E1360" s="109"/>
      <c r="F1360" s="109"/>
      <c r="G1360" s="109"/>
      <c r="H1360" s="109"/>
      <c r="I1360" s="110"/>
    </row>
    <row r="1361" spans="2:9">
      <c r="B1361" s="109"/>
      <c r="C1361" s="109"/>
      <c r="D1361" s="109"/>
      <c r="E1361" s="109"/>
      <c r="F1361" s="109"/>
      <c r="G1361" s="109"/>
      <c r="H1361" s="109"/>
      <c r="I1361" s="110"/>
    </row>
    <row r="1362" spans="2:9">
      <c r="B1362" s="109"/>
      <c r="C1362" s="109"/>
      <c r="D1362" s="109"/>
      <c r="E1362" s="109"/>
      <c r="F1362" s="109"/>
      <c r="G1362" s="109"/>
      <c r="H1362" s="109"/>
      <c r="I1362" s="110"/>
    </row>
    <row r="1363" spans="2:9">
      <c r="B1363" s="109"/>
      <c r="C1363" s="109"/>
      <c r="D1363" s="109"/>
      <c r="E1363" s="109"/>
      <c r="F1363" s="109"/>
      <c r="G1363" s="109"/>
      <c r="H1363" s="109"/>
      <c r="I1363" s="110"/>
    </row>
    <row r="1364" spans="2:9">
      <c r="B1364" s="109"/>
      <c r="C1364" s="109"/>
      <c r="D1364" s="109"/>
      <c r="E1364" s="109"/>
      <c r="F1364" s="109"/>
      <c r="G1364" s="109"/>
      <c r="H1364" s="109"/>
      <c r="I1364" s="110"/>
    </row>
    <row r="1365" spans="2:9">
      <c r="B1365" s="109"/>
      <c r="C1365" s="109"/>
      <c r="D1365" s="109"/>
      <c r="E1365" s="109"/>
      <c r="F1365" s="109"/>
      <c r="G1365" s="109"/>
      <c r="H1365" s="109"/>
      <c r="I1365" s="110"/>
    </row>
    <row r="1366" spans="2:9">
      <c r="B1366" s="109"/>
      <c r="C1366" s="109"/>
      <c r="D1366" s="109"/>
      <c r="E1366" s="109"/>
      <c r="F1366" s="109"/>
      <c r="G1366" s="109"/>
      <c r="H1366" s="109"/>
      <c r="I1366" s="110"/>
    </row>
    <row r="1367" spans="2:9">
      <c r="B1367" s="109"/>
      <c r="C1367" s="109"/>
      <c r="D1367" s="109"/>
      <c r="E1367" s="109"/>
      <c r="F1367" s="109"/>
      <c r="G1367" s="109"/>
      <c r="H1367" s="109"/>
      <c r="I1367" s="110"/>
    </row>
    <row r="1368" spans="2:9">
      <c r="B1368" s="109"/>
      <c r="C1368" s="109"/>
      <c r="D1368" s="109"/>
      <c r="E1368" s="109"/>
      <c r="F1368" s="109"/>
      <c r="G1368" s="109"/>
      <c r="H1368" s="109"/>
      <c r="I1368" s="110"/>
    </row>
    <row r="1369" spans="2:9">
      <c r="B1369" s="109"/>
      <c r="C1369" s="109"/>
      <c r="D1369" s="109"/>
      <c r="E1369" s="109"/>
      <c r="F1369" s="109"/>
      <c r="G1369" s="109"/>
      <c r="H1369" s="109"/>
      <c r="I1369" s="110"/>
    </row>
    <row r="1370" spans="2:9">
      <c r="B1370" s="109"/>
      <c r="C1370" s="109"/>
      <c r="D1370" s="109"/>
      <c r="E1370" s="109"/>
      <c r="F1370" s="109"/>
      <c r="G1370" s="109"/>
      <c r="H1370" s="109"/>
      <c r="I1370" s="110"/>
    </row>
    <row r="1371" spans="2:9">
      <c r="B1371" s="109"/>
      <c r="C1371" s="109"/>
      <c r="D1371" s="109"/>
      <c r="E1371" s="109"/>
      <c r="F1371" s="109"/>
      <c r="G1371" s="109"/>
      <c r="H1371" s="109"/>
      <c r="I1371" s="110"/>
    </row>
    <row r="1372" spans="2:9">
      <c r="B1372" s="109"/>
      <c r="C1372" s="109"/>
      <c r="D1372" s="109"/>
      <c r="E1372" s="109"/>
      <c r="F1372" s="109"/>
      <c r="G1372" s="109"/>
      <c r="H1372" s="109"/>
      <c r="I1372" s="110"/>
    </row>
    <row r="1373" spans="2:9">
      <c r="B1373" s="109"/>
      <c r="C1373" s="109"/>
      <c r="D1373" s="109"/>
      <c r="E1373" s="109"/>
      <c r="F1373" s="109"/>
      <c r="G1373" s="109"/>
      <c r="H1373" s="109"/>
      <c r="I1373" s="110"/>
    </row>
    <row r="1374" spans="2:9">
      <c r="B1374" s="109"/>
      <c r="C1374" s="109"/>
      <c r="D1374" s="109"/>
      <c r="E1374" s="109"/>
      <c r="F1374" s="109"/>
      <c r="G1374" s="109"/>
      <c r="H1374" s="109"/>
      <c r="I1374" s="110"/>
    </row>
    <row r="1375" spans="2:9">
      <c r="B1375" s="109"/>
      <c r="C1375" s="109"/>
      <c r="D1375" s="109"/>
      <c r="E1375" s="109"/>
      <c r="F1375" s="109"/>
      <c r="G1375" s="109"/>
      <c r="H1375" s="109"/>
      <c r="I1375" s="110"/>
    </row>
    <row r="1376" spans="2:9">
      <c r="B1376" s="109"/>
      <c r="C1376" s="109"/>
      <c r="D1376" s="109"/>
      <c r="E1376" s="109"/>
      <c r="F1376" s="109"/>
      <c r="G1376" s="109"/>
      <c r="H1376" s="109"/>
      <c r="I1376" s="110"/>
    </row>
    <row r="1377" spans="2:9">
      <c r="B1377" s="109"/>
      <c r="C1377" s="109"/>
      <c r="D1377" s="109"/>
      <c r="E1377" s="109"/>
      <c r="F1377" s="109"/>
      <c r="G1377" s="109"/>
      <c r="H1377" s="109"/>
      <c r="I1377" s="110"/>
    </row>
    <row r="1378" spans="2:9">
      <c r="B1378" s="109"/>
      <c r="C1378" s="109"/>
      <c r="D1378" s="109"/>
      <c r="E1378" s="109"/>
      <c r="F1378" s="109"/>
      <c r="G1378" s="109"/>
      <c r="H1378" s="109"/>
      <c r="I1378" s="110"/>
    </row>
    <row r="1379" spans="2:9">
      <c r="B1379" s="109"/>
      <c r="C1379" s="109"/>
      <c r="D1379" s="109"/>
      <c r="E1379" s="109"/>
      <c r="F1379" s="109"/>
      <c r="G1379" s="109"/>
      <c r="H1379" s="109"/>
      <c r="I1379" s="110"/>
    </row>
    <row r="1380" spans="2:9">
      <c r="B1380" s="109"/>
      <c r="C1380" s="109"/>
      <c r="D1380" s="109"/>
      <c r="E1380" s="109"/>
      <c r="F1380" s="109"/>
      <c r="G1380" s="109"/>
      <c r="H1380" s="109"/>
      <c r="I1380" s="110"/>
    </row>
    <row r="1381" spans="2:9">
      <c r="B1381" s="109"/>
      <c r="C1381" s="109"/>
      <c r="D1381" s="109"/>
      <c r="E1381" s="109"/>
      <c r="F1381" s="109"/>
      <c r="G1381" s="109"/>
      <c r="H1381" s="109"/>
      <c r="I1381" s="110"/>
    </row>
    <row r="1382" spans="2:9">
      <c r="B1382" s="109"/>
      <c r="C1382" s="109"/>
      <c r="D1382" s="109"/>
      <c r="E1382" s="109"/>
      <c r="F1382" s="109"/>
      <c r="G1382" s="109"/>
      <c r="H1382" s="109"/>
      <c r="I1382" s="110"/>
    </row>
    <row r="1383" spans="2:9">
      <c r="B1383" s="109"/>
      <c r="C1383" s="109"/>
      <c r="D1383" s="109"/>
      <c r="E1383" s="109"/>
      <c r="F1383" s="109"/>
      <c r="G1383" s="109"/>
      <c r="H1383" s="109"/>
      <c r="I1383" s="110"/>
    </row>
    <row r="1384" spans="2:9">
      <c r="B1384" s="109"/>
      <c r="C1384" s="109"/>
      <c r="D1384" s="109"/>
      <c r="E1384" s="109"/>
      <c r="F1384" s="109"/>
      <c r="G1384" s="109"/>
      <c r="H1384" s="109"/>
      <c r="I1384" s="110"/>
    </row>
    <row r="1385" spans="2:9">
      <c r="B1385" s="109"/>
      <c r="C1385" s="109"/>
      <c r="D1385" s="109"/>
      <c r="E1385" s="109"/>
      <c r="F1385" s="109"/>
      <c r="G1385" s="109"/>
      <c r="H1385" s="109"/>
      <c r="I1385" s="110"/>
    </row>
    <row r="1386" spans="2:9">
      <c r="B1386" s="109"/>
      <c r="C1386" s="109"/>
      <c r="D1386" s="109"/>
      <c r="E1386" s="109"/>
      <c r="F1386" s="109"/>
      <c r="G1386" s="109"/>
      <c r="H1386" s="109"/>
      <c r="I1386" s="110"/>
    </row>
    <row r="1387" spans="2:9">
      <c r="B1387" s="109"/>
      <c r="C1387" s="109"/>
      <c r="D1387" s="109"/>
      <c r="E1387" s="109"/>
      <c r="F1387" s="109"/>
      <c r="G1387" s="109"/>
      <c r="H1387" s="109"/>
      <c r="I1387" s="110"/>
    </row>
    <row r="1388" spans="2:9">
      <c r="B1388" s="109"/>
      <c r="C1388" s="109"/>
      <c r="D1388" s="109"/>
      <c r="E1388" s="109"/>
      <c r="F1388" s="109"/>
      <c r="G1388" s="109"/>
      <c r="H1388" s="109"/>
      <c r="I1388" s="110"/>
    </row>
    <row r="1389" spans="2:9">
      <c r="B1389" s="109"/>
      <c r="C1389" s="109"/>
      <c r="D1389" s="109"/>
      <c r="E1389" s="109"/>
      <c r="F1389" s="109"/>
      <c r="G1389" s="109"/>
      <c r="H1389" s="109"/>
      <c r="I1389" s="110"/>
    </row>
    <row r="1390" spans="2:9">
      <c r="B1390" s="109"/>
      <c r="C1390" s="109"/>
      <c r="D1390" s="109"/>
      <c r="E1390" s="109"/>
      <c r="F1390" s="109"/>
      <c r="G1390" s="109"/>
      <c r="H1390" s="109"/>
      <c r="I1390" s="110"/>
    </row>
    <row r="1391" spans="2:9">
      <c r="B1391" s="109"/>
      <c r="C1391" s="109"/>
      <c r="D1391" s="109"/>
      <c r="E1391" s="109"/>
      <c r="F1391" s="109"/>
      <c r="G1391" s="109"/>
      <c r="H1391" s="109"/>
      <c r="I1391" s="110"/>
    </row>
    <row r="1392" spans="2:9">
      <c r="B1392" s="109"/>
      <c r="C1392" s="109"/>
      <c r="D1392" s="109"/>
      <c r="E1392" s="109"/>
      <c r="F1392" s="109"/>
      <c r="G1392" s="109"/>
      <c r="H1392" s="109"/>
      <c r="I1392" s="110"/>
    </row>
    <row r="1393" spans="2:9">
      <c r="B1393" s="109"/>
      <c r="C1393" s="109"/>
      <c r="D1393" s="109"/>
      <c r="E1393" s="109"/>
      <c r="F1393" s="109"/>
      <c r="G1393" s="109"/>
      <c r="H1393" s="109"/>
      <c r="I1393" s="110"/>
    </row>
    <row r="1394" spans="2:9">
      <c r="B1394" s="109"/>
      <c r="C1394" s="109"/>
      <c r="D1394" s="109"/>
      <c r="E1394" s="109"/>
      <c r="F1394" s="109"/>
      <c r="G1394" s="109"/>
      <c r="H1394" s="109"/>
      <c r="I1394" s="110"/>
    </row>
    <row r="1395" spans="2:9">
      <c r="B1395" s="109"/>
      <c r="C1395" s="109"/>
      <c r="D1395" s="109"/>
      <c r="E1395" s="109"/>
      <c r="F1395" s="109"/>
      <c r="G1395" s="109"/>
      <c r="H1395" s="109"/>
      <c r="I1395" s="110"/>
    </row>
    <row r="1396" spans="2:9">
      <c r="B1396" s="109"/>
      <c r="C1396" s="109"/>
      <c r="D1396" s="109"/>
      <c r="E1396" s="109"/>
      <c r="F1396" s="109"/>
      <c r="G1396" s="109"/>
      <c r="H1396" s="109"/>
      <c r="I1396" s="110"/>
    </row>
    <row r="1397" spans="2:9">
      <c r="B1397" s="109"/>
      <c r="C1397" s="109"/>
      <c r="D1397" s="109"/>
      <c r="E1397" s="109"/>
      <c r="F1397" s="109"/>
      <c r="G1397" s="109"/>
      <c r="H1397" s="109"/>
      <c r="I1397" s="110"/>
    </row>
    <row r="1398" spans="2:9">
      <c r="B1398" s="109"/>
      <c r="C1398" s="109"/>
      <c r="D1398" s="109"/>
      <c r="E1398" s="109"/>
      <c r="F1398" s="109"/>
      <c r="G1398" s="109"/>
      <c r="H1398" s="109"/>
      <c r="I1398" s="110"/>
    </row>
    <row r="1399" spans="2:9">
      <c r="B1399" s="109"/>
      <c r="C1399" s="109"/>
      <c r="D1399" s="109"/>
      <c r="E1399" s="109"/>
      <c r="F1399" s="109"/>
      <c r="G1399" s="109"/>
      <c r="H1399" s="109"/>
      <c r="I1399" s="110"/>
    </row>
    <row r="1400" spans="2:9">
      <c r="B1400" s="109"/>
      <c r="C1400" s="109"/>
      <c r="D1400" s="109"/>
      <c r="E1400" s="109"/>
      <c r="F1400" s="109"/>
      <c r="G1400" s="109"/>
      <c r="H1400" s="109"/>
      <c r="I1400" s="110"/>
    </row>
    <row r="1401" spans="2:9">
      <c r="B1401" s="109"/>
      <c r="C1401" s="109"/>
      <c r="D1401" s="109"/>
      <c r="E1401" s="109"/>
      <c r="F1401" s="109"/>
      <c r="G1401" s="109"/>
      <c r="H1401" s="109"/>
      <c r="I1401" s="110"/>
    </row>
    <row r="1402" spans="2:9">
      <c r="B1402" s="109"/>
      <c r="C1402" s="109"/>
      <c r="D1402" s="109"/>
      <c r="E1402" s="109"/>
      <c r="F1402" s="109"/>
      <c r="G1402" s="109"/>
      <c r="H1402" s="109"/>
      <c r="I1402" s="110"/>
    </row>
    <row r="1403" spans="2:9">
      <c r="B1403" s="109"/>
      <c r="C1403" s="109"/>
      <c r="D1403" s="109"/>
      <c r="E1403" s="109"/>
      <c r="F1403" s="109"/>
      <c r="G1403" s="109"/>
      <c r="H1403" s="109"/>
      <c r="I1403" s="110"/>
    </row>
    <row r="1404" spans="2:9">
      <c r="B1404" s="109"/>
      <c r="C1404" s="109"/>
      <c r="D1404" s="109"/>
      <c r="E1404" s="109"/>
      <c r="F1404" s="109"/>
      <c r="G1404" s="109"/>
      <c r="H1404" s="109"/>
      <c r="I1404" s="110"/>
    </row>
    <row r="1405" spans="2:9">
      <c r="B1405" s="109"/>
      <c r="C1405" s="109"/>
      <c r="D1405" s="109"/>
      <c r="E1405" s="109"/>
      <c r="F1405" s="109"/>
      <c r="G1405" s="109"/>
      <c r="H1405" s="109"/>
      <c r="I1405" s="110"/>
    </row>
    <row r="1406" spans="2:9">
      <c r="B1406" s="109"/>
      <c r="C1406" s="109"/>
      <c r="D1406" s="109"/>
      <c r="E1406" s="109"/>
      <c r="F1406" s="109"/>
      <c r="G1406" s="109"/>
      <c r="H1406" s="109"/>
      <c r="I1406" s="110"/>
    </row>
    <row r="1407" spans="2:9">
      <c r="B1407" s="109"/>
      <c r="C1407" s="109"/>
      <c r="D1407" s="109"/>
      <c r="E1407" s="109"/>
      <c r="F1407" s="109"/>
      <c r="G1407" s="109"/>
      <c r="H1407" s="109"/>
      <c r="I1407" s="110"/>
    </row>
    <row r="1408" spans="2:9">
      <c r="B1408" s="109"/>
      <c r="C1408" s="109"/>
      <c r="D1408" s="109"/>
      <c r="E1408" s="109"/>
      <c r="F1408" s="109"/>
      <c r="G1408" s="109"/>
      <c r="H1408" s="109"/>
      <c r="I1408" s="110"/>
    </row>
    <row r="1409" spans="2:9">
      <c r="B1409" s="109"/>
      <c r="C1409" s="109"/>
      <c r="D1409" s="109"/>
      <c r="E1409" s="109"/>
      <c r="F1409" s="109"/>
      <c r="G1409" s="109"/>
      <c r="H1409" s="109"/>
      <c r="I1409" s="110"/>
    </row>
    <row r="1410" spans="2:9">
      <c r="B1410" s="109"/>
      <c r="C1410" s="109"/>
      <c r="D1410" s="109"/>
      <c r="E1410" s="109"/>
      <c r="F1410" s="109"/>
      <c r="G1410" s="109"/>
      <c r="H1410" s="109"/>
      <c r="I1410" s="110"/>
    </row>
    <row r="1411" spans="2:9">
      <c r="B1411" s="109"/>
      <c r="C1411" s="109"/>
      <c r="D1411" s="109"/>
      <c r="E1411" s="109"/>
      <c r="F1411" s="109"/>
      <c r="G1411" s="109"/>
      <c r="H1411" s="109"/>
      <c r="I1411" s="110"/>
    </row>
    <row r="1412" spans="2:9">
      <c r="B1412" s="109"/>
      <c r="C1412" s="109"/>
      <c r="D1412" s="109"/>
      <c r="E1412" s="109"/>
      <c r="F1412" s="109"/>
      <c r="G1412" s="109"/>
      <c r="H1412" s="109"/>
      <c r="I1412" s="110"/>
    </row>
    <row r="1413" spans="2:9">
      <c r="B1413" s="109"/>
      <c r="C1413" s="109"/>
      <c r="D1413" s="109"/>
      <c r="E1413" s="109"/>
      <c r="F1413" s="109"/>
      <c r="G1413" s="109"/>
      <c r="H1413" s="109"/>
      <c r="I1413" s="110"/>
    </row>
    <row r="1414" spans="2:9">
      <c r="B1414" s="109"/>
      <c r="C1414" s="109"/>
      <c r="D1414" s="109"/>
      <c r="E1414" s="109"/>
      <c r="F1414" s="109"/>
      <c r="G1414" s="109"/>
      <c r="H1414" s="109"/>
      <c r="I1414" s="110"/>
    </row>
    <row r="1415" spans="2:9">
      <c r="B1415" s="109"/>
      <c r="C1415" s="109"/>
      <c r="D1415" s="109"/>
      <c r="E1415" s="109"/>
      <c r="F1415" s="109"/>
      <c r="G1415" s="109"/>
      <c r="H1415" s="109"/>
      <c r="I1415" s="110"/>
    </row>
    <row r="1416" spans="2:9">
      <c r="B1416" s="109"/>
      <c r="C1416" s="109"/>
      <c r="D1416" s="109"/>
      <c r="E1416" s="109"/>
      <c r="F1416" s="109"/>
      <c r="G1416" s="109"/>
      <c r="H1416" s="109"/>
      <c r="I1416" s="110"/>
    </row>
    <row r="1417" spans="2:9">
      <c r="B1417" s="109"/>
      <c r="C1417" s="109"/>
      <c r="D1417" s="109"/>
      <c r="E1417" s="109"/>
      <c r="F1417" s="109"/>
      <c r="G1417" s="109"/>
      <c r="H1417" s="109"/>
      <c r="I1417" s="110"/>
    </row>
    <row r="1418" spans="2:9">
      <c r="B1418" s="109"/>
      <c r="C1418" s="109"/>
      <c r="D1418" s="109"/>
      <c r="E1418" s="109"/>
      <c r="F1418" s="109"/>
      <c r="G1418" s="109"/>
      <c r="H1418" s="109"/>
      <c r="I1418" s="110"/>
    </row>
    <row r="1419" spans="2:9">
      <c r="B1419" s="109"/>
      <c r="C1419" s="109"/>
      <c r="D1419" s="109"/>
      <c r="E1419" s="109"/>
      <c r="F1419" s="109"/>
      <c r="G1419" s="109"/>
      <c r="H1419" s="109"/>
      <c r="I1419" s="110"/>
    </row>
    <row r="1420" spans="2:9">
      <c r="B1420" s="109"/>
      <c r="C1420" s="109"/>
      <c r="D1420" s="109"/>
      <c r="E1420" s="109"/>
      <c r="F1420" s="109"/>
      <c r="G1420" s="109"/>
      <c r="H1420" s="109"/>
      <c r="I1420" s="110"/>
    </row>
    <row r="1421" spans="2:9">
      <c r="B1421" s="109"/>
      <c r="C1421" s="109"/>
      <c r="D1421" s="109"/>
      <c r="E1421" s="109"/>
      <c r="F1421" s="109"/>
      <c r="G1421" s="109"/>
      <c r="H1421" s="109"/>
      <c r="I1421" s="110"/>
    </row>
    <row r="1422" spans="2:9">
      <c r="B1422" s="109"/>
      <c r="C1422" s="109"/>
      <c r="D1422" s="109"/>
      <c r="E1422" s="109"/>
      <c r="F1422" s="109"/>
      <c r="G1422" s="109"/>
      <c r="H1422" s="109"/>
      <c r="I1422" s="110"/>
    </row>
    <row r="1423" spans="2:9">
      <c r="B1423" s="109"/>
      <c r="C1423" s="109"/>
      <c r="D1423" s="109"/>
      <c r="E1423" s="109"/>
      <c r="F1423" s="109"/>
      <c r="G1423" s="109"/>
      <c r="H1423" s="109"/>
      <c r="I1423" s="110"/>
    </row>
    <row r="1424" spans="2:9">
      <c r="B1424" s="109"/>
      <c r="C1424" s="109"/>
      <c r="D1424" s="109"/>
      <c r="E1424" s="109"/>
      <c r="F1424" s="109"/>
      <c r="G1424" s="109"/>
      <c r="H1424" s="109"/>
      <c r="I1424" s="110"/>
    </row>
    <row r="1425" spans="2:9">
      <c r="B1425" s="109"/>
      <c r="C1425" s="109"/>
      <c r="D1425" s="109"/>
      <c r="E1425" s="109"/>
      <c r="F1425" s="109"/>
      <c r="G1425" s="109"/>
      <c r="H1425" s="109"/>
      <c r="I1425" s="110"/>
    </row>
    <row r="1426" spans="2:9">
      <c r="B1426" s="109"/>
      <c r="C1426" s="109"/>
      <c r="D1426" s="109"/>
      <c r="E1426" s="109"/>
      <c r="F1426" s="109"/>
      <c r="G1426" s="109"/>
      <c r="H1426" s="109"/>
      <c r="I1426" s="110"/>
    </row>
    <row r="1427" spans="2:9">
      <c r="B1427" s="109"/>
      <c r="C1427" s="109"/>
      <c r="D1427" s="109"/>
      <c r="E1427" s="109"/>
      <c r="F1427" s="109"/>
      <c r="G1427" s="109"/>
      <c r="H1427" s="109"/>
      <c r="I1427" s="110"/>
    </row>
    <row r="1428" spans="2:9">
      <c r="B1428" s="109"/>
      <c r="C1428" s="109"/>
      <c r="D1428" s="109"/>
      <c r="E1428" s="109"/>
      <c r="F1428" s="109"/>
      <c r="G1428" s="109"/>
      <c r="H1428" s="109"/>
      <c r="I1428" s="110"/>
    </row>
    <row r="1429" spans="2:9">
      <c r="B1429" s="109"/>
      <c r="C1429" s="109"/>
      <c r="D1429" s="109"/>
      <c r="E1429" s="109"/>
      <c r="F1429" s="109"/>
      <c r="G1429" s="109"/>
      <c r="H1429" s="109"/>
      <c r="I1429" s="110"/>
    </row>
    <row r="1430" spans="2:9">
      <c r="B1430" s="109"/>
      <c r="C1430" s="109"/>
      <c r="D1430" s="109"/>
      <c r="E1430" s="109"/>
      <c r="F1430" s="109"/>
      <c r="G1430" s="109"/>
      <c r="H1430" s="109"/>
      <c r="I1430" s="110"/>
    </row>
    <row r="1431" spans="2:9">
      <c r="B1431" s="109"/>
      <c r="C1431" s="109"/>
      <c r="D1431" s="109"/>
      <c r="E1431" s="109"/>
      <c r="F1431" s="109"/>
      <c r="G1431" s="109"/>
      <c r="H1431" s="109"/>
      <c r="I1431" s="110"/>
    </row>
    <row r="1432" spans="2:9">
      <c r="B1432" s="109"/>
      <c r="C1432" s="109"/>
      <c r="D1432" s="109"/>
      <c r="E1432" s="109"/>
      <c r="F1432" s="109"/>
      <c r="G1432" s="109"/>
      <c r="H1432" s="109"/>
      <c r="I1432" s="110"/>
    </row>
    <row r="1433" spans="2:9">
      <c r="B1433" s="109"/>
      <c r="C1433" s="109"/>
      <c r="D1433" s="109"/>
      <c r="E1433" s="109"/>
      <c r="F1433" s="109"/>
      <c r="G1433" s="109"/>
      <c r="H1433" s="109"/>
      <c r="I1433" s="110"/>
    </row>
    <row r="1434" spans="2:9">
      <c r="B1434" s="109"/>
      <c r="C1434" s="109"/>
      <c r="D1434" s="109"/>
      <c r="E1434" s="109"/>
      <c r="F1434" s="109"/>
      <c r="G1434" s="109"/>
      <c r="H1434" s="109"/>
      <c r="I1434" s="110"/>
    </row>
    <row r="1435" spans="2:9">
      <c r="B1435" s="109"/>
      <c r="C1435" s="109"/>
      <c r="D1435" s="109"/>
      <c r="E1435" s="109"/>
      <c r="F1435" s="109"/>
      <c r="G1435" s="109"/>
      <c r="H1435" s="109"/>
      <c r="I1435" s="110"/>
    </row>
    <row r="1436" spans="2:9">
      <c r="B1436" s="109"/>
      <c r="C1436" s="109"/>
      <c r="D1436" s="109"/>
      <c r="E1436" s="109"/>
      <c r="F1436" s="109"/>
      <c r="G1436" s="109"/>
      <c r="H1436" s="109"/>
      <c r="I1436" s="110"/>
    </row>
    <row r="1437" spans="2:9">
      <c r="B1437" s="109"/>
      <c r="C1437" s="109"/>
      <c r="D1437" s="109"/>
      <c r="E1437" s="109"/>
      <c r="F1437" s="109"/>
      <c r="G1437" s="109"/>
      <c r="H1437" s="109"/>
      <c r="I1437" s="110"/>
    </row>
    <row r="1438" spans="2:9">
      <c r="B1438" s="109"/>
      <c r="C1438" s="109"/>
      <c r="D1438" s="109"/>
      <c r="E1438" s="109"/>
      <c r="F1438" s="109"/>
      <c r="G1438" s="109"/>
      <c r="H1438" s="109"/>
      <c r="I1438" s="110"/>
    </row>
    <row r="1439" spans="2:9">
      <c r="B1439" s="109"/>
      <c r="C1439" s="109"/>
      <c r="D1439" s="109"/>
      <c r="E1439" s="109"/>
      <c r="F1439" s="109"/>
      <c r="G1439" s="109"/>
      <c r="H1439" s="109"/>
      <c r="I1439" s="110"/>
    </row>
    <row r="1440" spans="2:9">
      <c r="B1440" s="109"/>
      <c r="C1440" s="109"/>
      <c r="D1440" s="109"/>
      <c r="E1440" s="109"/>
      <c r="F1440" s="109"/>
      <c r="G1440" s="109"/>
      <c r="H1440" s="109"/>
      <c r="I1440" s="110"/>
    </row>
    <row r="1441" spans="2:9">
      <c r="B1441" s="109"/>
      <c r="C1441" s="109"/>
      <c r="D1441" s="109"/>
      <c r="E1441" s="109"/>
      <c r="F1441" s="109"/>
      <c r="G1441" s="109"/>
      <c r="H1441" s="109"/>
      <c r="I1441" s="110"/>
    </row>
    <row r="1442" spans="2:9">
      <c r="B1442" s="109"/>
      <c r="C1442" s="109"/>
      <c r="D1442" s="109"/>
      <c r="E1442" s="109"/>
      <c r="F1442" s="109"/>
      <c r="G1442" s="109"/>
      <c r="H1442" s="109"/>
      <c r="I1442" s="110"/>
    </row>
    <row r="1443" spans="2:9">
      <c r="B1443" s="109"/>
      <c r="C1443" s="109"/>
      <c r="D1443" s="109"/>
      <c r="E1443" s="109"/>
      <c r="F1443" s="109"/>
      <c r="G1443" s="109"/>
      <c r="H1443" s="109"/>
      <c r="I1443" s="110"/>
    </row>
    <row r="1444" spans="2:9">
      <c r="B1444" s="109"/>
      <c r="C1444" s="109"/>
      <c r="D1444" s="109"/>
      <c r="E1444" s="109"/>
      <c r="F1444" s="109"/>
      <c r="G1444" s="109"/>
      <c r="H1444" s="109"/>
      <c r="I1444" s="110"/>
    </row>
    <row r="1445" spans="2:9">
      <c r="B1445" s="109"/>
      <c r="C1445" s="109"/>
      <c r="D1445" s="109"/>
      <c r="E1445" s="109"/>
      <c r="F1445" s="109"/>
      <c r="G1445" s="109"/>
      <c r="H1445" s="109"/>
      <c r="I1445" s="110"/>
    </row>
    <row r="1446" spans="2:9">
      <c r="B1446" s="109"/>
      <c r="C1446" s="109"/>
      <c r="D1446" s="109"/>
      <c r="E1446" s="109"/>
      <c r="F1446" s="109"/>
      <c r="G1446" s="109"/>
      <c r="H1446" s="109"/>
      <c r="I1446" s="110"/>
    </row>
    <row r="1447" spans="2:9">
      <c r="B1447" s="109"/>
      <c r="C1447" s="109"/>
      <c r="D1447" s="109"/>
      <c r="E1447" s="109"/>
      <c r="F1447" s="109"/>
      <c r="G1447" s="109"/>
      <c r="H1447" s="109"/>
      <c r="I1447" s="110"/>
    </row>
    <row r="1448" spans="2:9">
      <c r="B1448" s="109"/>
      <c r="C1448" s="109"/>
      <c r="D1448" s="109"/>
      <c r="E1448" s="109"/>
      <c r="F1448" s="109"/>
      <c r="G1448" s="109"/>
      <c r="H1448" s="109"/>
      <c r="I1448" s="110"/>
    </row>
    <row r="1449" spans="2:9">
      <c r="B1449" s="109"/>
      <c r="C1449" s="109"/>
      <c r="D1449" s="109"/>
      <c r="E1449" s="109"/>
      <c r="F1449" s="109"/>
      <c r="G1449" s="109"/>
      <c r="H1449" s="109"/>
      <c r="I1449" s="110"/>
    </row>
    <row r="1450" spans="2:9">
      <c r="B1450" s="109"/>
      <c r="C1450" s="109"/>
      <c r="D1450" s="109"/>
      <c r="E1450" s="109"/>
      <c r="F1450" s="109"/>
      <c r="G1450" s="109"/>
      <c r="H1450" s="109"/>
      <c r="I1450" s="110"/>
    </row>
    <row r="1451" spans="2:9">
      <c r="B1451" s="109"/>
      <c r="C1451" s="109"/>
      <c r="D1451" s="109"/>
      <c r="E1451" s="109"/>
      <c r="F1451" s="109"/>
      <c r="G1451" s="109"/>
      <c r="H1451" s="109"/>
      <c r="I1451" s="110"/>
    </row>
    <row r="1452" spans="2:9">
      <c r="B1452" s="109"/>
      <c r="C1452" s="109"/>
      <c r="D1452" s="109"/>
      <c r="E1452" s="109"/>
      <c r="F1452" s="109"/>
      <c r="G1452" s="109"/>
      <c r="H1452" s="109"/>
      <c r="I1452" s="110"/>
    </row>
    <row r="1453" spans="2:9">
      <c r="B1453" s="109"/>
      <c r="C1453" s="109"/>
      <c r="D1453" s="109"/>
      <c r="E1453" s="109"/>
      <c r="F1453" s="109"/>
      <c r="G1453" s="109"/>
      <c r="H1453" s="109"/>
      <c r="I1453" s="110"/>
    </row>
    <row r="1454" spans="2:9">
      <c r="B1454" s="109"/>
      <c r="C1454" s="109"/>
      <c r="D1454" s="109"/>
      <c r="E1454" s="109"/>
      <c r="F1454" s="109"/>
      <c r="G1454" s="109"/>
      <c r="H1454" s="109"/>
      <c r="I1454" s="110"/>
    </row>
    <row r="1455" spans="2:9">
      <c r="B1455" s="109"/>
      <c r="C1455" s="109"/>
      <c r="D1455" s="109"/>
      <c r="E1455" s="109"/>
      <c r="F1455" s="109"/>
      <c r="G1455" s="109"/>
      <c r="H1455" s="109"/>
      <c r="I1455" s="110"/>
    </row>
    <row r="1456" spans="2:9">
      <c r="B1456" s="109"/>
      <c r="C1456" s="109"/>
      <c r="D1456" s="109"/>
      <c r="E1456" s="109"/>
      <c r="F1456" s="109"/>
      <c r="G1456" s="109"/>
      <c r="H1456" s="109"/>
      <c r="I1456" s="110"/>
    </row>
    <row r="1457" spans="2:9">
      <c r="B1457" s="109"/>
      <c r="C1457" s="109"/>
      <c r="D1457" s="109"/>
      <c r="E1457" s="109"/>
      <c r="F1457" s="109"/>
      <c r="G1457" s="109"/>
      <c r="H1457" s="109"/>
      <c r="I1457" s="110"/>
    </row>
    <row r="1458" spans="2:9">
      <c r="B1458" s="109"/>
      <c r="C1458" s="109"/>
      <c r="D1458" s="109"/>
      <c r="E1458" s="109"/>
      <c r="F1458" s="109"/>
      <c r="G1458" s="109"/>
      <c r="H1458" s="109"/>
      <c r="I1458" s="110"/>
    </row>
    <row r="1459" spans="2:9">
      <c r="B1459" s="109"/>
      <c r="C1459" s="109"/>
      <c r="D1459" s="109"/>
      <c r="E1459" s="109"/>
      <c r="F1459" s="109"/>
      <c r="G1459" s="109"/>
      <c r="H1459" s="109"/>
      <c r="I1459" s="110"/>
    </row>
    <row r="1460" spans="2:9">
      <c r="B1460" s="109"/>
      <c r="C1460" s="109"/>
      <c r="D1460" s="109"/>
      <c r="E1460" s="109"/>
      <c r="F1460" s="109"/>
      <c r="G1460" s="109"/>
      <c r="H1460" s="109"/>
      <c r="I1460" s="110"/>
    </row>
    <row r="1461" spans="2:9">
      <c r="B1461" s="109"/>
      <c r="C1461" s="109"/>
      <c r="D1461" s="109"/>
      <c r="E1461" s="109"/>
      <c r="F1461" s="109"/>
      <c r="G1461" s="109"/>
      <c r="H1461" s="109"/>
      <c r="I1461" s="110"/>
    </row>
    <row r="1462" spans="2:9">
      <c r="B1462" s="109"/>
      <c r="C1462" s="109"/>
      <c r="D1462" s="109"/>
      <c r="E1462" s="109"/>
      <c r="F1462" s="109"/>
      <c r="G1462" s="109"/>
      <c r="H1462" s="109"/>
      <c r="I1462" s="110"/>
    </row>
    <row r="1463" spans="2:9">
      <c r="B1463" s="109"/>
      <c r="C1463" s="109"/>
      <c r="D1463" s="109"/>
      <c r="E1463" s="109"/>
      <c r="F1463" s="109"/>
      <c r="G1463" s="109"/>
      <c r="H1463" s="109"/>
      <c r="I1463" s="110"/>
    </row>
    <row r="1464" spans="2:9">
      <c r="B1464" s="109"/>
      <c r="C1464" s="109"/>
      <c r="D1464" s="109"/>
      <c r="E1464" s="109"/>
      <c r="F1464" s="109"/>
      <c r="G1464" s="109"/>
      <c r="H1464" s="109"/>
      <c r="I1464" s="110"/>
    </row>
    <row r="1465" spans="2:9">
      <c r="B1465" s="109"/>
      <c r="C1465" s="109"/>
      <c r="D1465" s="109"/>
      <c r="E1465" s="109"/>
      <c r="F1465" s="109"/>
      <c r="G1465" s="109"/>
      <c r="H1465" s="109"/>
      <c r="I1465" s="110"/>
    </row>
    <row r="1466" spans="2:9">
      <c r="B1466" s="109"/>
      <c r="C1466" s="109"/>
      <c r="D1466" s="109"/>
      <c r="E1466" s="109"/>
      <c r="F1466" s="109"/>
      <c r="G1466" s="109"/>
      <c r="H1466" s="109"/>
      <c r="I1466" s="110"/>
    </row>
    <row r="1467" spans="2:9">
      <c r="B1467" s="109"/>
      <c r="C1467" s="109"/>
      <c r="D1467" s="109"/>
      <c r="E1467" s="109"/>
      <c r="F1467" s="109"/>
      <c r="G1467" s="109"/>
      <c r="H1467" s="109"/>
      <c r="I1467" s="110"/>
    </row>
    <row r="1468" spans="2:9">
      <c r="B1468" s="109"/>
      <c r="C1468" s="109"/>
      <c r="D1468" s="109"/>
      <c r="E1468" s="109"/>
      <c r="F1468" s="109"/>
      <c r="G1468" s="109"/>
      <c r="H1468" s="109"/>
      <c r="I1468" s="110"/>
    </row>
    <row r="1469" spans="2:9">
      <c r="B1469" s="109"/>
      <c r="C1469" s="109"/>
      <c r="D1469" s="109"/>
      <c r="E1469" s="109"/>
      <c r="F1469" s="109"/>
      <c r="G1469" s="109"/>
      <c r="H1469" s="109"/>
      <c r="I1469" s="110"/>
    </row>
    <row r="1470" spans="2:9">
      <c r="B1470" s="109"/>
      <c r="C1470" s="109"/>
      <c r="D1470" s="109"/>
      <c r="E1470" s="109"/>
      <c r="F1470" s="109"/>
      <c r="G1470" s="109"/>
      <c r="H1470" s="109"/>
      <c r="I1470" s="110"/>
    </row>
    <row r="1471" spans="2:9">
      <c r="B1471" s="109"/>
      <c r="C1471" s="109"/>
      <c r="D1471" s="109"/>
      <c r="E1471" s="109"/>
      <c r="F1471" s="109"/>
      <c r="G1471" s="109"/>
      <c r="H1471" s="109"/>
      <c r="I1471" s="110"/>
    </row>
    <row r="1472" spans="2:9">
      <c r="B1472" s="109"/>
      <c r="C1472" s="109"/>
      <c r="D1472" s="109"/>
      <c r="E1472" s="109"/>
      <c r="F1472" s="109"/>
      <c r="G1472" s="109"/>
      <c r="H1472" s="109"/>
      <c r="I1472" s="110"/>
    </row>
    <row r="1473" spans="2:9">
      <c r="B1473" s="109"/>
      <c r="C1473" s="109"/>
      <c r="D1473" s="109"/>
      <c r="E1473" s="109"/>
      <c r="F1473" s="109"/>
      <c r="G1473" s="109"/>
      <c r="H1473" s="109"/>
      <c r="I1473" s="110"/>
    </row>
    <row r="1474" spans="2:9">
      <c r="B1474" s="109"/>
      <c r="C1474" s="109"/>
      <c r="D1474" s="109"/>
      <c r="E1474" s="109"/>
      <c r="F1474" s="109"/>
      <c r="G1474" s="109"/>
      <c r="H1474" s="109"/>
      <c r="I1474" s="110"/>
    </row>
    <row r="1475" spans="2:9">
      <c r="B1475" s="109"/>
      <c r="C1475" s="109"/>
      <c r="D1475" s="109"/>
      <c r="E1475" s="109"/>
      <c r="F1475" s="109"/>
      <c r="G1475" s="109"/>
      <c r="H1475" s="109"/>
      <c r="I1475" s="110"/>
    </row>
    <row r="1476" spans="2:9">
      <c r="B1476" s="109"/>
      <c r="C1476" s="109"/>
      <c r="D1476" s="109"/>
      <c r="E1476" s="109"/>
      <c r="F1476" s="109"/>
      <c r="G1476" s="109"/>
      <c r="H1476" s="109"/>
      <c r="I1476" s="110"/>
    </row>
    <row r="1477" spans="2:9">
      <c r="B1477" s="109"/>
      <c r="C1477" s="109"/>
      <c r="D1477" s="109"/>
      <c r="E1477" s="109"/>
      <c r="F1477" s="109"/>
      <c r="G1477" s="109"/>
      <c r="H1477" s="109"/>
      <c r="I1477" s="110"/>
    </row>
    <row r="1478" spans="2:9">
      <c r="B1478" s="109"/>
      <c r="C1478" s="109"/>
      <c r="D1478" s="109"/>
      <c r="E1478" s="109"/>
      <c r="F1478" s="109"/>
      <c r="G1478" s="109"/>
      <c r="H1478" s="109"/>
      <c r="I1478" s="110"/>
    </row>
    <row r="1479" spans="2:9">
      <c r="B1479" s="109"/>
      <c r="C1479" s="109"/>
      <c r="D1479" s="109"/>
      <c r="E1479" s="109"/>
      <c r="F1479" s="109"/>
      <c r="G1479" s="109"/>
      <c r="H1479" s="109"/>
      <c r="I1479" s="110"/>
    </row>
    <row r="1480" spans="2:9">
      <c r="B1480" s="109"/>
      <c r="C1480" s="109"/>
      <c r="D1480" s="109"/>
      <c r="E1480" s="109"/>
      <c r="F1480" s="109"/>
      <c r="G1480" s="109"/>
      <c r="H1480" s="109"/>
      <c r="I1480" s="110"/>
    </row>
    <row r="1481" spans="2:9">
      <c r="B1481" s="109"/>
      <c r="C1481" s="109"/>
      <c r="D1481" s="109"/>
      <c r="E1481" s="109"/>
      <c r="F1481" s="109"/>
      <c r="G1481" s="109"/>
      <c r="H1481" s="109"/>
      <c r="I1481" s="110"/>
    </row>
    <row r="1482" spans="2:9">
      <c r="B1482" s="109"/>
      <c r="C1482" s="109"/>
      <c r="D1482" s="109"/>
      <c r="E1482" s="109"/>
      <c r="F1482" s="109"/>
      <c r="G1482" s="109"/>
      <c r="H1482" s="109"/>
      <c r="I1482" s="110"/>
    </row>
    <row r="1483" spans="2:9">
      <c r="B1483" s="109"/>
      <c r="C1483" s="109"/>
      <c r="D1483" s="109"/>
      <c r="E1483" s="109"/>
      <c r="F1483" s="109"/>
      <c r="G1483" s="109"/>
      <c r="H1483" s="109"/>
      <c r="I1483" s="110"/>
    </row>
    <row r="1484" spans="2:9">
      <c r="B1484" s="109"/>
      <c r="C1484" s="109"/>
      <c r="D1484" s="109"/>
      <c r="E1484" s="109"/>
      <c r="F1484" s="109"/>
      <c r="G1484" s="109"/>
      <c r="H1484" s="109"/>
      <c r="I1484" s="110"/>
    </row>
    <row r="1485" spans="2:9">
      <c r="B1485" s="109"/>
      <c r="C1485" s="109"/>
      <c r="D1485" s="109"/>
      <c r="E1485" s="109"/>
      <c r="F1485" s="109"/>
      <c r="G1485" s="109"/>
      <c r="H1485" s="109"/>
      <c r="I1485" s="110"/>
    </row>
    <row r="1486" spans="2:9">
      <c r="B1486" s="109"/>
      <c r="C1486" s="109"/>
      <c r="D1486" s="109"/>
      <c r="E1486" s="109"/>
      <c r="F1486" s="109"/>
      <c r="G1486" s="109"/>
      <c r="H1486" s="109"/>
      <c r="I1486" s="110"/>
    </row>
    <row r="1487" spans="2:9">
      <c r="B1487" s="109"/>
      <c r="C1487" s="109"/>
      <c r="D1487" s="109"/>
      <c r="E1487" s="109"/>
      <c r="F1487" s="109"/>
      <c r="G1487" s="109"/>
      <c r="H1487" s="109"/>
      <c r="I1487" s="110"/>
    </row>
    <row r="1488" spans="2:9">
      <c r="B1488" s="109"/>
      <c r="C1488" s="109"/>
      <c r="D1488" s="109"/>
      <c r="E1488" s="109"/>
      <c r="F1488" s="109"/>
      <c r="G1488" s="109"/>
      <c r="H1488" s="109"/>
      <c r="I1488" s="110"/>
    </row>
    <row r="1489" spans="2:9">
      <c r="B1489" s="109"/>
      <c r="C1489" s="109"/>
      <c r="D1489" s="109"/>
      <c r="E1489" s="109"/>
      <c r="F1489" s="109"/>
      <c r="G1489" s="109"/>
      <c r="H1489" s="109"/>
      <c r="I1489" s="110"/>
    </row>
    <row r="1490" spans="2:9">
      <c r="B1490" s="109"/>
      <c r="C1490" s="109"/>
      <c r="D1490" s="109"/>
      <c r="E1490" s="109"/>
      <c r="F1490" s="109"/>
      <c r="G1490" s="109"/>
      <c r="H1490" s="109"/>
      <c r="I1490" s="110"/>
    </row>
    <row r="1491" spans="2:9">
      <c r="B1491" s="109"/>
      <c r="C1491" s="109"/>
      <c r="D1491" s="109"/>
      <c r="E1491" s="109"/>
      <c r="F1491" s="109"/>
      <c r="G1491" s="109"/>
      <c r="H1491" s="109"/>
      <c r="I1491" s="110"/>
    </row>
    <row r="1492" spans="2:9">
      <c r="B1492" s="109"/>
      <c r="C1492" s="109"/>
      <c r="D1492" s="109"/>
      <c r="E1492" s="109"/>
      <c r="F1492" s="109"/>
      <c r="G1492" s="109"/>
      <c r="H1492" s="109"/>
      <c r="I1492" s="110"/>
    </row>
    <row r="1493" spans="2:9">
      <c r="B1493" s="109"/>
      <c r="C1493" s="109"/>
      <c r="D1493" s="109"/>
      <c r="E1493" s="109"/>
      <c r="F1493" s="109"/>
      <c r="G1493" s="109"/>
      <c r="H1493" s="109"/>
      <c r="I1493" s="110"/>
    </row>
    <row r="1494" spans="2:9">
      <c r="B1494" s="109"/>
      <c r="C1494" s="109"/>
      <c r="D1494" s="109"/>
      <c r="E1494" s="109"/>
      <c r="F1494" s="109"/>
      <c r="G1494" s="109"/>
      <c r="H1494" s="109"/>
      <c r="I1494" s="110"/>
    </row>
    <row r="1495" spans="2:9">
      <c r="B1495" s="109"/>
      <c r="C1495" s="109"/>
      <c r="D1495" s="109"/>
      <c r="E1495" s="109"/>
      <c r="F1495" s="109"/>
      <c r="G1495" s="109"/>
      <c r="H1495" s="109"/>
      <c r="I1495" s="110"/>
    </row>
    <row r="1496" spans="2:9">
      <c r="B1496" s="109"/>
      <c r="C1496" s="109"/>
      <c r="D1496" s="109"/>
      <c r="E1496" s="109"/>
      <c r="F1496" s="109"/>
      <c r="G1496" s="109"/>
      <c r="H1496" s="109"/>
      <c r="I1496" s="110"/>
    </row>
    <row r="1497" spans="2:9">
      <c r="B1497" s="109"/>
      <c r="C1497" s="109"/>
      <c r="D1497" s="109"/>
      <c r="E1497" s="109"/>
      <c r="F1497" s="109"/>
      <c r="G1497" s="109"/>
      <c r="H1497" s="109"/>
      <c r="I1497" s="110"/>
    </row>
    <row r="1498" spans="2:9">
      <c r="B1498" s="109"/>
      <c r="C1498" s="109"/>
      <c r="D1498" s="109"/>
      <c r="E1498" s="109"/>
      <c r="F1498" s="109"/>
      <c r="G1498" s="109"/>
      <c r="H1498" s="109"/>
      <c r="I1498" s="110"/>
    </row>
    <row r="1499" spans="2:9">
      <c r="B1499" s="109"/>
      <c r="C1499" s="109"/>
      <c r="D1499" s="109"/>
      <c r="E1499" s="109"/>
      <c r="F1499" s="109"/>
      <c r="G1499" s="109"/>
      <c r="H1499" s="109"/>
      <c r="I1499" s="110"/>
    </row>
    <row r="1500" spans="2:9">
      <c r="B1500" s="109"/>
      <c r="C1500" s="109"/>
      <c r="D1500" s="109"/>
      <c r="E1500" s="109"/>
      <c r="F1500" s="109"/>
      <c r="G1500" s="109"/>
      <c r="H1500" s="109"/>
      <c r="I1500" s="110"/>
    </row>
    <row r="1501" spans="2:9">
      <c r="B1501" s="109"/>
      <c r="C1501" s="109"/>
      <c r="D1501" s="109"/>
      <c r="E1501" s="109"/>
      <c r="F1501" s="109"/>
      <c r="G1501" s="109"/>
      <c r="H1501" s="109"/>
      <c r="I1501" s="110"/>
    </row>
    <row r="1502" spans="2:9">
      <c r="B1502" s="109"/>
      <c r="C1502" s="109"/>
      <c r="D1502" s="109"/>
      <c r="E1502" s="109"/>
      <c r="F1502" s="109"/>
      <c r="G1502" s="109"/>
      <c r="H1502" s="109"/>
      <c r="I1502" s="110"/>
    </row>
    <row r="1503" spans="2:9">
      <c r="B1503" s="109"/>
      <c r="C1503" s="109"/>
      <c r="D1503" s="109"/>
      <c r="E1503" s="109"/>
      <c r="F1503" s="109"/>
      <c r="G1503" s="109"/>
      <c r="H1503" s="109"/>
      <c r="I1503" s="110"/>
    </row>
    <row r="1504" spans="2:9">
      <c r="B1504" s="109"/>
      <c r="C1504" s="109"/>
      <c r="D1504" s="109"/>
      <c r="E1504" s="109"/>
      <c r="F1504" s="109"/>
      <c r="G1504" s="109"/>
      <c r="H1504" s="109"/>
      <c r="I1504" s="110"/>
    </row>
    <row r="1505" spans="2:9">
      <c r="B1505" s="109"/>
      <c r="C1505" s="109"/>
      <c r="D1505" s="109"/>
      <c r="E1505" s="109"/>
      <c r="F1505" s="109"/>
      <c r="G1505" s="109"/>
      <c r="H1505" s="109"/>
      <c r="I1505" s="110"/>
    </row>
    <row r="1506" spans="2:9">
      <c r="B1506" s="109"/>
      <c r="C1506" s="109"/>
      <c r="D1506" s="109"/>
      <c r="E1506" s="109"/>
      <c r="F1506" s="109"/>
      <c r="G1506" s="109"/>
      <c r="H1506" s="109"/>
      <c r="I1506" s="110"/>
    </row>
    <row r="1507" spans="2:9">
      <c r="B1507" s="109"/>
      <c r="C1507" s="109"/>
      <c r="D1507" s="109"/>
      <c r="E1507" s="109"/>
      <c r="F1507" s="109"/>
      <c r="G1507" s="109"/>
      <c r="H1507" s="109"/>
      <c r="I1507" s="110"/>
    </row>
    <row r="1508" spans="2:9">
      <c r="B1508" s="109"/>
      <c r="C1508" s="109"/>
      <c r="D1508" s="109"/>
      <c r="E1508" s="109"/>
      <c r="F1508" s="109"/>
      <c r="G1508" s="109"/>
      <c r="H1508" s="109"/>
      <c r="I1508" s="110"/>
    </row>
    <row r="1509" spans="2:9">
      <c r="B1509" s="109"/>
      <c r="C1509" s="109"/>
      <c r="D1509" s="109"/>
      <c r="E1509" s="109"/>
      <c r="F1509" s="109"/>
      <c r="G1509" s="109"/>
      <c r="H1509" s="109"/>
      <c r="I1509" s="110"/>
    </row>
    <row r="1510" spans="2:9">
      <c r="B1510" s="109"/>
      <c r="C1510" s="109"/>
      <c r="D1510" s="109"/>
      <c r="E1510" s="109"/>
      <c r="F1510" s="109"/>
      <c r="G1510" s="109"/>
      <c r="H1510" s="109"/>
      <c r="I1510" s="110"/>
    </row>
    <row r="1511" spans="2:9">
      <c r="B1511" s="109"/>
      <c r="C1511" s="109"/>
      <c r="D1511" s="109"/>
      <c r="E1511" s="109"/>
      <c r="F1511" s="109"/>
      <c r="G1511" s="109"/>
      <c r="H1511" s="109"/>
      <c r="I1511" s="110"/>
    </row>
    <row r="1512" spans="2:9">
      <c r="B1512" s="109"/>
      <c r="C1512" s="109"/>
      <c r="D1512" s="109"/>
      <c r="E1512" s="109"/>
      <c r="F1512" s="109"/>
      <c r="G1512" s="109"/>
      <c r="H1512" s="109"/>
      <c r="I1512" s="110"/>
    </row>
    <row r="1513" spans="2:9">
      <c r="B1513" s="109"/>
      <c r="C1513" s="109"/>
      <c r="D1513" s="109"/>
      <c r="E1513" s="109"/>
      <c r="F1513" s="109"/>
      <c r="G1513" s="109"/>
      <c r="H1513" s="109"/>
      <c r="I1513" s="110"/>
    </row>
    <row r="1514" spans="2:9">
      <c r="B1514" s="109"/>
      <c r="C1514" s="109"/>
      <c r="D1514" s="109"/>
      <c r="E1514" s="109"/>
      <c r="F1514" s="109"/>
      <c r="G1514" s="109"/>
      <c r="H1514" s="109"/>
      <c r="I1514" s="110"/>
    </row>
    <row r="1515" spans="2:9">
      <c r="B1515" s="109"/>
      <c r="C1515" s="109"/>
      <c r="D1515" s="109"/>
      <c r="E1515" s="109"/>
      <c r="F1515" s="109"/>
      <c r="G1515" s="109"/>
      <c r="H1515" s="109"/>
      <c r="I1515" s="110"/>
    </row>
    <row r="1516" spans="2:9">
      <c r="B1516" s="109"/>
      <c r="C1516" s="109"/>
      <c r="D1516" s="109"/>
      <c r="E1516" s="109"/>
      <c r="F1516" s="109"/>
      <c r="G1516" s="109"/>
      <c r="H1516" s="109"/>
      <c r="I1516" s="110"/>
    </row>
    <row r="1517" spans="2:9">
      <c r="B1517" s="109"/>
      <c r="C1517" s="109"/>
      <c r="D1517" s="109"/>
      <c r="E1517" s="109"/>
      <c r="F1517" s="109"/>
      <c r="G1517" s="109"/>
      <c r="H1517" s="109"/>
      <c r="I1517" s="110"/>
    </row>
    <row r="1518" spans="2:9">
      <c r="B1518" s="109"/>
      <c r="C1518" s="109"/>
      <c r="D1518" s="109"/>
      <c r="E1518" s="109"/>
      <c r="F1518" s="109"/>
      <c r="G1518" s="109"/>
      <c r="H1518" s="109"/>
      <c r="I1518" s="110"/>
    </row>
    <row r="1519" spans="2:9">
      <c r="B1519" s="109"/>
      <c r="C1519" s="109"/>
      <c r="D1519" s="109"/>
      <c r="E1519" s="109"/>
      <c r="F1519" s="109"/>
      <c r="G1519" s="109"/>
      <c r="H1519" s="109"/>
      <c r="I1519" s="110"/>
    </row>
    <row r="1520" spans="2:9">
      <c r="B1520" s="109"/>
      <c r="C1520" s="109"/>
      <c r="D1520" s="109"/>
      <c r="E1520" s="109"/>
      <c r="F1520" s="109"/>
      <c r="G1520" s="109"/>
      <c r="H1520" s="109"/>
      <c r="I1520" s="110"/>
    </row>
    <row r="1521" spans="2:9">
      <c r="B1521" s="109"/>
      <c r="C1521" s="109"/>
      <c r="D1521" s="109"/>
      <c r="E1521" s="109"/>
      <c r="F1521" s="109"/>
      <c r="G1521" s="109"/>
      <c r="H1521" s="109"/>
      <c r="I1521" s="110"/>
    </row>
    <row r="1522" spans="2:9">
      <c r="B1522" s="109"/>
      <c r="C1522" s="109"/>
      <c r="D1522" s="109"/>
      <c r="E1522" s="109"/>
      <c r="F1522" s="109"/>
      <c r="G1522" s="109"/>
      <c r="H1522" s="109"/>
      <c r="I1522" s="110"/>
    </row>
    <row r="1523" spans="2:9">
      <c r="B1523" s="109"/>
      <c r="C1523" s="109"/>
      <c r="D1523" s="109"/>
      <c r="E1523" s="109"/>
      <c r="F1523" s="109"/>
      <c r="G1523" s="109"/>
      <c r="H1523" s="109"/>
      <c r="I1523" s="110"/>
    </row>
    <row r="1524" spans="2:9">
      <c r="B1524" s="109"/>
      <c r="C1524" s="109"/>
      <c r="D1524" s="109"/>
      <c r="E1524" s="109"/>
      <c r="F1524" s="109"/>
      <c r="G1524" s="109"/>
      <c r="H1524" s="109"/>
      <c r="I1524" s="110"/>
    </row>
    <row r="1525" spans="2:9">
      <c r="B1525" s="109"/>
      <c r="C1525" s="109"/>
      <c r="D1525" s="109"/>
      <c r="E1525" s="109"/>
      <c r="F1525" s="109"/>
      <c r="G1525" s="109"/>
      <c r="H1525" s="109"/>
      <c r="I1525" s="110"/>
    </row>
    <row r="1526" spans="2:9">
      <c r="B1526" s="109"/>
      <c r="C1526" s="109"/>
      <c r="D1526" s="109"/>
      <c r="E1526" s="109"/>
      <c r="F1526" s="109"/>
      <c r="G1526" s="109"/>
      <c r="H1526" s="109"/>
      <c r="I1526" s="110"/>
    </row>
    <row r="1527" spans="2:9">
      <c r="B1527" s="109"/>
      <c r="C1527" s="109"/>
      <c r="D1527" s="109"/>
      <c r="E1527" s="109"/>
      <c r="F1527" s="109"/>
      <c r="G1527" s="109"/>
      <c r="H1527" s="109"/>
      <c r="I1527" s="110"/>
    </row>
    <row r="1528" spans="2:9">
      <c r="B1528" s="109"/>
      <c r="C1528" s="109"/>
      <c r="D1528" s="109"/>
      <c r="E1528" s="109"/>
      <c r="F1528" s="109"/>
      <c r="G1528" s="109"/>
      <c r="H1528" s="109"/>
      <c r="I1528" s="110"/>
    </row>
    <row r="1529" spans="2:9">
      <c r="B1529" s="109"/>
      <c r="C1529" s="109"/>
      <c r="D1529" s="109"/>
      <c r="E1529" s="109"/>
      <c r="F1529" s="109"/>
      <c r="G1529" s="109"/>
      <c r="H1529" s="109"/>
      <c r="I1529" s="110"/>
    </row>
    <row r="1530" spans="2:9">
      <c r="B1530" s="109"/>
      <c r="C1530" s="109"/>
      <c r="D1530" s="109"/>
      <c r="E1530" s="109"/>
      <c r="F1530" s="109"/>
      <c r="G1530" s="109"/>
      <c r="H1530" s="109"/>
      <c r="I1530" s="110"/>
    </row>
    <row r="1531" spans="2:9">
      <c r="B1531" s="109"/>
      <c r="C1531" s="109"/>
      <c r="D1531" s="109"/>
      <c r="E1531" s="109"/>
      <c r="F1531" s="109"/>
      <c r="G1531" s="109"/>
      <c r="H1531" s="109"/>
      <c r="I1531" s="110"/>
    </row>
    <row r="1532" spans="2:9">
      <c r="B1532" s="109"/>
      <c r="C1532" s="109"/>
      <c r="D1532" s="109"/>
      <c r="E1532" s="109"/>
      <c r="F1532" s="109"/>
      <c r="G1532" s="109"/>
      <c r="H1532" s="109"/>
      <c r="I1532" s="110"/>
    </row>
    <row r="1533" spans="2:9">
      <c r="B1533" s="109"/>
      <c r="C1533" s="109"/>
      <c r="D1533" s="109"/>
      <c r="E1533" s="109"/>
      <c r="F1533" s="109"/>
      <c r="G1533" s="109"/>
      <c r="H1533" s="109"/>
      <c r="I1533" s="110"/>
    </row>
    <row r="1534" spans="2:9">
      <c r="B1534" s="109"/>
      <c r="C1534" s="109"/>
      <c r="D1534" s="109"/>
      <c r="E1534" s="109"/>
      <c r="F1534" s="109"/>
      <c r="G1534" s="109"/>
      <c r="H1534" s="109"/>
      <c r="I1534" s="110"/>
    </row>
    <row r="1535" spans="2:9">
      <c r="B1535" s="109"/>
      <c r="C1535" s="109"/>
      <c r="D1535" s="109"/>
      <c r="E1535" s="109"/>
      <c r="F1535" s="109"/>
      <c r="G1535" s="109"/>
      <c r="H1535" s="109"/>
      <c r="I1535" s="110"/>
    </row>
    <row r="1536" spans="2:9">
      <c r="B1536" s="109"/>
      <c r="C1536" s="109"/>
      <c r="D1536" s="109"/>
      <c r="E1536" s="109"/>
      <c r="F1536" s="109"/>
      <c r="G1536" s="109"/>
      <c r="H1536" s="109"/>
      <c r="I1536" s="110"/>
    </row>
    <row r="1537" spans="2:9">
      <c r="B1537" s="109"/>
      <c r="C1537" s="109"/>
      <c r="D1537" s="109"/>
      <c r="E1537" s="109"/>
      <c r="F1537" s="109"/>
      <c r="G1537" s="109"/>
      <c r="H1537" s="109"/>
      <c r="I1537" s="110"/>
    </row>
    <row r="1538" spans="2:9">
      <c r="B1538" s="109"/>
      <c r="C1538" s="109"/>
      <c r="D1538" s="109"/>
      <c r="E1538" s="109"/>
      <c r="F1538" s="109"/>
      <c r="G1538" s="109"/>
      <c r="H1538" s="109"/>
      <c r="I1538" s="110"/>
    </row>
    <row r="1539" spans="2:9">
      <c r="B1539" s="109"/>
      <c r="C1539" s="109"/>
      <c r="D1539" s="109"/>
      <c r="E1539" s="109"/>
      <c r="F1539" s="109"/>
      <c r="G1539" s="109"/>
      <c r="H1539" s="109"/>
      <c r="I1539" s="110"/>
    </row>
    <row r="1540" spans="2:9">
      <c r="B1540" s="109"/>
      <c r="C1540" s="109"/>
      <c r="D1540" s="109"/>
      <c r="E1540" s="109"/>
      <c r="F1540" s="109"/>
      <c r="G1540" s="109"/>
      <c r="H1540" s="109"/>
      <c r="I1540" s="110"/>
    </row>
    <row r="1541" spans="2:9">
      <c r="B1541" s="109"/>
      <c r="C1541" s="109"/>
      <c r="D1541" s="109"/>
      <c r="E1541" s="109"/>
      <c r="F1541" s="109"/>
      <c r="G1541" s="109"/>
      <c r="H1541" s="109"/>
      <c r="I1541" s="110"/>
    </row>
    <row r="1542" spans="2:9">
      <c r="B1542" s="109"/>
      <c r="C1542" s="109"/>
      <c r="D1542" s="109"/>
      <c r="E1542" s="109"/>
      <c r="F1542" s="109"/>
      <c r="G1542" s="109"/>
      <c r="H1542" s="109"/>
      <c r="I1542" s="110"/>
    </row>
    <row r="1543" spans="2:9">
      <c r="B1543" s="109"/>
      <c r="C1543" s="109"/>
      <c r="D1543" s="109"/>
      <c r="E1543" s="109"/>
      <c r="F1543" s="109"/>
      <c r="G1543" s="109"/>
      <c r="H1543" s="109"/>
      <c r="I1543" s="110"/>
    </row>
    <row r="1544" spans="2:9">
      <c r="B1544" s="109"/>
      <c r="C1544" s="109"/>
      <c r="D1544" s="109"/>
      <c r="E1544" s="109"/>
      <c r="F1544" s="109"/>
      <c r="G1544" s="109"/>
      <c r="H1544" s="109"/>
      <c r="I1544" s="110"/>
    </row>
    <row r="1545" spans="2:9">
      <c r="B1545" s="109"/>
      <c r="C1545" s="109"/>
      <c r="D1545" s="109"/>
      <c r="E1545" s="109"/>
      <c r="F1545" s="109"/>
      <c r="G1545" s="109"/>
      <c r="H1545" s="109"/>
      <c r="I1545" s="110"/>
    </row>
    <row r="1546" spans="2:9">
      <c r="B1546" s="109"/>
      <c r="C1546" s="109"/>
      <c r="D1546" s="109"/>
      <c r="E1546" s="109"/>
      <c r="F1546" s="109"/>
      <c r="G1546" s="109"/>
      <c r="H1546" s="109"/>
      <c r="I1546" s="110"/>
    </row>
    <row r="1547" spans="2:9">
      <c r="B1547" s="109"/>
      <c r="C1547" s="109"/>
      <c r="D1547" s="109"/>
      <c r="E1547" s="109"/>
      <c r="F1547" s="109"/>
      <c r="G1547" s="109"/>
      <c r="H1547" s="109"/>
      <c r="I1547" s="110"/>
    </row>
    <row r="1548" spans="2:9">
      <c r="B1548" s="109"/>
      <c r="C1548" s="109"/>
      <c r="D1548" s="109"/>
      <c r="E1548" s="109"/>
      <c r="F1548" s="109"/>
      <c r="G1548" s="109"/>
      <c r="H1548" s="109"/>
      <c r="I1548" s="110"/>
    </row>
    <row r="1549" spans="2:9">
      <c r="B1549" s="109"/>
      <c r="C1549" s="109"/>
      <c r="D1549" s="109"/>
      <c r="E1549" s="109"/>
      <c r="F1549" s="109"/>
      <c r="G1549" s="109"/>
      <c r="H1549" s="109"/>
      <c r="I1549" s="110"/>
    </row>
    <row r="1550" spans="2:9">
      <c r="B1550" s="109"/>
      <c r="C1550" s="109"/>
      <c r="D1550" s="109"/>
      <c r="E1550" s="109"/>
      <c r="F1550" s="109"/>
      <c r="G1550" s="109"/>
      <c r="H1550" s="109"/>
      <c r="I1550" s="110"/>
    </row>
    <row r="1551" spans="2:9">
      <c r="B1551" s="109"/>
      <c r="C1551" s="109"/>
      <c r="D1551" s="109"/>
      <c r="E1551" s="109"/>
      <c r="F1551" s="109"/>
      <c r="G1551" s="109"/>
      <c r="H1551" s="109"/>
      <c r="I1551" s="110"/>
    </row>
    <row r="1552" spans="2:9">
      <c r="B1552" s="109"/>
      <c r="C1552" s="109"/>
      <c r="D1552" s="109"/>
      <c r="E1552" s="109"/>
      <c r="F1552" s="109"/>
      <c r="G1552" s="109"/>
      <c r="H1552" s="109"/>
      <c r="I1552" s="110"/>
    </row>
    <row r="1553" spans="2:9">
      <c r="B1553" s="109"/>
      <c r="C1553" s="109"/>
      <c r="D1553" s="109"/>
      <c r="E1553" s="109"/>
      <c r="F1553" s="109"/>
      <c r="G1553" s="109"/>
      <c r="H1553" s="109"/>
      <c r="I1553" s="110"/>
    </row>
    <row r="1554" spans="2:9">
      <c r="B1554" s="109"/>
      <c r="C1554" s="109"/>
      <c r="D1554" s="109"/>
      <c r="E1554" s="109"/>
      <c r="F1554" s="109"/>
      <c r="G1554" s="109"/>
      <c r="H1554" s="109"/>
      <c r="I1554" s="110"/>
    </row>
    <row r="1555" spans="2:9">
      <c r="B1555" s="109"/>
      <c r="C1555" s="109"/>
      <c r="D1555" s="109"/>
      <c r="E1555" s="109"/>
      <c r="F1555" s="109"/>
      <c r="G1555" s="109"/>
      <c r="H1555" s="109"/>
      <c r="I1555" s="110"/>
    </row>
    <row r="1556" spans="2:9">
      <c r="B1556" s="109"/>
      <c r="C1556" s="109"/>
      <c r="D1556" s="109"/>
      <c r="E1556" s="109"/>
      <c r="F1556" s="109"/>
      <c r="G1556" s="109"/>
      <c r="H1556" s="109"/>
      <c r="I1556" s="110"/>
    </row>
    <row r="1557" spans="2:9">
      <c r="B1557" s="109"/>
      <c r="C1557" s="109"/>
      <c r="D1557" s="109"/>
      <c r="E1557" s="109"/>
      <c r="F1557" s="109"/>
      <c r="G1557" s="109"/>
      <c r="H1557" s="109"/>
      <c r="I1557" s="110"/>
    </row>
    <row r="1558" spans="2:9">
      <c r="B1558" s="109"/>
      <c r="C1558" s="109"/>
      <c r="D1558" s="109"/>
      <c r="E1558" s="109"/>
      <c r="F1558" s="109"/>
      <c r="G1558" s="109"/>
      <c r="H1558" s="109"/>
      <c r="I1558" s="110"/>
    </row>
    <row r="1559" spans="2:9">
      <c r="B1559" s="109"/>
      <c r="C1559" s="109"/>
      <c r="D1559" s="109"/>
      <c r="E1559" s="109"/>
      <c r="F1559" s="109"/>
      <c r="G1559" s="109"/>
      <c r="H1559" s="109"/>
      <c r="I1559" s="110"/>
    </row>
    <row r="1560" spans="2:9">
      <c r="B1560" s="109"/>
      <c r="C1560" s="109"/>
      <c r="D1560" s="109"/>
      <c r="E1560" s="109"/>
      <c r="F1560" s="109"/>
      <c r="G1560" s="109"/>
      <c r="H1560" s="109"/>
      <c r="I1560" s="110"/>
    </row>
    <row r="1561" spans="2:9">
      <c r="B1561" s="109"/>
      <c r="C1561" s="109"/>
      <c r="D1561" s="109"/>
      <c r="E1561" s="109"/>
      <c r="F1561" s="109"/>
      <c r="G1561" s="109"/>
      <c r="H1561" s="109"/>
      <c r="I1561" s="110"/>
    </row>
    <row r="1562" spans="2:9">
      <c r="B1562" s="109"/>
      <c r="C1562" s="109"/>
      <c r="D1562" s="109"/>
      <c r="E1562" s="109"/>
      <c r="F1562" s="109"/>
      <c r="G1562" s="109"/>
      <c r="H1562" s="109"/>
      <c r="I1562" s="110"/>
    </row>
    <row r="1563" spans="2:9">
      <c r="B1563" s="109"/>
      <c r="C1563" s="109"/>
      <c r="D1563" s="109"/>
      <c r="E1563" s="109"/>
      <c r="F1563" s="109"/>
      <c r="G1563" s="109"/>
      <c r="H1563" s="109"/>
      <c r="I1563" s="110"/>
    </row>
    <row r="1564" spans="2:9">
      <c r="B1564" s="109"/>
      <c r="C1564" s="109"/>
      <c r="D1564" s="109"/>
      <c r="E1564" s="109"/>
      <c r="F1564" s="109"/>
      <c r="G1564" s="109"/>
      <c r="H1564" s="109"/>
      <c r="I1564" s="110"/>
    </row>
    <row r="1565" spans="2:9">
      <c r="B1565" s="109"/>
      <c r="C1565" s="109"/>
      <c r="D1565" s="109"/>
      <c r="E1565" s="109"/>
      <c r="F1565" s="109"/>
      <c r="G1565" s="109"/>
      <c r="H1565" s="109"/>
      <c r="I1565" s="110"/>
    </row>
    <row r="1566" spans="2:9">
      <c r="B1566" s="109"/>
      <c r="C1566" s="109"/>
      <c r="D1566" s="109"/>
      <c r="E1566" s="109"/>
      <c r="F1566" s="109"/>
      <c r="G1566" s="109"/>
      <c r="H1566" s="109"/>
      <c r="I1566" s="110"/>
    </row>
    <row r="1567" spans="2:9">
      <c r="B1567" s="109"/>
      <c r="C1567" s="109"/>
      <c r="D1567" s="109"/>
      <c r="E1567" s="109"/>
      <c r="F1567" s="109"/>
      <c r="G1567" s="109"/>
      <c r="H1567" s="109"/>
      <c r="I1567" s="110"/>
    </row>
    <row r="1568" spans="2:9">
      <c r="B1568" s="109"/>
      <c r="C1568" s="109"/>
      <c r="D1568" s="109"/>
      <c r="E1568" s="109"/>
      <c r="F1568" s="109"/>
      <c r="G1568" s="109"/>
      <c r="H1568" s="109"/>
      <c r="I1568" s="110"/>
    </row>
    <row r="1569" spans="2:9">
      <c r="B1569" s="109"/>
      <c r="C1569" s="109"/>
      <c r="D1569" s="109"/>
      <c r="E1569" s="109"/>
      <c r="F1569" s="109"/>
      <c r="G1569" s="109"/>
      <c r="H1569" s="109"/>
      <c r="I1569" s="110"/>
    </row>
    <row r="1570" spans="2:9">
      <c r="B1570" s="109"/>
      <c r="C1570" s="109"/>
      <c r="D1570" s="109"/>
      <c r="E1570" s="109"/>
      <c r="F1570" s="109"/>
      <c r="G1570" s="109"/>
      <c r="H1570" s="109"/>
      <c r="I1570" s="110"/>
    </row>
    <row r="1571" spans="2:9">
      <c r="B1571" s="109"/>
      <c r="C1571" s="109"/>
      <c r="D1571" s="109"/>
      <c r="E1571" s="109"/>
      <c r="F1571" s="109"/>
      <c r="G1571" s="109"/>
      <c r="H1571" s="109"/>
      <c r="I1571" s="110"/>
    </row>
    <row r="1572" spans="2:9">
      <c r="B1572" s="109"/>
      <c r="C1572" s="109"/>
      <c r="D1572" s="109"/>
      <c r="E1572" s="109"/>
      <c r="F1572" s="109"/>
      <c r="G1572" s="109"/>
      <c r="H1572" s="109"/>
      <c r="I1572" s="110"/>
    </row>
    <row r="1573" spans="2:9">
      <c r="B1573" s="109"/>
      <c r="C1573" s="109"/>
      <c r="D1573" s="109"/>
      <c r="E1573" s="109"/>
      <c r="F1573" s="109"/>
      <c r="G1573" s="109"/>
      <c r="H1573" s="109"/>
      <c r="I1573" s="110"/>
    </row>
    <row r="1574" spans="2:9">
      <c r="B1574" s="109"/>
      <c r="C1574" s="109"/>
      <c r="D1574" s="109"/>
      <c r="E1574" s="109"/>
      <c r="F1574" s="109"/>
      <c r="G1574" s="109"/>
      <c r="H1574" s="109"/>
      <c r="I1574" s="110"/>
    </row>
    <row r="1575" spans="2:9">
      <c r="B1575" s="109"/>
      <c r="C1575" s="109"/>
      <c r="D1575" s="109"/>
      <c r="E1575" s="109"/>
      <c r="F1575" s="109"/>
      <c r="G1575" s="109"/>
      <c r="H1575" s="109"/>
      <c r="I1575" s="110"/>
    </row>
    <row r="1576" spans="2:9">
      <c r="B1576" s="109"/>
      <c r="C1576" s="109"/>
      <c r="D1576" s="109"/>
      <c r="E1576" s="109"/>
      <c r="F1576" s="109"/>
      <c r="G1576" s="109"/>
      <c r="H1576" s="109"/>
      <c r="I1576" s="110"/>
    </row>
    <row r="1577" spans="2:9">
      <c r="B1577" s="109"/>
      <c r="C1577" s="109"/>
      <c r="D1577" s="109"/>
      <c r="E1577" s="109"/>
      <c r="F1577" s="109"/>
      <c r="G1577" s="109"/>
      <c r="H1577" s="109"/>
      <c r="I1577" s="110"/>
    </row>
    <row r="1578" spans="2:9">
      <c r="B1578" s="109"/>
      <c r="C1578" s="109"/>
      <c r="D1578" s="109"/>
      <c r="E1578" s="109"/>
      <c r="F1578" s="109"/>
      <c r="G1578" s="109"/>
      <c r="H1578" s="109"/>
      <c r="I1578" s="110"/>
    </row>
    <row r="1579" spans="2:9">
      <c r="B1579" s="109"/>
      <c r="C1579" s="109"/>
      <c r="D1579" s="109"/>
      <c r="E1579" s="109"/>
      <c r="F1579" s="109"/>
      <c r="G1579" s="109"/>
      <c r="H1579" s="109"/>
      <c r="I1579" s="110"/>
    </row>
    <row r="1580" spans="2:9">
      <c r="B1580" s="109"/>
      <c r="C1580" s="109"/>
      <c r="D1580" s="109"/>
      <c r="E1580" s="109"/>
      <c r="F1580" s="109"/>
      <c r="G1580" s="109"/>
      <c r="H1580" s="109"/>
      <c r="I1580" s="110"/>
    </row>
    <row r="1581" spans="2:9">
      <c r="B1581" s="109"/>
      <c r="C1581" s="109"/>
      <c r="D1581" s="109"/>
      <c r="E1581" s="109"/>
      <c r="F1581" s="109"/>
      <c r="G1581" s="109"/>
      <c r="H1581" s="109"/>
      <c r="I1581" s="110"/>
    </row>
    <row r="1582" spans="2:9">
      <c r="B1582" s="109"/>
      <c r="C1582" s="109"/>
      <c r="D1582" s="109"/>
      <c r="E1582" s="109"/>
      <c r="F1582" s="109"/>
      <c r="G1582" s="109"/>
      <c r="H1582" s="109"/>
      <c r="I1582" s="110"/>
    </row>
    <row r="1583" spans="2:9">
      <c r="B1583" s="109"/>
      <c r="C1583" s="109"/>
      <c r="D1583" s="109"/>
      <c r="E1583" s="109"/>
      <c r="F1583" s="109"/>
      <c r="G1583" s="109"/>
      <c r="H1583" s="109"/>
      <c r="I1583" s="110"/>
    </row>
    <row r="1584" spans="2:9">
      <c r="B1584" s="109"/>
      <c r="C1584" s="109"/>
      <c r="D1584" s="109"/>
      <c r="E1584" s="109"/>
      <c r="F1584" s="109"/>
      <c r="G1584" s="109"/>
      <c r="H1584" s="109"/>
      <c r="I1584" s="110"/>
    </row>
    <row r="1585" spans="2:9">
      <c r="B1585" s="109"/>
      <c r="C1585" s="109"/>
      <c r="D1585" s="109"/>
      <c r="E1585" s="109"/>
      <c r="F1585" s="109"/>
      <c r="G1585" s="109"/>
      <c r="H1585" s="109"/>
      <c r="I1585" s="110"/>
    </row>
    <row r="1586" spans="2:9">
      <c r="B1586" s="109"/>
      <c r="C1586" s="109"/>
      <c r="D1586" s="109"/>
      <c r="E1586" s="109"/>
      <c r="F1586" s="109"/>
      <c r="G1586" s="109"/>
      <c r="H1586" s="109"/>
      <c r="I1586" s="110"/>
    </row>
    <row r="1587" spans="2:9">
      <c r="B1587" s="109"/>
      <c r="C1587" s="109"/>
      <c r="D1587" s="109"/>
      <c r="E1587" s="109"/>
      <c r="F1587" s="109"/>
      <c r="G1587" s="109"/>
      <c r="H1587" s="109"/>
      <c r="I1587" s="110"/>
    </row>
    <row r="1588" spans="2:9">
      <c r="B1588" s="109"/>
      <c r="C1588" s="109"/>
      <c r="D1588" s="109"/>
      <c r="E1588" s="109"/>
      <c r="F1588" s="109"/>
      <c r="G1588" s="109"/>
      <c r="H1588" s="109"/>
      <c r="I1588" s="110"/>
    </row>
    <row r="1589" spans="2:9">
      <c r="B1589" s="109"/>
      <c r="C1589" s="109"/>
      <c r="D1589" s="109"/>
      <c r="E1589" s="109"/>
      <c r="F1589" s="109"/>
      <c r="G1589" s="109"/>
      <c r="H1589" s="109"/>
      <c r="I1589" s="110"/>
    </row>
    <row r="1590" spans="2:9">
      <c r="B1590" s="109"/>
      <c r="C1590" s="109"/>
      <c r="D1590" s="109"/>
      <c r="E1590" s="109"/>
      <c r="F1590" s="109"/>
      <c r="G1590" s="109"/>
      <c r="H1590" s="109"/>
      <c r="I1590" s="110"/>
    </row>
    <row r="1591" spans="2:9">
      <c r="B1591" s="109"/>
      <c r="C1591" s="109"/>
      <c r="D1591" s="109"/>
      <c r="E1591" s="109"/>
      <c r="F1591" s="109"/>
      <c r="G1591" s="109"/>
      <c r="H1591" s="109"/>
      <c r="I1591" s="110"/>
    </row>
    <row r="1592" spans="2:9">
      <c r="B1592" s="109"/>
      <c r="C1592" s="109"/>
      <c r="D1592" s="109"/>
      <c r="E1592" s="109"/>
      <c r="F1592" s="109"/>
      <c r="G1592" s="109"/>
      <c r="H1592" s="109"/>
      <c r="I1592" s="110"/>
    </row>
    <row r="1593" spans="2:9">
      <c r="B1593" s="109"/>
      <c r="C1593" s="109"/>
      <c r="D1593" s="109"/>
      <c r="E1593" s="109"/>
      <c r="F1593" s="109"/>
      <c r="G1593" s="109"/>
      <c r="H1593" s="109"/>
      <c r="I1593" s="110"/>
    </row>
    <row r="1594" spans="2:9">
      <c r="B1594" s="109"/>
      <c r="C1594" s="109"/>
      <c r="D1594" s="109"/>
      <c r="E1594" s="109"/>
      <c r="F1594" s="109"/>
      <c r="G1594" s="109"/>
      <c r="H1594" s="109"/>
      <c r="I1594" s="110"/>
    </row>
    <row r="1595" spans="2:9">
      <c r="B1595" s="109"/>
      <c r="C1595" s="109"/>
      <c r="D1595" s="109"/>
      <c r="E1595" s="109"/>
      <c r="F1595" s="109"/>
      <c r="G1595" s="109"/>
      <c r="H1595" s="109"/>
      <c r="I1595" s="110"/>
    </row>
    <row r="1596" spans="2:9">
      <c r="B1596" s="109"/>
      <c r="C1596" s="109"/>
      <c r="D1596" s="109"/>
      <c r="E1596" s="109"/>
      <c r="F1596" s="109"/>
      <c r="G1596" s="109"/>
      <c r="H1596" s="109"/>
      <c r="I1596" s="110"/>
    </row>
    <row r="1597" spans="2:9">
      <c r="B1597" s="109"/>
      <c r="C1597" s="109"/>
      <c r="D1597" s="109"/>
      <c r="E1597" s="109"/>
      <c r="F1597" s="109"/>
      <c r="G1597" s="109"/>
      <c r="H1597" s="109"/>
      <c r="I1597" s="110"/>
    </row>
    <row r="1598" spans="2:9">
      <c r="B1598" s="109"/>
      <c r="C1598" s="109"/>
      <c r="D1598" s="109"/>
      <c r="E1598" s="109"/>
      <c r="F1598" s="109"/>
      <c r="G1598" s="109"/>
      <c r="H1598" s="109"/>
      <c r="I1598" s="110"/>
    </row>
    <row r="1599" spans="2:9">
      <c r="B1599" s="109"/>
      <c r="C1599" s="109"/>
      <c r="D1599" s="109"/>
      <c r="E1599" s="109"/>
      <c r="F1599" s="109"/>
      <c r="G1599" s="109"/>
      <c r="H1599" s="109"/>
      <c r="I1599" s="110"/>
    </row>
    <row r="1600" spans="2:9">
      <c r="B1600" s="109"/>
      <c r="C1600" s="109"/>
      <c r="D1600" s="109"/>
      <c r="E1600" s="109"/>
      <c r="F1600" s="109"/>
      <c r="G1600" s="109"/>
      <c r="H1600" s="109"/>
      <c r="I1600" s="110"/>
    </row>
    <row r="1601" spans="2:9">
      <c r="B1601" s="109"/>
      <c r="C1601" s="109"/>
      <c r="D1601" s="109"/>
      <c r="E1601" s="109"/>
      <c r="F1601" s="109"/>
      <c r="G1601" s="109"/>
      <c r="H1601" s="109"/>
      <c r="I1601" s="110"/>
    </row>
    <row r="1602" spans="2:9">
      <c r="B1602" s="109"/>
      <c r="C1602" s="109"/>
      <c r="D1602" s="109"/>
      <c r="E1602" s="109"/>
      <c r="F1602" s="109"/>
      <c r="G1602" s="109"/>
      <c r="H1602" s="109"/>
      <c r="I1602" s="110"/>
    </row>
    <row r="1603" spans="2:9">
      <c r="B1603" s="109"/>
      <c r="C1603" s="109"/>
      <c r="D1603" s="109"/>
      <c r="E1603" s="109"/>
      <c r="F1603" s="109"/>
      <c r="G1603" s="109"/>
      <c r="H1603" s="109"/>
      <c r="I1603" s="110"/>
    </row>
    <row r="1604" spans="2:9">
      <c r="B1604" s="109"/>
      <c r="C1604" s="109"/>
      <c r="D1604" s="109"/>
      <c r="E1604" s="109"/>
      <c r="F1604" s="109"/>
      <c r="G1604" s="109"/>
      <c r="H1604" s="109"/>
      <c r="I1604" s="110"/>
    </row>
    <row r="1605" spans="2:9">
      <c r="B1605" s="109"/>
      <c r="C1605" s="109"/>
      <c r="D1605" s="109"/>
      <c r="E1605" s="109"/>
      <c r="F1605" s="109"/>
      <c r="G1605" s="109"/>
      <c r="H1605" s="109"/>
      <c r="I1605" s="110"/>
    </row>
    <row r="1606" spans="2:9">
      <c r="B1606" s="109"/>
      <c r="C1606" s="109"/>
      <c r="D1606" s="109"/>
      <c r="E1606" s="109"/>
      <c r="F1606" s="109"/>
      <c r="G1606" s="109"/>
      <c r="H1606" s="109"/>
      <c r="I1606" s="110"/>
    </row>
    <row r="1607" spans="2:9">
      <c r="B1607" s="109"/>
      <c r="C1607" s="109"/>
      <c r="D1607" s="109"/>
      <c r="E1607" s="109"/>
      <c r="F1607" s="109"/>
      <c r="G1607" s="109"/>
      <c r="H1607" s="109"/>
      <c r="I1607" s="110"/>
    </row>
    <row r="1608" spans="2:9">
      <c r="B1608" s="109"/>
      <c r="C1608" s="109"/>
      <c r="D1608" s="109"/>
      <c r="E1608" s="109"/>
      <c r="F1608" s="109"/>
      <c r="G1608" s="109"/>
      <c r="H1608" s="109"/>
      <c r="I1608" s="110"/>
    </row>
    <row r="1609" spans="2:9">
      <c r="B1609" s="109"/>
      <c r="C1609" s="109"/>
      <c r="D1609" s="109"/>
      <c r="E1609" s="109"/>
      <c r="F1609" s="109"/>
      <c r="G1609" s="109"/>
      <c r="H1609" s="109"/>
      <c r="I1609" s="110"/>
    </row>
    <row r="1610" spans="2:9">
      <c r="B1610" s="109"/>
      <c r="C1610" s="109"/>
      <c r="D1610" s="109"/>
      <c r="E1610" s="109"/>
      <c r="F1610" s="109"/>
      <c r="G1610" s="109"/>
      <c r="H1610" s="109"/>
      <c r="I1610" s="110"/>
    </row>
    <row r="1611" spans="2:9">
      <c r="B1611" s="109"/>
      <c r="C1611" s="109"/>
      <c r="D1611" s="109"/>
      <c r="E1611" s="109"/>
      <c r="F1611" s="109"/>
      <c r="G1611" s="109"/>
      <c r="H1611" s="109"/>
      <c r="I1611" s="110"/>
    </row>
    <row r="1612" spans="2:9">
      <c r="B1612" s="109"/>
      <c r="C1612" s="109"/>
      <c r="D1612" s="109"/>
      <c r="E1612" s="109"/>
      <c r="F1612" s="109"/>
      <c r="G1612" s="109"/>
      <c r="H1612" s="109"/>
      <c r="I1612" s="110"/>
    </row>
    <row r="1613" spans="2:9">
      <c r="B1613" s="109"/>
      <c r="C1613" s="109"/>
      <c r="D1613" s="109"/>
      <c r="E1613" s="109"/>
      <c r="F1613" s="109"/>
      <c r="G1613" s="109"/>
      <c r="H1613" s="109"/>
      <c r="I1613" s="110"/>
    </row>
    <row r="1614" spans="2:9">
      <c r="B1614" s="109"/>
      <c r="C1614" s="109"/>
      <c r="D1614" s="109"/>
      <c r="E1614" s="109"/>
      <c r="F1614" s="109"/>
      <c r="G1614" s="109"/>
      <c r="H1614" s="109"/>
      <c r="I1614" s="110"/>
    </row>
    <row r="1615" spans="2:9">
      <c r="B1615" s="109"/>
      <c r="C1615" s="109"/>
      <c r="D1615" s="109"/>
      <c r="E1615" s="109"/>
      <c r="F1615" s="109"/>
      <c r="G1615" s="109"/>
      <c r="H1615" s="109"/>
      <c r="I1615" s="110"/>
    </row>
    <row r="1616" spans="2:9">
      <c r="B1616" s="109"/>
      <c r="C1616" s="109"/>
      <c r="D1616" s="109"/>
      <c r="E1616" s="109"/>
      <c r="F1616" s="109"/>
      <c r="G1616" s="109"/>
      <c r="H1616" s="109"/>
      <c r="I1616" s="110"/>
    </row>
    <row r="1617" spans="2:9">
      <c r="B1617" s="109"/>
      <c r="C1617" s="109"/>
      <c r="D1617" s="109"/>
      <c r="E1617" s="109"/>
      <c r="F1617" s="109"/>
      <c r="G1617" s="109"/>
      <c r="H1617" s="109"/>
      <c r="I1617" s="110"/>
    </row>
    <row r="1618" spans="2:9">
      <c r="B1618" s="109"/>
      <c r="C1618" s="109"/>
      <c r="D1618" s="109"/>
      <c r="E1618" s="109"/>
      <c r="F1618" s="109"/>
      <c r="G1618" s="109"/>
      <c r="H1618" s="109"/>
      <c r="I1618" s="110"/>
    </row>
    <row r="1619" spans="2:9">
      <c r="B1619" s="109"/>
      <c r="C1619" s="109"/>
      <c r="D1619" s="109"/>
      <c r="E1619" s="109"/>
      <c r="F1619" s="109"/>
      <c r="G1619" s="109"/>
      <c r="H1619" s="109"/>
      <c r="I1619" s="110"/>
    </row>
    <row r="1620" spans="2:9">
      <c r="B1620" s="109"/>
      <c r="C1620" s="109"/>
      <c r="D1620" s="109"/>
      <c r="E1620" s="109"/>
      <c r="F1620" s="109"/>
      <c r="G1620" s="109"/>
      <c r="H1620" s="109"/>
      <c r="I1620" s="110"/>
    </row>
    <row r="1621" spans="2:9">
      <c r="B1621" s="109"/>
      <c r="C1621" s="109"/>
      <c r="D1621" s="109"/>
      <c r="E1621" s="109"/>
      <c r="F1621" s="109"/>
      <c r="G1621" s="109"/>
      <c r="H1621" s="109"/>
      <c r="I1621" s="110"/>
    </row>
    <row r="1622" spans="2:9">
      <c r="B1622" s="109"/>
      <c r="C1622" s="109"/>
      <c r="D1622" s="109"/>
      <c r="E1622" s="109"/>
      <c r="F1622" s="109"/>
      <c r="G1622" s="109"/>
      <c r="H1622" s="109"/>
      <c r="I1622" s="110"/>
    </row>
    <row r="1623" spans="2:9">
      <c r="B1623" s="109"/>
      <c r="C1623" s="109"/>
      <c r="D1623" s="109"/>
      <c r="E1623" s="109"/>
      <c r="F1623" s="109"/>
      <c r="G1623" s="109"/>
      <c r="H1623" s="109"/>
      <c r="I1623" s="110"/>
    </row>
    <row r="1624" spans="2:9">
      <c r="B1624" s="109"/>
      <c r="C1624" s="109"/>
      <c r="D1624" s="109"/>
      <c r="E1624" s="109"/>
      <c r="F1624" s="109"/>
      <c r="G1624" s="109"/>
      <c r="H1624" s="109"/>
      <c r="I1624" s="110"/>
    </row>
    <row r="1625" spans="2:9">
      <c r="B1625" s="109"/>
      <c r="C1625" s="109"/>
      <c r="D1625" s="109"/>
      <c r="E1625" s="109"/>
      <c r="F1625" s="109"/>
      <c r="G1625" s="109"/>
      <c r="H1625" s="109"/>
      <c r="I1625" s="110"/>
    </row>
    <row r="1626" spans="2:9">
      <c r="B1626" s="109"/>
      <c r="C1626" s="109"/>
      <c r="D1626" s="109"/>
      <c r="E1626" s="109"/>
      <c r="F1626" s="109"/>
      <c r="G1626" s="109"/>
      <c r="H1626" s="109"/>
      <c r="I1626" s="110"/>
    </row>
    <row r="1627" spans="2:9">
      <c r="B1627" s="109"/>
      <c r="C1627" s="109"/>
      <c r="D1627" s="109"/>
      <c r="E1627" s="109"/>
      <c r="F1627" s="109"/>
      <c r="G1627" s="109"/>
      <c r="H1627" s="109"/>
      <c r="I1627" s="110"/>
    </row>
    <row r="1628" spans="2:9">
      <c r="B1628" s="109"/>
      <c r="C1628" s="109"/>
      <c r="D1628" s="109"/>
      <c r="E1628" s="109"/>
      <c r="F1628" s="109"/>
      <c r="G1628" s="109"/>
      <c r="H1628" s="109"/>
      <c r="I1628" s="110"/>
    </row>
    <row r="1629" spans="2:9">
      <c r="B1629" s="109"/>
      <c r="C1629" s="109"/>
      <c r="D1629" s="109"/>
      <c r="E1629" s="109"/>
      <c r="F1629" s="109"/>
      <c r="G1629" s="109"/>
      <c r="H1629" s="109"/>
      <c r="I1629" s="110"/>
    </row>
    <row r="1630" spans="2:9">
      <c r="B1630" s="109"/>
      <c r="C1630" s="109"/>
      <c r="D1630" s="109"/>
      <c r="E1630" s="109"/>
      <c r="F1630" s="109"/>
      <c r="G1630" s="109"/>
      <c r="H1630" s="109"/>
      <c r="I1630" s="110"/>
    </row>
    <row r="1631" spans="2:9">
      <c r="B1631" s="109"/>
      <c r="C1631" s="109"/>
      <c r="D1631" s="109"/>
      <c r="E1631" s="109"/>
      <c r="F1631" s="109"/>
      <c r="G1631" s="109"/>
      <c r="H1631" s="109"/>
      <c r="I1631" s="110"/>
    </row>
    <row r="1632" spans="2:9">
      <c r="B1632" s="109"/>
      <c r="C1632" s="109"/>
      <c r="D1632" s="109"/>
      <c r="E1632" s="109"/>
      <c r="F1632" s="109"/>
      <c r="G1632" s="109"/>
      <c r="H1632" s="109"/>
      <c r="I1632" s="110"/>
    </row>
    <row r="1633" spans="2:9">
      <c r="B1633" s="109"/>
      <c r="C1633" s="109"/>
      <c r="D1633" s="109"/>
      <c r="E1633" s="109"/>
      <c r="F1633" s="109"/>
      <c r="G1633" s="109"/>
      <c r="H1633" s="109"/>
      <c r="I1633" s="110"/>
    </row>
    <row r="1634" spans="2:9">
      <c r="B1634" s="109"/>
      <c r="C1634" s="109"/>
      <c r="D1634" s="109"/>
      <c r="E1634" s="109"/>
      <c r="F1634" s="109"/>
      <c r="G1634" s="109"/>
      <c r="H1634" s="109"/>
      <c r="I1634" s="110"/>
    </row>
    <row r="1635" spans="2:9">
      <c r="B1635" s="109"/>
      <c r="C1635" s="109"/>
      <c r="D1635" s="109"/>
      <c r="E1635" s="109"/>
      <c r="F1635" s="109"/>
      <c r="G1635" s="109"/>
      <c r="H1635" s="109"/>
      <c r="I1635" s="110"/>
    </row>
    <row r="1636" spans="2:9">
      <c r="B1636" s="109"/>
      <c r="C1636" s="109"/>
      <c r="D1636" s="109"/>
      <c r="E1636" s="109"/>
      <c r="F1636" s="109"/>
      <c r="G1636" s="109"/>
      <c r="H1636" s="109"/>
      <c r="I1636" s="110"/>
    </row>
    <row r="1637" spans="2:9">
      <c r="B1637" s="109"/>
      <c r="C1637" s="109"/>
      <c r="D1637" s="109"/>
      <c r="E1637" s="109"/>
      <c r="F1637" s="109"/>
      <c r="G1637" s="109"/>
      <c r="H1637" s="109"/>
      <c r="I1637" s="110"/>
    </row>
    <row r="1638" spans="2:9">
      <c r="B1638" s="109"/>
      <c r="C1638" s="109"/>
      <c r="D1638" s="109"/>
      <c r="E1638" s="109"/>
      <c r="F1638" s="109"/>
      <c r="G1638" s="109"/>
      <c r="H1638" s="109"/>
      <c r="I1638" s="110"/>
    </row>
    <row r="1639" spans="2:9">
      <c r="B1639" s="109"/>
      <c r="C1639" s="109"/>
      <c r="D1639" s="109"/>
      <c r="E1639" s="109"/>
      <c r="F1639" s="109"/>
      <c r="G1639" s="109"/>
      <c r="H1639" s="109"/>
      <c r="I1639" s="110"/>
    </row>
    <row r="1640" spans="2:9">
      <c r="B1640" s="109"/>
      <c r="C1640" s="109"/>
      <c r="D1640" s="109"/>
      <c r="E1640" s="109"/>
      <c r="F1640" s="109"/>
      <c r="G1640" s="109"/>
      <c r="H1640" s="109"/>
      <c r="I1640" s="110"/>
    </row>
    <row r="1641" spans="2:9">
      <c r="B1641" s="109"/>
      <c r="C1641" s="109"/>
      <c r="D1641" s="109"/>
      <c r="E1641" s="109"/>
      <c r="F1641" s="109"/>
      <c r="G1641" s="109"/>
      <c r="H1641" s="109"/>
      <c r="I1641" s="110"/>
    </row>
    <row r="1642" spans="2:9">
      <c r="B1642" s="109"/>
      <c r="C1642" s="109"/>
      <c r="D1642" s="109"/>
      <c r="E1642" s="109"/>
      <c r="F1642" s="109"/>
      <c r="G1642" s="109"/>
      <c r="H1642" s="109"/>
      <c r="I1642" s="110"/>
    </row>
    <row r="1643" spans="2:9">
      <c r="B1643" s="109"/>
      <c r="C1643" s="109"/>
      <c r="D1643" s="109"/>
      <c r="E1643" s="109"/>
      <c r="F1643" s="109"/>
      <c r="G1643" s="109"/>
      <c r="H1643" s="109"/>
      <c r="I1643" s="110"/>
    </row>
    <row r="1644" spans="2:9">
      <c r="B1644" s="109"/>
      <c r="C1644" s="109"/>
      <c r="D1644" s="109"/>
      <c r="E1644" s="109"/>
      <c r="F1644" s="109"/>
      <c r="G1644" s="109"/>
      <c r="H1644" s="109"/>
      <c r="I1644" s="110"/>
    </row>
    <row r="1645" spans="2:9">
      <c r="B1645" s="109"/>
      <c r="C1645" s="109"/>
      <c r="D1645" s="109"/>
      <c r="E1645" s="109"/>
      <c r="F1645" s="109"/>
      <c r="G1645" s="109"/>
      <c r="H1645" s="109"/>
      <c r="I1645" s="110"/>
    </row>
    <row r="1646" spans="2:9">
      <c r="B1646" s="109"/>
      <c r="C1646" s="109"/>
      <c r="D1646" s="109"/>
      <c r="E1646" s="109"/>
      <c r="F1646" s="109"/>
      <c r="G1646" s="109"/>
      <c r="H1646" s="109"/>
      <c r="I1646" s="110"/>
    </row>
    <row r="1647" spans="2:9">
      <c r="B1647" s="109"/>
      <c r="C1647" s="109"/>
      <c r="D1647" s="109"/>
      <c r="E1647" s="109"/>
      <c r="F1647" s="109"/>
      <c r="G1647" s="109"/>
      <c r="H1647" s="109"/>
      <c r="I1647" s="110"/>
    </row>
    <row r="1648" spans="2:9">
      <c r="B1648" s="109"/>
      <c r="C1648" s="109"/>
      <c r="D1648" s="109"/>
      <c r="E1648" s="109"/>
      <c r="F1648" s="109"/>
      <c r="G1648" s="109"/>
      <c r="H1648" s="109"/>
      <c r="I1648" s="110"/>
    </row>
    <row r="1649" spans="2:9">
      <c r="B1649" s="109"/>
      <c r="C1649" s="109"/>
      <c r="D1649" s="109"/>
      <c r="E1649" s="109"/>
      <c r="F1649" s="109"/>
      <c r="G1649" s="109"/>
      <c r="H1649" s="109"/>
      <c r="I1649" s="110"/>
    </row>
    <row r="1650" spans="2:9">
      <c r="B1650" s="109"/>
      <c r="C1650" s="109"/>
      <c r="D1650" s="109"/>
      <c r="E1650" s="109"/>
      <c r="F1650" s="109"/>
      <c r="G1650" s="109"/>
      <c r="H1650" s="109"/>
      <c r="I1650" s="110"/>
    </row>
    <row r="1651" spans="2:9">
      <c r="B1651" s="109"/>
      <c r="C1651" s="109"/>
      <c r="D1651" s="109"/>
      <c r="E1651" s="109"/>
      <c r="F1651" s="109"/>
      <c r="G1651" s="109"/>
      <c r="H1651" s="109"/>
      <c r="I1651" s="110"/>
    </row>
    <row r="1652" spans="2:9">
      <c r="B1652" s="109"/>
      <c r="C1652" s="109"/>
      <c r="D1652" s="109"/>
      <c r="E1652" s="109"/>
      <c r="F1652" s="109"/>
      <c r="G1652" s="109"/>
      <c r="H1652" s="109"/>
      <c r="I1652" s="110"/>
    </row>
    <row r="1653" spans="2:9">
      <c r="B1653" s="109"/>
      <c r="C1653" s="109"/>
      <c r="D1653" s="109"/>
      <c r="E1653" s="109"/>
      <c r="F1653" s="109"/>
      <c r="G1653" s="109"/>
      <c r="H1653" s="109"/>
      <c r="I1653" s="110"/>
    </row>
    <row r="1654" spans="2:9">
      <c r="B1654" s="109"/>
      <c r="C1654" s="109"/>
      <c r="D1654" s="109"/>
      <c r="E1654" s="109"/>
      <c r="F1654" s="109"/>
      <c r="G1654" s="109"/>
      <c r="H1654" s="109"/>
      <c r="I1654" s="110"/>
    </row>
    <row r="1655" spans="2:9">
      <c r="B1655" s="109"/>
      <c r="C1655" s="109"/>
      <c r="D1655" s="109"/>
      <c r="E1655" s="109"/>
      <c r="F1655" s="109"/>
      <c r="G1655" s="109"/>
      <c r="H1655" s="109"/>
      <c r="I1655" s="110"/>
    </row>
    <row r="1656" spans="2:9">
      <c r="B1656" s="109"/>
      <c r="C1656" s="109"/>
      <c r="D1656" s="109"/>
      <c r="E1656" s="109"/>
      <c r="F1656" s="109"/>
      <c r="G1656" s="109"/>
      <c r="H1656" s="109"/>
      <c r="I1656" s="110"/>
    </row>
    <row r="1657" spans="2:9">
      <c r="B1657" s="109"/>
      <c r="C1657" s="109"/>
      <c r="D1657" s="109"/>
      <c r="E1657" s="109"/>
      <c r="F1657" s="109"/>
      <c r="G1657" s="109"/>
      <c r="H1657" s="109"/>
      <c r="I1657" s="110"/>
    </row>
    <row r="1658" spans="2:9">
      <c r="B1658" s="109"/>
      <c r="C1658" s="109"/>
      <c r="D1658" s="109"/>
      <c r="E1658" s="109"/>
      <c r="F1658" s="109"/>
      <c r="G1658" s="109"/>
      <c r="H1658" s="109"/>
      <c r="I1658" s="110"/>
    </row>
    <row r="1659" spans="2:9">
      <c r="B1659" s="109"/>
      <c r="C1659" s="109"/>
      <c r="D1659" s="109"/>
      <c r="E1659" s="109"/>
      <c r="F1659" s="109"/>
      <c r="G1659" s="109"/>
      <c r="H1659" s="109"/>
      <c r="I1659" s="110"/>
    </row>
    <row r="1660" spans="2:9">
      <c r="B1660" s="109"/>
      <c r="C1660" s="109"/>
      <c r="D1660" s="109"/>
      <c r="E1660" s="109"/>
      <c r="F1660" s="109"/>
      <c r="G1660" s="109"/>
      <c r="H1660" s="109"/>
      <c r="I1660" s="110"/>
    </row>
    <row r="1661" spans="2:9">
      <c r="B1661" s="109"/>
      <c r="C1661" s="109"/>
      <c r="D1661" s="109"/>
      <c r="E1661" s="109"/>
      <c r="F1661" s="109"/>
      <c r="G1661" s="109"/>
      <c r="H1661" s="109"/>
      <c r="I1661" s="110"/>
    </row>
    <row r="1662" spans="2:9">
      <c r="B1662" s="109"/>
      <c r="C1662" s="109"/>
      <c r="D1662" s="109"/>
      <c r="E1662" s="109"/>
      <c r="F1662" s="109"/>
      <c r="G1662" s="109"/>
      <c r="H1662" s="109"/>
      <c r="I1662" s="110"/>
    </row>
    <row r="1663" spans="2:9">
      <c r="B1663" s="109"/>
      <c r="C1663" s="109"/>
      <c r="D1663" s="109"/>
      <c r="E1663" s="109"/>
      <c r="F1663" s="109"/>
      <c r="G1663" s="109"/>
      <c r="H1663" s="109"/>
      <c r="I1663" s="110"/>
    </row>
    <row r="1664" spans="2:9">
      <c r="B1664" s="109"/>
      <c r="C1664" s="109"/>
      <c r="D1664" s="109"/>
      <c r="E1664" s="109"/>
      <c r="F1664" s="109"/>
      <c r="G1664" s="109"/>
      <c r="H1664" s="109"/>
      <c r="I1664" s="110"/>
    </row>
    <row r="1665" spans="2:9">
      <c r="B1665" s="109"/>
      <c r="C1665" s="109"/>
      <c r="D1665" s="109"/>
      <c r="E1665" s="109"/>
      <c r="F1665" s="109"/>
      <c r="G1665" s="109"/>
      <c r="H1665" s="109"/>
      <c r="I1665" s="110"/>
    </row>
    <row r="1666" spans="2:9">
      <c r="B1666" s="109"/>
      <c r="C1666" s="109"/>
      <c r="D1666" s="109"/>
      <c r="E1666" s="109"/>
      <c r="F1666" s="109"/>
      <c r="G1666" s="109"/>
      <c r="H1666" s="109"/>
      <c r="I1666" s="110"/>
    </row>
    <row r="1667" spans="2:9">
      <c r="B1667" s="109"/>
      <c r="C1667" s="109"/>
      <c r="D1667" s="109"/>
      <c r="E1667" s="109"/>
      <c r="F1667" s="109"/>
      <c r="G1667" s="109"/>
      <c r="H1667" s="109"/>
      <c r="I1667" s="110"/>
    </row>
    <row r="1668" spans="2:9">
      <c r="B1668" s="109"/>
      <c r="C1668" s="109"/>
      <c r="D1668" s="109"/>
      <c r="E1668" s="109"/>
      <c r="F1668" s="109"/>
      <c r="G1668" s="109"/>
      <c r="H1668" s="109"/>
      <c r="I1668" s="110"/>
    </row>
    <row r="1669" spans="2:9">
      <c r="B1669" s="109"/>
      <c r="C1669" s="109"/>
      <c r="D1669" s="109"/>
      <c r="E1669" s="109"/>
      <c r="F1669" s="109"/>
      <c r="G1669" s="109"/>
      <c r="H1669" s="109"/>
      <c r="I1669" s="110"/>
    </row>
    <row r="1670" spans="2:9">
      <c r="B1670" s="109"/>
      <c r="C1670" s="109"/>
      <c r="D1670" s="109"/>
      <c r="E1670" s="109"/>
      <c r="F1670" s="109"/>
      <c r="G1670" s="109"/>
      <c r="H1670" s="109"/>
      <c r="I1670" s="110"/>
    </row>
    <row r="1671" spans="2:9">
      <c r="B1671" s="109"/>
      <c r="C1671" s="109"/>
      <c r="D1671" s="109"/>
      <c r="E1671" s="109"/>
      <c r="F1671" s="109"/>
      <c r="G1671" s="109"/>
      <c r="H1671" s="109"/>
      <c r="I1671" s="110"/>
    </row>
    <row r="1672" spans="2:9">
      <c r="B1672" s="109"/>
      <c r="C1672" s="109"/>
      <c r="D1672" s="109"/>
      <c r="E1672" s="109"/>
      <c r="F1672" s="109"/>
      <c r="G1672" s="109"/>
      <c r="H1672" s="109"/>
      <c r="I1672" s="110"/>
    </row>
    <row r="1673" spans="2:9">
      <c r="B1673" s="109"/>
      <c r="C1673" s="109"/>
      <c r="D1673" s="109"/>
      <c r="E1673" s="109"/>
      <c r="F1673" s="109"/>
      <c r="G1673" s="109"/>
      <c r="H1673" s="109"/>
      <c r="I1673" s="110"/>
    </row>
    <row r="1674" spans="2:9">
      <c r="B1674" s="109"/>
      <c r="C1674" s="109"/>
      <c r="D1674" s="109"/>
      <c r="E1674" s="109"/>
      <c r="F1674" s="109"/>
      <c r="G1674" s="109"/>
      <c r="H1674" s="109"/>
      <c r="I1674" s="110"/>
    </row>
    <row r="1675" spans="2:9">
      <c r="B1675" s="109"/>
      <c r="C1675" s="109"/>
      <c r="D1675" s="109"/>
      <c r="E1675" s="109"/>
      <c r="F1675" s="109"/>
      <c r="G1675" s="109"/>
      <c r="H1675" s="109"/>
      <c r="I1675" s="110"/>
    </row>
    <row r="1676" spans="2:9">
      <c r="B1676" s="109"/>
      <c r="C1676" s="109"/>
      <c r="D1676" s="109"/>
      <c r="E1676" s="109"/>
      <c r="F1676" s="109"/>
      <c r="G1676" s="109"/>
      <c r="H1676" s="109"/>
      <c r="I1676" s="110"/>
    </row>
    <row r="1677" spans="2:9">
      <c r="B1677" s="109"/>
      <c r="C1677" s="109"/>
      <c r="D1677" s="109"/>
      <c r="E1677" s="109"/>
      <c r="F1677" s="109"/>
      <c r="G1677" s="109"/>
      <c r="H1677" s="109"/>
      <c r="I1677" s="110"/>
    </row>
    <row r="1678" spans="2:9">
      <c r="B1678" s="109"/>
      <c r="C1678" s="109"/>
      <c r="D1678" s="109"/>
      <c r="E1678" s="109"/>
      <c r="F1678" s="109"/>
      <c r="G1678" s="109"/>
      <c r="H1678" s="109"/>
      <c r="I1678" s="110"/>
    </row>
    <row r="1679" spans="2:9">
      <c r="B1679" s="109"/>
      <c r="C1679" s="109"/>
      <c r="D1679" s="109"/>
      <c r="E1679" s="109"/>
      <c r="F1679" s="109"/>
      <c r="G1679" s="109"/>
      <c r="H1679" s="109"/>
      <c r="I1679" s="110"/>
    </row>
    <row r="1680" spans="2:9">
      <c r="B1680" s="109"/>
      <c r="C1680" s="109"/>
      <c r="D1680" s="109"/>
      <c r="E1680" s="109"/>
      <c r="F1680" s="109"/>
      <c r="G1680" s="109"/>
      <c r="H1680" s="109"/>
      <c r="I1680" s="110"/>
    </row>
    <row r="1681" spans="2:9">
      <c r="B1681" s="109"/>
      <c r="C1681" s="109"/>
      <c r="D1681" s="109"/>
      <c r="E1681" s="109"/>
      <c r="F1681" s="109"/>
      <c r="G1681" s="109"/>
      <c r="H1681" s="109"/>
      <c r="I1681" s="110"/>
    </row>
    <row r="1682" spans="2:9">
      <c r="B1682" s="109"/>
      <c r="C1682" s="109"/>
      <c r="D1682" s="109"/>
      <c r="E1682" s="109"/>
      <c r="F1682" s="109"/>
      <c r="G1682" s="109"/>
      <c r="H1682" s="109"/>
      <c r="I1682" s="110"/>
    </row>
    <row r="1683" spans="2:9">
      <c r="B1683" s="109"/>
      <c r="C1683" s="109"/>
      <c r="D1683" s="109"/>
      <c r="E1683" s="109"/>
      <c r="F1683" s="109"/>
      <c r="G1683" s="109"/>
      <c r="H1683" s="109"/>
      <c r="I1683" s="110"/>
    </row>
    <row r="1684" spans="2:9">
      <c r="B1684" s="109"/>
      <c r="C1684" s="109"/>
      <c r="D1684" s="109"/>
      <c r="E1684" s="109"/>
      <c r="F1684" s="109"/>
      <c r="G1684" s="109"/>
      <c r="H1684" s="109"/>
      <c r="I1684" s="110"/>
    </row>
    <row r="1685" spans="2:9">
      <c r="B1685" s="109"/>
      <c r="C1685" s="109"/>
      <c r="D1685" s="109"/>
      <c r="E1685" s="109"/>
      <c r="F1685" s="109"/>
      <c r="G1685" s="109"/>
      <c r="H1685" s="109"/>
      <c r="I1685" s="110"/>
    </row>
    <row r="1686" spans="2:9">
      <c r="B1686" s="109"/>
      <c r="C1686" s="109"/>
      <c r="D1686" s="109"/>
      <c r="E1686" s="109"/>
      <c r="F1686" s="109"/>
      <c r="G1686" s="109"/>
      <c r="H1686" s="109"/>
      <c r="I1686" s="110"/>
    </row>
    <row r="1687" spans="2:9">
      <c r="B1687" s="109"/>
      <c r="C1687" s="109"/>
      <c r="D1687" s="109"/>
      <c r="E1687" s="109"/>
      <c r="F1687" s="109"/>
      <c r="G1687" s="109"/>
      <c r="H1687" s="109"/>
      <c r="I1687" s="110"/>
    </row>
    <row r="1688" spans="2:9">
      <c r="B1688" s="109"/>
      <c r="C1688" s="109"/>
      <c r="D1688" s="109"/>
      <c r="E1688" s="109"/>
      <c r="F1688" s="109"/>
      <c r="G1688" s="109"/>
      <c r="H1688" s="109"/>
      <c r="I1688" s="110"/>
    </row>
    <row r="1689" spans="2:9">
      <c r="B1689" s="109"/>
      <c r="C1689" s="109"/>
      <c r="D1689" s="109"/>
      <c r="E1689" s="109"/>
      <c r="F1689" s="109"/>
      <c r="G1689" s="109"/>
      <c r="H1689" s="109"/>
      <c r="I1689" s="110"/>
    </row>
    <row r="1690" spans="2:9">
      <c r="B1690" s="109"/>
      <c r="C1690" s="109"/>
      <c r="D1690" s="109"/>
      <c r="E1690" s="109"/>
      <c r="F1690" s="109"/>
      <c r="G1690" s="109"/>
      <c r="H1690" s="109"/>
      <c r="I1690" s="110"/>
    </row>
    <row r="1691" spans="2:9">
      <c r="B1691" s="109"/>
      <c r="C1691" s="109"/>
      <c r="D1691" s="109"/>
      <c r="E1691" s="109"/>
      <c r="F1691" s="109"/>
      <c r="G1691" s="109"/>
      <c r="H1691" s="109"/>
      <c r="I1691" s="110"/>
    </row>
    <row r="1692" spans="2:9">
      <c r="B1692" s="109"/>
      <c r="C1692" s="109"/>
      <c r="D1692" s="109"/>
      <c r="E1692" s="109"/>
      <c r="F1692" s="109"/>
      <c r="G1692" s="109"/>
      <c r="H1692" s="109"/>
      <c r="I1692" s="110"/>
    </row>
    <row r="1693" spans="2:9">
      <c r="B1693" s="109"/>
      <c r="C1693" s="109"/>
      <c r="D1693" s="109"/>
      <c r="E1693" s="109"/>
      <c r="F1693" s="109"/>
      <c r="G1693" s="109"/>
      <c r="H1693" s="109"/>
      <c r="I1693" s="110"/>
    </row>
    <row r="1694" spans="2:9">
      <c r="B1694" s="109"/>
      <c r="C1694" s="109"/>
      <c r="D1694" s="109"/>
      <c r="E1694" s="109"/>
      <c r="F1694" s="109"/>
      <c r="G1694" s="109"/>
      <c r="H1694" s="109"/>
      <c r="I1694" s="110"/>
    </row>
    <row r="1695" spans="2:9">
      <c r="B1695" s="109"/>
      <c r="C1695" s="109"/>
      <c r="D1695" s="109"/>
      <c r="E1695" s="109"/>
      <c r="F1695" s="109"/>
      <c r="G1695" s="109"/>
      <c r="H1695" s="109"/>
      <c r="I1695" s="110"/>
    </row>
    <row r="1696" spans="2:9">
      <c r="B1696" s="109"/>
      <c r="C1696" s="109"/>
      <c r="D1696" s="109"/>
      <c r="E1696" s="109"/>
      <c r="F1696" s="109"/>
      <c r="G1696" s="109"/>
      <c r="H1696" s="109"/>
      <c r="I1696" s="110"/>
    </row>
    <row r="1697" spans="2:9">
      <c r="B1697" s="109"/>
      <c r="C1697" s="109"/>
      <c r="D1697" s="109"/>
      <c r="E1697" s="109"/>
      <c r="F1697" s="109"/>
      <c r="G1697" s="109"/>
      <c r="H1697" s="109"/>
      <c r="I1697" s="110"/>
    </row>
    <row r="1698" spans="2:9">
      <c r="B1698" s="109"/>
      <c r="C1698" s="109"/>
      <c r="D1698" s="109"/>
      <c r="E1698" s="109"/>
      <c r="F1698" s="109"/>
      <c r="G1698" s="109"/>
      <c r="H1698" s="109"/>
      <c r="I1698" s="110"/>
    </row>
    <row r="1699" spans="2:9">
      <c r="B1699" s="109"/>
      <c r="C1699" s="109"/>
      <c r="D1699" s="109"/>
      <c r="E1699" s="109"/>
      <c r="F1699" s="109"/>
      <c r="G1699" s="109"/>
      <c r="H1699" s="109"/>
      <c r="I1699" s="110"/>
    </row>
    <row r="1700" spans="2:9">
      <c r="B1700" s="109"/>
      <c r="C1700" s="109"/>
      <c r="D1700" s="109"/>
      <c r="E1700" s="109"/>
      <c r="F1700" s="109"/>
      <c r="G1700" s="109"/>
      <c r="H1700" s="109"/>
      <c r="I1700" s="110"/>
    </row>
    <row r="1701" spans="2:9">
      <c r="B1701" s="109"/>
      <c r="C1701" s="109"/>
      <c r="D1701" s="109"/>
      <c r="E1701" s="109"/>
      <c r="F1701" s="109"/>
      <c r="G1701" s="109"/>
      <c r="H1701" s="109"/>
      <c r="I1701" s="110"/>
    </row>
    <row r="1702" spans="2:9">
      <c r="B1702" s="109"/>
      <c r="C1702" s="109"/>
      <c r="D1702" s="109"/>
      <c r="E1702" s="109"/>
      <c r="F1702" s="109"/>
      <c r="G1702" s="109"/>
      <c r="H1702" s="109"/>
      <c r="I1702" s="110"/>
    </row>
    <row r="1703" spans="2:9">
      <c r="B1703" s="109"/>
      <c r="C1703" s="109"/>
      <c r="D1703" s="109"/>
      <c r="E1703" s="109"/>
      <c r="F1703" s="109"/>
      <c r="G1703" s="109"/>
      <c r="H1703" s="109"/>
      <c r="I1703" s="110"/>
    </row>
    <row r="1704" spans="2:9">
      <c r="B1704" s="109"/>
      <c r="C1704" s="109"/>
      <c r="D1704" s="109"/>
      <c r="E1704" s="109"/>
      <c r="F1704" s="109"/>
      <c r="G1704" s="109"/>
      <c r="H1704" s="109"/>
      <c r="I1704" s="110"/>
    </row>
    <row r="1705" spans="2:9">
      <c r="B1705" s="109"/>
      <c r="C1705" s="109"/>
      <c r="D1705" s="109"/>
      <c r="E1705" s="109"/>
      <c r="F1705" s="109"/>
      <c r="G1705" s="109"/>
      <c r="H1705" s="109"/>
      <c r="I1705" s="110"/>
    </row>
    <row r="1706" spans="2:9">
      <c r="B1706" s="109"/>
      <c r="C1706" s="109"/>
      <c r="D1706" s="109"/>
      <c r="E1706" s="109"/>
      <c r="F1706" s="109"/>
      <c r="G1706" s="109"/>
      <c r="H1706" s="109"/>
      <c r="I1706" s="110"/>
    </row>
    <row r="1707" spans="2:9">
      <c r="B1707" s="109"/>
      <c r="C1707" s="109"/>
      <c r="D1707" s="109"/>
      <c r="E1707" s="109"/>
      <c r="F1707" s="109"/>
      <c r="G1707" s="109"/>
      <c r="H1707" s="109"/>
      <c r="I1707" s="110"/>
    </row>
    <row r="1708" spans="2:9">
      <c r="B1708" s="109"/>
      <c r="C1708" s="109"/>
      <c r="D1708" s="109"/>
      <c r="E1708" s="109"/>
      <c r="F1708" s="109"/>
      <c r="G1708" s="109"/>
      <c r="H1708" s="109"/>
      <c r="I1708" s="110"/>
    </row>
    <row r="1709" spans="2:9">
      <c r="B1709" s="109"/>
      <c r="C1709" s="109"/>
      <c r="D1709" s="109"/>
      <c r="E1709" s="109"/>
      <c r="F1709" s="109"/>
      <c r="G1709" s="109"/>
      <c r="H1709" s="109"/>
      <c r="I1709" s="110"/>
    </row>
    <row r="1710" spans="2:9">
      <c r="B1710" s="109"/>
      <c r="C1710" s="109"/>
      <c r="D1710" s="109"/>
      <c r="E1710" s="109"/>
      <c r="F1710" s="109"/>
      <c r="G1710" s="109"/>
      <c r="H1710" s="109"/>
      <c r="I1710" s="110"/>
    </row>
    <row r="1711" spans="2:9">
      <c r="B1711" s="109"/>
      <c r="C1711" s="109"/>
      <c r="D1711" s="109"/>
      <c r="E1711" s="109"/>
      <c r="F1711" s="109"/>
      <c r="G1711" s="109"/>
      <c r="H1711" s="109"/>
      <c r="I1711" s="110"/>
    </row>
    <row r="1712" spans="2:9">
      <c r="B1712" s="109"/>
      <c r="C1712" s="109"/>
      <c r="D1712" s="109"/>
      <c r="E1712" s="109"/>
      <c r="F1712" s="109"/>
      <c r="G1712" s="109"/>
      <c r="H1712" s="109"/>
      <c r="I1712" s="110"/>
    </row>
    <row r="1713" spans="2:9">
      <c r="B1713" s="109"/>
      <c r="C1713" s="109"/>
      <c r="D1713" s="109"/>
      <c r="E1713" s="109"/>
      <c r="F1713" s="109"/>
      <c r="G1713" s="109"/>
      <c r="H1713" s="109"/>
      <c r="I1713" s="110"/>
    </row>
    <row r="1714" spans="2:9">
      <c r="B1714" s="109"/>
      <c r="C1714" s="109"/>
      <c r="D1714" s="109"/>
      <c r="E1714" s="109"/>
      <c r="F1714" s="109"/>
      <c r="G1714" s="109"/>
      <c r="H1714" s="109"/>
      <c r="I1714" s="110"/>
    </row>
    <row r="1715" spans="2:9">
      <c r="B1715" s="109"/>
      <c r="C1715" s="109"/>
      <c r="D1715" s="109"/>
      <c r="E1715" s="109"/>
      <c r="F1715" s="109"/>
      <c r="G1715" s="109"/>
      <c r="H1715" s="109"/>
      <c r="I1715" s="110"/>
    </row>
    <row r="1716" spans="2:9">
      <c r="B1716" s="109"/>
      <c r="C1716" s="109"/>
      <c r="D1716" s="109"/>
      <c r="E1716" s="109"/>
      <c r="F1716" s="109"/>
      <c r="G1716" s="109"/>
      <c r="H1716" s="109"/>
      <c r="I1716" s="110"/>
    </row>
    <row r="1717" spans="2:9">
      <c r="B1717" s="109"/>
      <c r="C1717" s="109"/>
      <c r="D1717" s="109"/>
      <c r="E1717" s="109"/>
      <c r="F1717" s="109"/>
      <c r="G1717" s="109"/>
      <c r="H1717" s="109"/>
      <c r="I1717" s="110"/>
    </row>
    <row r="1718" spans="2:9">
      <c r="B1718" s="109"/>
      <c r="C1718" s="109"/>
      <c r="D1718" s="109"/>
      <c r="E1718" s="109"/>
      <c r="F1718" s="109"/>
      <c r="G1718" s="109"/>
      <c r="H1718" s="109"/>
      <c r="I1718" s="110"/>
    </row>
    <row r="1719" spans="2:9">
      <c r="B1719" s="109"/>
      <c r="C1719" s="109"/>
      <c r="D1719" s="109"/>
      <c r="E1719" s="109"/>
      <c r="F1719" s="109"/>
      <c r="G1719" s="109"/>
      <c r="H1719" s="109"/>
      <c r="I1719" s="110"/>
    </row>
    <row r="1720" spans="2:9">
      <c r="B1720" s="109"/>
      <c r="C1720" s="109"/>
      <c r="D1720" s="109"/>
      <c r="E1720" s="109"/>
      <c r="F1720" s="109"/>
      <c r="G1720" s="109"/>
      <c r="H1720" s="109"/>
      <c r="I1720" s="110"/>
    </row>
    <row r="1721" spans="2:9">
      <c r="B1721" s="109"/>
      <c r="C1721" s="109"/>
      <c r="D1721" s="109"/>
      <c r="E1721" s="109"/>
      <c r="F1721" s="109"/>
      <c r="G1721" s="109"/>
      <c r="H1721" s="109"/>
      <c r="I1721" s="110"/>
    </row>
    <row r="1722" spans="2:9">
      <c r="B1722" s="109"/>
      <c r="C1722" s="109"/>
      <c r="D1722" s="109"/>
      <c r="E1722" s="109"/>
      <c r="F1722" s="109"/>
      <c r="G1722" s="109"/>
      <c r="H1722" s="109"/>
      <c r="I1722" s="110"/>
    </row>
    <row r="1723" spans="2:9">
      <c r="B1723" s="109"/>
      <c r="C1723" s="109"/>
      <c r="D1723" s="109"/>
      <c r="E1723" s="109"/>
      <c r="F1723" s="109"/>
      <c r="G1723" s="109"/>
      <c r="H1723" s="109"/>
      <c r="I1723" s="110"/>
    </row>
    <row r="1724" spans="2:9">
      <c r="B1724" s="109"/>
      <c r="C1724" s="109"/>
      <c r="D1724" s="109"/>
      <c r="E1724" s="109"/>
      <c r="F1724" s="109"/>
      <c r="G1724" s="109"/>
      <c r="H1724" s="109"/>
      <c r="I1724" s="110"/>
    </row>
    <row r="1725" spans="2:9">
      <c r="B1725" s="109"/>
      <c r="C1725" s="109"/>
      <c r="D1725" s="109"/>
      <c r="E1725" s="109"/>
      <c r="F1725" s="109"/>
      <c r="G1725" s="109"/>
      <c r="H1725" s="109"/>
      <c r="I1725" s="110"/>
    </row>
    <row r="1726" spans="2:9">
      <c r="B1726" s="109"/>
      <c r="C1726" s="109"/>
      <c r="D1726" s="109"/>
      <c r="E1726" s="109"/>
      <c r="F1726" s="109"/>
      <c r="G1726" s="109"/>
      <c r="H1726" s="109"/>
      <c r="I1726" s="110"/>
    </row>
    <row r="1727" spans="2:9">
      <c r="B1727" s="109"/>
      <c r="C1727" s="109"/>
      <c r="D1727" s="109"/>
      <c r="E1727" s="109"/>
      <c r="F1727" s="109"/>
      <c r="G1727" s="109"/>
      <c r="H1727" s="109"/>
      <c r="I1727" s="110"/>
    </row>
    <row r="1728" spans="2:9">
      <c r="B1728" s="109"/>
      <c r="C1728" s="109"/>
      <c r="D1728" s="109"/>
      <c r="E1728" s="109"/>
      <c r="F1728" s="109"/>
      <c r="G1728" s="109"/>
      <c r="H1728" s="109"/>
      <c r="I1728" s="110"/>
    </row>
    <row r="1729" spans="2:9">
      <c r="B1729" s="109"/>
      <c r="C1729" s="109"/>
      <c r="D1729" s="109"/>
      <c r="E1729" s="109"/>
      <c r="F1729" s="109"/>
      <c r="G1729" s="109"/>
      <c r="H1729" s="109"/>
      <c r="I1729" s="110"/>
    </row>
    <row r="1730" spans="2:9">
      <c r="B1730" s="109"/>
      <c r="C1730" s="109"/>
      <c r="D1730" s="109"/>
      <c r="E1730" s="109"/>
      <c r="F1730" s="109"/>
      <c r="G1730" s="109"/>
      <c r="H1730" s="109"/>
      <c r="I1730" s="110"/>
    </row>
    <row r="1731" spans="2:9">
      <c r="B1731" s="109"/>
      <c r="C1731" s="109"/>
      <c r="D1731" s="109"/>
      <c r="E1731" s="109"/>
      <c r="F1731" s="109"/>
      <c r="G1731" s="109"/>
      <c r="H1731" s="109"/>
      <c r="I1731" s="110"/>
    </row>
    <row r="1732" spans="2:9">
      <c r="B1732" s="109"/>
      <c r="C1732" s="109"/>
      <c r="D1732" s="109"/>
      <c r="E1732" s="109"/>
      <c r="F1732" s="109"/>
      <c r="G1732" s="109"/>
      <c r="H1732" s="109"/>
      <c r="I1732" s="110"/>
    </row>
    <row r="1733" spans="2:9">
      <c r="B1733" s="109"/>
      <c r="C1733" s="109"/>
      <c r="D1733" s="109"/>
      <c r="E1733" s="109"/>
      <c r="F1733" s="109"/>
      <c r="G1733" s="109"/>
      <c r="H1733" s="109"/>
      <c r="I1733" s="110"/>
    </row>
    <row r="1734" spans="2:9">
      <c r="B1734" s="109"/>
      <c r="C1734" s="109"/>
      <c r="D1734" s="109"/>
      <c r="E1734" s="109"/>
      <c r="F1734" s="109"/>
      <c r="G1734" s="109"/>
      <c r="H1734" s="109"/>
      <c r="I1734" s="110"/>
    </row>
    <row r="1735" spans="2:9">
      <c r="B1735" s="109"/>
      <c r="C1735" s="109"/>
      <c r="D1735" s="109"/>
      <c r="E1735" s="109"/>
      <c r="F1735" s="109"/>
      <c r="G1735" s="109"/>
      <c r="H1735" s="109"/>
      <c r="I1735" s="110"/>
    </row>
    <row r="1736" spans="2:9">
      <c r="B1736" s="109"/>
      <c r="C1736" s="109"/>
      <c r="D1736" s="109"/>
      <c r="E1736" s="109"/>
      <c r="F1736" s="109"/>
      <c r="G1736" s="109"/>
      <c r="H1736" s="109"/>
      <c r="I1736" s="110"/>
    </row>
    <row r="1737" spans="2:9">
      <c r="B1737" s="109"/>
      <c r="C1737" s="109"/>
      <c r="D1737" s="109"/>
      <c r="E1737" s="109"/>
      <c r="F1737" s="109"/>
      <c r="G1737" s="109"/>
      <c r="H1737" s="109"/>
      <c r="I1737" s="110"/>
    </row>
    <row r="1738" spans="2:9">
      <c r="B1738" s="109"/>
      <c r="C1738" s="109"/>
      <c r="D1738" s="109"/>
      <c r="E1738" s="109"/>
      <c r="F1738" s="109"/>
      <c r="G1738" s="109"/>
      <c r="H1738" s="109"/>
      <c r="I1738" s="110"/>
    </row>
    <row r="1739" spans="2:9">
      <c r="B1739" s="109"/>
      <c r="C1739" s="109"/>
      <c r="D1739" s="109"/>
      <c r="E1739" s="109"/>
      <c r="F1739" s="109"/>
      <c r="G1739" s="109"/>
      <c r="H1739" s="109"/>
      <c r="I1739" s="110"/>
    </row>
    <row r="1740" spans="2:9">
      <c r="B1740" s="109"/>
      <c r="C1740" s="109"/>
      <c r="D1740" s="109"/>
      <c r="E1740" s="109"/>
      <c r="F1740" s="109"/>
      <c r="G1740" s="109"/>
      <c r="H1740" s="109"/>
      <c r="I1740" s="110"/>
    </row>
    <row r="1741" spans="2:9">
      <c r="B1741" s="109"/>
      <c r="C1741" s="109"/>
      <c r="D1741" s="109"/>
      <c r="E1741" s="109"/>
      <c r="F1741" s="109"/>
      <c r="G1741" s="109"/>
      <c r="H1741" s="109"/>
      <c r="I1741" s="110"/>
    </row>
    <row r="1742" spans="2:9">
      <c r="B1742" s="109"/>
      <c r="C1742" s="109"/>
      <c r="D1742" s="109"/>
      <c r="E1742" s="109"/>
      <c r="F1742" s="109"/>
      <c r="G1742" s="109"/>
      <c r="H1742" s="109"/>
      <c r="I1742" s="110"/>
    </row>
    <row r="1743" spans="2:9">
      <c r="B1743" s="109"/>
      <c r="C1743" s="109"/>
      <c r="D1743" s="109"/>
      <c r="E1743" s="109"/>
      <c r="F1743" s="109"/>
      <c r="G1743" s="109"/>
      <c r="H1743" s="109"/>
      <c r="I1743" s="110"/>
    </row>
    <row r="1744" spans="2:9">
      <c r="B1744" s="109"/>
      <c r="C1744" s="109"/>
      <c r="D1744" s="109"/>
      <c r="E1744" s="109"/>
      <c r="F1744" s="109"/>
      <c r="G1744" s="109"/>
      <c r="H1744" s="109"/>
      <c r="I1744" s="110"/>
    </row>
    <row r="1745" spans="2:9">
      <c r="B1745" s="109"/>
      <c r="C1745" s="109"/>
      <c r="D1745" s="109"/>
      <c r="E1745" s="109"/>
      <c r="F1745" s="109"/>
      <c r="G1745" s="109"/>
      <c r="H1745" s="109"/>
      <c r="I1745" s="110"/>
    </row>
    <row r="1746" spans="2:9">
      <c r="B1746" s="109"/>
      <c r="C1746" s="109"/>
      <c r="D1746" s="109"/>
      <c r="E1746" s="109"/>
      <c r="F1746" s="109"/>
      <c r="G1746" s="109"/>
      <c r="H1746" s="109"/>
      <c r="I1746" s="110"/>
    </row>
    <row r="1747" spans="2:9">
      <c r="B1747" s="109"/>
      <c r="C1747" s="109"/>
      <c r="D1747" s="109"/>
      <c r="E1747" s="109"/>
      <c r="F1747" s="109"/>
      <c r="G1747" s="109"/>
      <c r="H1747" s="109"/>
      <c r="I1747" s="110"/>
    </row>
    <row r="1748" spans="2:9">
      <c r="B1748" s="109"/>
      <c r="C1748" s="109"/>
      <c r="D1748" s="109"/>
      <c r="E1748" s="109"/>
      <c r="F1748" s="109"/>
      <c r="G1748" s="109"/>
      <c r="H1748" s="109"/>
      <c r="I1748" s="110"/>
    </row>
    <row r="1749" spans="2:9">
      <c r="B1749" s="109"/>
      <c r="C1749" s="109"/>
      <c r="D1749" s="109"/>
      <c r="E1749" s="109"/>
      <c r="F1749" s="109"/>
      <c r="G1749" s="109"/>
      <c r="H1749" s="109"/>
      <c r="I1749" s="110"/>
    </row>
    <row r="1750" spans="2:9">
      <c r="B1750" s="109"/>
      <c r="C1750" s="109"/>
      <c r="D1750" s="109"/>
      <c r="E1750" s="109"/>
      <c r="F1750" s="109"/>
      <c r="G1750" s="109"/>
      <c r="H1750" s="109"/>
      <c r="I1750" s="110"/>
    </row>
    <row r="1751" spans="2:9">
      <c r="B1751" s="109"/>
      <c r="C1751" s="109"/>
      <c r="D1751" s="109"/>
      <c r="E1751" s="109"/>
      <c r="F1751" s="109"/>
      <c r="G1751" s="109"/>
      <c r="H1751" s="109"/>
      <c r="I1751" s="110"/>
    </row>
    <row r="1752" spans="2:9">
      <c r="B1752" s="109"/>
      <c r="C1752" s="109"/>
      <c r="D1752" s="109"/>
      <c r="E1752" s="109"/>
      <c r="F1752" s="109"/>
      <c r="G1752" s="109"/>
      <c r="H1752" s="109"/>
      <c r="I1752" s="110"/>
    </row>
    <row r="1753" spans="2:9">
      <c r="B1753" s="109"/>
      <c r="C1753" s="109"/>
      <c r="D1753" s="109"/>
      <c r="E1753" s="109"/>
      <c r="F1753" s="109"/>
      <c r="G1753" s="109"/>
      <c r="H1753" s="109"/>
      <c r="I1753" s="110"/>
    </row>
    <row r="1754" spans="2:9">
      <c r="B1754" s="109"/>
      <c r="C1754" s="109"/>
      <c r="D1754" s="109"/>
      <c r="E1754" s="109"/>
      <c r="F1754" s="109"/>
      <c r="G1754" s="109"/>
      <c r="H1754" s="109"/>
      <c r="I1754" s="110"/>
    </row>
    <row r="1755" spans="2:9">
      <c r="B1755" s="109"/>
      <c r="C1755" s="109"/>
      <c r="D1755" s="109"/>
      <c r="E1755" s="109"/>
      <c r="F1755" s="109"/>
      <c r="G1755" s="109"/>
      <c r="H1755" s="109"/>
      <c r="I1755" s="110"/>
    </row>
    <row r="1756" spans="2:9">
      <c r="B1756" s="109"/>
      <c r="C1756" s="109"/>
      <c r="D1756" s="109"/>
      <c r="E1756" s="109"/>
      <c r="F1756" s="109"/>
      <c r="G1756" s="109"/>
      <c r="H1756" s="109"/>
      <c r="I1756" s="110"/>
    </row>
    <row r="1757" spans="2:9">
      <c r="B1757" s="109"/>
      <c r="C1757" s="109"/>
      <c r="D1757" s="109"/>
      <c r="E1757" s="109"/>
      <c r="F1757" s="109"/>
      <c r="G1757" s="109"/>
      <c r="H1757" s="109"/>
      <c r="I1757" s="110"/>
    </row>
    <row r="1758" spans="2:9">
      <c r="B1758" s="109"/>
      <c r="C1758" s="109"/>
      <c r="D1758" s="109"/>
      <c r="E1758" s="109"/>
      <c r="F1758" s="109"/>
      <c r="G1758" s="109"/>
      <c r="H1758" s="109"/>
      <c r="I1758" s="110"/>
    </row>
    <row r="1759" spans="2:9">
      <c r="B1759" s="109"/>
      <c r="C1759" s="109"/>
      <c r="D1759" s="109"/>
      <c r="E1759" s="109"/>
      <c r="F1759" s="109"/>
      <c r="G1759" s="109"/>
      <c r="H1759" s="109"/>
      <c r="I1759" s="110"/>
    </row>
    <row r="1760" spans="2:9">
      <c r="B1760" s="109"/>
      <c r="C1760" s="109"/>
      <c r="D1760" s="109"/>
      <c r="E1760" s="109"/>
      <c r="F1760" s="109"/>
      <c r="G1760" s="109"/>
      <c r="H1760" s="109"/>
      <c r="I1760" s="110"/>
    </row>
    <row r="1761" spans="2:9">
      <c r="B1761" s="109"/>
      <c r="C1761" s="109"/>
      <c r="D1761" s="109"/>
      <c r="E1761" s="109"/>
      <c r="F1761" s="109"/>
      <c r="G1761" s="109"/>
      <c r="H1761" s="109"/>
      <c r="I1761" s="110"/>
    </row>
    <row r="1762" spans="2:9">
      <c r="B1762" s="109"/>
      <c r="C1762" s="109"/>
      <c r="D1762" s="109"/>
      <c r="E1762" s="109"/>
      <c r="F1762" s="109"/>
      <c r="G1762" s="109"/>
      <c r="H1762" s="109"/>
      <c r="I1762" s="110"/>
    </row>
    <row r="1763" spans="2:9">
      <c r="B1763" s="109"/>
      <c r="C1763" s="109"/>
      <c r="D1763" s="109"/>
      <c r="E1763" s="109"/>
      <c r="F1763" s="109"/>
      <c r="G1763" s="109"/>
      <c r="H1763" s="109"/>
      <c r="I1763" s="110"/>
    </row>
    <row r="1764" spans="2:9">
      <c r="B1764" s="109"/>
      <c r="C1764" s="109"/>
      <c r="D1764" s="109"/>
      <c r="E1764" s="109"/>
      <c r="F1764" s="109"/>
      <c r="G1764" s="109"/>
      <c r="H1764" s="109"/>
      <c r="I1764" s="110"/>
    </row>
    <row r="1765" spans="2:9">
      <c r="B1765" s="109"/>
      <c r="C1765" s="109"/>
      <c r="D1765" s="109"/>
      <c r="E1765" s="109"/>
      <c r="F1765" s="109"/>
      <c r="G1765" s="109"/>
      <c r="H1765" s="109"/>
      <c r="I1765" s="110"/>
    </row>
    <row r="1766" spans="2:9">
      <c r="B1766" s="109"/>
      <c r="C1766" s="109"/>
      <c r="D1766" s="109"/>
      <c r="E1766" s="109"/>
      <c r="F1766" s="109"/>
      <c r="G1766" s="109"/>
      <c r="H1766" s="109"/>
      <c r="I1766" s="110"/>
    </row>
    <row r="1767" spans="2:9">
      <c r="B1767" s="109"/>
      <c r="C1767" s="109"/>
      <c r="D1767" s="109"/>
      <c r="E1767" s="109"/>
      <c r="F1767" s="109"/>
      <c r="G1767" s="109"/>
      <c r="H1767" s="109"/>
      <c r="I1767" s="110"/>
    </row>
    <row r="1768" spans="2:9">
      <c r="B1768" s="109"/>
      <c r="C1768" s="109"/>
      <c r="D1768" s="109"/>
      <c r="E1768" s="109"/>
      <c r="F1768" s="109"/>
      <c r="G1768" s="109"/>
      <c r="H1768" s="109"/>
      <c r="I1768" s="110"/>
    </row>
    <row r="1769" spans="2:9">
      <c r="B1769" s="109"/>
      <c r="C1769" s="109"/>
      <c r="D1769" s="109"/>
      <c r="E1769" s="109"/>
      <c r="F1769" s="109"/>
      <c r="G1769" s="109"/>
      <c r="H1769" s="109"/>
      <c r="I1769" s="110"/>
    </row>
    <row r="1770" spans="2:9">
      <c r="B1770" s="109"/>
      <c r="C1770" s="109"/>
      <c r="D1770" s="109"/>
      <c r="E1770" s="109"/>
      <c r="F1770" s="109"/>
      <c r="G1770" s="109"/>
      <c r="H1770" s="109"/>
      <c r="I1770" s="110"/>
    </row>
    <row r="1771" spans="2:9">
      <c r="B1771" s="109"/>
      <c r="C1771" s="109"/>
      <c r="D1771" s="109"/>
      <c r="E1771" s="109"/>
      <c r="F1771" s="109"/>
      <c r="G1771" s="109"/>
      <c r="H1771" s="109"/>
      <c r="I1771" s="110"/>
    </row>
    <row r="1772" spans="2:9">
      <c r="B1772" s="109"/>
      <c r="C1772" s="109"/>
      <c r="D1772" s="109"/>
      <c r="E1772" s="109"/>
      <c r="F1772" s="109"/>
      <c r="G1772" s="109"/>
      <c r="H1772" s="109"/>
      <c r="I1772" s="110"/>
    </row>
    <row r="1773" spans="2:9">
      <c r="B1773" s="109"/>
      <c r="C1773" s="109"/>
      <c r="D1773" s="109"/>
      <c r="E1773" s="109"/>
      <c r="F1773" s="109"/>
      <c r="G1773" s="109"/>
      <c r="H1773" s="109"/>
      <c r="I1773" s="110"/>
    </row>
    <row r="1774" spans="2:9">
      <c r="B1774" s="109"/>
      <c r="C1774" s="109"/>
      <c r="D1774" s="109"/>
      <c r="E1774" s="109"/>
      <c r="F1774" s="109"/>
      <c r="G1774" s="109"/>
      <c r="H1774" s="109"/>
      <c r="I1774" s="110"/>
    </row>
    <row r="1775" spans="2:9">
      <c r="B1775" s="109"/>
      <c r="C1775" s="109"/>
      <c r="D1775" s="109"/>
      <c r="E1775" s="109"/>
      <c r="F1775" s="109"/>
      <c r="G1775" s="109"/>
      <c r="H1775" s="109"/>
      <c r="I1775" s="110"/>
    </row>
    <row r="1776" spans="2:9">
      <c r="B1776" s="109"/>
      <c r="C1776" s="109"/>
      <c r="D1776" s="109"/>
      <c r="E1776" s="109"/>
      <c r="F1776" s="109"/>
      <c r="G1776" s="109"/>
      <c r="H1776" s="109"/>
      <c r="I1776" s="110"/>
    </row>
    <row r="1777" spans="2:9">
      <c r="B1777" s="109"/>
      <c r="C1777" s="109"/>
      <c r="D1777" s="109"/>
      <c r="E1777" s="109"/>
      <c r="F1777" s="109"/>
      <c r="G1777" s="109"/>
      <c r="H1777" s="109"/>
      <c r="I1777" s="110"/>
    </row>
    <row r="1778" spans="2:9">
      <c r="B1778" s="109"/>
      <c r="C1778" s="109"/>
      <c r="D1778" s="109"/>
      <c r="E1778" s="109"/>
      <c r="F1778" s="109"/>
      <c r="G1778" s="109"/>
      <c r="H1778" s="109"/>
      <c r="I1778" s="110"/>
    </row>
    <row r="1779" spans="2:9">
      <c r="B1779" s="109"/>
      <c r="C1779" s="109"/>
      <c r="D1779" s="109"/>
      <c r="E1779" s="109"/>
      <c r="F1779" s="109"/>
      <c r="G1779" s="109"/>
      <c r="H1779" s="109"/>
      <c r="I1779" s="110"/>
    </row>
    <row r="1780" spans="2:9">
      <c r="B1780" s="109"/>
      <c r="C1780" s="109"/>
      <c r="D1780" s="109"/>
      <c r="E1780" s="109"/>
      <c r="F1780" s="109"/>
      <c r="G1780" s="109"/>
      <c r="H1780" s="109"/>
      <c r="I1780" s="110"/>
    </row>
    <row r="1781" spans="2:9">
      <c r="B1781" s="109"/>
      <c r="C1781" s="109"/>
      <c r="D1781" s="109"/>
      <c r="E1781" s="109"/>
      <c r="F1781" s="109"/>
      <c r="G1781" s="109"/>
      <c r="H1781" s="109"/>
      <c r="I1781" s="110"/>
    </row>
    <row r="1782" spans="2:9">
      <c r="B1782" s="109"/>
      <c r="C1782" s="109"/>
      <c r="D1782" s="109"/>
      <c r="E1782" s="109"/>
      <c r="F1782" s="109"/>
      <c r="G1782" s="109"/>
      <c r="H1782" s="109"/>
      <c r="I1782" s="110"/>
    </row>
    <row r="1783" spans="2:9">
      <c r="B1783" s="109"/>
      <c r="C1783" s="109"/>
      <c r="D1783" s="109"/>
      <c r="E1783" s="109"/>
      <c r="F1783" s="109"/>
      <c r="G1783" s="109"/>
      <c r="H1783" s="109"/>
      <c r="I1783" s="110"/>
    </row>
    <row r="1784" spans="2:9">
      <c r="B1784" s="109"/>
      <c r="C1784" s="109"/>
      <c r="D1784" s="109"/>
      <c r="E1784" s="109"/>
      <c r="F1784" s="109"/>
      <c r="G1784" s="109"/>
      <c r="H1784" s="109"/>
      <c r="I1784" s="110"/>
    </row>
    <row r="1785" spans="2:9">
      <c r="B1785" s="109"/>
      <c r="C1785" s="109"/>
      <c r="D1785" s="109"/>
      <c r="E1785" s="109"/>
      <c r="F1785" s="109"/>
      <c r="G1785" s="109"/>
      <c r="H1785" s="109"/>
      <c r="I1785" s="110"/>
    </row>
    <row r="1786" spans="2:9">
      <c r="B1786" s="109"/>
      <c r="C1786" s="109"/>
      <c r="D1786" s="109"/>
      <c r="E1786" s="109"/>
      <c r="F1786" s="109"/>
      <c r="G1786" s="109"/>
      <c r="H1786" s="109"/>
      <c r="I1786" s="110"/>
    </row>
    <row r="1787" spans="2:9">
      <c r="B1787" s="109"/>
      <c r="C1787" s="109"/>
      <c r="D1787" s="109"/>
      <c r="E1787" s="109"/>
      <c r="F1787" s="109"/>
      <c r="G1787" s="109"/>
      <c r="H1787" s="109"/>
      <c r="I1787" s="110"/>
    </row>
    <row r="1788" spans="2:9">
      <c r="B1788" s="109"/>
      <c r="C1788" s="109"/>
      <c r="D1788" s="109"/>
      <c r="E1788" s="109"/>
      <c r="F1788" s="109"/>
      <c r="G1788" s="109"/>
      <c r="H1788" s="109"/>
      <c r="I1788" s="110"/>
    </row>
    <row r="1789" spans="2:9">
      <c r="B1789" s="109"/>
      <c r="C1789" s="109"/>
      <c r="D1789" s="109"/>
      <c r="E1789" s="109"/>
      <c r="F1789" s="109"/>
      <c r="G1789" s="109"/>
      <c r="H1789" s="109"/>
      <c r="I1789" s="110"/>
    </row>
    <row r="1790" spans="2:9">
      <c r="B1790" s="109"/>
      <c r="C1790" s="109"/>
      <c r="D1790" s="109"/>
      <c r="E1790" s="109"/>
      <c r="F1790" s="109"/>
      <c r="G1790" s="109"/>
      <c r="H1790" s="109"/>
      <c r="I1790" s="110"/>
    </row>
    <row r="1791" spans="2:9">
      <c r="B1791" s="109"/>
      <c r="C1791" s="109"/>
      <c r="D1791" s="109"/>
      <c r="E1791" s="109"/>
      <c r="F1791" s="109"/>
      <c r="G1791" s="109"/>
      <c r="H1791" s="109"/>
      <c r="I1791" s="110"/>
    </row>
    <row r="1792" spans="2:9">
      <c r="B1792" s="109"/>
      <c r="C1792" s="109"/>
      <c r="D1792" s="109"/>
      <c r="E1792" s="109"/>
      <c r="F1792" s="109"/>
      <c r="G1792" s="109"/>
      <c r="H1792" s="109"/>
      <c r="I1792" s="110"/>
    </row>
    <row r="1793" spans="2:9">
      <c r="B1793" s="109"/>
      <c r="C1793" s="109"/>
      <c r="D1793" s="109"/>
      <c r="E1793" s="109"/>
      <c r="F1793" s="109"/>
      <c r="G1793" s="109"/>
      <c r="H1793" s="109"/>
      <c r="I1793" s="110"/>
    </row>
    <row r="1794" spans="2:9">
      <c r="B1794" s="109"/>
      <c r="C1794" s="109"/>
      <c r="D1794" s="109"/>
      <c r="E1794" s="109"/>
      <c r="F1794" s="109"/>
      <c r="G1794" s="109"/>
      <c r="H1794" s="109"/>
      <c r="I1794" s="110"/>
    </row>
    <row r="1795" spans="2:9">
      <c r="B1795" s="109"/>
      <c r="C1795" s="109"/>
      <c r="D1795" s="109"/>
      <c r="E1795" s="109"/>
      <c r="F1795" s="109"/>
      <c r="G1795" s="109"/>
      <c r="H1795" s="109"/>
      <c r="I1795" s="110"/>
    </row>
    <row r="1796" spans="2:9">
      <c r="B1796" s="109"/>
      <c r="C1796" s="109"/>
      <c r="D1796" s="109"/>
      <c r="E1796" s="109"/>
      <c r="F1796" s="109"/>
      <c r="G1796" s="109"/>
      <c r="H1796" s="109"/>
      <c r="I1796" s="110"/>
    </row>
    <row r="1797" spans="2:9">
      <c r="B1797" s="109"/>
      <c r="C1797" s="109"/>
      <c r="D1797" s="109"/>
      <c r="E1797" s="109"/>
      <c r="F1797" s="109"/>
      <c r="G1797" s="109"/>
      <c r="H1797" s="109"/>
      <c r="I1797" s="110"/>
    </row>
    <row r="1798" spans="2:9">
      <c r="B1798" s="109"/>
      <c r="C1798" s="109"/>
      <c r="D1798" s="109"/>
      <c r="E1798" s="109"/>
      <c r="F1798" s="109"/>
      <c r="G1798" s="109"/>
      <c r="H1798" s="109"/>
      <c r="I1798" s="110"/>
    </row>
    <row r="1799" spans="2:9">
      <c r="B1799" s="109"/>
      <c r="C1799" s="109"/>
      <c r="D1799" s="109"/>
      <c r="E1799" s="109"/>
      <c r="F1799" s="109"/>
      <c r="G1799" s="109"/>
      <c r="H1799" s="109"/>
      <c r="I1799" s="110"/>
    </row>
    <row r="1800" spans="2:9">
      <c r="B1800" s="109"/>
      <c r="C1800" s="109"/>
      <c r="D1800" s="109"/>
      <c r="E1800" s="109"/>
      <c r="F1800" s="109"/>
      <c r="G1800" s="109"/>
      <c r="H1800" s="109"/>
      <c r="I1800" s="110"/>
    </row>
    <row r="1801" spans="2:9">
      <c r="B1801" s="109"/>
      <c r="C1801" s="109"/>
      <c r="D1801" s="109"/>
      <c r="E1801" s="109"/>
      <c r="F1801" s="109"/>
      <c r="G1801" s="109"/>
      <c r="H1801" s="109"/>
      <c r="I1801" s="110"/>
    </row>
    <row r="1802" spans="2:9">
      <c r="B1802" s="109"/>
      <c r="C1802" s="109"/>
      <c r="D1802" s="109"/>
      <c r="E1802" s="109"/>
      <c r="F1802" s="109"/>
      <c r="G1802" s="109"/>
      <c r="H1802" s="109"/>
      <c r="I1802" s="110"/>
    </row>
    <row r="1803" spans="2:9">
      <c r="B1803" s="109"/>
      <c r="C1803" s="109"/>
      <c r="D1803" s="109"/>
      <c r="E1803" s="109"/>
      <c r="F1803" s="109"/>
      <c r="G1803" s="109"/>
      <c r="H1803" s="109"/>
      <c r="I1803" s="110"/>
    </row>
    <row r="1804" spans="2:9">
      <c r="B1804" s="109"/>
      <c r="C1804" s="109"/>
      <c r="D1804" s="109"/>
      <c r="E1804" s="109"/>
      <c r="F1804" s="109"/>
      <c r="G1804" s="109"/>
      <c r="H1804" s="109"/>
      <c r="I1804" s="110"/>
    </row>
    <row r="1805" spans="2:9">
      <c r="B1805" s="109"/>
      <c r="C1805" s="109"/>
      <c r="D1805" s="109"/>
      <c r="E1805" s="109"/>
      <c r="F1805" s="109"/>
      <c r="G1805" s="109"/>
      <c r="H1805" s="109"/>
      <c r="I1805" s="110"/>
    </row>
    <row r="1806" spans="2:9">
      <c r="B1806" s="109"/>
      <c r="C1806" s="109"/>
      <c r="D1806" s="109"/>
      <c r="E1806" s="109"/>
      <c r="F1806" s="109"/>
      <c r="G1806" s="109"/>
      <c r="H1806" s="109"/>
      <c r="I1806" s="110"/>
    </row>
    <row r="1807" spans="2:9">
      <c r="B1807" s="109"/>
      <c r="C1807" s="109"/>
      <c r="D1807" s="109"/>
      <c r="E1807" s="109"/>
      <c r="F1807" s="109"/>
      <c r="G1807" s="109"/>
      <c r="H1807" s="109"/>
      <c r="I1807" s="110"/>
    </row>
    <row r="1808" spans="2:9">
      <c r="B1808" s="109"/>
      <c r="C1808" s="109"/>
      <c r="D1808" s="109"/>
      <c r="E1808" s="109"/>
      <c r="F1808" s="109"/>
      <c r="G1808" s="109"/>
      <c r="H1808" s="109"/>
      <c r="I1808" s="110"/>
    </row>
    <row r="1809" spans="2:9">
      <c r="B1809" s="109"/>
      <c r="C1809" s="109"/>
      <c r="D1809" s="109"/>
      <c r="E1809" s="109"/>
      <c r="F1809" s="109"/>
      <c r="G1809" s="109"/>
      <c r="H1809" s="109"/>
      <c r="I1809" s="110"/>
    </row>
    <row r="1810" spans="2:9">
      <c r="B1810" s="109"/>
      <c r="C1810" s="109"/>
      <c r="D1810" s="109"/>
      <c r="E1810" s="109"/>
      <c r="F1810" s="109"/>
      <c r="G1810" s="109"/>
      <c r="H1810" s="109"/>
      <c r="I1810" s="110"/>
    </row>
    <row r="1811" spans="2:9">
      <c r="B1811" s="109"/>
      <c r="C1811" s="109"/>
      <c r="D1811" s="109"/>
      <c r="E1811" s="109"/>
      <c r="F1811" s="109"/>
      <c r="G1811" s="109"/>
      <c r="H1811" s="109"/>
      <c r="I1811" s="110"/>
    </row>
    <row r="1812" spans="2:9">
      <c r="B1812" s="109"/>
      <c r="C1812" s="109"/>
      <c r="D1812" s="109"/>
      <c r="E1812" s="109"/>
      <c r="F1812" s="109"/>
      <c r="G1812" s="109"/>
      <c r="H1812" s="109"/>
      <c r="I1812" s="110"/>
    </row>
    <row r="1813" spans="2:9">
      <c r="B1813" s="109"/>
      <c r="C1813" s="109"/>
      <c r="D1813" s="109"/>
      <c r="E1813" s="109"/>
      <c r="F1813" s="109"/>
      <c r="G1813" s="109"/>
      <c r="H1813" s="109"/>
      <c r="I1813" s="110"/>
    </row>
    <row r="1814" spans="2:9">
      <c r="B1814" s="109"/>
      <c r="C1814" s="109"/>
      <c r="D1814" s="109"/>
      <c r="E1814" s="109"/>
      <c r="F1814" s="109"/>
      <c r="G1814" s="109"/>
      <c r="H1814" s="109"/>
      <c r="I1814" s="110"/>
    </row>
    <row r="1815" spans="2:9">
      <c r="B1815" s="109"/>
      <c r="C1815" s="109"/>
      <c r="D1815" s="109"/>
      <c r="E1815" s="109"/>
      <c r="F1815" s="109"/>
      <c r="G1815" s="109"/>
      <c r="H1815" s="109"/>
      <c r="I1815" s="110"/>
    </row>
    <row r="1816" spans="2:9">
      <c r="B1816" s="109"/>
      <c r="C1816" s="109"/>
      <c r="D1816" s="109"/>
      <c r="E1816" s="109"/>
      <c r="F1816" s="109"/>
      <c r="G1816" s="109"/>
      <c r="H1816" s="109"/>
      <c r="I1816" s="110"/>
    </row>
    <row r="1817" spans="2:9">
      <c r="B1817" s="109"/>
      <c r="C1817" s="109"/>
      <c r="D1817" s="109"/>
      <c r="E1817" s="109"/>
      <c r="F1817" s="109"/>
      <c r="G1817" s="109"/>
      <c r="H1817" s="109"/>
      <c r="I1817" s="110"/>
    </row>
    <row r="1818" spans="2:9">
      <c r="B1818" s="109"/>
      <c r="C1818" s="109"/>
      <c r="D1818" s="109"/>
      <c r="E1818" s="109"/>
      <c r="F1818" s="109"/>
      <c r="G1818" s="109"/>
      <c r="H1818" s="109"/>
      <c r="I1818" s="110"/>
    </row>
    <row r="1819" spans="2:9">
      <c r="B1819" s="109"/>
      <c r="C1819" s="109"/>
      <c r="D1819" s="109"/>
      <c r="E1819" s="109"/>
      <c r="F1819" s="109"/>
      <c r="G1819" s="109"/>
      <c r="H1819" s="109"/>
      <c r="I1819" s="110"/>
    </row>
    <row r="1820" spans="2:9">
      <c r="B1820" s="109"/>
      <c r="C1820" s="109"/>
      <c r="D1820" s="109"/>
      <c r="E1820" s="109"/>
      <c r="F1820" s="109"/>
      <c r="G1820" s="109"/>
      <c r="H1820" s="109"/>
      <c r="I1820" s="110"/>
    </row>
    <row r="1821" spans="2:9">
      <c r="B1821" s="109"/>
      <c r="C1821" s="109"/>
      <c r="D1821" s="109"/>
      <c r="E1821" s="109"/>
      <c r="F1821" s="109"/>
      <c r="G1821" s="109"/>
      <c r="H1821" s="109"/>
      <c r="I1821" s="110"/>
    </row>
    <row r="1822" spans="2:9">
      <c r="B1822" s="109"/>
      <c r="C1822" s="109"/>
      <c r="D1822" s="109"/>
      <c r="E1822" s="109"/>
      <c r="F1822" s="109"/>
      <c r="G1822" s="109"/>
      <c r="H1822" s="109"/>
      <c r="I1822" s="110"/>
    </row>
    <row r="1823" spans="2:9">
      <c r="B1823" s="109"/>
      <c r="C1823" s="109"/>
      <c r="D1823" s="109"/>
      <c r="E1823" s="109"/>
      <c r="F1823" s="109"/>
      <c r="G1823" s="109"/>
      <c r="H1823" s="109"/>
      <c r="I1823" s="110"/>
    </row>
    <row r="1824" spans="2:9">
      <c r="B1824" s="109"/>
      <c r="C1824" s="109"/>
      <c r="D1824" s="109"/>
      <c r="E1824" s="109"/>
      <c r="F1824" s="109"/>
      <c r="G1824" s="109"/>
      <c r="H1824" s="109"/>
      <c r="I1824" s="110"/>
    </row>
    <row r="1825" spans="2:9">
      <c r="B1825" s="109"/>
      <c r="C1825" s="109"/>
      <c r="D1825" s="109"/>
      <c r="E1825" s="109"/>
      <c r="F1825" s="109"/>
      <c r="G1825" s="109"/>
      <c r="H1825" s="109"/>
      <c r="I1825" s="110"/>
    </row>
    <row r="1826" spans="2:9">
      <c r="B1826" s="109"/>
      <c r="C1826" s="109"/>
      <c r="D1826" s="109"/>
      <c r="E1826" s="109"/>
      <c r="F1826" s="109"/>
      <c r="G1826" s="109"/>
      <c r="H1826" s="109"/>
      <c r="I1826" s="110"/>
    </row>
    <row r="1827" spans="2:9">
      <c r="B1827" s="109"/>
      <c r="C1827" s="109"/>
      <c r="D1827" s="109"/>
      <c r="E1827" s="109"/>
      <c r="F1827" s="109"/>
      <c r="G1827" s="109"/>
      <c r="H1827" s="109"/>
      <c r="I1827" s="110"/>
    </row>
    <row r="1828" spans="2:9">
      <c r="B1828" s="109"/>
      <c r="C1828" s="109"/>
      <c r="D1828" s="109"/>
      <c r="E1828" s="109"/>
      <c r="F1828" s="109"/>
      <c r="G1828" s="109"/>
      <c r="H1828" s="109"/>
      <c r="I1828" s="110"/>
    </row>
    <row r="1829" spans="2:9">
      <c r="B1829" s="109"/>
      <c r="C1829" s="109"/>
      <c r="D1829" s="109"/>
      <c r="E1829" s="109"/>
      <c r="F1829" s="109"/>
      <c r="G1829" s="109"/>
      <c r="H1829" s="109"/>
      <c r="I1829" s="110"/>
    </row>
    <row r="1830" spans="2:9">
      <c r="B1830" s="109"/>
      <c r="C1830" s="109"/>
      <c r="D1830" s="109"/>
      <c r="E1830" s="109"/>
      <c r="F1830" s="109"/>
      <c r="G1830" s="109"/>
      <c r="H1830" s="109"/>
      <c r="I1830" s="110"/>
    </row>
    <row r="1831" spans="2:9">
      <c r="B1831" s="109"/>
      <c r="C1831" s="109"/>
      <c r="D1831" s="109"/>
      <c r="E1831" s="109"/>
      <c r="F1831" s="109"/>
      <c r="G1831" s="109"/>
      <c r="H1831" s="109"/>
      <c r="I1831" s="110"/>
    </row>
    <row r="1832" spans="2:9">
      <c r="B1832" s="109"/>
      <c r="C1832" s="109"/>
      <c r="D1832" s="109"/>
      <c r="E1832" s="109"/>
      <c r="F1832" s="109"/>
      <c r="G1832" s="109"/>
      <c r="H1832" s="109"/>
      <c r="I1832" s="110"/>
    </row>
    <row r="1833" spans="2:9">
      <c r="B1833" s="109"/>
      <c r="C1833" s="109"/>
      <c r="D1833" s="109"/>
      <c r="E1833" s="109"/>
      <c r="F1833" s="109"/>
      <c r="G1833" s="109"/>
      <c r="H1833" s="109"/>
      <c r="I1833" s="110"/>
    </row>
    <row r="1834" spans="2:9">
      <c r="B1834" s="109"/>
      <c r="C1834" s="109"/>
      <c r="D1834" s="109"/>
      <c r="E1834" s="109"/>
      <c r="F1834" s="109"/>
      <c r="G1834" s="109"/>
      <c r="H1834" s="109"/>
      <c r="I1834" s="110"/>
    </row>
    <row r="1835" spans="2:9">
      <c r="B1835" s="109"/>
      <c r="C1835" s="109"/>
      <c r="D1835" s="109"/>
      <c r="E1835" s="109"/>
      <c r="F1835" s="109"/>
      <c r="G1835" s="109"/>
      <c r="H1835" s="109"/>
      <c r="I1835" s="110"/>
    </row>
    <row r="1836" spans="2:9">
      <c r="B1836" s="109"/>
      <c r="C1836" s="109"/>
      <c r="D1836" s="109"/>
      <c r="E1836" s="109"/>
      <c r="F1836" s="109"/>
      <c r="G1836" s="109"/>
      <c r="H1836" s="109"/>
      <c r="I1836" s="110"/>
    </row>
    <row r="1837" spans="2:9">
      <c r="B1837" s="109"/>
      <c r="C1837" s="109"/>
      <c r="D1837" s="109"/>
      <c r="E1837" s="109"/>
      <c r="F1837" s="109"/>
      <c r="G1837" s="109"/>
      <c r="H1837" s="109"/>
      <c r="I1837" s="110"/>
    </row>
    <row r="1838" spans="2:9">
      <c r="B1838" s="109"/>
      <c r="C1838" s="109"/>
      <c r="D1838" s="109"/>
      <c r="E1838" s="109"/>
      <c r="F1838" s="109"/>
      <c r="G1838" s="109"/>
      <c r="H1838" s="109"/>
      <c r="I1838" s="110"/>
    </row>
    <row r="1839" spans="2:9">
      <c r="B1839" s="109"/>
      <c r="C1839" s="109"/>
      <c r="D1839" s="109"/>
      <c r="E1839" s="109"/>
      <c r="F1839" s="109"/>
      <c r="G1839" s="109"/>
      <c r="H1839" s="109"/>
      <c r="I1839" s="110"/>
    </row>
    <row r="1840" spans="2:9">
      <c r="B1840" s="109"/>
      <c r="C1840" s="109"/>
      <c r="D1840" s="109"/>
      <c r="E1840" s="109"/>
      <c r="F1840" s="109"/>
      <c r="G1840" s="109"/>
      <c r="H1840" s="109"/>
      <c r="I1840" s="110"/>
    </row>
    <row r="1841" spans="2:9">
      <c r="B1841" s="109"/>
      <c r="C1841" s="109"/>
      <c r="D1841" s="109"/>
      <c r="E1841" s="109"/>
      <c r="F1841" s="109"/>
      <c r="G1841" s="109"/>
      <c r="H1841" s="109"/>
      <c r="I1841" s="110"/>
    </row>
    <row r="1842" spans="2:9">
      <c r="B1842" s="109"/>
      <c r="C1842" s="109"/>
      <c r="D1842" s="109"/>
      <c r="E1842" s="109"/>
      <c r="F1842" s="109"/>
      <c r="G1842" s="109"/>
      <c r="H1842" s="109"/>
      <c r="I1842" s="110"/>
    </row>
    <row r="1843" spans="2:9">
      <c r="B1843" s="109"/>
      <c r="C1843" s="109"/>
      <c r="D1843" s="109"/>
      <c r="E1843" s="109"/>
      <c r="F1843" s="109"/>
      <c r="G1843" s="109"/>
      <c r="H1843" s="109"/>
      <c r="I1843" s="110"/>
    </row>
    <row r="1844" spans="2:9">
      <c r="B1844" s="109"/>
      <c r="C1844" s="109"/>
      <c r="D1844" s="109"/>
      <c r="E1844" s="109"/>
      <c r="F1844" s="109"/>
      <c r="G1844" s="109"/>
      <c r="H1844" s="109"/>
      <c r="I1844" s="110"/>
    </row>
    <row r="1845" spans="2:9">
      <c r="B1845" s="109"/>
      <c r="C1845" s="109"/>
      <c r="D1845" s="109"/>
      <c r="E1845" s="109"/>
      <c r="F1845" s="109"/>
      <c r="G1845" s="109"/>
      <c r="H1845" s="109"/>
      <c r="I1845" s="110"/>
    </row>
    <row r="1846" spans="2:9">
      <c r="B1846" s="109"/>
      <c r="C1846" s="109"/>
      <c r="D1846" s="109"/>
      <c r="E1846" s="109"/>
      <c r="F1846" s="109"/>
      <c r="G1846" s="109"/>
      <c r="H1846" s="109"/>
      <c r="I1846" s="110"/>
    </row>
    <row r="1847" spans="2:9">
      <c r="B1847" s="109"/>
      <c r="C1847" s="109"/>
      <c r="D1847" s="109"/>
      <c r="E1847" s="109"/>
      <c r="F1847" s="109"/>
      <c r="G1847" s="109"/>
      <c r="H1847" s="109"/>
      <c r="I1847" s="110"/>
    </row>
    <row r="1848" spans="2:9">
      <c r="B1848" s="109"/>
      <c r="C1848" s="109"/>
      <c r="D1848" s="109"/>
      <c r="E1848" s="109"/>
      <c r="F1848" s="109"/>
      <c r="G1848" s="109"/>
      <c r="H1848" s="109"/>
      <c r="I1848" s="110"/>
    </row>
    <row r="1849" spans="2:9">
      <c r="B1849" s="109"/>
      <c r="C1849" s="109"/>
      <c r="D1849" s="109"/>
      <c r="E1849" s="109"/>
      <c r="F1849" s="109"/>
      <c r="G1849" s="109"/>
      <c r="H1849" s="109"/>
      <c r="I1849" s="110"/>
    </row>
    <row r="1850" spans="2:9">
      <c r="B1850" s="109"/>
      <c r="C1850" s="109"/>
      <c r="D1850" s="109"/>
      <c r="E1850" s="109"/>
      <c r="F1850" s="109"/>
      <c r="G1850" s="109"/>
      <c r="H1850" s="109"/>
      <c r="I1850" s="110"/>
    </row>
    <row r="1851" spans="2:9">
      <c r="B1851" s="109"/>
      <c r="C1851" s="109"/>
      <c r="D1851" s="109"/>
      <c r="E1851" s="109"/>
      <c r="F1851" s="109"/>
      <c r="G1851" s="109"/>
      <c r="H1851" s="109"/>
      <c r="I1851" s="110"/>
    </row>
    <row r="1852" spans="2:9">
      <c r="B1852" s="109"/>
      <c r="C1852" s="109"/>
      <c r="D1852" s="109"/>
      <c r="E1852" s="109"/>
      <c r="F1852" s="109"/>
      <c r="G1852" s="109"/>
      <c r="H1852" s="109"/>
      <c r="I1852" s="110"/>
    </row>
    <row r="1853" spans="2:9">
      <c r="B1853" s="109"/>
      <c r="C1853" s="109"/>
      <c r="D1853" s="109"/>
      <c r="E1853" s="109"/>
      <c r="F1853" s="109"/>
      <c r="G1853" s="109"/>
      <c r="H1853" s="109"/>
      <c r="I1853" s="110"/>
    </row>
    <row r="1854" spans="2:9">
      <c r="B1854" s="109"/>
      <c r="C1854" s="109"/>
      <c r="D1854" s="109"/>
      <c r="E1854" s="109"/>
      <c r="F1854" s="109"/>
      <c r="G1854" s="109"/>
      <c r="H1854" s="109"/>
      <c r="I1854" s="110"/>
    </row>
    <row r="1855" spans="2:9">
      <c r="B1855" s="109"/>
      <c r="C1855" s="109"/>
      <c r="D1855" s="109"/>
      <c r="E1855" s="109"/>
      <c r="F1855" s="109"/>
      <c r="G1855" s="109"/>
      <c r="H1855" s="109"/>
      <c r="I1855" s="110"/>
    </row>
    <row r="1856" spans="2:9">
      <c r="B1856" s="109"/>
      <c r="C1856" s="109"/>
      <c r="D1856" s="109"/>
      <c r="E1856" s="109"/>
      <c r="F1856" s="109"/>
      <c r="G1856" s="109"/>
      <c r="H1856" s="109"/>
      <c r="I1856" s="110"/>
    </row>
    <row r="1857" spans="2:9">
      <c r="B1857" s="109"/>
      <c r="C1857" s="109"/>
      <c r="D1857" s="109"/>
      <c r="E1857" s="109"/>
      <c r="F1857" s="109"/>
      <c r="G1857" s="109"/>
      <c r="H1857" s="109"/>
      <c r="I1857" s="110"/>
    </row>
    <row r="1858" spans="2:9">
      <c r="B1858" s="109"/>
      <c r="C1858" s="109"/>
      <c r="D1858" s="109"/>
      <c r="E1858" s="109"/>
      <c r="F1858" s="109"/>
      <c r="G1858" s="109"/>
      <c r="H1858" s="109"/>
      <c r="I1858" s="110"/>
    </row>
    <row r="1859" spans="2:9">
      <c r="B1859" s="109"/>
      <c r="C1859" s="109"/>
      <c r="D1859" s="109"/>
      <c r="E1859" s="109"/>
      <c r="F1859" s="109"/>
      <c r="G1859" s="109"/>
      <c r="H1859" s="109"/>
      <c r="I1859" s="110"/>
    </row>
    <row r="1860" spans="2:9">
      <c r="B1860" s="109"/>
      <c r="C1860" s="109"/>
      <c r="D1860" s="109"/>
      <c r="E1860" s="109"/>
      <c r="F1860" s="109"/>
      <c r="G1860" s="109"/>
      <c r="H1860" s="109"/>
      <c r="I1860" s="110"/>
    </row>
    <row r="1861" spans="2:9">
      <c r="B1861" s="109"/>
      <c r="C1861" s="109"/>
      <c r="D1861" s="109"/>
      <c r="E1861" s="109"/>
      <c r="F1861" s="109"/>
      <c r="G1861" s="109"/>
      <c r="H1861" s="109"/>
      <c r="I1861" s="110"/>
    </row>
    <row r="1862" spans="2:9">
      <c r="B1862" s="109"/>
      <c r="C1862" s="109"/>
      <c r="D1862" s="109"/>
      <c r="E1862" s="109"/>
      <c r="F1862" s="109"/>
      <c r="G1862" s="109"/>
      <c r="H1862" s="109"/>
      <c r="I1862" s="110"/>
    </row>
    <row r="1863" spans="2:9">
      <c r="B1863" s="109"/>
      <c r="C1863" s="109"/>
      <c r="D1863" s="109"/>
      <c r="E1863" s="109"/>
      <c r="F1863" s="109"/>
      <c r="G1863" s="109"/>
      <c r="H1863" s="109"/>
      <c r="I1863" s="110"/>
    </row>
    <row r="1864" spans="2:9">
      <c r="B1864" s="109"/>
      <c r="C1864" s="109"/>
      <c r="D1864" s="109"/>
      <c r="E1864" s="109"/>
      <c r="F1864" s="109"/>
      <c r="G1864" s="109"/>
      <c r="H1864" s="109"/>
      <c r="I1864" s="110"/>
    </row>
    <row r="1865" spans="2:9">
      <c r="B1865" s="109"/>
      <c r="C1865" s="109"/>
      <c r="D1865" s="109"/>
      <c r="E1865" s="109"/>
      <c r="F1865" s="109"/>
      <c r="G1865" s="109"/>
      <c r="H1865" s="109"/>
      <c r="I1865" s="110"/>
    </row>
    <row r="1866" spans="2:9">
      <c r="B1866" s="109"/>
      <c r="C1866" s="109"/>
      <c r="D1866" s="109"/>
      <c r="E1866" s="109"/>
      <c r="F1866" s="109"/>
      <c r="G1866" s="109"/>
      <c r="H1866" s="109"/>
      <c r="I1866" s="110"/>
    </row>
    <row r="1867" spans="2:9">
      <c r="B1867" s="109"/>
      <c r="C1867" s="109"/>
      <c r="D1867" s="109"/>
      <c r="E1867" s="109"/>
      <c r="F1867" s="109"/>
      <c r="G1867" s="109"/>
      <c r="H1867" s="109"/>
      <c r="I1867" s="110"/>
    </row>
    <row r="1868" spans="2:9">
      <c r="B1868" s="109"/>
      <c r="C1868" s="109"/>
      <c r="D1868" s="109"/>
      <c r="E1868" s="109"/>
      <c r="F1868" s="109"/>
      <c r="G1868" s="109"/>
      <c r="H1868" s="109"/>
      <c r="I1868" s="110"/>
    </row>
    <row r="1869" spans="2:9">
      <c r="B1869" s="109"/>
      <c r="C1869" s="109"/>
      <c r="D1869" s="109"/>
      <c r="E1869" s="109"/>
      <c r="F1869" s="109"/>
      <c r="G1869" s="109"/>
      <c r="H1869" s="109"/>
      <c r="I1869" s="110"/>
    </row>
    <row r="1870" spans="2:9">
      <c r="B1870" s="109"/>
      <c r="C1870" s="109"/>
      <c r="D1870" s="109"/>
      <c r="E1870" s="109"/>
      <c r="F1870" s="109"/>
      <c r="G1870" s="109"/>
      <c r="H1870" s="109"/>
      <c r="I1870" s="110"/>
    </row>
    <row r="1871" spans="2:9">
      <c r="B1871" s="109"/>
      <c r="C1871" s="109"/>
      <c r="D1871" s="109"/>
      <c r="E1871" s="109"/>
      <c r="F1871" s="109"/>
      <c r="G1871" s="109"/>
      <c r="H1871" s="109"/>
      <c r="I1871" s="110"/>
    </row>
    <row r="1872" spans="2:9">
      <c r="B1872" s="109"/>
      <c r="C1872" s="109"/>
      <c r="D1872" s="109"/>
      <c r="E1872" s="109"/>
      <c r="F1872" s="109"/>
      <c r="G1872" s="109"/>
      <c r="H1872" s="109"/>
      <c r="I1872" s="110"/>
    </row>
    <row r="1873" spans="2:9">
      <c r="B1873" s="109"/>
      <c r="C1873" s="109"/>
      <c r="D1873" s="109"/>
      <c r="E1873" s="109"/>
      <c r="F1873" s="109"/>
      <c r="G1873" s="109"/>
      <c r="H1873" s="109"/>
      <c r="I1873" s="110"/>
    </row>
    <row r="1874" spans="2:9">
      <c r="B1874" s="109"/>
      <c r="C1874" s="109"/>
      <c r="D1874" s="109"/>
      <c r="E1874" s="109"/>
      <c r="F1874" s="109"/>
      <c r="G1874" s="109"/>
      <c r="H1874" s="109"/>
      <c r="I1874" s="110"/>
    </row>
    <row r="1875" spans="2:9">
      <c r="B1875" s="109"/>
      <c r="C1875" s="109"/>
      <c r="D1875" s="109"/>
      <c r="E1875" s="109"/>
      <c r="F1875" s="109"/>
      <c r="G1875" s="109"/>
      <c r="H1875" s="109"/>
      <c r="I1875" s="110"/>
    </row>
    <row r="1876" spans="2:9">
      <c r="B1876" s="109"/>
      <c r="C1876" s="109"/>
      <c r="D1876" s="109"/>
      <c r="E1876" s="109"/>
      <c r="F1876" s="109"/>
      <c r="G1876" s="109"/>
      <c r="H1876" s="109"/>
      <c r="I1876" s="110"/>
    </row>
    <row r="1877" spans="2:9">
      <c r="B1877" s="109"/>
      <c r="C1877" s="109"/>
      <c r="D1877" s="109"/>
      <c r="E1877" s="109"/>
      <c r="F1877" s="109"/>
      <c r="G1877" s="109"/>
      <c r="H1877" s="109"/>
      <c r="I1877" s="110"/>
    </row>
    <row r="1878" spans="2:9">
      <c r="B1878" s="109"/>
      <c r="C1878" s="109"/>
      <c r="D1878" s="109"/>
      <c r="E1878" s="109"/>
      <c r="F1878" s="109"/>
      <c r="G1878" s="109"/>
      <c r="H1878" s="109"/>
      <c r="I1878" s="110"/>
    </row>
    <row r="1879" spans="2:9">
      <c r="B1879" s="109"/>
      <c r="C1879" s="109"/>
      <c r="D1879" s="109"/>
      <c r="E1879" s="109"/>
      <c r="F1879" s="109"/>
      <c r="G1879" s="109"/>
      <c r="H1879" s="109"/>
      <c r="I1879" s="110"/>
    </row>
    <row r="1880" spans="2:9">
      <c r="B1880" s="109"/>
      <c r="C1880" s="109"/>
      <c r="D1880" s="109"/>
      <c r="E1880" s="109"/>
      <c r="F1880" s="109"/>
      <c r="G1880" s="109"/>
      <c r="H1880" s="109"/>
      <c r="I1880" s="110"/>
    </row>
    <row r="1881" spans="2:9">
      <c r="B1881" s="109"/>
      <c r="C1881" s="109"/>
      <c r="D1881" s="109"/>
      <c r="E1881" s="109"/>
      <c r="F1881" s="109"/>
      <c r="G1881" s="109"/>
      <c r="H1881" s="109"/>
      <c r="I1881" s="110"/>
    </row>
    <row r="1882" spans="2:9">
      <c r="B1882" s="109"/>
      <c r="C1882" s="109"/>
      <c r="D1882" s="109"/>
      <c r="E1882" s="109"/>
      <c r="F1882" s="109"/>
      <c r="G1882" s="109"/>
      <c r="H1882" s="109"/>
      <c r="I1882" s="110"/>
    </row>
    <row r="1883" spans="2:9">
      <c r="B1883" s="109"/>
      <c r="C1883" s="109"/>
      <c r="D1883" s="109"/>
      <c r="E1883" s="109"/>
      <c r="F1883" s="109"/>
      <c r="G1883" s="109"/>
      <c r="H1883" s="109"/>
      <c r="I1883" s="110"/>
    </row>
    <row r="1884" spans="2:9">
      <c r="B1884" s="109"/>
      <c r="C1884" s="109"/>
      <c r="D1884" s="109"/>
      <c r="E1884" s="109"/>
      <c r="F1884" s="109"/>
      <c r="G1884" s="109"/>
      <c r="H1884" s="109"/>
      <c r="I1884" s="110"/>
    </row>
    <row r="1885" spans="2:9">
      <c r="B1885" s="109"/>
      <c r="C1885" s="109"/>
      <c r="D1885" s="109"/>
      <c r="E1885" s="109"/>
      <c r="F1885" s="109"/>
      <c r="G1885" s="109"/>
      <c r="H1885" s="109"/>
      <c r="I1885" s="110"/>
    </row>
    <row r="1886" spans="2:9">
      <c r="B1886" s="109"/>
      <c r="C1886" s="109"/>
      <c r="D1886" s="109"/>
      <c r="E1886" s="109"/>
      <c r="F1886" s="109"/>
      <c r="G1886" s="109"/>
      <c r="H1886" s="109"/>
      <c r="I1886" s="110"/>
    </row>
    <row r="1887" spans="2:9">
      <c r="B1887" s="109"/>
      <c r="C1887" s="109"/>
      <c r="D1887" s="109"/>
      <c r="E1887" s="109"/>
      <c r="F1887" s="109"/>
      <c r="G1887" s="109"/>
      <c r="H1887" s="109"/>
      <c r="I1887" s="110"/>
    </row>
    <row r="1888" spans="2:9">
      <c r="B1888" s="109"/>
      <c r="C1888" s="109"/>
      <c r="D1888" s="109"/>
      <c r="E1888" s="109"/>
      <c r="F1888" s="109"/>
      <c r="G1888" s="109"/>
      <c r="H1888" s="109"/>
      <c r="I1888" s="110"/>
    </row>
    <row r="1889" spans="2:9">
      <c r="B1889" s="109"/>
      <c r="C1889" s="109"/>
      <c r="D1889" s="109"/>
      <c r="E1889" s="109"/>
      <c r="F1889" s="109"/>
      <c r="G1889" s="109"/>
      <c r="H1889" s="109"/>
      <c r="I1889" s="110"/>
    </row>
    <row r="1890" spans="2:9">
      <c r="B1890" s="109"/>
      <c r="C1890" s="109"/>
      <c r="D1890" s="109"/>
      <c r="E1890" s="109"/>
      <c r="F1890" s="109"/>
      <c r="G1890" s="109"/>
      <c r="H1890" s="109"/>
      <c r="I1890" s="110"/>
    </row>
    <row r="1891" spans="2:9">
      <c r="B1891" s="109"/>
      <c r="C1891" s="109"/>
      <c r="D1891" s="109"/>
      <c r="E1891" s="109"/>
      <c r="F1891" s="109"/>
      <c r="G1891" s="109"/>
      <c r="H1891" s="109"/>
      <c r="I1891" s="110"/>
    </row>
    <row r="1892" spans="2:9">
      <c r="B1892" s="109"/>
      <c r="C1892" s="109"/>
      <c r="D1892" s="109"/>
      <c r="E1892" s="109"/>
      <c r="F1892" s="109"/>
      <c r="G1892" s="109"/>
      <c r="H1892" s="109"/>
      <c r="I1892" s="110"/>
    </row>
    <row r="1893" spans="2:9">
      <c r="B1893" s="109"/>
      <c r="C1893" s="109"/>
      <c r="D1893" s="109"/>
      <c r="E1893" s="109"/>
      <c r="F1893" s="109"/>
      <c r="G1893" s="109"/>
      <c r="H1893" s="109"/>
      <c r="I1893" s="110"/>
    </row>
    <row r="1894" spans="2:9">
      <c r="B1894" s="109"/>
      <c r="C1894" s="109"/>
      <c r="D1894" s="109"/>
      <c r="E1894" s="109"/>
      <c r="F1894" s="109"/>
      <c r="G1894" s="109"/>
      <c r="H1894" s="109"/>
      <c r="I1894" s="110"/>
    </row>
    <row r="1895" spans="2:9">
      <c r="B1895" s="109"/>
      <c r="C1895" s="109"/>
      <c r="D1895" s="109"/>
      <c r="E1895" s="109"/>
      <c r="F1895" s="109"/>
      <c r="G1895" s="109"/>
      <c r="H1895" s="109"/>
      <c r="I1895" s="110"/>
    </row>
    <row r="1896" spans="2:9">
      <c r="B1896" s="109"/>
      <c r="C1896" s="109"/>
      <c r="D1896" s="109"/>
      <c r="E1896" s="109"/>
      <c r="F1896" s="109"/>
      <c r="G1896" s="109"/>
      <c r="H1896" s="109"/>
      <c r="I1896" s="110"/>
    </row>
    <row r="1897" spans="2:9">
      <c r="B1897" s="109"/>
      <c r="C1897" s="109"/>
      <c r="D1897" s="109"/>
      <c r="E1897" s="109"/>
      <c r="F1897" s="109"/>
      <c r="G1897" s="109"/>
      <c r="H1897" s="109"/>
      <c r="I1897" s="110"/>
    </row>
    <row r="1898" spans="2:9">
      <c r="B1898" s="109"/>
      <c r="C1898" s="109"/>
      <c r="D1898" s="109"/>
      <c r="E1898" s="109"/>
      <c r="F1898" s="109"/>
      <c r="G1898" s="109"/>
      <c r="H1898" s="109"/>
      <c r="I1898" s="110"/>
    </row>
    <row r="1899" spans="2:9">
      <c r="B1899" s="109"/>
      <c r="C1899" s="109"/>
      <c r="D1899" s="109"/>
      <c r="E1899" s="109"/>
      <c r="F1899" s="109"/>
      <c r="G1899" s="109"/>
      <c r="H1899" s="109"/>
      <c r="I1899" s="110"/>
    </row>
    <row r="1900" spans="2:9">
      <c r="B1900" s="109"/>
      <c r="C1900" s="109"/>
      <c r="D1900" s="109"/>
      <c r="E1900" s="109"/>
      <c r="F1900" s="109"/>
      <c r="G1900" s="109"/>
      <c r="H1900" s="109"/>
      <c r="I1900" s="110"/>
    </row>
    <row r="1901" spans="2:9">
      <c r="B1901" s="109"/>
      <c r="C1901" s="109"/>
      <c r="D1901" s="109"/>
      <c r="E1901" s="109"/>
      <c r="F1901" s="109"/>
      <c r="G1901" s="109"/>
      <c r="H1901" s="109"/>
      <c r="I1901" s="110"/>
    </row>
    <row r="1902" spans="2:9">
      <c r="B1902" s="109"/>
      <c r="C1902" s="109"/>
      <c r="D1902" s="109"/>
      <c r="E1902" s="109"/>
      <c r="F1902" s="109"/>
      <c r="G1902" s="109"/>
      <c r="H1902" s="109"/>
      <c r="I1902" s="110"/>
    </row>
    <row r="1903" spans="2:9">
      <c r="B1903" s="109"/>
      <c r="C1903" s="109"/>
      <c r="D1903" s="109"/>
      <c r="E1903" s="109"/>
      <c r="F1903" s="109"/>
      <c r="G1903" s="109"/>
      <c r="H1903" s="109"/>
      <c r="I1903" s="110"/>
    </row>
    <row r="1904" spans="2:9">
      <c r="B1904" s="109"/>
      <c r="C1904" s="109"/>
      <c r="D1904" s="109"/>
      <c r="E1904" s="109"/>
      <c r="F1904" s="109"/>
      <c r="G1904" s="109"/>
      <c r="H1904" s="109"/>
      <c r="I1904" s="110"/>
    </row>
    <row r="1905" spans="2:9">
      <c r="B1905" s="109"/>
      <c r="C1905" s="109"/>
      <c r="D1905" s="109"/>
      <c r="E1905" s="109"/>
      <c r="F1905" s="109"/>
      <c r="G1905" s="109"/>
      <c r="H1905" s="109"/>
      <c r="I1905" s="110"/>
    </row>
    <row r="1906" spans="2:9">
      <c r="B1906" s="109"/>
      <c r="C1906" s="109"/>
      <c r="D1906" s="109"/>
      <c r="E1906" s="109"/>
      <c r="F1906" s="109"/>
      <c r="G1906" s="109"/>
      <c r="H1906" s="109"/>
      <c r="I1906" s="110"/>
    </row>
    <row r="1907" spans="2:9">
      <c r="B1907" s="109"/>
      <c r="C1907" s="109"/>
      <c r="D1907" s="109"/>
      <c r="E1907" s="109"/>
      <c r="F1907" s="109"/>
      <c r="G1907" s="109"/>
      <c r="H1907" s="109"/>
      <c r="I1907" s="110"/>
    </row>
    <row r="1908" spans="2:9">
      <c r="B1908" s="109"/>
      <c r="C1908" s="109"/>
      <c r="D1908" s="109"/>
      <c r="E1908" s="109"/>
      <c r="F1908" s="109"/>
      <c r="G1908" s="109"/>
      <c r="H1908" s="109"/>
      <c r="I1908" s="110"/>
    </row>
    <row r="1909" spans="2:9">
      <c r="B1909" s="109"/>
      <c r="C1909" s="109"/>
      <c r="D1909" s="109"/>
      <c r="E1909" s="109"/>
      <c r="F1909" s="109"/>
      <c r="G1909" s="109"/>
      <c r="H1909" s="109"/>
      <c r="I1909" s="110"/>
    </row>
    <row r="1910" spans="2:9">
      <c r="B1910" s="109"/>
      <c r="C1910" s="109"/>
      <c r="D1910" s="109"/>
      <c r="E1910" s="109"/>
      <c r="F1910" s="109"/>
      <c r="G1910" s="109"/>
      <c r="H1910" s="109"/>
      <c r="I1910" s="110"/>
    </row>
    <row r="1911" spans="2:9">
      <c r="B1911" s="109"/>
      <c r="C1911" s="109"/>
      <c r="D1911" s="109"/>
      <c r="E1911" s="109"/>
      <c r="F1911" s="109"/>
      <c r="G1911" s="109"/>
      <c r="H1911" s="109"/>
      <c r="I1911" s="110"/>
    </row>
    <row r="1912" spans="2:9">
      <c r="B1912" s="109"/>
      <c r="C1912" s="109"/>
      <c r="D1912" s="109"/>
      <c r="E1912" s="109"/>
      <c r="F1912" s="109"/>
      <c r="G1912" s="109"/>
      <c r="H1912" s="109"/>
      <c r="I1912" s="110"/>
    </row>
    <row r="1913" spans="2:9">
      <c r="B1913" s="109"/>
      <c r="C1913" s="109"/>
      <c r="D1913" s="109"/>
      <c r="E1913" s="109"/>
      <c r="F1913" s="109"/>
      <c r="G1913" s="109"/>
      <c r="H1913" s="109"/>
      <c r="I1913" s="110"/>
    </row>
    <row r="1914" spans="2:9">
      <c r="B1914" s="109"/>
      <c r="C1914" s="109"/>
      <c r="D1914" s="109"/>
      <c r="E1914" s="109"/>
      <c r="F1914" s="109"/>
      <c r="G1914" s="109"/>
      <c r="H1914" s="109"/>
      <c r="I1914" s="110"/>
    </row>
    <row r="1915" spans="2:9">
      <c r="B1915" s="109"/>
      <c r="C1915" s="109"/>
      <c r="D1915" s="109"/>
      <c r="E1915" s="109"/>
      <c r="F1915" s="109"/>
      <c r="G1915" s="109"/>
      <c r="H1915" s="109"/>
      <c r="I1915" s="110"/>
    </row>
    <row r="1916" spans="2:9">
      <c r="B1916" s="109"/>
      <c r="C1916" s="109"/>
      <c r="D1916" s="109"/>
      <c r="E1916" s="109"/>
      <c r="F1916" s="109"/>
      <c r="G1916" s="109"/>
      <c r="H1916" s="109"/>
      <c r="I1916" s="110"/>
    </row>
    <row r="1917" spans="2:9">
      <c r="B1917" s="109"/>
      <c r="C1917" s="109"/>
      <c r="D1917" s="109"/>
      <c r="E1917" s="109"/>
      <c r="F1917" s="109"/>
      <c r="G1917" s="109"/>
      <c r="H1917" s="109"/>
      <c r="I1917" s="110"/>
    </row>
    <row r="1918" spans="2:9">
      <c r="B1918" s="109"/>
      <c r="C1918" s="109"/>
      <c r="D1918" s="109"/>
      <c r="E1918" s="109"/>
      <c r="F1918" s="109"/>
      <c r="G1918" s="109"/>
      <c r="H1918" s="109"/>
      <c r="I1918" s="110"/>
    </row>
    <row r="1919" spans="2:9">
      <c r="B1919" s="109"/>
      <c r="C1919" s="109"/>
      <c r="D1919" s="109"/>
      <c r="E1919" s="109"/>
      <c r="F1919" s="109"/>
      <c r="G1919" s="109"/>
      <c r="H1919" s="109"/>
      <c r="I1919" s="110"/>
    </row>
    <row r="1920" spans="2:9">
      <c r="B1920" s="109"/>
      <c r="C1920" s="109"/>
      <c r="D1920" s="109"/>
      <c r="E1920" s="109"/>
      <c r="F1920" s="109"/>
      <c r="G1920" s="109"/>
      <c r="H1920" s="109"/>
      <c r="I1920" s="110"/>
    </row>
    <row r="1921" spans="2:9">
      <c r="B1921" s="109"/>
      <c r="C1921" s="109"/>
      <c r="D1921" s="109"/>
      <c r="E1921" s="109"/>
      <c r="F1921" s="109"/>
      <c r="G1921" s="109"/>
      <c r="H1921" s="109"/>
      <c r="I1921" s="110"/>
    </row>
    <row r="1922" spans="2:9">
      <c r="B1922" s="109"/>
      <c r="C1922" s="109"/>
      <c r="D1922" s="109"/>
      <c r="E1922" s="109"/>
      <c r="F1922" s="109"/>
      <c r="G1922" s="109"/>
      <c r="H1922" s="109"/>
      <c r="I1922" s="110"/>
    </row>
    <row r="1923" spans="2:9">
      <c r="B1923" s="109"/>
      <c r="C1923" s="109"/>
      <c r="D1923" s="109"/>
      <c r="E1923" s="109"/>
      <c r="F1923" s="109"/>
      <c r="G1923" s="109"/>
      <c r="H1923" s="109"/>
      <c r="I1923" s="110"/>
    </row>
    <row r="1924" spans="2:9">
      <c r="B1924" s="109"/>
      <c r="C1924" s="109"/>
      <c r="D1924" s="109"/>
      <c r="E1924" s="109"/>
      <c r="F1924" s="109"/>
      <c r="G1924" s="109"/>
      <c r="H1924" s="109"/>
      <c r="I1924" s="110"/>
    </row>
    <row r="1925" spans="2:9">
      <c r="B1925" s="109"/>
      <c r="C1925" s="109"/>
      <c r="D1925" s="109"/>
      <c r="E1925" s="109"/>
      <c r="F1925" s="109"/>
      <c r="G1925" s="109"/>
      <c r="H1925" s="109"/>
      <c r="I1925" s="110"/>
    </row>
    <row r="1926" spans="2:9">
      <c r="B1926" s="109"/>
      <c r="C1926" s="109"/>
      <c r="D1926" s="109"/>
      <c r="E1926" s="109"/>
      <c r="F1926" s="109"/>
      <c r="G1926" s="109"/>
      <c r="H1926" s="109"/>
      <c r="I1926" s="110"/>
    </row>
    <row r="1927" spans="2:9">
      <c r="B1927" s="109"/>
      <c r="C1927" s="109"/>
      <c r="D1927" s="109"/>
      <c r="E1927" s="109"/>
      <c r="F1927" s="109"/>
      <c r="G1927" s="109"/>
      <c r="H1927" s="109"/>
      <c r="I1927" s="110"/>
    </row>
    <row r="1928" spans="2:9">
      <c r="B1928" s="109"/>
      <c r="C1928" s="109"/>
      <c r="D1928" s="109"/>
      <c r="E1928" s="109"/>
      <c r="F1928" s="109"/>
      <c r="G1928" s="109"/>
      <c r="H1928" s="109"/>
      <c r="I1928" s="110"/>
    </row>
    <row r="1929" spans="2:9">
      <c r="B1929" s="109"/>
      <c r="C1929" s="109"/>
      <c r="D1929" s="109"/>
      <c r="E1929" s="109"/>
      <c r="F1929" s="109"/>
      <c r="G1929" s="109"/>
      <c r="H1929" s="109"/>
      <c r="I1929" s="110"/>
    </row>
    <row r="1930" spans="2:9">
      <c r="B1930" s="109"/>
      <c r="C1930" s="109"/>
      <c r="D1930" s="109"/>
      <c r="E1930" s="109"/>
      <c r="F1930" s="109"/>
      <c r="G1930" s="109"/>
      <c r="H1930" s="109"/>
      <c r="I1930" s="110"/>
    </row>
    <row r="1931" spans="2:9">
      <c r="B1931" s="109"/>
      <c r="C1931" s="109"/>
      <c r="D1931" s="109"/>
      <c r="E1931" s="109"/>
      <c r="F1931" s="109"/>
      <c r="G1931" s="109"/>
      <c r="H1931" s="109"/>
      <c r="I1931" s="110"/>
    </row>
    <row r="1932" spans="2:9">
      <c r="B1932" s="109"/>
      <c r="C1932" s="109"/>
      <c r="D1932" s="109"/>
      <c r="E1932" s="109"/>
      <c r="F1932" s="109"/>
      <c r="G1932" s="109"/>
      <c r="H1932" s="109"/>
      <c r="I1932" s="110"/>
    </row>
    <row r="1933" spans="2:9">
      <c r="B1933" s="109"/>
      <c r="C1933" s="109"/>
      <c r="D1933" s="109"/>
      <c r="E1933" s="109"/>
      <c r="F1933" s="109"/>
      <c r="G1933" s="109"/>
      <c r="H1933" s="109"/>
      <c r="I1933" s="110"/>
    </row>
    <row r="1934" spans="2:9">
      <c r="B1934" s="109"/>
      <c r="C1934" s="109"/>
      <c r="D1934" s="109"/>
      <c r="E1934" s="109"/>
      <c r="F1934" s="109"/>
      <c r="G1934" s="109"/>
      <c r="H1934" s="109"/>
      <c r="I1934" s="110"/>
    </row>
    <row r="1935" spans="2:9">
      <c r="B1935" s="109"/>
      <c r="C1935" s="109"/>
      <c r="D1935" s="109"/>
      <c r="E1935" s="109"/>
      <c r="F1935" s="109"/>
      <c r="G1935" s="109"/>
      <c r="H1935" s="109"/>
      <c r="I1935" s="110"/>
    </row>
    <row r="1936" spans="2:9">
      <c r="B1936" s="109"/>
      <c r="C1936" s="109"/>
      <c r="D1936" s="109"/>
      <c r="E1936" s="109"/>
      <c r="F1936" s="109"/>
      <c r="G1936" s="109"/>
      <c r="H1936" s="109"/>
      <c r="I1936" s="110"/>
    </row>
    <row r="1937" spans="2:9">
      <c r="B1937" s="109"/>
      <c r="C1937" s="109"/>
      <c r="D1937" s="109"/>
      <c r="E1937" s="109"/>
      <c r="F1937" s="109"/>
      <c r="G1937" s="109"/>
      <c r="H1937" s="109"/>
      <c r="I1937" s="110"/>
    </row>
    <row r="1938" spans="2:9">
      <c r="B1938" s="109"/>
      <c r="C1938" s="109"/>
      <c r="D1938" s="109"/>
      <c r="E1938" s="109"/>
      <c r="F1938" s="109"/>
      <c r="G1938" s="109"/>
      <c r="H1938" s="109"/>
      <c r="I1938" s="110"/>
    </row>
    <row r="1939" spans="2:9">
      <c r="B1939" s="109"/>
      <c r="C1939" s="109"/>
      <c r="D1939" s="109"/>
      <c r="E1939" s="109"/>
      <c r="F1939" s="109"/>
      <c r="G1939" s="109"/>
      <c r="H1939" s="109"/>
      <c r="I1939" s="110"/>
    </row>
    <row r="1940" spans="2:9">
      <c r="B1940" s="109"/>
      <c r="C1940" s="109"/>
      <c r="D1940" s="109"/>
      <c r="E1940" s="109"/>
      <c r="F1940" s="109"/>
      <c r="G1940" s="109"/>
      <c r="H1940" s="109"/>
      <c r="I1940" s="110"/>
    </row>
    <row r="1941" spans="2:9">
      <c r="B1941" s="109"/>
      <c r="C1941" s="109"/>
      <c r="D1941" s="109"/>
      <c r="E1941" s="109"/>
      <c r="F1941" s="109"/>
      <c r="G1941" s="109"/>
      <c r="H1941" s="109"/>
      <c r="I1941" s="110"/>
    </row>
    <row r="1942" spans="2:9">
      <c r="B1942" s="109"/>
      <c r="C1942" s="109"/>
      <c r="D1942" s="109"/>
      <c r="E1942" s="109"/>
      <c r="F1942" s="109"/>
      <c r="G1942" s="109"/>
      <c r="H1942" s="109"/>
      <c r="I1942" s="110"/>
    </row>
    <row r="1943" spans="2:9">
      <c r="B1943" s="109"/>
      <c r="C1943" s="109"/>
      <c r="D1943" s="109"/>
      <c r="E1943" s="109"/>
      <c r="F1943" s="109"/>
      <c r="G1943" s="109"/>
      <c r="H1943" s="109"/>
      <c r="I1943" s="110"/>
    </row>
    <row r="1944" spans="2:9">
      <c r="B1944" s="109"/>
      <c r="C1944" s="109"/>
      <c r="D1944" s="109"/>
      <c r="E1944" s="109"/>
      <c r="F1944" s="109"/>
      <c r="G1944" s="109"/>
      <c r="H1944" s="109"/>
      <c r="I1944" s="110"/>
    </row>
    <row r="1945" spans="2:9">
      <c r="B1945" s="109"/>
      <c r="C1945" s="109"/>
      <c r="D1945" s="109"/>
      <c r="E1945" s="109"/>
      <c r="F1945" s="109"/>
      <c r="G1945" s="109"/>
      <c r="H1945" s="109"/>
      <c r="I1945" s="110"/>
    </row>
    <row r="1946" spans="2:9">
      <c r="B1946" s="109"/>
      <c r="C1946" s="109"/>
      <c r="D1946" s="109"/>
      <c r="E1946" s="109"/>
      <c r="F1946" s="109"/>
      <c r="G1946" s="109"/>
      <c r="H1946" s="109"/>
      <c r="I1946" s="110"/>
    </row>
    <row r="1947" spans="2:9">
      <c r="B1947" s="109"/>
      <c r="C1947" s="109"/>
      <c r="D1947" s="109"/>
      <c r="E1947" s="109"/>
      <c r="F1947" s="109"/>
      <c r="G1947" s="109"/>
      <c r="H1947" s="109"/>
      <c r="I1947" s="110"/>
    </row>
    <row r="1948" spans="2:9">
      <c r="B1948" s="109"/>
      <c r="C1948" s="109"/>
      <c r="D1948" s="109"/>
      <c r="E1948" s="109"/>
      <c r="F1948" s="109"/>
      <c r="G1948" s="109"/>
      <c r="H1948" s="109"/>
      <c r="I1948" s="110"/>
    </row>
    <row r="1949" spans="2:9">
      <c r="B1949" s="109"/>
      <c r="C1949" s="109"/>
      <c r="D1949" s="109"/>
      <c r="E1949" s="109"/>
      <c r="F1949" s="109"/>
      <c r="G1949" s="109"/>
      <c r="H1949" s="109"/>
      <c r="I1949" s="110"/>
    </row>
    <row r="1950" spans="2:9">
      <c r="B1950" s="109"/>
      <c r="C1950" s="109"/>
      <c r="D1950" s="109"/>
      <c r="E1950" s="109"/>
      <c r="F1950" s="109"/>
      <c r="G1950" s="109"/>
      <c r="H1950" s="109"/>
      <c r="I1950" s="110"/>
    </row>
    <row r="1951" spans="2:9">
      <c r="B1951" s="109"/>
      <c r="C1951" s="109"/>
      <c r="D1951" s="109"/>
      <c r="E1951" s="109"/>
      <c r="F1951" s="109"/>
      <c r="G1951" s="109"/>
      <c r="H1951" s="109"/>
      <c r="I1951" s="110"/>
    </row>
    <row r="1952" spans="2:9">
      <c r="B1952" s="109"/>
      <c r="C1952" s="109"/>
      <c r="D1952" s="109"/>
      <c r="E1952" s="109"/>
      <c r="F1952" s="109"/>
      <c r="G1952" s="109"/>
      <c r="H1952" s="109"/>
      <c r="I1952" s="110"/>
    </row>
    <row r="1953" spans="2:9">
      <c r="B1953" s="109"/>
      <c r="C1953" s="109"/>
      <c r="D1953" s="109"/>
      <c r="E1953" s="109"/>
      <c r="F1953" s="109"/>
      <c r="G1953" s="109"/>
      <c r="H1953" s="109"/>
      <c r="I1953" s="110"/>
    </row>
    <row r="1954" spans="2:9">
      <c r="B1954" s="109"/>
      <c r="C1954" s="109"/>
      <c r="D1954" s="109"/>
      <c r="E1954" s="109"/>
      <c r="F1954" s="109"/>
      <c r="G1954" s="109"/>
      <c r="H1954" s="109"/>
      <c r="I1954" s="110"/>
    </row>
    <row r="1955" spans="2:9">
      <c r="B1955" s="109"/>
      <c r="C1955" s="109"/>
      <c r="D1955" s="109"/>
      <c r="E1955" s="109"/>
      <c r="F1955" s="109"/>
      <c r="G1955" s="109"/>
      <c r="H1955" s="109"/>
      <c r="I1955" s="110"/>
    </row>
    <row r="1956" spans="2:9">
      <c r="B1956" s="109"/>
      <c r="C1956" s="109"/>
      <c r="D1956" s="109"/>
      <c r="E1956" s="109"/>
      <c r="F1956" s="109"/>
      <c r="G1956" s="109"/>
      <c r="H1956" s="109"/>
      <c r="I1956" s="110"/>
    </row>
    <row r="1957" spans="2:9">
      <c r="B1957" s="109"/>
      <c r="C1957" s="109"/>
      <c r="D1957" s="109"/>
      <c r="E1957" s="109"/>
      <c r="F1957" s="109"/>
      <c r="G1957" s="109"/>
      <c r="H1957" s="109"/>
      <c r="I1957" s="110"/>
    </row>
    <row r="1958" spans="2:9">
      <c r="B1958" s="109"/>
      <c r="C1958" s="109"/>
      <c r="D1958" s="109"/>
      <c r="E1958" s="109"/>
      <c r="F1958" s="109"/>
      <c r="G1958" s="109"/>
      <c r="H1958" s="109"/>
      <c r="I1958" s="110"/>
    </row>
    <row r="1959" spans="2:9">
      <c r="B1959" s="109"/>
      <c r="C1959" s="109"/>
      <c r="D1959" s="109"/>
      <c r="E1959" s="109"/>
      <c r="F1959" s="109"/>
      <c r="G1959" s="109"/>
      <c r="H1959" s="109"/>
      <c r="I1959" s="110"/>
    </row>
    <row r="1960" spans="2:9">
      <c r="B1960" s="109"/>
      <c r="C1960" s="109"/>
      <c r="D1960" s="109"/>
      <c r="E1960" s="109"/>
      <c r="F1960" s="109"/>
      <c r="G1960" s="109"/>
      <c r="H1960" s="109"/>
      <c r="I1960" s="110"/>
    </row>
    <row r="1961" spans="2:9">
      <c r="B1961" s="109"/>
      <c r="C1961" s="109"/>
      <c r="D1961" s="109"/>
      <c r="E1961" s="109"/>
      <c r="F1961" s="109"/>
      <c r="G1961" s="109"/>
      <c r="H1961" s="109"/>
      <c r="I1961" s="110"/>
    </row>
    <row r="1962" spans="2:9">
      <c r="B1962" s="109"/>
      <c r="C1962" s="109"/>
      <c r="D1962" s="109"/>
      <c r="E1962" s="109"/>
      <c r="F1962" s="109"/>
      <c r="G1962" s="109"/>
      <c r="H1962" s="109"/>
      <c r="I1962" s="110"/>
    </row>
    <row r="1963" spans="2:9">
      <c r="B1963" s="109"/>
      <c r="C1963" s="109"/>
      <c r="D1963" s="109"/>
      <c r="E1963" s="109"/>
      <c r="F1963" s="109"/>
      <c r="G1963" s="109"/>
      <c r="H1963" s="109"/>
      <c r="I1963" s="110"/>
    </row>
    <row r="1964" spans="2:9">
      <c r="B1964" s="109"/>
      <c r="C1964" s="109"/>
      <c r="D1964" s="109"/>
      <c r="E1964" s="109"/>
      <c r="F1964" s="109"/>
      <c r="G1964" s="109"/>
      <c r="H1964" s="109"/>
      <c r="I1964" s="110"/>
    </row>
    <row r="1965" spans="2:9">
      <c r="B1965" s="109"/>
      <c r="C1965" s="109"/>
      <c r="D1965" s="109"/>
      <c r="E1965" s="109"/>
      <c r="F1965" s="109"/>
      <c r="G1965" s="109"/>
      <c r="H1965" s="109"/>
      <c r="I1965" s="110"/>
    </row>
    <row r="1966" spans="2:9">
      <c r="B1966" s="109"/>
      <c r="C1966" s="109"/>
      <c r="D1966" s="109"/>
      <c r="E1966" s="109"/>
      <c r="F1966" s="109"/>
      <c r="G1966" s="109"/>
      <c r="H1966" s="109"/>
      <c r="I1966" s="110"/>
    </row>
    <row r="1967" spans="2:9">
      <c r="B1967" s="109"/>
      <c r="C1967" s="109"/>
      <c r="D1967" s="109"/>
      <c r="E1967" s="109"/>
      <c r="F1967" s="109"/>
      <c r="G1967" s="109"/>
      <c r="H1967" s="109"/>
      <c r="I1967" s="110"/>
    </row>
    <row r="1968" spans="2:9">
      <c r="B1968" s="109"/>
      <c r="C1968" s="109"/>
      <c r="D1968" s="109"/>
      <c r="E1968" s="109"/>
      <c r="F1968" s="109"/>
      <c r="G1968" s="109"/>
      <c r="H1968" s="109"/>
      <c r="I1968" s="110"/>
    </row>
    <row r="1969" spans="2:9">
      <c r="B1969" s="109"/>
      <c r="C1969" s="109"/>
      <c r="D1969" s="109"/>
      <c r="E1969" s="109"/>
      <c r="F1969" s="109"/>
      <c r="G1969" s="109"/>
      <c r="H1969" s="109"/>
      <c r="I1969" s="110"/>
    </row>
    <row r="1970" spans="2:9">
      <c r="B1970" s="109"/>
      <c r="C1970" s="109"/>
      <c r="D1970" s="109"/>
      <c r="E1970" s="109"/>
      <c r="F1970" s="109"/>
      <c r="G1970" s="109"/>
      <c r="H1970" s="109"/>
      <c r="I1970" s="110"/>
    </row>
    <row r="1971" spans="2:9">
      <c r="B1971" s="109"/>
      <c r="C1971" s="109"/>
      <c r="D1971" s="109"/>
      <c r="E1971" s="109"/>
      <c r="F1971" s="109"/>
      <c r="G1971" s="109"/>
      <c r="H1971" s="109"/>
      <c r="I1971" s="110"/>
    </row>
    <row r="1972" spans="2:9">
      <c r="B1972" s="109"/>
      <c r="C1972" s="109"/>
      <c r="D1972" s="109"/>
      <c r="E1972" s="109"/>
      <c r="F1972" s="109"/>
      <c r="G1972" s="109"/>
      <c r="H1972" s="109"/>
      <c r="I1972" s="110"/>
    </row>
    <row r="1973" spans="2:9">
      <c r="B1973" s="109"/>
      <c r="C1973" s="109"/>
      <c r="D1973" s="109"/>
      <c r="E1973" s="109"/>
      <c r="F1973" s="109"/>
      <c r="G1973" s="109"/>
      <c r="H1973" s="109"/>
      <c r="I1973" s="110"/>
    </row>
    <row r="1974" spans="2:9">
      <c r="B1974" s="109"/>
      <c r="C1974" s="109"/>
      <c r="D1974" s="109"/>
      <c r="E1974" s="109"/>
      <c r="F1974" s="109"/>
      <c r="G1974" s="109"/>
      <c r="H1974" s="109"/>
      <c r="I1974" s="110"/>
    </row>
    <row r="1975" spans="2:9">
      <c r="B1975" s="109"/>
      <c r="C1975" s="109"/>
      <c r="D1975" s="109"/>
      <c r="E1975" s="109"/>
      <c r="F1975" s="109"/>
      <c r="G1975" s="109"/>
      <c r="H1975" s="109"/>
      <c r="I1975" s="110"/>
    </row>
    <row r="1976" spans="2:9">
      <c r="B1976" s="109"/>
      <c r="C1976" s="109"/>
      <c r="D1976" s="109"/>
      <c r="E1976" s="109"/>
      <c r="F1976" s="109"/>
      <c r="G1976" s="109"/>
      <c r="H1976" s="109"/>
      <c r="I1976" s="110"/>
    </row>
    <row r="1977" spans="2:9">
      <c r="B1977" s="109"/>
      <c r="C1977" s="109"/>
      <c r="D1977" s="109"/>
      <c r="E1977" s="109"/>
      <c r="F1977" s="109"/>
      <c r="G1977" s="109"/>
      <c r="H1977" s="109"/>
      <c r="I1977" s="110"/>
    </row>
    <row r="1978" spans="2:9">
      <c r="B1978" s="109"/>
      <c r="C1978" s="109"/>
      <c r="D1978" s="109"/>
      <c r="E1978" s="109"/>
      <c r="F1978" s="109"/>
      <c r="G1978" s="109"/>
      <c r="H1978" s="109"/>
      <c r="I1978" s="110"/>
    </row>
    <row r="1979" spans="2:9">
      <c r="B1979" s="109"/>
      <c r="C1979" s="109"/>
      <c r="D1979" s="109"/>
      <c r="E1979" s="109"/>
      <c r="F1979" s="109"/>
      <c r="G1979" s="109"/>
      <c r="H1979" s="109"/>
      <c r="I1979" s="110"/>
    </row>
    <row r="1980" spans="2:9">
      <c r="B1980" s="109"/>
      <c r="C1980" s="109"/>
      <c r="D1980" s="109"/>
      <c r="E1980" s="109"/>
      <c r="F1980" s="109"/>
      <c r="G1980" s="109"/>
      <c r="H1980" s="109"/>
      <c r="I1980" s="110"/>
    </row>
    <row r="1981" spans="2:9">
      <c r="B1981" s="109"/>
      <c r="C1981" s="109"/>
      <c r="D1981" s="109"/>
      <c r="E1981" s="109"/>
      <c r="F1981" s="109"/>
      <c r="G1981" s="109"/>
      <c r="H1981" s="109"/>
      <c r="I1981" s="110"/>
    </row>
    <row r="1982" spans="2:9">
      <c r="B1982" s="109"/>
      <c r="C1982" s="109"/>
      <c r="D1982" s="109"/>
      <c r="E1982" s="109"/>
      <c r="F1982" s="109"/>
      <c r="G1982" s="109"/>
      <c r="H1982" s="109"/>
      <c r="I1982" s="110"/>
    </row>
    <row r="1983" spans="2:9">
      <c r="B1983" s="109"/>
      <c r="C1983" s="109"/>
      <c r="D1983" s="109"/>
      <c r="E1983" s="109"/>
      <c r="F1983" s="109"/>
      <c r="G1983" s="109"/>
      <c r="H1983" s="109"/>
      <c r="I1983" s="110"/>
    </row>
    <row r="1984" spans="2:9">
      <c r="B1984" s="109"/>
      <c r="C1984" s="109"/>
      <c r="D1984" s="109"/>
      <c r="E1984" s="109"/>
      <c r="F1984" s="109"/>
      <c r="G1984" s="109"/>
      <c r="H1984" s="109"/>
      <c r="I1984" s="110"/>
    </row>
    <row r="1985" spans="2:9">
      <c r="B1985" s="109"/>
      <c r="C1985" s="109"/>
      <c r="D1985" s="109"/>
      <c r="E1985" s="109"/>
      <c r="F1985" s="109"/>
      <c r="G1985" s="109"/>
      <c r="H1985" s="109"/>
      <c r="I1985" s="110"/>
    </row>
    <row r="1986" spans="2:9">
      <c r="B1986" s="109"/>
      <c r="C1986" s="109"/>
      <c r="D1986" s="109"/>
      <c r="E1986" s="109"/>
      <c r="F1986" s="109"/>
      <c r="G1986" s="109"/>
      <c r="H1986" s="109"/>
      <c r="I1986" s="110"/>
    </row>
    <row r="1987" spans="2:9">
      <c r="B1987" s="109"/>
      <c r="C1987" s="109"/>
      <c r="D1987" s="109"/>
      <c r="E1987" s="109"/>
      <c r="F1987" s="109"/>
      <c r="G1987" s="109"/>
      <c r="H1987" s="109"/>
      <c r="I1987" s="110"/>
    </row>
    <row r="1988" spans="2:9">
      <c r="B1988" s="109"/>
      <c r="C1988" s="109"/>
      <c r="D1988" s="109"/>
      <c r="E1988" s="109"/>
      <c r="F1988" s="109"/>
      <c r="G1988" s="109"/>
      <c r="H1988" s="109"/>
      <c r="I1988" s="110"/>
    </row>
    <row r="1989" spans="2:9">
      <c r="B1989" s="109"/>
      <c r="C1989" s="109"/>
      <c r="D1989" s="109"/>
      <c r="E1989" s="109"/>
      <c r="F1989" s="109"/>
      <c r="G1989" s="109"/>
      <c r="H1989" s="109"/>
      <c r="I1989" s="110"/>
    </row>
    <row r="1990" spans="2:9">
      <c r="B1990" s="109"/>
      <c r="C1990" s="109"/>
      <c r="D1990" s="109"/>
      <c r="E1990" s="109"/>
      <c r="F1990" s="109"/>
      <c r="G1990" s="109"/>
      <c r="H1990" s="109"/>
      <c r="I1990" s="110"/>
    </row>
    <row r="1991" spans="2:9">
      <c r="B1991" s="109"/>
      <c r="C1991" s="109"/>
      <c r="D1991" s="109"/>
      <c r="E1991" s="109"/>
      <c r="F1991" s="109"/>
      <c r="G1991" s="109"/>
      <c r="H1991" s="109"/>
      <c r="I1991" s="110"/>
    </row>
    <row r="1992" spans="2:9">
      <c r="B1992" s="109"/>
      <c r="C1992" s="109"/>
      <c r="D1992" s="109"/>
      <c r="E1992" s="109"/>
      <c r="F1992" s="109"/>
      <c r="G1992" s="109"/>
      <c r="H1992" s="109"/>
      <c r="I1992" s="110"/>
    </row>
    <row r="1993" spans="2:9">
      <c r="B1993" s="109"/>
      <c r="C1993" s="109"/>
      <c r="D1993" s="109"/>
      <c r="E1993" s="109"/>
      <c r="F1993" s="109"/>
      <c r="G1993" s="109"/>
      <c r="H1993" s="109"/>
      <c r="I1993" s="110"/>
    </row>
    <row r="1994" spans="2:9">
      <c r="B1994" s="109"/>
      <c r="C1994" s="109"/>
      <c r="D1994" s="109"/>
      <c r="E1994" s="109"/>
      <c r="F1994" s="109"/>
      <c r="G1994" s="109"/>
      <c r="H1994" s="109"/>
      <c r="I1994" s="110"/>
    </row>
    <row r="1995" spans="2:9">
      <c r="B1995" s="109"/>
      <c r="C1995" s="109"/>
      <c r="D1995" s="109"/>
      <c r="E1995" s="109"/>
      <c r="F1995" s="109"/>
      <c r="G1995" s="109"/>
      <c r="H1995" s="109"/>
      <c r="I1995" s="110"/>
    </row>
    <row r="1996" spans="2:9">
      <c r="B1996" s="109"/>
      <c r="C1996" s="109"/>
      <c r="D1996" s="109"/>
      <c r="E1996" s="109"/>
      <c r="F1996" s="109"/>
      <c r="G1996" s="109"/>
      <c r="H1996" s="109"/>
      <c r="I1996" s="110"/>
    </row>
    <row r="1997" spans="2:9">
      <c r="B1997" s="109"/>
      <c r="C1997" s="109"/>
      <c r="D1997" s="109"/>
      <c r="E1997" s="109"/>
      <c r="F1997" s="109"/>
      <c r="G1997" s="109"/>
      <c r="H1997" s="109"/>
      <c r="I1997" s="110"/>
    </row>
    <row r="1998" spans="2:9">
      <c r="B1998" s="109"/>
      <c r="C1998" s="109"/>
      <c r="D1998" s="109"/>
      <c r="E1998" s="109"/>
      <c r="F1998" s="109"/>
      <c r="G1998" s="109"/>
      <c r="H1998" s="109"/>
      <c r="I1998" s="110"/>
    </row>
    <row r="1999" spans="2:9">
      <c r="B1999" s="109"/>
      <c r="C1999" s="109"/>
      <c r="D1999" s="109"/>
      <c r="E1999" s="109"/>
      <c r="F1999" s="109"/>
      <c r="G1999" s="109"/>
      <c r="H1999" s="109"/>
      <c r="I1999" s="110"/>
    </row>
    <row r="2000" spans="2:9">
      <c r="B2000" s="109"/>
      <c r="C2000" s="109"/>
      <c r="D2000" s="109"/>
      <c r="E2000" s="109"/>
      <c r="F2000" s="109"/>
      <c r="G2000" s="109"/>
      <c r="H2000" s="109"/>
      <c r="I2000" s="110"/>
    </row>
    <row r="2001" spans="2:9">
      <c r="B2001" s="109"/>
      <c r="C2001" s="109"/>
      <c r="D2001" s="109"/>
      <c r="E2001" s="109"/>
      <c r="F2001" s="109"/>
      <c r="G2001" s="109"/>
      <c r="H2001" s="109"/>
      <c r="I2001" s="110"/>
    </row>
    <row r="2002" spans="2:9">
      <c r="B2002" s="109"/>
      <c r="C2002" s="109"/>
      <c r="D2002" s="109"/>
      <c r="E2002" s="109"/>
      <c r="F2002" s="109"/>
      <c r="G2002" s="109"/>
      <c r="H2002" s="109"/>
      <c r="I2002" s="110"/>
    </row>
    <row r="2003" spans="2:9">
      <c r="B2003" s="109"/>
      <c r="C2003" s="109"/>
      <c r="D2003" s="109"/>
      <c r="E2003" s="109"/>
      <c r="F2003" s="109"/>
      <c r="G2003" s="109"/>
      <c r="H2003" s="109"/>
      <c r="I2003" s="110"/>
    </row>
    <row r="2004" spans="2:9">
      <c r="B2004" s="109"/>
      <c r="C2004" s="109"/>
      <c r="D2004" s="109"/>
      <c r="E2004" s="109"/>
      <c r="F2004" s="109"/>
      <c r="G2004" s="109"/>
      <c r="H2004" s="109"/>
      <c r="I2004" s="110"/>
    </row>
    <row r="2005" spans="2:9">
      <c r="B2005" s="109"/>
      <c r="C2005" s="109"/>
      <c r="D2005" s="109"/>
      <c r="E2005" s="109"/>
      <c r="F2005" s="109"/>
      <c r="G2005" s="109"/>
      <c r="H2005" s="109"/>
      <c r="I2005" s="110"/>
    </row>
    <row r="2006" spans="2:9">
      <c r="B2006" s="109"/>
      <c r="C2006" s="109"/>
      <c r="D2006" s="109"/>
      <c r="E2006" s="109"/>
      <c r="F2006" s="109"/>
      <c r="G2006" s="109"/>
      <c r="H2006" s="109"/>
      <c r="I2006" s="110"/>
    </row>
    <row r="2007" spans="2:9">
      <c r="B2007" s="109"/>
      <c r="C2007" s="109"/>
      <c r="D2007" s="109"/>
      <c r="E2007" s="109"/>
      <c r="F2007" s="109"/>
      <c r="G2007" s="109"/>
      <c r="H2007" s="109"/>
      <c r="I2007" s="110"/>
    </row>
    <row r="2008" spans="2:9">
      <c r="B2008" s="109"/>
      <c r="C2008" s="109"/>
      <c r="D2008" s="109"/>
      <c r="E2008" s="109"/>
      <c r="F2008" s="109"/>
      <c r="G2008" s="109"/>
      <c r="H2008" s="109"/>
      <c r="I2008" s="110"/>
    </row>
    <row r="2009" spans="2:9">
      <c r="B2009" s="109"/>
      <c r="C2009" s="109"/>
      <c r="D2009" s="109"/>
      <c r="E2009" s="109"/>
      <c r="F2009" s="109"/>
      <c r="G2009" s="109"/>
      <c r="H2009" s="109"/>
      <c r="I2009" s="110"/>
    </row>
    <row r="2010" spans="2:9">
      <c r="B2010" s="109"/>
      <c r="C2010" s="109"/>
      <c r="D2010" s="109"/>
      <c r="E2010" s="109"/>
      <c r="F2010" s="109"/>
      <c r="G2010" s="109"/>
      <c r="H2010" s="109"/>
      <c r="I2010" s="110"/>
    </row>
    <row r="2011" spans="2:9">
      <c r="B2011" s="109"/>
      <c r="C2011" s="109"/>
      <c r="D2011" s="109"/>
      <c r="E2011" s="109"/>
      <c r="F2011" s="109"/>
      <c r="G2011" s="109"/>
      <c r="H2011" s="109"/>
      <c r="I2011" s="110"/>
    </row>
    <row r="2012" spans="2:9">
      <c r="B2012" s="109"/>
      <c r="C2012" s="109"/>
      <c r="D2012" s="109"/>
      <c r="E2012" s="109"/>
      <c r="F2012" s="109"/>
      <c r="G2012" s="109"/>
      <c r="H2012" s="109"/>
      <c r="I2012" s="110"/>
    </row>
    <row r="2013" spans="2:9">
      <c r="B2013" s="109"/>
      <c r="C2013" s="109"/>
      <c r="D2013" s="109"/>
      <c r="E2013" s="109"/>
      <c r="F2013" s="109"/>
      <c r="G2013" s="109"/>
      <c r="H2013" s="109"/>
      <c r="I2013" s="110"/>
    </row>
    <row r="2014" spans="2:9">
      <c r="B2014" s="109"/>
      <c r="C2014" s="109"/>
      <c r="D2014" s="109"/>
      <c r="E2014" s="109"/>
      <c r="F2014" s="109"/>
      <c r="G2014" s="109"/>
      <c r="H2014" s="109"/>
      <c r="I2014" s="110"/>
    </row>
    <row r="2015" spans="2:9">
      <c r="B2015" s="109"/>
      <c r="C2015" s="109"/>
      <c r="D2015" s="109"/>
      <c r="E2015" s="109"/>
      <c r="F2015" s="109"/>
      <c r="G2015" s="109"/>
      <c r="H2015" s="109"/>
      <c r="I2015" s="110"/>
    </row>
    <row r="2016" spans="2:9">
      <c r="B2016" s="109"/>
      <c r="C2016" s="109"/>
      <c r="D2016" s="109"/>
      <c r="E2016" s="109"/>
      <c r="F2016" s="109"/>
      <c r="G2016" s="109"/>
      <c r="H2016" s="109"/>
      <c r="I2016" s="110"/>
    </row>
    <row r="2017" spans="2:9">
      <c r="B2017" s="109"/>
      <c r="C2017" s="109"/>
      <c r="D2017" s="109"/>
      <c r="E2017" s="109"/>
      <c r="F2017" s="109"/>
      <c r="G2017" s="109"/>
      <c r="H2017" s="109"/>
      <c r="I2017" s="110"/>
    </row>
    <row r="2018" spans="2:9">
      <c r="B2018" s="109"/>
      <c r="C2018" s="109"/>
      <c r="D2018" s="109"/>
      <c r="E2018" s="109"/>
      <c r="F2018" s="109"/>
      <c r="G2018" s="109"/>
      <c r="H2018" s="109"/>
      <c r="I2018" s="110"/>
    </row>
    <row r="2019" spans="2:9">
      <c r="B2019" s="109"/>
      <c r="C2019" s="109"/>
      <c r="D2019" s="109"/>
      <c r="E2019" s="109"/>
      <c r="F2019" s="109"/>
      <c r="G2019" s="109"/>
      <c r="H2019" s="109"/>
      <c r="I2019" s="110"/>
    </row>
    <row r="2020" spans="2:9">
      <c r="B2020" s="109"/>
      <c r="C2020" s="109"/>
      <c r="D2020" s="109"/>
      <c r="E2020" s="109"/>
      <c r="F2020" s="109"/>
      <c r="G2020" s="109"/>
      <c r="H2020" s="109"/>
      <c r="I2020" s="110"/>
    </row>
    <row r="2021" spans="2:9">
      <c r="B2021" s="109"/>
      <c r="C2021" s="109"/>
      <c r="D2021" s="109"/>
      <c r="E2021" s="109"/>
      <c r="F2021" s="109"/>
      <c r="G2021" s="109"/>
      <c r="H2021" s="109"/>
      <c r="I2021" s="110"/>
    </row>
    <row r="2022" spans="2:9">
      <c r="B2022" s="109"/>
      <c r="C2022" s="109"/>
      <c r="D2022" s="109"/>
      <c r="E2022" s="109"/>
      <c r="F2022" s="109"/>
      <c r="G2022" s="109"/>
      <c r="H2022" s="109"/>
      <c r="I2022" s="110"/>
    </row>
    <row r="2023" spans="2:9">
      <c r="B2023" s="109"/>
      <c r="C2023" s="109"/>
      <c r="D2023" s="109"/>
      <c r="E2023" s="109"/>
      <c r="F2023" s="109"/>
      <c r="G2023" s="109"/>
      <c r="H2023" s="109"/>
      <c r="I2023" s="110"/>
    </row>
    <row r="2024" spans="2:9">
      <c r="B2024" s="109"/>
      <c r="C2024" s="109"/>
      <c r="D2024" s="109"/>
      <c r="E2024" s="109"/>
      <c r="F2024" s="109"/>
      <c r="G2024" s="109"/>
      <c r="H2024" s="109"/>
      <c r="I2024" s="110"/>
    </row>
    <row r="2025" spans="2:9">
      <c r="B2025" s="109"/>
      <c r="C2025" s="109"/>
      <c r="D2025" s="109"/>
      <c r="E2025" s="109"/>
      <c r="F2025" s="109"/>
      <c r="G2025" s="109"/>
      <c r="H2025" s="109"/>
      <c r="I2025" s="110"/>
    </row>
    <row r="2026" spans="2:9">
      <c r="B2026" s="109"/>
      <c r="C2026" s="109"/>
      <c r="D2026" s="109"/>
      <c r="E2026" s="109"/>
      <c r="F2026" s="109"/>
      <c r="G2026" s="109"/>
      <c r="H2026" s="109"/>
      <c r="I2026" s="110"/>
    </row>
    <row r="2027" spans="2:9">
      <c r="B2027" s="109"/>
      <c r="C2027" s="109"/>
      <c r="D2027" s="109"/>
      <c r="E2027" s="109"/>
      <c r="F2027" s="109"/>
      <c r="G2027" s="109"/>
      <c r="H2027" s="109"/>
      <c r="I2027" s="110"/>
    </row>
    <row r="2028" spans="2:9">
      <c r="B2028" s="109"/>
      <c r="C2028" s="109"/>
      <c r="D2028" s="109"/>
      <c r="E2028" s="109"/>
      <c r="F2028" s="109"/>
      <c r="G2028" s="109"/>
      <c r="H2028" s="109"/>
      <c r="I2028" s="110"/>
    </row>
    <row r="2029" spans="2:9">
      <c r="B2029" s="109"/>
      <c r="C2029" s="109"/>
      <c r="D2029" s="109"/>
      <c r="E2029" s="109"/>
      <c r="F2029" s="109"/>
      <c r="G2029" s="109"/>
      <c r="H2029" s="109"/>
      <c r="I2029" s="110"/>
    </row>
    <row r="2030" spans="2:9">
      <c r="B2030" s="109"/>
      <c r="C2030" s="109"/>
      <c r="D2030" s="109"/>
      <c r="E2030" s="109"/>
      <c r="F2030" s="109"/>
      <c r="G2030" s="109"/>
      <c r="H2030" s="109"/>
      <c r="I2030" s="110"/>
    </row>
    <row r="2031" spans="2:9">
      <c r="B2031" s="109"/>
      <c r="C2031" s="109"/>
      <c r="D2031" s="109"/>
      <c r="E2031" s="109"/>
      <c r="F2031" s="109"/>
      <c r="G2031" s="109"/>
      <c r="H2031" s="109"/>
      <c r="I2031" s="110"/>
    </row>
    <row r="2032" spans="2:9">
      <c r="B2032" s="109"/>
      <c r="C2032" s="109"/>
      <c r="D2032" s="109"/>
      <c r="E2032" s="109"/>
      <c r="F2032" s="109"/>
      <c r="G2032" s="109"/>
      <c r="H2032" s="109"/>
      <c r="I2032" s="110"/>
    </row>
    <row r="2033" spans="2:9">
      <c r="B2033" s="109"/>
      <c r="C2033" s="109"/>
      <c r="D2033" s="109"/>
      <c r="E2033" s="109"/>
      <c r="F2033" s="109"/>
      <c r="G2033" s="109"/>
      <c r="H2033" s="109"/>
      <c r="I2033" s="110"/>
    </row>
    <row r="2034" spans="2:9">
      <c r="B2034" s="109"/>
      <c r="C2034" s="109"/>
      <c r="D2034" s="109"/>
      <c r="E2034" s="109"/>
      <c r="F2034" s="109"/>
      <c r="G2034" s="109"/>
      <c r="H2034" s="109"/>
      <c r="I2034" s="110"/>
    </row>
    <row r="2035" spans="2:9">
      <c r="B2035" s="109"/>
      <c r="C2035" s="109"/>
      <c r="D2035" s="109"/>
      <c r="E2035" s="109"/>
      <c r="F2035" s="109"/>
      <c r="G2035" s="109"/>
      <c r="H2035" s="109"/>
      <c r="I2035" s="110"/>
    </row>
    <row r="2036" spans="2:9">
      <c r="B2036" s="109"/>
      <c r="C2036" s="109"/>
      <c r="D2036" s="109"/>
      <c r="E2036" s="109"/>
      <c r="F2036" s="109"/>
      <c r="G2036" s="109"/>
      <c r="H2036" s="109"/>
      <c r="I2036" s="110"/>
    </row>
    <row r="2037" spans="2:9">
      <c r="B2037" s="109"/>
      <c r="C2037" s="109"/>
      <c r="D2037" s="109"/>
      <c r="E2037" s="109"/>
      <c r="F2037" s="109"/>
      <c r="G2037" s="109"/>
      <c r="H2037" s="109"/>
      <c r="I2037" s="110"/>
    </row>
    <row r="2038" spans="2:9">
      <c r="B2038" s="109"/>
      <c r="C2038" s="109"/>
      <c r="D2038" s="109"/>
      <c r="E2038" s="109"/>
      <c r="F2038" s="109"/>
      <c r="G2038" s="109"/>
      <c r="H2038" s="109"/>
      <c r="I2038" s="110"/>
    </row>
    <row r="2039" spans="2:9">
      <c r="B2039" s="109"/>
      <c r="C2039" s="109"/>
      <c r="D2039" s="109"/>
      <c r="E2039" s="109"/>
      <c r="F2039" s="109"/>
      <c r="G2039" s="109"/>
      <c r="H2039" s="109"/>
      <c r="I2039" s="110"/>
    </row>
    <row r="2040" spans="2:9">
      <c r="B2040" s="109"/>
      <c r="C2040" s="109"/>
      <c r="D2040" s="109"/>
      <c r="E2040" s="109"/>
      <c r="F2040" s="109"/>
      <c r="G2040" s="109"/>
      <c r="H2040" s="109"/>
      <c r="I2040" s="110"/>
    </row>
    <row r="2041" spans="2:9">
      <c r="B2041" s="109"/>
      <c r="C2041" s="109"/>
      <c r="D2041" s="109"/>
      <c r="E2041" s="109"/>
      <c r="F2041" s="109"/>
      <c r="G2041" s="109"/>
      <c r="H2041" s="109"/>
      <c r="I2041" s="110"/>
    </row>
    <row r="2042" spans="2:9">
      <c r="B2042" s="109"/>
      <c r="C2042" s="109"/>
      <c r="D2042" s="109"/>
      <c r="E2042" s="109"/>
      <c r="F2042" s="109"/>
      <c r="G2042" s="109"/>
      <c r="H2042" s="109"/>
      <c r="I2042" s="110"/>
    </row>
    <row r="2043" spans="2:9">
      <c r="B2043" s="109"/>
      <c r="C2043" s="109"/>
      <c r="D2043" s="109"/>
      <c r="E2043" s="109"/>
      <c r="F2043" s="109"/>
      <c r="G2043" s="109"/>
      <c r="H2043" s="109"/>
      <c r="I2043" s="110"/>
    </row>
    <row r="2044" spans="2:9">
      <c r="B2044" s="109"/>
      <c r="C2044" s="109"/>
      <c r="D2044" s="109"/>
      <c r="E2044" s="109"/>
      <c r="F2044" s="109"/>
      <c r="G2044" s="109"/>
      <c r="H2044" s="109"/>
      <c r="I2044" s="110"/>
    </row>
    <row r="2045" spans="2:9">
      <c r="B2045" s="109"/>
      <c r="C2045" s="109"/>
      <c r="D2045" s="109"/>
      <c r="E2045" s="109"/>
      <c r="F2045" s="109"/>
      <c r="G2045" s="109"/>
      <c r="H2045" s="109"/>
      <c r="I2045" s="110"/>
    </row>
    <row r="2046" spans="2:9">
      <c r="B2046" s="109"/>
      <c r="C2046" s="109"/>
      <c r="D2046" s="109"/>
      <c r="E2046" s="109"/>
      <c r="F2046" s="109"/>
      <c r="G2046" s="109"/>
      <c r="H2046" s="109"/>
      <c r="I2046" s="110"/>
    </row>
    <row r="2047" spans="2:9">
      <c r="B2047" s="109"/>
      <c r="C2047" s="109"/>
      <c r="D2047" s="109"/>
      <c r="E2047" s="109"/>
      <c r="F2047" s="109"/>
      <c r="G2047" s="109"/>
      <c r="H2047" s="109"/>
      <c r="I2047" s="110"/>
    </row>
    <row r="2048" spans="2:9">
      <c r="B2048" s="109"/>
      <c r="C2048" s="109"/>
      <c r="D2048" s="109"/>
      <c r="E2048" s="109"/>
      <c r="F2048" s="109"/>
      <c r="G2048" s="109"/>
      <c r="H2048" s="109"/>
      <c r="I2048" s="110"/>
    </row>
    <row r="2049" spans="2:9">
      <c r="B2049" s="109"/>
      <c r="C2049" s="109"/>
      <c r="D2049" s="109"/>
      <c r="E2049" s="109"/>
      <c r="F2049" s="109"/>
      <c r="G2049" s="109"/>
      <c r="H2049" s="109"/>
      <c r="I2049" s="110"/>
    </row>
    <row r="2050" spans="2:9">
      <c r="B2050" s="109"/>
      <c r="C2050" s="109"/>
      <c r="D2050" s="109"/>
      <c r="E2050" s="109"/>
      <c r="F2050" s="109"/>
      <c r="G2050" s="109"/>
      <c r="H2050" s="109"/>
      <c r="I2050" s="110"/>
    </row>
    <row r="2051" spans="2:9">
      <c r="B2051" s="109"/>
      <c r="C2051" s="109"/>
      <c r="D2051" s="109"/>
      <c r="E2051" s="109"/>
      <c r="F2051" s="109"/>
      <c r="G2051" s="109"/>
      <c r="H2051" s="109"/>
      <c r="I2051" s="110"/>
    </row>
    <row r="2052" spans="2:9">
      <c r="B2052" s="109"/>
      <c r="C2052" s="109"/>
      <c r="D2052" s="109"/>
      <c r="E2052" s="109"/>
      <c r="F2052" s="109"/>
      <c r="G2052" s="109"/>
      <c r="H2052" s="109"/>
      <c r="I2052" s="110"/>
    </row>
    <row r="2053" spans="2:9">
      <c r="B2053" s="109"/>
      <c r="C2053" s="109"/>
      <c r="D2053" s="109"/>
      <c r="E2053" s="109"/>
      <c r="F2053" s="109"/>
      <c r="G2053" s="109"/>
      <c r="H2053" s="109"/>
      <c r="I2053" s="110"/>
    </row>
    <row r="2054" spans="2:9">
      <c r="B2054" s="109"/>
      <c r="C2054" s="109"/>
      <c r="D2054" s="109"/>
      <c r="E2054" s="109"/>
      <c r="F2054" s="109"/>
      <c r="G2054" s="109"/>
      <c r="H2054" s="109"/>
      <c r="I2054" s="110"/>
    </row>
    <row r="2055" spans="2:9">
      <c r="B2055" s="109"/>
      <c r="C2055" s="109"/>
      <c r="D2055" s="109"/>
      <c r="E2055" s="109"/>
      <c r="F2055" s="109"/>
      <c r="G2055" s="109"/>
      <c r="H2055" s="109"/>
      <c r="I2055" s="110"/>
    </row>
    <row r="2056" spans="2:9">
      <c r="B2056" s="109"/>
      <c r="C2056" s="109"/>
      <c r="D2056" s="109"/>
      <c r="E2056" s="109"/>
      <c r="F2056" s="109"/>
      <c r="G2056" s="109"/>
      <c r="H2056" s="109"/>
      <c r="I2056" s="110"/>
    </row>
    <row r="2057" spans="2:9">
      <c r="B2057" s="109"/>
      <c r="C2057" s="109"/>
      <c r="D2057" s="109"/>
      <c r="E2057" s="109"/>
      <c r="F2057" s="109"/>
      <c r="G2057" s="109"/>
      <c r="H2057" s="109"/>
      <c r="I2057" s="110"/>
    </row>
    <row r="2058" spans="2:9">
      <c r="B2058" s="109"/>
      <c r="C2058" s="109"/>
      <c r="D2058" s="109"/>
      <c r="E2058" s="109"/>
      <c r="F2058" s="109"/>
      <c r="G2058" s="109"/>
      <c r="H2058" s="109"/>
      <c r="I2058" s="110"/>
    </row>
    <row r="2059" spans="2:9">
      <c r="B2059" s="109"/>
      <c r="C2059" s="109"/>
      <c r="D2059" s="109"/>
      <c r="E2059" s="109"/>
      <c r="F2059" s="109"/>
      <c r="G2059" s="109"/>
      <c r="H2059" s="109"/>
      <c r="I2059" s="110"/>
    </row>
    <row r="2060" spans="2:9">
      <c r="B2060" s="109"/>
      <c r="C2060" s="109"/>
      <c r="D2060" s="109"/>
      <c r="E2060" s="109"/>
      <c r="F2060" s="109"/>
      <c r="G2060" s="109"/>
      <c r="H2060" s="109"/>
      <c r="I2060" s="110"/>
    </row>
    <row r="2061" spans="2:9">
      <c r="B2061" s="109"/>
      <c r="C2061" s="109"/>
      <c r="D2061" s="109"/>
      <c r="E2061" s="109"/>
      <c r="F2061" s="109"/>
      <c r="G2061" s="109"/>
      <c r="H2061" s="109"/>
      <c r="I2061" s="110"/>
    </row>
    <row r="2062" spans="2:9">
      <c r="B2062" s="109"/>
      <c r="C2062" s="109"/>
      <c r="D2062" s="109"/>
      <c r="E2062" s="109"/>
      <c r="F2062" s="109"/>
      <c r="G2062" s="109"/>
      <c r="H2062" s="109"/>
      <c r="I2062" s="110"/>
    </row>
    <row r="2063" spans="2:9">
      <c r="B2063" s="109"/>
      <c r="C2063" s="109"/>
      <c r="D2063" s="109"/>
      <c r="E2063" s="109"/>
      <c r="F2063" s="109"/>
      <c r="G2063" s="109"/>
      <c r="H2063" s="109"/>
      <c r="I2063" s="110"/>
    </row>
    <row r="2064" spans="2:9">
      <c r="B2064" s="109"/>
      <c r="C2064" s="109"/>
      <c r="D2064" s="109"/>
      <c r="E2064" s="109"/>
      <c r="F2064" s="109"/>
      <c r="G2064" s="109"/>
      <c r="H2064" s="109"/>
      <c r="I2064" s="110"/>
    </row>
    <row r="2065" spans="2:9">
      <c r="B2065" s="109"/>
      <c r="C2065" s="109"/>
      <c r="D2065" s="109"/>
      <c r="E2065" s="109"/>
      <c r="F2065" s="109"/>
      <c r="G2065" s="109"/>
      <c r="H2065" s="109"/>
      <c r="I2065" s="110"/>
    </row>
    <row r="2066" spans="2:9">
      <c r="B2066" s="109"/>
      <c r="C2066" s="109"/>
      <c r="D2066" s="109"/>
      <c r="E2066" s="109"/>
      <c r="F2066" s="109"/>
      <c r="G2066" s="109"/>
      <c r="H2066" s="109"/>
      <c r="I2066" s="110"/>
    </row>
    <row r="2067" spans="2:9">
      <c r="B2067" s="109"/>
      <c r="C2067" s="109"/>
      <c r="D2067" s="109"/>
      <c r="E2067" s="109"/>
      <c r="F2067" s="109"/>
      <c r="G2067" s="109"/>
      <c r="H2067" s="109"/>
      <c r="I2067" s="110"/>
    </row>
    <row r="2068" spans="2:9">
      <c r="B2068" s="109"/>
      <c r="C2068" s="109"/>
      <c r="D2068" s="109"/>
      <c r="E2068" s="109"/>
      <c r="F2068" s="109"/>
      <c r="G2068" s="109"/>
      <c r="H2068" s="109"/>
      <c r="I2068" s="110"/>
    </row>
    <row r="2069" spans="2:9">
      <c r="B2069" s="109"/>
      <c r="C2069" s="109"/>
      <c r="D2069" s="109"/>
      <c r="E2069" s="109"/>
      <c r="F2069" s="109"/>
      <c r="G2069" s="109"/>
      <c r="H2069" s="109"/>
      <c r="I2069" s="110"/>
    </row>
    <row r="2070" spans="2:9">
      <c r="B2070" s="109"/>
      <c r="C2070" s="109"/>
      <c r="D2070" s="109"/>
      <c r="E2070" s="109"/>
      <c r="F2070" s="109"/>
      <c r="G2070" s="109"/>
      <c r="H2070" s="109"/>
      <c r="I2070" s="110"/>
    </row>
    <row r="2071" spans="2:9">
      <c r="B2071" s="109"/>
      <c r="C2071" s="109"/>
      <c r="D2071" s="109"/>
      <c r="E2071" s="109"/>
      <c r="F2071" s="109"/>
      <c r="G2071" s="109"/>
      <c r="H2071" s="109"/>
      <c r="I2071" s="110"/>
    </row>
    <row r="2072" spans="2:9">
      <c r="B2072" s="109"/>
      <c r="C2072" s="109"/>
      <c r="D2072" s="109"/>
      <c r="E2072" s="109"/>
      <c r="F2072" s="109"/>
      <c r="G2072" s="109"/>
      <c r="H2072" s="109"/>
      <c r="I2072" s="110"/>
    </row>
    <row r="2073" spans="2:9">
      <c r="B2073" s="109"/>
      <c r="C2073" s="109"/>
      <c r="D2073" s="109"/>
      <c r="E2073" s="109"/>
      <c r="F2073" s="109"/>
      <c r="G2073" s="109"/>
      <c r="H2073" s="109"/>
      <c r="I2073" s="110"/>
    </row>
    <row r="2074" spans="2:9">
      <c r="B2074" s="109"/>
      <c r="C2074" s="109"/>
      <c r="D2074" s="109"/>
      <c r="E2074" s="109"/>
      <c r="F2074" s="109"/>
      <c r="G2074" s="109"/>
      <c r="H2074" s="109"/>
      <c r="I2074" s="110"/>
    </row>
    <row r="2075" spans="2:9">
      <c r="B2075" s="109"/>
      <c r="C2075" s="109"/>
      <c r="D2075" s="109"/>
      <c r="E2075" s="109"/>
      <c r="F2075" s="109"/>
      <c r="G2075" s="109"/>
      <c r="H2075" s="109"/>
      <c r="I2075" s="110"/>
    </row>
    <row r="2076" spans="2:9">
      <c r="B2076" s="109"/>
      <c r="C2076" s="109"/>
      <c r="D2076" s="109"/>
      <c r="E2076" s="109"/>
      <c r="F2076" s="109"/>
      <c r="G2076" s="109"/>
      <c r="H2076" s="109"/>
      <c r="I2076" s="110"/>
    </row>
    <row r="2077" spans="2:9">
      <c r="B2077" s="109"/>
      <c r="C2077" s="109"/>
      <c r="D2077" s="109"/>
      <c r="E2077" s="109"/>
      <c r="F2077" s="109"/>
      <c r="G2077" s="109"/>
      <c r="H2077" s="109"/>
      <c r="I2077" s="110"/>
    </row>
    <row r="2078" spans="2:9">
      <c r="B2078" s="109"/>
      <c r="C2078" s="109"/>
      <c r="D2078" s="109"/>
      <c r="E2078" s="109"/>
      <c r="F2078" s="109"/>
      <c r="G2078" s="109"/>
      <c r="H2078" s="109"/>
      <c r="I2078" s="110"/>
    </row>
    <row r="2079" spans="2:9">
      <c r="B2079" s="109"/>
      <c r="C2079" s="109"/>
      <c r="D2079" s="109"/>
      <c r="E2079" s="109"/>
      <c r="F2079" s="109"/>
      <c r="G2079" s="109"/>
      <c r="H2079" s="109"/>
      <c r="I2079" s="110"/>
    </row>
    <row r="2080" spans="2:9">
      <c r="B2080" s="109"/>
      <c r="C2080" s="109"/>
      <c r="D2080" s="109"/>
      <c r="E2080" s="109"/>
      <c r="F2080" s="109"/>
      <c r="G2080" s="109"/>
      <c r="H2080" s="109"/>
      <c r="I2080" s="110"/>
    </row>
    <row r="2081" spans="2:9">
      <c r="B2081" s="109"/>
      <c r="C2081" s="109"/>
      <c r="D2081" s="109"/>
      <c r="E2081" s="109"/>
      <c r="F2081" s="109"/>
      <c r="G2081" s="109"/>
      <c r="H2081" s="109"/>
      <c r="I2081" s="110"/>
    </row>
    <row r="2082" spans="2:9">
      <c r="B2082" s="109"/>
      <c r="C2082" s="109"/>
      <c r="D2082" s="109"/>
      <c r="E2082" s="109"/>
      <c r="F2082" s="109"/>
      <c r="G2082" s="109"/>
      <c r="H2082" s="109"/>
      <c r="I2082" s="110"/>
    </row>
    <row r="2083" spans="2:9">
      <c r="B2083" s="109"/>
      <c r="C2083" s="109"/>
      <c r="D2083" s="109"/>
      <c r="E2083" s="109"/>
      <c r="F2083" s="109"/>
      <c r="G2083" s="109"/>
      <c r="H2083" s="109"/>
      <c r="I2083" s="110"/>
    </row>
    <row r="2084" spans="2:9">
      <c r="B2084" s="109"/>
      <c r="C2084" s="109"/>
      <c r="D2084" s="109"/>
      <c r="E2084" s="109"/>
      <c r="F2084" s="109"/>
      <c r="G2084" s="109"/>
      <c r="H2084" s="109"/>
      <c r="I2084" s="110"/>
    </row>
    <row r="2085" spans="2:9">
      <c r="B2085" s="109"/>
      <c r="C2085" s="109"/>
      <c r="D2085" s="109"/>
      <c r="E2085" s="109"/>
      <c r="F2085" s="109"/>
      <c r="G2085" s="109"/>
      <c r="H2085" s="109"/>
      <c r="I2085" s="110"/>
    </row>
    <row r="2086" spans="2:9">
      <c r="B2086" s="109"/>
      <c r="C2086" s="109"/>
      <c r="D2086" s="109"/>
      <c r="E2086" s="109"/>
      <c r="F2086" s="109"/>
      <c r="G2086" s="109"/>
      <c r="H2086" s="109"/>
      <c r="I2086" s="110"/>
    </row>
    <row r="2087" spans="2:9">
      <c r="B2087" s="109"/>
      <c r="C2087" s="109"/>
      <c r="D2087" s="109"/>
      <c r="E2087" s="109"/>
      <c r="F2087" s="109"/>
      <c r="G2087" s="109"/>
      <c r="H2087" s="109"/>
      <c r="I2087" s="110"/>
    </row>
    <row r="2088" spans="2:9">
      <c r="B2088" s="109"/>
      <c r="C2088" s="109"/>
      <c r="D2088" s="109"/>
      <c r="E2088" s="109"/>
      <c r="F2088" s="109"/>
      <c r="G2088" s="109"/>
      <c r="H2088" s="109"/>
      <c r="I2088" s="110"/>
    </row>
    <row r="2089" spans="2:9">
      <c r="B2089" s="109"/>
      <c r="C2089" s="109"/>
      <c r="D2089" s="109"/>
      <c r="E2089" s="109"/>
      <c r="F2089" s="109"/>
      <c r="G2089" s="109"/>
      <c r="H2089" s="109"/>
      <c r="I2089" s="110"/>
    </row>
    <row r="2090" spans="2:9">
      <c r="B2090" s="109"/>
      <c r="C2090" s="109"/>
      <c r="D2090" s="109"/>
      <c r="E2090" s="109"/>
      <c r="F2090" s="109"/>
      <c r="G2090" s="109"/>
      <c r="H2090" s="109"/>
      <c r="I2090" s="110"/>
    </row>
    <row r="2091" spans="2:9">
      <c r="B2091" s="109"/>
      <c r="C2091" s="109"/>
      <c r="D2091" s="109"/>
      <c r="E2091" s="109"/>
      <c r="F2091" s="109"/>
      <c r="G2091" s="109"/>
      <c r="H2091" s="109"/>
      <c r="I2091" s="110"/>
    </row>
    <row r="2092" spans="2:9">
      <c r="B2092" s="109"/>
      <c r="C2092" s="109"/>
      <c r="D2092" s="109"/>
      <c r="E2092" s="109"/>
      <c r="F2092" s="109"/>
      <c r="G2092" s="109"/>
      <c r="H2092" s="109"/>
      <c r="I2092" s="110"/>
    </row>
    <row r="2093" spans="2:9">
      <c r="B2093" s="109"/>
      <c r="C2093" s="109"/>
      <c r="D2093" s="109"/>
      <c r="E2093" s="109"/>
      <c r="F2093" s="109"/>
      <c r="G2093" s="109"/>
      <c r="H2093" s="109"/>
      <c r="I2093" s="110"/>
    </row>
    <row r="2094" spans="2:9">
      <c r="B2094" s="109"/>
      <c r="C2094" s="109"/>
      <c r="D2094" s="109"/>
      <c r="E2094" s="109"/>
      <c r="F2094" s="109"/>
      <c r="G2094" s="109"/>
      <c r="H2094" s="109"/>
      <c r="I2094" s="110"/>
    </row>
    <row r="2095" spans="2:9">
      <c r="B2095" s="109"/>
      <c r="C2095" s="109"/>
      <c r="D2095" s="109"/>
      <c r="E2095" s="109"/>
      <c r="F2095" s="109"/>
      <c r="G2095" s="109"/>
      <c r="H2095" s="109"/>
      <c r="I2095" s="110"/>
    </row>
    <row r="2096" spans="2:9">
      <c r="B2096" s="109"/>
      <c r="C2096" s="109"/>
      <c r="D2096" s="109"/>
      <c r="E2096" s="109"/>
      <c r="F2096" s="109"/>
      <c r="G2096" s="109"/>
      <c r="H2096" s="109"/>
      <c r="I2096" s="110"/>
    </row>
    <row r="2097" spans="2:9">
      <c r="B2097" s="109"/>
      <c r="C2097" s="109"/>
      <c r="D2097" s="109"/>
      <c r="E2097" s="109"/>
      <c r="F2097" s="109"/>
      <c r="G2097" s="109"/>
      <c r="H2097" s="109"/>
      <c r="I2097" s="110"/>
    </row>
    <row r="2098" spans="2:9">
      <c r="B2098" s="109"/>
      <c r="C2098" s="109"/>
      <c r="D2098" s="109"/>
      <c r="E2098" s="109"/>
      <c r="F2098" s="109"/>
      <c r="G2098" s="109"/>
      <c r="H2098" s="109"/>
      <c r="I2098" s="110"/>
    </row>
    <row r="2099" spans="2:9">
      <c r="B2099" s="109"/>
      <c r="C2099" s="109"/>
      <c r="D2099" s="109"/>
      <c r="E2099" s="109"/>
      <c r="F2099" s="109"/>
      <c r="G2099" s="109"/>
      <c r="H2099" s="109"/>
      <c r="I2099" s="110"/>
    </row>
    <row r="2100" spans="2:9">
      <c r="B2100" s="109"/>
      <c r="C2100" s="109"/>
      <c r="D2100" s="109"/>
      <c r="E2100" s="109"/>
      <c r="F2100" s="109"/>
      <c r="G2100" s="109"/>
      <c r="H2100" s="109"/>
      <c r="I2100" s="110"/>
    </row>
    <row r="2101" spans="2:9">
      <c r="B2101" s="109"/>
      <c r="C2101" s="109"/>
      <c r="D2101" s="109"/>
      <c r="E2101" s="109"/>
      <c r="F2101" s="109"/>
      <c r="G2101" s="109"/>
      <c r="H2101" s="109"/>
      <c r="I2101" s="110"/>
    </row>
    <row r="2102" spans="2:9">
      <c r="B2102" s="109"/>
      <c r="C2102" s="109"/>
      <c r="D2102" s="109"/>
      <c r="E2102" s="109"/>
      <c r="F2102" s="109"/>
      <c r="G2102" s="109"/>
      <c r="H2102" s="109"/>
      <c r="I2102" s="110"/>
    </row>
    <row r="2103" spans="2:9">
      <c r="B2103" s="109"/>
      <c r="C2103" s="109"/>
      <c r="D2103" s="109"/>
      <c r="E2103" s="109"/>
      <c r="F2103" s="109"/>
      <c r="G2103" s="109"/>
      <c r="H2103" s="109"/>
      <c r="I2103" s="110"/>
    </row>
    <row r="2104" spans="2:9">
      <c r="B2104" s="109"/>
      <c r="C2104" s="109"/>
      <c r="D2104" s="109"/>
      <c r="E2104" s="109"/>
      <c r="F2104" s="109"/>
      <c r="G2104" s="109"/>
      <c r="H2104" s="109"/>
      <c r="I2104" s="110"/>
    </row>
    <row r="2105" spans="2:9">
      <c r="B2105" s="109"/>
      <c r="C2105" s="109"/>
      <c r="D2105" s="109"/>
      <c r="E2105" s="109"/>
      <c r="F2105" s="109"/>
      <c r="G2105" s="109"/>
      <c r="H2105" s="109"/>
      <c r="I2105" s="110"/>
    </row>
    <row r="2106" spans="2:9">
      <c r="B2106" s="109"/>
      <c r="C2106" s="109"/>
      <c r="D2106" s="109"/>
      <c r="E2106" s="109"/>
      <c r="F2106" s="109"/>
      <c r="G2106" s="109"/>
      <c r="H2106" s="109"/>
      <c r="I2106" s="110"/>
    </row>
    <row r="2107" spans="2:9">
      <c r="B2107" s="109"/>
      <c r="C2107" s="109"/>
      <c r="D2107" s="109"/>
      <c r="E2107" s="109"/>
      <c r="F2107" s="109"/>
      <c r="G2107" s="109"/>
      <c r="H2107" s="109"/>
      <c r="I2107" s="110"/>
    </row>
    <row r="2108" spans="2:9">
      <c r="B2108" s="109"/>
      <c r="C2108" s="109"/>
      <c r="D2108" s="109"/>
      <c r="E2108" s="109"/>
      <c r="F2108" s="109"/>
      <c r="G2108" s="109"/>
      <c r="H2108" s="109"/>
      <c r="I2108" s="110"/>
    </row>
    <row r="2109" spans="2:9">
      <c r="B2109" s="109"/>
      <c r="C2109" s="109"/>
      <c r="D2109" s="109"/>
      <c r="E2109" s="109"/>
      <c r="F2109" s="109"/>
      <c r="G2109" s="109"/>
      <c r="H2109" s="109"/>
      <c r="I2109" s="110"/>
    </row>
    <row r="2110" spans="2:9">
      <c r="B2110" s="109"/>
      <c r="C2110" s="109"/>
      <c r="D2110" s="109"/>
      <c r="E2110" s="109"/>
      <c r="F2110" s="109"/>
      <c r="G2110" s="109"/>
      <c r="H2110" s="109"/>
      <c r="I2110" s="110"/>
    </row>
    <row r="2111" spans="2:9">
      <c r="B2111" s="109"/>
      <c r="C2111" s="109"/>
      <c r="D2111" s="109"/>
      <c r="E2111" s="109"/>
      <c r="F2111" s="109"/>
      <c r="G2111" s="109"/>
      <c r="H2111" s="109"/>
      <c r="I2111" s="110"/>
    </row>
    <row r="2112" spans="2:9">
      <c r="B2112" s="109"/>
      <c r="C2112" s="109"/>
      <c r="D2112" s="109"/>
      <c r="E2112" s="109"/>
      <c r="F2112" s="109"/>
      <c r="G2112" s="109"/>
      <c r="H2112" s="109"/>
      <c r="I2112" s="110"/>
    </row>
    <row r="2113" spans="2:9">
      <c r="B2113" s="109"/>
      <c r="C2113" s="109"/>
      <c r="D2113" s="109"/>
      <c r="E2113" s="109"/>
      <c r="F2113" s="109"/>
      <c r="G2113" s="109"/>
      <c r="H2113" s="109"/>
      <c r="I2113" s="110"/>
    </row>
    <row r="2114" spans="2:9">
      <c r="B2114" s="109"/>
      <c r="C2114" s="109"/>
      <c r="D2114" s="109"/>
      <c r="E2114" s="109"/>
      <c r="F2114" s="109"/>
      <c r="G2114" s="109"/>
      <c r="H2114" s="109"/>
      <c r="I2114" s="110"/>
    </row>
    <row r="2115" spans="2:9">
      <c r="B2115" s="109"/>
      <c r="C2115" s="109"/>
      <c r="D2115" s="109"/>
      <c r="E2115" s="109"/>
      <c r="F2115" s="109"/>
      <c r="G2115" s="109"/>
      <c r="H2115" s="109"/>
      <c r="I2115" s="110"/>
    </row>
    <row r="2116" spans="2:9">
      <c r="B2116" s="109"/>
      <c r="C2116" s="109"/>
      <c r="D2116" s="109"/>
      <c r="E2116" s="109"/>
      <c r="F2116" s="109"/>
      <c r="G2116" s="109"/>
      <c r="H2116" s="109"/>
      <c r="I2116" s="110"/>
    </row>
    <row r="2117" spans="2:9">
      <c r="B2117" s="109"/>
      <c r="C2117" s="109"/>
      <c r="D2117" s="109"/>
      <c r="E2117" s="109"/>
      <c r="F2117" s="109"/>
      <c r="G2117" s="109"/>
      <c r="H2117" s="109"/>
      <c r="I2117" s="110"/>
    </row>
    <row r="2118" spans="2:9">
      <c r="B2118" s="109"/>
      <c r="C2118" s="109"/>
      <c r="D2118" s="109"/>
      <c r="E2118" s="109"/>
      <c r="F2118" s="109"/>
      <c r="G2118" s="109"/>
      <c r="H2118" s="109"/>
      <c r="I2118" s="110"/>
    </row>
    <row r="2119" spans="2:9">
      <c r="B2119" s="109"/>
      <c r="C2119" s="109"/>
      <c r="D2119" s="109"/>
      <c r="E2119" s="109"/>
      <c r="F2119" s="109"/>
      <c r="G2119" s="109"/>
      <c r="H2119" s="109"/>
      <c r="I2119" s="110"/>
    </row>
    <row r="2120" spans="2:9">
      <c r="B2120" s="109"/>
      <c r="C2120" s="109"/>
      <c r="D2120" s="109"/>
      <c r="E2120" s="109"/>
      <c r="F2120" s="109"/>
      <c r="G2120" s="109"/>
      <c r="H2120" s="109"/>
      <c r="I2120" s="110"/>
    </row>
    <row r="2121" spans="2:9">
      <c r="B2121" s="109"/>
      <c r="C2121" s="109"/>
      <c r="D2121" s="109"/>
      <c r="E2121" s="109"/>
      <c r="F2121" s="109"/>
      <c r="G2121" s="109"/>
      <c r="H2121" s="109"/>
      <c r="I2121" s="110"/>
    </row>
    <row r="2122" spans="2:9">
      <c r="B2122" s="109"/>
      <c r="C2122" s="109"/>
      <c r="D2122" s="109"/>
      <c r="E2122" s="109"/>
      <c r="F2122" s="109"/>
      <c r="G2122" s="109"/>
      <c r="H2122" s="109"/>
      <c r="I2122" s="110"/>
    </row>
    <row r="2123" spans="2:9">
      <c r="B2123" s="109"/>
      <c r="C2123" s="109"/>
      <c r="D2123" s="109"/>
      <c r="E2123" s="109"/>
      <c r="F2123" s="109"/>
      <c r="G2123" s="109"/>
      <c r="H2123" s="109"/>
      <c r="I2123" s="110"/>
    </row>
    <row r="2124" spans="2:9">
      <c r="B2124" s="109"/>
      <c r="C2124" s="109"/>
      <c r="D2124" s="109"/>
      <c r="E2124" s="109"/>
      <c r="F2124" s="109"/>
      <c r="G2124" s="109"/>
      <c r="H2124" s="109"/>
      <c r="I2124" s="110"/>
    </row>
    <row r="2125" spans="2:9">
      <c r="B2125" s="109"/>
      <c r="C2125" s="109"/>
      <c r="D2125" s="109"/>
      <c r="E2125" s="109"/>
      <c r="F2125" s="109"/>
      <c r="G2125" s="109"/>
      <c r="H2125" s="109"/>
      <c r="I2125" s="110"/>
    </row>
    <row r="2126" spans="2:9">
      <c r="B2126" s="109"/>
      <c r="C2126" s="109"/>
      <c r="D2126" s="109"/>
      <c r="E2126" s="109"/>
      <c r="F2126" s="109"/>
      <c r="G2126" s="109"/>
      <c r="H2126" s="109"/>
      <c r="I2126" s="110"/>
    </row>
    <row r="2127" spans="2:9">
      <c r="B2127" s="109"/>
      <c r="C2127" s="109"/>
      <c r="D2127" s="109"/>
      <c r="E2127" s="109"/>
      <c r="F2127" s="109"/>
      <c r="G2127" s="109"/>
      <c r="H2127" s="109"/>
      <c r="I2127" s="110"/>
    </row>
    <row r="2128" spans="2:9">
      <c r="B2128" s="109"/>
      <c r="C2128" s="109"/>
      <c r="D2128" s="109"/>
      <c r="E2128" s="109"/>
      <c r="F2128" s="109"/>
      <c r="G2128" s="109"/>
      <c r="H2128" s="109"/>
      <c r="I2128" s="110"/>
    </row>
    <row r="2129" spans="2:9">
      <c r="B2129" s="109"/>
      <c r="C2129" s="109"/>
      <c r="D2129" s="109"/>
      <c r="E2129" s="109"/>
      <c r="F2129" s="109"/>
      <c r="G2129" s="109"/>
      <c r="H2129" s="109"/>
      <c r="I2129" s="110"/>
    </row>
    <row r="2130" spans="2:9">
      <c r="B2130" s="109"/>
      <c r="C2130" s="109"/>
      <c r="D2130" s="109"/>
      <c r="E2130" s="109"/>
      <c r="F2130" s="109"/>
      <c r="G2130" s="109"/>
      <c r="H2130" s="109"/>
      <c r="I2130" s="110"/>
    </row>
    <row r="2131" spans="2:9">
      <c r="B2131" s="109"/>
      <c r="C2131" s="109"/>
      <c r="D2131" s="109"/>
      <c r="E2131" s="109"/>
      <c r="F2131" s="109"/>
      <c r="G2131" s="109"/>
      <c r="H2131" s="109"/>
      <c r="I2131" s="110"/>
    </row>
    <row r="2132" spans="2:9">
      <c r="B2132" s="109"/>
      <c r="C2132" s="109"/>
      <c r="D2132" s="109"/>
      <c r="E2132" s="109"/>
      <c r="F2132" s="109"/>
      <c r="G2132" s="109"/>
      <c r="H2132" s="109"/>
      <c r="I2132" s="110"/>
    </row>
    <row r="2133" spans="2:9">
      <c r="B2133" s="109"/>
      <c r="C2133" s="109"/>
      <c r="D2133" s="109"/>
      <c r="E2133" s="109"/>
      <c r="F2133" s="109"/>
      <c r="G2133" s="109"/>
      <c r="H2133" s="109"/>
      <c r="I2133" s="110"/>
    </row>
    <row r="2134" spans="2:9">
      <c r="B2134" s="109"/>
      <c r="C2134" s="109"/>
      <c r="D2134" s="109"/>
      <c r="E2134" s="109"/>
      <c r="F2134" s="109"/>
      <c r="G2134" s="109"/>
      <c r="H2134" s="109"/>
      <c r="I2134" s="110"/>
    </row>
    <row r="2135" spans="2:9">
      <c r="B2135" s="109"/>
      <c r="C2135" s="109"/>
      <c r="D2135" s="109"/>
      <c r="E2135" s="109"/>
      <c r="F2135" s="109"/>
      <c r="G2135" s="109"/>
      <c r="H2135" s="109"/>
      <c r="I2135" s="110"/>
    </row>
    <row r="2136" spans="2:9">
      <c r="B2136" s="109"/>
      <c r="C2136" s="109"/>
      <c r="D2136" s="109"/>
      <c r="E2136" s="109"/>
      <c r="F2136" s="109"/>
      <c r="G2136" s="109"/>
      <c r="H2136" s="109"/>
      <c r="I2136" s="110"/>
    </row>
    <row r="2137" spans="2:9">
      <c r="B2137" s="109"/>
      <c r="C2137" s="109"/>
      <c r="D2137" s="109"/>
      <c r="E2137" s="109"/>
      <c r="F2137" s="109"/>
      <c r="G2137" s="109"/>
      <c r="H2137" s="109"/>
      <c r="I2137" s="110"/>
    </row>
    <row r="2138" spans="2:9">
      <c r="B2138" s="109"/>
      <c r="C2138" s="109"/>
      <c r="D2138" s="109"/>
      <c r="E2138" s="109"/>
      <c r="F2138" s="109"/>
      <c r="G2138" s="109"/>
      <c r="H2138" s="109"/>
      <c r="I2138" s="110"/>
    </row>
    <row r="2139" spans="2:9">
      <c r="B2139" s="109"/>
      <c r="C2139" s="109"/>
      <c r="D2139" s="109"/>
      <c r="E2139" s="109"/>
      <c r="F2139" s="109"/>
      <c r="G2139" s="109"/>
      <c r="H2139" s="109"/>
      <c r="I2139" s="110"/>
    </row>
    <row r="2140" spans="2:9">
      <c r="B2140" s="109"/>
      <c r="C2140" s="109"/>
      <c r="D2140" s="109"/>
      <c r="E2140" s="109"/>
      <c r="F2140" s="109"/>
      <c r="G2140" s="109"/>
      <c r="H2140" s="109"/>
      <c r="I2140" s="110"/>
    </row>
    <row r="2141" spans="2:9">
      <c r="B2141" s="109"/>
      <c r="C2141" s="109"/>
      <c r="D2141" s="109"/>
      <c r="E2141" s="109"/>
      <c r="F2141" s="109"/>
      <c r="G2141" s="109"/>
      <c r="H2141" s="109"/>
      <c r="I2141" s="110"/>
    </row>
    <row r="2142" spans="2:9">
      <c r="B2142" s="109"/>
      <c r="C2142" s="109"/>
      <c r="D2142" s="109"/>
      <c r="E2142" s="109"/>
      <c r="F2142" s="109"/>
      <c r="G2142" s="109"/>
      <c r="H2142" s="109"/>
      <c r="I2142" s="110"/>
    </row>
    <row r="2143" spans="2:9">
      <c r="B2143" s="109"/>
      <c r="C2143" s="109"/>
      <c r="D2143" s="109"/>
      <c r="E2143" s="109"/>
      <c r="F2143" s="109"/>
      <c r="G2143" s="109"/>
      <c r="H2143" s="109"/>
      <c r="I2143" s="110"/>
    </row>
    <row r="2144" spans="2:9">
      <c r="B2144" s="109"/>
      <c r="C2144" s="109"/>
      <c r="D2144" s="109"/>
      <c r="E2144" s="109"/>
      <c r="F2144" s="109"/>
      <c r="G2144" s="109"/>
      <c r="H2144" s="109"/>
      <c r="I2144" s="110"/>
    </row>
    <row r="2145" spans="2:9">
      <c r="B2145" s="109"/>
      <c r="C2145" s="109"/>
      <c r="D2145" s="109"/>
      <c r="E2145" s="109"/>
      <c r="F2145" s="109"/>
      <c r="G2145" s="109"/>
      <c r="H2145" s="109"/>
      <c r="I2145" s="110"/>
    </row>
    <row r="2146" spans="2:9">
      <c r="B2146" s="109"/>
      <c r="C2146" s="109"/>
      <c r="D2146" s="109"/>
      <c r="E2146" s="109"/>
      <c r="F2146" s="109"/>
      <c r="G2146" s="109"/>
      <c r="H2146" s="109"/>
      <c r="I2146" s="110"/>
    </row>
    <row r="2147" spans="2:9">
      <c r="B2147" s="109"/>
      <c r="C2147" s="109"/>
      <c r="D2147" s="109"/>
      <c r="E2147" s="109"/>
      <c r="F2147" s="109"/>
      <c r="G2147" s="109"/>
      <c r="H2147" s="109"/>
      <c r="I2147" s="110"/>
    </row>
    <row r="2148" spans="2:9">
      <c r="B2148" s="109"/>
      <c r="C2148" s="109"/>
      <c r="D2148" s="109"/>
      <c r="E2148" s="109"/>
      <c r="F2148" s="109"/>
      <c r="G2148" s="109"/>
      <c r="H2148" s="109"/>
      <c r="I2148" s="110"/>
    </row>
    <row r="2149" spans="2:9">
      <c r="B2149" s="109"/>
      <c r="C2149" s="109"/>
      <c r="D2149" s="109"/>
      <c r="E2149" s="109"/>
      <c r="F2149" s="109"/>
      <c r="G2149" s="109"/>
      <c r="H2149" s="109"/>
      <c r="I2149" s="110"/>
    </row>
    <row r="2150" spans="2:9">
      <c r="B2150" s="109"/>
      <c r="C2150" s="109"/>
      <c r="D2150" s="109"/>
      <c r="E2150" s="109"/>
      <c r="F2150" s="109"/>
      <c r="G2150" s="109"/>
      <c r="H2150" s="109"/>
      <c r="I2150" s="110"/>
    </row>
    <row r="2151" spans="2:9">
      <c r="B2151" s="109"/>
      <c r="C2151" s="109"/>
      <c r="D2151" s="109"/>
      <c r="E2151" s="109"/>
      <c r="F2151" s="109"/>
      <c r="G2151" s="109"/>
      <c r="H2151" s="109"/>
      <c r="I2151" s="110"/>
    </row>
    <row r="2152" spans="2:9">
      <c r="B2152" s="109"/>
      <c r="C2152" s="109"/>
      <c r="D2152" s="109"/>
      <c r="E2152" s="109"/>
      <c r="F2152" s="109"/>
      <c r="G2152" s="109"/>
      <c r="H2152" s="109"/>
      <c r="I2152" s="110"/>
    </row>
    <row r="2153" spans="2:9">
      <c r="B2153" s="109"/>
      <c r="C2153" s="109"/>
      <c r="D2153" s="109"/>
      <c r="E2153" s="109"/>
      <c r="F2153" s="109"/>
      <c r="G2153" s="109"/>
      <c r="H2153" s="109"/>
      <c r="I2153" s="110"/>
    </row>
    <row r="2154" spans="2:9">
      <c r="B2154" s="109"/>
      <c r="C2154" s="109"/>
      <c r="D2154" s="109"/>
      <c r="E2154" s="109"/>
      <c r="F2154" s="109"/>
      <c r="G2154" s="109"/>
      <c r="H2154" s="109"/>
      <c r="I2154" s="110"/>
    </row>
    <row r="2155" spans="2:9">
      <c r="B2155" s="109"/>
      <c r="C2155" s="109"/>
      <c r="D2155" s="109"/>
      <c r="E2155" s="109"/>
      <c r="F2155" s="109"/>
      <c r="G2155" s="109"/>
      <c r="H2155" s="109"/>
      <c r="I2155" s="110"/>
    </row>
    <row r="2156" spans="2:9">
      <c r="B2156" s="109"/>
      <c r="C2156" s="109"/>
      <c r="D2156" s="109"/>
      <c r="E2156" s="109"/>
      <c r="F2156" s="109"/>
      <c r="G2156" s="109"/>
      <c r="H2156" s="109"/>
      <c r="I2156" s="110"/>
    </row>
    <row r="2157" spans="2:9">
      <c r="B2157" s="109"/>
      <c r="C2157" s="109"/>
      <c r="D2157" s="109"/>
      <c r="E2157" s="109"/>
      <c r="F2157" s="109"/>
      <c r="G2157" s="109"/>
      <c r="H2157" s="109"/>
      <c r="I2157" s="110"/>
    </row>
    <row r="2158" spans="2:9">
      <c r="B2158" s="109"/>
      <c r="C2158" s="109"/>
      <c r="D2158" s="109"/>
      <c r="E2158" s="109"/>
      <c r="F2158" s="109"/>
      <c r="G2158" s="109"/>
      <c r="H2158" s="109"/>
      <c r="I2158" s="110"/>
    </row>
    <row r="2159" spans="2:9">
      <c r="B2159" s="109"/>
      <c r="C2159" s="109"/>
      <c r="D2159" s="109"/>
      <c r="E2159" s="109"/>
      <c r="F2159" s="109"/>
      <c r="G2159" s="109"/>
      <c r="H2159" s="109"/>
      <c r="I2159" s="110"/>
    </row>
    <row r="2160" spans="2:9">
      <c r="B2160" s="109"/>
      <c r="C2160" s="109"/>
      <c r="D2160" s="109"/>
      <c r="E2160" s="109"/>
      <c r="F2160" s="109"/>
      <c r="G2160" s="109"/>
      <c r="H2160" s="109"/>
      <c r="I2160" s="110"/>
    </row>
    <row r="2161" spans="2:9">
      <c r="B2161" s="109"/>
      <c r="C2161" s="109"/>
      <c r="D2161" s="109"/>
      <c r="E2161" s="109"/>
      <c r="F2161" s="109"/>
      <c r="G2161" s="109"/>
      <c r="H2161" s="109"/>
      <c r="I2161" s="110"/>
    </row>
    <row r="2162" spans="2:9">
      <c r="B2162" s="109"/>
      <c r="C2162" s="109"/>
      <c r="D2162" s="109"/>
      <c r="E2162" s="109"/>
      <c r="F2162" s="109"/>
      <c r="G2162" s="109"/>
      <c r="H2162" s="109"/>
      <c r="I2162" s="110"/>
    </row>
    <row r="2163" spans="2:9">
      <c r="B2163" s="109"/>
      <c r="C2163" s="109"/>
      <c r="D2163" s="109"/>
      <c r="E2163" s="109"/>
      <c r="F2163" s="109"/>
      <c r="G2163" s="109"/>
      <c r="H2163" s="109"/>
      <c r="I2163" s="110"/>
    </row>
    <row r="2164" spans="2:9">
      <c r="B2164" s="109"/>
      <c r="C2164" s="109"/>
      <c r="D2164" s="109"/>
      <c r="E2164" s="109"/>
      <c r="F2164" s="109"/>
      <c r="G2164" s="109"/>
      <c r="H2164" s="109"/>
      <c r="I2164" s="110"/>
    </row>
    <row r="2165" spans="2:9">
      <c r="B2165" s="109"/>
      <c r="C2165" s="109"/>
      <c r="D2165" s="109"/>
      <c r="E2165" s="109"/>
      <c r="F2165" s="109"/>
      <c r="G2165" s="109"/>
      <c r="H2165" s="109"/>
      <c r="I2165" s="110"/>
    </row>
    <row r="2166" spans="2:9">
      <c r="B2166" s="109"/>
      <c r="C2166" s="109"/>
      <c r="D2166" s="109"/>
      <c r="E2166" s="109"/>
      <c r="F2166" s="109"/>
      <c r="G2166" s="109"/>
      <c r="H2166" s="109"/>
      <c r="I2166" s="110"/>
    </row>
    <row r="2167" spans="2:9">
      <c r="B2167" s="109"/>
      <c r="C2167" s="109"/>
      <c r="D2167" s="109"/>
      <c r="E2167" s="109"/>
      <c r="F2167" s="109"/>
      <c r="G2167" s="109"/>
      <c r="H2167" s="109"/>
      <c r="I2167" s="110"/>
    </row>
    <row r="2168" spans="2:9">
      <c r="B2168" s="109"/>
      <c r="C2168" s="109"/>
      <c r="D2168" s="109"/>
      <c r="E2168" s="109"/>
      <c r="F2168" s="109"/>
      <c r="G2168" s="109"/>
      <c r="H2168" s="109"/>
      <c r="I2168" s="110"/>
    </row>
    <row r="2169" spans="2:9">
      <c r="B2169" s="109"/>
      <c r="C2169" s="109"/>
      <c r="D2169" s="109"/>
      <c r="E2169" s="109"/>
      <c r="F2169" s="109"/>
      <c r="G2169" s="109"/>
      <c r="H2169" s="109"/>
      <c r="I2169" s="110"/>
    </row>
    <row r="2170" spans="2:9">
      <c r="B2170" s="109"/>
      <c r="C2170" s="109"/>
      <c r="D2170" s="109"/>
      <c r="E2170" s="109"/>
      <c r="F2170" s="109"/>
      <c r="G2170" s="109"/>
      <c r="H2170" s="109"/>
      <c r="I2170" s="110"/>
    </row>
    <row r="2171" spans="2:9">
      <c r="B2171" s="109"/>
      <c r="C2171" s="109"/>
      <c r="D2171" s="109"/>
      <c r="E2171" s="109"/>
      <c r="F2171" s="109"/>
      <c r="G2171" s="109"/>
      <c r="H2171" s="109"/>
      <c r="I2171" s="110"/>
    </row>
    <row r="2172" spans="2:9">
      <c r="B2172" s="109"/>
      <c r="C2172" s="109"/>
      <c r="D2172" s="109"/>
      <c r="E2172" s="109"/>
      <c r="F2172" s="109"/>
      <c r="G2172" s="109"/>
      <c r="H2172" s="109"/>
      <c r="I2172" s="110"/>
    </row>
    <row r="2173" spans="2:9">
      <c r="B2173" s="109"/>
      <c r="C2173" s="109"/>
      <c r="D2173" s="109"/>
      <c r="E2173" s="109"/>
      <c r="F2173" s="109"/>
      <c r="G2173" s="109"/>
      <c r="H2173" s="109"/>
      <c r="I2173" s="110"/>
    </row>
    <row r="2174" spans="2:9">
      <c r="B2174" s="109"/>
      <c r="C2174" s="109"/>
      <c r="D2174" s="109"/>
      <c r="E2174" s="109"/>
      <c r="F2174" s="109"/>
      <c r="G2174" s="109"/>
      <c r="H2174" s="109"/>
      <c r="I2174" s="110"/>
    </row>
    <row r="2175" spans="2:9">
      <c r="B2175" s="109"/>
      <c r="C2175" s="109"/>
      <c r="D2175" s="109"/>
      <c r="E2175" s="109"/>
      <c r="F2175" s="109"/>
      <c r="G2175" s="109"/>
      <c r="H2175" s="109"/>
      <c r="I2175" s="110"/>
    </row>
    <row r="2176" spans="2:9">
      <c r="B2176" s="109"/>
      <c r="C2176" s="109"/>
      <c r="D2176" s="109"/>
      <c r="E2176" s="109"/>
      <c r="F2176" s="109"/>
      <c r="G2176" s="109"/>
      <c r="H2176" s="109"/>
      <c r="I2176" s="110"/>
    </row>
    <row r="2177" spans="2:9">
      <c r="B2177" s="109"/>
      <c r="C2177" s="109"/>
      <c r="D2177" s="109"/>
      <c r="E2177" s="109"/>
      <c r="F2177" s="109"/>
      <c r="G2177" s="109"/>
      <c r="H2177" s="109"/>
      <c r="I2177" s="110"/>
    </row>
    <row r="2178" spans="2:9">
      <c r="B2178" s="109"/>
      <c r="C2178" s="109"/>
      <c r="D2178" s="109"/>
      <c r="E2178" s="109"/>
      <c r="F2178" s="109"/>
      <c r="G2178" s="109"/>
      <c r="H2178" s="109"/>
      <c r="I2178" s="110"/>
    </row>
    <row r="2179" spans="2:9">
      <c r="B2179" s="109"/>
      <c r="C2179" s="109"/>
      <c r="D2179" s="109"/>
      <c r="E2179" s="109"/>
      <c r="F2179" s="109"/>
      <c r="G2179" s="109"/>
      <c r="H2179" s="109"/>
      <c r="I2179" s="110"/>
    </row>
    <row r="2180" spans="2:9">
      <c r="B2180" s="109"/>
      <c r="C2180" s="109"/>
      <c r="D2180" s="109"/>
      <c r="E2180" s="109"/>
      <c r="F2180" s="109"/>
      <c r="G2180" s="109"/>
      <c r="H2180" s="109"/>
      <c r="I2180" s="110"/>
    </row>
    <row r="2181" spans="2:9">
      <c r="B2181" s="109"/>
      <c r="C2181" s="109"/>
      <c r="D2181" s="109"/>
      <c r="E2181" s="109"/>
      <c r="F2181" s="109"/>
      <c r="G2181" s="109"/>
      <c r="H2181" s="109"/>
      <c r="I2181" s="110"/>
    </row>
    <row r="2182" spans="2:9">
      <c r="B2182" s="109"/>
      <c r="C2182" s="109"/>
      <c r="D2182" s="109"/>
      <c r="E2182" s="109"/>
      <c r="F2182" s="109"/>
      <c r="G2182" s="109"/>
      <c r="H2182" s="109"/>
      <c r="I2182" s="110"/>
    </row>
    <row r="2183" spans="2:9">
      <c r="B2183" s="109"/>
      <c r="C2183" s="109"/>
      <c r="D2183" s="109"/>
      <c r="E2183" s="109"/>
      <c r="F2183" s="109"/>
      <c r="G2183" s="109"/>
      <c r="H2183" s="109"/>
      <c r="I2183" s="110"/>
    </row>
    <row r="2184" spans="2:9">
      <c r="B2184" s="109"/>
      <c r="C2184" s="109"/>
      <c r="D2184" s="109"/>
      <c r="E2184" s="109"/>
      <c r="F2184" s="109"/>
      <c r="G2184" s="109"/>
      <c r="H2184" s="109"/>
      <c r="I2184" s="110"/>
    </row>
    <row r="2185" spans="2:9">
      <c r="B2185" s="109"/>
      <c r="C2185" s="109"/>
      <c r="D2185" s="109"/>
      <c r="E2185" s="109"/>
      <c r="F2185" s="109"/>
      <c r="G2185" s="109"/>
      <c r="H2185" s="109"/>
      <c r="I2185" s="110"/>
    </row>
    <row r="2186" spans="2:9">
      <c r="B2186" s="109"/>
      <c r="C2186" s="109"/>
      <c r="D2186" s="109"/>
      <c r="E2186" s="109"/>
      <c r="F2186" s="109"/>
      <c r="G2186" s="109"/>
      <c r="H2186" s="109"/>
      <c r="I2186" s="110"/>
    </row>
    <row r="2187" spans="2:9">
      <c r="B2187" s="109"/>
      <c r="C2187" s="109"/>
      <c r="D2187" s="109"/>
      <c r="E2187" s="109"/>
      <c r="F2187" s="109"/>
      <c r="G2187" s="109"/>
      <c r="H2187" s="109"/>
      <c r="I2187" s="110"/>
    </row>
    <row r="2188" spans="2:9">
      <c r="B2188" s="109"/>
      <c r="C2188" s="109"/>
      <c r="D2188" s="109"/>
      <c r="E2188" s="109"/>
      <c r="F2188" s="109"/>
      <c r="G2188" s="109"/>
      <c r="H2188" s="109"/>
      <c r="I2188" s="110"/>
    </row>
    <row r="2189" spans="2:9">
      <c r="B2189" s="109"/>
      <c r="C2189" s="109"/>
      <c r="D2189" s="109"/>
      <c r="E2189" s="109"/>
      <c r="F2189" s="109"/>
      <c r="G2189" s="109"/>
      <c r="H2189" s="109"/>
      <c r="I2189" s="110"/>
    </row>
    <row r="2190" spans="2:9">
      <c r="B2190" s="109"/>
      <c r="C2190" s="109"/>
      <c r="D2190" s="109"/>
      <c r="E2190" s="109"/>
      <c r="F2190" s="109"/>
      <c r="G2190" s="109"/>
      <c r="H2190" s="109"/>
      <c r="I2190" s="110"/>
    </row>
    <row r="2191" spans="2:9">
      <c r="B2191" s="109"/>
      <c r="C2191" s="109"/>
      <c r="D2191" s="109"/>
      <c r="E2191" s="109"/>
      <c r="F2191" s="109"/>
      <c r="G2191" s="109"/>
      <c r="H2191" s="109"/>
      <c r="I2191" s="110"/>
    </row>
    <row r="2192" spans="2:9">
      <c r="B2192" s="109"/>
      <c r="C2192" s="109"/>
      <c r="D2192" s="109"/>
      <c r="E2192" s="109"/>
      <c r="F2192" s="109"/>
      <c r="G2192" s="109"/>
      <c r="H2192" s="109"/>
      <c r="I2192" s="110"/>
    </row>
    <row r="2193" spans="2:9">
      <c r="B2193" s="109"/>
      <c r="C2193" s="109"/>
      <c r="D2193" s="109"/>
      <c r="E2193" s="109"/>
      <c r="F2193" s="109"/>
      <c r="G2193" s="109"/>
      <c r="H2193" s="109"/>
      <c r="I2193" s="110"/>
    </row>
    <row r="2194" spans="2:9">
      <c r="B2194" s="109"/>
      <c r="C2194" s="109"/>
      <c r="D2194" s="109"/>
      <c r="E2194" s="109"/>
      <c r="F2194" s="109"/>
      <c r="G2194" s="109"/>
      <c r="H2194" s="109"/>
      <c r="I2194" s="110"/>
    </row>
    <row r="2195" spans="2:9">
      <c r="B2195" s="109"/>
      <c r="C2195" s="109"/>
      <c r="D2195" s="109"/>
      <c r="E2195" s="109"/>
      <c r="F2195" s="109"/>
      <c r="G2195" s="109"/>
      <c r="H2195" s="109"/>
      <c r="I2195" s="110"/>
    </row>
    <row r="2196" spans="2:9">
      <c r="B2196" s="109"/>
      <c r="C2196" s="109"/>
      <c r="D2196" s="109"/>
      <c r="E2196" s="109"/>
      <c r="F2196" s="109"/>
      <c r="G2196" s="109"/>
      <c r="H2196" s="109"/>
      <c r="I2196" s="110"/>
    </row>
    <row r="2197" spans="2:9">
      <c r="B2197" s="109"/>
      <c r="C2197" s="109"/>
      <c r="D2197" s="109"/>
      <c r="E2197" s="109"/>
      <c r="F2197" s="109"/>
      <c r="G2197" s="109"/>
      <c r="H2197" s="109"/>
      <c r="I2197" s="110"/>
    </row>
    <row r="2198" spans="2:9">
      <c r="B2198" s="109"/>
      <c r="C2198" s="109"/>
      <c r="D2198" s="109"/>
      <c r="E2198" s="109"/>
      <c r="F2198" s="109"/>
      <c r="G2198" s="109"/>
      <c r="H2198" s="109"/>
      <c r="I2198" s="110"/>
    </row>
    <row r="2199" spans="2:9">
      <c r="B2199" s="109"/>
      <c r="C2199" s="109"/>
      <c r="D2199" s="109"/>
      <c r="E2199" s="109"/>
      <c r="F2199" s="109"/>
      <c r="G2199" s="109"/>
      <c r="H2199" s="109"/>
      <c r="I2199" s="110"/>
    </row>
    <row r="2200" spans="2:9">
      <c r="B2200" s="109"/>
      <c r="C2200" s="109"/>
      <c r="D2200" s="109"/>
      <c r="E2200" s="109"/>
      <c r="F2200" s="109"/>
      <c r="G2200" s="109"/>
      <c r="H2200" s="109"/>
      <c r="I2200" s="110"/>
    </row>
    <row r="2201" spans="2:9">
      <c r="B2201" s="109"/>
      <c r="C2201" s="109"/>
      <c r="D2201" s="109"/>
      <c r="E2201" s="109"/>
      <c r="F2201" s="109"/>
      <c r="G2201" s="109"/>
      <c r="H2201" s="109"/>
      <c r="I2201" s="110"/>
    </row>
    <row r="2202" spans="2:9">
      <c r="B2202" s="109"/>
      <c r="C2202" s="109"/>
      <c r="D2202" s="109"/>
      <c r="E2202" s="109"/>
      <c r="F2202" s="109"/>
      <c r="G2202" s="109"/>
      <c r="H2202" s="109"/>
      <c r="I2202" s="110"/>
    </row>
    <row r="2203" spans="2:9">
      <c r="B2203" s="109"/>
      <c r="C2203" s="109"/>
      <c r="D2203" s="109"/>
      <c r="E2203" s="109"/>
      <c r="F2203" s="109"/>
      <c r="G2203" s="109"/>
      <c r="H2203" s="109"/>
      <c r="I2203" s="110"/>
    </row>
    <row r="2204" spans="2:9">
      <c r="B2204" s="109"/>
      <c r="C2204" s="109"/>
      <c r="D2204" s="109"/>
      <c r="E2204" s="109"/>
      <c r="F2204" s="109"/>
      <c r="G2204" s="109"/>
      <c r="H2204" s="109"/>
      <c r="I2204" s="110"/>
    </row>
    <row r="2205" spans="2:9">
      <c r="B2205" s="109"/>
      <c r="C2205" s="109"/>
      <c r="D2205" s="109"/>
      <c r="E2205" s="109"/>
      <c r="F2205" s="109"/>
      <c r="G2205" s="109"/>
      <c r="H2205" s="109"/>
      <c r="I2205" s="110"/>
    </row>
    <row r="2206" spans="2:9">
      <c r="B2206" s="109"/>
      <c r="C2206" s="109"/>
      <c r="D2206" s="109"/>
      <c r="E2206" s="109"/>
      <c r="F2206" s="109"/>
      <c r="G2206" s="109"/>
      <c r="H2206" s="109"/>
      <c r="I2206" s="110"/>
    </row>
    <row r="2207" spans="2:9">
      <c r="B2207" s="109"/>
      <c r="C2207" s="109"/>
      <c r="D2207" s="109"/>
      <c r="E2207" s="109"/>
      <c r="F2207" s="109"/>
      <c r="G2207" s="109"/>
      <c r="H2207" s="109"/>
      <c r="I2207" s="110"/>
    </row>
    <row r="2208" spans="2:9">
      <c r="B2208" s="109"/>
      <c r="C2208" s="109"/>
      <c r="D2208" s="109"/>
      <c r="E2208" s="109"/>
      <c r="F2208" s="109"/>
      <c r="G2208" s="109"/>
      <c r="H2208" s="109"/>
      <c r="I2208" s="110"/>
    </row>
    <row r="2209" spans="2:9">
      <c r="B2209" s="109"/>
      <c r="C2209" s="109"/>
      <c r="D2209" s="109"/>
      <c r="E2209" s="109"/>
      <c r="F2209" s="109"/>
      <c r="G2209" s="109"/>
      <c r="H2209" s="109"/>
      <c r="I2209" s="110"/>
    </row>
    <row r="2210" spans="2:9">
      <c r="B2210" s="109"/>
      <c r="C2210" s="109"/>
      <c r="D2210" s="109"/>
      <c r="E2210" s="109"/>
      <c r="F2210" s="109"/>
      <c r="G2210" s="109"/>
      <c r="H2210" s="109"/>
      <c r="I2210" s="110"/>
    </row>
    <row r="2211" spans="2:9">
      <c r="B2211" s="109"/>
      <c r="C2211" s="109"/>
      <c r="D2211" s="109"/>
      <c r="E2211" s="109"/>
      <c r="F2211" s="109"/>
      <c r="G2211" s="109"/>
      <c r="H2211" s="109"/>
      <c r="I2211" s="110"/>
    </row>
    <row r="2212" spans="2:9">
      <c r="B2212" s="109"/>
      <c r="C2212" s="109"/>
      <c r="D2212" s="109"/>
      <c r="E2212" s="109"/>
      <c r="F2212" s="109"/>
      <c r="G2212" s="109"/>
      <c r="H2212" s="109"/>
      <c r="I2212" s="110"/>
    </row>
    <row r="2213" spans="2:9">
      <c r="B2213" s="109"/>
      <c r="C2213" s="109"/>
      <c r="D2213" s="109"/>
      <c r="E2213" s="109"/>
      <c r="F2213" s="109"/>
      <c r="G2213" s="109"/>
      <c r="H2213" s="109"/>
      <c r="I2213" s="110"/>
    </row>
    <row r="2214" spans="2:9">
      <c r="B2214" s="109"/>
      <c r="C2214" s="109"/>
      <c r="D2214" s="109"/>
      <c r="E2214" s="109"/>
      <c r="F2214" s="109"/>
      <c r="G2214" s="109"/>
      <c r="H2214" s="109"/>
      <c r="I2214" s="110"/>
    </row>
    <row r="2215" spans="2:9">
      <c r="B2215" s="109"/>
      <c r="C2215" s="109"/>
      <c r="D2215" s="109"/>
      <c r="E2215" s="109"/>
      <c r="F2215" s="109"/>
      <c r="G2215" s="109"/>
      <c r="H2215" s="109"/>
      <c r="I2215" s="110"/>
    </row>
    <row r="2216" spans="2:9">
      <c r="B2216" s="109"/>
      <c r="C2216" s="109"/>
      <c r="D2216" s="109"/>
      <c r="E2216" s="109"/>
      <c r="F2216" s="109"/>
      <c r="G2216" s="109"/>
      <c r="H2216" s="109"/>
      <c r="I2216" s="110"/>
    </row>
    <row r="2217" spans="2:9">
      <c r="B2217" s="109"/>
      <c r="C2217" s="109"/>
      <c r="D2217" s="109"/>
      <c r="E2217" s="109"/>
      <c r="F2217" s="109"/>
      <c r="G2217" s="109"/>
      <c r="H2217" s="109"/>
      <c r="I2217" s="110"/>
    </row>
    <row r="2218" spans="2:9">
      <c r="B2218" s="109"/>
      <c r="C2218" s="109"/>
      <c r="D2218" s="109"/>
      <c r="E2218" s="109"/>
      <c r="F2218" s="109"/>
      <c r="G2218" s="109"/>
      <c r="H2218" s="109"/>
      <c r="I2218" s="110"/>
    </row>
    <row r="2219" spans="2:9">
      <c r="B2219" s="109"/>
      <c r="C2219" s="109"/>
      <c r="D2219" s="109"/>
      <c r="E2219" s="109"/>
      <c r="F2219" s="109"/>
      <c r="G2219" s="109"/>
      <c r="H2219" s="109"/>
      <c r="I2219" s="110"/>
    </row>
    <row r="2220" spans="2:9">
      <c r="B2220" s="109"/>
      <c r="C2220" s="109"/>
      <c r="D2220" s="109"/>
      <c r="E2220" s="109"/>
      <c r="F2220" s="109"/>
      <c r="G2220" s="109"/>
      <c r="H2220" s="109"/>
      <c r="I2220" s="110"/>
    </row>
    <row r="2221" spans="2:9">
      <c r="B2221" s="109"/>
      <c r="C2221" s="109"/>
      <c r="D2221" s="109"/>
      <c r="E2221" s="109"/>
      <c r="F2221" s="109"/>
      <c r="G2221" s="109"/>
      <c r="H2221" s="109"/>
      <c r="I2221" s="110"/>
    </row>
    <row r="2222" spans="2:9">
      <c r="B2222" s="109"/>
      <c r="C2222" s="109"/>
      <c r="D2222" s="109"/>
      <c r="E2222" s="109"/>
      <c r="F2222" s="109"/>
      <c r="G2222" s="109"/>
      <c r="H2222" s="109"/>
      <c r="I2222" s="110"/>
    </row>
    <row r="2223" spans="2:9">
      <c r="B2223" s="109"/>
      <c r="C2223" s="109"/>
      <c r="D2223" s="109"/>
      <c r="E2223" s="109"/>
      <c r="F2223" s="109"/>
      <c r="G2223" s="109"/>
      <c r="H2223" s="109"/>
      <c r="I2223" s="110"/>
    </row>
    <row r="2224" spans="2:9">
      <c r="B2224" s="109"/>
      <c r="C2224" s="109"/>
      <c r="D2224" s="109"/>
      <c r="E2224" s="109"/>
      <c r="F2224" s="109"/>
      <c r="G2224" s="109"/>
      <c r="H2224" s="109"/>
      <c r="I2224" s="110"/>
    </row>
    <row r="2225" spans="2:9">
      <c r="B2225" s="109"/>
      <c r="C2225" s="109"/>
      <c r="D2225" s="109"/>
      <c r="E2225" s="109"/>
      <c r="F2225" s="109"/>
      <c r="G2225" s="109"/>
      <c r="H2225" s="109"/>
      <c r="I2225" s="110"/>
    </row>
    <row r="2226" spans="2:9">
      <c r="B2226" s="109"/>
      <c r="C2226" s="109"/>
      <c r="D2226" s="109"/>
      <c r="E2226" s="109"/>
      <c r="F2226" s="109"/>
      <c r="G2226" s="109"/>
      <c r="H2226" s="109"/>
      <c r="I2226" s="110"/>
    </row>
    <row r="2227" spans="2:9">
      <c r="B2227" s="109"/>
      <c r="C2227" s="109"/>
      <c r="D2227" s="109"/>
      <c r="E2227" s="109"/>
      <c r="F2227" s="109"/>
      <c r="G2227" s="109"/>
      <c r="H2227" s="109"/>
      <c r="I2227" s="110"/>
    </row>
    <row r="2228" spans="2:9">
      <c r="B2228" s="109"/>
      <c r="C2228" s="109"/>
      <c r="D2228" s="109"/>
      <c r="E2228" s="109"/>
      <c r="F2228" s="109"/>
      <c r="G2228" s="109"/>
      <c r="H2228" s="109"/>
      <c r="I2228" s="110"/>
    </row>
    <row r="2229" spans="2:9">
      <c r="B2229" s="109"/>
      <c r="C2229" s="109"/>
      <c r="D2229" s="109"/>
      <c r="E2229" s="109"/>
      <c r="F2229" s="109"/>
      <c r="G2229" s="109"/>
      <c r="H2229" s="109"/>
      <c r="I2229" s="110"/>
    </row>
    <row r="2230" spans="2:9">
      <c r="B2230" s="109"/>
      <c r="C2230" s="109"/>
      <c r="D2230" s="109"/>
      <c r="E2230" s="109"/>
      <c r="F2230" s="109"/>
      <c r="G2230" s="109"/>
      <c r="H2230" s="109"/>
      <c r="I2230" s="110"/>
    </row>
    <row r="2231" spans="2:9">
      <c r="B2231" s="109"/>
      <c r="C2231" s="109"/>
      <c r="D2231" s="109"/>
      <c r="E2231" s="109"/>
      <c r="F2231" s="109"/>
      <c r="G2231" s="109"/>
      <c r="H2231" s="109"/>
      <c r="I2231" s="110"/>
    </row>
    <row r="2232" spans="2:9">
      <c r="B2232" s="109"/>
      <c r="C2232" s="109"/>
      <c r="D2232" s="109"/>
      <c r="E2232" s="109"/>
      <c r="F2232" s="109"/>
      <c r="G2232" s="109"/>
      <c r="H2232" s="109"/>
      <c r="I2232" s="110"/>
    </row>
    <row r="2233" spans="2:9">
      <c r="B2233" s="109"/>
      <c r="C2233" s="109"/>
      <c r="D2233" s="109"/>
      <c r="E2233" s="109"/>
      <c r="F2233" s="109"/>
      <c r="G2233" s="109"/>
      <c r="H2233" s="109"/>
      <c r="I2233" s="110"/>
    </row>
    <row r="2234" spans="2:9">
      <c r="B2234" s="109"/>
      <c r="C2234" s="109"/>
      <c r="D2234" s="109"/>
      <c r="E2234" s="109"/>
      <c r="F2234" s="109"/>
      <c r="G2234" s="109"/>
      <c r="H2234" s="109"/>
      <c r="I2234" s="110"/>
    </row>
    <row r="2235" spans="2:9">
      <c r="B2235" s="109"/>
      <c r="C2235" s="109"/>
      <c r="D2235" s="109"/>
      <c r="E2235" s="109"/>
      <c r="F2235" s="109"/>
      <c r="G2235" s="109"/>
      <c r="H2235" s="109"/>
      <c r="I2235" s="110"/>
    </row>
    <row r="2236" spans="2:9">
      <c r="B2236" s="109"/>
      <c r="C2236" s="109"/>
      <c r="D2236" s="109"/>
      <c r="E2236" s="109"/>
      <c r="F2236" s="109"/>
      <c r="G2236" s="109"/>
      <c r="H2236" s="109"/>
      <c r="I2236" s="110"/>
    </row>
    <row r="2237" spans="2:9">
      <c r="B2237" s="109"/>
      <c r="C2237" s="109"/>
      <c r="D2237" s="109"/>
      <c r="E2237" s="109"/>
      <c r="F2237" s="109"/>
      <c r="G2237" s="109"/>
      <c r="H2237" s="109"/>
      <c r="I2237" s="110"/>
    </row>
    <row r="2238" spans="2:9">
      <c r="B2238" s="109"/>
      <c r="C2238" s="109"/>
      <c r="D2238" s="109"/>
      <c r="E2238" s="109"/>
      <c r="F2238" s="109"/>
      <c r="G2238" s="109"/>
      <c r="H2238" s="109"/>
      <c r="I2238" s="110"/>
    </row>
    <row r="2239" spans="2:9">
      <c r="B2239" s="109"/>
      <c r="C2239" s="109"/>
      <c r="D2239" s="109"/>
      <c r="E2239" s="109"/>
      <c r="F2239" s="109"/>
      <c r="G2239" s="109"/>
      <c r="H2239" s="109"/>
      <c r="I2239" s="110"/>
    </row>
    <row r="2240" spans="2:9">
      <c r="B2240" s="109"/>
      <c r="C2240" s="109"/>
      <c r="D2240" s="109"/>
      <c r="E2240" s="109"/>
      <c r="F2240" s="109"/>
      <c r="G2240" s="109"/>
      <c r="H2240" s="109"/>
      <c r="I2240" s="110"/>
    </row>
    <row r="2241" spans="2:9">
      <c r="B2241" s="109"/>
      <c r="C2241" s="109"/>
      <c r="D2241" s="109"/>
      <c r="E2241" s="109"/>
      <c r="F2241" s="109"/>
      <c r="G2241" s="109"/>
      <c r="H2241" s="109"/>
      <c r="I2241" s="110"/>
    </row>
    <row r="2242" spans="2:9">
      <c r="B2242" s="109"/>
      <c r="C2242" s="109"/>
      <c r="D2242" s="109"/>
      <c r="E2242" s="109"/>
      <c r="F2242" s="109"/>
      <c r="G2242" s="109"/>
      <c r="H2242" s="109"/>
      <c r="I2242" s="110"/>
    </row>
    <row r="2243" spans="2:9">
      <c r="B2243" s="109"/>
      <c r="C2243" s="109"/>
      <c r="D2243" s="109"/>
      <c r="E2243" s="109"/>
      <c r="F2243" s="109"/>
      <c r="G2243" s="109"/>
      <c r="H2243" s="109"/>
      <c r="I2243" s="110"/>
    </row>
    <row r="2244" spans="2:9">
      <c r="B2244" s="109"/>
      <c r="C2244" s="109"/>
      <c r="D2244" s="109"/>
      <c r="E2244" s="109"/>
      <c r="F2244" s="109"/>
      <c r="G2244" s="109"/>
      <c r="H2244" s="109"/>
      <c r="I2244" s="110"/>
    </row>
    <row r="2245" spans="2:9">
      <c r="B2245" s="109"/>
      <c r="C2245" s="109"/>
      <c r="D2245" s="109"/>
      <c r="E2245" s="109"/>
      <c r="F2245" s="109"/>
      <c r="G2245" s="109"/>
      <c r="H2245" s="109"/>
      <c r="I2245" s="110"/>
    </row>
    <row r="2246" spans="2:9">
      <c r="B2246" s="109"/>
      <c r="C2246" s="109"/>
      <c r="D2246" s="109"/>
      <c r="E2246" s="109"/>
      <c r="F2246" s="109"/>
      <c r="G2246" s="109"/>
      <c r="H2246" s="109"/>
      <c r="I2246" s="110"/>
    </row>
    <row r="2247" spans="2:9">
      <c r="B2247" s="109"/>
      <c r="C2247" s="109"/>
      <c r="D2247" s="109"/>
      <c r="E2247" s="109"/>
      <c r="F2247" s="109"/>
      <c r="G2247" s="109"/>
      <c r="H2247" s="109"/>
      <c r="I2247" s="110"/>
    </row>
    <row r="2248" spans="2:9">
      <c r="B2248" s="109"/>
      <c r="C2248" s="109"/>
      <c r="D2248" s="109"/>
      <c r="E2248" s="109"/>
      <c r="F2248" s="109"/>
      <c r="G2248" s="109"/>
      <c r="H2248" s="109"/>
      <c r="I2248" s="110"/>
    </row>
    <row r="2249" spans="2:9">
      <c r="B2249" s="109"/>
      <c r="C2249" s="109"/>
      <c r="D2249" s="109"/>
      <c r="E2249" s="109"/>
      <c r="F2249" s="109"/>
      <c r="G2249" s="109"/>
      <c r="H2249" s="109"/>
      <c r="I2249" s="110"/>
    </row>
    <row r="2250" spans="2:9">
      <c r="B2250" s="109"/>
      <c r="C2250" s="109"/>
      <c r="D2250" s="109"/>
      <c r="E2250" s="109"/>
      <c r="F2250" s="109"/>
      <c r="G2250" s="109"/>
      <c r="H2250" s="109"/>
      <c r="I2250" s="110"/>
    </row>
    <row r="2251" spans="2:9">
      <c r="B2251" s="109"/>
      <c r="C2251" s="109"/>
      <c r="D2251" s="109"/>
      <c r="E2251" s="109"/>
      <c r="F2251" s="109"/>
      <c r="G2251" s="109"/>
      <c r="H2251" s="109"/>
      <c r="I2251" s="110"/>
    </row>
    <row r="2252" spans="2:9">
      <c r="B2252" s="109"/>
      <c r="C2252" s="109"/>
      <c r="D2252" s="109"/>
      <c r="E2252" s="109"/>
      <c r="F2252" s="109"/>
      <c r="G2252" s="109"/>
      <c r="H2252" s="109"/>
      <c r="I2252" s="110"/>
    </row>
    <row r="2253" spans="2:9">
      <c r="B2253" s="109"/>
      <c r="C2253" s="109"/>
      <c r="D2253" s="109"/>
      <c r="E2253" s="109"/>
      <c r="F2253" s="109"/>
      <c r="G2253" s="109"/>
      <c r="H2253" s="109"/>
      <c r="I2253" s="110"/>
    </row>
    <row r="2254" spans="2:9">
      <c r="B2254" s="109"/>
      <c r="C2254" s="109"/>
      <c r="D2254" s="109"/>
      <c r="E2254" s="109"/>
      <c r="F2254" s="109"/>
      <c r="G2254" s="109"/>
      <c r="H2254" s="109"/>
      <c r="I2254" s="110"/>
    </row>
    <row r="2255" spans="2:9">
      <c r="B2255" s="109"/>
      <c r="C2255" s="109"/>
      <c r="D2255" s="109"/>
      <c r="E2255" s="109"/>
      <c r="F2255" s="109"/>
      <c r="G2255" s="109"/>
      <c r="H2255" s="109"/>
      <c r="I2255" s="110"/>
    </row>
    <row r="2256" spans="2:9">
      <c r="B2256" s="109"/>
      <c r="C2256" s="109"/>
      <c r="D2256" s="109"/>
      <c r="E2256" s="109"/>
      <c r="F2256" s="109"/>
      <c r="G2256" s="109"/>
      <c r="H2256" s="109"/>
      <c r="I2256" s="110"/>
    </row>
    <row r="2257" spans="2:9">
      <c r="B2257" s="109"/>
      <c r="C2257" s="109"/>
      <c r="D2257" s="109"/>
      <c r="E2257" s="109"/>
      <c r="F2257" s="109"/>
      <c r="G2257" s="109"/>
      <c r="H2257" s="109"/>
      <c r="I2257" s="110"/>
    </row>
    <row r="2258" spans="2:9">
      <c r="B2258" s="109"/>
      <c r="C2258" s="109"/>
      <c r="D2258" s="109"/>
      <c r="E2258" s="109"/>
      <c r="F2258" s="109"/>
      <c r="G2258" s="109"/>
      <c r="H2258" s="109"/>
      <c r="I2258" s="110"/>
    </row>
    <row r="2259" spans="2:9">
      <c r="B2259" s="109"/>
      <c r="C2259" s="109"/>
      <c r="D2259" s="109"/>
      <c r="E2259" s="109"/>
      <c r="F2259" s="109"/>
      <c r="G2259" s="109"/>
      <c r="H2259" s="109"/>
      <c r="I2259" s="110"/>
    </row>
    <row r="2260" spans="2:9">
      <c r="B2260" s="109"/>
      <c r="C2260" s="109"/>
      <c r="D2260" s="109"/>
      <c r="E2260" s="109"/>
      <c r="F2260" s="109"/>
      <c r="G2260" s="109"/>
      <c r="H2260" s="109"/>
      <c r="I2260" s="110"/>
    </row>
    <row r="2261" spans="2:9">
      <c r="B2261" s="109"/>
      <c r="C2261" s="109"/>
      <c r="D2261" s="109"/>
      <c r="E2261" s="109"/>
      <c r="F2261" s="109"/>
      <c r="G2261" s="109"/>
      <c r="H2261" s="109"/>
      <c r="I2261" s="110"/>
    </row>
    <row r="2262" spans="2:9">
      <c r="B2262" s="109"/>
      <c r="C2262" s="109"/>
      <c r="D2262" s="109"/>
      <c r="E2262" s="109"/>
      <c r="F2262" s="109"/>
      <c r="G2262" s="109"/>
      <c r="H2262" s="109"/>
      <c r="I2262" s="110"/>
    </row>
    <row r="2263" spans="2:9">
      <c r="B2263" s="109"/>
      <c r="C2263" s="109"/>
      <c r="D2263" s="109"/>
      <c r="E2263" s="109"/>
      <c r="F2263" s="109"/>
      <c r="G2263" s="109"/>
      <c r="H2263" s="109"/>
      <c r="I2263" s="110"/>
    </row>
    <row r="2264" spans="2:9">
      <c r="B2264" s="109"/>
      <c r="C2264" s="109"/>
      <c r="D2264" s="109"/>
      <c r="E2264" s="109"/>
      <c r="F2264" s="109"/>
      <c r="G2264" s="109"/>
      <c r="H2264" s="109"/>
      <c r="I2264" s="110"/>
    </row>
    <row r="2265" spans="2:9">
      <c r="B2265" s="109"/>
      <c r="C2265" s="109"/>
      <c r="D2265" s="109"/>
      <c r="E2265" s="109"/>
      <c r="F2265" s="109"/>
      <c r="G2265" s="109"/>
      <c r="H2265" s="109"/>
      <c r="I2265" s="110"/>
    </row>
    <row r="2266" spans="2:9">
      <c r="B2266" s="109"/>
      <c r="C2266" s="109"/>
      <c r="D2266" s="109"/>
      <c r="E2266" s="109"/>
      <c r="F2266" s="109"/>
      <c r="G2266" s="109"/>
      <c r="H2266" s="109"/>
      <c r="I2266" s="110"/>
    </row>
    <row r="2267" spans="2:9">
      <c r="B2267" s="109"/>
      <c r="C2267" s="109"/>
      <c r="D2267" s="109"/>
      <c r="E2267" s="109"/>
      <c r="F2267" s="109"/>
      <c r="G2267" s="109"/>
      <c r="H2267" s="109"/>
      <c r="I2267" s="110"/>
    </row>
    <row r="2268" spans="2:9">
      <c r="B2268" s="109"/>
      <c r="C2268" s="109"/>
      <c r="D2268" s="109"/>
      <c r="E2268" s="109"/>
      <c r="F2268" s="109"/>
      <c r="G2268" s="109"/>
      <c r="H2268" s="109"/>
      <c r="I2268" s="110"/>
    </row>
    <row r="2269" spans="2:9">
      <c r="B2269" s="109"/>
      <c r="C2269" s="109"/>
      <c r="D2269" s="109"/>
      <c r="E2269" s="109"/>
      <c r="F2269" s="109"/>
      <c r="G2269" s="109"/>
      <c r="H2269" s="109"/>
      <c r="I2269" s="110"/>
    </row>
    <row r="2270" spans="2:9">
      <c r="B2270" s="109"/>
      <c r="C2270" s="109"/>
      <c r="D2270" s="109"/>
      <c r="E2270" s="109"/>
      <c r="F2270" s="109"/>
      <c r="G2270" s="109"/>
      <c r="H2270" s="109"/>
      <c r="I2270" s="110"/>
    </row>
    <row r="2271" spans="2:9">
      <c r="B2271" s="109"/>
      <c r="C2271" s="109"/>
      <c r="D2271" s="109"/>
      <c r="E2271" s="109"/>
      <c r="F2271" s="109"/>
      <c r="G2271" s="109"/>
      <c r="H2271" s="109"/>
      <c r="I2271" s="110"/>
    </row>
    <row r="2272" spans="2:9">
      <c r="B2272" s="109"/>
      <c r="C2272" s="109"/>
      <c r="D2272" s="109"/>
      <c r="E2272" s="109"/>
      <c r="F2272" s="109"/>
      <c r="G2272" s="109"/>
      <c r="H2272" s="109"/>
      <c r="I2272" s="110"/>
    </row>
    <row r="2273" spans="2:9">
      <c r="B2273" s="109"/>
      <c r="C2273" s="109"/>
      <c r="D2273" s="109"/>
      <c r="E2273" s="109"/>
      <c r="F2273" s="109"/>
      <c r="G2273" s="109"/>
      <c r="H2273" s="109"/>
      <c r="I2273" s="110"/>
    </row>
    <row r="2274" spans="2:9">
      <c r="B2274" s="109"/>
      <c r="C2274" s="109"/>
      <c r="D2274" s="109"/>
      <c r="E2274" s="109"/>
      <c r="F2274" s="109"/>
      <c r="G2274" s="109"/>
      <c r="H2274" s="109"/>
      <c r="I2274" s="110"/>
    </row>
    <row r="2275" spans="2:9">
      <c r="B2275" s="109"/>
      <c r="C2275" s="109"/>
      <c r="D2275" s="109"/>
      <c r="E2275" s="109"/>
      <c r="F2275" s="109"/>
      <c r="G2275" s="109"/>
      <c r="H2275" s="109"/>
      <c r="I2275" s="110"/>
    </row>
    <row r="2276" spans="2:9">
      <c r="B2276" s="109"/>
      <c r="C2276" s="109"/>
      <c r="D2276" s="109"/>
      <c r="E2276" s="109"/>
      <c r="F2276" s="109"/>
      <c r="G2276" s="109"/>
      <c r="H2276" s="109"/>
      <c r="I2276" s="110"/>
    </row>
    <row r="2277" spans="2:9">
      <c r="B2277" s="109"/>
      <c r="C2277" s="109"/>
      <c r="D2277" s="109"/>
      <c r="E2277" s="109"/>
      <c r="F2277" s="109"/>
      <c r="G2277" s="109"/>
      <c r="H2277" s="109"/>
      <c r="I2277" s="110"/>
    </row>
    <row r="2278" spans="2:9">
      <c r="B2278" s="109"/>
      <c r="C2278" s="109"/>
      <c r="D2278" s="109"/>
      <c r="E2278" s="109"/>
      <c r="F2278" s="109"/>
      <c r="G2278" s="109"/>
      <c r="H2278" s="109"/>
      <c r="I2278" s="110"/>
    </row>
    <row r="2279" spans="2:9">
      <c r="B2279" s="109"/>
      <c r="C2279" s="109"/>
      <c r="D2279" s="109"/>
      <c r="E2279" s="109"/>
      <c r="F2279" s="109"/>
      <c r="G2279" s="109"/>
      <c r="H2279" s="109"/>
      <c r="I2279" s="110"/>
    </row>
    <row r="2280" spans="2:9">
      <c r="B2280" s="109"/>
      <c r="C2280" s="109"/>
      <c r="D2280" s="109"/>
      <c r="E2280" s="109"/>
      <c r="F2280" s="109"/>
      <c r="G2280" s="109"/>
      <c r="H2280" s="109"/>
      <c r="I2280" s="110"/>
    </row>
    <row r="2281" spans="2:9">
      <c r="B2281" s="109"/>
      <c r="C2281" s="109"/>
      <c r="D2281" s="109"/>
      <c r="E2281" s="109"/>
      <c r="F2281" s="109"/>
      <c r="G2281" s="109"/>
      <c r="H2281" s="109"/>
      <c r="I2281" s="110"/>
    </row>
    <row r="2282" spans="2:9">
      <c r="B2282" s="109"/>
      <c r="C2282" s="109"/>
      <c r="D2282" s="109"/>
      <c r="E2282" s="109"/>
      <c r="F2282" s="109"/>
      <c r="G2282" s="109"/>
      <c r="H2282" s="109"/>
      <c r="I2282" s="110"/>
    </row>
    <row r="2283" spans="2:9">
      <c r="B2283" s="109"/>
      <c r="C2283" s="109"/>
      <c r="D2283" s="109"/>
      <c r="E2283" s="109"/>
      <c r="F2283" s="109"/>
      <c r="G2283" s="109"/>
      <c r="H2283" s="109"/>
      <c r="I2283" s="110"/>
    </row>
    <row r="2284" spans="2:9">
      <c r="B2284" s="109"/>
      <c r="C2284" s="109"/>
      <c r="D2284" s="109"/>
      <c r="E2284" s="109"/>
      <c r="F2284" s="109"/>
      <c r="G2284" s="109"/>
      <c r="H2284" s="109"/>
      <c r="I2284" s="110"/>
    </row>
    <row r="2285" spans="2:9">
      <c r="B2285" s="109"/>
      <c r="C2285" s="109"/>
      <c r="D2285" s="109"/>
      <c r="E2285" s="109"/>
      <c r="F2285" s="109"/>
      <c r="G2285" s="109"/>
      <c r="H2285" s="109"/>
      <c r="I2285" s="110"/>
    </row>
    <row r="2286" spans="2:9">
      <c r="B2286" s="109"/>
      <c r="C2286" s="109"/>
      <c r="D2286" s="109"/>
      <c r="E2286" s="109"/>
      <c r="F2286" s="109"/>
      <c r="G2286" s="109"/>
      <c r="H2286" s="109"/>
      <c r="I2286" s="110"/>
    </row>
    <row r="2287" spans="2:9">
      <c r="B2287" s="109"/>
      <c r="C2287" s="109"/>
      <c r="D2287" s="109"/>
      <c r="E2287" s="109"/>
      <c r="F2287" s="109"/>
      <c r="G2287" s="109"/>
      <c r="H2287" s="109"/>
      <c r="I2287" s="110"/>
    </row>
    <row r="2288" spans="2:9">
      <c r="B2288" s="109"/>
      <c r="C2288" s="109"/>
      <c r="D2288" s="109"/>
      <c r="E2288" s="109"/>
      <c r="F2288" s="109"/>
      <c r="G2288" s="109"/>
      <c r="H2288" s="109"/>
      <c r="I2288" s="110"/>
    </row>
    <row r="2289" spans="2:9">
      <c r="B2289" s="109"/>
      <c r="C2289" s="109"/>
      <c r="D2289" s="109"/>
      <c r="E2289" s="109"/>
      <c r="F2289" s="109"/>
      <c r="G2289" s="109"/>
      <c r="H2289" s="109"/>
      <c r="I2289" s="110"/>
    </row>
    <row r="2290" spans="2:9">
      <c r="B2290" s="109"/>
      <c r="C2290" s="109"/>
      <c r="D2290" s="109"/>
      <c r="E2290" s="109"/>
      <c r="F2290" s="109"/>
      <c r="G2290" s="109"/>
      <c r="H2290" s="109"/>
      <c r="I2290" s="110"/>
    </row>
    <row r="2291" spans="2:9">
      <c r="B2291" s="109"/>
      <c r="C2291" s="109"/>
      <c r="D2291" s="109"/>
      <c r="E2291" s="109"/>
      <c r="F2291" s="109"/>
      <c r="G2291" s="109"/>
      <c r="H2291" s="109"/>
      <c r="I2291" s="110"/>
    </row>
    <row r="2292" spans="2:9">
      <c r="B2292" s="109"/>
      <c r="C2292" s="109"/>
      <c r="D2292" s="109"/>
      <c r="E2292" s="109"/>
      <c r="F2292" s="109"/>
      <c r="G2292" s="109"/>
      <c r="H2292" s="109"/>
      <c r="I2292" s="110"/>
    </row>
    <row r="2293" spans="2:9">
      <c r="B2293" s="109"/>
      <c r="C2293" s="109"/>
      <c r="D2293" s="109"/>
      <c r="E2293" s="109"/>
      <c r="F2293" s="109"/>
      <c r="G2293" s="109"/>
      <c r="H2293" s="109"/>
      <c r="I2293" s="110"/>
    </row>
    <row r="2294" spans="2:9">
      <c r="B2294" s="109"/>
      <c r="C2294" s="109"/>
      <c r="D2294" s="109"/>
      <c r="E2294" s="109"/>
      <c r="F2294" s="109"/>
      <c r="G2294" s="109"/>
      <c r="H2294" s="109"/>
      <c r="I2294" s="110"/>
    </row>
    <row r="2295" spans="2:9">
      <c r="B2295" s="109"/>
      <c r="C2295" s="109"/>
      <c r="D2295" s="109"/>
      <c r="E2295" s="109"/>
      <c r="F2295" s="109"/>
      <c r="G2295" s="109"/>
      <c r="H2295" s="109"/>
      <c r="I2295" s="110"/>
    </row>
    <row r="2296" spans="2:9">
      <c r="B2296" s="109"/>
      <c r="C2296" s="109"/>
      <c r="D2296" s="109"/>
      <c r="E2296" s="109"/>
      <c r="F2296" s="109"/>
      <c r="G2296" s="109"/>
      <c r="H2296" s="109"/>
      <c r="I2296" s="110"/>
    </row>
    <row r="2297" spans="2:9">
      <c r="B2297" s="109"/>
      <c r="C2297" s="109"/>
      <c r="D2297" s="109"/>
      <c r="E2297" s="109"/>
      <c r="F2297" s="109"/>
      <c r="G2297" s="109"/>
      <c r="H2297" s="109"/>
      <c r="I2297" s="110"/>
    </row>
    <row r="2298" spans="2:9">
      <c r="B2298" s="109"/>
      <c r="C2298" s="109"/>
      <c r="D2298" s="109"/>
      <c r="E2298" s="109"/>
      <c r="F2298" s="109"/>
      <c r="G2298" s="109"/>
      <c r="H2298" s="109"/>
      <c r="I2298" s="110"/>
    </row>
    <row r="2299" spans="2:9">
      <c r="B2299" s="109"/>
      <c r="C2299" s="109"/>
      <c r="D2299" s="109"/>
      <c r="E2299" s="109"/>
      <c r="F2299" s="109"/>
      <c r="G2299" s="109"/>
      <c r="H2299" s="109"/>
      <c r="I2299" s="110"/>
    </row>
    <row r="2300" spans="2:9">
      <c r="B2300" s="109"/>
      <c r="C2300" s="109"/>
      <c r="D2300" s="109"/>
      <c r="E2300" s="109"/>
      <c r="F2300" s="109"/>
      <c r="G2300" s="109"/>
      <c r="H2300" s="109"/>
      <c r="I2300" s="110"/>
    </row>
    <row r="2301" spans="2:9">
      <c r="B2301" s="109"/>
      <c r="C2301" s="109"/>
      <c r="D2301" s="109"/>
      <c r="E2301" s="109"/>
      <c r="F2301" s="109"/>
      <c r="G2301" s="109"/>
      <c r="H2301" s="109"/>
      <c r="I2301" s="110"/>
    </row>
    <row r="2302" spans="2:9">
      <c r="B2302" s="109"/>
      <c r="C2302" s="109"/>
      <c r="D2302" s="109"/>
      <c r="E2302" s="109"/>
      <c r="F2302" s="109"/>
      <c r="G2302" s="109"/>
      <c r="H2302" s="109"/>
      <c r="I2302" s="110"/>
    </row>
    <row r="2303" spans="2:9">
      <c r="B2303" s="109"/>
      <c r="C2303" s="109"/>
      <c r="D2303" s="109"/>
      <c r="E2303" s="109"/>
      <c r="F2303" s="109"/>
      <c r="G2303" s="109"/>
      <c r="H2303" s="109"/>
      <c r="I2303" s="110"/>
    </row>
    <row r="2304" spans="2:9">
      <c r="B2304" s="109"/>
      <c r="C2304" s="109"/>
      <c r="D2304" s="109"/>
      <c r="E2304" s="109"/>
      <c r="F2304" s="109"/>
      <c r="G2304" s="109"/>
      <c r="H2304" s="109"/>
      <c r="I2304" s="110"/>
    </row>
    <row r="2305" spans="2:9">
      <c r="B2305" s="109"/>
      <c r="C2305" s="109"/>
      <c r="D2305" s="109"/>
      <c r="E2305" s="109"/>
      <c r="F2305" s="109"/>
      <c r="G2305" s="109"/>
      <c r="H2305" s="109"/>
      <c r="I2305" s="110"/>
    </row>
    <row r="2306" spans="2:9">
      <c r="B2306" s="109"/>
      <c r="C2306" s="109"/>
      <c r="D2306" s="109"/>
      <c r="E2306" s="109"/>
      <c r="F2306" s="109"/>
      <c r="G2306" s="109"/>
      <c r="H2306" s="109"/>
      <c r="I2306" s="110"/>
    </row>
    <row r="2307" spans="2:9">
      <c r="B2307" s="109"/>
      <c r="C2307" s="109"/>
      <c r="D2307" s="109"/>
      <c r="E2307" s="109"/>
      <c r="F2307" s="109"/>
      <c r="G2307" s="109"/>
      <c r="H2307" s="109"/>
      <c r="I2307" s="110"/>
    </row>
    <row r="2308" spans="2:9">
      <c r="B2308" s="109"/>
      <c r="C2308" s="109"/>
      <c r="D2308" s="109"/>
      <c r="E2308" s="109"/>
      <c r="F2308" s="109"/>
      <c r="G2308" s="109"/>
      <c r="H2308" s="109"/>
      <c r="I2308" s="110"/>
    </row>
    <row r="2309" spans="2:9">
      <c r="B2309" s="109"/>
      <c r="C2309" s="109"/>
      <c r="D2309" s="109"/>
      <c r="E2309" s="109"/>
      <c r="F2309" s="109"/>
      <c r="G2309" s="109"/>
      <c r="H2309" s="109"/>
      <c r="I2309" s="110"/>
    </row>
    <row r="2310" spans="2:9">
      <c r="B2310" s="109"/>
      <c r="C2310" s="109"/>
      <c r="D2310" s="109"/>
      <c r="E2310" s="109"/>
      <c r="F2310" s="109"/>
      <c r="G2310" s="109"/>
      <c r="H2310" s="109"/>
      <c r="I2310" s="110"/>
    </row>
    <row r="2311" spans="2:9">
      <c r="B2311" s="109"/>
      <c r="C2311" s="109"/>
      <c r="D2311" s="109"/>
      <c r="E2311" s="109"/>
      <c r="F2311" s="109"/>
      <c r="G2311" s="109"/>
      <c r="H2311" s="109"/>
      <c r="I2311" s="110"/>
    </row>
    <row r="2312" spans="2:9">
      <c r="B2312" s="109"/>
      <c r="C2312" s="109"/>
      <c r="D2312" s="109"/>
      <c r="E2312" s="109"/>
      <c r="F2312" s="109"/>
      <c r="G2312" s="109"/>
      <c r="H2312" s="109"/>
      <c r="I2312" s="110"/>
    </row>
    <row r="2313" spans="2:9">
      <c r="B2313" s="109"/>
      <c r="C2313" s="109"/>
      <c r="D2313" s="109"/>
      <c r="E2313" s="109"/>
      <c r="F2313" s="109"/>
      <c r="G2313" s="109"/>
      <c r="H2313" s="109"/>
      <c r="I2313" s="110"/>
    </row>
    <row r="2314" spans="2:9">
      <c r="B2314" s="109"/>
      <c r="C2314" s="109"/>
      <c r="D2314" s="109"/>
      <c r="E2314" s="109"/>
      <c r="F2314" s="109"/>
      <c r="G2314" s="109"/>
      <c r="H2314" s="109"/>
      <c r="I2314" s="110"/>
    </row>
    <row r="2315" spans="2:9">
      <c r="B2315" s="109"/>
      <c r="C2315" s="109"/>
      <c r="D2315" s="109"/>
      <c r="E2315" s="109"/>
      <c r="F2315" s="109"/>
      <c r="G2315" s="109"/>
      <c r="H2315" s="109"/>
      <c r="I2315" s="110"/>
    </row>
    <row r="2316" spans="2:9">
      <c r="B2316" s="109"/>
      <c r="C2316" s="109"/>
      <c r="D2316" s="109"/>
      <c r="E2316" s="109"/>
      <c r="F2316" s="109"/>
      <c r="G2316" s="109"/>
      <c r="H2316" s="109"/>
      <c r="I2316" s="110"/>
    </row>
    <row r="2317" spans="2:9">
      <c r="B2317" s="109"/>
      <c r="C2317" s="109"/>
      <c r="D2317" s="109"/>
      <c r="E2317" s="109"/>
      <c r="F2317" s="109"/>
      <c r="G2317" s="109"/>
      <c r="H2317" s="109"/>
      <c r="I2317" s="110"/>
    </row>
    <row r="2318" spans="2:9">
      <c r="B2318" s="109"/>
      <c r="C2318" s="109"/>
      <c r="D2318" s="109"/>
      <c r="E2318" s="109"/>
      <c r="F2318" s="109"/>
      <c r="G2318" s="109"/>
      <c r="H2318" s="109"/>
      <c r="I2318" s="110"/>
    </row>
    <row r="2319" spans="2:9">
      <c r="B2319" s="109"/>
      <c r="C2319" s="109"/>
      <c r="D2319" s="109"/>
      <c r="E2319" s="109"/>
      <c r="F2319" s="109"/>
      <c r="G2319" s="109"/>
      <c r="H2319" s="109"/>
      <c r="I2319" s="110"/>
    </row>
    <row r="2320" spans="2:9">
      <c r="B2320" s="109"/>
      <c r="C2320" s="109"/>
      <c r="D2320" s="109"/>
      <c r="E2320" s="109"/>
      <c r="F2320" s="109"/>
      <c r="G2320" s="109"/>
      <c r="H2320" s="109"/>
      <c r="I2320" s="110"/>
    </row>
    <row r="2321" spans="2:9">
      <c r="B2321" s="109"/>
      <c r="C2321" s="109"/>
      <c r="D2321" s="109"/>
      <c r="E2321" s="109"/>
      <c r="F2321" s="109"/>
      <c r="G2321" s="109"/>
      <c r="H2321" s="109"/>
      <c r="I2321" s="110"/>
    </row>
    <row r="2322" spans="2:9">
      <c r="B2322" s="109"/>
      <c r="C2322" s="109"/>
      <c r="D2322" s="109"/>
      <c r="E2322" s="109"/>
      <c r="F2322" s="109"/>
      <c r="G2322" s="109"/>
      <c r="H2322" s="109"/>
      <c r="I2322" s="110"/>
    </row>
    <row r="2323" spans="2:9">
      <c r="B2323" s="109"/>
      <c r="C2323" s="109"/>
      <c r="D2323" s="109"/>
      <c r="E2323" s="109"/>
      <c r="F2323" s="109"/>
      <c r="G2323" s="109"/>
      <c r="H2323" s="109"/>
      <c r="I2323" s="110"/>
    </row>
    <row r="2324" spans="2:9">
      <c r="B2324" s="109"/>
      <c r="C2324" s="109"/>
      <c r="D2324" s="109"/>
      <c r="E2324" s="109"/>
      <c r="F2324" s="109"/>
      <c r="G2324" s="109"/>
      <c r="H2324" s="109"/>
      <c r="I2324" s="110"/>
    </row>
    <row r="2325" spans="2:9">
      <c r="B2325" s="109"/>
      <c r="C2325" s="109"/>
      <c r="D2325" s="109"/>
      <c r="E2325" s="109"/>
      <c r="F2325" s="109"/>
      <c r="G2325" s="109"/>
      <c r="H2325" s="109"/>
      <c r="I2325" s="110"/>
    </row>
    <row r="2326" spans="2:9">
      <c r="B2326" s="109"/>
      <c r="C2326" s="109"/>
      <c r="D2326" s="109"/>
      <c r="E2326" s="109"/>
      <c r="F2326" s="109"/>
      <c r="G2326" s="109"/>
      <c r="H2326" s="109"/>
      <c r="I2326" s="110"/>
    </row>
    <row r="2327" spans="2:9">
      <c r="B2327" s="109"/>
      <c r="C2327" s="109"/>
      <c r="D2327" s="109"/>
      <c r="E2327" s="109"/>
      <c r="F2327" s="109"/>
      <c r="G2327" s="109"/>
      <c r="H2327" s="109"/>
      <c r="I2327" s="110"/>
    </row>
    <row r="2328" spans="2:9">
      <c r="B2328" s="109"/>
      <c r="C2328" s="109"/>
      <c r="D2328" s="109"/>
      <c r="E2328" s="109"/>
      <c r="F2328" s="109"/>
      <c r="G2328" s="109"/>
      <c r="H2328" s="109"/>
      <c r="I2328" s="110"/>
    </row>
    <row r="2329" spans="2:9">
      <c r="B2329" s="109"/>
      <c r="C2329" s="109"/>
      <c r="D2329" s="109"/>
      <c r="E2329" s="109"/>
      <c r="F2329" s="109"/>
      <c r="G2329" s="109"/>
      <c r="H2329" s="109"/>
      <c r="I2329" s="110"/>
    </row>
    <row r="2330" spans="2:9">
      <c r="B2330" s="109"/>
      <c r="C2330" s="109"/>
      <c r="D2330" s="109"/>
      <c r="E2330" s="109"/>
      <c r="F2330" s="109"/>
      <c r="G2330" s="109"/>
      <c r="H2330" s="109"/>
      <c r="I2330" s="110"/>
    </row>
    <row r="2331" spans="2:9">
      <c r="B2331" s="109"/>
      <c r="C2331" s="109"/>
      <c r="D2331" s="109"/>
      <c r="E2331" s="109"/>
      <c r="F2331" s="109"/>
      <c r="G2331" s="109"/>
      <c r="H2331" s="109"/>
      <c r="I2331" s="110"/>
    </row>
    <row r="2332" spans="2:9">
      <c r="B2332" s="109"/>
      <c r="C2332" s="109"/>
      <c r="D2332" s="109"/>
      <c r="E2332" s="109"/>
      <c r="F2332" s="109"/>
      <c r="G2332" s="109"/>
      <c r="H2332" s="109"/>
      <c r="I2332" s="110"/>
    </row>
    <row r="2333" spans="2:9">
      <c r="B2333" s="109"/>
      <c r="C2333" s="109"/>
      <c r="D2333" s="109"/>
      <c r="E2333" s="109"/>
      <c r="F2333" s="109"/>
      <c r="G2333" s="109"/>
      <c r="H2333" s="109"/>
      <c r="I2333" s="110"/>
    </row>
    <row r="2334" spans="2:9">
      <c r="B2334" s="109"/>
      <c r="C2334" s="109"/>
      <c r="D2334" s="109"/>
      <c r="E2334" s="109"/>
      <c r="F2334" s="109"/>
      <c r="G2334" s="109"/>
      <c r="H2334" s="109"/>
      <c r="I2334" s="110"/>
    </row>
    <row r="2335" spans="2:9">
      <c r="B2335" s="109"/>
      <c r="C2335" s="109"/>
      <c r="D2335" s="109"/>
      <c r="E2335" s="109"/>
      <c r="F2335" s="109"/>
      <c r="G2335" s="109"/>
      <c r="H2335" s="109"/>
      <c r="I2335" s="110"/>
    </row>
    <row r="2336" spans="2:9">
      <c r="B2336" s="109"/>
      <c r="C2336" s="109"/>
      <c r="D2336" s="109"/>
      <c r="E2336" s="109"/>
      <c r="F2336" s="109"/>
      <c r="G2336" s="109"/>
      <c r="H2336" s="109"/>
      <c r="I2336" s="110"/>
    </row>
    <row r="2337" spans="2:9">
      <c r="B2337" s="109"/>
      <c r="C2337" s="109"/>
      <c r="D2337" s="109"/>
      <c r="E2337" s="109"/>
      <c r="F2337" s="109"/>
      <c r="G2337" s="109"/>
      <c r="H2337" s="109"/>
      <c r="I2337" s="110"/>
    </row>
    <row r="2338" spans="2:9">
      <c r="B2338" s="109"/>
      <c r="C2338" s="109"/>
      <c r="D2338" s="109"/>
      <c r="E2338" s="109"/>
      <c r="F2338" s="109"/>
      <c r="G2338" s="109"/>
      <c r="H2338" s="109"/>
      <c r="I2338" s="110"/>
    </row>
    <row r="2339" spans="2:9">
      <c r="B2339" s="109"/>
      <c r="C2339" s="109"/>
      <c r="D2339" s="109"/>
      <c r="E2339" s="109"/>
      <c r="F2339" s="109"/>
      <c r="G2339" s="109"/>
      <c r="H2339" s="109"/>
      <c r="I2339" s="110"/>
    </row>
    <row r="2340" spans="2:9">
      <c r="B2340" s="109"/>
      <c r="C2340" s="109"/>
      <c r="D2340" s="109"/>
      <c r="E2340" s="109"/>
      <c r="F2340" s="109"/>
      <c r="G2340" s="109"/>
      <c r="H2340" s="109"/>
      <c r="I2340" s="110"/>
    </row>
    <row r="2341" spans="2:9">
      <c r="B2341" s="109"/>
      <c r="C2341" s="109"/>
      <c r="D2341" s="109"/>
      <c r="E2341" s="109"/>
      <c r="F2341" s="109"/>
      <c r="G2341" s="109"/>
      <c r="H2341" s="109"/>
      <c r="I2341" s="110"/>
    </row>
    <row r="2342" spans="2:9">
      <c r="B2342" s="109"/>
      <c r="C2342" s="109"/>
      <c r="D2342" s="109"/>
      <c r="E2342" s="109"/>
      <c r="F2342" s="109"/>
      <c r="G2342" s="109"/>
      <c r="H2342" s="109"/>
      <c r="I2342" s="110"/>
    </row>
    <row r="2343" spans="2:9">
      <c r="B2343" s="109"/>
      <c r="C2343" s="109"/>
      <c r="D2343" s="109"/>
      <c r="E2343" s="109"/>
      <c r="F2343" s="109"/>
      <c r="G2343" s="109"/>
      <c r="H2343" s="109"/>
      <c r="I2343" s="110"/>
    </row>
    <row r="2344" spans="2:9">
      <c r="B2344" s="109"/>
      <c r="C2344" s="109"/>
      <c r="D2344" s="109"/>
      <c r="E2344" s="109"/>
      <c r="F2344" s="109"/>
      <c r="G2344" s="109"/>
      <c r="H2344" s="109"/>
      <c r="I2344" s="110"/>
    </row>
    <row r="2345" spans="2:9">
      <c r="B2345" s="109"/>
      <c r="C2345" s="109"/>
      <c r="D2345" s="109"/>
      <c r="E2345" s="109"/>
      <c r="F2345" s="109"/>
      <c r="G2345" s="109"/>
      <c r="H2345" s="109"/>
      <c r="I2345" s="110"/>
    </row>
    <row r="2346" spans="2:9">
      <c r="B2346" s="109"/>
      <c r="C2346" s="109"/>
      <c r="D2346" s="109"/>
      <c r="E2346" s="109"/>
      <c r="F2346" s="109"/>
      <c r="G2346" s="109"/>
      <c r="H2346" s="109"/>
      <c r="I2346" s="110"/>
    </row>
    <row r="2347" spans="2:9">
      <c r="B2347" s="109"/>
      <c r="C2347" s="109"/>
      <c r="D2347" s="109"/>
      <c r="E2347" s="109"/>
      <c r="F2347" s="109"/>
      <c r="G2347" s="109"/>
      <c r="H2347" s="109"/>
      <c r="I2347" s="110"/>
    </row>
    <row r="2348" spans="2:9">
      <c r="B2348" s="109"/>
      <c r="C2348" s="109"/>
      <c r="D2348" s="109"/>
      <c r="E2348" s="109"/>
      <c r="F2348" s="109"/>
      <c r="G2348" s="109"/>
      <c r="H2348" s="109"/>
      <c r="I2348" s="110"/>
    </row>
    <row r="2349" spans="2:9">
      <c r="B2349" s="109"/>
      <c r="C2349" s="109"/>
      <c r="D2349" s="109"/>
      <c r="E2349" s="109"/>
      <c r="F2349" s="109"/>
      <c r="G2349" s="109"/>
      <c r="H2349" s="109"/>
      <c r="I2349" s="110"/>
    </row>
    <row r="2350" spans="2:9">
      <c r="B2350" s="109"/>
      <c r="C2350" s="109"/>
      <c r="D2350" s="109"/>
      <c r="E2350" s="109"/>
      <c r="F2350" s="109"/>
      <c r="G2350" s="109"/>
      <c r="H2350" s="109"/>
      <c r="I2350" s="110"/>
    </row>
    <row r="2351" spans="2:9">
      <c r="B2351" s="109"/>
      <c r="C2351" s="109"/>
      <c r="D2351" s="109"/>
      <c r="E2351" s="109"/>
      <c r="F2351" s="109"/>
      <c r="G2351" s="109"/>
      <c r="H2351" s="109"/>
      <c r="I2351" s="110"/>
    </row>
    <row r="2352" spans="2:9">
      <c r="B2352" s="109"/>
      <c r="C2352" s="109"/>
      <c r="D2352" s="109"/>
      <c r="E2352" s="109"/>
      <c r="F2352" s="109"/>
      <c r="G2352" s="109"/>
      <c r="H2352" s="109"/>
      <c r="I2352" s="110"/>
    </row>
    <row r="2353" spans="2:9">
      <c r="B2353" s="109"/>
      <c r="C2353" s="109"/>
      <c r="D2353" s="109"/>
      <c r="E2353" s="109"/>
      <c r="F2353" s="109"/>
      <c r="G2353" s="109"/>
      <c r="H2353" s="109"/>
      <c r="I2353" s="110"/>
    </row>
    <row r="2354" spans="2:9">
      <c r="B2354" s="109"/>
      <c r="C2354" s="109"/>
      <c r="D2354" s="109"/>
      <c r="E2354" s="109"/>
      <c r="F2354" s="109"/>
      <c r="G2354" s="109"/>
      <c r="H2354" s="109"/>
      <c r="I2354" s="110"/>
    </row>
    <row r="2355" spans="2:9">
      <c r="B2355" s="109"/>
      <c r="C2355" s="109"/>
      <c r="D2355" s="109"/>
      <c r="E2355" s="109"/>
      <c r="F2355" s="109"/>
      <c r="G2355" s="109"/>
      <c r="H2355" s="109"/>
      <c r="I2355" s="110"/>
    </row>
    <row r="2356" spans="2:9">
      <c r="B2356" s="109"/>
      <c r="C2356" s="109"/>
      <c r="D2356" s="109"/>
      <c r="E2356" s="109"/>
      <c r="F2356" s="109"/>
      <c r="G2356" s="109"/>
      <c r="H2356" s="109"/>
      <c r="I2356" s="110"/>
    </row>
    <row r="2357" spans="2:9">
      <c r="B2357" s="109"/>
      <c r="C2357" s="109"/>
      <c r="D2357" s="109"/>
      <c r="E2357" s="109"/>
      <c r="F2357" s="109"/>
      <c r="G2357" s="109"/>
      <c r="H2357" s="109"/>
      <c r="I2357" s="110"/>
    </row>
    <row r="2358" spans="2:9">
      <c r="B2358" s="109"/>
      <c r="C2358" s="109"/>
      <c r="D2358" s="109"/>
      <c r="E2358" s="109"/>
      <c r="F2358" s="109"/>
      <c r="G2358" s="109"/>
      <c r="H2358" s="109"/>
      <c r="I2358" s="110"/>
    </row>
    <row r="2359" spans="2:9">
      <c r="B2359" s="109"/>
      <c r="C2359" s="109"/>
      <c r="D2359" s="109"/>
      <c r="E2359" s="109"/>
      <c r="F2359" s="109"/>
      <c r="G2359" s="109"/>
      <c r="H2359" s="109"/>
      <c r="I2359" s="110"/>
    </row>
    <row r="2360" spans="2:9">
      <c r="B2360" s="109"/>
      <c r="C2360" s="109"/>
      <c r="D2360" s="109"/>
      <c r="E2360" s="109"/>
      <c r="F2360" s="109"/>
      <c r="G2360" s="109"/>
      <c r="H2360" s="109"/>
      <c r="I2360" s="110"/>
    </row>
    <row r="2361" spans="2:9">
      <c r="B2361" s="109"/>
      <c r="C2361" s="109"/>
      <c r="D2361" s="109"/>
      <c r="E2361" s="109"/>
      <c r="F2361" s="109"/>
      <c r="G2361" s="109"/>
      <c r="H2361" s="109"/>
      <c r="I2361" s="110"/>
    </row>
    <row r="2362" spans="2:9">
      <c r="B2362" s="109"/>
      <c r="C2362" s="109"/>
      <c r="D2362" s="109"/>
      <c r="E2362" s="109"/>
      <c r="F2362" s="109"/>
      <c r="G2362" s="109"/>
      <c r="H2362" s="109"/>
      <c r="I2362" s="110"/>
    </row>
    <row r="2363" spans="2:9">
      <c r="B2363" s="109"/>
      <c r="C2363" s="109"/>
      <c r="D2363" s="109"/>
      <c r="E2363" s="109"/>
      <c r="F2363" s="109"/>
      <c r="G2363" s="109"/>
      <c r="H2363" s="109"/>
      <c r="I2363" s="110"/>
    </row>
    <row r="2364" spans="2:9">
      <c r="B2364" s="109"/>
      <c r="C2364" s="109"/>
      <c r="D2364" s="109"/>
      <c r="E2364" s="109"/>
      <c r="F2364" s="109"/>
      <c r="G2364" s="109"/>
      <c r="H2364" s="109"/>
      <c r="I2364" s="110"/>
    </row>
    <row r="2365" spans="2:9">
      <c r="B2365" s="109"/>
      <c r="C2365" s="109"/>
      <c r="D2365" s="109"/>
      <c r="E2365" s="109"/>
      <c r="F2365" s="109"/>
      <c r="G2365" s="109"/>
      <c r="H2365" s="109"/>
      <c r="I2365" s="110"/>
    </row>
    <row r="2366" spans="2:9">
      <c r="B2366" s="109"/>
      <c r="C2366" s="109"/>
      <c r="D2366" s="109"/>
      <c r="E2366" s="109"/>
      <c r="F2366" s="109"/>
      <c r="G2366" s="109"/>
      <c r="H2366" s="109"/>
      <c r="I2366" s="110"/>
    </row>
    <row r="2367" spans="2:9">
      <c r="B2367" s="109"/>
      <c r="C2367" s="109"/>
      <c r="D2367" s="109"/>
      <c r="E2367" s="109"/>
      <c r="F2367" s="109"/>
      <c r="G2367" s="109"/>
      <c r="H2367" s="109"/>
      <c r="I2367" s="110"/>
    </row>
    <row r="2368" spans="2:9">
      <c r="B2368" s="109"/>
      <c r="C2368" s="109"/>
      <c r="D2368" s="109"/>
      <c r="E2368" s="109"/>
      <c r="F2368" s="109"/>
      <c r="G2368" s="109"/>
      <c r="H2368" s="109"/>
      <c r="I2368" s="110"/>
    </row>
    <row r="2369" spans="2:9">
      <c r="B2369" s="109"/>
      <c r="C2369" s="109"/>
      <c r="D2369" s="109"/>
      <c r="E2369" s="109"/>
      <c r="F2369" s="109"/>
      <c r="G2369" s="109"/>
      <c r="H2369" s="109"/>
      <c r="I2369" s="110"/>
    </row>
    <row r="2370" spans="2:9">
      <c r="B2370" s="109"/>
      <c r="C2370" s="109"/>
      <c r="D2370" s="109"/>
      <c r="E2370" s="109"/>
      <c r="F2370" s="109"/>
      <c r="G2370" s="109"/>
      <c r="H2370" s="109"/>
      <c r="I2370" s="110"/>
    </row>
    <row r="2371" spans="2:9">
      <c r="B2371" s="109"/>
      <c r="C2371" s="109"/>
      <c r="D2371" s="109"/>
      <c r="E2371" s="109"/>
      <c r="F2371" s="109"/>
      <c r="G2371" s="109"/>
      <c r="H2371" s="109"/>
      <c r="I2371" s="110"/>
    </row>
    <row r="2372" spans="2:9">
      <c r="B2372" s="109"/>
      <c r="C2372" s="109"/>
      <c r="D2372" s="109"/>
      <c r="E2372" s="109"/>
      <c r="F2372" s="109"/>
      <c r="G2372" s="109"/>
      <c r="H2372" s="109"/>
      <c r="I2372" s="110"/>
    </row>
    <row r="2373" spans="2:9">
      <c r="B2373" s="109"/>
      <c r="C2373" s="109"/>
      <c r="D2373" s="109"/>
      <c r="E2373" s="109"/>
      <c r="F2373" s="109"/>
      <c r="G2373" s="109"/>
      <c r="H2373" s="109"/>
      <c r="I2373" s="110"/>
    </row>
    <row r="2374" spans="2:9">
      <c r="B2374" s="109"/>
      <c r="C2374" s="109"/>
      <c r="D2374" s="109"/>
      <c r="E2374" s="109"/>
      <c r="F2374" s="109"/>
      <c r="G2374" s="109"/>
      <c r="H2374" s="109"/>
      <c r="I2374" s="110"/>
    </row>
    <row r="2375" spans="2:9">
      <c r="B2375" s="109"/>
      <c r="C2375" s="109"/>
      <c r="D2375" s="109"/>
      <c r="E2375" s="109"/>
      <c r="F2375" s="109"/>
      <c r="G2375" s="109"/>
      <c r="H2375" s="109"/>
      <c r="I2375" s="110"/>
    </row>
    <row r="2376" spans="2:9">
      <c r="B2376" s="109"/>
      <c r="C2376" s="109"/>
      <c r="D2376" s="109"/>
      <c r="E2376" s="109"/>
      <c r="F2376" s="109"/>
      <c r="G2376" s="109"/>
      <c r="H2376" s="109"/>
      <c r="I2376" s="110"/>
    </row>
    <row r="2377" spans="2:9">
      <c r="B2377" s="109"/>
      <c r="C2377" s="109"/>
      <c r="D2377" s="109"/>
      <c r="E2377" s="109"/>
      <c r="F2377" s="109"/>
      <c r="G2377" s="109"/>
      <c r="H2377" s="109"/>
      <c r="I2377" s="110"/>
    </row>
    <row r="2378" spans="2:9">
      <c r="B2378" s="109"/>
      <c r="C2378" s="109"/>
      <c r="D2378" s="109"/>
      <c r="E2378" s="109"/>
      <c r="F2378" s="109"/>
      <c r="G2378" s="109"/>
      <c r="H2378" s="109"/>
      <c r="I2378" s="110"/>
    </row>
    <row r="2379" spans="2:9">
      <c r="B2379" s="109"/>
      <c r="C2379" s="109"/>
      <c r="D2379" s="109"/>
      <c r="E2379" s="109"/>
      <c r="F2379" s="109"/>
      <c r="G2379" s="109"/>
      <c r="H2379" s="109"/>
      <c r="I2379" s="110"/>
    </row>
    <row r="2380" spans="2:9">
      <c r="B2380" s="109"/>
      <c r="C2380" s="109"/>
      <c r="D2380" s="109"/>
      <c r="E2380" s="109"/>
      <c r="F2380" s="109"/>
      <c r="G2380" s="109"/>
      <c r="H2380" s="109"/>
      <c r="I2380" s="110"/>
    </row>
    <row r="2381" spans="2:9">
      <c r="B2381" s="109"/>
      <c r="C2381" s="109"/>
      <c r="D2381" s="109"/>
      <c r="E2381" s="109"/>
      <c r="F2381" s="109"/>
      <c r="G2381" s="109"/>
      <c r="H2381" s="109"/>
      <c r="I2381" s="110"/>
    </row>
    <row r="2382" spans="2:9">
      <c r="B2382" s="109"/>
      <c r="C2382" s="109"/>
      <c r="D2382" s="109"/>
      <c r="E2382" s="109"/>
      <c r="F2382" s="109"/>
      <c r="G2382" s="109"/>
      <c r="H2382" s="109"/>
      <c r="I2382" s="110"/>
    </row>
    <row r="2383" spans="2:9">
      <c r="B2383" s="109"/>
      <c r="C2383" s="109"/>
      <c r="D2383" s="109"/>
      <c r="E2383" s="109"/>
      <c r="F2383" s="109"/>
      <c r="G2383" s="109"/>
      <c r="H2383" s="109"/>
      <c r="I2383" s="110"/>
    </row>
    <row r="2384" spans="2:9">
      <c r="B2384" s="109"/>
      <c r="C2384" s="109"/>
      <c r="D2384" s="109"/>
      <c r="E2384" s="109"/>
      <c r="F2384" s="109"/>
      <c r="G2384" s="109"/>
      <c r="H2384" s="109"/>
      <c r="I2384" s="110"/>
    </row>
    <row r="2385" spans="2:9">
      <c r="B2385" s="109"/>
      <c r="C2385" s="109"/>
      <c r="D2385" s="109"/>
      <c r="E2385" s="109"/>
      <c r="F2385" s="109"/>
      <c r="G2385" s="109"/>
      <c r="H2385" s="109"/>
      <c r="I2385" s="110"/>
    </row>
    <row r="2386" spans="2:9">
      <c r="B2386" s="109"/>
      <c r="C2386" s="109"/>
      <c r="D2386" s="109"/>
      <c r="E2386" s="109"/>
      <c r="F2386" s="109"/>
      <c r="G2386" s="109"/>
      <c r="H2386" s="109"/>
      <c r="I2386" s="110"/>
    </row>
    <row r="2387" spans="2:9">
      <c r="B2387" s="109"/>
      <c r="C2387" s="109"/>
      <c r="D2387" s="109"/>
      <c r="E2387" s="109"/>
      <c r="F2387" s="109"/>
      <c r="G2387" s="109"/>
      <c r="H2387" s="109"/>
      <c r="I2387" s="110"/>
    </row>
    <row r="2388" spans="2:9">
      <c r="B2388" s="109"/>
      <c r="C2388" s="109"/>
      <c r="D2388" s="109"/>
      <c r="E2388" s="109"/>
      <c r="F2388" s="109"/>
      <c r="G2388" s="109"/>
      <c r="H2388" s="109"/>
      <c r="I2388" s="110"/>
    </row>
    <row r="2389" spans="2:9">
      <c r="B2389" s="109"/>
      <c r="C2389" s="109"/>
      <c r="D2389" s="109"/>
      <c r="E2389" s="109"/>
      <c r="F2389" s="109"/>
      <c r="G2389" s="109"/>
      <c r="H2389" s="109"/>
      <c r="I2389" s="110"/>
    </row>
    <row r="2390" spans="2:9">
      <c r="B2390" s="109"/>
      <c r="C2390" s="109"/>
      <c r="D2390" s="109"/>
      <c r="E2390" s="109"/>
      <c r="F2390" s="109"/>
      <c r="G2390" s="109"/>
      <c r="H2390" s="109"/>
      <c r="I2390" s="110"/>
    </row>
    <row r="2391" spans="2:9">
      <c r="B2391" s="109"/>
      <c r="C2391" s="109"/>
      <c r="D2391" s="109"/>
      <c r="E2391" s="109"/>
      <c r="F2391" s="109"/>
      <c r="G2391" s="109"/>
      <c r="H2391" s="109"/>
      <c r="I2391" s="110"/>
    </row>
    <row r="2392" spans="2:9">
      <c r="B2392" s="109"/>
      <c r="C2392" s="109"/>
      <c r="D2392" s="109"/>
      <c r="E2392" s="109"/>
      <c r="F2392" s="109"/>
      <c r="G2392" s="109"/>
      <c r="H2392" s="109"/>
      <c r="I2392" s="110"/>
    </row>
    <row r="2393" spans="2:9">
      <c r="B2393" s="109"/>
      <c r="C2393" s="109"/>
      <c r="D2393" s="109"/>
      <c r="E2393" s="109"/>
      <c r="F2393" s="109"/>
      <c r="G2393" s="109"/>
      <c r="H2393" s="109"/>
      <c r="I2393" s="110"/>
    </row>
    <row r="2394" spans="2:9">
      <c r="B2394" s="109"/>
      <c r="C2394" s="109"/>
      <c r="D2394" s="109"/>
      <c r="E2394" s="109"/>
      <c r="F2394" s="109"/>
      <c r="G2394" s="109"/>
      <c r="H2394" s="109"/>
      <c r="I2394" s="110"/>
    </row>
    <row r="2395" spans="2:9">
      <c r="B2395" s="109"/>
      <c r="C2395" s="109"/>
      <c r="D2395" s="109"/>
      <c r="E2395" s="109"/>
      <c r="F2395" s="109"/>
      <c r="G2395" s="109"/>
      <c r="H2395" s="109"/>
      <c r="I2395" s="110"/>
    </row>
    <row r="2396" spans="2:9">
      <c r="B2396" s="109"/>
      <c r="C2396" s="109"/>
      <c r="D2396" s="109"/>
      <c r="E2396" s="109"/>
      <c r="F2396" s="109"/>
      <c r="G2396" s="109"/>
      <c r="H2396" s="109"/>
      <c r="I2396" s="110"/>
    </row>
    <row r="2397" spans="2:9">
      <c r="B2397" s="109"/>
      <c r="C2397" s="109"/>
      <c r="D2397" s="109"/>
      <c r="E2397" s="109"/>
      <c r="F2397" s="109"/>
      <c r="G2397" s="109"/>
      <c r="H2397" s="109"/>
      <c r="I2397" s="110"/>
    </row>
    <row r="2398" spans="2:9">
      <c r="B2398" s="109"/>
      <c r="C2398" s="109"/>
      <c r="D2398" s="109"/>
      <c r="E2398" s="109"/>
      <c r="F2398" s="109"/>
      <c r="G2398" s="109"/>
      <c r="H2398" s="109"/>
      <c r="I2398" s="110"/>
    </row>
    <row r="2399" spans="2:9">
      <c r="B2399" s="109"/>
      <c r="C2399" s="109"/>
      <c r="D2399" s="109"/>
      <c r="E2399" s="109"/>
      <c r="F2399" s="109"/>
      <c r="G2399" s="109"/>
      <c r="H2399" s="109"/>
      <c r="I2399" s="110"/>
    </row>
    <row r="2400" spans="2:9">
      <c r="B2400" s="109"/>
      <c r="C2400" s="109"/>
      <c r="D2400" s="109"/>
      <c r="E2400" s="109"/>
      <c r="F2400" s="109"/>
      <c r="G2400" s="109"/>
      <c r="H2400" s="109"/>
      <c r="I2400" s="110"/>
    </row>
    <row r="2401" spans="2:9">
      <c r="B2401" s="109"/>
      <c r="C2401" s="109"/>
      <c r="D2401" s="109"/>
      <c r="E2401" s="109"/>
      <c r="F2401" s="109"/>
      <c r="G2401" s="109"/>
      <c r="H2401" s="109"/>
      <c r="I2401" s="110"/>
    </row>
    <row r="2402" spans="2:9">
      <c r="B2402" s="109"/>
      <c r="C2402" s="109"/>
      <c r="D2402" s="109"/>
      <c r="E2402" s="109"/>
      <c r="F2402" s="109"/>
      <c r="G2402" s="109"/>
      <c r="H2402" s="109"/>
      <c r="I2402" s="110"/>
    </row>
    <row r="2403" spans="2:9">
      <c r="B2403" s="109"/>
      <c r="C2403" s="109"/>
      <c r="D2403" s="109"/>
      <c r="E2403" s="109"/>
      <c r="F2403" s="109"/>
      <c r="G2403" s="109"/>
      <c r="H2403" s="109"/>
      <c r="I2403" s="110"/>
    </row>
    <row r="2404" spans="2:9">
      <c r="B2404" s="109"/>
      <c r="C2404" s="109"/>
      <c r="D2404" s="109"/>
      <c r="E2404" s="109"/>
      <c r="F2404" s="109"/>
      <c r="G2404" s="109"/>
      <c r="H2404" s="109"/>
      <c r="I2404" s="110"/>
    </row>
    <row r="2405" spans="2:9">
      <c r="B2405" s="109"/>
      <c r="C2405" s="109"/>
      <c r="D2405" s="109"/>
      <c r="E2405" s="109"/>
      <c r="F2405" s="109"/>
      <c r="G2405" s="109"/>
      <c r="H2405" s="109"/>
      <c r="I2405" s="110"/>
    </row>
    <row r="2406" spans="2:9">
      <c r="B2406" s="109"/>
      <c r="C2406" s="109"/>
      <c r="D2406" s="109"/>
      <c r="E2406" s="109"/>
      <c r="F2406" s="109"/>
      <c r="G2406" s="109"/>
      <c r="H2406" s="109"/>
      <c r="I2406" s="110"/>
    </row>
    <row r="2407" spans="2:9">
      <c r="B2407" s="109"/>
      <c r="C2407" s="109"/>
      <c r="D2407" s="109"/>
      <c r="E2407" s="109"/>
      <c r="F2407" s="109"/>
      <c r="G2407" s="109"/>
      <c r="H2407" s="109"/>
      <c r="I2407" s="110"/>
    </row>
    <row r="2408" spans="2:9">
      <c r="B2408" s="109"/>
      <c r="C2408" s="109"/>
      <c r="D2408" s="109"/>
      <c r="E2408" s="109"/>
      <c r="F2408" s="109"/>
      <c r="G2408" s="109"/>
      <c r="H2408" s="109"/>
      <c r="I2408" s="110"/>
    </row>
    <row r="2409" spans="2:9">
      <c r="B2409" s="109"/>
      <c r="C2409" s="109"/>
      <c r="D2409" s="109"/>
      <c r="E2409" s="109"/>
      <c r="F2409" s="109"/>
      <c r="G2409" s="109"/>
      <c r="H2409" s="109"/>
      <c r="I2409" s="110"/>
    </row>
    <row r="2410" spans="2:9">
      <c r="B2410" s="109"/>
      <c r="C2410" s="109"/>
      <c r="D2410" s="109"/>
      <c r="E2410" s="109"/>
      <c r="F2410" s="109"/>
      <c r="G2410" s="109"/>
      <c r="H2410" s="109"/>
      <c r="I2410" s="110"/>
    </row>
    <row r="2411" spans="2:9">
      <c r="B2411" s="109"/>
      <c r="C2411" s="109"/>
      <c r="D2411" s="109"/>
      <c r="E2411" s="109"/>
      <c r="F2411" s="109"/>
      <c r="G2411" s="109"/>
      <c r="H2411" s="109"/>
      <c r="I2411" s="110"/>
    </row>
    <row r="2412" spans="2:9">
      <c r="B2412" s="109"/>
      <c r="C2412" s="109"/>
      <c r="D2412" s="109"/>
      <c r="E2412" s="109"/>
      <c r="F2412" s="109"/>
      <c r="G2412" s="109"/>
      <c r="H2412" s="109"/>
      <c r="I2412" s="110"/>
    </row>
    <row r="2413" spans="2:9">
      <c r="B2413" s="109"/>
      <c r="C2413" s="109"/>
      <c r="D2413" s="109"/>
      <c r="E2413" s="109"/>
      <c r="F2413" s="109"/>
      <c r="G2413" s="109"/>
      <c r="H2413" s="109"/>
      <c r="I2413" s="110"/>
    </row>
    <row r="2414" spans="2:9">
      <c r="B2414" s="109"/>
      <c r="C2414" s="109"/>
      <c r="D2414" s="109"/>
      <c r="E2414" s="109"/>
      <c r="F2414" s="109"/>
      <c r="G2414" s="109"/>
      <c r="H2414" s="109"/>
      <c r="I2414" s="110"/>
    </row>
    <row r="2415" spans="2:9">
      <c r="B2415" s="109"/>
      <c r="C2415" s="109"/>
      <c r="D2415" s="109"/>
      <c r="E2415" s="109"/>
      <c r="F2415" s="109"/>
      <c r="G2415" s="109"/>
      <c r="H2415" s="109"/>
      <c r="I2415" s="110"/>
    </row>
    <row r="2416" spans="2:9">
      <c r="B2416" s="109"/>
      <c r="C2416" s="109"/>
      <c r="D2416" s="109"/>
      <c r="E2416" s="109"/>
      <c r="F2416" s="109"/>
      <c r="G2416" s="109"/>
      <c r="H2416" s="109"/>
      <c r="I2416" s="110"/>
    </row>
    <row r="2417" spans="2:9">
      <c r="B2417" s="109"/>
      <c r="C2417" s="109"/>
      <c r="D2417" s="109"/>
      <c r="E2417" s="109"/>
      <c r="F2417" s="109"/>
      <c r="G2417" s="109"/>
      <c r="H2417" s="109"/>
      <c r="I2417" s="110"/>
    </row>
    <row r="2418" spans="2:9">
      <c r="B2418" s="109"/>
      <c r="C2418" s="109"/>
      <c r="D2418" s="109"/>
      <c r="E2418" s="109"/>
      <c r="F2418" s="109"/>
      <c r="G2418" s="109"/>
      <c r="H2418" s="109"/>
      <c r="I2418" s="110"/>
    </row>
    <row r="2419" spans="2:9">
      <c r="B2419" s="109"/>
      <c r="C2419" s="109"/>
      <c r="D2419" s="109"/>
      <c r="E2419" s="109"/>
      <c r="F2419" s="109"/>
      <c r="G2419" s="109"/>
      <c r="H2419" s="109"/>
      <c r="I2419" s="110"/>
    </row>
    <row r="2420" spans="2:9">
      <c r="B2420" s="109"/>
      <c r="C2420" s="109"/>
      <c r="D2420" s="109"/>
      <c r="E2420" s="109"/>
      <c r="F2420" s="109"/>
      <c r="G2420" s="109"/>
      <c r="H2420" s="109"/>
      <c r="I2420" s="110"/>
    </row>
    <row r="2421" spans="2:9">
      <c r="B2421" s="109"/>
      <c r="C2421" s="109"/>
      <c r="D2421" s="109"/>
      <c r="E2421" s="109"/>
      <c r="F2421" s="109"/>
      <c r="G2421" s="109"/>
      <c r="H2421" s="109"/>
      <c r="I2421" s="110"/>
    </row>
    <row r="2422" spans="2:9">
      <c r="B2422" s="109"/>
      <c r="C2422" s="109"/>
      <c r="D2422" s="109"/>
      <c r="E2422" s="109"/>
      <c r="F2422" s="109"/>
      <c r="G2422" s="109"/>
      <c r="H2422" s="109"/>
      <c r="I2422" s="110"/>
    </row>
    <row r="2423" spans="2:9">
      <c r="B2423" s="109"/>
      <c r="C2423" s="109"/>
      <c r="D2423" s="109"/>
      <c r="E2423" s="109"/>
      <c r="F2423" s="109"/>
      <c r="G2423" s="109"/>
      <c r="H2423" s="109"/>
      <c r="I2423" s="110"/>
    </row>
    <row r="2424" spans="2:9">
      <c r="B2424" s="109"/>
      <c r="C2424" s="109"/>
      <c r="D2424" s="109"/>
      <c r="E2424" s="109"/>
      <c r="F2424" s="109"/>
      <c r="G2424" s="109"/>
      <c r="H2424" s="109"/>
      <c r="I2424" s="110"/>
    </row>
    <row r="2425" spans="2:9">
      <c r="B2425" s="109"/>
      <c r="C2425" s="109"/>
      <c r="D2425" s="109"/>
      <c r="E2425" s="109"/>
      <c r="F2425" s="109"/>
      <c r="G2425" s="109"/>
      <c r="H2425" s="109"/>
      <c r="I2425" s="110"/>
    </row>
    <row r="2426" spans="2:9">
      <c r="B2426" s="109"/>
      <c r="C2426" s="109"/>
      <c r="D2426" s="109"/>
      <c r="E2426" s="109"/>
      <c r="F2426" s="109"/>
      <c r="G2426" s="109"/>
      <c r="H2426" s="109"/>
      <c r="I2426" s="110"/>
    </row>
    <row r="2427" spans="2:9">
      <c r="B2427" s="109"/>
      <c r="C2427" s="109"/>
      <c r="D2427" s="109"/>
      <c r="E2427" s="109"/>
      <c r="F2427" s="109"/>
      <c r="G2427" s="109"/>
      <c r="H2427" s="109"/>
      <c r="I2427" s="110"/>
    </row>
    <row r="2428" spans="2:9">
      <c r="B2428" s="109"/>
      <c r="C2428" s="109"/>
      <c r="D2428" s="109"/>
      <c r="E2428" s="109"/>
      <c r="F2428" s="109"/>
      <c r="G2428" s="109"/>
      <c r="H2428" s="109"/>
      <c r="I2428" s="110"/>
    </row>
    <row r="2429" spans="2:9">
      <c r="B2429" s="109"/>
      <c r="C2429" s="109"/>
      <c r="D2429" s="109"/>
      <c r="E2429" s="109"/>
      <c r="F2429" s="109"/>
      <c r="G2429" s="109"/>
      <c r="H2429" s="109"/>
      <c r="I2429" s="110"/>
    </row>
    <row r="2430" spans="2:9">
      <c r="B2430" s="109"/>
      <c r="C2430" s="109"/>
      <c r="D2430" s="109"/>
      <c r="E2430" s="109"/>
      <c r="F2430" s="109"/>
      <c r="G2430" s="109"/>
      <c r="H2430" s="109"/>
      <c r="I2430" s="110"/>
    </row>
    <row r="2431" spans="2:9">
      <c r="B2431" s="109"/>
      <c r="C2431" s="109"/>
      <c r="D2431" s="109"/>
      <c r="E2431" s="109"/>
      <c r="F2431" s="109"/>
      <c r="G2431" s="109"/>
      <c r="H2431" s="109"/>
      <c r="I2431" s="110"/>
    </row>
    <row r="2432" spans="2:9">
      <c r="B2432" s="109"/>
      <c r="C2432" s="109"/>
      <c r="D2432" s="109"/>
      <c r="E2432" s="109"/>
      <c r="F2432" s="109"/>
      <c r="G2432" s="109"/>
      <c r="H2432" s="109"/>
      <c r="I2432" s="110"/>
    </row>
    <row r="2433" spans="2:9">
      <c r="B2433" s="109"/>
      <c r="C2433" s="109"/>
      <c r="D2433" s="109"/>
      <c r="E2433" s="109"/>
      <c r="F2433" s="109"/>
      <c r="G2433" s="109"/>
      <c r="H2433" s="109"/>
      <c r="I2433" s="110"/>
    </row>
    <row r="2434" spans="2:9">
      <c r="B2434" s="109"/>
      <c r="C2434" s="109"/>
      <c r="D2434" s="109"/>
      <c r="E2434" s="109"/>
      <c r="F2434" s="109"/>
      <c r="G2434" s="109"/>
      <c r="H2434" s="109"/>
      <c r="I2434" s="110"/>
    </row>
    <row r="2435" spans="2:9">
      <c r="B2435" s="109"/>
      <c r="C2435" s="109"/>
      <c r="D2435" s="109"/>
      <c r="E2435" s="109"/>
      <c r="F2435" s="109"/>
      <c r="G2435" s="109"/>
      <c r="H2435" s="109"/>
      <c r="I2435" s="110"/>
    </row>
    <row r="2436" spans="2:9">
      <c r="B2436" s="109"/>
      <c r="C2436" s="109"/>
      <c r="D2436" s="109"/>
      <c r="E2436" s="109"/>
      <c r="F2436" s="109"/>
      <c r="G2436" s="109"/>
      <c r="H2436" s="109"/>
      <c r="I2436" s="110"/>
    </row>
    <row r="2437" spans="2:9">
      <c r="B2437" s="109"/>
      <c r="C2437" s="109"/>
      <c r="D2437" s="109"/>
      <c r="E2437" s="109"/>
      <c r="F2437" s="109"/>
      <c r="G2437" s="109"/>
      <c r="H2437" s="109"/>
      <c r="I2437" s="110"/>
    </row>
    <row r="2438" spans="2:9">
      <c r="B2438" s="109"/>
      <c r="C2438" s="109"/>
      <c r="D2438" s="109"/>
      <c r="E2438" s="109"/>
      <c r="F2438" s="109"/>
      <c r="G2438" s="109"/>
      <c r="H2438" s="109"/>
      <c r="I2438" s="110"/>
    </row>
    <row r="2439" spans="2:9">
      <c r="B2439" s="109"/>
      <c r="C2439" s="109"/>
      <c r="D2439" s="109"/>
      <c r="E2439" s="109"/>
      <c r="F2439" s="109"/>
      <c r="G2439" s="109"/>
      <c r="H2439" s="109"/>
      <c r="I2439" s="110"/>
    </row>
    <row r="2440" spans="2:9">
      <c r="B2440" s="109"/>
      <c r="C2440" s="109"/>
      <c r="D2440" s="109"/>
      <c r="E2440" s="109"/>
      <c r="F2440" s="109"/>
      <c r="G2440" s="109"/>
      <c r="H2440" s="109"/>
      <c r="I2440" s="110"/>
    </row>
    <row r="2441" spans="2:9">
      <c r="B2441" s="109"/>
      <c r="C2441" s="109"/>
      <c r="D2441" s="109"/>
      <c r="E2441" s="109"/>
      <c r="F2441" s="109"/>
      <c r="G2441" s="109"/>
      <c r="H2441" s="109"/>
      <c r="I2441" s="110"/>
    </row>
    <row r="2442" spans="2:9">
      <c r="B2442" s="109"/>
      <c r="C2442" s="109"/>
      <c r="D2442" s="109"/>
      <c r="E2442" s="109"/>
      <c r="F2442" s="109"/>
      <c r="G2442" s="109"/>
      <c r="H2442" s="109"/>
      <c r="I2442" s="110"/>
    </row>
    <row r="2443" spans="2:9">
      <c r="B2443" s="109"/>
      <c r="C2443" s="109"/>
      <c r="D2443" s="109"/>
      <c r="E2443" s="109"/>
      <c r="F2443" s="109"/>
      <c r="G2443" s="109"/>
      <c r="H2443" s="109"/>
      <c r="I2443" s="110"/>
    </row>
    <row r="2444" spans="2:9">
      <c r="B2444" s="109"/>
      <c r="C2444" s="109"/>
      <c r="D2444" s="109"/>
      <c r="E2444" s="109"/>
      <c r="F2444" s="109"/>
      <c r="G2444" s="109"/>
      <c r="H2444" s="109"/>
      <c r="I2444" s="110"/>
    </row>
    <row r="2445" spans="2:9">
      <c r="B2445" s="109"/>
      <c r="C2445" s="109"/>
      <c r="D2445" s="109"/>
      <c r="E2445" s="109"/>
      <c r="F2445" s="109"/>
      <c r="G2445" s="109"/>
      <c r="H2445" s="109"/>
      <c r="I2445" s="110"/>
    </row>
    <row r="2446" spans="2:9">
      <c r="B2446" s="109"/>
      <c r="C2446" s="109"/>
      <c r="D2446" s="109"/>
      <c r="E2446" s="109"/>
      <c r="F2446" s="109"/>
      <c r="G2446" s="109"/>
      <c r="H2446" s="109"/>
      <c r="I2446" s="110"/>
    </row>
    <row r="2447" spans="2:9">
      <c r="B2447" s="109"/>
      <c r="C2447" s="109"/>
      <c r="D2447" s="109"/>
      <c r="E2447" s="109"/>
      <c r="F2447" s="109"/>
      <c r="G2447" s="109"/>
      <c r="H2447" s="109"/>
      <c r="I2447" s="110"/>
    </row>
    <row r="2448" spans="2:9">
      <c r="B2448" s="109"/>
      <c r="C2448" s="109"/>
      <c r="D2448" s="109"/>
      <c r="E2448" s="109"/>
      <c r="F2448" s="109"/>
      <c r="G2448" s="109"/>
      <c r="H2448" s="109"/>
      <c r="I2448" s="110"/>
    </row>
    <row r="2449" spans="2:9">
      <c r="B2449" s="109"/>
      <c r="C2449" s="109"/>
      <c r="D2449" s="109"/>
      <c r="E2449" s="109"/>
      <c r="F2449" s="109"/>
      <c r="G2449" s="109"/>
      <c r="H2449" s="109"/>
      <c r="I2449" s="110"/>
    </row>
    <row r="2450" spans="2:9">
      <c r="B2450" s="109"/>
      <c r="C2450" s="109"/>
      <c r="D2450" s="109"/>
      <c r="E2450" s="109"/>
      <c r="F2450" s="109"/>
      <c r="G2450" s="109"/>
      <c r="H2450" s="109"/>
      <c r="I2450" s="110"/>
    </row>
    <row r="2451" spans="2:9">
      <c r="B2451" s="109"/>
      <c r="C2451" s="109"/>
      <c r="D2451" s="109"/>
      <c r="E2451" s="109"/>
      <c r="F2451" s="109"/>
      <c r="G2451" s="109"/>
      <c r="H2451" s="109"/>
      <c r="I2451" s="110"/>
    </row>
    <row r="2452" spans="2:9">
      <c r="B2452" s="109"/>
      <c r="C2452" s="109"/>
      <c r="D2452" s="109"/>
      <c r="E2452" s="109"/>
      <c r="F2452" s="109"/>
      <c r="G2452" s="109"/>
      <c r="H2452" s="109"/>
      <c r="I2452" s="110"/>
    </row>
    <row r="2453" spans="2:9">
      <c r="B2453" s="109"/>
      <c r="C2453" s="109"/>
      <c r="D2453" s="109"/>
      <c r="E2453" s="109"/>
      <c r="F2453" s="109"/>
      <c r="G2453" s="109"/>
      <c r="H2453" s="109"/>
      <c r="I2453" s="110"/>
    </row>
    <row r="2454" spans="2:9">
      <c r="B2454" s="109"/>
      <c r="C2454" s="109"/>
      <c r="D2454" s="109"/>
      <c r="E2454" s="109"/>
      <c r="F2454" s="109"/>
      <c r="G2454" s="109"/>
      <c r="H2454" s="109"/>
      <c r="I2454" s="110"/>
    </row>
    <row r="2455" spans="2:9">
      <c r="B2455" s="109"/>
      <c r="C2455" s="109"/>
      <c r="D2455" s="109"/>
      <c r="E2455" s="109"/>
      <c r="F2455" s="109"/>
      <c r="G2455" s="109"/>
      <c r="H2455" s="109"/>
      <c r="I2455" s="110"/>
    </row>
    <row r="2456" spans="2:9">
      <c r="B2456" s="109"/>
      <c r="C2456" s="109"/>
      <c r="D2456" s="109"/>
      <c r="E2456" s="109"/>
      <c r="F2456" s="109"/>
      <c r="G2456" s="109"/>
      <c r="H2456" s="109"/>
      <c r="I2456" s="110"/>
    </row>
    <row r="2457" spans="2:9">
      <c r="B2457" s="109"/>
      <c r="C2457" s="109"/>
      <c r="D2457" s="109"/>
      <c r="E2457" s="109"/>
      <c r="F2457" s="109"/>
      <c r="G2457" s="109"/>
      <c r="H2457" s="109"/>
      <c r="I2457" s="110"/>
    </row>
    <row r="2458" spans="2:9">
      <c r="B2458" s="109"/>
      <c r="C2458" s="109"/>
      <c r="D2458" s="109"/>
      <c r="E2458" s="109"/>
      <c r="F2458" s="109"/>
      <c r="G2458" s="109"/>
      <c r="H2458" s="109"/>
      <c r="I2458" s="110"/>
    </row>
    <row r="2459" spans="2:9">
      <c r="B2459" s="109"/>
      <c r="C2459" s="109"/>
      <c r="D2459" s="109"/>
      <c r="E2459" s="109"/>
      <c r="F2459" s="109"/>
      <c r="G2459" s="109"/>
      <c r="H2459" s="109"/>
      <c r="I2459" s="110"/>
    </row>
    <row r="2460" spans="2:9">
      <c r="B2460" s="109"/>
      <c r="C2460" s="109"/>
      <c r="D2460" s="109"/>
      <c r="E2460" s="109"/>
      <c r="F2460" s="109"/>
      <c r="G2460" s="109"/>
      <c r="H2460" s="109"/>
      <c r="I2460" s="110"/>
    </row>
    <row r="2461" spans="2:9">
      <c r="B2461" s="109"/>
      <c r="C2461" s="109"/>
      <c r="D2461" s="109"/>
      <c r="E2461" s="109"/>
      <c r="F2461" s="109"/>
      <c r="G2461" s="109"/>
      <c r="H2461" s="109"/>
      <c r="I2461" s="110"/>
    </row>
    <row r="2462" spans="2:9">
      <c r="B2462" s="109"/>
      <c r="C2462" s="109"/>
      <c r="D2462" s="109"/>
      <c r="E2462" s="109"/>
      <c r="F2462" s="109"/>
      <c r="G2462" s="109"/>
      <c r="H2462" s="109"/>
      <c r="I2462" s="110"/>
    </row>
    <row r="2463" spans="2:9">
      <c r="B2463" s="109"/>
      <c r="C2463" s="109"/>
      <c r="D2463" s="109"/>
      <c r="E2463" s="109"/>
      <c r="F2463" s="109"/>
      <c r="G2463" s="109"/>
      <c r="H2463" s="109"/>
      <c r="I2463" s="110"/>
    </row>
    <row r="2464" spans="2:9">
      <c r="B2464" s="109"/>
      <c r="C2464" s="109"/>
      <c r="D2464" s="109"/>
      <c r="E2464" s="109"/>
      <c r="F2464" s="109"/>
      <c r="G2464" s="109"/>
      <c r="H2464" s="109"/>
      <c r="I2464" s="110"/>
    </row>
    <row r="2465" spans="2:9">
      <c r="B2465" s="109"/>
      <c r="C2465" s="109"/>
      <c r="D2465" s="109"/>
      <c r="E2465" s="109"/>
      <c r="F2465" s="109"/>
      <c r="G2465" s="109"/>
      <c r="H2465" s="109"/>
      <c r="I2465" s="110"/>
    </row>
    <row r="2466" spans="2:9">
      <c r="B2466" s="109"/>
      <c r="C2466" s="109"/>
      <c r="D2466" s="109"/>
      <c r="E2466" s="109"/>
      <c r="F2466" s="109"/>
      <c r="G2466" s="109"/>
      <c r="H2466" s="109"/>
      <c r="I2466" s="110"/>
    </row>
    <row r="2467" spans="2:9">
      <c r="B2467" s="109"/>
      <c r="C2467" s="109"/>
      <c r="D2467" s="109"/>
      <c r="E2467" s="109"/>
      <c r="F2467" s="109"/>
      <c r="G2467" s="109"/>
      <c r="H2467" s="109"/>
      <c r="I2467" s="110"/>
    </row>
    <row r="2468" spans="2:9">
      <c r="B2468" s="109"/>
      <c r="C2468" s="109"/>
      <c r="D2468" s="109"/>
      <c r="E2468" s="109"/>
      <c r="F2468" s="109"/>
      <c r="G2468" s="109"/>
      <c r="H2468" s="109"/>
      <c r="I2468" s="110"/>
    </row>
    <row r="2469" spans="2:9">
      <c r="B2469" s="109"/>
      <c r="C2469" s="109"/>
      <c r="D2469" s="109"/>
      <c r="E2469" s="109"/>
      <c r="F2469" s="109"/>
      <c r="G2469" s="109"/>
      <c r="H2469" s="109"/>
      <c r="I2469" s="110"/>
    </row>
    <row r="2470" spans="2:9">
      <c r="B2470" s="109"/>
      <c r="C2470" s="109"/>
      <c r="D2470" s="109"/>
      <c r="E2470" s="109"/>
      <c r="F2470" s="109"/>
      <c r="G2470" s="109"/>
      <c r="H2470" s="109"/>
      <c r="I2470" s="110"/>
    </row>
    <row r="2471" spans="2:9">
      <c r="B2471" s="109"/>
      <c r="C2471" s="109"/>
      <c r="D2471" s="109"/>
      <c r="E2471" s="109"/>
      <c r="F2471" s="109"/>
      <c r="G2471" s="109"/>
      <c r="H2471" s="109"/>
      <c r="I2471" s="110"/>
    </row>
    <row r="2472" spans="2:9">
      <c r="B2472" s="109"/>
      <c r="C2472" s="109"/>
      <c r="D2472" s="109"/>
      <c r="E2472" s="109"/>
      <c r="F2472" s="109"/>
      <c r="G2472" s="109"/>
      <c r="H2472" s="109"/>
      <c r="I2472" s="110"/>
    </row>
    <row r="2473" spans="2:9">
      <c r="B2473" s="109"/>
      <c r="C2473" s="109"/>
      <c r="D2473" s="109"/>
      <c r="E2473" s="109"/>
      <c r="F2473" s="109"/>
      <c r="G2473" s="109"/>
      <c r="H2473" s="109"/>
      <c r="I2473" s="110"/>
    </row>
    <row r="2474" spans="2:9">
      <c r="B2474" s="109"/>
      <c r="C2474" s="109"/>
      <c r="D2474" s="109"/>
      <c r="E2474" s="109"/>
      <c r="F2474" s="109"/>
      <c r="G2474" s="109"/>
      <c r="H2474" s="109"/>
      <c r="I2474" s="110"/>
    </row>
    <row r="2475" spans="2:9">
      <c r="B2475" s="109"/>
      <c r="C2475" s="109"/>
      <c r="D2475" s="109"/>
      <c r="E2475" s="109"/>
      <c r="F2475" s="109"/>
      <c r="G2475" s="109"/>
      <c r="H2475" s="109"/>
      <c r="I2475" s="110"/>
    </row>
    <row r="2476" spans="2:9">
      <c r="B2476" s="109"/>
      <c r="C2476" s="109"/>
      <c r="D2476" s="109"/>
      <c r="E2476" s="109"/>
      <c r="F2476" s="109"/>
      <c r="G2476" s="109"/>
      <c r="H2476" s="109"/>
      <c r="I2476" s="110"/>
    </row>
    <row r="2477" spans="2:9">
      <c r="B2477" s="109"/>
      <c r="C2477" s="109"/>
      <c r="D2477" s="109"/>
      <c r="E2477" s="109"/>
      <c r="F2477" s="109"/>
      <c r="G2477" s="109"/>
      <c r="H2477" s="109"/>
      <c r="I2477" s="110"/>
    </row>
    <row r="2478" spans="2:9">
      <c r="B2478" s="109"/>
      <c r="C2478" s="109"/>
      <c r="D2478" s="109"/>
      <c r="E2478" s="109"/>
      <c r="F2478" s="109"/>
      <c r="G2478" s="109"/>
      <c r="H2478" s="109"/>
      <c r="I2478" s="110"/>
    </row>
    <row r="2479" spans="2:9">
      <c r="B2479" s="109"/>
      <c r="C2479" s="109"/>
      <c r="D2479" s="109"/>
      <c r="E2479" s="109"/>
      <c r="F2479" s="109"/>
      <c r="G2479" s="109"/>
      <c r="H2479" s="109"/>
      <c r="I2479" s="110"/>
    </row>
    <row r="2480" spans="2:9">
      <c r="B2480" s="109"/>
      <c r="C2480" s="109"/>
      <c r="D2480" s="109"/>
      <c r="E2480" s="109"/>
      <c r="F2480" s="109"/>
      <c r="G2480" s="109"/>
      <c r="H2480" s="109"/>
      <c r="I2480" s="110"/>
    </row>
    <row r="2481" spans="2:9">
      <c r="B2481" s="109"/>
      <c r="C2481" s="109"/>
      <c r="D2481" s="109"/>
      <c r="E2481" s="109"/>
      <c r="F2481" s="109"/>
      <c r="G2481" s="109"/>
      <c r="H2481" s="109"/>
      <c r="I2481" s="110"/>
    </row>
    <row r="2482" spans="2:9">
      <c r="B2482" s="109"/>
      <c r="C2482" s="109"/>
      <c r="D2482" s="109"/>
      <c r="E2482" s="109"/>
      <c r="F2482" s="109"/>
      <c r="G2482" s="109"/>
      <c r="H2482" s="109"/>
      <c r="I2482" s="110"/>
    </row>
    <row r="2483" spans="2:9">
      <c r="B2483" s="109"/>
      <c r="C2483" s="109"/>
      <c r="D2483" s="109"/>
      <c r="E2483" s="109"/>
      <c r="F2483" s="109"/>
      <c r="G2483" s="109"/>
      <c r="H2483" s="109"/>
      <c r="I2483" s="110"/>
    </row>
    <row r="2484" spans="2:9">
      <c r="B2484" s="109"/>
      <c r="C2484" s="109"/>
      <c r="D2484" s="109"/>
      <c r="E2484" s="109"/>
      <c r="F2484" s="109"/>
      <c r="G2484" s="109"/>
      <c r="H2484" s="109"/>
      <c r="I2484" s="110"/>
    </row>
    <row r="2485" spans="2:9">
      <c r="B2485" s="109"/>
      <c r="C2485" s="109"/>
      <c r="D2485" s="109"/>
      <c r="E2485" s="109"/>
      <c r="F2485" s="109"/>
      <c r="G2485" s="109"/>
      <c r="H2485" s="109"/>
      <c r="I2485" s="110"/>
    </row>
    <row r="2486" spans="2:9">
      <c r="B2486" s="109"/>
      <c r="C2486" s="109"/>
      <c r="D2486" s="109"/>
      <c r="E2486" s="109"/>
      <c r="F2486" s="109"/>
      <c r="G2486" s="109"/>
      <c r="H2486" s="109"/>
      <c r="I2486" s="110"/>
    </row>
    <row r="2487" spans="2:9">
      <c r="B2487" s="109"/>
      <c r="C2487" s="109"/>
      <c r="D2487" s="109"/>
      <c r="E2487" s="109"/>
      <c r="F2487" s="109"/>
      <c r="G2487" s="109"/>
      <c r="H2487" s="109"/>
      <c r="I2487" s="110"/>
    </row>
    <row r="2488" spans="2:9">
      <c r="B2488" s="109"/>
      <c r="C2488" s="109"/>
      <c r="D2488" s="109"/>
      <c r="E2488" s="109"/>
      <c r="F2488" s="109"/>
      <c r="G2488" s="109"/>
      <c r="H2488" s="109"/>
      <c r="I2488" s="110"/>
    </row>
    <row r="2489" spans="2:9">
      <c r="B2489" s="109"/>
      <c r="C2489" s="109"/>
      <c r="D2489" s="109"/>
      <c r="E2489" s="109"/>
      <c r="F2489" s="109"/>
      <c r="G2489" s="109"/>
      <c r="H2489" s="109"/>
      <c r="I2489" s="110"/>
    </row>
    <row r="2490" spans="2:9">
      <c r="B2490" s="109"/>
      <c r="C2490" s="109"/>
      <c r="D2490" s="109"/>
      <c r="E2490" s="109"/>
      <c r="F2490" s="109"/>
      <c r="G2490" s="109"/>
      <c r="H2490" s="109"/>
      <c r="I2490" s="110"/>
    </row>
    <row r="2491" spans="2:9">
      <c r="B2491" s="109"/>
      <c r="C2491" s="109"/>
      <c r="D2491" s="109"/>
      <c r="E2491" s="109"/>
      <c r="F2491" s="109"/>
      <c r="G2491" s="109"/>
      <c r="H2491" s="109"/>
      <c r="I2491" s="110"/>
    </row>
    <row r="2492" spans="2:9">
      <c r="B2492" s="109"/>
      <c r="C2492" s="109"/>
      <c r="D2492" s="109"/>
      <c r="E2492" s="109"/>
      <c r="F2492" s="109"/>
      <c r="G2492" s="109"/>
      <c r="H2492" s="109"/>
      <c r="I2492" s="110"/>
    </row>
    <row r="2493" spans="2:9">
      <c r="B2493" s="109"/>
      <c r="C2493" s="109"/>
      <c r="D2493" s="109"/>
      <c r="E2493" s="109"/>
      <c r="F2493" s="109"/>
      <c r="G2493" s="109"/>
      <c r="H2493" s="109"/>
      <c r="I2493" s="110"/>
    </row>
    <row r="2494" spans="2:9">
      <c r="B2494" s="109"/>
      <c r="C2494" s="109"/>
      <c r="D2494" s="109"/>
      <c r="E2494" s="109"/>
      <c r="F2494" s="109"/>
      <c r="G2494" s="109"/>
      <c r="H2494" s="109"/>
      <c r="I2494" s="110"/>
    </row>
    <row r="2495" spans="2:9">
      <c r="B2495" s="109"/>
      <c r="C2495" s="109"/>
      <c r="D2495" s="109"/>
      <c r="E2495" s="109"/>
      <c r="F2495" s="109"/>
      <c r="G2495" s="109"/>
      <c r="H2495" s="109"/>
      <c r="I2495" s="110"/>
    </row>
    <row r="2496" spans="2:9">
      <c r="B2496" s="109"/>
      <c r="C2496" s="109"/>
      <c r="D2496" s="109"/>
      <c r="E2496" s="109"/>
      <c r="F2496" s="109"/>
      <c r="G2496" s="109"/>
      <c r="H2496" s="109"/>
      <c r="I2496" s="110"/>
    </row>
    <row r="2497" spans="2:9">
      <c r="B2497" s="109"/>
      <c r="C2497" s="109"/>
      <c r="D2497" s="109"/>
      <c r="E2497" s="109"/>
      <c r="F2497" s="109"/>
      <c r="G2497" s="109"/>
      <c r="H2497" s="109"/>
      <c r="I2497" s="110"/>
    </row>
    <row r="2498" spans="2:9">
      <c r="B2498" s="109"/>
      <c r="C2498" s="109"/>
      <c r="D2498" s="109"/>
      <c r="E2498" s="109"/>
      <c r="F2498" s="109"/>
      <c r="G2498" s="109"/>
      <c r="H2498" s="109"/>
      <c r="I2498" s="110"/>
    </row>
    <row r="2499" spans="2:9">
      <c r="B2499" s="109"/>
      <c r="C2499" s="109"/>
      <c r="D2499" s="109"/>
      <c r="E2499" s="109"/>
      <c r="F2499" s="109"/>
      <c r="G2499" s="109"/>
      <c r="H2499" s="109"/>
      <c r="I2499" s="110"/>
    </row>
    <row r="2500" spans="2:9">
      <c r="B2500" s="109"/>
      <c r="C2500" s="109"/>
      <c r="D2500" s="109"/>
      <c r="E2500" s="109"/>
      <c r="F2500" s="109"/>
      <c r="G2500" s="109"/>
      <c r="H2500" s="109"/>
      <c r="I2500" s="110"/>
    </row>
    <row r="2501" spans="2:9">
      <c r="B2501" s="109"/>
      <c r="C2501" s="109"/>
      <c r="D2501" s="109"/>
      <c r="E2501" s="109"/>
      <c r="F2501" s="109"/>
      <c r="G2501" s="109"/>
      <c r="H2501" s="109"/>
      <c r="I2501" s="110"/>
    </row>
    <row r="2502" spans="2:9">
      <c r="B2502" s="109"/>
      <c r="C2502" s="109"/>
      <c r="D2502" s="109"/>
      <c r="E2502" s="109"/>
      <c r="F2502" s="109"/>
      <c r="G2502" s="109"/>
      <c r="H2502" s="109"/>
      <c r="I2502" s="110"/>
    </row>
    <row r="2503" spans="2:9">
      <c r="B2503" s="109"/>
      <c r="C2503" s="109"/>
      <c r="D2503" s="109"/>
      <c r="E2503" s="109"/>
      <c r="F2503" s="109"/>
      <c r="G2503" s="109"/>
      <c r="H2503" s="109"/>
      <c r="I2503" s="110"/>
    </row>
    <row r="2504" spans="2:9">
      <c r="B2504" s="109"/>
      <c r="C2504" s="109"/>
      <c r="D2504" s="109"/>
      <c r="E2504" s="109"/>
      <c r="F2504" s="109"/>
      <c r="G2504" s="109"/>
      <c r="H2504" s="109"/>
      <c r="I2504" s="110"/>
    </row>
    <row r="2505" spans="2:9">
      <c r="B2505" s="109"/>
      <c r="C2505" s="109"/>
      <c r="D2505" s="109"/>
      <c r="E2505" s="109"/>
      <c r="F2505" s="109"/>
      <c r="G2505" s="109"/>
      <c r="H2505" s="109"/>
      <c r="I2505" s="110"/>
    </row>
    <row r="2506" spans="2:9">
      <c r="B2506" s="109"/>
      <c r="C2506" s="109"/>
      <c r="D2506" s="109"/>
      <c r="E2506" s="109"/>
      <c r="F2506" s="109"/>
      <c r="G2506" s="109"/>
      <c r="H2506" s="109"/>
      <c r="I2506" s="110"/>
    </row>
    <row r="2507" spans="2:9">
      <c r="B2507" s="109"/>
      <c r="C2507" s="109"/>
      <c r="D2507" s="109"/>
      <c r="E2507" s="109"/>
      <c r="F2507" s="109"/>
      <c r="G2507" s="109"/>
      <c r="H2507" s="109"/>
      <c r="I2507" s="110"/>
    </row>
    <row r="2508" spans="2:9">
      <c r="B2508" s="109"/>
      <c r="C2508" s="109"/>
      <c r="D2508" s="109"/>
      <c r="E2508" s="109"/>
      <c r="F2508" s="109"/>
      <c r="G2508" s="109"/>
      <c r="H2508" s="109"/>
      <c r="I2508" s="110"/>
    </row>
    <row r="2509" spans="2:9">
      <c r="B2509" s="109"/>
      <c r="C2509" s="109"/>
      <c r="D2509" s="109"/>
      <c r="E2509" s="109"/>
      <c r="F2509" s="109"/>
      <c r="G2509" s="109"/>
      <c r="H2509" s="109"/>
      <c r="I2509" s="110"/>
    </row>
    <row r="2510" spans="2:9">
      <c r="B2510" s="109"/>
      <c r="C2510" s="109"/>
      <c r="D2510" s="109"/>
      <c r="E2510" s="109"/>
      <c r="F2510" s="109"/>
      <c r="G2510" s="109"/>
      <c r="H2510" s="109"/>
      <c r="I2510" s="110"/>
    </row>
    <row r="2511" spans="2:9">
      <c r="B2511" s="109"/>
      <c r="C2511" s="109"/>
      <c r="D2511" s="109"/>
      <c r="E2511" s="109"/>
      <c r="F2511" s="109"/>
      <c r="G2511" s="109"/>
      <c r="H2511" s="109"/>
      <c r="I2511" s="110"/>
    </row>
    <row r="2512" spans="2:9">
      <c r="B2512" s="109"/>
      <c r="C2512" s="109"/>
      <c r="D2512" s="109"/>
      <c r="E2512" s="109"/>
      <c r="F2512" s="109"/>
      <c r="G2512" s="109"/>
      <c r="H2512" s="109"/>
      <c r="I2512" s="110"/>
    </row>
    <row r="2513" spans="2:9">
      <c r="B2513" s="109"/>
      <c r="C2513" s="109"/>
      <c r="D2513" s="109"/>
      <c r="E2513" s="109"/>
      <c r="F2513" s="109"/>
      <c r="G2513" s="109"/>
      <c r="H2513" s="109"/>
      <c r="I2513" s="110"/>
    </row>
    <row r="2514" spans="2:9">
      <c r="B2514" s="109"/>
      <c r="C2514" s="109"/>
      <c r="D2514" s="109"/>
      <c r="E2514" s="109"/>
      <c r="F2514" s="109"/>
      <c r="G2514" s="109"/>
      <c r="H2514" s="109"/>
      <c r="I2514" s="110"/>
    </row>
    <row r="2515" spans="2:9">
      <c r="B2515" s="109"/>
      <c r="C2515" s="109"/>
      <c r="D2515" s="109"/>
      <c r="E2515" s="109"/>
      <c r="F2515" s="109"/>
      <c r="G2515" s="109"/>
      <c r="H2515" s="109"/>
      <c r="I2515" s="110"/>
    </row>
    <row r="2516" spans="2:9">
      <c r="B2516" s="109"/>
      <c r="C2516" s="109"/>
      <c r="D2516" s="109"/>
      <c r="E2516" s="109"/>
      <c r="F2516" s="109"/>
      <c r="G2516" s="109"/>
      <c r="H2516" s="109"/>
      <c r="I2516" s="110"/>
    </row>
    <row r="2517" spans="2:9">
      <c r="B2517" s="109"/>
      <c r="C2517" s="109"/>
      <c r="D2517" s="109"/>
      <c r="E2517" s="109"/>
      <c r="F2517" s="109"/>
      <c r="G2517" s="109"/>
      <c r="H2517" s="109"/>
      <c r="I2517" s="110"/>
    </row>
    <row r="2518" spans="2:9">
      <c r="B2518" s="109"/>
      <c r="C2518" s="109"/>
      <c r="D2518" s="109"/>
      <c r="E2518" s="109"/>
      <c r="F2518" s="109"/>
      <c r="G2518" s="109"/>
      <c r="H2518" s="109"/>
      <c r="I2518" s="110"/>
    </row>
    <row r="2519" spans="2:9">
      <c r="B2519" s="109"/>
      <c r="C2519" s="109"/>
      <c r="D2519" s="109"/>
      <c r="E2519" s="109"/>
      <c r="F2519" s="109"/>
      <c r="G2519" s="109"/>
      <c r="H2519" s="109"/>
      <c r="I2519" s="110"/>
    </row>
    <row r="2520" spans="2:9">
      <c r="B2520" s="109"/>
      <c r="C2520" s="109"/>
      <c r="D2520" s="109"/>
      <c r="E2520" s="109"/>
      <c r="F2520" s="109"/>
      <c r="G2520" s="109"/>
      <c r="H2520" s="109"/>
      <c r="I2520" s="110"/>
    </row>
    <row r="2521" spans="2:9">
      <c r="B2521" s="109"/>
      <c r="C2521" s="109"/>
      <c r="D2521" s="109"/>
      <c r="E2521" s="109"/>
      <c r="F2521" s="109"/>
      <c r="G2521" s="109"/>
      <c r="H2521" s="109"/>
      <c r="I2521" s="110"/>
    </row>
    <row r="2522" spans="2:9">
      <c r="B2522" s="109"/>
      <c r="C2522" s="109"/>
      <c r="D2522" s="109"/>
      <c r="E2522" s="109"/>
      <c r="F2522" s="109"/>
      <c r="G2522" s="109"/>
      <c r="H2522" s="109"/>
      <c r="I2522" s="110"/>
    </row>
    <row r="2523" spans="2:9">
      <c r="B2523" s="109"/>
      <c r="C2523" s="109"/>
      <c r="D2523" s="109"/>
      <c r="E2523" s="109"/>
      <c r="F2523" s="109"/>
      <c r="G2523" s="109"/>
      <c r="H2523" s="109"/>
      <c r="I2523" s="110"/>
    </row>
    <row r="2524" spans="2:9">
      <c r="B2524" s="109"/>
      <c r="C2524" s="109"/>
      <c r="D2524" s="109"/>
      <c r="E2524" s="109"/>
      <c r="F2524" s="109"/>
      <c r="G2524" s="109"/>
      <c r="H2524" s="109"/>
      <c r="I2524" s="110"/>
    </row>
    <row r="2525" spans="2:9">
      <c r="B2525" s="109"/>
      <c r="C2525" s="109"/>
      <c r="D2525" s="109"/>
      <c r="E2525" s="109"/>
      <c r="F2525" s="109"/>
      <c r="G2525" s="109"/>
      <c r="H2525" s="109"/>
      <c r="I2525" s="110"/>
    </row>
    <row r="2526" spans="2:9">
      <c r="B2526" s="109"/>
      <c r="C2526" s="109"/>
      <c r="D2526" s="109"/>
      <c r="E2526" s="109"/>
      <c r="F2526" s="109"/>
      <c r="G2526" s="109"/>
      <c r="H2526" s="109"/>
      <c r="I2526" s="110"/>
    </row>
    <row r="2527" spans="2:9">
      <c r="B2527" s="109"/>
      <c r="C2527" s="109"/>
      <c r="D2527" s="109"/>
      <c r="E2527" s="109"/>
      <c r="F2527" s="109"/>
      <c r="G2527" s="109"/>
      <c r="H2527" s="109"/>
      <c r="I2527" s="110"/>
    </row>
    <row r="2528" spans="2:9">
      <c r="B2528" s="109"/>
      <c r="C2528" s="109"/>
      <c r="D2528" s="109"/>
      <c r="E2528" s="109"/>
      <c r="F2528" s="109"/>
      <c r="G2528" s="109"/>
      <c r="H2528" s="109"/>
      <c r="I2528" s="110"/>
    </row>
    <row r="2529" spans="2:9">
      <c r="B2529" s="109"/>
      <c r="C2529" s="109"/>
      <c r="D2529" s="109"/>
      <c r="E2529" s="109"/>
      <c r="F2529" s="109"/>
      <c r="G2529" s="109"/>
      <c r="H2529" s="109"/>
      <c r="I2529" s="110"/>
    </row>
    <row r="2530" spans="2:9">
      <c r="B2530" s="109"/>
      <c r="C2530" s="109"/>
      <c r="D2530" s="109"/>
      <c r="E2530" s="109"/>
      <c r="F2530" s="109"/>
      <c r="G2530" s="109"/>
      <c r="H2530" s="109"/>
      <c r="I2530" s="110"/>
    </row>
    <row r="2531" spans="2:9">
      <c r="B2531" s="109"/>
      <c r="C2531" s="109"/>
      <c r="D2531" s="109"/>
      <c r="E2531" s="109"/>
      <c r="F2531" s="109"/>
      <c r="G2531" s="109"/>
      <c r="H2531" s="109"/>
      <c r="I2531" s="110"/>
    </row>
    <row r="2532" spans="2:9">
      <c r="B2532" s="109"/>
      <c r="C2532" s="109"/>
      <c r="D2532" s="109"/>
      <c r="E2532" s="109"/>
      <c r="F2532" s="109"/>
      <c r="G2532" s="109"/>
      <c r="H2532" s="109"/>
      <c r="I2532" s="110"/>
    </row>
    <row r="2533" spans="2:9">
      <c r="B2533" s="109"/>
      <c r="C2533" s="109"/>
      <c r="D2533" s="109"/>
      <c r="E2533" s="109"/>
      <c r="F2533" s="109"/>
      <c r="G2533" s="109"/>
      <c r="H2533" s="109"/>
      <c r="I2533" s="110"/>
    </row>
    <row r="2534" spans="2:9">
      <c r="B2534" s="109"/>
      <c r="C2534" s="109"/>
      <c r="D2534" s="109"/>
      <c r="E2534" s="109"/>
      <c r="F2534" s="109"/>
      <c r="G2534" s="109"/>
      <c r="H2534" s="109"/>
      <c r="I2534" s="110"/>
    </row>
    <row r="2535" spans="2:9">
      <c r="B2535" s="109"/>
      <c r="C2535" s="109"/>
      <c r="D2535" s="109"/>
      <c r="E2535" s="109"/>
      <c r="F2535" s="109"/>
      <c r="G2535" s="109"/>
      <c r="H2535" s="109"/>
      <c r="I2535" s="110"/>
    </row>
    <row r="2536" spans="2:9">
      <c r="B2536" s="109"/>
      <c r="C2536" s="109"/>
      <c r="D2536" s="109"/>
      <c r="E2536" s="109"/>
      <c r="F2536" s="109"/>
      <c r="G2536" s="109"/>
      <c r="H2536" s="109"/>
      <c r="I2536" s="110"/>
    </row>
    <row r="2537" spans="2:9">
      <c r="B2537" s="109"/>
      <c r="C2537" s="109"/>
      <c r="D2537" s="109"/>
      <c r="E2537" s="109"/>
      <c r="F2537" s="109"/>
      <c r="G2537" s="109"/>
      <c r="H2537" s="109"/>
      <c r="I2537" s="110"/>
    </row>
    <row r="2538" spans="2:9">
      <c r="B2538" s="109"/>
      <c r="C2538" s="109"/>
      <c r="D2538" s="109"/>
      <c r="E2538" s="109"/>
      <c r="F2538" s="109"/>
      <c r="G2538" s="109"/>
      <c r="H2538" s="109"/>
      <c r="I2538" s="110"/>
    </row>
    <row r="2539" spans="2:9">
      <c r="B2539" s="109"/>
      <c r="C2539" s="109"/>
      <c r="D2539" s="109"/>
      <c r="E2539" s="109"/>
      <c r="F2539" s="109"/>
      <c r="G2539" s="109"/>
      <c r="H2539" s="109"/>
      <c r="I2539" s="110"/>
    </row>
    <row r="2540" spans="2:9">
      <c r="B2540" s="109"/>
      <c r="C2540" s="109"/>
      <c r="D2540" s="109"/>
      <c r="E2540" s="109"/>
      <c r="F2540" s="109"/>
      <c r="G2540" s="109"/>
      <c r="H2540" s="109"/>
      <c r="I2540" s="110"/>
    </row>
    <row r="2541" spans="2:9">
      <c r="B2541" s="109"/>
      <c r="C2541" s="109"/>
      <c r="D2541" s="109"/>
      <c r="E2541" s="109"/>
      <c r="F2541" s="109"/>
      <c r="G2541" s="109"/>
      <c r="H2541" s="109"/>
      <c r="I2541" s="110"/>
    </row>
    <row r="2542" spans="2:9">
      <c r="B2542" s="109"/>
      <c r="C2542" s="109"/>
      <c r="D2542" s="109"/>
      <c r="E2542" s="109"/>
      <c r="F2542" s="109"/>
      <c r="G2542" s="109"/>
      <c r="H2542" s="109"/>
      <c r="I2542" s="110"/>
    </row>
    <row r="2543" spans="2:9">
      <c r="B2543" s="109"/>
      <c r="C2543" s="109"/>
      <c r="D2543" s="109"/>
      <c r="E2543" s="109"/>
      <c r="F2543" s="109"/>
      <c r="G2543" s="109"/>
      <c r="H2543" s="109"/>
      <c r="I2543" s="110"/>
    </row>
    <row r="2544" spans="2:9">
      <c r="B2544" s="109"/>
      <c r="C2544" s="109"/>
      <c r="D2544" s="109"/>
      <c r="E2544" s="109"/>
      <c r="F2544" s="109"/>
      <c r="G2544" s="109"/>
      <c r="H2544" s="109"/>
      <c r="I2544" s="110"/>
    </row>
    <row r="2545" spans="2:9">
      <c r="B2545" s="109"/>
      <c r="C2545" s="109"/>
      <c r="D2545" s="109"/>
      <c r="E2545" s="109"/>
      <c r="F2545" s="109"/>
      <c r="G2545" s="109"/>
      <c r="H2545" s="109"/>
      <c r="I2545" s="110"/>
    </row>
    <row r="2546" spans="2:9">
      <c r="B2546" s="109"/>
      <c r="C2546" s="109"/>
      <c r="D2546" s="109"/>
      <c r="E2546" s="109"/>
      <c r="F2546" s="109"/>
      <c r="G2546" s="109"/>
      <c r="H2546" s="109"/>
      <c r="I2546" s="110"/>
    </row>
    <row r="2547" spans="2:9">
      <c r="B2547" s="109"/>
      <c r="C2547" s="109"/>
      <c r="D2547" s="109"/>
      <c r="E2547" s="109"/>
      <c r="F2547" s="109"/>
      <c r="G2547" s="109"/>
      <c r="H2547" s="109"/>
      <c r="I2547" s="110"/>
    </row>
    <row r="2548" spans="2:9">
      <c r="B2548" s="109"/>
      <c r="C2548" s="109"/>
      <c r="D2548" s="109"/>
      <c r="E2548" s="109"/>
      <c r="F2548" s="109"/>
      <c r="G2548" s="109"/>
      <c r="H2548" s="109"/>
      <c r="I2548" s="110"/>
    </row>
    <row r="2549" spans="2:9">
      <c r="B2549" s="109"/>
      <c r="C2549" s="109"/>
      <c r="D2549" s="109"/>
      <c r="E2549" s="109"/>
      <c r="F2549" s="109"/>
      <c r="G2549" s="109"/>
      <c r="H2549" s="109"/>
      <c r="I2549" s="110"/>
    </row>
    <row r="2550" spans="2:9">
      <c r="B2550" s="109"/>
      <c r="C2550" s="109"/>
      <c r="D2550" s="109"/>
      <c r="E2550" s="109"/>
      <c r="F2550" s="109"/>
      <c r="G2550" s="109"/>
      <c r="H2550" s="109"/>
      <c r="I2550" s="110"/>
    </row>
    <row r="2551" spans="2:9">
      <c r="B2551" s="109"/>
      <c r="C2551" s="109"/>
      <c r="D2551" s="109"/>
      <c r="E2551" s="109"/>
      <c r="F2551" s="109"/>
      <c r="G2551" s="109"/>
      <c r="H2551" s="109"/>
      <c r="I2551" s="110"/>
    </row>
    <row r="2552" spans="2:9">
      <c r="B2552" s="109"/>
      <c r="C2552" s="109"/>
      <c r="D2552" s="109"/>
      <c r="E2552" s="109"/>
      <c r="F2552" s="109"/>
      <c r="G2552" s="109"/>
      <c r="H2552" s="109"/>
      <c r="I2552" s="110"/>
    </row>
    <row r="2553" spans="2:9">
      <c r="B2553" s="109"/>
      <c r="C2553" s="109"/>
      <c r="D2553" s="109"/>
      <c r="E2553" s="109"/>
      <c r="F2553" s="109"/>
      <c r="G2553" s="109"/>
      <c r="H2553" s="109"/>
      <c r="I2553" s="110"/>
    </row>
    <row r="2554" spans="2:9">
      <c r="B2554" s="109"/>
      <c r="C2554" s="109"/>
      <c r="D2554" s="109"/>
      <c r="E2554" s="109"/>
      <c r="F2554" s="109"/>
      <c r="G2554" s="109"/>
      <c r="H2554" s="109"/>
      <c r="I2554" s="110"/>
    </row>
    <row r="2555" spans="2:9">
      <c r="B2555" s="109"/>
      <c r="C2555" s="109"/>
      <c r="D2555" s="109"/>
      <c r="E2555" s="109"/>
      <c r="F2555" s="109"/>
      <c r="G2555" s="109"/>
      <c r="H2555" s="109"/>
      <c r="I2555" s="110"/>
    </row>
    <row r="2556" spans="2:9">
      <c r="B2556" s="109"/>
      <c r="C2556" s="109"/>
      <c r="D2556" s="109"/>
      <c r="E2556" s="109"/>
      <c r="F2556" s="109"/>
      <c r="G2556" s="109"/>
      <c r="H2556" s="109"/>
      <c r="I2556" s="110"/>
    </row>
    <row r="2557" spans="2:9">
      <c r="B2557" s="109"/>
      <c r="C2557" s="109"/>
      <c r="D2557" s="109"/>
      <c r="E2557" s="109"/>
      <c r="F2557" s="109"/>
      <c r="G2557" s="109"/>
      <c r="H2557" s="109"/>
      <c r="I2557" s="110"/>
    </row>
    <row r="2558" spans="2:9">
      <c r="B2558" s="109"/>
      <c r="C2558" s="109"/>
      <c r="D2558" s="109"/>
      <c r="E2558" s="109"/>
      <c r="F2558" s="109"/>
      <c r="G2558" s="109"/>
      <c r="H2558" s="109"/>
      <c r="I2558" s="110"/>
    </row>
    <row r="2559" spans="2:9">
      <c r="B2559" s="109"/>
      <c r="C2559" s="109"/>
      <c r="D2559" s="109"/>
      <c r="E2559" s="109"/>
      <c r="F2559" s="109"/>
      <c r="G2559" s="109"/>
      <c r="H2559" s="109"/>
      <c r="I2559" s="110"/>
    </row>
    <row r="2560" spans="2:9">
      <c r="B2560" s="109"/>
      <c r="C2560" s="109"/>
      <c r="D2560" s="109"/>
      <c r="E2560" s="109"/>
      <c r="F2560" s="109"/>
      <c r="G2560" s="109"/>
      <c r="H2560" s="109"/>
      <c r="I2560" s="110"/>
    </row>
    <row r="2561" spans="2:9">
      <c r="B2561" s="109"/>
      <c r="C2561" s="109"/>
      <c r="D2561" s="109"/>
      <c r="E2561" s="109"/>
      <c r="F2561" s="109"/>
      <c r="G2561" s="109"/>
      <c r="H2561" s="109"/>
      <c r="I2561" s="110"/>
    </row>
    <row r="2562" spans="2:9">
      <c r="B2562" s="109"/>
      <c r="C2562" s="109"/>
      <c r="D2562" s="109"/>
      <c r="E2562" s="109"/>
      <c r="F2562" s="109"/>
      <c r="G2562" s="109"/>
      <c r="H2562" s="109"/>
      <c r="I2562" s="110"/>
    </row>
    <row r="2563" spans="2:9">
      <c r="B2563" s="109"/>
      <c r="C2563" s="109"/>
      <c r="D2563" s="109"/>
      <c r="E2563" s="109"/>
      <c r="F2563" s="109"/>
      <c r="G2563" s="109"/>
      <c r="H2563" s="109"/>
      <c r="I2563" s="110"/>
    </row>
    <row r="2564" spans="2:9">
      <c r="B2564" s="109"/>
      <c r="C2564" s="109"/>
      <c r="D2564" s="109"/>
      <c r="E2564" s="109"/>
      <c r="F2564" s="109"/>
      <c r="G2564" s="109"/>
      <c r="H2564" s="109"/>
      <c r="I2564" s="110"/>
    </row>
    <row r="2565" spans="2:9">
      <c r="B2565" s="109"/>
      <c r="C2565" s="109"/>
      <c r="D2565" s="109"/>
      <c r="E2565" s="109"/>
      <c r="F2565" s="109"/>
      <c r="G2565" s="109"/>
      <c r="H2565" s="109"/>
      <c r="I2565" s="110"/>
    </row>
    <row r="2566" spans="2:9">
      <c r="B2566" s="109"/>
      <c r="C2566" s="109"/>
      <c r="D2566" s="109"/>
      <c r="E2566" s="109"/>
      <c r="F2566" s="109"/>
      <c r="G2566" s="109"/>
      <c r="H2566" s="109"/>
      <c r="I2566" s="110"/>
    </row>
    <row r="2567" spans="2:9">
      <c r="B2567" s="109"/>
      <c r="C2567" s="109"/>
      <c r="D2567" s="109"/>
      <c r="E2567" s="109"/>
      <c r="F2567" s="109"/>
      <c r="G2567" s="109"/>
      <c r="H2567" s="109"/>
      <c r="I2567" s="110"/>
    </row>
    <row r="2568" spans="2:9">
      <c r="B2568" s="109"/>
      <c r="C2568" s="109"/>
      <c r="D2568" s="109"/>
      <c r="E2568" s="109"/>
      <c r="F2568" s="109"/>
      <c r="G2568" s="109"/>
      <c r="H2568" s="109"/>
      <c r="I2568" s="110"/>
    </row>
    <row r="2569" spans="2:9">
      <c r="B2569" s="109"/>
      <c r="C2569" s="109"/>
      <c r="D2569" s="109"/>
      <c r="E2569" s="109"/>
      <c r="F2569" s="109"/>
      <c r="G2569" s="109"/>
      <c r="H2569" s="109"/>
      <c r="I2569" s="110"/>
    </row>
    <row r="2570" spans="2:9">
      <c r="B2570" s="109"/>
      <c r="C2570" s="109"/>
      <c r="D2570" s="109"/>
      <c r="E2570" s="109"/>
      <c r="F2570" s="109"/>
      <c r="G2570" s="109"/>
      <c r="H2570" s="109"/>
      <c r="I2570" s="110"/>
    </row>
    <row r="2571" spans="2:9">
      <c r="B2571" s="109"/>
      <c r="C2571" s="109"/>
      <c r="D2571" s="109"/>
      <c r="E2571" s="109"/>
      <c r="F2571" s="109"/>
      <c r="G2571" s="109"/>
      <c r="H2571" s="109"/>
      <c r="I2571" s="110"/>
    </row>
    <row r="2572" spans="2:9">
      <c r="B2572" s="109"/>
      <c r="C2572" s="109"/>
      <c r="D2572" s="109"/>
      <c r="E2572" s="109"/>
      <c r="F2572" s="109"/>
      <c r="G2572" s="109"/>
      <c r="H2572" s="109"/>
      <c r="I2572" s="110"/>
    </row>
    <row r="2573" spans="2:9">
      <c r="B2573" s="109"/>
      <c r="C2573" s="109"/>
      <c r="D2573" s="109"/>
      <c r="E2573" s="109"/>
      <c r="F2573" s="109"/>
      <c r="G2573" s="109"/>
      <c r="H2573" s="109"/>
      <c r="I2573" s="110"/>
    </row>
    <row r="2574" spans="2:9">
      <c r="B2574" s="109"/>
      <c r="C2574" s="109"/>
      <c r="D2574" s="109"/>
      <c r="E2574" s="109"/>
      <c r="F2574" s="109"/>
      <c r="G2574" s="109"/>
      <c r="H2574" s="109"/>
      <c r="I2574" s="110"/>
    </row>
    <row r="2575" spans="2:9">
      <c r="B2575" s="109"/>
      <c r="C2575" s="109"/>
      <c r="D2575" s="109"/>
      <c r="E2575" s="109"/>
      <c r="F2575" s="109"/>
      <c r="G2575" s="109"/>
      <c r="H2575" s="109"/>
      <c r="I2575" s="110"/>
    </row>
    <row r="2576" spans="2:9">
      <c r="B2576" s="109"/>
      <c r="C2576" s="109"/>
      <c r="D2576" s="109"/>
      <c r="E2576" s="109"/>
      <c r="F2576" s="109"/>
      <c r="G2576" s="109"/>
      <c r="H2576" s="109"/>
      <c r="I2576" s="110"/>
    </row>
    <row r="2577" spans="2:9">
      <c r="B2577" s="109"/>
      <c r="C2577" s="109"/>
      <c r="D2577" s="109"/>
      <c r="E2577" s="109"/>
      <c r="F2577" s="109"/>
      <c r="G2577" s="109"/>
      <c r="H2577" s="109"/>
      <c r="I2577" s="110"/>
    </row>
    <row r="2578" spans="2:9">
      <c r="B2578" s="109"/>
      <c r="C2578" s="109"/>
      <c r="D2578" s="109"/>
      <c r="E2578" s="109"/>
      <c r="F2578" s="109"/>
      <c r="G2578" s="109"/>
      <c r="H2578" s="109"/>
      <c r="I2578" s="110"/>
    </row>
    <row r="2579" spans="2:9">
      <c r="B2579" s="109"/>
      <c r="C2579" s="109"/>
      <c r="D2579" s="109"/>
      <c r="E2579" s="109"/>
      <c r="F2579" s="109"/>
      <c r="G2579" s="109"/>
      <c r="H2579" s="109"/>
      <c r="I2579" s="110"/>
    </row>
    <row r="2580" spans="2:9">
      <c r="B2580" s="109"/>
      <c r="C2580" s="109"/>
      <c r="D2580" s="109"/>
      <c r="E2580" s="109"/>
      <c r="F2580" s="109"/>
      <c r="G2580" s="109"/>
      <c r="H2580" s="109"/>
      <c r="I2580" s="110"/>
    </row>
    <row r="2581" spans="2:9">
      <c r="B2581" s="109"/>
      <c r="C2581" s="109"/>
      <c r="D2581" s="109"/>
      <c r="E2581" s="109"/>
      <c r="F2581" s="109"/>
      <c r="G2581" s="109"/>
      <c r="H2581" s="109"/>
      <c r="I2581" s="110"/>
    </row>
    <row r="2582" spans="2:9">
      <c r="B2582" s="109"/>
      <c r="C2582" s="109"/>
      <c r="D2582" s="109"/>
      <c r="E2582" s="109"/>
      <c r="F2582" s="109"/>
      <c r="G2582" s="109"/>
      <c r="H2582" s="109"/>
      <c r="I2582" s="110"/>
    </row>
    <row r="2583" spans="2:9">
      <c r="B2583" s="109"/>
      <c r="C2583" s="109"/>
      <c r="D2583" s="109"/>
      <c r="E2583" s="109"/>
      <c r="F2583" s="109"/>
      <c r="G2583" s="109"/>
      <c r="H2583" s="109"/>
      <c r="I2583" s="110"/>
    </row>
    <row r="2584" spans="2:9">
      <c r="B2584" s="109"/>
      <c r="C2584" s="109"/>
      <c r="D2584" s="109"/>
      <c r="E2584" s="109"/>
      <c r="F2584" s="109"/>
      <c r="G2584" s="109"/>
      <c r="H2584" s="109"/>
      <c r="I2584" s="110"/>
    </row>
    <row r="2585" spans="2:9">
      <c r="B2585" s="109"/>
      <c r="C2585" s="109"/>
      <c r="D2585" s="109"/>
      <c r="E2585" s="109"/>
      <c r="F2585" s="109"/>
      <c r="G2585" s="109"/>
      <c r="H2585" s="109"/>
      <c r="I2585" s="110"/>
    </row>
    <row r="2586" spans="2:9">
      <c r="B2586" s="109"/>
      <c r="C2586" s="109"/>
      <c r="D2586" s="109"/>
      <c r="E2586" s="109"/>
      <c r="F2586" s="109"/>
      <c r="G2586" s="109"/>
      <c r="H2586" s="109"/>
      <c r="I2586" s="110"/>
    </row>
    <row r="2587" spans="2:9">
      <c r="B2587" s="109"/>
      <c r="C2587" s="109"/>
      <c r="D2587" s="109"/>
      <c r="E2587" s="109"/>
      <c r="F2587" s="109"/>
      <c r="G2587" s="109"/>
      <c r="H2587" s="109"/>
      <c r="I2587" s="110"/>
    </row>
    <row r="2588" spans="2:9">
      <c r="B2588" s="109"/>
      <c r="C2588" s="109"/>
      <c r="D2588" s="109"/>
      <c r="E2588" s="109"/>
      <c r="F2588" s="109"/>
      <c r="G2588" s="109"/>
      <c r="H2588" s="109"/>
      <c r="I2588" s="110"/>
    </row>
    <row r="2589" spans="2:9">
      <c r="B2589" s="109"/>
      <c r="C2589" s="109"/>
      <c r="D2589" s="109"/>
      <c r="E2589" s="109"/>
      <c r="F2589" s="109"/>
      <c r="G2589" s="109"/>
      <c r="H2589" s="109"/>
      <c r="I2589" s="110"/>
    </row>
    <row r="2590" spans="2:9">
      <c r="B2590" s="109"/>
      <c r="C2590" s="109"/>
      <c r="D2590" s="109"/>
      <c r="E2590" s="109"/>
      <c r="F2590" s="109"/>
      <c r="G2590" s="109"/>
      <c r="H2590" s="109"/>
      <c r="I2590" s="110"/>
    </row>
    <row r="2591" spans="2:9">
      <c r="B2591" s="109"/>
      <c r="C2591" s="109"/>
      <c r="D2591" s="109"/>
      <c r="E2591" s="109"/>
      <c r="F2591" s="109"/>
      <c r="G2591" s="109"/>
      <c r="H2591" s="109"/>
      <c r="I2591" s="110"/>
    </row>
    <row r="2592" spans="2:9">
      <c r="B2592" s="109"/>
      <c r="C2592" s="109"/>
      <c r="D2592" s="109"/>
      <c r="E2592" s="109"/>
      <c r="F2592" s="109"/>
      <c r="G2592" s="109"/>
      <c r="H2592" s="109"/>
      <c r="I2592" s="110"/>
    </row>
    <row r="2593" spans="2:9">
      <c r="B2593" s="109"/>
      <c r="C2593" s="109"/>
      <c r="D2593" s="109"/>
      <c r="E2593" s="109"/>
      <c r="F2593" s="109"/>
      <c r="G2593" s="109"/>
      <c r="H2593" s="109"/>
      <c r="I2593" s="110"/>
    </row>
    <row r="2594" spans="2:9">
      <c r="B2594" s="109"/>
      <c r="C2594" s="109"/>
      <c r="D2594" s="109"/>
      <c r="E2594" s="109"/>
      <c r="F2594" s="109"/>
      <c r="G2594" s="109"/>
      <c r="H2594" s="109"/>
      <c r="I2594" s="110"/>
    </row>
    <row r="2595" spans="2:9">
      <c r="B2595" s="109"/>
      <c r="C2595" s="109"/>
      <c r="D2595" s="109"/>
      <c r="E2595" s="109"/>
      <c r="F2595" s="109"/>
      <c r="G2595" s="109"/>
      <c r="H2595" s="109"/>
      <c r="I2595" s="110"/>
    </row>
    <row r="2596" spans="2:9">
      <c r="B2596" s="109"/>
      <c r="C2596" s="109"/>
      <c r="D2596" s="109"/>
      <c r="E2596" s="109"/>
      <c r="F2596" s="109"/>
      <c r="G2596" s="109"/>
      <c r="H2596" s="109"/>
      <c r="I2596" s="110"/>
    </row>
    <row r="2597" spans="2:9">
      <c r="B2597" s="109"/>
      <c r="C2597" s="109"/>
      <c r="D2597" s="109"/>
      <c r="E2597" s="109"/>
      <c r="F2597" s="109"/>
      <c r="G2597" s="109"/>
      <c r="H2597" s="109"/>
      <c r="I2597" s="110"/>
    </row>
    <row r="2598" spans="2:9">
      <c r="B2598" s="109"/>
      <c r="C2598" s="109"/>
      <c r="D2598" s="109"/>
      <c r="E2598" s="109"/>
      <c r="F2598" s="109"/>
      <c r="G2598" s="109"/>
      <c r="H2598" s="109"/>
      <c r="I2598" s="110"/>
    </row>
    <row r="2599" spans="2:9">
      <c r="B2599" s="109"/>
      <c r="C2599" s="109"/>
      <c r="D2599" s="109"/>
      <c r="E2599" s="109"/>
      <c r="F2599" s="109"/>
      <c r="G2599" s="109"/>
      <c r="H2599" s="109"/>
      <c r="I2599" s="110"/>
    </row>
    <row r="2600" spans="2:9">
      <c r="B2600" s="109"/>
      <c r="C2600" s="109"/>
      <c r="D2600" s="109"/>
      <c r="E2600" s="109"/>
      <c r="F2600" s="109"/>
      <c r="G2600" s="109"/>
      <c r="H2600" s="109"/>
      <c r="I2600" s="110"/>
    </row>
    <row r="2601" spans="2:9">
      <c r="B2601" s="109"/>
      <c r="C2601" s="109"/>
      <c r="D2601" s="109"/>
      <c r="E2601" s="109"/>
      <c r="F2601" s="109"/>
      <c r="G2601" s="109"/>
      <c r="H2601" s="109"/>
      <c r="I2601" s="110"/>
    </row>
    <row r="2602" spans="2:9">
      <c r="B2602" s="109"/>
      <c r="C2602" s="109"/>
      <c r="D2602" s="109"/>
      <c r="E2602" s="109"/>
      <c r="F2602" s="109"/>
      <c r="G2602" s="109"/>
      <c r="H2602" s="109"/>
      <c r="I2602" s="110"/>
    </row>
    <row r="2603" spans="2:9">
      <c r="B2603" s="109"/>
      <c r="C2603" s="109"/>
      <c r="D2603" s="109"/>
      <c r="E2603" s="109"/>
      <c r="F2603" s="109"/>
      <c r="G2603" s="109"/>
      <c r="H2603" s="109"/>
      <c r="I2603" s="110"/>
    </row>
    <row r="2604" spans="2:9">
      <c r="B2604" s="109"/>
      <c r="C2604" s="109"/>
      <c r="D2604" s="109"/>
      <c r="E2604" s="109"/>
      <c r="F2604" s="109"/>
      <c r="G2604" s="109"/>
      <c r="H2604" s="109"/>
      <c r="I2604" s="110"/>
    </row>
    <row r="2605" spans="2:9">
      <c r="B2605" s="109"/>
      <c r="C2605" s="109"/>
      <c r="D2605" s="109"/>
      <c r="E2605" s="109"/>
      <c r="F2605" s="109"/>
      <c r="G2605" s="109"/>
      <c r="H2605" s="109"/>
      <c r="I2605" s="110"/>
    </row>
    <row r="2606" spans="2:9">
      <c r="B2606" s="109"/>
      <c r="C2606" s="109"/>
      <c r="D2606" s="109"/>
      <c r="E2606" s="109"/>
      <c r="F2606" s="109"/>
      <c r="G2606" s="109"/>
      <c r="H2606" s="109"/>
      <c r="I2606" s="110"/>
    </row>
    <row r="2607" spans="2:9">
      <c r="B2607" s="109"/>
      <c r="C2607" s="109"/>
      <c r="D2607" s="109"/>
      <c r="E2607" s="109"/>
      <c r="F2607" s="109"/>
      <c r="G2607" s="109"/>
      <c r="H2607" s="109"/>
      <c r="I2607" s="110"/>
    </row>
    <row r="2608" spans="2:9">
      <c r="B2608" s="109"/>
      <c r="C2608" s="109"/>
      <c r="D2608" s="109"/>
      <c r="E2608" s="109"/>
      <c r="F2608" s="109"/>
      <c r="G2608" s="109"/>
      <c r="H2608" s="109"/>
      <c r="I2608" s="110"/>
    </row>
    <row r="2609" spans="2:9">
      <c r="B2609" s="109"/>
      <c r="C2609" s="109"/>
      <c r="D2609" s="109"/>
      <c r="E2609" s="109"/>
      <c r="F2609" s="109"/>
      <c r="G2609" s="109"/>
      <c r="H2609" s="109"/>
      <c r="I2609" s="110"/>
    </row>
    <row r="2610" spans="2:9">
      <c r="B2610" s="109"/>
      <c r="C2610" s="109"/>
      <c r="D2610" s="109"/>
      <c r="E2610" s="109"/>
      <c r="F2610" s="109"/>
      <c r="G2610" s="109"/>
      <c r="H2610" s="109"/>
      <c r="I2610" s="110"/>
    </row>
    <row r="2611" spans="2:9">
      <c r="B2611" s="109"/>
      <c r="C2611" s="109"/>
      <c r="D2611" s="109"/>
      <c r="E2611" s="109"/>
      <c r="F2611" s="109"/>
      <c r="G2611" s="109"/>
      <c r="H2611" s="109"/>
      <c r="I2611" s="110"/>
    </row>
    <row r="2612" spans="2:9">
      <c r="B2612" s="109"/>
      <c r="C2612" s="109"/>
      <c r="D2612" s="109"/>
      <c r="E2612" s="109"/>
      <c r="F2612" s="109"/>
      <c r="G2612" s="109"/>
      <c r="H2612" s="109"/>
      <c r="I2612" s="110"/>
    </row>
    <row r="2613" spans="2:9">
      <c r="B2613" s="109"/>
      <c r="C2613" s="109"/>
      <c r="D2613" s="109"/>
      <c r="E2613" s="109"/>
      <c r="F2613" s="109"/>
      <c r="G2613" s="109"/>
      <c r="H2613" s="109"/>
      <c r="I2613" s="110"/>
    </row>
    <row r="2614" spans="2:9">
      <c r="B2614" s="109"/>
      <c r="C2614" s="109"/>
      <c r="D2614" s="109"/>
      <c r="E2614" s="109"/>
      <c r="F2614" s="109"/>
      <c r="G2614" s="109"/>
      <c r="H2614" s="109"/>
      <c r="I2614" s="110"/>
    </row>
    <row r="2615" spans="2:9">
      <c r="B2615" s="109"/>
      <c r="C2615" s="109"/>
      <c r="D2615" s="109"/>
      <c r="E2615" s="109"/>
      <c r="F2615" s="109"/>
      <c r="G2615" s="109"/>
      <c r="H2615" s="109"/>
      <c r="I2615" s="110"/>
    </row>
    <row r="2616" spans="2:9">
      <c r="B2616" s="109"/>
      <c r="C2616" s="109"/>
      <c r="D2616" s="109"/>
      <c r="E2616" s="109"/>
      <c r="F2616" s="109"/>
      <c r="G2616" s="109"/>
      <c r="H2616" s="109"/>
      <c r="I2616" s="110"/>
    </row>
    <row r="2617" spans="2:9">
      <c r="B2617" s="109"/>
      <c r="C2617" s="109"/>
      <c r="D2617" s="109"/>
      <c r="E2617" s="109"/>
      <c r="F2617" s="109"/>
      <c r="G2617" s="109"/>
      <c r="H2617" s="109"/>
      <c r="I2617" s="110"/>
    </row>
    <row r="2618" spans="2:9">
      <c r="B2618" s="109"/>
      <c r="C2618" s="109"/>
      <c r="D2618" s="109"/>
      <c r="E2618" s="109"/>
      <c r="F2618" s="109"/>
      <c r="G2618" s="109"/>
      <c r="H2618" s="109"/>
      <c r="I2618" s="110"/>
    </row>
    <row r="2619" spans="2:9">
      <c r="B2619" s="109"/>
      <c r="C2619" s="109"/>
      <c r="D2619" s="109"/>
      <c r="E2619" s="109"/>
      <c r="F2619" s="109"/>
      <c r="G2619" s="109"/>
      <c r="H2619" s="109"/>
      <c r="I2619" s="110"/>
    </row>
    <row r="2620" spans="2:9">
      <c r="B2620" s="109"/>
      <c r="C2620" s="109"/>
      <c r="D2620" s="109"/>
      <c r="E2620" s="109"/>
      <c r="F2620" s="109"/>
      <c r="G2620" s="109"/>
      <c r="H2620" s="109"/>
      <c r="I2620" s="110"/>
    </row>
    <row r="2621" spans="2:9">
      <c r="B2621" s="109"/>
      <c r="C2621" s="109"/>
      <c r="D2621" s="109"/>
      <c r="E2621" s="109"/>
      <c r="F2621" s="109"/>
      <c r="G2621" s="109"/>
      <c r="H2621" s="109"/>
      <c r="I2621" s="110"/>
    </row>
    <row r="2622" spans="2:9">
      <c r="B2622" s="109"/>
      <c r="C2622" s="109"/>
      <c r="D2622" s="109"/>
      <c r="E2622" s="109"/>
      <c r="F2622" s="109"/>
      <c r="G2622" s="109"/>
      <c r="H2622" s="109"/>
      <c r="I2622" s="110"/>
    </row>
    <row r="2623" spans="2:9">
      <c r="B2623" s="109"/>
      <c r="C2623" s="109"/>
      <c r="D2623" s="109"/>
      <c r="E2623" s="109"/>
      <c r="F2623" s="109"/>
      <c r="G2623" s="109"/>
      <c r="H2623" s="109"/>
      <c r="I2623" s="110"/>
    </row>
    <row r="2624" spans="2:9">
      <c r="B2624" s="109"/>
      <c r="C2624" s="109"/>
      <c r="D2624" s="109"/>
      <c r="E2624" s="109"/>
      <c r="F2624" s="109"/>
      <c r="G2624" s="109"/>
      <c r="H2624" s="109"/>
      <c r="I2624" s="110"/>
    </row>
    <row r="2625" spans="2:9">
      <c r="B2625" s="109"/>
      <c r="C2625" s="109"/>
      <c r="D2625" s="109"/>
      <c r="E2625" s="109"/>
      <c r="F2625" s="109"/>
      <c r="G2625" s="109"/>
      <c r="H2625" s="109"/>
      <c r="I2625" s="110"/>
    </row>
    <row r="2626" spans="2:9">
      <c r="B2626" s="109"/>
      <c r="C2626" s="109"/>
      <c r="D2626" s="109"/>
      <c r="E2626" s="109"/>
      <c r="F2626" s="109"/>
      <c r="G2626" s="109"/>
      <c r="H2626" s="109"/>
      <c r="I2626" s="110"/>
    </row>
    <row r="2627" spans="2:9">
      <c r="B2627" s="109"/>
      <c r="C2627" s="109"/>
      <c r="D2627" s="109"/>
      <c r="E2627" s="109"/>
      <c r="F2627" s="109"/>
      <c r="G2627" s="109"/>
      <c r="H2627" s="109"/>
      <c r="I2627" s="110"/>
    </row>
    <row r="2628" spans="2:9">
      <c r="B2628" s="109"/>
      <c r="C2628" s="109"/>
      <c r="D2628" s="109"/>
      <c r="E2628" s="109"/>
      <c r="F2628" s="109"/>
      <c r="G2628" s="109"/>
      <c r="H2628" s="109"/>
      <c r="I2628" s="110"/>
    </row>
    <row r="2629" spans="2:9">
      <c r="B2629" s="109"/>
      <c r="C2629" s="109"/>
      <c r="D2629" s="109"/>
      <c r="E2629" s="109"/>
      <c r="F2629" s="109"/>
      <c r="G2629" s="109"/>
      <c r="H2629" s="109"/>
      <c r="I2629" s="110"/>
    </row>
    <row r="2630" spans="2:9">
      <c r="B2630" s="109"/>
      <c r="C2630" s="109"/>
      <c r="D2630" s="109"/>
      <c r="E2630" s="109"/>
      <c r="F2630" s="109"/>
      <c r="G2630" s="109"/>
      <c r="H2630" s="109"/>
      <c r="I2630" s="110"/>
    </row>
    <row r="2631" spans="2:9">
      <c r="B2631" s="109"/>
      <c r="C2631" s="109"/>
      <c r="D2631" s="109"/>
      <c r="E2631" s="109"/>
      <c r="F2631" s="109"/>
      <c r="G2631" s="109"/>
      <c r="H2631" s="109"/>
      <c r="I2631" s="110"/>
    </row>
    <row r="2632" spans="2:9">
      <c r="B2632" s="109"/>
      <c r="C2632" s="109"/>
      <c r="D2632" s="109"/>
      <c r="E2632" s="109"/>
      <c r="F2632" s="109"/>
      <c r="G2632" s="109"/>
      <c r="H2632" s="109"/>
      <c r="I2632" s="110"/>
    </row>
    <row r="2633" spans="2:9">
      <c r="B2633" s="109"/>
      <c r="C2633" s="109"/>
      <c r="D2633" s="109"/>
      <c r="E2633" s="109"/>
      <c r="F2633" s="109"/>
      <c r="G2633" s="109"/>
      <c r="H2633" s="109"/>
      <c r="I2633" s="110"/>
    </row>
    <row r="2634" spans="2:9">
      <c r="B2634" s="109"/>
      <c r="C2634" s="109"/>
      <c r="D2634" s="109"/>
      <c r="E2634" s="109"/>
      <c r="F2634" s="109"/>
      <c r="G2634" s="109"/>
      <c r="H2634" s="109"/>
      <c r="I2634" s="110"/>
    </row>
    <row r="2635" spans="2:9">
      <c r="B2635" s="109"/>
      <c r="C2635" s="109"/>
      <c r="D2635" s="109"/>
      <c r="E2635" s="109"/>
      <c r="F2635" s="109"/>
      <c r="G2635" s="109"/>
      <c r="H2635" s="109"/>
      <c r="I2635" s="110"/>
    </row>
    <row r="2636" spans="2:9">
      <c r="B2636" s="109"/>
      <c r="C2636" s="109"/>
      <c r="D2636" s="109"/>
      <c r="E2636" s="109"/>
      <c r="F2636" s="109"/>
      <c r="G2636" s="109"/>
      <c r="H2636" s="109"/>
      <c r="I2636" s="110"/>
    </row>
    <row r="2637" spans="2:9">
      <c r="B2637" s="109"/>
      <c r="C2637" s="109"/>
      <c r="D2637" s="109"/>
      <c r="E2637" s="109"/>
      <c r="F2637" s="109"/>
      <c r="G2637" s="109"/>
      <c r="H2637" s="109"/>
      <c r="I2637" s="110"/>
    </row>
    <row r="2638" spans="2:9">
      <c r="B2638" s="109"/>
      <c r="C2638" s="109"/>
      <c r="D2638" s="109"/>
      <c r="E2638" s="109"/>
      <c r="F2638" s="109"/>
      <c r="G2638" s="109"/>
      <c r="H2638" s="109"/>
      <c r="I2638" s="110"/>
    </row>
    <row r="2639" spans="2:9">
      <c r="B2639" s="109"/>
      <c r="C2639" s="109"/>
      <c r="D2639" s="109"/>
      <c r="E2639" s="109"/>
      <c r="F2639" s="109"/>
      <c r="G2639" s="109"/>
      <c r="H2639" s="109"/>
      <c r="I2639" s="110"/>
    </row>
    <row r="2640" spans="2:9">
      <c r="B2640" s="109"/>
      <c r="C2640" s="109"/>
      <c r="D2640" s="109"/>
      <c r="E2640" s="109"/>
      <c r="F2640" s="109"/>
      <c r="G2640" s="109"/>
      <c r="H2640" s="109"/>
      <c r="I2640" s="110"/>
    </row>
    <row r="2641" spans="2:9">
      <c r="B2641" s="109"/>
      <c r="C2641" s="109"/>
      <c r="D2641" s="109"/>
      <c r="E2641" s="109"/>
      <c r="F2641" s="109"/>
      <c r="G2641" s="109"/>
      <c r="H2641" s="109"/>
      <c r="I2641" s="110"/>
    </row>
    <row r="2642" spans="2:9">
      <c r="B2642" s="109"/>
      <c r="C2642" s="109"/>
      <c r="D2642" s="109"/>
      <c r="E2642" s="109"/>
      <c r="F2642" s="109"/>
      <c r="G2642" s="109"/>
      <c r="H2642" s="109"/>
      <c r="I2642" s="110"/>
    </row>
    <row r="2643" spans="2:9">
      <c r="B2643" s="109"/>
      <c r="C2643" s="109"/>
      <c r="D2643" s="109"/>
      <c r="E2643" s="109"/>
      <c r="F2643" s="109"/>
      <c r="G2643" s="109"/>
      <c r="H2643" s="109"/>
      <c r="I2643" s="110"/>
    </row>
    <row r="2644" spans="2:9">
      <c r="B2644" s="109"/>
      <c r="C2644" s="109"/>
      <c r="D2644" s="109"/>
      <c r="E2644" s="109"/>
      <c r="F2644" s="109"/>
      <c r="G2644" s="109"/>
      <c r="H2644" s="109"/>
      <c r="I2644" s="110"/>
    </row>
    <row r="2645" spans="2:9">
      <c r="B2645" s="109"/>
      <c r="C2645" s="109"/>
      <c r="D2645" s="109"/>
      <c r="E2645" s="109"/>
      <c r="F2645" s="109"/>
      <c r="G2645" s="109"/>
      <c r="H2645" s="109"/>
      <c r="I2645" s="110"/>
    </row>
    <row r="2646" spans="2:9">
      <c r="B2646" s="109"/>
      <c r="C2646" s="109"/>
      <c r="D2646" s="109"/>
      <c r="E2646" s="109"/>
      <c r="F2646" s="109"/>
      <c r="G2646" s="109"/>
      <c r="H2646" s="109"/>
      <c r="I2646" s="110"/>
    </row>
    <row r="2647" spans="2:9">
      <c r="B2647" s="109"/>
      <c r="C2647" s="109"/>
      <c r="D2647" s="109"/>
      <c r="E2647" s="109"/>
      <c r="F2647" s="109"/>
      <c r="G2647" s="109"/>
      <c r="H2647" s="109"/>
      <c r="I2647" s="110"/>
    </row>
    <row r="2648" spans="2:9">
      <c r="B2648" s="109"/>
      <c r="C2648" s="109"/>
      <c r="D2648" s="109"/>
      <c r="E2648" s="109"/>
      <c r="F2648" s="109"/>
      <c r="G2648" s="109"/>
      <c r="H2648" s="109"/>
      <c r="I2648" s="110"/>
    </row>
    <row r="2649" spans="2:9">
      <c r="B2649" s="109"/>
      <c r="C2649" s="109"/>
      <c r="D2649" s="109"/>
      <c r="E2649" s="109"/>
      <c r="F2649" s="109"/>
      <c r="G2649" s="109"/>
      <c r="H2649" s="109"/>
      <c r="I2649" s="110"/>
    </row>
    <row r="2650" spans="2:9">
      <c r="B2650" s="109"/>
      <c r="C2650" s="109"/>
      <c r="D2650" s="109"/>
      <c r="E2650" s="109"/>
      <c r="F2650" s="109"/>
      <c r="G2650" s="109"/>
      <c r="H2650" s="109"/>
      <c r="I2650" s="110"/>
    </row>
    <row r="2651" spans="2:9">
      <c r="B2651" s="109"/>
      <c r="C2651" s="109"/>
      <c r="D2651" s="109"/>
      <c r="E2651" s="109"/>
      <c r="F2651" s="109"/>
      <c r="G2651" s="109"/>
      <c r="H2651" s="109"/>
      <c r="I2651" s="110"/>
    </row>
    <row r="2652" spans="2:9">
      <c r="B2652" s="109"/>
      <c r="C2652" s="109"/>
      <c r="D2652" s="109"/>
      <c r="E2652" s="109"/>
      <c r="F2652" s="109"/>
      <c r="G2652" s="109"/>
      <c r="H2652" s="109"/>
      <c r="I2652" s="110"/>
    </row>
    <row r="2653" spans="2:9">
      <c r="B2653" s="109"/>
      <c r="C2653" s="109"/>
      <c r="D2653" s="109"/>
      <c r="E2653" s="109"/>
      <c r="F2653" s="109"/>
      <c r="G2653" s="109"/>
      <c r="H2653" s="109"/>
      <c r="I2653" s="110"/>
    </row>
    <row r="2654" spans="2:9">
      <c r="B2654" s="109"/>
      <c r="C2654" s="109"/>
      <c r="D2654" s="109"/>
      <c r="E2654" s="109"/>
      <c r="F2654" s="109"/>
      <c r="G2654" s="109"/>
      <c r="H2654" s="109"/>
      <c r="I2654" s="110"/>
    </row>
    <row r="2655" spans="2:9">
      <c r="B2655" s="109"/>
      <c r="C2655" s="109"/>
      <c r="D2655" s="109"/>
      <c r="E2655" s="109"/>
      <c r="F2655" s="109"/>
      <c r="G2655" s="109"/>
      <c r="H2655" s="109"/>
      <c r="I2655" s="110"/>
    </row>
    <row r="2656" spans="2:9">
      <c r="B2656" s="109"/>
      <c r="C2656" s="109"/>
      <c r="D2656" s="109"/>
      <c r="E2656" s="109"/>
      <c r="F2656" s="109"/>
      <c r="G2656" s="109"/>
      <c r="H2656" s="109"/>
      <c r="I2656" s="110"/>
    </row>
    <row r="2657" spans="2:9">
      <c r="B2657" s="109"/>
      <c r="C2657" s="109"/>
      <c r="D2657" s="109"/>
      <c r="E2657" s="109"/>
      <c r="F2657" s="109"/>
      <c r="G2657" s="109"/>
      <c r="H2657" s="109"/>
      <c r="I2657" s="110"/>
    </row>
    <row r="2658" spans="2:9">
      <c r="B2658" s="109"/>
      <c r="C2658" s="109"/>
      <c r="D2658" s="109"/>
      <c r="E2658" s="109"/>
      <c r="F2658" s="109"/>
      <c r="G2658" s="109"/>
      <c r="H2658" s="109"/>
      <c r="I2658" s="110"/>
    </row>
    <row r="2659" spans="2:9">
      <c r="B2659" s="109"/>
      <c r="C2659" s="109"/>
      <c r="D2659" s="109"/>
      <c r="E2659" s="109"/>
      <c r="F2659" s="109"/>
      <c r="G2659" s="109"/>
      <c r="H2659" s="109"/>
      <c r="I2659" s="110"/>
    </row>
    <row r="2660" spans="2:9">
      <c r="B2660" s="109"/>
      <c r="C2660" s="109"/>
      <c r="D2660" s="109"/>
      <c r="E2660" s="109"/>
      <c r="F2660" s="109"/>
      <c r="G2660" s="109"/>
      <c r="H2660" s="109"/>
      <c r="I2660" s="110"/>
    </row>
    <row r="2661" spans="2:9">
      <c r="B2661" s="109"/>
      <c r="C2661" s="109"/>
      <c r="D2661" s="109"/>
      <c r="E2661" s="109"/>
      <c r="F2661" s="109"/>
      <c r="G2661" s="109"/>
      <c r="H2661" s="109"/>
      <c r="I2661" s="110"/>
    </row>
    <row r="2662" spans="2:9">
      <c r="B2662" s="109"/>
      <c r="C2662" s="109"/>
      <c r="D2662" s="109"/>
      <c r="E2662" s="109"/>
      <c r="F2662" s="109"/>
      <c r="G2662" s="109"/>
      <c r="H2662" s="109"/>
      <c r="I2662" s="110"/>
    </row>
    <row r="2663" spans="2:9">
      <c r="B2663" s="109"/>
      <c r="C2663" s="109"/>
      <c r="D2663" s="109"/>
      <c r="E2663" s="109"/>
      <c r="F2663" s="109"/>
      <c r="G2663" s="109"/>
      <c r="H2663" s="109"/>
      <c r="I2663" s="110"/>
    </row>
    <row r="2664" spans="2:9">
      <c r="B2664" s="109"/>
      <c r="C2664" s="109"/>
      <c r="D2664" s="109"/>
      <c r="E2664" s="109"/>
      <c r="F2664" s="109"/>
      <c r="G2664" s="109"/>
      <c r="H2664" s="109"/>
      <c r="I2664" s="110"/>
    </row>
    <row r="2665" spans="2:9">
      <c r="B2665" s="109"/>
      <c r="C2665" s="109"/>
      <c r="D2665" s="109"/>
      <c r="E2665" s="109"/>
      <c r="F2665" s="109"/>
      <c r="G2665" s="109"/>
      <c r="H2665" s="109"/>
      <c r="I2665" s="110"/>
    </row>
    <row r="2666" spans="2:9">
      <c r="B2666" s="109"/>
      <c r="C2666" s="109"/>
      <c r="D2666" s="109"/>
      <c r="E2666" s="109"/>
      <c r="F2666" s="109"/>
      <c r="G2666" s="109"/>
      <c r="H2666" s="109"/>
      <c r="I2666" s="110"/>
    </row>
    <row r="2667" spans="2:9">
      <c r="B2667" s="109"/>
      <c r="C2667" s="109"/>
      <c r="D2667" s="109"/>
      <c r="E2667" s="109"/>
      <c r="F2667" s="109"/>
      <c r="G2667" s="109"/>
      <c r="H2667" s="109"/>
      <c r="I2667" s="110"/>
    </row>
    <row r="2668" spans="2:9">
      <c r="B2668" s="109"/>
      <c r="C2668" s="109"/>
      <c r="D2668" s="109"/>
      <c r="E2668" s="109"/>
      <c r="F2668" s="109"/>
      <c r="G2668" s="109"/>
      <c r="H2668" s="109"/>
      <c r="I2668" s="110"/>
    </row>
    <row r="2669" spans="2:9">
      <c r="B2669" s="109"/>
      <c r="C2669" s="109"/>
      <c r="D2669" s="109"/>
      <c r="E2669" s="109"/>
      <c r="F2669" s="109"/>
      <c r="G2669" s="109"/>
      <c r="H2669" s="109"/>
      <c r="I2669" s="110"/>
    </row>
    <row r="2670" spans="2:9">
      <c r="B2670" s="109"/>
      <c r="C2670" s="109"/>
      <c r="D2670" s="109"/>
      <c r="E2670" s="109"/>
      <c r="F2670" s="109"/>
      <c r="G2670" s="109"/>
      <c r="H2670" s="109"/>
      <c r="I2670" s="110"/>
    </row>
    <row r="2671" spans="2:9">
      <c r="B2671" s="109"/>
      <c r="C2671" s="109"/>
      <c r="D2671" s="109"/>
      <c r="E2671" s="109"/>
      <c r="F2671" s="109"/>
      <c r="G2671" s="109"/>
      <c r="H2671" s="109"/>
      <c r="I2671" s="110"/>
    </row>
    <row r="2672" spans="2:9">
      <c r="B2672" s="109"/>
      <c r="C2672" s="109"/>
      <c r="D2672" s="109"/>
      <c r="E2672" s="109"/>
      <c r="F2672" s="109"/>
      <c r="G2672" s="109"/>
      <c r="H2672" s="109"/>
      <c r="I2672" s="110"/>
    </row>
    <row r="2673" spans="2:9">
      <c r="B2673" s="109"/>
      <c r="C2673" s="109"/>
      <c r="D2673" s="109"/>
      <c r="E2673" s="109"/>
      <c r="F2673" s="109"/>
      <c r="G2673" s="109"/>
      <c r="H2673" s="109"/>
      <c r="I2673" s="110"/>
    </row>
    <row r="2674" spans="2:9">
      <c r="B2674" s="109"/>
      <c r="C2674" s="109"/>
      <c r="D2674" s="109"/>
      <c r="E2674" s="109"/>
      <c r="F2674" s="109"/>
      <c r="G2674" s="109"/>
      <c r="H2674" s="109"/>
      <c r="I2674" s="110"/>
    </row>
    <row r="2675" spans="2:9">
      <c r="B2675" s="109"/>
      <c r="C2675" s="109"/>
      <c r="D2675" s="109"/>
      <c r="E2675" s="109"/>
      <c r="F2675" s="109"/>
      <c r="G2675" s="109"/>
      <c r="H2675" s="109"/>
      <c r="I2675" s="110"/>
    </row>
    <row r="2676" spans="2:9">
      <c r="B2676" s="109"/>
      <c r="C2676" s="109"/>
      <c r="D2676" s="109"/>
      <c r="E2676" s="109"/>
      <c r="F2676" s="109"/>
      <c r="G2676" s="109"/>
      <c r="H2676" s="109"/>
      <c r="I2676" s="110"/>
    </row>
    <row r="2677" spans="2:9">
      <c r="B2677" s="109"/>
      <c r="C2677" s="109"/>
      <c r="D2677" s="109"/>
      <c r="E2677" s="109"/>
      <c r="F2677" s="109"/>
      <c r="G2677" s="109"/>
      <c r="H2677" s="109"/>
      <c r="I2677" s="110"/>
    </row>
    <row r="2678" spans="2:9">
      <c r="B2678" s="109"/>
      <c r="C2678" s="109"/>
      <c r="D2678" s="109"/>
      <c r="E2678" s="109"/>
      <c r="F2678" s="109"/>
      <c r="G2678" s="109"/>
      <c r="H2678" s="109"/>
      <c r="I2678" s="110"/>
    </row>
    <row r="2679" spans="2:9">
      <c r="B2679" s="109"/>
      <c r="C2679" s="109"/>
      <c r="D2679" s="109"/>
      <c r="E2679" s="109"/>
      <c r="F2679" s="109"/>
      <c r="G2679" s="109"/>
      <c r="H2679" s="109"/>
      <c r="I2679" s="110"/>
    </row>
    <row r="2680" spans="2:9">
      <c r="B2680" s="109"/>
      <c r="C2680" s="109"/>
      <c r="D2680" s="109"/>
      <c r="E2680" s="109"/>
      <c r="F2680" s="109"/>
      <c r="G2680" s="109"/>
      <c r="H2680" s="109"/>
      <c r="I2680" s="110"/>
    </row>
    <row r="2681" spans="2:9">
      <c r="B2681" s="109"/>
      <c r="C2681" s="109"/>
      <c r="D2681" s="109"/>
      <c r="E2681" s="109"/>
      <c r="F2681" s="109"/>
      <c r="G2681" s="109"/>
      <c r="H2681" s="109"/>
      <c r="I2681" s="110"/>
    </row>
    <row r="2682" spans="2:9">
      <c r="B2682" s="109"/>
      <c r="C2682" s="109"/>
      <c r="D2682" s="109"/>
      <c r="E2682" s="109"/>
      <c r="F2682" s="109"/>
      <c r="G2682" s="109"/>
      <c r="H2682" s="109"/>
      <c r="I2682" s="110"/>
    </row>
    <row r="2683" spans="2:9">
      <c r="B2683" s="109"/>
      <c r="C2683" s="109"/>
      <c r="D2683" s="109"/>
      <c r="E2683" s="109"/>
      <c r="F2683" s="109"/>
      <c r="G2683" s="109"/>
      <c r="H2683" s="109"/>
      <c r="I2683" s="110"/>
    </row>
    <row r="2684" spans="2:9">
      <c r="B2684" s="109"/>
      <c r="C2684" s="109"/>
      <c r="D2684" s="109"/>
      <c r="E2684" s="109"/>
      <c r="F2684" s="109"/>
      <c r="G2684" s="109"/>
      <c r="H2684" s="109"/>
      <c r="I2684" s="110"/>
    </row>
    <row r="2685" spans="2:9">
      <c r="B2685" s="109"/>
      <c r="C2685" s="109"/>
      <c r="D2685" s="109"/>
      <c r="E2685" s="109"/>
      <c r="F2685" s="109"/>
      <c r="G2685" s="109"/>
      <c r="H2685" s="109"/>
      <c r="I2685" s="110"/>
    </row>
    <row r="2686" spans="2:9">
      <c r="B2686" s="109"/>
      <c r="C2686" s="109"/>
      <c r="D2686" s="109"/>
      <c r="E2686" s="109"/>
      <c r="F2686" s="109"/>
      <c r="G2686" s="109"/>
      <c r="H2686" s="109"/>
      <c r="I2686" s="110"/>
    </row>
    <row r="2687" spans="2:9">
      <c r="B2687" s="109"/>
      <c r="C2687" s="109"/>
      <c r="D2687" s="109"/>
      <c r="E2687" s="109"/>
      <c r="F2687" s="109"/>
      <c r="G2687" s="109"/>
      <c r="H2687" s="109"/>
      <c r="I2687" s="110"/>
    </row>
    <row r="2688" spans="2:9">
      <c r="B2688" s="109"/>
      <c r="C2688" s="109"/>
      <c r="D2688" s="109"/>
      <c r="E2688" s="109"/>
      <c r="F2688" s="109"/>
      <c r="G2688" s="109"/>
      <c r="H2688" s="109"/>
      <c r="I2688" s="110"/>
    </row>
    <row r="2689" spans="2:9">
      <c r="B2689" s="109"/>
      <c r="C2689" s="109"/>
      <c r="D2689" s="109"/>
      <c r="E2689" s="109"/>
      <c r="F2689" s="109"/>
      <c r="G2689" s="109"/>
      <c r="H2689" s="109"/>
      <c r="I2689" s="110"/>
    </row>
    <row r="2690" spans="2:9">
      <c r="B2690" s="109"/>
      <c r="C2690" s="109"/>
      <c r="D2690" s="109"/>
      <c r="E2690" s="109"/>
      <c r="F2690" s="109"/>
      <c r="G2690" s="109"/>
      <c r="H2690" s="109"/>
      <c r="I2690" s="110"/>
    </row>
    <row r="2691" spans="2:9">
      <c r="B2691" s="109"/>
      <c r="C2691" s="109"/>
      <c r="D2691" s="109"/>
      <c r="E2691" s="109"/>
      <c r="F2691" s="109"/>
      <c r="G2691" s="109"/>
      <c r="H2691" s="109"/>
      <c r="I2691" s="110"/>
    </row>
    <row r="2692" spans="2:9">
      <c r="B2692" s="109"/>
      <c r="C2692" s="109"/>
      <c r="D2692" s="109"/>
      <c r="E2692" s="109"/>
      <c r="F2692" s="109"/>
      <c r="G2692" s="109"/>
      <c r="H2692" s="109"/>
      <c r="I2692" s="110"/>
    </row>
    <row r="2693" spans="2:9">
      <c r="B2693" s="109"/>
      <c r="C2693" s="109"/>
      <c r="D2693" s="109"/>
      <c r="E2693" s="109"/>
      <c r="F2693" s="109"/>
      <c r="G2693" s="109"/>
      <c r="H2693" s="109"/>
      <c r="I2693" s="110"/>
    </row>
    <row r="2694" spans="2:9">
      <c r="B2694" s="109"/>
      <c r="C2694" s="109"/>
      <c r="D2694" s="109"/>
      <c r="E2694" s="109"/>
      <c r="F2694" s="109"/>
      <c r="G2694" s="109"/>
      <c r="H2694" s="109"/>
      <c r="I2694" s="110"/>
    </row>
    <row r="2695" spans="2:9">
      <c r="B2695" s="109"/>
      <c r="C2695" s="109"/>
      <c r="D2695" s="109"/>
      <c r="E2695" s="109"/>
      <c r="F2695" s="109"/>
      <c r="G2695" s="109"/>
      <c r="H2695" s="109"/>
      <c r="I2695" s="110"/>
    </row>
    <row r="2696" spans="2:9">
      <c r="B2696" s="109"/>
      <c r="C2696" s="109"/>
      <c r="D2696" s="109"/>
      <c r="E2696" s="109"/>
      <c r="F2696" s="109"/>
      <c r="G2696" s="109"/>
      <c r="H2696" s="109"/>
      <c r="I2696" s="110"/>
    </row>
    <row r="2697" spans="2:9">
      <c r="B2697" s="109"/>
      <c r="C2697" s="109"/>
      <c r="D2697" s="109"/>
      <c r="E2697" s="109"/>
      <c r="F2697" s="109"/>
      <c r="G2697" s="109"/>
      <c r="H2697" s="109"/>
      <c r="I2697" s="110"/>
    </row>
    <row r="2698" spans="2:9">
      <c r="B2698" s="109"/>
      <c r="C2698" s="109"/>
      <c r="D2698" s="109"/>
      <c r="E2698" s="109"/>
      <c r="F2698" s="109"/>
      <c r="G2698" s="109"/>
      <c r="H2698" s="109"/>
      <c r="I2698" s="110"/>
    </row>
    <row r="2699" spans="2:9">
      <c r="B2699" s="109"/>
      <c r="C2699" s="109"/>
      <c r="D2699" s="109"/>
      <c r="E2699" s="109"/>
      <c r="F2699" s="109"/>
      <c r="G2699" s="109"/>
      <c r="H2699" s="109"/>
      <c r="I2699" s="110"/>
    </row>
    <row r="2700" spans="2:9">
      <c r="B2700" s="109"/>
      <c r="C2700" s="109"/>
      <c r="D2700" s="109"/>
      <c r="E2700" s="109"/>
      <c r="F2700" s="109"/>
      <c r="G2700" s="109"/>
      <c r="H2700" s="109"/>
      <c r="I2700" s="110"/>
    </row>
    <row r="2701" spans="2:9">
      <c r="B2701" s="109"/>
      <c r="C2701" s="109"/>
      <c r="D2701" s="109"/>
      <c r="E2701" s="109"/>
      <c r="F2701" s="109"/>
      <c r="G2701" s="109"/>
      <c r="H2701" s="109"/>
      <c r="I2701" s="110"/>
    </row>
    <row r="2702" spans="2:9">
      <c r="B2702" s="109"/>
      <c r="C2702" s="109"/>
      <c r="D2702" s="109"/>
      <c r="E2702" s="109"/>
      <c r="F2702" s="109"/>
      <c r="G2702" s="109"/>
      <c r="H2702" s="109"/>
      <c r="I2702" s="110"/>
    </row>
    <row r="2703" spans="2:9">
      <c r="B2703" s="109"/>
      <c r="C2703" s="109"/>
      <c r="D2703" s="109"/>
      <c r="E2703" s="109"/>
      <c r="F2703" s="109"/>
      <c r="G2703" s="109"/>
      <c r="H2703" s="109"/>
      <c r="I2703" s="110"/>
    </row>
    <row r="2704" spans="2:9">
      <c r="B2704" s="109"/>
      <c r="C2704" s="109"/>
      <c r="D2704" s="109"/>
      <c r="E2704" s="109"/>
      <c r="F2704" s="109"/>
      <c r="G2704" s="109"/>
      <c r="H2704" s="109"/>
      <c r="I2704" s="110"/>
    </row>
    <row r="2705" spans="2:9">
      <c r="B2705" s="109"/>
      <c r="C2705" s="109"/>
      <c r="D2705" s="109"/>
      <c r="E2705" s="109"/>
      <c r="F2705" s="109"/>
      <c r="G2705" s="109"/>
      <c r="H2705" s="109"/>
      <c r="I2705" s="110"/>
    </row>
    <row r="2706" spans="2:9">
      <c r="B2706" s="109"/>
      <c r="C2706" s="109"/>
      <c r="D2706" s="109"/>
      <c r="E2706" s="109"/>
      <c r="F2706" s="109"/>
      <c r="G2706" s="109"/>
      <c r="H2706" s="109"/>
      <c r="I2706" s="110"/>
    </row>
    <row r="2707" spans="2:9">
      <c r="B2707" s="109"/>
      <c r="C2707" s="109"/>
      <c r="D2707" s="109"/>
      <c r="E2707" s="109"/>
      <c r="F2707" s="109"/>
      <c r="G2707" s="109"/>
      <c r="H2707" s="109"/>
      <c r="I2707" s="110"/>
    </row>
    <row r="2708" spans="2:9">
      <c r="B2708" s="109"/>
      <c r="C2708" s="109"/>
      <c r="D2708" s="109"/>
      <c r="E2708" s="109"/>
      <c r="F2708" s="109"/>
      <c r="G2708" s="109"/>
      <c r="H2708" s="109"/>
      <c r="I2708" s="110"/>
    </row>
    <row r="2709" spans="2:9">
      <c r="B2709" s="109"/>
      <c r="C2709" s="109"/>
      <c r="D2709" s="109"/>
      <c r="E2709" s="109"/>
      <c r="F2709" s="109"/>
      <c r="G2709" s="109"/>
      <c r="H2709" s="109"/>
      <c r="I2709" s="110"/>
    </row>
    <row r="2710" spans="2:9">
      <c r="B2710" s="109"/>
      <c r="C2710" s="109"/>
      <c r="D2710" s="109"/>
      <c r="E2710" s="109"/>
      <c r="F2710" s="109"/>
      <c r="G2710" s="109"/>
      <c r="H2710" s="109"/>
      <c r="I2710" s="110"/>
    </row>
    <row r="2711" spans="2:9">
      <c r="B2711" s="109"/>
      <c r="C2711" s="109"/>
      <c r="D2711" s="109"/>
      <c r="E2711" s="109"/>
      <c r="F2711" s="109"/>
      <c r="G2711" s="109"/>
      <c r="H2711" s="109"/>
      <c r="I2711" s="110"/>
    </row>
    <row r="2712" spans="2:9">
      <c r="B2712" s="109"/>
      <c r="C2712" s="109"/>
      <c r="D2712" s="109"/>
      <c r="E2712" s="109"/>
      <c r="F2712" s="109"/>
      <c r="G2712" s="109"/>
      <c r="H2712" s="109"/>
      <c r="I2712" s="110"/>
    </row>
    <row r="2713" spans="2:9">
      <c r="B2713" s="109"/>
      <c r="C2713" s="109"/>
      <c r="D2713" s="109"/>
      <c r="E2713" s="109"/>
      <c r="F2713" s="109"/>
      <c r="G2713" s="109"/>
      <c r="H2713" s="109"/>
      <c r="I2713" s="110"/>
    </row>
    <row r="2714" spans="2:9">
      <c r="B2714" s="109"/>
      <c r="C2714" s="109"/>
      <c r="D2714" s="109"/>
      <c r="E2714" s="109"/>
      <c r="F2714" s="109"/>
      <c r="G2714" s="109"/>
      <c r="H2714" s="109"/>
      <c r="I2714" s="110"/>
    </row>
    <row r="2715" spans="2:9">
      <c r="B2715" s="109"/>
      <c r="C2715" s="109"/>
      <c r="D2715" s="109"/>
      <c r="E2715" s="109"/>
      <c r="F2715" s="109"/>
      <c r="G2715" s="109"/>
      <c r="H2715" s="109"/>
      <c r="I2715" s="110"/>
    </row>
    <row r="2716" spans="2:9">
      <c r="B2716" s="109"/>
      <c r="C2716" s="109"/>
      <c r="D2716" s="109"/>
      <c r="E2716" s="109"/>
      <c r="F2716" s="109"/>
      <c r="G2716" s="109"/>
      <c r="H2716" s="109"/>
      <c r="I2716" s="110"/>
    </row>
    <row r="2717" spans="2:9">
      <c r="B2717" s="109"/>
      <c r="C2717" s="109"/>
      <c r="D2717" s="109"/>
      <c r="E2717" s="109"/>
      <c r="F2717" s="109"/>
      <c r="G2717" s="109"/>
      <c r="H2717" s="109"/>
      <c r="I2717" s="110"/>
    </row>
    <row r="2718" spans="2:9">
      <c r="B2718" s="109"/>
      <c r="C2718" s="109"/>
      <c r="D2718" s="109"/>
      <c r="E2718" s="109"/>
      <c r="F2718" s="109"/>
      <c r="G2718" s="109"/>
      <c r="H2718" s="109"/>
      <c r="I2718" s="110"/>
    </row>
    <row r="2719" spans="2:9">
      <c r="B2719" s="109"/>
      <c r="C2719" s="109"/>
      <c r="D2719" s="109"/>
      <c r="E2719" s="109"/>
      <c r="F2719" s="109"/>
      <c r="G2719" s="109"/>
      <c r="H2719" s="109"/>
      <c r="I2719" s="110"/>
    </row>
    <row r="2720" spans="2:9">
      <c r="B2720" s="109"/>
      <c r="C2720" s="109"/>
      <c r="D2720" s="109"/>
      <c r="E2720" s="109"/>
      <c r="F2720" s="109"/>
      <c r="G2720" s="109"/>
      <c r="H2720" s="109"/>
      <c r="I2720" s="110"/>
    </row>
    <row r="2721" spans="2:9">
      <c r="B2721" s="109"/>
      <c r="C2721" s="109"/>
      <c r="D2721" s="109"/>
      <c r="E2721" s="109"/>
      <c r="F2721" s="109"/>
      <c r="G2721" s="109"/>
      <c r="H2721" s="109"/>
      <c r="I2721" s="110"/>
    </row>
    <row r="2722" spans="2:9">
      <c r="B2722" s="109"/>
      <c r="C2722" s="109"/>
      <c r="D2722" s="109"/>
      <c r="E2722" s="109"/>
      <c r="F2722" s="109"/>
      <c r="G2722" s="109"/>
      <c r="H2722" s="109"/>
      <c r="I2722" s="110"/>
    </row>
    <row r="2723" spans="2:9">
      <c r="B2723" s="109"/>
      <c r="C2723" s="109"/>
      <c r="D2723" s="109"/>
      <c r="E2723" s="109"/>
      <c r="F2723" s="109"/>
      <c r="G2723" s="109"/>
      <c r="H2723" s="109"/>
      <c r="I2723" s="110"/>
    </row>
    <row r="2724" spans="2:9">
      <c r="B2724" s="109"/>
      <c r="C2724" s="109"/>
      <c r="D2724" s="109"/>
      <c r="E2724" s="109"/>
      <c r="F2724" s="109"/>
      <c r="G2724" s="109"/>
      <c r="H2724" s="109"/>
      <c r="I2724" s="110"/>
    </row>
    <row r="2725" spans="2:9">
      <c r="B2725" s="109"/>
      <c r="C2725" s="109"/>
      <c r="D2725" s="109"/>
      <c r="E2725" s="109"/>
      <c r="F2725" s="109"/>
      <c r="G2725" s="109"/>
      <c r="H2725" s="109"/>
      <c r="I2725" s="110"/>
    </row>
    <row r="2726" spans="2:9">
      <c r="B2726" s="109"/>
      <c r="C2726" s="109"/>
      <c r="D2726" s="109"/>
      <c r="E2726" s="109"/>
      <c r="F2726" s="109"/>
      <c r="G2726" s="109"/>
      <c r="H2726" s="109"/>
      <c r="I2726" s="110"/>
    </row>
    <row r="2727" spans="2:9">
      <c r="B2727" s="109"/>
      <c r="C2727" s="109"/>
      <c r="D2727" s="109"/>
      <c r="E2727" s="109"/>
      <c r="F2727" s="109"/>
      <c r="G2727" s="109"/>
      <c r="H2727" s="109"/>
      <c r="I2727" s="110"/>
    </row>
    <row r="2728" spans="2:9">
      <c r="B2728" s="109"/>
      <c r="C2728" s="109"/>
      <c r="D2728" s="109"/>
      <c r="E2728" s="109"/>
      <c r="F2728" s="109"/>
      <c r="G2728" s="109"/>
      <c r="H2728" s="109"/>
      <c r="I2728" s="110"/>
    </row>
    <row r="2729" spans="2:9">
      <c r="B2729" s="109"/>
      <c r="C2729" s="109"/>
      <c r="D2729" s="109"/>
      <c r="E2729" s="109"/>
      <c r="F2729" s="109"/>
      <c r="G2729" s="109"/>
      <c r="H2729" s="109"/>
      <c r="I2729" s="110"/>
    </row>
    <row r="2730" spans="2:9">
      <c r="B2730" s="109"/>
      <c r="C2730" s="109"/>
      <c r="D2730" s="109"/>
      <c r="E2730" s="109"/>
      <c r="F2730" s="109"/>
      <c r="G2730" s="109"/>
      <c r="H2730" s="109"/>
      <c r="I2730" s="110"/>
    </row>
    <row r="2731" spans="2:9">
      <c r="B2731" s="109"/>
      <c r="C2731" s="109"/>
      <c r="D2731" s="109"/>
      <c r="E2731" s="109"/>
      <c r="F2731" s="109"/>
      <c r="G2731" s="109"/>
      <c r="H2731" s="109"/>
      <c r="I2731" s="110"/>
    </row>
    <row r="2732" spans="2:9">
      <c r="B2732" s="109"/>
      <c r="C2732" s="109"/>
      <c r="D2732" s="109"/>
      <c r="E2732" s="109"/>
      <c r="F2732" s="109"/>
      <c r="G2732" s="109"/>
      <c r="H2732" s="109"/>
      <c r="I2732" s="110"/>
    </row>
    <row r="2733" spans="2:9">
      <c r="B2733" s="109"/>
      <c r="C2733" s="109"/>
      <c r="D2733" s="109"/>
      <c r="E2733" s="109"/>
      <c r="F2733" s="109"/>
      <c r="G2733" s="109"/>
      <c r="H2733" s="109"/>
      <c r="I2733" s="110"/>
    </row>
    <row r="2734" spans="2:9">
      <c r="B2734" s="109"/>
      <c r="C2734" s="109"/>
      <c r="D2734" s="109"/>
      <c r="E2734" s="109"/>
      <c r="F2734" s="109"/>
      <c r="G2734" s="109"/>
      <c r="H2734" s="109"/>
      <c r="I2734" s="110"/>
    </row>
    <row r="2735" spans="2:9">
      <c r="B2735" s="109"/>
      <c r="C2735" s="109"/>
      <c r="D2735" s="109"/>
      <c r="E2735" s="109"/>
      <c r="F2735" s="109"/>
      <c r="G2735" s="109"/>
      <c r="H2735" s="109"/>
      <c r="I2735" s="110"/>
    </row>
    <row r="2736" spans="2:9">
      <c r="B2736" s="109"/>
      <c r="C2736" s="109"/>
      <c r="D2736" s="109"/>
      <c r="E2736" s="109"/>
      <c r="F2736" s="109"/>
      <c r="G2736" s="109"/>
      <c r="H2736" s="109"/>
      <c r="I2736" s="110"/>
    </row>
    <row r="2737" spans="2:9">
      <c r="B2737" s="109"/>
      <c r="C2737" s="109"/>
      <c r="D2737" s="109"/>
      <c r="E2737" s="109"/>
      <c r="F2737" s="109"/>
      <c r="G2737" s="109"/>
      <c r="H2737" s="109"/>
      <c r="I2737" s="110"/>
    </row>
    <row r="2738" spans="2:9">
      <c r="B2738" s="109"/>
      <c r="C2738" s="109"/>
      <c r="D2738" s="109"/>
      <c r="E2738" s="109"/>
      <c r="F2738" s="109"/>
      <c r="G2738" s="109"/>
      <c r="H2738" s="109"/>
      <c r="I2738" s="110"/>
    </row>
    <row r="2739" spans="2:9">
      <c r="B2739" s="109"/>
      <c r="C2739" s="109"/>
      <c r="D2739" s="109"/>
      <c r="E2739" s="109"/>
      <c r="F2739" s="109"/>
      <c r="G2739" s="109"/>
      <c r="H2739" s="109"/>
      <c r="I2739" s="110"/>
    </row>
    <row r="2740" spans="2:9">
      <c r="B2740" s="109"/>
      <c r="C2740" s="109"/>
      <c r="D2740" s="109"/>
      <c r="E2740" s="109"/>
      <c r="F2740" s="109"/>
      <c r="G2740" s="109"/>
      <c r="H2740" s="109"/>
      <c r="I2740" s="110"/>
    </row>
    <row r="2741" spans="2:9">
      <c r="B2741" s="109"/>
      <c r="C2741" s="109"/>
      <c r="D2741" s="109"/>
      <c r="E2741" s="109"/>
      <c r="F2741" s="109"/>
      <c r="G2741" s="109"/>
      <c r="H2741" s="109"/>
      <c r="I2741" s="110"/>
    </row>
    <row r="2742" spans="2:9">
      <c r="B2742" s="109"/>
      <c r="C2742" s="109"/>
      <c r="D2742" s="109"/>
      <c r="E2742" s="109"/>
      <c r="F2742" s="109"/>
      <c r="G2742" s="109"/>
      <c r="H2742" s="109"/>
      <c r="I2742" s="110"/>
    </row>
    <row r="2743" spans="2:9">
      <c r="B2743" s="109"/>
      <c r="C2743" s="109"/>
      <c r="D2743" s="109"/>
      <c r="E2743" s="109"/>
      <c r="F2743" s="109"/>
      <c r="G2743" s="109"/>
      <c r="H2743" s="109"/>
      <c r="I2743" s="110"/>
    </row>
    <row r="2744" spans="2:9">
      <c r="B2744" s="109"/>
      <c r="C2744" s="109"/>
      <c r="D2744" s="109"/>
      <c r="E2744" s="109"/>
      <c r="F2744" s="109"/>
      <c r="G2744" s="109"/>
      <c r="H2744" s="109"/>
      <c r="I2744" s="110"/>
    </row>
    <row r="2745" spans="2:9">
      <c r="B2745" s="109"/>
      <c r="C2745" s="109"/>
      <c r="D2745" s="109"/>
      <c r="E2745" s="109"/>
      <c r="F2745" s="109"/>
      <c r="G2745" s="109"/>
      <c r="H2745" s="109"/>
      <c r="I2745" s="110"/>
    </row>
    <row r="2746" spans="2:9">
      <c r="B2746" s="109"/>
      <c r="C2746" s="109"/>
      <c r="D2746" s="109"/>
      <c r="E2746" s="109"/>
      <c r="F2746" s="109"/>
      <c r="G2746" s="109"/>
      <c r="H2746" s="109"/>
      <c r="I2746" s="110"/>
    </row>
    <row r="2747" spans="2:9">
      <c r="B2747" s="109"/>
      <c r="C2747" s="109"/>
      <c r="D2747" s="109"/>
      <c r="E2747" s="109"/>
      <c r="F2747" s="109"/>
      <c r="G2747" s="109"/>
      <c r="H2747" s="109"/>
      <c r="I2747" s="110"/>
    </row>
    <row r="2748" spans="2:9">
      <c r="B2748" s="109"/>
      <c r="C2748" s="109"/>
      <c r="D2748" s="109"/>
      <c r="E2748" s="109"/>
      <c r="F2748" s="109"/>
      <c r="G2748" s="109"/>
      <c r="H2748" s="109"/>
      <c r="I2748" s="110"/>
    </row>
    <row r="2749" spans="2:9">
      <c r="B2749" s="109"/>
      <c r="C2749" s="109"/>
      <c r="D2749" s="109"/>
      <c r="E2749" s="109"/>
      <c r="F2749" s="109"/>
      <c r="G2749" s="109"/>
      <c r="H2749" s="109"/>
      <c r="I2749" s="110"/>
    </row>
    <row r="2750" spans="2:9">
      <c r="B2750" s="109"/>
      <c r="C2750" s="109"/>
      <c r="D2750" s="109"/>
      <c r="E2750" s="109"/>
      <c r="F2750" s="109"/>
      <c r="G2750" s="109"/>
      <c r="H2750" s="109"/>
      <c r="I2750" s="110"/>
    </row>
    <row r="2751" spans="2:9">
      <c r="B2751" s="109"/>
      <c r="C2751" s="109"/>
      <c r="D2751" s="109"/>
      <c r="E2751" s="109"/>
      <c r="F2751" s="109"/>
      <c r="G2751" s="109"/>
      <c r="H2751" s="109"/>
      <c r="I2751" s="110"/>
    </row>
    <row r="2752" spans="2:9">
      <c r="B2752" s="109"/>
      <c r="C2752" s="109"/>
      <c r="D2752" s="109"/>
      <c r="E2752" s="109"/>
      <c r="F2752" s="109"/>
      <c r="G2752" s="109"/>
      <c r="H2752" s="109"/>
      <c r="I2752" s="110"/>
    </row>
    <row r="2753" spans="2:9">
      <c r="B2753" s="109"/>
      <c r="C2753" s="109"/>
      <c r="D2753" s="109"/>
      <c r="E2753" s="109"/>
      <c r="F2753" s="109"/>
      <c r="G2753" s="109"/>
      <c r="H2753" s="109"/>
      <c r="I2753" s="110"/>
    </row>
    <row r="2754" spans="2:9">
      <c r="B2754" s="109"/>
      <c r="C2754" s="109"/>
      <c r="D2754" s="109"/>
      <c r="E2754" s="109"/>
      <c r="F2754" s="109"/>
      <c r="G2754" s="109"/>
      <c r="H2754" s="109"/>
      <c r="I2754" s="110"/>
    </row>
    <row r="2755" spans="2:9">
      <c r="B2755" s="109"/>
      <c r="C2755" s="109"/>
      <c r="D2755" s="109"/>
      <c r="E2755" s="109"/>
      <c r="F2755" s="109"/>
      <c r="G2755" s="109"/>
      <c r="H2755" s="109"/>
      <c r="I2755" s="110"/>
    </row>
    <row r="2756" spans="2:9">
      <c r="B2756" s="109"/>
      <c r="C2756" s="109"/>
      <c r="D2756" s="109"/>
      <c r="E2756" s="109"/>
      <c r="F2756" s="109"/>
      <c r="G2756" s="109"/>
      <c r="H2756" s="109"/>
      <c r="I2756" s="110"/>
    </row>
    <row r="2757" spans="2:9">
      <c r="B2757" s="109"/>
      <c r="C2757" s="109"/>
      <c r="D2757" s="109"/>
      <c r="E2757" s="109"/>
      <c r="F2757" s="109"/>
      <c r="G2757" s="109"/>
      <c r="H2757" s="109"/>
      <c r="I2757" s="110"/>
    </row>
    <row r="2758" spans="2:9">
      <c r="B2758" s="109"/>
      <c r="C2758" s="109"/>
      <c r="D2758" s="109"/>
      <c r="E2758" s="109"/>
      <c r="F2758" s="109"/>
      <c r="G2758" s="109"/>
      <c r="H2758" s="109"/>
      <c r="I2758" s="110"/>
    </row>
    <row r="2759" spans="2:9">
      <c r="B2759" s="109"/>
      <c r="C2759" s="109"/>
      <c r="D2759" s="109"/>
      <c r="E2759" s="109"/>
      <c r="F2759" s="109"/>
      <c r="G2759" s="109"/>
      <c r="H2759" s="109"/>
      <c r="I2759" s="110"/>
    </row>
    <row r="2760" spans="2:9">
      <c r="B2760" s="109"/>
      <c r="C2760" s="109"/>
      <c r="D2760" s="109"/>
      <c r="E2760" s="109"/>
      <c r="F2760" s="109"/>
      <c r="G2760" s="109"/>
      <c r="H2760" s="109"/>
      <c r="I2760" s="110"/>
    </row>
    <row r="2761" spans="2:9">
      <c r="B2761" s="109"/>
      <c r="C2761" s="109"/>
      <c r="D2761" s="109"/>
      <c r="E2761" s="109"/>
      <c r="F2761" s="109"/>
      <c r="G2761" s="109"/>
      <c r="H2761" s="109"/>
      <c r="I2761" s="110"/>
    </row>
    <row r="2762" spans="2:9">
      <c r="B2762" s="109"/>
      <c r="C2762" s="109"/>
      <c r="D2762" s="109"/>
      <c r="E2762" s="109"/>
      <c r="F2762" s="109"/>
      <c r="G2762" s="109"/>
      <c r="H2762" s="109"/>
      <c r="I2762" s="110"/>
    </row>
    <row r="2763" spans="2:9">
      <c r="B2763" s="109"/>
      <c r="C2763" s="109"/>
      <c r="D2763" s="109"/>
      <c r="E2763" s="109"/>
      <c r="F2763" s="109"/>
      <c r="G2763" s="109"/>
      <c r="H2763" s="109"/>
      <c r="I2763" s="110"/>
    </row>
    <row r="2764" spans="2:9">
      <c r="B2764" s="109"/>
      <c r="C2764" s="109"/>
      <c r="D2764" s="109"/>
      <c r="E2764" s="109"/>
      <c r="F2764" s="109"/>
      <c r="G2764" s="109"/>
      <c r="H2764" s="109"/>
      <c r="I2764" s="110"/>
    </row>
    <row r="2765" spans="2:9">
      <c r="B2765" s="109"/>
      <c r="C2765" s="109"/>
      <c r="D2765" s="109"/>
      <c r="E2765" s="109"/>
      <c r="F2765" s="109"/>
      <c r="G2765" s="109"/>
      <c r="H2765" s="109"/>
      <c r="I2765" s="110"/>
    </row>
    <row r="2766" spans="2:9">
      <c r="B2766" s="109"/>
      <c r="C2766" s="109"/>
      <c r="D2766" s="109"/>
      <c r="E2766" s="109"/>
      <c r="F2766" s="109"/>
      <c r="G2766" s="109"/>
      <c r="H2766" s="109"/>
      <c r="I2766" s="110"/>
    </row>
    <row r="2767" spans="2:9">
      <c r="B2767" s="109"/>
      <c r="C2767" s="109"/>
      <c r="D2767" s="109"/>
      <c r="E2767" s="109"/>
      <c r="F2767" s="109"/>
      <c r="G2767" s="109"/>
      <c r="H2767" s="109"/>
      <c r="I2767" s="110"/>
    </row>
    <row r="2768" spans="2:9">
      <c r="B2768" s="109"/>
      <c r="C2768" s="109"/>
      <c r="D2768" s="109"/>
      <c r="E2768" s="109"/>
      <c r="F2768" s="109"/>
      <c r="G2768" s="109"/>
      <c r="H2768" s="109"/>
      <c r="I2768" s="110"/>
    </row>
    <row r="2769" spans="2:9">
      <c r="B2769" s="109"/>
      <c r="C2769" s="109"/>
      <c r="D2769" s="109"/>
      <c r="E2769" s="109"/>
      <c r="F2769" s="109"/>
      <c r="G2769" s="109"/>
      <c r="H2769" s="109"/>
      <c r="I2769" s="110"/>
    </row>
    <row r="2770" spans="2:9">
      <c r="B2770" s="109"/>
      <c r="C2770" s="109"/>
      <c r="D2770" s="109"/>
      <c r="E2770" s="109"/>
      <c r="F2770" s="109"/>
      <c r="G2770" s="109"/>
      <c r="H2770" s="109"/>
      <c r="I2770" s="110"/>
    </row>
    <row r="2771" spans="2:9">
      <c r="B2771" s="109"/>
      <c r="C2771" s="109"/>
      <c r="D2771" s="109"/>
      <c r="E2771" s="109"/>
      <c r="F2771" s="109"/>
      <c r="G2771" s="109"/>
      <c r="H2771" s="109"/>
      <c r="I2771" s="110"/>
    </row>
    <row r="2772" spans="2:9">
      <c r="B2772" s="109"/>
      <c r="C2772" s="109"/>
      <c r="D2772" s="109"/>
      <c r="E2772" s="109"/>
      <c r="F2772" s="109"/>
      <c r="G2772" s="109"/>
      <c r="H2772" s="109"/>
      <c r="I2772" s="110"/>
    </row>
    <row r="2773" spans="2:9">
      <c r="B2773" s="109"/>
      <c r="C2773" s="109"/>
      <c r="D2773" s="109"/>
      <c r="E2773" s="109"/>
      <c r="F2773" s="109"/>
      <c r="G2773" s="109"/>
      <c r="H2773" s="109"/>
      <c r="I2773" s="110"/>
    </row>
    <row r="2774" spans="2:9">
      <c r="B2774" s="109"/>
      <c r="C2774" s="109"/>
      <c r="D2774" s="109"/>
      <c r="E2774" s="109"/>
      <c r="F2774" s="109"/>
      <c r="G2774" s="109"/>
      <c r="H2774" s="109"/>
      <c r="I2774" s="110"/>
    </row>
    <row r="2775" spans="2:9">
      <c r="B2775" s="109"/>
      <c r="C2775" s="109"/>
      <c r="D2775" s="109"/>
      <c r="E2775" s="109"/>
      <c r="F2775" s="109"/>
      <c r="G2775" s="109"/>
      <c r="H2775" s="109"/>
      <c r="I2775" s="110"/>
    </row>
    <row r="2776" spans="2:9">
      <c r="B2776" s="109"/>
      <c r="C2776" s="109"/>
      <c r="D2776" s="109"/>
      <c r="E2776" s="109"/>
      <c r="F2776" s="109"/>
      <c r="G2776" s="109"/>
      <c r="H2776" s="109"/>
      <c r="I2776" s="110"/>
    </row>
    <row r="2777" spans="2:9">
      <c r="B2777" s="109"/>
      <c r="C2777" s="109"/>
      <c r="D2777" s="109"/>
      <c r="E2777" s="109"/>
      <c r="F2777" s="109"/>
      <c r="G2777" s="109"/>
      <c r="H2777" s="109"/>
      <c r="I2777" s="110"/>
    </row>
    <row r="2778" spans="2:9">
      <c r="B2778" s="109"/>
      <c r="C2778" s="109"/>
      <c r="D2778" s="109"/>
      <c r="E2778" s="109"/>
      <c r="F2778" s="109"/>
      <c r="G2778" s="109"/>
      <c r="H2778" s="109"/>
      <c r="I2778" s="110"/>
    </row>
    <row r="2779" spans="2:9">
      <c r="B2779" s="109"/>
      <c r="C2779" s="109"/>
      <c r="D2779" s="109"/>
      <c r="E2779" s="109"/>
      <c r="F2779" s="109"/>
      <c r="G2779" s="109"/>
      <c r="H2779" s="109"/>
      <c r="I2779" s="110"/>
    </row>
    <row r="2780" spans="2:9">
      <c r="B2780" s="109"/>
      <c r="C2780" s="109"/>
      <c r="D2780" s="109"/>
      <c r="E2780" s="109"/>
      <c r="F2780" s="109"/>
      <c r="G2780" s="109"/>
      <c r="H2780" s="109"/>
      <c r="I2780" s="110"/>
    </row>
    <row r="2781" spans="2:9">
      <c r="B2781" s="109"/>
      <c r="C2781" s="109"/>
      <c r="D2781" s="109"/>
      <c r="E2781" s="109"/>
      <c r="F2781" s="109"/>
      <c r="G2781" s="109"/>
      <c r="H2781" s="109"/>
      <c r="I2781" s="110"/>
    </row>
    <row r="2782" spans="2:9">
      <c r="B2782" s="109"/>
      <c r="C2782" s="109"/>
      <c r="D2782" s="109"/>
      <c r="E2782" s="109"/>
      <c r="F2782" s="109"/>
      <c r="G2782" s="109"/>
      <c r="H2782" s="109"/>
      <c r="I2782" s="110"/>
    </row>
    <row r="2783" spans="2:9">
      <c r="B2783" s="109"/>
      <c r="C2783" s="109"/>
      <c r="D2783" s="109"/>
      <c r="E2783" s="109"/>
      <c r="F2783" s="109"/>
      <c r="G2783" s="109"/>
      <c r="H2783" s="109"/>
      <c r="I2783" s="110"/>
    </row>
    <row r="2784" spans="2:9">
      <c r="B2784" s="109"/>
      <c r="C2784" s="109"/>
      <c r="D2784" s="109"/>
      <c r="E2784" s="109"/>
      <c r="F2784" s="109"/>
      <c r="G2784" s="109"/>
      <c r="H2784" s="109"/>
      <c r="I2784" s="110"/>
    </row>
    <row r="2785" spans="2:9">
      <c r="B2785" s="109"/>
      <c r="C2785" s="109"/>
      <c r="D2785" s="109"/>
      <c r="E2785" s="109"/>
      <c r="F2785" s="109"/>
      <c r="G2785" s="109"/>
      <c r="H2785" s="109"/>
      <c r="I2785" s="110"/>
    </row>
    <row r="2786" spans="2:9">
      <c r="B2786" s="109"/>
      <c r="C2786" s="109"/>
      <c r="D2786" s="109"/>
      <c r="E2786" s="109"/>
      <c r="F2786" s="109"/>
      <c r="G2786" s="109"/>
      <c r="H2786" s="109"/>
      <c r="I2786" s="110"/>
    </row>
    <row r="2787" spans="2:9">
      <c r="B2787" s="109"/>
      <c r="C2787" s="109"/>
      <c r="D2787" s="109"/>
      <c r="E2787" s="109"/>
      <c r="F2787" s="109"/>
      <c r="G2787" s="109"/>
      <c r="H2787" s="109"/>
      <c r="I2787" s="110"/>
    </row>
    <row r="2788" spans="2:9">
      <c r="B2788" s="109"/>
      <c r="C2788" s="109"/>
      <c r="D2788" s="109"/>
      <c r="E2788" s="109"/>
      <c r="F2788" s="109"/>
      <c r="G2788" s="109"/>
      <c r="H2788" s="109"/>
      <c r="I2788" s="110"/>
    </row>
    <row r="2789" spans="2:9">
      <c r="B2789" s="109"/>
      <c r="C2789" s="109"/>
      <c r="D2789" s="109"/>
      <c r="E2789" s="109"/>
      <c r="F2789" s="109"/>
      <c r="G2789" s="109"/>
      <c r="H2789" s="109"/>
      <c r="I2789" s="110"/>
    </row>
    <row r="2790" spans="2:9">
      <c r="B2790" s="109"/>
      <c r="C2790" s="109"/>
      <c r="D2790" s="109"/>
      <c r="E2790" s="109"/>
      <c r="F2790" s="109"/>
      <c r="G2790" s="109"/>
      <c r="H2790" s="109"/>
      <c r="I2790" s="110"/>
    </row>
    <row r="2791" spans="2:9">
      <c r="B2791" s="109"/>
      <c r="C2791" s="109"/>
      <c r="D2791" s="109"/>
      <c r="E2791" s="109"/>
      <c r="F2791" s="109"/>
      <c r="G2791" s="109"/>
      <c r="H2791" s="109"/>
      <c r="I2791" s="110"/>
    </row>
    <row r="2792" spans="2:9">
      <c r="B2792" s="109"/>
      <c r="C2792" s="109"/>
      <c r="D2792" s="109"/>
      <c r="E2792" s="109"/>
      <c r="F2792" s="109"/>
      <c r="G2792" s="109"/>
      <c r="H2792" s="109"/>
      <c r="I2792" s="110"/>
    </row>
    <row r="2793" spans="2:9">
      <c r="B2793" s="109"/>
      <c r="C2793" s="109"/>
      <c r="D2793" s="109"/>
      <c r="E2793" s="109"/>
      <c r="F2793" s="109"/>
      <c r="G2793" s="109"/>
      <c r="H2793" s="109"/>
      <c r="I2793" s="110"/>
    </row>
    <row r="2794" spans="2:9">
      <c r="B2794" s="109"/>
      <c r="C2794" s="109"/>
      <c r="D2794" s="109"/>
      <c r="E2794" s="109"/>
      <c r="F2794" s="109"/>
      <c r="G2794" s="109"/>
      <c r="H2794" s="109"/>
      <c r="I2794" s="110"/>
    </row>
    <row r="2795" spans="2:9">
      <c r="B2795" s="109"/>
      <c r="C2795" s="109"/>
      <c r="D2795" s="109"/>
      <c r="E2795" s="109"/>
      <c r="F2795" s="109"/>
      <c r="G2795" s="109"/>
      <c r="H2795" s="109"/>
      <c r="I2795" s="110"/>
    </row>
    <row r="2796" spans="2:9">
      <c r="B2796" s="109"/>
      <c r="C2796" s="109"/>
      <c r="D2796" s="109"/>
      <c r="E2796" s="109"/>
      <c r="F2796" s="109"/>
      <c r="G2796" s="109"/>
      <c r="H2796" s="109"/>
      <c r="I2796" s="110"/>
    </row>
    <row r="2797" spans="2:9">
      <c r="B2797" s="109"/>
      <c r="C2797" s="109"/>
      <c r="D2797" s="109"/>
      <c r="E2797" s="109"/>
      <c r="F2797" s="109"/>
      <c r="G2797" s="109"/>
      <c r="H2797" s="109"/>
      <c r="I2797" s="110"/>
    </row>
    <row r="2798" spans="2:9">
      <c r="B2798" s="109"/>
      <c r="C2798" s="109"/>
      <c r="D2798" s="109"/>
      <c r="E2798" s="109"/>
      <c r="F2798" s="109"/>
      <c r="G2798" s="109"/>
      <c r="H2798" s="109"/>
      <c r="I2798" s="110"/>
    </row>
    <row r="2799" spans="2:9">
      <c r="B2799" s="109"/>
      <c r="C2799" s="109"/>
      <c r="D2799" s="109"/>
      <c r="E2799" s="109"/>
      <c r="F2799" s="109"/>
      <c r="G2799" s="109"/>
      <c r="H2799" s="109"/>
      <c r="I2799" s="110"/>
    </row>
    <row r="2800" spans="2:9">
      <c r="B2800" s="109"/>
      <c r="C2800" s="109"/>
      <c r="D2800" s="109"/>
      <c r="E2800" s="109"/>
      <c r="F2800" s="109"/>
      <c r="G2800" s="109"/>
      <c r="H2800" s="109"/>
      <c r="I2800" s="110"/>
    </row>
    <row r="2801" spans="2:9">
      <c r="B2801" s="109"/>
      <c r="C2801" s="109"/>
      <c r="D2801" s="109"/>
      <c r="E2801" s="109"/>
      <c r="F2801" s="109"/>
      <c r="G2801" s="109"/>
      <c r="H2801" s="109"/>
      <c r="I2801" s="110"/>
    </row>
    <row r="2802" spans="2:9">
      <c r="B2802" s="109"/>
      <c r="C2802" s="109"/>
      <c r="D2802" s="109"/>
      <c r="E2802" s="109"/>
      <c r="F2802" s="109"/>
      <c r="G2802" s="109"/>
      <c r="H2802" s="109"/>
      <c r="I2802" s="110"/>
    </row>
    <row r="2803" spans="2:9">
      <c r="B2803" s="109"/>
      <c r="C2803" s="109"/>
      <c r="D2803" s="109"/>
      <c r="E2803" s="109"/>
      <c r="F2803" s="109"/>
      <c r="G2803" s="109"/>
      <c r="H2803" s="109"/>
      <c r="I2803" s="110"/>
    </row>
    <row r="2804" spans="2:9">
      <c r="B2804" s="109"/>
      <c r="C2804" s="109"/>
      <c r="D2804" s="109"/>
      <c r="E2804" s="109"/>
      <c r="F2804" s="109"/>
      <c r="G2804" s="109"/>
      <c r="H2804" s="109"/>
      <c r="I2804" s="110"/>
    </row>
    <row r="2805" spans="2:9">
      <c r="B2805" s="109"/>
      <c r="C2805" s="109"/>
      <c r="D2805" s="109"/>
      <c r="E2805" s="109"/>
      <c r="F2805" s="109"/>
      <c r="G2805" s="109"/>
      <c r="H2805" s="109"/>
      <c r="I2805" s="110"/>
    </row>
    <row r="2806" spans="2:9">
      <c r="B2806" s="109"/>
      <c r="C2806" s="109"/>
      <c r="D2806" s="109"/>
      <c r="E2806" s="109"/>
      <c r="F2806" s="109"/>
      <c r="G2806" s="109"/>
      <c r="H2806" s="109"/>
      <c r="I2806" s="110"/>
    </row>
    <row r="2807" spans="2:9">
      <c r="B2807" s="109"/>
      <c r="C2807" s="109"/>
      <c r="D2807" s="109"/>
      <c r="E2807" s="109"/>
      <c r="F2807" s="109"/>
      <c r="G2807" s="109"/>
      <c r="H2807" s="109"/>
      <c r="I2807" s="110"/>
    </row>
    <row r="2808" spans="2:9">
      <c r="B2808" s="109"/>
      <c r="C2808" s="109"/>
      <c r="D2808" s="109"/>
      <c r="E2808" s="109"/>
      <c r="F2808" s="109"/>
      <c r="G2808" s="109"/>
      <c r="H2808" s="109"/>
      <c r="I2808" s="110"/>
    </row>
    <row r="2809" spans="2:9">
      <c r="B2809" s="109"/>
      <c r="C2809" s="109"/>
      <c r="D2809" s="109"/>
      <c r="E2809" s="109"/>
      <c r="F2809" s="109"/>
      <c r="G2809" s="109"/>
      <c r="H2809" s="109"/>
      <c r="I2809" s="110"/>
    </row>
    <row r="2810" spans="2:9">
      <c r="B2810" s="109"/>
      <c r="C2810" s="109"/>
      <c r="D2810" s="109"/>
      <c r="E2810" s="109"/>
      <c r="F2810" s="109"/>
      <c r="G2810" s="109"/>
      <c r="H2810" s="109"/>
      <c r="I2810" s="110"/>
    </row>
    <row r="2811" spans="2:9">
      <c r="B2811" s="109"/>
      <c r="C2811" s="109"/>
      <c r="D2811" s="109"/>
      <c r="E2811" s="109"/>
      <c r="F2811" s="109"/>
      <c r="G2811" s="109"/>
      <c r="H2811" s="109"/>
      <c r="I2811" s="110"/>
    </row>
    <row r="2812" spans="2:9">
      <c r="B2812" s="109"/>
      <c r="C2812" s="109"/>
      <c r="D2812" s="109"/>
      <c r="E2812" s="109"/>
      <c r="F2812" s="109"/>
      <c r="G2812" s="109"/>
      <c r="H2812" s="109"/>
      <c r="I2812" s="110"/>
    </row>
    <row r="2813" spans="2:9">
      <c r="B2813" s="109"/>
      <c r="C2813" s="109"/>
      <c r="D2813" s="109"/>
      <c r="E2813" s="109"/>
      <c r="F2813" s="109"/>
      <c r="G2813" s="109"/>
      <c r="H2813" s="109"/>
      <c r="I2813" s="110"/>
    </row>
    <row r="2814" spans="2:9">
      <c r="B2814" s="109"/>
      <c r="C2814" s="109"/>
      <c r="D2814" s="109"/>
      <c r="E2814" s="109"/>
      <c r="F2814" s="109"/>
      <c r="G2814" s="109"/>
      <c r="H2814" s="109"/>
      <c r="I2814" s="110"/>
    </row>
    <row r="2815" spans="2:9">
      <c r="B2815" s="109"/>
      <c r="C2815" s="109"/>
      <c r="D2815" s="109"/>
      <c r="E2815" s="109"/>
      <c r="F2815" s="109"/>
      <c r="G2815" s="109"/>
      <c r="H2815" s="109"/>
      <c r="I2815" s="110"/>
    </row>
    <row r="2816" spans="2:9">
      <c r="B2816" s="109"/>
      <c r="C2816" s="109"/>
      <c r="D2816" s="109"/>
      <c r="E2816" s="109"/>
      <c r="F2816" s="109"/>
      <c r="G2816" s="109"/>
      <c r="H2816" s="109"/>
      <c r="I2816" s="110"/>
    </row>
    <row r="2817" spans="2:9">
      <c r="B2817" s="109"/>
      <c r="C2817" s="109"/>
      <c r="D2817" s="109"/>
      <c r="E2817" s="109"/>
      <c r="F2817" s="109"/>
      <c r="G2817" s="109"/>
      <c r="H2817" s="109"/>
      <c r="I2817" s="110"/>
    </row>
    <row r="2818" spans="2:9">
      <c r="B2818" s="109"/>
      <c r="C2818" s="109"/>
      <c r="D2818" s="109"/>
      <c r="E2818" s="109"/>
      <c r="F2818" s="109"/>
      <c r="G2818" s="109"/>
      <c r="H2818" s="109"/>
      <c r="I2818" s="110"/>
    </row>
    <row r="2819" spans="2:9">
      <c r="B2819" s="109"/>
      <c r="C2819" s="109"/>
      <c r="D2819" s="109"/>
      <c r="E2819" s="109"/>
      <c r="F2819" s="109"/>
      <c r="G2819" s="109"/>
      <c r="H2819" s="109"/>
      <c r="I2819" s="110"/>
    </row>
    <row r="2820" spans="2:9">
      <c r="B2820" s="109"/>
      <c r="C2820" s="109"/>
      <c r="D2820" s="109"/>
      <c r="E2820" s="109"/>
      <c r="F2820" s="109"/>
      <c r="G2820" s="109"/>
      <c r="H2820" s="109"/>
      <c r="I2820" s="110"/>
    </row>
    <row r="2821" spans="2:9">
      <c r="B2821" s="109"/>
      <c r="C2821" s="109"/>
      <c r="D2821" s="109"/>
      <c r="E2821" s="109"/>
      <c r="F2821" s="109"/>
      <c r="G2821" s="109"/>
      <c r="H2821" s="109"/>
      <c r="I2821" s="110"/>
    </row>
    <row r="2822" spans="2:9">
      <c r="B2822" s="109"/>
      <c r="C2822" s="109"/>
      <c r="D2822" s="109"/>
      <c r="E2822" s="109"/>
      <c r="F2822" s="109"/>
      <c r="G2822" s="109"/>
      <c r="H2822" s="109"/>
      <c r="I2822" s="110"/>
    </row>
    <row r="2823" spans="2:9">
      <c r="B2823" s="109"/>
      <c r="C2823" s="109"/>
      <c r="D2823" s="109"/>
      <c r="E2823" s="109"/>
      <c r="F2823" s="109"/>
      <c r="G2823" s="109"/>
      <c r="H2823" s="109"/>
      <c r="I2823" s="110"/>
    </row>
    <row r="2824" spans="2:9">
      <c r="B2824" s="109"/>
      <c r="C2824" s="109"/>
      <c r="D2824" s="109"/>
      <c r="E2824" s="109"/>
      <c r="F2824" s="109"/>
      <c r="G2824" s="109"/>
      <c r="H2824" s="109"/>
      <c r="I2824" s="110"/>
    </row>
    <row r="2825" spans="2:9">
      <c r="B2825" s="109"/>
      <c r="C2825" s="109"/>
      <c r="D2825" s="109"/>
      <c r="E2825" s="109"/>
      <c r="F2825" s="109"/>
      <c r="G2825" s="109"/>
      <c r="H2825" s="109"/>
      <c r="I2825" s="110"/>
    </row>
    <row r="2826" spans="2:9">
      <c r="B2826" s="109"/>
      <c r="C2826" s="109"/>
      <c r="D2826" s="109"/>
      <c r="E2826" s="109"/>
      <c r="F2826" s="109"/>
      <c r="G2826" s="109"/>
      <c r="H2826" s="109"/>
      <c r="I2826" s="110"/>
    </row>
    <row r="2827" spans="2:9">
      <c r="B2827" s="109"/>
      <c r="C2827" s="109"/>
      <c r="D2827" s="109"/>
      <c r="E2827" s="109"/>
      <c r="F2827" s="109"/>
      <c r="G2827" s="109"/>
      <c r="H2827" s="109"/>
      <c r="I2827" s="110"/>
    </row>
    <row r="2828" spans="2:9">
      <c r="B2828" s="109"/>
      <c r="C2828" s="109"/>
      <c r="D2828" s="109"/>
      <c r="E2828" s="109"/>
      <c r="F2828" s="109"/>
      <c r="G2828" s="109"/>
      <c r="H2828" s="109"/>
      <c r="I2828" s="110"/>
    </row>
    <row r="2829" spans="2:9">
      <c r="B2829" s="109"/>
      <c r="C2829" s="109"/>
      <c r="D2829" s="109"/>
      <c r="E2829" s="109"/>
      <c r="F2829" s="109"/>
      <c r="G2829" s="109"/>
      <c r="H2829" s="109"/>
      <c r="I2829" s="110"/>
    </row>
    <row r="2830" spans="2:9">
      <c r="B2830" s="109"/>
      <c r="C2830" s="109"/>
      <c r="D2830" s="109"/>
      <c r="E2830" s="109"/>
      <c r="F2830" s="109"/>
      <c r="G2830" s="109"/>
      <c r="H2830" s="109"/>
      <c r="I2830" s="110"/>
    </row>
    <row r="2831" spans="2:9">
      <c r="B2831" s="109"/>
      <c r="C2831" s="109"/>
      <c r="D2831" s="109"/>
      <c r="E2831" s="109"/>
      <c r="F2831" s="109"/>
      <c r="G2831" s="109"/>
      <c r="H2831" s="109"/>
      <c r="I2831" s="110"/>
    </row>
    <row r="2832" spans="2:9">
      <c r="B2832" s="109"/>
      <c r="C2832" s="109"/>
      <c r="D2832" s="109"/>
      <c r="E2832" s="109"/>
      <c r="F2832" s="109"/>
      <c r="G2832" s="109"/>
      <c r="H2832" s="109"/>
      <c r="I2832" s="110"/>
    </row>
    <row r="2833" spans="2:9">
      <c r="B2833" s="109"/>
      <c r="C2833" s="109"/>
      <c r="D2833" s="109"/>
      <c r="E2833" s="109"/>
      <c r="F2833" s="109"/>
      <c r="G2833" s="109"/>
      <c r="H2833" s="109"/>
      <c r="I2833" s="110"/>
    </row>
    <row r="2834" spans="2:9">
      <c r="B2834" s="109"/>
      <c r="C2834" s="109"/>
      <c r="D2834" s="109"/>
      <c r="E2834" s="109"/>
      <c r="F2834" s="109"/>
      <c r="G2834" s="109"/>
      <c r="H2834" s="109"/>
      <c r="I2834" s="110"/>
    </row>
    <row r="2835" spans="2:9">
      <c r="B2835" s="109"/>
      <c r="C2835" s="109"/>
      <c r="D2835" s="109"/>
      <c r="E2835" s="109"/>
      <c r="F2835" s="109"/>
      <c r="G2835" s="109"/>
      <c r="H2835" s="109"/>
      <c r="I2835" s="110"/>
    </row>
    <row r="2836" spans="2:9">
      <c r="B2836" s="109"/>
      <c r="C2836" s="109"/>
      <c r="D2836" s="109"/>
      <c r="E2836" s="109"/>
      <c r="F2836" s="109"/>
      <c r="G2836" s="109"/>
      <c r="H2836" s="109"/>
      <c r="I2836" s="110"/>
    </row>
    <row r="2837" spans="2:9">
      <c r="B2837" s="109"/>
      <c r="C2837" s="109"/>
      <c r="D2837" s="109"/>
      <c r="E2837" s="109"/>
      <c r="F2837" s="109"/>
      <c r="G2837" s="109"/>
      <c r="H2837" s="109"/>
      <c r="I2837" s="110"/>
    </row>
    <row r="2838" spans="2:9">
      <c r="B2838" s="109"/>
      <c r="C2838" s="109"/>
      <c r="D2838" s="109"/>
      <c r="E2838" s="109"/>
      <c r="F2838" s="109"/>
      <c r="G2838" s="109"/>
      <c r="H2838" s="109"/>
      <c r="I2838" s="110"/>
    </row>
    <row r="2839" spans="2:9">
      <c r="B2839" s="109"/>
      <c r="C2839" s="109"/>
      <c r="D2839" s="109"/>
      <c r="E2839" s="109"/>
      <c r="F2839" s="109"/>
      <c r="G2839" s="109"/>
      <c r="H2839" s="109"/>
      <c r="I2839" s="110"/>
    </row>
    <row r="2840" spans="2:9">
      <c r="B2840" s="109"/>
      <c r="C2840" s="109"/>
      <c r="D2840" s="109"/>
      <c r="E2840" s="109"/>
      <c r="F2840" s="109"/>
      <c r="G2840" s="109"/>
      <c r="H2840" s="109"/>
      <c r="I2840" s="110"/>
    </row>
    <row r="2841" spans="2:9">
      <c r="B2841" s="109"/>
      <c r="C2841" s="109"/>
      <c r="D2841" s="109"/>
      <c r="E2841" s="109"/>
      <c r="F2841" s="109"/>
      <c r="G2841" s="109"/>
      <c r="H2841" s="109"/>
      <c r="I2841" s="110"/>
    </row>
    <row r="2842" spans="2:9">
      <c r="B2842" s="109"/>
      <c r="C2842" s="109"/>
      <c r="D2842" s="109"/>
      <c r="E2842" s="109"/>
      <c r="F2842" s="109"/>
      <c r="G2842" s="109"/>
      <c r="H2842" s="109"/>
      <c r="I2842" s="110"/>
    </row>
    <row r="2843" spans="2:9">
      <c r="B2843" s="109"/>
      <c r="C2843" s="109"/>
      <c r="D2843" s="109"/>
      <c r="E2843" s="109"/>
      <c r="F2843" s="109"/>
      <c r="G2843" s="109"/>
      <c r="H2843" s="109"/>
      <c r="I2843" s="110"/>
    </row>
    <row r="2844" spans="2:9">
      <c r="B2844" s="109"/>
      <c r="C2844" s="109"/>
      <c r="D2844" s="109"/>
      <c r="E2844" s="109"/>
      <c r="F2844" s="109"/>
      <c r="G2844" s="109"/>
      <c r="H2844" s="109"/>
      <c r="I2844" s="110"/>
    </row>
    <row r="2845" spans="2:9">
      <c r="B2845" s="109"/>
      <c r="C2845" s="109"/>
      <c r="D2845" s="109"/>
      <c r="E2845" s="109"/>
      <c r="F2845" s="109"/>
      <c r="G2845" s="109"/>
      <c r="H2845" s="109"/>
      <c r="I2845" s="110"/>
    </row>
    <row r="2846" spans="2:9">
      <c r="B2846" s="109"/>
      <c r="C2846" s="109"/>
      <c r="D2846" s="109"/>
      <c r="E2846" s="109"/>
      <c r="F2846" s="109"/>
      <c r="G2846" s="109"/>
      <c r="H2846" s="109"/>
      <c r="I2846" s="110"/>
    </row>
    <row r="2847" spans="2:9">
      <c r="B2847" s="109"/>
      <c r="C2847" s="109"/>
      <c r="D2847" s="109"/>
      <c r="E2847" s="109"/>
      <c r="F2847" s="109"/>
      <c r="G2847" s="109"/>
      <c r="H2847" s="109"/>
      <c r="I2847" s="110"/>
    </row>
    <row r="2848" spans="2:9">
      <c r="B2848" s="109"/>
      <c r="C2848" s="109"/>
      <c r="D2848" s="109"/>
      <c r="E2848" s="109"/>
      <c r="F2848" s="109"/>
      <c r="G2848" s="109"/>
      <c r="H2848" s="109"/>
      <c r="I2848" s="110"/>
    </row>
    <row r="2849" spans="2:9">
      <c r="B2849" s="109"/>
      <c r="C2849" s="109"/>
      <c r="D2849" s="109"/>
      <c r="E2849" s="109"/>
      <c r="F2849" s="109"/>
      <c r="G2849" s="109"/>
      <c r="H2849" s="109"/>
      <c r="I2849" s="110"/>
    </row>
    <row r="2850" spans="2:9">
      <c r="B2850" s="109"/>
      <c r="C2850" s="109"/>
      <c r="D2850" s="109"/>
      <c r="E2850" s="109"/>
      <c r="F2850" s="109"/>
      <c r="G2850" s="109"/>
      <c r="H2850" s="109"/>
      <c r="I2850" s="110"/>
    </row>
    <row r="2851" spans="2:9">
      <c r="B2851" s="109"/>
      <c r="C2851" s="109"/>
      <c r="D2851" s="109"/>
      <c r="E2851" s="109"/>
      <c r="F2851" s="109"/>
      <c r="G2851" s="109"/>
      <c r="H2851" s="109"/>
      <c r="I2851" s="110"/>
    </row>
    <row r="2852" spans="2:9">
      <c r="B2852" s="109"/>
      <c r="C2852" s="109"/>
      <c r="D2852" s="109"/>
      <c r="E2852" s="109"/>
      <c r="F2852" s="109"/>
      <c r="G2852" s="109"/>
      <c r="H2852" s="109"/>
      <c r="I2852" s="110"/>
    </row>
    <row r="2853" spans="2:9">
      <c r="B2853" s="109"/>
      <c r="C2853" s="109"/>
      <c r="D2853" s="109"/>
      <c r="E2853" s="109"/>
      <c r="F2853" s="109"/>
      <c r="G2853" s="109"/>
      <c r="H2853" s="109"/>
      <c r="I2853" s="110"/>
    </row>
    <row r="2854" spans="2:9">
      <c r="B2854" s="109"/>
      <c r="C2854" s="109"/>
      <c r="D2854" s="109"/>
      <c r="E2854" s="109"/>
      <c r="F2854" s="109"/>
      <c r="G2854" s="109"/>
      <c r="H2854" s="109"/>
      <c r="I2854" s="110"/>
    </row>
    <row r="2855" spans="2:9">
      <c r="B2855" s="109"/>
      <c r="C2855" s="109"/>
      <c r="D2855" s="109"/>
      <c r="E2855" s="109"/>
      <c r="F2855" s="109"/>
      <c r="G2855" s="109"/>
      <c r="H2855" s="109"/>
      <c r="I2855" s="110"/>
    </row>
    <row r="2856" spans="2:9">
      <c r="B2856" s="109"/>
      <c r="C2856" s="109"/>
      <c r="D2856" s="109"/>
      <c r="E2856" s="109"/>
      <c r="F2856" s="109"/>
      <c r="G2856" s="109"/>
      <c r="H2856" s="109"/>
      <c r="I2856" s="110"/>
    </row>
    <row r="2857" spans="2:9">
      <c r="B2857" s="109"/>
      <c r="C2857" s="109"/>
      <c r="D2857" s="109"/>
      <c r="E2857" s="109"/>
      <c r="F2857" s="109"/>
      <c r="G2857" s="109"/>
      <c r="H2857" s="109"/>
      <c r="I2857" s="110"/>
    </row>
    <row r="2858" spans="2:9">
      <c r="B2858" s="109"/>
      <c r="C2858" s="109"/>
      <c r="D2858" s="109"/>
      <c r="E2858" s="109"/>
      <c r="F2858" s="109"/>
      <c r="G2858" s="109"/>
      <c r="H2858" s="109"/>
      <c r="I2858" s="110"/>
    </row>
    <row r="2859" spans="2:9">
      <c r="B2859" s="109"/>
      <c r="C2859" s="109"/>
      <c r="D2859" s="109"/>
      <c r="E2859" s="109"/>
      <c r="F2859" s="109"/>
      <c r="G2859" s="109"/>
      <c r="H2859" s="109"/>
      <c r="I2859" s="110"/>
    </row>
    <row r="2860" spans="2:9">
      <c r="B2860" s="109"/>
      <c r="C2860" s="109"/>
      <c r="D2860" s="109"/>
      <c r="E2860" s="109"/>
      <c r="F2860" s="109"/>
      <c r="G2860" s="109"/>
      <c r="H2860" s="109"/>
      <c r="I2860" s="110"/>
    </row>
    <row r="2861" spans="2:9">
      <c r="B2861" s="109"/>
      <c r="C2861" s="109"/>
      <c r="D2861" s="109"/>
      <c r="E2861" s="109"/>
      <c r="F2861" s="109"/>
      <c r="G2861" s="109"/>
      <c r="H2861" s="109"/>
      <c r="I2861" s="110"/>
    </row>
    <row r="2862" spans="2:9">
      <c r="B2862" s="109"/>
      <c r="C2862" s="109"/>
      <c r="D2862" s="109"/>
      <c r="E2862" s="109"/>
      <c r="F2862" s="109"/>
      <c r="G2862" s="109"/>
      <c r="H2862" s="109"/>
      <c r="I2862" s="110"/>
    </row>
    <row r="2863" spans="2:9">
      <c r="B2863" s="109"/>
      <c r="C2863" s="109"/>
      <c r="D2863" s="109"/>
      <c r="E2863" s="109"/>
      <c r="F2863" s="109"/>
      <c r="G2863" s="109"/>
      <c r="H2863" s="109"/>
      <c r="I2863" s="110"/>
    </row>
    <row r="2864" spans="2:9">
      <c r="B2864" s="109"/>
      <c r="C2864" s="109"/>
      <c r="D2864" s="109"/>
      <c r="E2864" s="109"/>
      <c r="F2864" s="109"/>
      <c r="G2864" s="109"/>
      <c r="H2864" s="109"/>
      <c r="I2864" s="110"/>
    </row>
    <row r="2865" spans="2:9">
      <c r="B2865" s="109"/>
      <c r="C2865" s="109"/>
      <c r="D2865" s="109"/>
      <c r="E2865" s="109"/>
      <c r="F2865" s="109"/>
      <c r="G2865" s="109"/>
      <c r="H2865" s="109"/>
      <c r="I2865" s="110"/>
    </row>
    <row r="2866" spans="2:9">
      <c r="B2866" s="109"/>
      <c r="C2866" s="109"/>
      <c r="D2866" s="109"/>
      <c r="E2866" s="109"/>
      <c r="F2866" s="109"/>
      <c r="G2866" s="109"/>
      <c r="H2866" s="109"/>
      <c r="I2866" s="110"/>
    </row>
    <row r="2867" spans="2:9">
      <c r="B2867" s="109"/>
      <c r="C2867" s="109"/>
      <c r="D2867" s="109"/>
      <c r="E2867" s="109"/>
      <c r="F2867" s="109"/>
      <c r="G2867" s="109"/>
      <c r="H2867" s="109"/>
      <c r="I2867" s="110"/>
    </row>
    <row r="2868" spans="2:9">
      <c r="B2868" s="109"/>
      <c r="C2868" s="109"/>
      <c r="D2868" s="109"/>
      <c r="E2868" s="109"/>
      <c r="F2868" s="109"/>
      <c r="G2868" s="109"/>
      <c r="H2868" s="109"/>
      <c r="I2868" s="110"/>
    </row>
    <row r="2869" spans="2:9">
      <c r="B2869" s="109"/>
      <c r="C2869" s="109"/>
      <c r="D2869" s="109"/>
      <c r="E2869" s="109"/>
      <c r="F2869" s="109"/>
      <c r="G2869" s="109"/>
      <c r="H2869" s="109"/>
      <c r="I2869" s="110"/>
    </row>
    <row r="2870" spans="2:9">
      <c r="B2870" s="109"/>
      <c r="C2870" s="109"/>
      <c r="D2870" s="109"/>
      <c r="E2870" s="109"/>
      <c r="F2870" s="109"/>
      <c r="G2870" s="109"/>
      <c r="H2870" s="109"/>
      <c r="I2870" s="110"/>
    </row>
    <row r="2871" spans="2:9">
      <c r="B2871" s="109"/>
      <c r="C2871" s="109"/>
      <c r="D2871" s="109"/>
      <c r="E2871" s="109"/>
      <c r="F2871" s="109"/>
      <c r="G2871" s="109"/>
      <c r="H2871" s="109"/>
      <c r="I2871" s="110"/>
    </row>
    <row r="2872" spans="2:9">
      <c r="B2872" s="109"/>
      <c r="C2872" s="109"/>
      <c r="D2872" s="109"/>
      <c r="E2872" s="109"/>
      <c r="F2872" s="109"/>
      <c r="G2872" s="109"/>
      <c r="H2872" s="109"/>
      <c r="I2872" s="110"/>
    </row>
    <row r="2873" spans="2:9">
      <c r="B2873" s="109"/>
      <c r="C2873" s="109"/>
      <c r="D2873" s="109"/>
      <c r="E2873" s="109"/>
      <c r="F2873" s="109"/>
      <c r="G2873" s="109"/>
      <c r="H2873" s="109"/>
      <c r="I2873" s="110"/>
    </row>
    <row r="2874" spans="2:9">
      <c r="B2874" s="109"/>
      <c r="C2874" s="109"/>
      <c r="D2874" s="109"/>
      <c r="E2874" s="109"/>
      <c r="F2874" s="109"/>
      <c r="G2874" s="109"/>
      <c r="H2874" s="109"/>
      <c r="I2874" s="110"/>
    </row>
    <row r="2875" spans="2:9">
      <c r="B2875" s="109"/>
      <c r="C2875" s="109"/>
      <c r="D2875" s="109"/>
      <c r="E2875" s="109"/>
      <c r="F2875" s="109"/>
      <c r="G2875" s="109"/>
      <c r="H2875" s="109"/>
      <c r="I2875" s="110"/>
    </row>
    <row r="2876" spans="2:9">
      <c r="B2876" s="109"/>
      <c r="C2876" s="109"/>
      <c r="D2876" s="109"/>
      <c r="E2876" s="109"/>
      <c r="F2876" s="109"/>
      <c r="G2876" s="109"/>
      <c r="H2876" s="109"/>
      <c r="I2876" s="110"/>
    </row>
    <row r="2877" spans="2:9">
      <c r="B2877" s="109"/>
      <c r="C2877" s="109"/>
      <c r="D2877" s="109"/>
      <c r="E2877" s="109"/>
      <c r="F2877" s="109"/>
      <c r="G2877" s="109"/>
      <c r="H2877" s="109"/>
      <c r="I2877" s="110"/>
    </row>
    <row r="2878" spans="2:9">
      <c r="B2878" s="109"/>
      <c r="C2878" s="109"/>
      <c r="D2878" s="109"/>
      <c r="E2878" s="109"/>
      <c r="F2878" s="109"/>
      <c r="G2878" s="109"/>
      <c r="H2878" s="109"/>
      <c r="I2878" s="110"/>
    </row>
    <row r="2879" spans="2:9">
      <c r="B2879" s="109"/>
      <c r="C2879" s="109"/>
      <c r="D2879" s="109"/>
      <c r="E2879" s="109"/>
      <c r="F2879" s="109"/>
      <c r="G2879" s="109"/>
      <c r="H2879" s="109"/>
      <c r="I2879" s="110"/>
    </row>
    <row r="2880" spans="2:9">
      <c r="B2880" s="109"/>
      <c r="C2880" s="109"/>
      <c r="D2880" s="109"/>
      <c r="E2880" s="109"/>
      <c r="F2880" s="109"/>
      <c r="G2880" s="109"/>
      <c r="H2880" s="109"/>
      <c r="I2880" s="110"/>
    </row>
    <row r="2881" spans="2:9">
      <c r="B2881" s="109"/>
      <c r="C2881" s="109"/>
      <c r="D2881" s="109"/>
      <c r="E2881" s="109"/>
      <c r="F2881" s="109"/>
      <c r="G2881" s="109"/>
      <c r="H2881" s="109"/>
      <c r="I2881" s="110"/>
    </row>
    <row r="2882" spans="2:9">
      <c r="B2882" s="109"/>
      <c r="C2882" s="109"/>
      <c r="D2882" s="109"/>
      <c r="E2882" s="109"/>
      <c r="F2882" s="109"/>
      <c r="G2882" s="109"/>
      <c r="H2882" s="109"/>
      <c r="I2882" s="110"/>
    </row>
    <row r="2883" spans="2:9">
      <c r="B2883" s="109"/>
      <c r="C2883" s="109"/>
      <c r="D2883" s="109"/>
      <c r="E2883" s="109"/>
      <c r="F2883" s="109"/>
      <c r="G2883" s="109"/>
      <c r="H2883" s="109"/>
      <c r="I2883" s="110"/>
    </row>
    <row r="2884" spans="2:9">
      <c r="B2884" s="109"/>
      <c r="C2884" s="109"/>
      <c r="D2884" s="109"/>
      <c r="E2884" s="109"/>
      <c r="F2884" s="109"/>
      <c r="G2884" s="109"/>
      <c r="H2884" s="109"/>
      <c r="I2884" s="110"/>
    </row>
    <row r="2885" spans="2:9">
      <c r="B2885" s="109"/>
      <c r="C2885" s="109"/>
      <c r="D2885" s="109"/>
      <c r="E2885" s="109"/>
      <c r="F2885" s="109"/>
      <c r="G2885" s="109"/>
      <c r="H2885" s="109"/>
      <c r="I2885" s="110"/>
    </row>
    <row r="2886" spans="2:9">
      <c r="B2886" s="109"/>
      <c r="C2886" s="109"/>
      <c r="D2886" s="109"/>
      <c r="E2886" s="109"/>
      <c r="F2886" s="109"/>
      <c r="G2886" s="109"/>
      <c r="H2886" s="109"/>
      <c r="I2886" s="110"/>
    </row>
    <row r="2887" spans="2:9">
      <c r="B2887" s="109"/>
      <c r="C2887" s="109"/>
      <c r="D2887" s="109"/>
      <c r="E2887" s="109"/>
      <c r="F2887" s="109"/>
      <c r="G2887" s="109"/>
      <c r="H2887" s="109"/>
      <c r="I2887" s="110"/>
    </row>
    <row r="2888" spans="2:9">
      <c r="B2888" s="109"/>
      <c r="C2888" s="109"/>
      <c r="D2888" s="109"/>
      <c r="E2888" s="109"/>
      <c r="F2888" s="109"/>
      <c r="G2888" s="109"/>
      <c r="H2888" s="109"/>
      <c r="I2888" s="110"/>
    </row>
    <row r="2889" spans="2:9">
      <c r="B2889" s="109"/>
      <c r="C2889" s="109"/>
      <c r="D2889" s="109"/>
      <c r="E2889" s="109"/>
      <c r="F2889" s="109"/>
      <c r="G2889" s="109"/>
      <c r="H2889" s="109"/>
      <c r="I2889" s="110"/>
    </row>
    <row r="2890" spans="2:9">
      <c r="B2890" s="109"/>
      <c r="C2890" s="109"/>
      <c r="D2890" s="109"/>
      <c r="E2890" s="109"/>
      <c r="F2890" s="109"/>
      <c r="G2890" s="109"/>
      <c r="H2890" s="109"/>
      <c r="I2890" s="110"/>
    </row>
    <row r="2891" spans="2:9">
      <c r="B2891" s="109"/>
      <c r="C2891" s="109"/>
      <c r="D2891" s="109"/>
      <c r="E2891" s="109"/>
      <c r="F2891" s="109"/>
      <c r="G2891" s="109"/>
      <c r="H2891" s="109"/>
      <c r="I2891" s="110"/>
    </row>
    <row r="2892" spans="2:9">
      <c r="B2892" s="109"/>
      <c r="C2892" s="109"/>
      <c r="D2892" s="109"/>
      <c r="E2892" s="109"/>
      <c r="F2892" s="109"/>
      <c r="G2892" s="109"/>
      <c r="H2892" s="109"/>
      <c r="I2892" s="110"/>
    </row>
    <row r="2893" spans="2:9">
      <c r="B2893" s="109"/>
      <c r="C2893" s="109"/>
      <c r="D2893" s="109"/>
      <c r="E2893" s="109"/>
      <c r="F2893" s="109"/>
      <c r="G2893" s="109"/>
      <c r="H2893" s="109"/>
      <c r="I2893" s="110"/>
    </row>
    <row r="2894" spans="2:9">
      <c r="B2894" s="109"/>
      <c r="C2894" s="109"/>
      <c r="D2894" s="109"/>
      <c r="E2894" s="109"/>
      <c r="F2894" s="109"/>
      <c r="G2894" s="109"/>
      <c r="H2894" s="109"/>
      <c r="I2894" s="110"/>
    </row>
    <row r="2895" spans="2:9">
      <c r="B2895" s="109"/>
      <c r="C2895" s="109"/>
      <c r="D2895" s="109"/>
      <c r="E2895" s="109"/>
      <c r="F2895" s="109"/>
      <c r="G2895" s="109"/>
      <c r="H2895" s="109"/>
      <c r="I2895" s="110"/>
    </row>
    <row r="2896" spans="2:9">
      <c r="B2896" s="109"/>
      <c r="C2896" s="109"/>
      <c r="D2896" s="109"/>
      <c r="E2896" s="109"/>
      <c r="F2896" s="109"/>
      <c r="G2896" s="109"/>
      <c r="H2896" s="109"/>
      <c r="I2896" s="110"/>
    </row>
    <row r="2897" spans="2:9">
      <c r="B2897" s="109"/>
      <c r="C2897" s="109"/>
      <c r="D2897" s="109"/>
      <c r="E2897" s="109"/>
      <c r="F2897" s="109"/>
      <c r="G2897" s="109"/>
      <c r="H2897" s="109"/>
      <c r="I2897" s="110"/>
    </row>
    <row r="2898" spans="2:9">
      <c r="B2898" s="109"/>
      <c r="C2898" s="109"/>
      <c r="D2898" s="109"/>
      <c r="E2898" s="109"/>
      <c r="F2898" s="109"/>
      <c r="G2898" s="109"/>
      <c r="H2898" s="109"/>
      <c r="I2898" s="110"/>
    </row>
    <row r="2899" spans="2:9">
      <c r="B2899" s="109"/>
      <c r="C2899" s="109"/>
      <c r="D2899" s="109"/>
      <c r="E2899" s="109"/>
      <c r="F2899" s="109"/>
      <c r="G2899" s="109"/>
      <c r="H2899" s="109"/>
      <c r="I2899" s="110"/>
    </row>
    <row r="2900" spans="2:9">
      <c r="B2900" s="109"/>
      <c r="C2900" s="109"/>
      <c r="D2900" s="109"/>
      <c r="E2900" s="109"/>
      <c r="F2900" s="109"/>
      <c r="G2900" s="109"/>
      <c r="H2900" s="109"/>
      <c r="I2900" s="110"/>
    </row>
    <row r="2901" spans="2:9">
      <c r="B2901" s="109"/>
      <c r="C2901" s="109"/>
      <c r="D2901" s="109"/>
      <c r="E2901" s="109"/>
      <c r="F2901" s="109"/>
      <c r="G2901" s="109"/>
      <c r="H2901" s="109"/>
      <c r="I2901" s="110"/>
    </row>
    <row r="2902" spans="2:9">
      <c r="B2902" s="109"/>
      <c r="C2902" s="109"/>
      <c r="D2902" s="109"/>
      <c r="E2902" s="109"/>
      <c r="F2902" s="109"/>
      <c r="G2902" s="109"/>
      <c r="H2902" s="109"/>
      <c r="I2902" s="110"/>
    </row>
    <row r="2903" spans="2:9">
      <c r="B2903" s="109"/>
      <c r="C2903" s="109"/>
      <c r="D2903" s="109"/>
      <c r="E2903" s="109"/>
      <c r="F2903" s="109"/>
      <c r="G2903" s="109"/>
      <c r="H2903" s="109"/>
      <c r="I2903" s="110"/>
    </row>
    <row r="2904" spans="2:9">
      <c r="B2904" s="109"/>
      <c r="C2904" s="109"/>
      <c r="D2904" s="109"/>
      <c r="E2904" s="109"/>
      <c r="F2904" s="109"/>
      <c r="G2904" s="109"/>
      <c r="H2904" s="109"/>
      <c r="I2904" s="110"/>
    </row>
    <row r="2905" spans="2:9">
      <c r="B2905" s="109"/>
      <c r="C2905" s="109"/>
      <c r="D2905" s="109"/>
      <c r="E2905" s="109"/>
      <c r="F2905" s="109"/>
      <c r="G2905" s="109"/>
      <c r="H2905" s="109"/>
      <c r="I2905" s="110"/>
    </row>
    <row r="2906" spans="2:9">
      <c r="B2906" s="109"/>
      <c r="C2906" s="109"/>
      <c r="D2906" s="109"/>
      <c r="E2906" s="109"/>
      <c r="F2906" s="109"/>
      <c r="G2906" s="109"/>
      <c r="H2906" s="109"/>
      <c r="I2906" s="110"/>
    </row>
    <row r="2907" spans="2:9">
      <c r="B2907" s="109"/>
      <c r="C2907" s="109"/>
      <c r="D2907" s="109"/>
      <c r="E2907" s="109"/>
      <c r="F2907" s="109"/>
      <c r="G2907" s="109"/>
      <c r="H2907" s="109"/>
      <c r="I2907" s="110"/>
    </row>
    <row r="2908" spans="2:9">
      <c r="B2908" s="109"/>
      <c r="C2908" s="109"/>
      <c r="D2908" s="109"/>
      <c r="E2908" s="109"/>
      <c r="F2908" s="109"/>
      <c r="G2908" s="109"/>
      <c r="H2908" s="109"/>
      <c r="I2908" s="110"/>
    </row>
    <row r="2909" spans="2:9">
      <c r="B2909" s="109"/>
      <c r="C2909" s="109"/>
      <c r="D2909" s="109"/>
      <c r="E2909" s="109"/>
      <c r="F2909" s="109"/>
      <c r="G2909" s="109"/>
      <c r="H2909" s="109"/>
      <c r="I2909" s="110"/>
    </row>
    <row r="2910" spans="2:9">
      <c r="B2910" s="109"/>
      <c r="C2910" s="109"/>
      <c r="D2910" s="109"/>
      <c r="E2910" s="109"/>
      <c r="F2910" s="109"/>
      <c r="G2910" s="109"/>
      <c r="H2910" s="109"/>
      <c r="I2910" s="110"/>
    </row>
    <row r="2911" spans="2:9">
      <c r="B2911" s="109"/>
      <c r="C2911" s="109"/>
      <c r="D2911" s="109"/>
      <c r="E2911" s="109"/>
      <c r="F2911" s="109"/>
      <c r="G2911" s="109"/>
      <c r="H2911" s="109"/>
      <c r="I2911" s="110"/>
    </row>
    <row r="2912" spans="2:9">
      <c r="B2912" s="109"/>
      <c r="C2912" s="109"/>
      <c r="D2912" s="109"/>
      <c r="E2912" s="109"/>
      <c r="F2912" s="109"/>
      <c r="G2912" s="109"/>
      <c r="H2912" s="109"/>
      <c r="I2912" s="110"/>
    </row>
    <row r="2913" spans="2:9">
      <c r="B2913" s="109"/>
      <c r="C2913" s="109"/>
      <c r="D2913" s="109"/>
      <c r="E2913" s="109"/>
      <c r="F2913" s="109"/>
      <c r="G2913" s="109"/>
      <c r="H2913" s="109"/>
      <c r="I2913" s="110"/>
    </row>
    <row r="2914" spans="2:9">
      <c r="B2914" s="109"/>
      <c r="C2914" s="109"/>
      <c r="D2914" s="109"/>
      <c r="E2914" s="109"/>
      <c r="F2914" s="109"/>
      <c r="G2914" s="109"/>
      <c r="H2914" s="109"/>
      <c r="I2914" s="110"/>
    </row>
    <row r="2915" spans="2:9">
      <c r="B2915" s="109"/>
      <c r="C2915" s="109"/>
      <c r="D2915" s="109"/>
      <c r="E2915" s="109"/>
      <c r="F2915" s="109"/>
      <c r="G2915" s="109"/>
      <c r="H2915" s="109"/>
      <c r="I2915" s="110"/>
    </row>
    <row r="2916" spans="2:9">
      <c r="B2916" s="109"/>
      <c r="C2916" s="109"/>
      <c r="D2916" s="109"/>
      <c r="E2916" s="109"/>
      <c r="F2916" s="109"/>
      <c r="G2916" s="109"/>
      <c r="H2916" s="109"/>
      <c r="I2916" s="110"/>
    </row>
    <row r="2917" spans="2:9">
      <c r="B2917" s="109"/>
      <c r="C2917" s="109"/>
      <c r="D2917" s="109"/>
      <c r="E2917" s="109"/>
      <c r="F2917" s="109"/>
      <c r="G2917" s="109"/>
      <c r="H2917" s="109"/>
      <c r="I2917" s="110"/>
    </row>
    <row r="2918" spans="2:9">
      <c r="B2918" s="109"/>
      <c r="C2918" s="109"/>
      <c r="D2918" s="109"/>
      <c r="E2918" s="109"/>
      <c r="F2918" s="109"/>
      <c r="G2918" s="109"/>
      <c r="H2918" s="109"/>
      <c r="I2918" s="110"/>
    </row>
    <row r="2919" spans="2:9">
      <c r="B2919" s="109"/>
      <c r="C2919" s="109"/>
      <c r="D2919" s="109"/>
      <c r="E2919" s="109"/>
      <c r="F2919" s="109"/>
      <c r="G2919" s="109"/>
      <c r="H2919" s="109"/>
      <c r="I2919" s="110"/>
    </row>
    <row r="2920" spans="2:9">
      <c r="B2920" s="109"/>
      <c r="C2920" s="109"/>
      <c r="D2920" s="109"/>
      <c r="E2920" s="109"/>
      <c r="F2920" s="109"/>
      <c r="G2920" s="109"/>
      <c r="H2920" s="109"/>
      <c r="I2920" s="110"/>
    </row>
    <row r="2921" spans="2:9">
      <c r="B2921" s="109"/>
      <c r="C2921" s="109"/>
      <c r="D2921" s="109"/>
      <c r="E2921" s="109"/>
      <c r="F2921" s="109"/>
      <c r="G2921" s="109"/>
      <c r="H2921" s="109"/>
      <c r="I2921" s="110"/>
    </row>
    <row r="2922" spans="2:9">
      <c r="B2922" s="109"/>
      <c r="C2922" s="109"/>
      <c r="D2922" s="109"/>
      <c r="E2922" s="109"/>
      <c r="F2922" s="109"/>
      <c r="G2922" s="109"/>
      <c r="H2922" s="109"/>
      <c r="I2922" s="110"/>
    </row>
    <row r="2923" spans="2:9">
      <c r="B2923" s="109"/>
      <c r="C2923" s="109"/>
      <c r="D2923" s="109"/>
      <c r="E2923" s="109"/>
      <c r="F2923" s="109"/>
      <c r="G2923" s="109"/>
      <c r="H2923" s="109"/>
      <c r="I2923" s="110"/>
    </row>
    <row r="2924" spans="2:9">
      <c r="B2924" s="109"/>
      <c r="C2924" s="109"/>
      <c r="D2924" s="109"/>
      <c r="E2924" s="109"/>
      <c r="F2924" s="109"/>
      <c r="G2924" s="109"/>
      <c r="H2924" s="109"/>
      <c r="I2924" s="110"/>
    </row>
    <row r="2925" spans="2:9">
      <c r="B2925" s="109"/>
      <c r="C2925" s="109"/>
      <c r="D2925" s="109"/>
      <c r="E2925" s="109"/>
      <c r="F2925" s="109"/>
      <c r="G2925" s="109"/>
      <c r="H2925" s="109"/>
      <c r="I2925" s="110"/>
    </row>
    <row r="2926" spans="2:9">
      <c r="B2926" s="109"/>
      <c r="C2926" s="109"/>
      <c r="D2926" s="109"/>
      <c r="E2926" s="109"/>
      <c r="F2926" s="109"/>
      <c r="G2926" s="109"/>
      <c r="H2926" s="109"/>
      <c r="I2926" s="110"/>
    </row>
    <row r="2927" spans="2:9">
      <c r="B2927" s="109"/>
      <c r="C2927" s="109"/>
      <c r="D2927" s="109"/>
      <c r="E2927" s="109"/>
      <c r="F2927" s="109"/>
      <c r="G2927" s="109"/>
      <c r="H2927" s="109"/>
      <c r="I2927" s="110"/>
    </row>
    <row r="2928" spans="2:9">
      <c r="B2928" s="109"/>
      <c r="C2928" s="109"/>
      <c r="D2928" s="109"/>
      <c r="E2928" s="109"/>
      <c r="F2928" s="109"/>
      <c r="G2928" s="109"/>
      <c r="H2928" s="109"/>
      <c r="I2928" s="110"/>
    </row>
    <row r="2929" spans="2:9">
      <c r="B2929" s="109"/>
      <c r="C2929" s="109"/>
      <c r="D2929" s="109"/>
      <c r="E2929" s="109"/>
      <c r="F2929" s="109"/>
      <c r="G2929" s="109"/>
      <c r="H2929" s="109"/>
      <c r="I2929" s="110"/>
    </row>
    <row r="2930" spans="2:9">
      <c r="B2930" s="109"/>
      <c r="C2930" s="109"/>
      <c r="D2930" s="109"/>
      <c r="E2930" s="109"/>
      <c r="F2930" s="109"/>
      <c r="G2930" s="109"/>
      <c r="H2930" s="109"/>
      <c r="I2930" s="110"/>
    </row>
    <row r="2931" spans="2:9">
      <c r="B2931" s="109"/>
      <c r="C2931" s="109"/>
      <c r="D2931" s="109"/>
      <c r="E2931" s="109"/>
      <c r="F2931" s="109"/>
      <c r="G2931" s="109"/>
      <c r="H2931" s="109"/>
      <c r="I2931" s="110"/>
    </row>
    <row r="2932" spans="2:9">
      <c r="B2932" s="109"/>
      <c r="C2932" s="109"/>
      <c r="D2932" s="109"/>
      <c r="E2932" s="109"/>
      <c r="F2932" s="109"/>
      <c r="G2932" s="109"/>
      <c r="H2932" s="109"/>
      <c r="I2932" s="110"/>
    </row>
    <row r="2933" spans="2:9">
      <c r="B2933" s="109"/>
      <c r="C2933" s="109"/>
      <c r="D2933" s="109"/>
      <c r="E2933" s="109"/>
      <c r="F2933" s="109"/>
      <c r="G2933" s="109"/>
      <c r="H2933" s="109"/>
      <c r="I2933" s="110"/>
    </row>
    <row r="2934" spans="2:9">
      <c r="B2934" s="109"/>
      <c r="C2934" s="109"/>
      <c r="D2934" s="109"/>
      <c r="E2934" s="109"/>
      <c r="F2934" s="109"/>
      <c r="G2934" s="109"/>
      <c r="H2934" s="109"/>
      <c r="I2934" s="110"/>
    </row>
    <row r="2935" spans="2:9">
      <c r="B2935" s="109"/>
      <c r="C2935" s="109"/>
      <c r="D2935" s="109"/>
      <c r="E2935" s="109"/>
      <c r="F2935" s="109"/>
      <c r="G2935" s="109"/>
      <c r="H2935" s="109"/>
      <c r="I2935" s="110"/>
    </row>
    <row r="2936" spans="2:9">
      <c r="B2936" s="109"/>
      <c r="C2936" s="109"/>
      <c r="D2936" s="109"/>
      <c r="E2936" s="109"/>
      <c r="F2936" s="109"/>
      <c r="G2936" s="109"/>
      <c r="H2936" s="109"/>
      <c r="I2936" s="110"/>
    </row>
    <row r="2937" spans="2:9">
      <c r="B2937" s="109"/>
      <c r="C2937" s="109"/>
      <c r="D2937" s="109"/>
      <c r="E2937" s="109"/>
      <c r="F2937" s="109"/>
      <c r="G2937" s="109"/>
      <c r="H2937" s="109"/>
      <c r="I2937" s="110"/>
    </row>
    <row r="2938" spans="2:9">
      <c r="B2938" s="109"/>
      <c r="C2938" s="109"/>
      <c r="D2938" s="109"/>
      <c r="E2938" s="109"/>
      <c r="F2938" s="109"/>
      <c r="G2938" s="109"/>
      <c r="H2938" s="109"/>
      <c r="I2938" s="110"/>
    </row>
    <row r="2939" spans="2:9">
      <c r="B2939" s="109"/>
      <c r="C2939" s="109"/>
      <c r="D2939" s="109"/>
      <c r="E2939" s="109"/>
      <c r="F2939" s="109"/>
      <c r="G2939" s="109"/>
      <c r="H2939" s="109"/>
      <c r="I2939" s="110"/>
    </row>
    <row r="2940" spans="2:9">
      <c r="B2940" s="109"/>
      <c r="C2940" s="109"/>
      <c r="D2940" s="109"/>
      <c r="E2940" s="109"/>
      <c r="F2940" s="109"/>
      <c r="G2940" s="109"/>
      <c r="H2940" s="109"/>
      <c r="I2940" s="110"/>
    </row>
    <row r="2941" spans="2:9">
      <c r="B2941" s="109"/>
      <c r="C2941" s="109"/>
      <c r="D2941" s="109"/>
      <c r="E2941" s="109"/>
      <c r="F2941" s="109"/>
      <c r="G2941" s="109"/>
      <c r="H2941" s="109"/>
      <c r="I2941" s="110"/>
    </row>
    <row r="2942" spans="2:9">
      <c r="B2942" s="109"/>
      <c r="C2942" s="109"/>
      <c r="D2942" s="109"/>
      <c r="E2942" s="109"/>
      <c r="F2942" s="109"/>
      <c r="G2942" s="109"/>
      <c r="H2942" s="109"/>
      <c r="I2942" s="110"/>
    </row>
    <row r="2943" spans="2:9">
      <c r="B2943" s="109"/>
      <c r="C2943" s="109"/>
      <c r="D2943" s="109"/>
      <c r="E2943" s="109"/>
      <c r="F2943" s="109"/>
      <c r="G2943" s="109"/>
      <c r="H2943" s="109"/>
      <c r="I2943" s="110"/>
    </row>
    <row r="2944" spans="2:9">
      <c r="B2944" s="109"/>
      <c r="C2944" s="109"/>
      <c r="D2944" s="109"/>
      <c r="E2944" s="109"/>
      <c r="F2944" s="109"/>
      <c r="G2944" s="109"/>
      <c r="H2944" s="109"/>
      <c r="I2944" s="110"/>
    </row>
    <row r="2945" spans="2:9">
      <c r="B2945" s="109"/>
      <c r="C2945" s="109"/>
      <c r="D2945" s="109"/>
      <c r="E2945" s="109"/>
      <c r="F2945" s="109"/>
      <c r="G2945" s="109"/>
      <c r="H2945" s="109"/>
      <c r="I2945" s="110"/>
    </row>
    <row r="2946" spans="2:9">
      <c r="B2946" s="109"/>
      <c r="C2946" s="109"/>
      <c r="D2946" s="109"/>
      <c r="E2946" s="109"/>
      <c r="F2946" s="109"/>
      <c r="G2946" s="109"/>
      <c r="H2946" s="109"/>
      <c r="I2946" s="110"/>
    </row>
    <row r="2947" spans="2:9">
      <c r="B2947" s="109"/>
      <c r="C2947" s="109"/>
      <c r="D2947" s="109"/>
      <c r="E2947" s="109"/>
      <c r="F2947" s="109"/>
      <c r="G2947" s="109"/>
      <c r="H2947" s="109"/>
      <c r="I2947" s="110"/>
    </row>
    <row r="2948" spans="2:9">
      <c r="B2948" s="109"/>
      <c r="C2948" s="109"/>
      <c r="D2948" s="109"/>
      <c r="E2948" s="109"/>
      <c r="F2948" s="109"/>
      <c r="G2948" s="109"/>
      <c r="H2948" s="109"/>
      <c r="I2948" s="110"/>
    </row>
    <row r="2949" spans="2:9">
      <c r="B2949" s="109"/>
      <c r="C2949" s="109"/>
      <c r="D2949" s="109"/>
      <c r="E2949" s="109"/>
      <c r="F2949" s="109"/>
      <c r="G2949" s="109"/>
      <c r="H2949" s="109"/>
      <c r="I2949" s="110"/>
    </row>
    <row r="2950" spans="2:9">
      <c r="B2950" s="109"/>
      <c r="C2950" s="109"/>
      <c r="D2950" s="109"/>
      <c r="E2950" s="109"/>
      <c r="F2950" s="109"/>
      <c r="G2950" s="109"/>
      <c r="H2950" s="109"/>
      <c r="I2950" s="110"/>
    </row>
    <row r="2951" spans="2:9">
      <c r="B2951" s="109"/>
      <c r="C2951" s="109"/>
      <c r="D2951" s="109"/>
      <c r="E2951" s="109"/>
      <c r="F2951" s="109"/>
      <c r="G2951" s="109"/>
      <c r="H2951" s="109"/>
      <c r="I2951" s="110"/>
    </row>
    <row r="2952" spans="2:9">
      <c r="B2952" s="109"/>
      <c r="C2952" s="109"/>
      <c r="D2952" s="109"/>
      <c r="E2952" s="109"/>
      <c r="F2952" s="109"/>
      <c r="G2952" s="109"/>
      <c r="H2952" s="109"/>
      <c r="I2952" s="110"/>
    </row>
    <row r="2953" spans="2:9">
      <c r="B2953" s="109"/>
      <c r="C2953" s="109"/>
      <c r="D2953" s="109"/>
      <c r="E2953" s="109"/>
      <c r="F2953" s="109"/>
      <c r="G2953" s="109"/>
      <c r="H2953" s="109"/>
      <c r="I2953" s="110"/>
    </row>
    <row r="2954" spans="2:9">
      <c r="B2954" s="109"/>
      <c r="C2954" s="109"/>
      <c r="D2954" s="109"/>
      <c r="E2954" s="109"/>
      <c r="F2954" s="109"/>
      <c r="G2954" s="109"/>
      <c r="H2954" s="109"/>
      <c r="I2954" s="110"/>
    </row>
    <row r="2955" spans="2:9">
      <c r="B2955" s="109"/>
      <c r="C2955" s="109"/>
      <c r="D2955" s="109"/>
      <c r="E2955" s="109"/>
      <c r="F2955" s="109"/>
      <c r="G2955" s="109"/>
      <c r="H2955" s="109"/>
      <c r="I2955" s="110"/>
    </row>
    <row r="2956" spans="2:9">
      <c r="B2956" s="109"/>
      <c r="C2956" s="109"/>
      <c r="D2956" s="109"/>
      <c r="E2956" s="109"/>
      <c r="F2956" s="109"/>
      <c r="G2956" s="109"/>
      <c r="H2956" s="109"/>
      <c r="I2956" s="110"/>
    </row>
    <row r="2957" spans="2:9">
      <c r="B2957" s="109"/>
      <c r="C2957" s="109"/>
      <c r="D2957" s="109"/>
      <c r="E2957" s="109"/>
      <c r="F2957" s="109"/>
      <c r="G2957" s="109"/>
      <c r="H2957" s="109"/>
      <c r="I2957" s="110"/>
    </row>
    <row r="2958" spans="2:9">
      <c r="B2958" s="109"/>
      <c r="C2958" s="109"/>
      <c r="D2958" s="109"/>
      <c r="E2958" s="109"/>
      <c r="F2958" s="109"/>
      <c r="G2958" s="109"/>
      <c r="H2958" s="109"/>
      <c r="I2958" s="110"/>
    </row>
    <row r="2959" spans="2:9">
      <c r="B2959" s="109"/>
      <c r="C2959" s="109"/>
      <c r="D2959" s="109"/>
      <c r="E2959" s="109"/>
      <c r="F2959" s="109"/>
      <c r="G2959" s="109"/>
      <c r="H2959" s="109"/>
      <c r="I2959" s="110"/>
    </row>
    <row r="2960" spans="2:9">
      <c r="B2960" s="109"/>
      <c r="C2960" s="109"/>
      <c r="D2960" s="109"/>
      <c r="E2960" s="109"/>
      <c r="F2960" s="109"/>
      <c r="G2960" s="109"/>
      <c r="H2960" s="109"/>
      <c r="I2960" s="110"/>
    </row>
    <row r="2961" spans="2:9">
      <c r="B2961" s="109"/>
      <c r="C2961" s="109"/>
      <c r="D2961" s="109"/>
      <c r="E2961" s="109"/>
      <c r="F2961" s="109"/>
      <c r="G2961" s="109"/>
      <c r="H2961" s="109"/>
      <c r="I2961" s="110"/>
    </row>
    <row r="2962" spans="2:9">
      <c r="B2962" s="109"/>
      <c r="C2962" s="109"/>
      <c r="D2962" s="109"/>
      <c r="E2962" s="109"/>
      <c r="F2962" s="109"/>
      <c r="G2962" s="109"/>
      <c r="H2962" s="109"/>
      <c r="I2962" s="110"/>
    </row>
    <row r="2963" spans="2:9">
      <c r="B2963" s="109"/>
      <c r="C2963" s="109"/>
      <c r="D2963" s="109"/>
      <c r="E2963" s="109"/>
      <c r="F2963" s="109"/>
      <c r="G2963" s="109"/>
      <c r="H2963" s="109"/>
      <c r="I2963" s="110"/>
    </row>
    <row r="2964" spans="2:9">
      <c r="B2964" s="109"/>
      <c r="C2964" s="109"/>
      <c r="D2964" s="109"/>
      <c r="E2964" s="109"/>
      <c r="F2964" s="109"/>
      <c r="G2964" s="109"/>
      <c r="H2964" s="109"/>
      <c r="I2964" s="110"/>
    </row>
    <row r="2965" spans="2:9">
      <c r="B2965" s="109"/>
      <c r="C2965" s="109"/>
      <c r="D2965" s="109"/>
      <c r="E2965" s="109"/>
      <c r="F2965" s="109"/>
      <c r="G2965" s="109"/>
      <c r="H2965" s="109"/>
      <c r="I2965" s="110"/>
    </row>
    <row r="2966" spans="2:9">
      <c r="B2966" s="109"/>
      <c r="C2966" s="109"/>
      <c r="D2966" s="109"/>
      <c r="E2966" s="109"/>
      <c r="F2966" s="109"/>
      <c r="G2966" s="109"/>
      <c r="H2966" s="109"/>
      <c r="I2966" s="110"/>
    </row>
    <row r="2967" spans="2:9">
      <c r="B2967" s="109"/>
      <c r="C2967" s="109"/>
      <c r="D2967" s="109"/>
      <c r="E2967" s="109"/>
      <c r="F2967" s="109"/>
      <c r="G2967" s="109"/>
      <c r="H2967" s="109"/>
      <c r="I2967" s="110"/>
    </row>
    <row r="2968" spans="2:9">
      <c r="B2968" s="109"/>
      <c r="C2968" s="109"/>
      <c r="D2968" s="109"/>
      <c r="E2968" s="109"/>
      <c r="F2968" s="109"/>
      <c r="G2968" s="109"/>
      <c r="H2968" s="109"/>
      <c r="I2968" s="110"/>
    </row>
    <row r="2969" spans="2:9">
      <c r="B2969" s="109"/>
      <c r="C2969" s="109"/>
      <c r="D2969" s="109"/>
      <c r="E2969" s="109"/>
      <c r="F2969" s="109"/>
      <c r="G2969" s="109"/>
      <c r="H2969" s="109"/>
      <c r="I2969" s="110"/>
    </row>
    <row r="2970" spans="2:9">
      <c r="B2970" s="109"/>
      <c r="C2970" s="109"/>
      <c r="D2970" s="109"/>
      <c r="E2970" s="109"/>
      <c r="F2970" s="109"/>
      <c r="G2970" s="109"/>
      <c r="H2970" s="109"/>
      <c r="I2970" s="110"/>
    </row>
    <row r="2971" spans="2:9">
      <c r="B2971" s="109"/>
      <c r="C2971" s="109"/>
      <c r="D2971" s="109"/>
      <c r="E2971" s="109"/>
      <c r="F2971" s="109"/>
      <c r="G2971" s="109"/>
      <c r="H2971" s="109"/>
      <c r="I2971" s="110"/>
    </row>
    <row r="2972" spans="2:9">
      <c r="B2972" s="109"/>
      <c r="C2972" s="109"/>
      <c r="D2972" s="109"/>
      <c r="E2972" s="109"/>
      <c r="F2972" s="109"/>
      <c r="G2972" s="109"/>
      <c r="H2972" s="109"/>
      <c r="I2972" s="110"/>
    </row>
    <row r="2973" spans="2:9">
      <c r="B2973" s="109"/>
      <c r="C2973" s="109"/>
      <c r="D2973" s="109"/>
      <c r="E2973" s="109"/>
      <c r="F2973" s="109"/>
      <c r="G2973" s="109"/>
      <c r="H2973" s="109"/>
      <c r="I2973" s="110"/>
    </row>
    <row r="2974" spans="2:9">
      <c r="B2974" s="109"/>
      <c r="C2974" s="109"/>
      <c r="D2974" s="109"/>
      <c r="E2974" s="109"/>
      <c r="F2974" s="109"/>
      <c r="G2974" s="109"/>
      <c r="H2974" s="109"/>
      <c r="I2974" s="110"/>
    </row>
    <row r="2975" spans="2:9">
      <c r="B2975" s="109"/>
      <c r="C2975" s="109"/>
      <c r="D2975" s="109"/>
      <c r="E2975" s="109"/>
      <c r="F2975" s="109"/>
      <c r="G2975" s="109"/>
      <c r="H2975" s="109"/>
      <c r="I2975" s="110"/>
    </row>
    <row r="2976" spans="2:9">
      <c r="B2976" s="109"/>
      <c r="C2976" s="109"/>
      <c r="D2976" s="109"/>
      <c r="E2976" s="109"/>
      <c r="F2976" s="109"/>
      <c r="G2976" s="109"/>
      <c r="H2976" s="109"/>
      <c r="I2976" s="110"/>
    </row>
    <row r="2977" spans="2:9">
      <c r="B2977" s="109"/>
      <c r="C2977" s="109"/>
      <c r="D2977" s="109"/>
      <c r="E2977" s="109"/>
      <c r="F2977" s="109"/>
      <c r="G2977" s="109"/>
      <c r="H2977" s="109"/>
      <c r="I2977" s="110"/>
    </row>
    <row r="2978" spans="2:9">
      <c r="B2978" s="109"/>
      <c r="C2978" s="109"/>
      <c r="D2978" s="109"/>
      <c r="E2978" s="109"/>
      <c r="F2978" s="109"/>
      <c r="G2978" s="109"/>
      <c r="H2978" s="109"/>
      <c r="I2978" s="110"/>
    </row>
    <row r="2979" spans="2:9">
      <c r="B2979" s="109"/>
      <c r="C2979" s="109"/>
      <c r="D2979" s="109"/>
      <c r="E2979" s="109"/>
      <c r="F2979" s="109"/>
      <c r="G2979" s="109"/>
      <c r="H2979" s="109"/>
      <c r="I2979" s="110"/>
    </row>
    <row r="2980" spans="2:9">
      <c r="B2980" s="109"/>
      <c r="C2980" s="109"/>
      <c r="D2980" s="109"/>
      <c r="E2980" s="109"/>
      <c r="F2980" s="109"/>
      <c r="G2980" s="109"/>
      <c r="H2980" s="109"/>
      <c r="I2980" s="110"/>
    </row>
    <row r="2981" spans="2:9">
      <c r="B2981" s="109"/>
      <c r="C2981" s="109"/>
      <c r="D2981" s="109"/>
      <c r="E2981" s="109"/>
      <c r="F2981" s="109"/>
      <c r="G2981" s="109"/>
      <c r="H2981" s="109"/>
      <c r="I2981" s="110"/>
    </row>
    <row r="2982" spans="2:9">
      <c r="B2982" s="109"/>
      <c r="C2982" s="109"/>
      <c r="D2982" s="109"/>
      <c r="E2982" s="109"/>
      <c r="F2982" s="109"/>
      <c r="G2982" s="109"/>
      <c r="H2982" s="109"/>
      <c r="I2982" s="110"/>
    </row>
    <row r="2983" spans="2:9">
      <c r="B2983" s="109"/>
      <c r="C2983" s="109"/>
      <c r="D2983" s="109"/>
      <c r="E2983" s="109"/>
      <c r="F2983" s="109"/>
      <c r="G2983" s="109"/>
      <c r="H2983" s="109"/>
      <c r="I2983" s="110"/>
    </row>
    <row r="2984" spans="2:9">
      <c r="B2984" s="109"/>
      <c r="C2984" s="109"/>
      <c r="D2984" s="109"/>
      <c r="E2984" s="109"/>
      <c r="F2984" s="109"/>
      <c r="G2984" s="109"/>
      <c r="H2984" s="109"/>
      <c r="I2984" s="110"/>
    </row>
    <row r="2985" spans="2:9">
      <c r="B2985" s="109"/>
      <c r="C2985" s="109"/>
      <c r="D2985" s="109"/>
      <c r="E2985" s="109"/>
      <c r="F2985" s="109"/>
      <c r="G2985" s="109"/>
      <c r="H2985" s="109"/>
      <c r="I2985" s="110"/>
    </row>
    <row r="2986" spans="2:9">
      <c r="B2986" s="109"/>
      <c r="C2986" s="109"/>
      <c r="D2986" s="109"/>
      <c r="E2986" s="109"/>
      <c r="F2986" s="109"/>
      <c r="G2986" s="109"/>
      <c r="H2986" s="109"/>
      <c r="I2986" s="110"/>
    </row>
    <row r="2987" spans="2:9">
      <c r="B2987" s="109"/>
      <c r="C2987" s="109"/>
      <c r="D2987" s="109"/>
      <c r="E2987" s="109"/>
      <c r="F2987" s="109"/>
      <c r="G2987" s="109"/>
      <c r="H2987" s="109"/>
      <c r="I2987" s="110"/>
    </row>
    <row r="2988" spans="2:9">
      <c r="B2988" s="109"/>
      <c r="C2988" s="109"/>
      <c r="D2988" s="109"/>
      <c r="E2988" s="109"/>
      <c r="F2988" s="109"/>
      <c r="G2988" s="109"/>
      <c r="H2988" s="109"/>
      <c r="I2988" s="110"/>
    </row>
    <row r="2989" spans="2:9">
      <c r="B2989" s="109"/>
      <c r="C2989" s="109"/>
      <c r="D2989" s="109"/>
      <c r="E2989" s="109"/>
      <c r="F2989" s="109"/>
      <c r="G2989" s="109"/>
      <c r="H2989" s="109"/>
      <c r="I2989" s="110"/>
    </row>
    <row r="2990" spans="2:9">
      <c r="B2990" s="109"/>
      <c r="C2990" s="109"/>
      <c r="D2990" s="109"/>
      <c r="E2990" s="109"/>
      <c r="F2990" s="109"/>
      <c r="G2990" s="109"/>
      <c r="H2990" s="109"/>
      <c r="I2990" s="110"/>
    </row>
    <row r="2991" spans="2:9">
      <c r="B2991" s="109"/>
      <c r="C2991" s="109"/>
      <c r="D2991" s="109"/>
      <c r="E2991" s="109"/>
      <c r="F2991" s="109"/>
      <c r="G2991" s="109"/>
      <c r="H2991" s="109"/>
      <c r="I2991" s="110"/>
    </row>
    <row r="2992" spans="2:9">
      <c r="B2992" s="109"/>
      <c r="C2992" s="109"/>
      <c r="D2992" s="109"/>
      <c r="E2992" s="109"/>
      <c r="F2992" s="109"/>
      <c r="G2992" s="109"/>
      <c r="H2992" s="109"/>
      <c r="I2992" s="110"/>
    </row>
    <row r="2993" spans="2:9">
      <c r="B2993" s="109"/>
      <c r="C2993" s="109"/>
      <c r="D2993" s="109"/>
      <c r="E2993" s="109"/>
      <c r="F2993" s="109"/>
      <c r="G2993" s="109"/>
      <c r="H2993" s="109"/>
      <c r="I2993" s="110"/>
    </row>
    <row r="2994" spans="2:9">
      <c r="B2994" s="109"/>
      <c r="C2994" s="109"/>
      <c r="D2994" s="109"/>
      <c r="E2994" s="109"/>
      <c r="F2994" s="109"/>
      <c r="G2994" s="109"/>
      <c r="H2994" s="109"/>
      <c r="I2994" s="110"/>
    </row>
    <row r="2995" spans="2:9">
      <c r="B2995" s="109"/>
      <c r="C2995" s="109"/>
      <c r="D2995" s="109"/>
      <c r="E2995" s="109"/>
      <c r="F2995" s="109"/>
      <c r="G2995" s="109"/>
      <c r="H2995" s="109"/>
      <c r="I2995" s="110"/>
    </row>
    <row r="2996" spans="2:9">
      <c r="B2996" s="109"/>
      <c r="C2996" s="109"/>
      <c r="D2996" s="109"/>
      <c r="E2996" s="109"/>
      <c r="F2996" s="109"/>
      <c r="G2996" s="109"/>
      <c r="H2996" s="109"/>
      <c r="I2996" s="110"/>
    </row>
    <row r="2997" spans="2:9">
      <c r="B2997" s="109"/>
      <c r="C2997" s="109"/>
      <c r="D2997" s="109"/>
      <c r="E2997" s="109"/>
      <c r="F2997" s="109"/>
      <c r="G2997" s="109"/>
      <c r="H2997" s="109"/>
      <c r="I2997" s="110"/>
    </row>
    <row r="2998" spans="2:9">
      <c r="B2998" s="109"/>
      <c r="C2998" s="109"/>
      <c r="D2998" s="109"/>
      <c r="E2998" s="109"/>
      <c r="F2998" s="109"/>
      <c r="G2998" s="109"/>
      <c r="H2998" s="109"/>
      <c r="I2998" s="110"/>
    </row>
    <row r="2999" spans="2:9">
      <c r="B2999" s="109"/>
      <c r="C2999" s="109"/>
      <c r="D2999" s="109"/>
      <c r="E2999" s="109"/>
      <c r="F2999" s="109"/>
      <c r="G2999" s="109"/>
      <c r="H2999" s="109"/>
      <c r="I2999" s="110"/>
    </row>
    <row r="3000" spans="2:9">
      <c r="B3000" s="109"/>
      <c r="C3000" s="109"/>
      <c r="D3000" s="109"/>
      <c r="E3000" s="109"/>
      <c r="F3000" s="109"/>
      <c r="G3000" s="109"/>
      <c r="H3000" s="109"/>
      <c r="I3000" s="110"/>
    </row>
    <row r="3001" spans="2:9">
      <c r="B3001" s="109"/>
      <c r="C3001" s="109"/>
      <c r="D3001" s="109"/>
      <c r="E3001" s="109"/>
      <c r="F3001" s="109"/>
      <c r="G3001" s="109"/>
      <c r="H3001" s="109"/>
      <c r="I3001" s="110"/>
    </row>
    <row r="3002" spans="2:9">
      <c r="B3002" s="109"/>
      <c r="C3002" s="109"/>
      <c r="D3002" s="109"/>
      <c r="E3002" s="109"/>
      <c r="F3002" s="109"/>
      <c r="G3002" s="109"/>
      <c r="H3002" s="109"/>
      <c r="I3002" s="110"/>
    </row>
    <row r="3003" spans="2:9">
      <c r="B3003" s="109"/>
      <c r="C3003" s="109"/>
      <c r="D3003" s="109"/>
      <c r="E3003" s="109"/>
      <c r="F3003" s="109"/>
      <c r="G3003" s="109"/>
      <c r="H3003" s="109"/>
      <c r="I3003" s="110"/>
    </row>
    <row r="3004" spans="2:9">
      <c r="B3004" s="109"/>
      <c r="C3004" s="109"/>
      <c r="D3004" s="109"/>
      <c r="E3004" s="109"/>
      <c r="F3004" s="109"/>
      <c r="G3004" s="109"/>
      <c r="H3004" s="109"/>
      <c r="I3004" s="110"/>
    </row>
    <row r="3005" spans="2:9">
      <c r="B3005" s="109"/>
      <c r="C3005" s="109"/>
      <c r="D3005" s="109"/>
      <c r="E3005" s="109"/>
      <c r="F3005" s="109"/>
      <c r="G3005" s="109"/>
      <c r="H3005" s="109"/>
      <c r="I3005" s="110"/>
    </row>
    <row r="3006" spans="2:9">
      <c r="B3006" s="109"/>
      <c r="C3006" s="109"/>
      <c r="D3006" s="109"/>
      <c r="E3006" s="109"/>
      <c r="F3006" s="109"/>
      <c r="G3006" s="109"/>
      <c r="H3006" s="109"/>
      <c r="I3006" s="110"/>
    </row>
    <row r="3007" spans="2:9">
      <c r="B3007" s="109"/>
      <c r="C3007" s="109"/>
      <c r="D3007" s="109"/>
      <c r="E3007" s="109"/>
      <c r="F3007" s="109"/>
      <c r="G3007" s="109"/>
      <c r="H3007" s="109"/>
      <c r="I3007" s="110"/>
    </row>
    <row r="3008" spans="2:9">
      <c r="B3008" s="109"/>
      <c r="C3008" s="109"/>
      <c r="D3008" s="109"/>
      <c r="E3008" s="109"/>
      <c r="F3008" s="109"/>
      <c r="G3008" s="109"/>
      <c r="H3008" s="109"/>
      <c r="I3008" s="110"/>
    </row>
    <row r="3009" spans="2:9">
      <c r="B3009" s="109"/>
      <c r="C3009" s="109"/>
      <c r="D3009" s="109"/>
      <c r="E3009" s="109"/>
      <c r="F3009" s="109"/>
      <c r="G3009" s="109"/>
      <c r="H3009" s="109"/>
      <c r="I3009" s="110"/>
    </row>
    <row r="3010" spans="2:9">
      <c r="B3010" s="109"/>
      <c r="C3010" s="109"/>
      <c r="D3010" s="109"/>
      <c r="E3010" s="109"/>
      <c r="F3010" s="109"/>
      <c r="G3010" s="109"/>
      <c r="H3010" s="109"/>
      <c r="I3010" s="110"/>
    </row>
    <row r="3011" spans="2:9">
      <c r="B3011" s="109"/>
      <c r="C3011" s="109"/>
      <c r="D3011" s="109"/>
      <c r="E3011" s="109"/>
      <c r="F3011" s="109"/>
      <c r="G3011" s="109"/>
      <c r="H3011" s="109"/>
      <c r="I3011" s="110"/>
    </row>
    <row r="3012" spans="2:9">
      <c r="B3012" s="109"/>
      <c r="C3012" s="109"/>
      <c r="D3012" s="109"/>
      <c r="E3012" s="109"/>
      <c r="F3012" s="109"/>
      <c r="G3012" s="109"/>
      <c r="H3012" s="109"/>
      <c r="I3012" s="110"/>
    </row>
    <row r="3013" spans="2:9">
      <c r="B3013" s="109"/>
      <c r="C3013" s="109"/>
      <c r="D3013" s="109"/>
      <c r="E3013" s="109"/>
      <c r="F3013" s="109"/>
      <c r="G3013" s="109"/>
      <c r="H3013" s="109"/>
      <c r="I3013" s="110"/>
    </row>
    <row r="3014" spans="2:9">
      <c r="B3014" s="109"/>
      <c r="C3014" s="109"/>
      <c r="D3014" s="109"/>
      <c r="E3014" s="109"/>
      <c r="F3014" s="109"/>
      <c r="G3014" s="109"/>
      <c r="H3014" s="109"/>
      <c r="I3014" s="110"/>
    </row>
    <row r="3015" spans="2:9">
      <c r="B3015" s="109"/>
      <c r="C3015" s="109"/>
      <c r="D3015" s="109"/>
      <c r="E3015" s="109"/>
      <c r="F3015" s="109"/>
      <c r="G3015" s="109"/>
      <c r="H3015" s="109"/>
      <c r="I3015" s="110"/>
    </row>
    <row r="3016" spans="2:9">
      <c r="B3016" s="109"/>
      <c r="C3016" s="109"/>
      <c r="D3016" s="109"/>
      <c r="E3016" s="109"/>
      <c r="F3016" s="109"/>
      <c r="G3016" s="109"/>
      <c r="H3016" s="109"/>
      <c r="I3016" s="110"/>
    </row>
    <row r="3017" spans="2:9">
      <c r="B3017" s="109"/>
      <c r="C3017" s="109"/>
      <c r="D3017" s="109"/>
      <c r="E3017" s="109"/>
      <c r="F3017" s="109"/>
      <c r="G3017" s="109"/>
      <c r="H3017" s="109"/>
      <c r="I3017" s="110"/>
    </row>
    <row r="3018" spans="2:9">
      <c r="B3018" s="109"/>
      <c r="C3018" s="109"/>
      <c r="D3018" s="109"/>
      <c r="E3018" s="109"/>
      <c r="F3018" s="109"/>
      <c r="G3018" s="109"/>
      <c r="H3018" s="109"/>
      <c r="I3018" s="110"/>
    </row>
    <row r="3019" spans="2:9">
      <c r="B3019" s="109"/>
      <c r="C3019" s="109"/>
      <c r="D3019" s="109"/>
      <c r="E3019" s="109"/>
      <c r="F3019" s="109"/>
      <c r="G3019" s="109"/>
      <c r="H3019" s="109"/>
      <c r="I3019" s="110"/>
    </row>
    <row r="3020" spans="2:9">
      <c r="B3020" s="109"/>
      <c r="C3020" s="109"/>
      <c r="D3020" s="109"/>
      <c r="E3020" s="109"/>
      <c r="F3020" s="109"/>
      <c r="G3020" s="109"/>
      <c r="H3020" s="109"/>
      <c r="I3020" s="110"/>
    </row>
    <row r="3021" spans="2:9">
      <c r="B3021" s="109"/>
      <c r="C3021" s="109"/>
      <c r="D3021" s="109"/>
      <c r="E3021" s="109"/>
      <c r="F3021" s="109"/>
      <c r="G3021" s="109"/>
      <c r="H3021" s="109"/>
      <c r="I3021" s="110"/>
    </row>
    <row r="3022" spans="2:9">
      <c r="B3022" s="109"/>
      <c r="C3022" s="109"/>
      <c r="D3022" s="109"/>
      <c r="E3022" s="109"/>
      <c r="F3022" s="109"/>
      <c r="G3022" s="109"/>
      <c r="H3022" s="109"/>
      <c r="I3022" s="110"/>
    </row>
    <row r="3023" spans="2:9">
      <c r="B3023" s="109"/>
      <c r="C3023" s="109"/>
      <c r="D3023" s="109"/>
      <c r="E3023" s="109"/>
      <c r="F3023" s="109"/>
      <c r="G3023" s="109"/>
      <c r="H3023" s="109"/>
      <c r="I3023" s="110"/>
    </row>
    <row r="3024" spans="2:9">
      <c r="B3024" s="109"/>
      <c r="C3024" s="109"/>
      <c r="D3024" s="109"/>
      <c r="E3024" s="109"/>
      <c r="F3024" s="109"/>
      <c r="G3024" s="109"/>
      <c r="H3024" s="109"/>
      <c r="I3024" s="110"/>
    </row>
    <row r="3025" spans="2:9">
      <c r="B3025" s="109"/>
      <c r="C3025" s="109"/>
      <c r="D3025" s="109"/>
      <c r="E3025" s="109"/>
      <c r="F3025" s="109"/>
      <c r="G3025" s="109"/>
      <c r="H3025" s="109"/>
      <c r="I3025" s="110"/>
    </row>
    <row r="3026" spans="2:9">
      <c r="B3026" s="109"/>
      <c r="C3026" s="109"/>
      <c r="D3026" s="109"/>
      <c r="E3026" s="109"/>
      <c r="F3026" s="109"/>
      <c r="G3026" s="109"/>
      <c r="H3026" s="109"/>
      <c r="I3026" s="110"/>
    </row>
    <row r="3027" spans="2:9">
      <c r="B3027" s="109"/>
      <c r="C3027" s="109"/>
      <c r="D3027" s="109"/>
      <c r="E3027" s="109"/>
      <c r="F3027" s="109"/>
      <c r="G3027" s="109"/>
      <c r="H3027" s="109"/>
      <c r="I3027" s="110"/>
    </row>
    <row r="3028" spans="2:9">
      <c r="B3028" s="109"/>
      <c r="C3028" s="109"/>
      <c r="D3028" s="109"/>
      <c r="E3028" s="109"/>
      <c r="F3028" s="109"/>
      <c r="G3028" s="109"/>
      <c r="H3028" s="109"/>
      <c r="I3028" s="110"/>
    </row>
    <row r="3029" spans="2:9">
      <c r="B3029" s="109"/>
      <c r="C3029" s="109"/>
      <c r="D3029" s="109"/>
      <c r="E3029" s="109"/>
      <c r="F3029" s="109"/>
      <c r="G3029" s="109"/>
      <c r="H3029" s="109"/>
      <c r="I3029" s="110"/>
    </row>
    <row r="3030" spans="2:9">
      <c r="B3030" s="109"/>
      <c r="C3030" s="109"/>
      <c r="D3030" s="109"/>
      <c r="E3030" s="109"/>
      <c r="F3030" s="109"/>
      <c r="G3030" s="109"/>
      <c r="H3030" s="109"/>
      <c r="I3030" s="110"/>
    </row>
    <row r="3031" spans="2:9">
      <c r="B3031" s="109"/>
      <c r="C3031" s="109"/>
      <c r="D3031" s="109"/>
      <c r="E3031" s="109"/>
      <c r="F3031" s="109"/>
      <c r="G3031" s="109"/>
      <c r="H3031" s="109"/>
      <c r="I3031" s="110"/>
    </row>
    <row r="3032" spans="2:9">
      <c r="B3032" s="109"/>
      <c r="C3032" s="109"/>
      <c r="D3032" s="109"/>
      <c r="E3032" s="109"/>
      <c r="F3032" s="109"/>
      <c r="G3032" s="109"/>
      <c r="H3032" s="109"/>
      <c r="I3032" s="110"/>
    </row>
    <row r="3033" spans="2:9">
      <c r="B3033" s="109"/>
      <c r="C3033" s="109"/>
      <c r="D3033" s="109"/>
      <c r="E3033" s="109"/>
      <c r="F3033" s="109"/>
      <c r="G3033" s="109"/>
      <c r="H3033" s="109"/>
      <c r="I3033" s="110"/>
    </row>
    <row r="3034" spans="2:9">
      <c r="B3034" s="109"/>
      <c r="C3034" s="109"/>
      <c r="D3034" s="109"/>
      <c r="E3034" s="109"/>
      <c r="F3034" s="109"/>
      <c r="G3034" s="109"/>
      <c r="H3034" s="109"/>
      <c r="I3034" s="110"/>
    </row>
    <row r="3035" spans="2:9">
      <c r="B3035" s="109"/>
      <c r="C3035" s="109"/>
      <c r="D3035" s="109"/>
      <c r="E3035" s="109"/>
      <c r="F3035" s="109"/>
      <c r="G3035" s="109"/>
      <c r="H3035" s="109"/>
      <c r="I3035" s="110"/>
    </row>
    <row r="3036" spans="2:9">
      <c r="B3036" s="109"/>
      <c r="C3036" s="109"/>
      <c r="D3036" s="109"/>
      <c r="E3036" s="109"/>
      <c r="F3036" s="109"/>
      <c r="G3036" s="109"/>
      <c r="H3036" s="109"/>
      <c r="I3036" s="110"/>
    </row>
    <row r="3037" spans="2:9">
      <c r="B3037" s="109"/>
      <c r="C3037" s="109"/>
      <c r="D3037" s="109"/>
      <c r="E3037" s="109"/>
      <c r="F3037" s="109"/>
      <c r="G3037" s="109"/>
      <c r="H3037" s="109"/>
      <c r="I3037" s="110"/>
    </row>
    <row r="3038" spans="2:9">
      <c r="B3038" s="109"/>
      <c r="C3038" s="109"/>
      <c r="D3038" s="109"/>
      <c r="E3038" s="109"/>
      <c r="F3038" s="109"/>
      <c r="G3038" s="109"/>
      <c r="H3038" s="109"/>
      <c r="I3038" s="110"/>
    </row>
    <row r="3039" spans="2:9">
      <c r="B3039" s="109"/>
      <c r="C3039" s="109"/>
      <c r="D3039" s="109"/>
      <c r="E3039" s="109"/>
      <c r="F3039" s="109"/>
      <c r="G3039" s="109"/>
      <c r="H3039" s="109"/>
      <c r="I3039" s="110"/>
    </row>
    <row r="3040" spans="2:9">
      <c r="B3040" s="109"/>
      <c r="C3040" s="109"/>
      <c r="D3040" s="109"/>
      <c r="E3040" s="109"/>
      <c r="F3040" s="109"/>
      <c r="G3040" s="109"/>
      <c r="H3040" s="109"/>
      <c r="I3040" s="110"/>
    </row>
    <row r="3041" spans="2:9">
      <c r="B3041" s="109"/>
      <c r="C3041" s="109"/>
      <c r="D3041" s="109"/>
      <c r="E3041" s="109"/>
      <c r="F3041" s="109"/>
      <c r="G3041" s="109"/>
      <c r="H3041" s="109"/>
      <c r="I3041" s="110"/>
    </row>
    <row r="3042" spans="2:9">
      <c r="B3042" s="109"/>
      <c r="C3042" s="109"/>
      <c r="D3042" s="109"/>
      <c r="E3042" s="109"/>
      <c r="F3042" s="109"/>
      <c r="G3042" s="109"/>
      <c r="H3042" s="109"/>
      <c r="I3042" s="110"/>
    </row>
    <row r="3043" spans="2:9">
      <c r="B3043" s="109"/>
      <c r="C3043" s="109"/>
      <c r="D3043" s="109"/>
      <c r="E3043" s="109"/>
      <c r="F3043" s="109"/>
      <c r="G3043" s="109"/>
      <c r="H3043" s="109"/>
      <c r="I3043" s="110"/>
    </row>
    <row r="3044" spans="2:9">
      <c r="B3044" s="109"/>
      <c r="C3044" s="109"/>
      <c r="D3044" s="109"/>
      <c r="E3044" s="109"/>
      <c r="F3044" s="109"/>
      <c r="G3044" s="109"/>
      <c r="H3044" s="109"/>
      <c r="I3044" s="110"/>
    </row>
    <row r="3045" spans="2:9">
      <c r="B3045" s="109"/>
      <c r="C3045" s="109"/>
      <c r="D3045" s="109"/>
      <c r="E3045" s="109"/>
      <c r="F3045" s="109"/>
      <c r="G3045" s="109"/>
      <c r="H3045" s="109"/>
      <c r="I3045" s="110"/>
    </row>
    <row r="3046" spans="2:9">
      <c r="B3046" s="109"/>
      <c r="C3046" s="109"/>
      <c r="D3046" s="109"/>
      <c r="E3046" s="109"/>
      <c r="F3046" s="109"/>
      <c r="G3046" s="109"/>
      <c r="H3046" s="109"/>
      <c r="I3046" s="110"/>
    </row>
    <row r="3047" spans="2:9">
      <c r="B3047" s="109"/>
      <c r="C3047" s="109"/>
      <c r="D3047" s="109"/>
      <c r="E3047" s="109"/>
      <c r="F3047" s="109"/>
      <c r="G3047" s="109"/>
      <c r="H3047" s="109"/>
      <c r="I3047" s="110"/>
    </row>
    <row r="3048" spans="2:9">
      <c r="B3048" s="109"/>
      <c r="C3048" s="109"/>
      <c r="D3048" s="109"/>
      <c r="E3048" s="109"/>
      <c r="F3048" s="109"/>
      <c r="G3048" s="109"/>
      <c r="H3048" s="109"/>
      <c r="I3048" s="110"/>
    </row>
    <row r="3049" spans="2:9">
      <c r="B3049" s="109"/>
      <c r="C3049" s="109"/>
      <c r="D3049" s="109"/>
      <c r="E3049" s="109"/>
      <c r="F3049" s="109"/>
      <c r="G3049" s="109"/>
      <c r="H3049" s="109"/>
      <c r="I3049" s="110"/>
    </row>
    <row r="3050" spans="2:9">
      <c r="B3050" s="109"/>
      <c r="C3050" s="109"/>
      <c r="D3050" s="109"/>
      <c r="E3050" s="109"/>
      <c r="F3050" s="109"/>
      <c r="G3050" s="109"/>
      <c r="H3050" s="109"/>
      <c r="I3050" s="110"/>
    </row>
    <row r="3051" spans="2:9">
      <c r="B3051" s="109"/>
      <c r="C3051" s="109"/>
      <c r="D3051" s="109"/>
      <c r="E3051" s="109"/>
      <c r="F3051" s="109"/>
      <c r="G3051" s="109"/>
      <c r="H3051" s="109"/>
      <c r="I3051" s="110"/>
    </row>
    <row r="3052" spans="2:9">
      <c r="B3052" s="109"/>
      <c r="C3052" s="109"/>
      <c r="D3052" s="109"/>
      <c r="E3052" s="109"/>
      <c r="F3052" s="109"/>
      <c r="G3052" s="109"/>
      <c r="H3052" s="109"/>
      <c r="I3052" s="110"/>
    </row>
    <row r="3053" spans="2:9">
      <c r="B3053" s="109"/>
      <c r="C3053" s="109"/>
      <c r="D3053" s="109"/>
      <c r="E3053" s="109"/>
      <c r="F3053" s="109"/>
      <c r="G3053" s="109"/>
      <c r="H3053" s="109"/>
      <c r="I3053" s="110"/>
    </row>
    <row r="3054" spans="2:9">
      <c r="B3054" s="109"/>
      <c r="C3054" s="109"/>
      <c r="D3054" s="109"/>
      <c r="E3054" s="109"/>
      <c r="F3054" s="109"/>
      <c r="G3054" s="109"/>
      <c r="H3054" s="109"/>
      <c r="I3054" s="110"/>
    </row>
    <row r="3055" spans="2:9">
      <c r="B3055" s="109"/>
      <c r="C3055" s="109"/>
      <c r="D3055" s="109"/>
      <c r="E3055" s="109"/>
      <c r="F3055" s="109"/>
      <c r="G3055" s="109"/>
      <c r="H3055" s="109"/>
      <c r="I3055" s="110"/>
    </row>
    <row r="3056" spans="2:9">
      <c r="B3056" s="109"/>
      <c r="C3056" s="109"/>
      <c r="D3056" s="109"/>
      <c r="E3056" s="109"/>
      <c r="F3056" s="109"/>
      <c r="G3056" s="109"/>
      <c r="H3056" s="109"/>
      <c r="I3056" s="110"/>
    </row>
    <row r="3057" spans="2:9">
      <c r="B3057" s="109"/>
      <c r="C3057" s="109"/>
      <c r="D3057" s="109"/>
      <c r="E3057" s="109"/>
      <c r="F3057" s="109"/>
      <c r="G3057" s="109"/>
      <c r="H3057" s="109"/>
      <c r="I3057" s="110"/>
    </row>
    <row r="3058" spans="2:9">
      <c r="B3058" s="109"/>
      <c r="C3058" s="109"/>
      <c r="D3058" s="109"/>
      <c r="E3058" s="109"/>
      <c r="F3058" s="109"/>
      <c r="G3058" s="109"/>
      <c r="H3058" s="109"/>
      <c r="I3058" s="110"/>
    </row>
    <row r="3059" spans="2:9">
      <c r="B3059" s="109"/>
      <c r="C3059" s="109"/>
      <c r="D3059" s="109"/>
      <c r="E3059" s="109"/>
      <c r="F3059" s="109"/>
      <c r="G3059" s="109"/>
      <c r="H3059" s="109"/>
      <c r="I3059" s="110"/>
    </row>
    <row r="3060" spans="2:9">
      <c r="B3060" s="109"/>
      <c r="C3060" s="109"/>
      <c r="D3060" s="109"/>
      <c r="E3060" s="109"/>
      <c r="F3060" s="109"/>
      <c r="G3060" s="109"/>
      <c r="H3060" s="109"/>
      <c r="I3060" s="110"/>
    </row>
    <row r="3061" spans="2:9">
      <c r="B3061" s="109"/>
      <c r="C3061" s="109"/>
      <c r="D3061" s="109"/>
      <c r="E3061" s="109"/>
      <c r="F3061" s="109"/>
      <c r="G3061" s="109"/>
      <c r="H3061" s="109"/>
      <c r="I3061" s="110"/>
    </row>
    <row r="3062" spans="2:9">
      <c r="B3062" s="109"/>
      <c r="C3062" s="109"/>
      <c r="D3062" s="109"/>
      <c r="E3062" s="109"/>
      <c r="F3062" s="109"/>
      <c r="G3062" s="109"/>
      <c r="H3062" s="109"/>
      <c r="I3062" s="110"/>
    </row>
    <row r="3063" spans="2:9">
      <c r="B3063" s="109"/>
      <c r="C3063" s="109"/>
      <c r="D3063" s="109"/>
      <c r="E3063" s="109"/>
      <c r="F3063" s="109"/>
      <c r="G3063" s="109"/>
      <c r="H3063" s="109"/>
      <c r="I3063" s="110"/>
    </row>
    <row r="3064" spans="2:9">
      <c r="B3064" s="109"/>
      <c r="C3064" s="109"/>
      <c r="D3064" s="109"/>
      <c r="E3064" s="109"/>
      <c r="F3064" s="109"/>
      <c r="G3064" s="109"/>
      <c r="H3064" s="109"/>
      <c r="I3064" s="110"/>
    </row>
    <row r="3065" spans="2:9">
      <c r="B3065" s="109"/>
      <c r="C3065" s="109"/>
      <c r="D3065" s="109"/>
      <c r="E3065" s="109"/>
      <c r="F3065" s="109"/>
      <c r="G3065" s="109"/>
      <c r="H3065" s="109"/>
      <c r="I3065" s="110"/>
    </row>
    <row r="3066" spans="2:9">
      <c r="B3066" s="109"/>
      <c r="C3066" s="109"/>
      <c r="D3066" s="109"/>
      <c r="E3066" s="109"/>
      <c r="F3066" s="109"/>
      <c r="G3066" s="109"/>
      <c r="H3066" s="109"/>
      <c r="I3066" s="110"/>
    </row>
    <row r="3067" spans="2:9">
      <c r="B3067" s="109"/>
      <c r="C3067" s="109"/>
      <c r="D3067" s="109"/>
      <c r="E3067" s="109"/>
      <c r="F3067" s="109"/>
      <c r="G3067" s="109"/>
      <c r="H3067" s="109"/>
      <c r="I3067" s="110"/>
    </row>
    <row r="3068" spans="2:9">
      <c r="B3068" s="109"/>
      <c r="C3068" s="109"/>
      <c r="D3068" s="109"/>
      <c r="E3068" s="109"/>
      <c r="F3068" s="109"/>
      <c r="G3068" s="109"/>
      <c r="H3068" s="109"/>
      <c r="I3068" s="110"/>
    </row>
    <row r="3069" spans="2:9">
      <c r="B3069" s="109"/>
      <c r="C3069" s="109"/>
      <c r="D3069" s="109"/>
      <c r="E3069" s="109"/>
      <c r="F3069" s="109"/>
      <c r="G3069" s="109"/>
      <c r="H3069" s="109"/>
      <c r="I3069" s="110"/>
    </row>
    <row r="3070" spans="2:9">
      <c r="B3070" s="109"/>
      <c r="C3070" s="109"/>
      <c r="D3070" s="109"/>
      <c r="E3070" s="109"/>
      <c r="F3070" s="109"/>
      <c r="G3070" s="109"/>
      <c r="H3070" s="109"/>
      <c r="I3070" s="110"/>
    </row>
    <row r="3071" spans="2:9">
      <c r="B3071" s="109"/>
      <c r="C3071" s="109"/>
      <c r="D3071" s="109"/>
      <c r="E3071" s="109"/>
      <c r="F3071" s="109"/>
      <c r="G3071" s="109"/>
      <c r="H3071" s="109"/>
      <c r="I3071" s="110"/>
    </row>
    <row r="3072" spans="2:9">
      <c r="B3072" s="109"/>
      <c r="C3072" s="109"/>
      <c r="D3072" s="109"/>
      <c r="E3072" s="109"/>
      <c r="F3072" s="109"/>
      <c r="G3072" s="109"/>
      <c r="H3072" s="109"/>
      <c r="I3072" s="110"/>
    </row>
    <row r="3073" spans="2:9">
      <c r="B3073" s="109"/>
      <c r="C3073" s="109"/>
      <c r="D3073" s="109"/>
      <c r="E3073" s="109"/>
      <c r="F3073" s="109"/>
      <c r="G3073" s="109"/>
      <c r="H3073" s="109"/>
      <c r="I3073" s="110"/>
    </row>
    <row r="3074" spans="2:9">
      <c r="B3074" s="109"/>
      <c r="C3074" s="109"/>
      <c r="D3074" s="109"/>
      <c r="E3074" s="109"/>
      <c r="F3074" s="109"/>
      <c r="G3074" s="109"/>
      <c r="H3074" s="109"/>
      <c r="I3074" s="110"/>
    </row>
    <row r="3075" spans="2:9">
      <c r="B3075" s="109"/>
      <c r="C3075" s="109"/>
      <c r="D3075" s="109"/>
      <c r="E3075" s="109"/>
      <c r="F3075" s="109"/>
      <c r="G3075" s="109"/>
      <c r="H3075" s="109"/>
      <c r="I3075" s="110"/>
    </row>
    <row r="3076" spans="2:9">
      <c r="B3076" s="109"/>
      <c r="C3076" s="109"/>
      <c r="D3076" s="109"/>
      <c r="E3076" s="109"/>
      <c r="F3076" s="109"/>
      <c r="G3076" s="109"/>
      <c r="H3076" s="109"/>
      <c r="I3076" s="110"/>
    </row>
    <row r="3077" spans="2:9">
      <c r="B3077" s="109"/>
      <c r="C3077" s="109"/>
      <c r="D3077" s="109"/>
      <c r="E3077" s="109"/>
      <c r="F3077" s="109"/>
      <c r="G3077" s="109"/>
      <c r="H3077" s="109"/>
      <c r="I3077" s="110"/>
    </row>
    <row r="3078" spans="2:9">
      <c r="B3078" s="109"/>
      <c r="C3078" s="109"/>
      <c r="D3078" s="109"/>
      <c r="E3078" s="109"/>
      <c r="F3078" s="109"/>
      <c r="G3078" s="109"/>
      <c r="H3078" s="109"/>
      <c r="I3078" s="110"/>
    </row>
    <row r="3079" spans="2:9">
      <c r="B3079" s="109"/>
      <c r="C3079" s="109"/>
      <c r="D3079" s="109"/>
      <c r="E3079" s="109"/>
      <c r="F3079" s="109"/>
      <c r="G3079" s="109"/>
      <c r="H3079" s="109"/>
      <c r="I3079" s="110"/>
    </row>
    <row r="3080" spans="2:9">
      <c r="B3080" s="109"/>
      <c r="C3080" s="109"/>
      <c r="D3080" s="109"/>
      <c r="E3080" s="109"/>
      <c r="F3080" s="109"/>
      <c r="G3080" s="109"/>
      <c r="H3080" s="109"/>
      <c r="I3080" s="110"/>
    </row>
    <row r="3081" spans="2:9">
      <c r="B3081" s="109"/>
      <c r="C3081" s="109"/>
      <c r="D3081" s="109"/>
      <c r="E3081" s="109"/>
      <c r="F3081" s="109"/>
      <c r="G3081" s="109"/>
      <c r="H3081" s="109"/>
      <c r="I3081" s="110"/>
    </row>
    <row r="3082" spans="2:9">
      <c r="B3082" s="109"/>
      <c r="C3082" s="109"/>
      <c r="D3082" s="109"/>
      <c r="E3082" s="109"/>
      <c r="F3082" s="109"/>
      <c r="G3082" s="109"/>
      <c r="H3082" s="109"/>
      <c r="I3082" s="110"/>
    </row>
    <row r="3083" spans="2:9">
      <c r="B3083" s="109"/>
      <c r="C3083" s="109"/>
      <c r="D3083" s="109"/>
      <c r="E3083" s="109"/>
      <c r="F3083" s="109"/>
      <c r="G3083" s="109"/>
      <c r="H3083" s="109"/>
      <c r="I3083" s="110"/>
    </row>
    <row r="3084" spans="2:9">
      <c r="B3084" s="109"/>
      <c r="C3084" s="109"/>
      <c r="D3084" s="109"/>
      <c r="E3084" s="109"/>
      <c r="F3084" s="109"/>
      <c r="G3084" s="109"/>
      <c r="H3084" s="109"/>
      <c r="I3084" s="110"/>
    </row>
    <row r="3085" spans="2:9">
      <c r="B3085" s="109"/>
      <c r="C3085" s="109"/>
      <c r="D3085" s="109"/>
      <c r="E3085" s="109"/>
      <c r="F3085" s="109"/>
      <c r="G3085" s="109"/>
      <c r="H3085" s="109"/>
      <c r="I3085" s="110"/>
    </row>
    <row r="3086" spans="2:9">
      <c r="B3086" s="109"/>
      <c r="C3086" s="109"/>
      <c r="D3086" s="109"/>
      <c r="E3086" s="109"/>
      <c r="F3086" s="109"/>
      <c r="G3086" s="109"/>
      <c r="H3086" s="109"/>
      <c r="I3086" s="110"/>
    </row>
    <row r="3087" spans="2:9">
      <c r="B3087" s="109"/>
      <c r="C3087" s="109"/>
      <c r="D3087" s="109"/>
      <c r="E3087" s="109"/>
      <c r="F3087" s="109"/>
      <c r="G3087" s="109"/>
      <c r="H3087" s="109"/>
      <c r="I3087" s="110"/>
    </row>
    <row r="3088" spans="2:9">
      <c r="B3088" s="109"/>
      <c r="C3088" s="109"/>
      <c r="D3088" s="109"/>
      <c r="E3088" s="109"/>
      <c r="F3088" s="109"/>
      <c r="G3088" s="109"/>
      <c r="H3088" s="109"/>
      <c r="I3088" s="110"/>
    </row>
    <row r="3089" spans="2:9">
      <c r="B3089" s="109"/>
      <c r="C3089" s="109"/>
      <c r="D3089" s="109"/>
      <c r="E3089" s="109"/>
      <c r="F3089" s="109"/>
      <c r="G3089" s="109"/>
      <c r="H3089" s="109"/>
      <c r="I3089" s="110"/>
    </row>
    <row r="3090" spans="2:9">
      <c r="B3090" s="109"/>
      <c r="C3090" s="109"/>
      <c r="D3090" s="109"/>
      <c r="E3090" s="109"/>
      <c r="F3090" s="109"/>
      <c r="G3090" s="109"/>
      <c r="H3090" s="109"/>
      <c r="I3090" s="110"/>
    </row>
    <row r="3091" spans="2:9">
      <c r="B3091" s="109"/>
      <c r="C3091" s="109"/>
      <c r="D3091" s="109"/>
      <c r="E3091" s="109"/>
      <c r="F3091" s="109"/>
      <c r="G3091" s="109"/>
      <c r="H3091" s="109"/>
      <c r="I3091" s="110"/>
    </row>
    <row r="3092" spans="2:9">
      <c r="B3092" s="109"/>
      <c r="C3092" s="109"/>
      <c r="D3092" s="109"/>
      <c r="E3092" s="109"/>
      <c r="F3092" s="109"/>
      <c r="G3092" s="109"/>
      <c r="H3092" s="109"/>
      <c r="I3092" s="110"/>
    </row>
    <row r="3093" spans="2:9">
      <c r="B3093" s="109"/>
      <c r="C3093" s="109"/>
      <c r="D3093" s="109"/>
      <c r="E3093" s="109"/>
      <c r="F3093" s="109"/>
      <c r="G3093" s="109"/>
      <c r="H3093" s="109"/>
      <c r="I3093" s="110"/>
    </row>
    <row r="3094" spans="2:9">
      <c r="B3094" s="109"/>
      <c r="C3094" s="109"/>
      <c r="D3094" s="109"/>
      <c r="E3094" s="109"/>
      <c r="F3094" s="109"/>
      <c r="G3094" s="109"/>
      <c r="H3094" s="109"/>
      <c r="I3094" s="110"/>
    </row>
    <row r="3095" spans="2:9">
      <c r="B3095" s="109"/>
      <c r="C3095" s="109"/>
      <c r="D3095" s="109"/>
      <c r="E3095" s="109"/>
      <c r="F3095" s="109"/>
      <c r="G3095" s="109"/>
      <c r="H3095" s="109"/>
      <c r="I3095" s="110"/>
    </row>
    <row r="3096" spans="2:9">
      <c r="B3096" s="109"/>
      <c r="C3096" s="109"/>
      <c r="D3096" s="109"/>
      <c r="E3096" s="109"/>
      <c r="F3096" s="109"/>
      <c r="G3096" s="109"/>
      <c r="H3096" s="109"/>
      <c r="I3096" s="110"/>
    </row>
    <row r="3097" spans="2:9">
      <c r="B3097" s="109"/>
      <c r="C3097" s="109"/>
      <c r="D3097" s="109"/>
      <c r="E3097" s="109"/>
      <c r="F3097" s="109"/>
      <c r="G3097" s="109"/>
      <c r="H3097" s="109"/>
      <c r="I3097" s="110"/>
    </row>
    <row r="3098" spans="2:9">
      <c r="B3098" s="109"/>
      <c r="C3098" s="109"/>
      <c r="D3098" s="109"/>
      <c r="E3098" s="109"/>
      <c r="F3098" s="109"/>
      <c r="G3098" s="109"/>
      <c r="H3098" s="109"/>
      <c r="I3098" s="110"/>
    </row>
    <row r="3099" spans="2:9">
      <c r="B3099" s="109"/>
      <c r="C3099" s="109"/>
      <c r="D3099" s="109"/>
      <c r="E3099" s="109"/>
      <c r="F3099" s="109"/>
      <c r="G3099" s="109"/>
      <c r="H3099" s="109"/>
      <c r="I3099" s="110"/>
    </row>
    <row r="3100" spans="2:9">
      <c r="B3100" s="109"/>
      <c r="C3100" s="109"/>
      <c r="D3100" s="109"/>
      <c r="E3100" s="109"/>
      <c r="F3100" s="109"/>
      <c r="G3100" s="109"/>
      <c r="H3100" s="109"/>
      <c r="I3100" s="110"/>
    </row>
    <row r="3101" spans="2:9">
      <c r="B3101" s="109"/>
      <c r="C3101" s="109"/>
      <c r="D3101" s="109"/>
      <c r="E3101" s="109"/>
      <c r="F3101" s="109"/>
      <c r="G3101" s="109"/>
      <c r="H3101" s="109"/>
      <c r="I3101" s="110"/>
    </row>
    <row r="3102" spans="2:9">
      <c r="B3102" s="109"/>
      <c r="C3102" s="109"/>
      <c r="D3102" s="109"/>
      <c r="E3102" s="109"/>
      <c r="F3102" s="109"/>
      <c r="G3102" s="109"/>
      <c r="H3102" s="109"/>
      <c r="I3102" s="110"/>
    </row>
    <row r="3103" spans="2:9">
      <c r="B3103" s="109"/>
      <c r="C3103" s="109"/>
      <c r="D3103" s="109"/>
      <c r="E3103" s="109"/>
      <c r="F3103" s="109"/>
      <c r="G3103" s="109"/>
      <c r="H3103" s="109"/>
      <c r="I3103" s="110"/>
    </row>
    <row r="3104" spans="2:9">
      <c r="B3104" s="109"/>
      <c r="C3104" s="109"/>
      <c r="D3104" s="109"/>
      <c r="E3104" s="109"/>
      <c r="F3104" s="109"/>
      <c r="G3104" s="109"/>
      <c r="H3104" s="109"/>
      <c r="I3104" s="110"/>
    </row>
    <row r="3105" spans="2:9">
      <c r="B3105" s="109"/>
      <c r="C3105" s="109"/>
      <c r="D3105" s="109"/>
      <c r="E3105" s="109"/>
      <c r="F3105" s="109"/>
      <c r="G3105" s="109"/>
      <c r="H3105" s="109"/>
      <c r="I3105" s="110"/>
    </row>
    <row r="3106" spans="2:9">
      <c r="B3106" s="109"/>
      <c r="C3106" s="109"/>
      <c r="D3106" s="109"/>
      <c r="E3106" s="109"/>
      <c r="F3106" s="109"/>
      <c r="G3106" s="109"/>
      <c r="H3106" s="109"/>
      <c r="I3106" s="110"/>
    </row>
    <row r="3107" spans="2:9">
      <c r="B3107" s="109"/>
      <c r="C3107" s="109"/>
      <c r="D3107" s="109"/>
      <c r="E3107" s="109"/>
      <c r="F3107" s="109"/>
      <c r="G3107" s="109"/>
      <c r="H3107" s="109"/>
      <c r="I3107" s="110"/>
    </row>
    <row r="3108" spans="2:9">
      <c r="B3108" s="109"/>
      <c r="C3108" s="109"/>
      <c r="D3108" s="109"/>
      <c r="E3108" s="109"/>
      <c r="F3108" s="109"/>
      <c r="G3108" s="109"/>
      <c r="H3108" s="109"/>
      <c r="I3108" s="110"/>
    </row>
    <row r="3109" spans="2:9">
      <c r="B3109" s="109"/>
      <c r="C3109" s="109"/>
      <c r="D3109" s="109"/>
      <c r="E3109" s="109"/>
      <c r="F3109" s="109"/>
      <c r="G3109" s="109"/>
      <c r="H3109" s="109"/>
      <c r="I3109" s="110"/>
    </row>
    <row r="3110" spans="2:9">
      <c r="B3110" s="109"/>
      <c r="C3110" s="109"/>
      <c r="D3110" s="109"/>
      <c r="E3110" s="109"/>
      <c r="F3110" s="109"/>
      <c r="G3110" s="109"/>
      <c r="H3110" s="109"/>
      <c r="I3110" s="110"/>
    </row>
    <row r="3111" spans="2:9">
      <c r="B3111" s="109"/>
      <c r="C3111" s="109"/>
      <c r="D3111" s="109"/>
      <c r="E3111" s="109"/>
      <c r="F3111" s="109"/>
      <c r="G3111" s="109"/>
      <c r="H3111" s="109"/>
      <c r="I3111" s="110"/>
    </row>
    <row r="3112" spans="2:9">
      <c r="B3112" s="109"/>
      <c r="C3112" s="109"/>
      <c r="D3112" s="109"/>
      <c r="E3112" s="109"/>
      <c r="F3112" s="109"/>
      <c r="G3112" s="109"/>
      <c r="H3112" s="109"/>
      <c r="I3112" s="110"/>
    </row>
    <row r="3113" spans="2:9">
      <c r="B3113" s="109"/>
      <c r="C3113" s="109"/>
      <c r="D3113" s="109"/>
      <c r="E3113" s="109"/>
      <c r="F3113" s="109"/>
      <c r="G3113" s="109"/>
      <c r="H3113" s="109"/>
      <c r="I3113" s="110"/>
    </row>
    <row r="3114" spans="2:9">
      <c r="B3114" s="109"/>
      <c r="C3114" s="109"/>
      <c r="D3114" s="109"/>
      <c r="E3114" s="109"/>
      <c r="F3114" s="109"/>
      <c r="G3114" s="109"/>
      <c r="H3114" s="109"/>
      <c r="I3114" s="110"/>
    </row>
    <row r="3115" spans="2:9">
      <c r="B3115" s="109"/>
      <c r="C3115" s="109"/>
      <c r="D3115" s="109"/>
      <c r="E3115" s="109"/>
      <c r="F3115" s="109"/>
      <c r="G3115" s="109"/>
      <c r="H3115" s="109"/>
      <c r="I3115" s="110"/>
    </row>
    <row r="3116" spans="2:9">
      <c r="B3116" s="109"/>
      <c r="C3116" s="109"/>
      <c r="D3116" s="109"/>
      <c r="E3116" s="109"/>
      <c r="F3116" s="109"/>
      <c r="G3116" s="109"/>
      <c r="H3116" s="109"/>
      <c r="I3116" s="110"/>
    </row>
    <row r="3117" spans="2:9">
      <c r="B3117" s="109"/>
      <c r="C3117" s="109"/>
      <c r="D3117" s="109"/>
      <c r="E3117" s="109"/>
      <c r="F3117" s="109"/>
      <c r="G3117" s="109"/>
      <c r="H3117" s="109"/>
      <c r="I3117" s="110"/>
    </row>
    <row r="3118" spans="2:9">
      <c r="B3118" s="109"/>
      <c r="C3118" s="109"/>
      <c r="D3118" s="109"/>
      <c r="E3118" s="109"/>
      <c r="F3118" s="109"/>
      <c r="G3118" s="109"/>
      <c r="H3118" s="109"/>
      <c r="I3118" s="110"/>
    </row>
    <row r="3119" spans="2:9">
      <c r="B3119" s="109"/>
      <c r="C3119" s="109"/>
      <c r="D3119" s="109"/>
      <c r="E3119" s="109"/>
      <c r="F3119" s="109"/>
      <c r="G3119" s="109"/>
      <c r="H3119" s="109"/>
      <c r="I3119" s="110"/>
    </row>
    <row r="3120" spans="2:9">
      <c r="B3120" s="109"/>
      <c r="C3120" s="109"/>
      <c r="D3120" s="109"/>
      <c r="E3120" s="109"/>
      <c r="F3120" s="109"/>
      <c r="G3120" s="109"/>
      <c r="H3120" s="109"/>
      <c r="I3120" s="110"/>
    </row>
    <row r="3121" spans="2:9">
      <c r="B3121" s="109"/>
      <c r="C3121" s="109"/>
      <c r="D3121" s="109"/>
      <c r="E3121" s="109"/>
      <c r="F3121" s="109"/>
      <c r="G3121" s="109"/>
      <c r="H3121" s="109"/>
      <c r="I3121" s="110"/>
    </row>
    <row r="3122" spans="2:9">
      <c r="B3122" s="109"/>
      <c r="C3122" s="109"/>
      <c r="D3122" s="109"/>
      <c r="E3122" s="109"/>
      <c r="F3122" s="109"/>
      <c r="G3122" s="109"/>
      <c r="H3122" s="109"/>
      <c r="I3122" s="110"/>
    </row>
    <row r="3123" spans="2:9">
      <c r="B3123" s="109"/>
      <c r="C3123" s="109"/>
      <c r="D3123" s="109"/>
      <c r="E3123" s="109"/>
      <c r="F3123" s="109"/>
      <c r="G3123" s="109"/>
      <c r="H3123" s="109"/>
      <c r="I3123" s="110"/>
    </row>
    <row r="3124" spans="2:9">
      <c r="B3124" s="109"/>
      <c r="C3124" s="109"/>
      <c r="D3124" s="109"/>
      <c r="E3124" s="109"/>
      <c r="F3124" s="109"/>
      <c r="G3124" s="109"/>
      <c r="H3124" s="109"/>
      <c r="I3124" s="110"/>
    </row>
    <row r="3125" spans="2:9">
      <c r="B3125" s="109"/>
      <c r="C3125" s="109"/>
      <c r="D3125" s="109"/>
      <c r="E3125" s="109"/>
      <c r="F3125" s="109"/>
      <c r="G3125" s="109"/>
      <c r="H3125" s="109"/>
      <c r="I3125" s="110"/>
    </row>
    <row r="3126" spans="2:9">
      <c r="B3126" s="109"/>
      <c r="C3126" s="109"/>
      <c r="D3126" s="109"/>
      <c r="E3126" s="109"/>
      <c r="F3126" s="109"/>
      <c r="G3126" s="109"/>
      <c r="H3126" s="109"/>
      <c r="I3126" s="110"/>
    </row>
    <row r="3127" spans="2:9">
      <c r="B3127" s="109"/>
      <c r="C3127" s="109"/>
      <c r="D3127" s="109"/>
      <c r="E3127" s="109"/>
      <c r="F3127" s="109"/>
      <c r="G3127" s="109"/>
      <c r="H3127" s="109"/>
      <c r="I3127" s="110"/>
    </row>
    <row r="3128" spans="2:9">
      <c r="B3128" s="109"/>
      <c r="C3128" s="109"/>
      <c r="D3128" s="109"/>
      <c r="E3128" s="109"/>
      <c r="F3128" s="109"/>
      <c r="G3128" s="109"/>
      <c r="H3128" s="109"/>
      <c r="I3128" s="110"/>
    </row>
    <row r="3129" spans="2:9">
      <c r="B3129" s="109"/>
      <c r="C3129" s="109"/>
      <c r="D3129" s="109"/>
      <c r="E3129" s="109"/>
      <c r="F3129" s="109"/>
      <c r="G3129" s="109"/>
      <c r="H3129" s="109"/>
      <c r="I3129" s="110"/>
    </row>
    <row r="3130" spans="2:9">
      <c r="B3130" s="109"/>
      <c r="C3130" s="109"/>
      <c r="D3130" s="109"/>
      <c r="E3130" s="109"/>
      <c r="F3130" s="109"/>
      <c r="G3130" s="109"/>
      <c r="H3130" s="109"/>
      <c r="I3130" s="110"/>
    </row>
    <row r="3131" spans="2:9">
      <c r="B3131" s="109"/>
      <c r="C3131" s="109"/>
      <c r="D3131" s="109"/>
      <c r="E3131" s="109"/>
      <c r="F3131" s="109"/>
      <c r="G3131" s="109"/>
      <c r="H3131" s="109"/>
      <c r="I3131" s="110"/>
    </row>
    <row r="3132" spans="2:9">
      <c r="B3132" s="109"/>
      <c r="C3132" s="109"/>
      <c r="D3132" s="109"/>
      <c r="E3132" s="109"/>
      <c r="F3132" s="109"/>
      <c r="G3132" s="109"/>
      <c r="H3132" s="109"/>
      <c r="I3132" s="110"/>
    </row>
    <row r="3133" spans="2:9">
      <c r="B3133" s="109"/>
      <c r="C3133" s="109"/>
      <c r="D3133" s="109"/>
      <c r="E3133" s="109"/>
      <c r="F3133" s="109"/>
      <c r="G3133" s="109"/>
      <c r="H3133" s="109"/>
      <c r="I3133" s="110"/>
    </row>
    <row r="3134" spans="2:9">
      <c r="B3134" s="109"/>
      <c r="C3134" s="109"/>
      <c r="D3134" s="109"/>
      <c r="E3134" s="109"/>
      <c r="F3134" s="109"/>
      <c r="G3134" s="109"/>
      <c r="H3134" s="109"/>
      <c r="I3134" s="110"/>
    </row>
    <row r="3135" spans="2:9">
      <c r="B3135" s="109"/>
      <c r="C3135" s="109"/>
      <c r="D3135" s="109"/>
      <c r="E3135" s="109"/>
      <c r="F3135" s="109"/>
      <c r="G3135" s="109"/>
      <c r="H3135" s="109"/>
      <c r="I3135" s="110"/>
    </row>
    <row r="3136" spans="2:9">
      <c r="B3136" s="109"/>
      <c r="C3136" s="109"/>
      <c r="D3136" s="109"/>
      <c r="E3136" s="109"/>
      <c r="F3136" s="109"/>
      <c r="G3136" s="109"/>
      <c r="H3136" s="109"/>
      <c r="I3136" s="110"/>
    </row>
    <row r="3137" spans="2:9">
      <c r="B3137" s="109"/>
      <c r="C3137" s="109"/>
      <c r="D3137" s="109"/>
      <c r="E3137" s="109"/>
      <c r="F3137" s="109"/>
      <c r="G3137" s="109"/>
      <c r="H3137" s="109"/>
      <c r="I3137" s="110"/>
    </row>
    <row r="3138" spans="2:9">
      <c r="B3138" s="109"/>
      <c r="C3138" s="109"/>
      <c r="D3138" s="109"/>
      <c r="E3138" s="109"/>
      <c r="F3138" s="109"/>
      <c r="G3138" s="109"/>
      <c r="H3138" s="109"/>
      <c r="I3138" s="110"/>
    </row>
    <row r="3139" spans="2:9">
      <c r="B3139" s="109"/>
      <c r="C3139" s="109"/>
      <c r="D3139" s="109"/>
      <c r="E3139" s="109"/>
      <c r="F3139" s="109"/>
      <c r="G3139" s="109"/>
      <c r="H3139" s="109"/>
      <c r="I3139" s="110"/>
    </row>
    <row r="3140" spans="2:9">
      <c r="B3140" s="109"/>
      <c r="C3140" s="109"/>
      <c r="D3140" s="109"/>
      <c r="E3140" s="109"/>
      <c r="F3140" s="109"/>
      <c r="G3140" s="109"/>
      <c r="H3140" s="109"/>
      <c r="I3140" s="110"/>
    </row>
    <row r="3141" spans="2:9">
      <c r="B3141" s="109"/>
      <c r="C3141" s="109"/>
      <c r="D3141" s="109"/>
      <c r="E3141" s="109"/>
      <c r="F3141" s="109"/>
      <c r="G3141" s="109"/>
      <c r="H3141" s="109"/>
      <c r="I3141" s="110"/>
    </row>
    <row r="3142" spans="2:9">
      <c r="B3142" s="109"/>
      <c r="C3142" s="109"/>
      <c r="D3142" s="109"/>
      <c r="E3142" s="109"/>
      <c r="F3142" s="109"/>
      <c r="G3142" s="109"/>
      <c r="H3142" s="109"/>
      <c r="I3142" s="110"/>
    </row>
    <row r="3143" spans="2:9">
      <c r="B3143" s="109"/>
      <c r="C3143" s="109"/>
      <c r="D3143" s="109"/>
      <c r="E3143" s="109"/>
      <c r="F3143" s="109"/>
      <c r="G3143" s="109"/>
      <c r="H3143" s="109"/>
      <c r="I3143" s="110"/>
    </row>
    <row r="3144" spans="2:9">
      <c r="B3144" s="109"/>
      <c r="C3144" s="109"/>
      <c r="D3144" s="109"/>
      <c r="E3144" s="109"/>
      <c r="F3144" s="109"/>
      <c r="G3144" s="109"/>
      <c r="H3144" s="109"/>
      <c r="I3144" s="110"/>
    </row>
    <row r="3145" spans="2:9">
      <c r="B3145" s="109"/>
      <c r="C3145" s="109"/>
      <c r="D3145" s="109"/>
      <c r="E3145" s="109"/>
      <c r="F3145" s="109"/>
      <c r="G3145" s="109"/>
      <c r="H3145" s="109"/>
      <c r="I3145" s="110"/>
    </row>
    <row r="3146" spans="2:9">
      <c r="B3146" s="109"/>
      <c r="C3146" s="109"/>
      <c r="D3146" s="109"/>
      <c r="E3146" s="109"/>
      <c r="F3146" s="109"/>
      <c r="G3146" s="109"/>
      <c r="H3146" s="109"/>
      <c r="I3146" s="110"/>
    </row>
    <row r="3147" spans="2:9">
      <c r="B3147" s="109"/>
      <c r="C3147" s="109"/>
      <c r="D3147" s="109"/>
      <c r="E3147" s="109"/>
      <c r="F3147" s="109"/>
      <c r="G3147" s="109"/>
      <c r="H3147" s="109"/>
      <c r="I3147" s="110"/>
    </row>
    <row r="3148" spans="2:9">
      <c r="B3148" s="109"/>
      <c r="C3148" s="109"/>
      <c r="D3148" s="109"/>
      <c r="E3148" s="109"/>
      <c r="F3148" s="109"/>
      <c r="G3148" s="109"/>
      <c r="H3148" s="109"/>
      <c r="I3148" s="110"/>
    </row>
    <row r="3149" spans="2:9">
      <c r="B3149" s="109"/>
      <c r="C3149" s="109"/>
      <c r="D3149" s="109"/>
      <c r="E3149" s="109"/>
      <c r="F3149" s="109"/>
      <c r="G3149" s="109"/>
      <c r="H3149" s="109"/>
      <c r="I3149" s="110"/>
    </row>
    <row r="3150" spans="2:9">
      <c r="B3150" s="109"/>
      <c r="C3150" s="109"/>
      <c r="D3150" s="109"/>
      <c r="E3150" s="109"/>
      <c r="F3150" s="109"/>
      <c r="G3150" s="109"/>
      <c r="H3150" s="109"/>
      <c r="I3150" s="110"/>
    </row>
    <row r="3151" spans="2:9">
      <c r="B3151" s="109"/>
      <c r="C3151" s="109"/>
      <c r="D3151" s="109"/>
      <c r="E3151" s="109"/>
      <c r="F3151" s="109"/>
      <c r="G3151" s="109"/>
      <c r="H3151" s="109"/>
      <c r="I3151" s="110"/>
    </row>
    <row r="3152" spans="2:9">
      <c r="B3152" s="109"/>
      <c r="C3152" s="109"/>
      <c r="D3152" s="109"/>
      <c r="E3152" s="109"/>
      <c r="F3152" s="109"/>
      <c r="G3152" s="109"/>
      <c r="H3152" s="109"/>
      <c r="I3152" s="110"/>
    </row>
    <row r="3153" spans="2:9">
      <c r="B3153" s="109"/>
      <c r="C3153" s="109"/>
      <c r="D3153" s="109"/>
      <c r="E3153" s="109"/>
      <c r="F3153" s="109"/>
      <c r="G3153" s="109"/>
      <c r="H3153" s="109"/>
      <c r="I3153" s="110"/>
    </row>
    <row r="3154" spans="2:9">
      <c r="B3154" s="109"/>
      <c r="C3154" s="109"/>
      <c r="D3154" s="109"/>
      <c r="E3154" s="109"/>
      <c r="F3154" s="109"/>
      <c r="G3154" s="109"/>
      <c r="H3154" s="109"/>
      <c r="I3154" s="110"/>
    </row>
    <row r="3155" spans="2:9">
      <c r="B3155" s="109"/>
      <c r="C3155" s="109"/>
      <c r="D3155" s="109"/>
      <c r="E3155" s="109"/>
      <c r="F3155" s="109"/>
      <c r="G3155" s="109"/>
      <c r="H3155" s="109"/>
      <c r="I3155" s="110"/>
    </row>
    <row r="3156" spans="2:9">
      <c r="B3156" s="109"/>
      <c r="C3156" s="109"/>
      <c r="D3156" s="109"/>
      <c r="E3156" s="109"/>
      <c r="F3156" s="109"/>
      <c r="G3156" s="109"/>
      <c r="H3156" s="109"/>
      <c r="I3156" s="110"/>
    </row>
    <row r="3157" spans="2:9">
      <c r="B3157" s="109"/>
      <c r="C3157" s="109"/>
      <c r="D3157" s="109"/>
      <c r="E3157" s="109"/>
      <c r="F3157" s="109"/>
      <c r="G3157" s="109"/>
      <c r="H3157" s="109"/>
      <c r="I3157" s="110"/>
    </row>
    <row r="3158" spans="2:9">
      <c r="B3158" s="109"/>
      <c r="C3158" s="109"/>
      <c r="D3158" s="109"/>
      <c r="E3158" s="109"/>
      <c r="F3158" s="109"/>
      <c r="G3158" s="109"/>
      <c r="H3158" s="109"/>
      <c r="I3158" s="110"/>
    </row>
    <row r="3159" spans="2:9">
      <c r="B3159" s="109"/>
      <c r="C3159" s="109"/>
      <c r="D3159" s="109"/>
      <c r="E3159" s="109"/>
      <c r="F3159" s="109"/>
      <c r="G3159" s="109"/>
      <c r="H3159" s="109"/>
      <c r="I3159" s="110"/>
    </row>
    <row r="3160" spans="2:9">
      <c r="B3160" s="109"/>
      <c r="C3160" s="109"/>
      <c r="D3160" s="109"/>
      <c r="E3160" s="109"/>
      <c r="F3160" s="109"/>
      <c r="G3160" s="109"/>
      <c r="H3160" s="109"/>
      <c r="I3160" s="110"/>
    </row>
    <row r="3161" spans="2:9">
      <c r="B3161" s="109"/>
      <c r="C3161" s="109"/>
      <c r="D3161" s="109"/>
      <c r="E3161" s="109"/>
      <c r="F3161" s="109"/>
      <c r="G3161" s="109"/>
      <c r="H3161" s="109"/>
      <c r="I3161" s="110"/>
    </row>
    <row r="3162" spans="2:9">
      <c r="B3162" s="109"/>
      <c r="C3162" s="109"/>
      <c r="D3162" s="109"/>
      <c r="E3162" s="109"/>
      <c r="F3162" s="109"/>
      <c r="G3162" s="109"/>
      <c r="H3162" s="109"/>
      <c r="I3162" s="110"/>
    </row>
    <row r="3163" spans="2:9">
      <c r="B3163" s="109"/>
      <c r="C3163" s="109"/>
      <c r="D3163" s="109"/>
      <c r="E3163" s="109"/>
      <c r="F3163" s="109"/>
      <c r="G3163" s="109"/>
      <c r="H3163" s="109"/>
      <c r="I3163" s="110"/>
    </row>
    <row r="3164" spans="2:9">
      <c r="B3164" s="109"/>
      <c r="C3164" s="109"/>
      <c r="D3164" s="109"/>
      <c r="E3164" s="109"/>
      <c r="F3164" s="109"/>
      <c r="G3164" s="109"/>
      <c r="H3164" s="109"/>
      <c r="I3164" s="110"/>
    </row>
    <row r="3165" spans="2:9">
      <c r="B3165" s="109"/>
      <c r="C3165" s="109"/>
      <c r="D3165" s="109"/>
      <c r="E3165" s="109"/>
      <c r="F3165" s="109"/>
      <c r="G3165" s="109"/>
      <c r="H3165" s="109"/>
      <c r="I3165" s="110"/>
    </row>
    <row r="3166" spans="2:9">
      <c r="B3166" s="109"/>
      <c r="C3166" s="109"/>
      <c r="D3166" s="109"/>
      <c r="E3166" s="109"/>
      <c r="F3166" s="109"/>
      <c r="G3166" s="109"/>
      <c r="H3166" s="109"/>
      <c r="I3166" s="110"/>
    </row>
    <row r="3167" spans="2:9">
      <c r="B3167" s="109"/>
      <c r="C3167" s="109"/>
      <c r="D3167" s="109"/>
      <c r="E3167" s="109"/>
      <c r="F3167" s="109"/>
      <c r="G3167" s="109"/>
      <c r="H3167" s="109"/>
      <c r="I3167" s="110"/>
    </row>
    <row r="3168" spans="2:9">
      <c r="B3168" s="109"/>
      <c r="C3168" s="109"/>
      <c r="D3168" s="109"/>
      <c r="E3168" s="109"/>
      <c r="F3168" s="109"/>
      <c r="G3168" s="109"/>
      <c r="H3168" s="109"/>
      <c r="I3168" s="110"/>
    </row>
    <row r="3169" spans="2:9">
      <c r="B3169" s="109"/>
      <c r="C3169" s="109"/>
      <c r="D3169" s="109"/>
      <c r="E3169" s="109"/>
      <c r="F3169" s="109"/>
      <c r="G3169" s="109"/>
      <c r="H3169" s="109"/>
      <c r="I3169" s="110"/>
    </row>
    <row r="3170" spans="2:9">
      <c r="B3170" s="109"/>
      <c r="C3170" s="109"/>
      <c r="D3170" s="109"/>
      <c r="E3170" s="109"/>
      <c r="F3170" s="109"/>
      <c r="G3170" s="109"/>
      <c r="H3170" s="109"/>
      <c r="I3170" s="110"/>
    </row>
    <row r="3171" spans="2:9">
      <c r="B3171" s="109"/>
      <c r="C3171" s="109"/>
      <c r="D3171" s="109"/>
      <c r="E3171" s="109"/>
      <c r="F3171" s="109"/>
      <c r="G3171" s="109"/>
      <c r="H3171" s="109"/>
      <c r="I3171" s="110"/>
    </row>
    <row r="3172" spans="2:9">
      <c r="B3172" s="109"/>
      <c r="C3172" s="109"/>
      <c r="D3172" s="109"/>
      <c r="E3172" s="109"/>
      <c r="F3172" s="109"/>
      <c r="G3172" s="109"/>
      <c r="H3172" s="109"/>
      <c r="I3172" s="110"/>
    </row>
    <row r="3173" spans="2:9">
      <c r="B3173" s="109"/>
      <c r="C3173" s="109"/>
      <c r="D3173" s="109"/>
      <c r="E3173" s="109"/>
      <c r="F3173" s="109"/>
      <c r="G3173" s="109"/>
      <c r="H3173" s="109"/>
      <c r="I3173" s="110"/>
    </row>
    <row r="3174" spans="2:9">
      <c r="B3174" s="109"/>
      <c r="C3174" s="109"/>
      <c r="D3174" s="109"/>
      <c r="E3174" s="109"/>
      <c r="F3174" s="109"/>
      <c r="G3174" s="109"/>
      <c r="H3174" s="109"/>
      <c r="I3174" s="110"/>
    </row>
    <row r="3175" spans="2:9">
      <c r="B3175" s="109"/>
      <c r="C3175" s="109"/>
      <c r="D3175" s="109"/>
      <c r="E3175" s="109"/>
      <c r="F3175" s="109"/>
      <c r="G3175" s="109"/>
      <c r="H3175" s="109"/>
      <c r="I3175" s="110"/>
    </row>
    <row r="3176" spans="2:9">
      <c r="B3176" s="109"/>
      <c r="C3176" s="109"/>
      <c r="D3176" s="109"/>
      <c r="E3176" s="109"/>
      <c r="F3176" s="109"/>
      <c r="G3176" s="109"/>
      <c r="H3176" s="109"/>
      <c r="I3176" s="110"/>
    </row>
    <row r="3177" spans="2:9">
      <c r="B3177" s="109"/>
      <c r="C3177" s="109"/>
      <c r="D3177" s="109"/>
      <c r="E3177" s="109"/>
      <c r="F3177" s="109"/>
      <c r="G3177" s="109"/>
      <c r="H3177" s="109"/>
      <c r="I3177" s="110"/>
    </row>
    <row r="3178" spans="2:9">
      <c r="B3178" s="109"/>
      <c r="C3178" s="109"/>
      <c r="D3178" s="109"/>
      <c r="E3178" s="109"/>
      <c r="F3178" s="109"/>
      <c r="G3178" s="109"/>
      <c r="H3178" s="109"/>
      <c r="I3178" s="110"/>
    </row>
    <row r="3179" spans="2:9">
      <c r="B3179" s="109"/>
      <c r="C3179" s="109"/>
      <c r="D3179" s="109"/>
      <c r="E3179" s="109"/>
      <c r="F3179" s="109"/>
      <c r="G3179" s="109"/>
      <c r="H3179" s="109"/>
      <c r="I3179" s="110"/>
    </row>
    <row r="3180" spans="2:9">
      <c r="B3180" s="109"/>
      <c r="C3180" s="109"/>
      <c r="D3180" s="109"/>
      <c r="E3180" s="109"/>
      <c r="F3180" s="109"/>
      <c r="G3180" s="109"/>
      <c r="H3180" s="109"/>
      <c r="I3180" s="110"/>
    </row>
    <row r="3181" spans="2:9">
      <c r="B3181" s="109"/>
      <c r="C3181" s="109"/>
      <c r="D3181" s="109"/>
      <c r="E3181" s="109"/>
      <c r="F3181" s="109"/>
      <c r="G3181" s="109"/>
      <c r="H3181" s="109"/>
      <c r="I3181" s="110"/>
    </row>
    <row r="3182" spans="2:9">
      <c r="B3182" s="109"/>
      <c r="C3182" s="109"/>
      <c r="D3182" s="109"/>
      <c r="E3182" s="109"/>
      <c r="F3182" s="109"/>
      <c r="G3182" s="109"/>
      <c r="H3182" s="109"/>
      <c r="I3182" s="110"/>
    </row>
    <row r="3183" spans="2:9">
      <c r="B3183" s="109"/>
      <c r="C3183" s="109"/>
      <c r="D3183" s="109"/>
      <c r="E3183" s="109"/>
      <c r="F3183" s="109"/>
      <c r="G3183" s="109"/>
      <c r="H3183" s="109"/>
      <c r="I3183" s="110"/>
    </row>
    <row r="3184" spans="2:9">
      <c r="B3184" s="109"/>
      <c r="C3184" s="109"/>
      <c r="D3184" s="109"/>
      <c r="E3184" s="109"/>
      <c r="F3184" s="109"/>
      <c r="G3184" s="109"/>
      <c r="H3184" s="109"/>
      <c r="I3184" s="110"/>
    </row>
    <row r="3185" spans="2:9">
      <c r="B3185" s="109"/>
      <c r="C3185" s="109"/>
      <c r="D3185" s="109"/>
      <c r="E3185" s="109"/>
      <c r="F3185" s="109"/>
      <c r="G3185" s="109"/>
      <c r="H3185" s="109"/>
      <c r="I3185" s="110"/>
    </row>
    <row r="3186" spans="2:9">
      <c r="B3186" s="109"/>
      <c r="C3186" s="109"/>
      <c r="D3186" s="109"/>
      <c r="E3186" s="109"/>
      <c r="F3186" s="109"/>
      <c r="G3186" s="109"/>
      <c r="H3186" s="109"/>
      <c r="I3186" s="110"/>
    </row>
    <row r="3187" spans="2:9">
      <c r="B3187" s="109"/>
      <c r="C3187" s="109"/>
      <c r="D3187" s="109"/>
      <c r="E3187" s="109"/>
      <c r="F3187" s="109"/>
      <c r="G3187" s="109"/>
      <c r="H3187" s="109"/>
      <c r="I3187" s="110"/>
    </row>
    <row r="3188" spans="2:9">
      <c r="B3188" s="109"/>
      <c r="C3188" s="109"/>
      <c r="D3188" s="109"/>
      <c r="E3188" s="109"/>
      <c r="F3188" s="109"/>
      <c r="G3188" s="109"/>
      <c r="H3188" s="109"/>
      <c r="I3188" s="110"/>
    </row>
    <row r="3189" spans="2:9">
      <c r="B3189" s="109"/>
      <c r="C3189" s="109"/>
      <c r="D3189" s="109"/>
      <c r="E3189" s="109"/>
      <c r="F3189" s="109"/>
      <c r="G3189" s="109"/>
      <c r="H3189" s="109"/>
      <c r="I3189" s="110"/>
    </row>
    <row r="3190" spans="2:9">
      <c r="B3190" s="109"/>
      <c r="C3190" s="109"/>
      <c r="D3190" s="109"/>
      <c r="E3190" s="109"/>
      <c r="F3190" s="109"/>
      <c r="G3190" s="109"/>
      <c r="H3190" s="109"/>
      <c r="I3190" s="110"/>
    </row>
    <row r="3191" spans="2:9">
      <c r="B3191" s="109"/>
      <c r="C3191" s="109"/>
      <c r="D3191" s="109"/>
      <c r="E3191" s="109"/>
      <c r="F3191" s="109"/>
      <c r="G3191" s="109"/>
      <c r="H3191" s="109"/>
      <c r="I3191" s="110"/>
    </row>
    <row r="3192" spans="2:9">
      <c r="B3192" s="109"/>
      <c r="C3192" s="109"/>
      <c r="D3192" s="109"/>
      <c r="E3192" s="109"/>
      <c r="F3192" s="109"/>
      <c r="G3192" s="109"/>
      <c r="H3192" s="109"/>
      <c r="I3192" s="110"/>
    </row>
    <row r="3193" spans="2:9">
      <c r="B3193" s="109"/>
      <c r="C3193" s="109"/>
      <c r="D3193" s="109"/>
      <c r="E3193" s="109"/>
      <c r="F3193" s="109"/>
      <c r="G3193" s="109"/>
      <c r="H3193" s="109"/>
      <c r="I3193" s="110"/>
    </row>
    <row r="3194" spans="2:9">
      <c r="B3194" s="109"/>
      <c r="C3194" s="109"/>
      <c r="D3194" s="109"/>
      <c r="E3194" s="109"/>
      <c r="F3194" s="109"/>
      <c r="G3194" s="109"/>
      <c r="H3194" s="109"/>
      <c r="I3194" s="110"/>
    </row>
    <row r="3195" spans="2:9">
      <c r="B3195" s="109"/>
      <c r="C3195" s="109"/>
      <c r="D3195" s="109"/>
      <c r="E3195" s="109"/>
      <c r="F3195" s="109"/>
      <c r="G3195" s="109"/>
      <c r="H3195" s="109"/>
      <c r="I3195" s="110"/>
    </row>
    <row r="3196" spans="2:9">
      <c r="B3196" s="109"/>
      <c r="C3196" s="109"/>
      <c r="D3196" s="109"/>
      <c r="E3196" s="109"/>
      <c r="F3196" s="109"/>
      <c r="G3196" s="109"/>
      <c r="H3196" s="109"/>
      <c r="I3196" s="110"/>
    </row>
    <row r="3197" spans="2:9">
      <c r="B3197" s="109"/>
      <c r="C3197" s="109"/>
      <c r="D3197" s="109"/>
      <c r="E3197" s="109"/>
      <c r="F3197" s="109"/>
      <c r="G3197" s="109"/>
      <c r="H3197" s="109"/>
      <c r="I3197" s="110"/>
    </row>
    <row r="3198" spans="2:9">
      <c r="B3198" s="109"/>
      <c r="C3198" s="109"/>
      <c r="D3198" s="109"/>
      <c r="E3198" s="109"/>
      <c r="F3198" s="109"/>
      <c r="G3198" s="109"/>
      <c r="H3198" s="109"/>
      <c r="I3198" s="110"/>
    </row>
    <row r="3199" spans="2:9">
      <c r="B3199" s="109"/>
      <c r="C3199" s="109"/>
      <c r="D3199" s="109"/>
      <c r="E3199" s="109"/>
      <c r="F3199" s="109"/>
      <c r="G3199" s="109"/>
      <c r="H3199" s="109"/>
      <c r="I3199" s="110"/>
    </row>
    <row r="3200" spans="2:9">
      <c r="B3200" s="109"/>
      <c r="C3200" s="109"/>
      <c r="D3200" s="109"/>
      <c r="E3200" s="109"/>
      <c r="F3200" s="109"/>
      <c r="G3200" s="109"/>
      <c r="H3200" s="109"/>
      <c r="I3200" s="110"/>
    </row>
    <row r="3201" spans="2:9">
      <c r="B3201" s="109"/>
      <c r="C3201" s="109"/>
      <c r="D3201" s="109"/>
      <c r="E3201" s="109"/>
      <c r="F3201" s="109"/>
      <c r="G3201" s="109"/>
      <c r="H3201" s="109"/>
      <c r="I3201" s="110"/>
    </row>
    <row r="3202" spans="2:9">
      <c r="B3202" s="109"/>
      <c r="C3202" s="109"/>
      <c r="D3202" s="109"/>
      <c r="E3202" s="109"/>
      <c r="F3202" s="109"/>
      <c r="G3202" s="109"/>
      <c r="H3202" s="109"/>
      <c r="I3202" s="110"/>
    </row>
    <row r="3203" spans="2:9">
      <c r="B3203" s="109"/>
      <c r="C3203" s="109"/>
      <c r="D3203" s="109"/>
      <c r="E3203" s="109"/>
      <c r="F3203" s="109"/>
      <c r="G3203" s="109"/>
      <c r="H3203" s="109"/>
      <c r="I3203" s="110"/>
    </row>
    <row r="3204" spans="2:9">
      <c r="B3204" s="109"/>
      <c r="C3204" s="109"/>
      <c r="D3204" s="109"/>
      <c r="E3204" s="109"/>
      <c r="F3204" s="109"/>
      <c r="G3204" s="109"/>
      <c r="H3204" s="109"/>
      <c r="I3204" s="110"/>
    </row>
    <row r="3205" spans="2:9">
      <c r="B3205" s="109"/>
      <c r="C3205" s="109"/>
      <c r="D3205" s="109"/>
      <c r="E3205" s="109"/>
      <c r="F3205" s="109"/>
      <c r="G3205" s="109"/>
      <c r="H3205" s="109"/>
      <c r="I3205" s="110"/>
    </row>
    <row r="3206" spans="2:9">
      <c r="B3206" s="109"/>
      <c r="C3206" s="109"/>
      <c r="D3206" s="109"/>
      <c r="E3206" s="109"/>
      <c r="F3206" s="109"/>
      <c r="G3206" s="109"/>
      <c r="H3206" s="109"/>
      <c r="I3206" s="110"/>
    </row>
    <row r="3207" spans="2:9">
      <c r="B3207" s="109"/>
      <c r="C3207" s="109"/>
      <c r="D3207" s="109"/>
      <c r="E3207" s="109"/>
      <c r="F3207" s="109"/>
      <c r="G3207" s="109"/>
      <c r="H3207" s="109"/>
      <c r="I3207" s="110"/>
    </row>
    <row r="3208" spans="2:9">
      <c r="B3208" s="109"/>
      <c r="C3208" s="109"/>
      <c r="D3208" s="109"/>
      <c r="E3208" s="109"/>
      <c r="F3208" s="109"/>
      <c r="G3208" s="109"/>
      <c r="H3208" s="109"/>
      <c r="I3208" s="110"/>
    </row>
    <row r="3209" spans="2:9">
      <c r="B3209" s="109"/>
      <c r="C3209" s="109"/>
      <c r="D3209" s="109"/>
      <c r="E3209" s="109"/>
      <c r="F3209" s="109"/>
      <c r="G3209" s="109"/>
      <c r="H3209" s="109"/>
      <c r="I3209" s="110"/>
    </row>
    <row r="3210" spans="2:9">
      <c r="B3210" s="109"/>
      <c r="C3210" s="109"/>
      <c r="D3210" s="109"/>
      <c r="E3210" s="109"/>
      <c r="F3210" s="109"/>
      <c r="G3210" s="109"/>
      <c r="H3210" s="109"/>
      <c r="I3210" s="110"/>
    </row>
    <row r="3211" spans="2:9">
      <c r="B3211" s="109"/>
      <c r="C3211" s="109"/>
      <c r="D3211" s="109"/>
      <c r="E3211" s="109"/>
      <c r="F3211" s="109"/>
      <c r="G3211" s="109"/>
      <c r="H3211" s="109"/>
      <c r="I3211" s="110"/>
    </row>
    <row r="3212" spans="2:9">
      <c r="B3212" s="109"/>
      <c r="C3212" s="109"/>
      <c r="D3212" s="109"/>
      <c r="E3212" s="109"/>
      <c r="F3212" s="109"/>
      <c r="G3212" s="109"/>
      <c r="H3212" s="109"/>
      <c r="I3212" s="110"/>
    </row>
    <row r="3213" spans="2:9">
      <c r="B3213" s="109"/>
      <c r="C3213" s="109"/>
      <c r="D3213" s="109"/>
      <c r="E3213" s="109"/>
      <c r="F3213" s="109"/>
      <c r="G3213" s="109"/>
      <c r="H3213" s="109"/>
      <c r="I3213" s="110"/>
    </row>
    <row r="3214" spans="2:9">
      <c r="B3214" s="109"/>
      <c r="C3214" s="109"/>
      <c r="D3214" s="109"/>
      <c r="E3214" s="109"/>
      <c r="F3214" s="109"/>
      <c r="G3214" s="109"/>
      <c r="H3214" s="109"/>
      <c r="I3214" s="110"/>
    </row>
    <row r="3215" spans="2:9">
      <c r="B3215" s="109"/>
      <c r="C3215" s="109"/>
      <c r="D3215" s="109"/>
      <c r="E3215" s="109"/>
      <c r="F3215" s="109"/>
      <c r="G3215" s="109"/>
      <c r="H3215" s="109"/>
      <c r="I3215" s="110"/>
    </row>
    <row r="3216" spans="2:9">
      <c r="B3216" s="109"/>
      <c r="C3216" s="109"/>
      <c r="D3216" s="109"/>
      <c r="E3216" s="109"/>
      <c r="F3216" s="109"/>
      <c r="G3216" s="109"/>
      <c r="H3216" s="109"/>
      <c r="I3216" s="110"/>
    </row>
    <row r="3217" spans="2:9">
      <c r="B3217" s="109"/>
      <c r="C3217" s="109"/>
      <c r="D3217" s="109"/>
      <c r="E3217" s="109"/>
      <c r="F3217" s="109"/>
      <c r="G3217" s="109"/>
      <c r="H3217" s="109"/>
      <c r="I3217" s="110"/>
    </row>
    <row r="3218" spans="2:9">
      <c r="B3218" s="109"/>
      <c r="C3218" s="109"/>
      <c r="D3218" s="109"/>
      <c r="E3218" s="109"/>
      <c r="F3218" s="109"/>
      <c r="G3218" s="109"/>
      <c r="H3218" s="109"/>
      <c r="I3218" s="110"/>
    </row>
    <row r="3219" spans="2:9">
      <c r="B3219" s="109"/>
      <c r="C3219" s="109"/>
      <c r="D3219" s="109"/>
      <c r="E3219" s="109"/>
      <c r="F3219" s="109"/>
      <c r="G3219" s="109"/>
      <c r="H3219" s="109"/>
      <c r="I3219" s="110"/>
    </row>
    <row r="3220" spans="2:9">
      <c r="B3220" s="109"/>
      <c r="C3220" s="109"/>
      <c r="D3220" s="109"/>
      <c r="E3220" s="109"/>
      <c r="F3220" s="109"/>
      <c r="G3220" s="109"/>
      <c r="H3220" s="109"/>
      <c r="I3220" s="110"/>
    </row>
    <row r="3221" spans="2:9">
      <c r="B3221" s="109"/>
      <c r="C3221" s="109"/>
      <c r="D3221" s="109"/>
      <c r="E3221" s="109"/>
      <c r="F3221" s="109"/>
      <c r="G3221" s="109"/>
      <c r="H3221" s="109"/>
      <c r="I3221" s="110"/>
    </row>
    <row r="3222" spans="2:9">
      <c r="B3222" s="109"/>
      <c r="C3222" s="109"/>
      <c r="D3222" s="109"/>
      <c r="E3222" s="109"/>
      <c r="F3222" s="109"/>
      <c r="G3222" s="109"/>
      <c r="H3222" s="109"/>
      <c r="I3222" s="110"/>
    </row>
    <row r="3223" spans="2:9">
      <c r="B3223" s="109"/>
      <c r="C3223" s="109"/>
      <c r="D3223" s="109"/>
      <c r="E3223" s="109"/>
      <c r="F3223" s="109"/>
      <c r="G3223" s="109"/>
      <c r="H3223" s="109"/>
      <c r="I3223" s="110"/>
    </row>
    <row r="3224" spans="2:9">
      <c r="B3224" s="109"/>
      <c r="C3224" s="109"/>
      <c r="D3224" s="109"/>
      <c r="E3224" s="109"/>
      <c r="F3224" s="109"/>
      <c r="G3224" s="109"/>
      <c r="H3224" s="109"/>
      <c r="I3224" s="110"/>
    </row>
    <row r="3225" spans="2:9">
      <c r="B3225" s="109"/>
      <c r="C3225" s="109"/>
      <c r="D3225" s="109"/>
      <c r="E3225" s="109"/>
      <c r="F3225" s="109"/>
      <c r="G3225" s="109"/>
      <c r="H3225" s="109"/>
      <c r="I3225" s="110"/>
    </row>
    <row r="3226" spans="2:9">
      <c r="B3226" s="109"/>
      <c r="C3226" s="109"/>
      <c r="D3226" s="109"/>
      <c r="E3226" s="109"/>
      <c r="F3226" s="109"/>
      <c r="G3226" s="109"/>
      <c r="H3226" s="109"/>
      <c r="I3226" s="110"/>
    </row>
    <row r="3227" spans="2:9">
      <c r="B3227" s="109"/>
      <c r="C3227" s="109"/>
      <c r="D3227" s="109"/>
      <c r="E3227" s="109"/>
      <c r="F3227" s="109"/>
      <c r="G3227" s="109"/>
      <c r="H3227" s="109"/>
      <c r="I3227" s="110"/>
    </row>
    <row r="3228" spans="2:9">
      <c r="B3228" s="109"/>
      <c r="C3228" s="109"/>
      <c r="D3228" s="109"/>
      <c r="E3228" s="109"/>
      <c r="F3228" s="109"/>
      <c r="G3228" s="109"/>
      <c r="H3228" s="109"/>
      <c r="I3228" s="110"/>
    </row>
    <row r="3229" spans="2:9">
      <c r="B3229" s="109"/>
      <c r="C3229" s="109"/>
      <c r="D3229" s="109"/>
      <c r="E3229" s="109"/>
      <c r="F3229" s="109"/>
      <c r="G3229" s="109"/>
      <c r="H3229" s="109"/>
      <c r="I3229" s="110"/>
    </row>
    <row r="3230" spans="2:9">
      <c r="B3230" s="109"/>
      <c r="C3230" s="109"/>
      <c r="D3230" s="109"/>
      <c r="E3230" s="109"/>
      <c r="F3230" s="109"/>
      <c r="G3230" s="109"/>
      <c r="H3230" s="109"/>
      <c r="I3230" s="110"/>
    </row>
    <row r="3231" spans="2:9">
      <c r="B3231" s="109"/>
      <c r="C3231" s="109"/>
      <c r="D3231" s="109"/>
      <c r="E3231" s="109"/>
      <c r="F3231" s="109"/>
      <c r="G3231" s="109"/>
      <c r="H3231" s="109"/>
      <c r="I3231" s="110"/>
    </row>
    <row r="3232" spans="2:9">
      <c r="B3232" s="109"/>
      <c r="C3232" s="109"/>
      <c r="D3232" s="109"/>
      <c r="E3232" s="109"/>
      <c r="F3232" s="109"/>
      <c r="G3232" s="109"/>
      <c r="H3232" s="109"/>
      <c r="I3232" s="110"/>
    </row>
    <row r="3233" spans="2:9">
      <c r="B3233" s="109"/>
      <c r="C3233" s="109"/>
      <c r="D3233" s="109"/>
      <c r="E3233" s="109"/>
      <c r="F3233" s="109"/>
      <c r="G3233" s="109"/>
      <c r="H3233" s="109"/>
      <c r="I3233" s="110"/>
    </row>
    <row r="3234" spans="2:9">
      <c r="B3234" s="109"/>
      <c r="C3234" s="109"/>
      <c r="D3234" s="109"/>
      <c r="E3234" s="109"/>
      <c r="F3234" s="109"/>
      <c r="G3234" s="109"/>
      <c r="H3234" s="109"/>
      <c r="I3234" s="110"/>
    </row>
    <row r="3235" spans="2:9">
      <c r="B3235" s="109"/>
      <c r="C3235" s="109"/>
      <c r="D3235" s="109"/>
      <c r="E3235" s="109"/>
      <c r="F3235" s="109"/>
      <c r="G3235" s="109"/>
      <c r="H3235" s="109"/>
      <c r="I3235" s="110"/>
    </row>
    <row r="3236" spans="2:9">
      <c r="B3236" s="109"/>
      <c r="C3236" s="109"/>
      <c r="D3236" s="109"/>
      <c r="E3236" s="109"/>
      <c r="F3236" s="109"/>
      <c r="G3236" s="109"/>
      <c r="H3236" s="109"/>
      <c r="I3236" s="110"/>
    </row>
    <row r="3237" spans="2:9">
      <c r="B3237" s="109"/>
      <c r="C3237" s="109"/>
      <c r="D3237" s="109"/>
      <c r="E3237" s="109"/>
      <c r="F3237" s="109"/>
      <c r="G3237" s="109"/>
      <c r="H3237" s="109"/>
      <c r="I3237" s="110"/>
    </row>
    <row r="3238" spans="2:9">
      <c r="B3238" s="109"/>
      <c r="C3238" s="109"/>
      <c r="D3238" s="109"/>
      <c r="E3238" s="109"/>
      <c r="F3238" s="109"/>
      <c r="G3238" s="109"/>
      <c r="H3238" s="109"/>
      <c r="I3238" s="110"/>
    </row>
    <row r="3239" spans="2:9">
      <c r="B3239" s="109"/>
      <c r="C3239" s="109"/>
      <c r="D3239" s="109"/>
      <c r="E3239" s="109"/>
      <c r="F3239" s="109"/>
      <c r="G3239" s="109"/>
      <c r="H3239" s="109"/>
      <c r="I3239" s="110"/>
    </row>
    <row r="3240" spans="2:9">
      <c r="B3240" s="109"/>
      <c r="C3240" s="109"/>
      <c r="D3240" s="109"/>
      <c r="E3240" s="109"/>
      <c r="F3240" s="109"/>
      <c r="G3240" s="109"/>
      <c r="H3240" s="109"/>
      <c r="I3240" s="110"/>
    </row>
    <row r="3241" spans="2:9">
      <c r="B3241" s="109"/>
      <c r="C3241" s="109"/>
      <c r="D3241" s="109"/>
      <c r="E3241" s="109"/>
      <c r="F3241" s="109"/>
      <c r="G3241" s="109"/>
      <c r="H3241" s="109"/>
      <c r="I3241" s="110"/>
    </row>
    <row r="3242" spans="2:9">
      <c r="B3242" s="109"/>
      <c r="C3242" s="109"/>
      <c r="D3242" s="109"/>
      <c r="E3242" s="109"/>
      <c r="F3242" s="109"/>
      <c r="G3242" s="109"/>
      <c r="H3242" s="109"/>
      <c r="I3242" s="110"/>
    </row>
    <row r="3243" spans="2:9">
      <c r="B3243" s="109"/>
      <c r="C3243" s="109"/>
      <c r="D3243" s="109"/>
      <c r="E3243" s="109"/>
      <c r="F3243" s="109"/>
      <c r="G3243" s="109"/>
      <c r="H3243" s="109"/>
      <c r="I3243" s="110"/>
    </row>
    <row r="3244" spans="2:9">
      <c r="B3244" s="109"/>
      <c r="C3244" s="109"/>
      <c r="D3244" s="109"/>
      <c r="E3244" s="109"/>
      <c r="F3244" s="109"/>
      <c r="G3244" s="109"/>
      <c r="H3244" s="109"/>
      <c r="I3244" s="110"/>
    </row>
    <row r="3245" spans="2:9">
      <c r="B3245" s="109"/>
      <c r="C3245" s="109"/>
      <c r="D3245" s="109"/>
      <c r="E3245" s="109"/>
      <c r="F3245" s="109"/>
      <c r="G3245" s="109"/>
      <c r="H3245" s="109"/>
      <c r="I3245" s="110"/>
    </row>
    <row r="3246" spans="2:9">
      <c r="B3246" s="109"/>
      <c r="C3246" s="109"/>
      <c r="D3246" s="109"/>
      <c r="E3246" s="109"/>
      <c r="F3246" s="109"/>
      <c r="G3246" s="109"/>
      <c r="H3246" s="109"/>
      <c r="I3246" s="110"/>
    </row>
    <row r="3247" spans="2:9">
      <c r="B3247" s="109"/>
      <c r="C3247" s="109"/>
      <c r="D3247" s="109"/>
      <c r="E3247" s="109"/>
      <c r="F3247" s="109"/>
      <c r="G3247" s="109"/>
      <c r="H3247" s="109"/>
      <c r="I3247" s="110"/>
    </row>
    <row r="3248" spans="2:9">
      <c r="B3248" s="109"/>
      <c r="C3248" s="109"/>
      <c r="D3248" s="109"/>
      <c r="E3248" s="109"/>
      <c r="F3248" s="109"/>
      <c r="G3248" s="109"/>
      <c r="H3248" s="109"/>
      <c r="I3248" s="110"/>
    </row>
    <row r="3249" spans="2:9">
      <c r="B3249" s="109"/>
      <c r="C3249" s="109"/>
      <c r="D3249" s="109"/>
      <c r="E3249" s="109"/>
      <c r="F3249" s="109"/>
      <c r="G3249" s="109"/>
      <c r="H3249" s="109"/>
      <c r="I3249" s="110"/>
    </row>
    <row r="3250" spans="2:9">
      <c r="B3250" s="109"/>
      <c r="C3250" s="109"/>
      <c r="D3250" s="109"/>
      <c r="E3250" s="109"/>
      <c r="F3250" s="109"/>
      <c r="G3250" s="109"/>
      <c r="H3250" s="109"/>
      <c r="I3250" s="110"/>
    </row>
    <row r="3251" spans="2:9">
      <c r="B3251" s="109"/>
      <c r="C3251" s="109"/>
      <c r="D3251" s="109"/>
      <c r="E3251" s="109"/>
      <c r="F3251" s="109"/>
      <c r="G3251" s="109"/>
      <c r="H3251" s="109"/>
      <c r="I3251" s="110"/>
    </row>
    <row r="3252" spans="2:9">
      <c r="B3252" s="109"/>
      <c r="C3252" s="109"/>
      <c r="D3252" s="109"/>
      <c r="E3252" s="109"/>
      <c r="F3252" s="109"/>
      <c r="G3252" s="109"/>
      <c r="H3252" s="109"/>
      <c r="I3252" s="110"/>
    </row>
    <row r="3253" spans="2:9">
      <c r="B3253" s="109"/>
      <c r="C3253" s="109"/>
      <c r="D3253" s="109"/>
      <c r="E3253" s="109"/>
      <c r="F3253" s="109"/>
      <c r="G3253" s="109"/>
      <c r="H3253" s="109"/>
      <c r="I3253" s="110"/>
    </row>
    <row r="3254" spans="2:9">
      <c r="B3254" s="109"/>
      <c r="C3254" s="109"/>
      <c r="D3254" s="109"/>
      <c r="E3254" s="109"/>
      <c r="F3254" s="109"/>
      <c r="G3254" s="109"/>
      <c r="H3254" s="109"/>
      <c r="I3254" s="110"/>
    </row>
    <row r="3255" spans="2:9">
      <c r="B3255" s="109"/>
      <c r="C3255" s="109"/>
      <c r="D3255" s="109"/>
      <c r="E3255" s="109"/>
      <c r="F3255" s="109"/>
      <c r="G3255" s="109"/>
      <c r="H3255" s="109"/>
      <c r="I3255" s="110"/>
    </row>
    <row r="3256" spans="2:9">
      <c r="B3256" s="109"/>
      <c r="C3256" s="109"/>
      <c r="D3256" s="109"/>
      <c r="E3256" s="109"/>
      <c r="F3256" s="109"/>
      <c r="G3256" s="109"/>
      <c r="H3256" s="109"/>
      <c r="I3256" s="110"/>
    </row>
    <row r="3257" spans="2:9">
      <c r="B3257" s="109"/>
      <c r="C3257" s="109"/>
      <c r="D3257" s="109"/>
      <c r="E3257" s="109"/>
      <c r="F3257" s="109"/>
      <c r="G3257" s="109"/>
      <c r="H3257" s="109"/>
      <c r="I3257" s="110"/>
    </row>
    <row r="3258" spans="2:9">
      <c r="B3258" s="109"/>
      <c r="C3258" s="109"/>
      <c r="D3258" s="109"/>
      <c r="E3258" s="109"/>
      <c r="F3258" s="109"/>
      <c r="G3258" s="109"/>
      <c r="H3258" s="109"/>
      <c r="I3258" s="110"/>
    </row>
    <row r="3259" spans="2:9">
      <c r="B3259" s="109"/>
      <c r="C3259" s="109"/>
      <c r="D3259" s="109"/>
      <c r="E3259" s="109"/>
      <c r="F3259" s="109"/>
      <c r="G3259" s="109"/>
      <c r="H3259" s="109"/>
      <c r="I3259" s="110"/>
    </row>
    <row r="3260" spans="2:9">
      <c r="B3260" s="109"/>
      <c r="C3260" s="109"/>
      <c r="D3260" s="109"/>
      <c r="E3260" s="109"/>
      <c r="F3260" s="109"/>
      <c r="G3260" s="109"/>
      <c r="H3260" s="109"/>
      <c r="I3260" s="110"/>
    </row>
    <row r="3261" spans="2:9">
      <c r="B3261" s="109"/>
      <c r="C3261" s="109"/>
      <c r="D3261" s="109"/>
      <c r="E3261" s="109"/>
      <c r="F3261" s="109"/>
      <c r="G3261" s="109"/>
      <c r="H3261" s="109"/>
      <c r="I3261" s="110"/>
    </row>
    <row r="3262" spans="2:9">
      <c r="B3262" s="109"/>
      <c r="C3262" s="109"/>
      <c r="D3262" s="109"/>
      <c r="E3262" s="109"/>
      <c r="F3262" s="109"/>
      <c r="G3262" s="109"/>
      <c r="H3262" s="109"/>
      <c r="I3262" s="110"/>
    </row>
    <row r="3263" spans="2:9">
      <c r="B3263" s="109"/>
      <c r="C3263" s="109"/>
      <c r="D3263" s="109"/>
      <c r="E3263" s="109"/>
      <c r="F3263" s="109"/>
      <c r="G3263" s="109"/>
      <c r="H3263" s="109"/>
      <c r="I3263" s="110"/>
    </row>
    <row r="3264" spans="2:9">
      <c r="B3264" s="109"/>
      <c r="C3264" s="109"/>
      <c r="D3264" s="109"/>
      <c r="E3264" s="109"/>
      <c r="F3264" s="109"/>
      <c r="G3264" s="109"/>
      <c r="H3264" s="109"/>
      <c r="I3264" s="110"/>
    </row>
    <row r="3265" spans="2:9">
      <c r="B3265" s="109"/>
      <c r="C3265" s="109"/>
      <c r="D3265" s="109"/>
      <c r="E3265" s="109"/>
      <c r="F3265" s="109"/>
      <c r="G3265" s="109"/>
      <c r="H3265" s="109"/>
      <c r="I3265" s="110"/>
    </row>
    <row r="3266" spans="2:9">
      <c r="B3266" s="109"/>
      <c r="C3266" s="109"/>
      <c r="D3266" s="109"/>
      <c r="E3266" s="109"/>
      <c r="F3266" s="109"/>
      <c r="G3266" s="109"/>
      <c r="H3266" s="109"/>
      <c r="I3266" s="110"/>
    </row>
    <row r="3267" spans="2:9">
      <c r="B3267" s="109"/>
      <c r="C3267" s="109"/>
      <c r="D3267" s="109"/>
      <c r="E3267" s="109"/>
      <c r="F3267" s="109"/>
      <c r="G3267" s="109"/>
      <c r="H3267" s="109"/>
      <c r="I3267" s="110"/>
    </row>
    <row r="3268" spans="2:9">
      <c r="B3268" s="109"/>
      <c r="C3268" s="109"/>
      <c r="D3268" s="109"/>
      <c r="E3268" s="109"/>
      <c r="F3268" s="109"/>
      <c r="G3268" s="109"/>
      <c r="H3268" s="109"/>
      <c r="I3268" s="110"/>
    </row>
    <row r="3269" spans="2:9">
      <c r="B3269" s="109"/>
      <c r="C3269" s="109"/>
      <c r="D3269" s="109"/>
      <c r="E3269" s="109"/>
      <c r="F3269" s="109"/>
      <c r="G3269" s="109"/>
      <c r="H3269" s="109"/>
      <c r="I3269" s="110"/>
    </row>
    <row r="3270" spans="2:9">
      <c r="B3270" s="109"/>
      <c r="C3270" s="109"/>
      <c r="D3270" s="109"/>
      <c r="E3270" s="109"/>
      <c r="F3270" s="109"/>
      <c r="G3270" s="109"/>
      <c r="H3270" s="109"/>
      <c r="I3270" s="110"/>
    </row>
    <row r="3271" spans="2:9">
      <c r="B3271" s="109"/>
      <c r="C3271" s="109"/>
      <c r="D3271" s="109"/>
      <c r="E3271" s="109"/>
      <c r="F3271" s="109"/>
      <c r="G3271" s="109"/>
      <c r="H3271" s="109"/>
      <c r="I3271" s="110"/>
    </row>
    <row r="3272" spans="2:9">
      <c r="B3272" s="109"/>
      <c r="C3272" s="109"/>
      <c r="D3272" s="109"/>
      <c r="E3272" s="109"/>
      <c r="F3272" s="109"/>
      <c r="G3272" s="109"/>
      <c r="H3272" s="109"/>
      <c r="I3272" s="110"/>
    </row>
    <row r="3273" spans="2:9">
      <c r="B3273" s="109"/>
      <c r="C3273" s="109"/>
      <c r="D3273" s="109"/>
      <c r="E3273" s="109"/>
      <c r="F3273" s="109"/>
      <c r="G3273" s="109"/>
      <c r="H3273" s="109"/>
      <c r="I3273" s="110"/>
    </row>
    <row r="3274" spans="2:9">
      <c r="B3274" s="109"/>
      <c r="C3274" s="109"/>
      <c r="D3274" s="109"/>
      <c r="E3274" s="109"/>
      <c r="F3274" s="109"/>
      <c r="G3274" s="109"/>
      <c r="H3274" s="109"/>
      <c r="I3274" s="110"/>
    </row>
    <row r="3275" spans="2:9">
      <c r="B3275" s="109"/>
      <c r="C3275" s="109"/>
      <c r="D3275" s="109"/>
      <c r="E3275" s="109"/>
      <c r="F3275" s="109"/>
      <c r="G3275" s="109"/>
      <c r="H3275" s="109"/>
      <c r="I3275" s="110"/>
    </row>
    <row r="3276" spans="2:9">
      <c r="B3276" s="109"/>
      <c r="C3276" s="109"/>
      <c r="D3276" s="109"/>
      <c r="E3276" s="109"/>
      <c r="F3276" s="109"/>
      <c r="G3276" s="109"/>
      <c r="H3276" s="109"/>
      <c r="I3276" s="110"/>
    </row>
    <row r="3277" spans="2:9">
      <c r="B3277" s="109"/>
      <c r="C3277" s="109"/>
      <c r="D3277" s="109"/>
      <c r="E3277" s="109"/>
      <c r="F3277" s="109"/>
      <c r="G3277" s="109"/>
      <c r="H3277" s="109"/>
      <c r="I3277" s="110"/>
    </row>
    <row r="3278" spans="2:9">
      <c r="B3278" s="109"/>
      <c r="C3278" s="109"/>
      <c r="D3278" s="109"/>
      <c r="E3278" s="109"/>
      <c r="F3278" s="109"/>
      <c r="G3278" s="109"/>
      <c r="H3278" s="109"/>
      <c r="I3278" s="110"/>
    </row>
    <row r="3279" spans="2:9">
      <c r="B3279" s="109"/>
      <c r="C3279" s="109"/>
      <c r="D3279" s="109"/>
      <c r="E3279" s="109"/>
      <c r="F3279" s="109"/>
      <c r="G3279" s="109"/>
      <c r="H3279" s="109"/>
      <c r="I3279" s="110"/>
    </row>
    <row r="3280" spans="2:9">
      <c r="B3280" s="109"/>
      <c r="C3280" s="109"/>
      <c r="D3280" s="109"/>
      <c r="E3280" s="109"/>
      <c r="F3280" s="109"/>
      <c r="G3280" s="109"/>
      <c r="H3280" s="109"/>
      <c r="I3280" s="110"/>
    </row>
    <row r="3281" spans="2:9">
      <c r="B3281" s="109"/>
      <c r="C3281" s="109"/>
      <c r="D3281" s="109"/>
      <c r="E3281" s="109"/>
      <c r="F3281" s="109"/>
      <c r="G3281" s="109"/>
      <c r="H3281" s="109"/>
      <c r="I3281" s="110"/>
    </row>
    <row r="3282" spans="2:9">
      <c r="B3282" s="109"/>
      <c r="C3282" s="109"/>
      <c r="D3282" s="109"/>
      <c r="E3282" s="109"/>
      <c r="F3282" s="109"/>
      <c r="G3282" s="109"/>
      <c r="H3282" s="109"/>
      <c r="I3282" s="110"/>
    </row>
    <row r="3283" spans="2:9">
      <c r="B3283" s="109"/>
      <c r="C3283" s="109"/>
      <c r="D3283" s="109"/>
      <c r="E3283" s="109"/>
      <c r="F3283" s="109"/>
      <c r="G3283" s="109"/>
      <c r="H3283" s="109"/>
      <c r="I3283" s="110"/>
    </row>
    <row r="3284" spans="2:9">
      <c r="B3284" s="109"/>
      <c r="C3284" s="109"/>
      <c r="D3284" s="109"/>
      <c r="E3284" s="109"/>
      <c r="F3284" s="109"/>
      <c r="G3284" s="109"/>
      <c r="H3284" s="109"/>
      <c r="I3284" s="110"/>
    </row>
    <row r="3285" spans="2:9">
      <c r="B3285" s="109"/>
      <c r="C3285" s="109"/>
      <c r="D3285" s="109"/>
      <c r="E3285" s="109"/>
      <c r="F3285" s="109"/>
      <c r="G3285" s="109"/>
      <c r="H3285" s="109"/>
      <c r="I3285" s="110"/>
    </row>
    <row r="3286" spans="2:9">
      <c r="B3286" s="109"/>
      <c r="C3286" s="109"/>
      <c r="D3286" s="109"/>
      <c r="E3286" s="109"/>
      <c r="F3286" s="109"/>
      <c r="G3286" s="109"/>
      <c r="H3286" s="109"/>
      <c r="I3286" s="110"/>
    </row>
    <row r="3287" spans="2:9">
      <c r="B3287" s="109"/>
      <c r="C3287" s="109"/>
      <c r="D3287" s="109"/>
      <c r="E3287" s="109"/>
      <c r="F3287" s="109"/>
      <c r="G3287" s="109"/>
      <c r="H3287" s="109"/>
      <c r="I3287" s="110"/>
    </row>
    <row r="3288" spans="2:9">
      <c r="B3288" s="109"/>
      <c r="C3288" s="109"/>
      <c r="D3288" s="109"/>
      <c r="E3288" s="109"/>
      <c r="F3288" s="109"/>
      <c r="G3288" s="109"/>
      <c r="H3288" s="109"/>
      <c r="I3288" s="110"/>
    </row>
    <row r="3289" spans="2:9">
      <c r="B3289" s="109"/>
      <c r="C3289" s="109"/>
      <c r="D3289" s="109"/>
      <c r="E3289" s="109"/>
      <c r="F3289" s="109"/>
      <c r="G3289" s="109"/>
      <c r="H3289" s="109"/>
      <c r="I3289" s="110"/>
    </row>
    <row r="3290" spans="2:9">
      <c r="B3290" s="109"/>
      <c r="C3290" s="109"/>
      <c r="D3290" s="109"/>
      <c r="E3290" s="109"/>
      <c r="F3290" s="109"/>
      <c r="G3290" s="109"/>
      <c r="H3290" s="109"/>
      <c r="I3290" s="110"/>
    </row>
    <row r="3291" spans="2:9">
      <c r="B3291" s="109"/>
      <c r="C3291" s="109"/>
      <c r="D3291" s="109"/>
      <c r="E3291" s="109"/>
      <c r="F3291" s="109"/>
      <c r="G3291" s="109"/>
      <c r="H3291" s="109"/>
      <c r="I3291" s="110"/>
    </row>
    <row r="3292" spans="2:9">
      <c r="B3292" s="109"/>
      <c r="C3292" s="109"/>
      <c r="D3292" s="109"/>
      <c r="E3292" s="109"/>
      <c r="F3292" s="109"/>
      <c r="G3292" s="109"/>
      <c r="H3292" s="109"/>
      <c r="I3292" s="110"/>
    </row>
    <row r="3293" spans="2:9">
      <c r="B3293" s="109"/>
      <c r="C3293" s="109"/>
      <c r="D3293" s="109"/>
      <c r="E3293" s="109"/>
      <c r="F3293" s="109"/>
      <c r="G3293" s="109"/>
      <c r="H3293" s="109"/>
      <c r="I3293" s="110"/>
    </row>
    <row r="3294" spans="2:9">
      <c r="B3294" s="109"/>
      <c r="C3294" s="109"/>
      <c r="D3294" s="109"/>
      <c r="E3294" s="109"/>
      <c r="F3294" s="109"/>
      <c r="G3294" s="109"/>
      <c r="H3294" s="109"/>
      <c r="I3294" s="110"/>
    </row>
    <row r="3295" spans="2:9">
      <c r="B3295" s="109"/>
      <c r="C3295" s="109"/>
      <c r="D3295" s="109"/>
      <c r="E3295" s="109"/>
      <c r="F3295" s="109"/>
      <c r="G3295" s="109"/>
      <c r="H3295" s="109"/>
      <c r="I3295" s="110"/>
    </row>
    <row r="3296" spans="2:9">
      <c r="B3296" s="109"/>
      <c r="C3296" s="109"/>
      <c r="D3296" s="109"/>
      <c r="E3296" s="109"/>
      <c r="F3296" s="109"/>
      <c r="G3296" s="109"/>
      <c r="H3296" s="109"/>
      <c r="I3296" s="110"/>
    </row>
    <row r="3297" spans="2:9">
      <c r="B3297" s="109"/>
      <c r="C3297" s="109"/>
      <c r="D3297" s="109"/>
      <c r="E3297" s="109"/>
      <c r="F3297" s="109"/>
      <c r="G3297" s="109"/>
      <c r="H3297" s="109"/>
      <c r="I3297" s="110"/>
    </row>
    <row r="3298" spans="2:9">
      <c r="B3298" s="109"/>
      <c r="C3298" s="109"/>
      <c r="D3298" s="109"/>
      <c r="E3298" s="109"/>
      <c r="F3298" s="109"/>
      <c r="G3298" s="109"/>
      <c r="H3298" s="109"/>
      <c r="I3298" s="110"/>
    </row>
    <row r="3299" spans="2:9">
      <c r="B3299" s="109"/>
      <c r="C3299" s="109"/>
      <c r="D3299" s="109"/>
      <c r="E3299" s="109"/>
      <c r="F3299" s="109"/>
      <c r="G3299" s="109"/>
      <c r="H3299" s="109"/>
      <c r="I3299" s="110"/>
    </row>
    <row r="3300" spans="2:9">
      <c r="B3300" s="109"/>
      <c r="C3300" s="109"/>
      <c r="D3300" s="109"/>
      <c r="E3300" s="109"/>
      <c r="F3300" s="109"/>
      <c r="G3300" s="109"/>
      <c r="H3300" s="109"/>
      <c r="I3300" s="110"/>
    </row>
    <row r="3301" spans="2:9">
      <c r="B3301" s="109"/>
      <c r="C3301" s="109"/>
      <c r="D3301" s="109"/>
      <c r="E3301" s="109"/>
      <c r="F3301" s="109"/>
      <c r="G3301" s="109"/>
      <c r="H3301" s="109"/>
      <c r="I3301" s="110"/>
    </row>
    <row r="3302" spans="2:9">
      <c r="B3302" s="109"/>
      <c r="C3302" s="109"/>
      <c r="D3302" s="109"/>
      <c r="E3302" s="109"/>
      <c r="F3302" s="109"/>
      <c r="G3302" s="109"/>
      <c r="H3302" s="109"/>
      <c r="I3302" s="110"/>
    </row>
    <row r="3303" spans="2:9">
      <c r="B3303" s="109"/>
      <c r="C3303" s="109"/>
      <c r="D3303" s="109"/>
      <c r="E3303" s="109"/>
      <c r="F3303" s="109"/>
      <c r="G3303" s="109"/>
      <c r="H3303" s="109"/>
      <c r="I3303" s="110"/>
    </row>
    <row r="3304" spans="2:9">
      <c r="B3304" s="109"/>
      <c r="C3304" s="109"/>
      <c r="D3304" s="109"/>
      <c r="E3304" s="109"/>
      <c r="F3304" s="109"/>
      <c r="G3304" s="109"/>
      <c r="H3304" s="109"/>
      <c r="I3304" s="110"/>
    </row>
    <row r="3305" spans="2:9">
      <c r="B3305" s="109"/>
      <c r="C3305" s="109"/>
      <c r="D3305" s="109"/>
      <c r="E3305" s="109"/>
      <c r="F3305" s="109"/>
      <c r="G3305" s="109"/>
      <c r="H3305" s="109"/>
      <c r="I3305" s="110"/>
    </row>
    <row r="3306" spans="2:9">
      <c r="B3306" s="109"/>
      <c r="C3306" s="109"/>
      <c r="D3306" s="109"/>
      <c r="E3306" s="109"/>
      <c r="F3306" s="109"/>
      <c r="G3306" s="109"/>
      <c r="H3306" s="109"/>
      <c r="I3306" s="110"/>
    </row>
    <row r="3307" spans="2:9">
      <c r="B3307" s="109"/>
      <c r="C3307" s="109"/>
      <c r="D3307" s="109"/>
      <c r="E3307" s="109"/>
      <c r="F3307" s="109"/>
      <c r="G3307" s="109"/>
      <c r="H3307" s="109"/>
      <c r="I3307" s="110"/>
    </row>
    <row r="3308" spans="2:9">
      <c r="B3308" s="109"/>
      <c r="C3308" s="109"/>
      <c r="D3308" s="109"/>
      <c r="E3308" s="109"/>
      <c r="F3308" s="109"/>
      <c r="G3308" s="109"/>
      <c r="H3308" s="109"/>
      <c r="I3308" s="110"/>
    </row>
    <row r="3309" spans="2:9">
      <c r="B3309" s="109"/>
      <c r="C3309" s="109"/>
      <c r="D3309" s="109"/>
      <c r="E3309" s="109"/>
      <c r="F3309" s="109"/>
      <c r="G3309" s="109"/>
      <c r="H3309" s="109"/>
      <c r="I3309" s="110"/>
    </row>
    <row r="3310" spans="2:9">
      <c r="B3310" s="109"/>
      <c r="C3310" s="109"/>
      <c r="D3310" s="109"/>
      <c r="E3310" s="109"/>
      <c r="F3310" s="109"/>
      <c r="G3310" s="109"/>
      <c r="H3310" s="109"/>
      <c r="I3310" s="110"/>
    </row>
    <row r="3311" spans="2:9">
      <c r="B3311" s="109"/>
      <c r="C3311" s="109"/>
      <c r="D3311" s="109"/>
      <c r="E3311" s="109"/>
      <c r="F3311" s="109"/>
      <c r="G3311" s="109"/>
      <c r="H3311" s="109"/>
      <c r="I3311" s="110"/>
    </row>
    <row r="3312" spans="2:9">
      <c r="B3312" s="109"/>
      <c r="C3312" s="109"/>
      <c r="D3312" s="109"/>
      <c r="E3312" s="109"/>
      <c r="F3312" s="109"/>
      <c r="G3312" s="109"/>
      <c r="H3312" s="109"/>
      <c r="I3312" s="110"/>
    </row>
    <row r="3313" spans="2:9">
      <c r="B3313" s="109"/>
      <c r="C3313" s="109"/>
      <c r="D3313" s="109"/>
      <c r="E3313" s="109"/>
      <c r="F3313" s="109"/>
      <c r="G3313" s="109"/>
      <c r="H3313" s="109"/>
      <c r="I3313" s="110"/>
    </row>
    <row r="3314" spans="2:9">
      <c r="B3314" s="109"/>
      <c r="C3314" s="109"/>
      <c r="D3314" s="109"/>
      <c r="E3314" s="109"/>
      <c r="F3314" s="109"/>
      <c r="G3314" s="109"/>
      <c r="H3314" s="109"/>
      <c r="I3314" s="110"/>
    </row>
    <row r="3315" spans="2:9">
      <c r="B3315" s="109"/>
      <c r="C3315" s="109"/>
      <c r="D3315" s="109"/>
      <c r="E3315" s="109"/>
      <c r="F3315" s="109"/>
      <c r="G3315" s="109"/>
      <c r="H3315" s="109"/>
      <c r="I3315" s="110"/>
    </row>
    <row r="3316" spans="2:9">
      <c r="B3316" s="109"/>
      <c r="C3316" s="109"/>
      <c r="D3316" s="109"/>
      <c r="E3316" s="109"/>
      <c r="F3316" s="109"/>
      <c r="G3316" s="109"/>
      <c r="H3316" s="109"/>
      <c r="I3316" s="110"/>
    </row>
    <row r="3317" spans="2:9">
      <c r="B3317" s="109"/>
      <c r="C3317" s="109"/>
      <c r="D3317" s="109"/>
      <c r="E3317" s="109"/>
      <c r="F3317" s="109"/>
      <c r="G3317" s="109"/>
      <c r="H3317" s="109"/>
      <c r="I3317" s="110"/>
    </row>
    <row r="3318" spans="2:9">
      <c r="B3318" s="109"/>
      <c r="C3318" s="109"/>
      <c r="D3318" s="109"/>
      <c r="E3318" s="109"/>
      <c r="F3318" s="109"/>
      <c r="G3318" s="109"/>
      <c r="H3318" s="109"/>
      <c r="I3318" s="110"/>
    </row>
    <row r="3319" spans="2:9">
      <c r="B3319" s="109"/>
      <c r="C3319" s="109"/>
      <c r="D3319" s="109"/>
      <c r="E3319" s="109"/>
      <c r="F3319" s="109"/>
      <c r="G3319" s="109"/>
      <c r="H3319" s="109"/>
      <c r="I3319" s="110"/>
    </row>
    <row r="3320" spans="2:9">
      <c r="B3320" s="109"/>
      <c r="C3320" s="109"/>
      <c r="D3320" s="109"/>
      <c r="E3320" s="109"/>
      <c r="F3320" s="109"/>
      <c r="G3320" s="109"/>
      <c r="H3320" s="109"/>
      <c r="I3320" s="110"/>
    </row>
    <row r="3321" spans="2:9">
      <c r="B3321" s="109"/>
      <c r="C3321" s="109"/>
      <c r="D3321" s="109"/>
      <c r="E3321" s="109"/>
      <c r="F3321" s="109"/>
      <c r="G3321" s="109"/>
      <c r="H3321" s="109"/>
      <c r="I3321" s="110"/>
    </row>
    <row r="3322" spans="2:9">
      <c r="B3322" s="109"/>
      <c r="C3322" s="109"/>
      <c r="D3322" s="109"/>
      <c r="E3322" s="109"/>
      <c r="F3322" s="109"/>
      <c r="G3322" s="109"/>
      <c r="H3322" s="109"/>
      <c r="I3322" s="110"/>
    </row>
    <row r="3323" spans="2:9">
      <c r="B3323" s="109"/>
      <c r="C3323" s="109"/>
      <c r="D3323" s="109"/>
      <c r="E3323" s="109"/>
      <c r="F3323" s="109"/>
      <c r="G3323" s="109"/>
      <c r="H3323" s="109"/>
      <c r="I3323" s="110"/>
    </row>
    <row r="3324" spans="2:9">
      <c r="B3324" s="109"/>
      <c r="C3324" s="109"/>
      <c r="D3324" s="109"/>
      <c r="E3324" s="109"/>
      <c r="F3324" s="109"/>
      <c r="G3324" s="109"/>
      <c r="H3324" s="109"/>
      <c r="I3324" s="110"/>
    </row>
    <row r="3325" spans="2:9">
      <c r="B3325" s="109"/>
      <c r="C3325" s="109"/>
      <c r="D3325" s="109"/>
      <c r="E3325" s="109"/>
      <c r="F3325" s="109"/>
      <c r="G3325" s="109"/>
      <c r="H3325" s="109"/>
      <c r="I3325" s="110"/>
    </row>
    <row r="3326" spans="2:9">
      <c r="B3326" s="109"/>
      <c r="C3326" s="109"/>
      <c r="D3326" s="109"/>
      <c r="E3326" s="109"/>
      <c r="F3326" s="109"/>
      <c r="G3326" s="109"/>
      <c r="H3326" s="109"/>
      <c r="I3326" s="110"/>
    </row>
    <row r="3327" spans="2:9">
      <c r="B3327" s="109"/>
      <c r="C3327" s="109"/>
      <c r="D3327" s="109"/>
      <c r="E3327" s="109"/>
      <c r="F3327" s="109"/>
      <c r="G3327" s="109"/>
      <c r="H3327" s="109"/>
      <c r="I3327" s="110"/>
    </row>
    <row r="3328" spans="2:9">
      <c r="B3328" s="109"/>
      <c r="C3328" s="109"/>
      <c r="D3328" s="109"/>
      <c r="E3328" s="109"/>
      <c r="F3328" s="109"/>
      <c r="G3328" s="109"/>
      <c r="H3328" s="109"/>
      <c r="I3328" s="110"/>
    </row>
    <row r="3329" spans="2:9">
      <c r="B3329" s="109"/>
      <c r="C3329" s="109"/>
      <c r="D3329" s="109"/>
      <c r="E3329" s="109"/>
      <c r="F3329" s="109"/>
      <c r="G3329" s="109"/>
      <c r="H3329" s="109"/>
      <c r="I3329" s="110"/>
    </row>
    <row r="3330" spans="2:9">
      <c r="B3330" s="109"/>
      <c r="C3330" s="109"/>
      <c r="D3330" s="109"/>
      <c r="E3330" s="109"/>
      <c r="F3330" s="109"/>
      <c r="G3330" s="109"/>
      <c r="H3330" s="109"/>
      <c r="I3330" s="110"/>
    </row>
    <row r="3331" spans="2:9">
      <c r="B3331" s="109"/>
      <c r="C3331" s="109"/>
      <c r="D3331" s="109"/>
      <c r="E3331" s="109"/>
      <c r="F3331" s="109"/>
      <c r="G3331" s="109"/>
      <c r="H3331" s="109"/>
      <c r="I3331" s="110"/>
    </row>
    <row r="3332" spans="2:9">
      <c r="B3332" s="109"/>
      <c r="C3332" s="109"/>
      <c r="D3332" s="109"/>
      <c r="E3332" s="109"/>
      <c r="F3332" s="109"/>
      <c r="G3332" s="109"/>
      <c r="H3332" s="109"/>
      <c r="I3332" s="110"/>
    </row>
    <row r="3333" spans="2:9">
      <c r="B3333" s="109"/>
      <c r="C3333" s="109"/>
      <c r="D3333" s="109"/>
      <c r="E3333" s="109"/>
      <c r="F3333" s="109"/>
      <c r="G3333" s="109"/>
      <c r="H3333" s="109"/>
      <c r="I3333" s="110"/>
    </row>
    <row r="3334" spans="2:9">
      <c r="B3334" s="109"/>
      <c r="C3334" s="109"/>
      <c r="D3334" s="109"/>
      <c r="E3334" s="109"/>
      <c r="F3334" s="109"/>
      <c r="G3334" s="109"/>
      <c r="H3334" s="109"/>
      <c r="I3334" s="110"/>
    </row>
    <row r="3335" spans="2:9">
      <c r="B3335" s="109"/>
      <c r="C3335" s="109"/>
      <c r="D3335" s="109"/>
      <c r="E3335" s="109"/>
      <c r="F3335" s="109"/>
      <c r="G3335" s="109"/>
      <c r="H3335" s="109"/>
      <c r="I3335" s="110"/>
    </row>
    <row r="3336" spans="2:9">
      <c r="B3336" s="109"/>
      <c r="C3336" s="109"/>
      <c r="D3336" s="109"/>
      <c r="E3336" s="109"/>
      <c r="F3336" s="109"/>
      <c r="G3336" s="109"/>
      <c r="H3336" s="109"/>
      <c r="I3336" s="110"/>
    </row>
    <row r="3337" spans="2:9">
      <c r="B3337" s="109"/>
      <c r="C3337" s="109"/>
      <c r="D3337" s="109"/>
      <c r="E3337" s="109"/>
      <c r="F3337" s="109"/>
      <c r="G3337" s="109"/>
      <c r="H3337" s="109"/>
      <c r="I3337" s="110"/>
    </row>
    <row r="3338" spans="2:9">
      <c r="B3338" s="109"/>
      <c r="C3338" s="109"/>
      <c r="D3338" s="109"/>
      <c r="E3338" s="109"/>
      <c r="F3338" s="109"/>
      <c r="G3338" s="109"/>
      <c r="H3338" s="109"/>
      <c r="I3338" s="110"/>
    </row>
    <row r="3339" spans="2:9">
      <c r="B3339" s="109"/>
      <c r="C3339" s="109"/>
      <c r="D3339" s="109"/>
      <c r="E3339" s="109"/>
      <c r="F3339" s="109"/>
      <c r="G3339" s="109"/>
      <c r="H3339" s="109"/>
      <c r="I3339" s="110"/>
    </row>
    <row r="3340" spans="2:9">
      <c r="B3340" s="109"/>
      <c r="C3340" s="109"/>
      <c r="D3340" s="109"/>
      <c r="E3340" s="109"/>
      <c r="F3340" s="109"/>
      <c r="G3340" s="109"/>
      <c r="H3340" s="109"/>
      <c r="I3340" s="110"/>
    </row>
    <row r="3341" spans="2:9">
      <c r="B3341" s="109"/>
      <c r="C3341" s="109"/>
      <c r="D3341" s="109"/>
      <c r="E3341" s="109"/>
      <c r="F3341" s="109"/>
      <c r="G3341" s="109"/>
      <c r="H3341" s="109"/>
      <c r="I3341" s="110"/>
    </row>
    <row r="3342" spans="2:9">
      <c r="B3342" s="109"/>
      <c r="C3342" s="109"/>
      <c r="D3342" s="109"/>
      <c r="E3342" s="109"/>
      <c r="F3342" s="109"/>
      <c r="G3342" s="109"/>
      <c r="H3342" s="109"/>
      <c r="I3342" s="110"/>
    </row>
    <row r="3343" spans="2:9">
      <c r="B3343" s="109"/>
      <c r="C3343" s="109"/>
      <c r="D3343" s="109"/>
      <c r="E3343" s="109"/>
      <c r="F3343" s="109"/>
      <c r="G3343" s="109"/>
      <c r="H3343" s="109"/>
      <c r="I3343" s="110"/>
    </row>
    <row r="3344" spans="2:9">
      <c r="B3344" s="109"/>
      <c r="C3344" s="109"/>
      <c r="D3344" s="109"/>
      <c r="E3344" s="109"/>
      <c r="F3344" s="109"/>
      <c r="G3344" s="109"/>
      <c r="H3344" s="109"/>
      <c r="I3344" s="110"/>
    </row>
    <row r="3345" spans="2:9">
      <c r="B3345" s="109"/>
      <c r="C3345" s="109"/>
      <c r="D3345" s="109"/>
      <c r="E3345" s="109"/>
      <c r="F3345" s="109"/>
      <c r="G3345" s="109"/>
      <c r="H3345" s="109"/>
      <c r="I3345" s="110"/>
    </row>
    <row r="3346" spans="2:9">
      <c r="B3346" s="109"/>
      <c r="C3346" s="109"/>
      <c r="D3346" s="109"/>
      <c r="E3346" s="109"/>
      <c r="F3346" s="109"/>
      <c r="G3346" s="109"/>
      <c r="H3346" s="109"/>
      <c r="I3346" s="110"/>
    </row>
    <row r="3347" spans="2:9">
      <c r="B3347" s="109"/>
      <c r="C3347" s="109"/>
      <c r="D3347" s="109"/>
      <c r="E3347" s="109"/>
      <c r="F3347" s="109"/>
      <c r="G3347" s="109"/>
      <c r="H3347" s="109"/>
      <c r="I3347" s="110"/>
    </row>
    <row r="3348" spans="2:9">
      <c r="B3348" s="109"/>
      <c r="C3348" s="109"/>
      <c r="D3348" s="109"/>
      <c r="E3348" s="109"/>
      <c r="F3348" s="109"/>
      <c r="G3348" s="109"/>
      <c r="H3348" s="109"/>
      <c r="I3348" s="110"/>
    </row>
    <row r="3349" spans="2:9">
      <c r="B3349" s="109"/>
      <c r="C3349" s="109"/>
      <c r="D3349" s="109"/>
      <c r="E3349" s="109"/>
      <c r="F3349" s="109"/>
      <c r="G3349" s="109"/>
      <c r="H3349" s="109"/>
      <c r="I3349" s="110"/>
    </row>
    <row r="3350" spans="2:9">
      <c r="B3350" s="109"/>
      <c r="C3350" s="109"/>
      <c r="D3350" s="109"/>
      <c r="E3350" s="109"/>
      <c r="F3350" s="109"/>
      <c r="G3350" s="109"/>
      <c r="H3350" s="109"/>
      <c r="I3350" s="110"/>
    </row>
    <row r="3351" spans="2:9">
      <c r="B3351" s="109"/>
      <c r="C3351" s="109"/>
      <c r="D3351" s="109"/>
      <c r="E3351" s="109"/>
      <c r="F3351" s="109"/>
      <c r="G3351" s="109"/>
      <c r="H3351" s="109"/>
      <c r="I3351" s="110"/>
    </row>
    <row r="3352" spans="2:9">
      <c r="B3352" s="109"/>
      <c r="C3352" s="109"/>
      <c r="D3352" s="109"/>
      <c r="E3352" s="109"/>
      <c r="F3352" s="109"/>
      <c r="G3352" s="109"/>
      <c r="H3352" s="109"/>
      <c r="I3352" s="110"/>
    </row>
    <row r="3353" spans="2:9">
      <c r="B3353" s="109"/>
      <c r="C3353" s="109"/>
      <c r="D3353" s="109"/>
      <c r="E3353" s="109"/>
      <c r="F3353" s="109"/>
      <c r="G3353" s="109"/>
      <c r="H3353" s="109"/>
      <c r="I3353" s="110"/>
    </row>
    <row r="3354" spans="2:9">
      <c r="B3354" s="109"/>
      <c r="C3354" s="109"/>
      <c r="D3354" s="109"/>
      <c r="E3354" s="109"/>
      <c r="F3354" s="109"/>
      <c r="G3354" s="109"/>
      <c r="H3354" s="109"/>
      <c r="I3354" s="110"/>
    </row>
    <row r="3355" spans="2:9">
      <c r="B3355" s="109"/>
      <c r="C3355" s="109"/>
      <c r="D3355" s="109"/>
      <c r="E3355" s="109"/>
      <c r="F3355" s="109"/>
      <c r="G3355" s="109"/>
      <c r="H3355" s="109"/>
      <c r="I3355" s="110"/>
    </row>
    <row r="3356" spans="2:9">
      <c r="B3356" s="109"/>
      <c r="C3356" s="109"/>
      <c r="D3356" s="109"/>
      <c r="E3356" s="109"/>
      <c r="F3356" s="109"/>
      <c r="G3356" s="109"/>
      <c r="H3356" s="109"/>
      <c r="I3356" s="110"/>
    </row>
    <row r="3357" spans="2:9">
      <c r="B3357" s="109"/>
      <c r="C3357" s="109"/>
      <c r="D3357" s="109"/>
      <c r="E3357" s="109"/>
      <c r="F3357" s="109"/>
      <c r="G3357" s="109"/>
      <c r="H3357" s="109"/>
      <c r="I3357" s="110"/>
    </row>
    <row r="3358" spans="2:9">
      <c r="B3358" s="109"/>
      <c r="C3358" s="109"/>
      <c r="D3358" s="109"/>
      <c r="E3358" s="109"/>
      <c r="F3358" s="109"/>
      <c r="G3358" s="109"/>
      <c r="H3358" s="109"/>
      <c r="I3358" s="110"/>
    </row>
    <row r="3359" spans="2:9">
      <c r="B3359" s="109"/>
      <c r="C3359" s="109"/>
      <c r="D3359" s="109"/>
      <c r="E3359" s="109"/>
      <c r="F3359" s="109"/>
      <c r="G3359" s="109"/>
      <c r="H3359" s="109"/>
      <c r="I3359" s="110"/>
    </row>
    <row r="3360" spans="2:9">
      <c r="B3360" s="109"/>
      <c r="C3360" s="109"/>
      <c r="D3360" s="109"/>
      <c r="E3360" s="109"/>
      <c r="F3360" s="109"/>
      <c r="G3360" s="109"/>
      <c r="H3360" s="109"/>
      <c r="I3360" s="110"/>
    </row>
    <row r="3361" spans="2:9">
      <c r="B3361" s="109"/>
      <c r="C3361" s="109"/>
      <c r="D3361" s="109"/>
      <c r="E3361" s="109"/>
      <c r="F3361" s="109"/>
      <c r="G3361" s="109"/>
      <c r="H3361" s="109"/>
      <c r="I3361" s="110"/>
    </row>
    <row r="3362" spans="2:9">
      <c r="B3362" s="109"/>
      <c r="C3362" s="109"/>
      <c r="D3362" s="109"/>
      <c r="E3362" s="109"/>
      <c r="F3362" s="109"/>
      <c r="G3362" s="109"/>
      <c r="H3362" s="109"/>
      <c r="I3362" s="110"/>
    </row>
    <row r="3363" spans="2:9">
      <c r="B3363" s="109"/>
      <c r="C3363" s="109"/>
      <c r="D3363" s="109"/>
      <c r="E3363" s="109"/>
      <c r="F3363" s="109"/>
      <c r="G3363" s="109"/>
      <c r="H3363" s="109"/>
      <c r="I3363" s="110"/>
    </row>
    <row r="3364" spans="2:9">
      <c r="B3364" s="109"/>
      <c r="C3364" s="109"/>
      <c r="D3364" s="109"/>
      <c r="E3364" s="109"/>
      <c r="F3364" s="109"/>
      <c r="G3364" s="109"/>
      <c r="H3364" s="109"/>
      <c r="I3364" s="110"/>
    </row>
    <row r="3365" spans="2:9">
      <c r="B3365" s="109"/>
      <c r="C3365" s="109"/>
      <c r="D3365" s="109"/>
      <c r="E3365" s="109"/>
      <c r="F3365" s="109"/>
      <c r="G3365" s="109"/>
      <c r="H3365" s="109"/>
      <c r="I3365" s="110"/>
    </row>
    <row r="3366" spans="2:9">
      <c r="B3366" s="109"/>
      <c r="C3366" s="109"/>
      <c r="D3366" s="109"/>
      <c r="E3366" s="109"/>
      <c r="F3366" s="109"/>
      <c r="G3366" s="109"/>
      <c r="H3366" s="109"/>
      <c r="I3366" s="110"/>
    </row>
    <row r="3367" spans="2:9">
      <c r="B3367" s="109"/>
      <c r="C3367" s="109"/>
      <c r="D3367" s="109"/>
      <c r="E3367" s="109"/>
      <c r="F3367" s="109"/>
      <c r="G3367" s="109"/>
      <c r="H3367" s="109"/>
      <c r="I3367" s="110"/>
    </row>
    <row r="3368" spans="2:9">
      <c r="B3368" s="109"/>
      <c r="C3368" s="109"/>
      <c r="D3368" s="109"/>
      <c r="E3368" s="109"/>
      <c r="F3368" s="109"/>
      <c r="G3368" s="109"/>
      <c r="H3368" s="109"/>
      <c r="I3368" s="110"/>
    </row>
    <row r="3369" spans="2:9">
      <c r="B3369" s="109"/>
      <c r="C3369" s="109"/>
      <c r="D3369" s="109"/>
      <c r="E3369" s="109"/>
      <c r="F3369" s="109"/>
      <c r="G3369" s="109"/>
      <c r="H3369" s="109"/>
      <c r="I3369" s="110"/>
    </row>
    <row r="3370" spans="2:9">
      <c r="B3370" s="109"/>
      <c r="C3370" s="109"/>
      <c r="D3370" s="109"/>
      <c r="E3370" s="109"/>
      <c r="F3370" s="109"/>
      <c r="G3370" s="109"/>
      <c r="H3370" s="109"/>
      <c r="I3370" s="110"/>
    </row>
    <row r="3371" spans="2:9">
      <c r="B3371" s="109"/>
      <c r="C3371" s="109"/>
      <c r="D3371" s="109"/>
      <c r="E3371" s="109"/>
      <c r="F3371" s="109"/>
      <c r="G3371" s="109"/>
      <c r="H3371" s="109"/>
      <c r="I3371" s="110"/>
    </row>
    <row r="3372" spans="2:9">
      <c r="B3372" s="109"/>
      <c r="C3372" s="109"/>
      <c r="D3372" s="109"/>
      <c r="E3372" s="109"/>
      <c r="F3372" s="109"/>
      <c r="G3372" s="109"/>
      <c r="H3372" s="109"/>
      <c r="I3372" s="110"/>
    </row>
    <row r="3373" spans="2:9">
      <c r="B3373" s="109"/>
      <c r="C3373" s="109"/>
      <c r="D3373" s="109"/>
      <c r="E3373" s="109"/>
      <c r="F3373" s="109"/>
      <c r="G3373" s="109"/>
      <c r="H3373" s="109"/>
      <c r="I3373" s="110"/>
    </row>
    <row r="3374" spans="2:9">
      <c r="B3374" s="109"/>
      <c r="C3374" s="109"/>
      <c r="D3374" s="109"/>
      <c r="E3374" s="109"/>
      <c r="F3374" s="109"/>
      <c r="G3374" s="109"/>
      <c r="H3374" s="109"/>
      <c r="I3374" s="110"/>
    </row>
    <row r="3375" spans="2:9">
      <c r="B3375" s="109"/>
      <c r="C3375" s="109"/>
      <c r="D3375" s="109"/>
      <c r="E3375" s="109"/>
      <c r="F3375" s="109"/>
      <c r="G3375" s="109"/>
      <c r="H3375" s="109"/>
      <c r="I3375" s="110"/>
    </row>
    <row r="3376" spans="2:9">
      <c r="B3376" s="109"/>
      <c r="C3376" s="109"/>
      <c r="D3376" s="109"/>
      <c r="E3376" s="109"/>
      <c r="F3376" s="109"/>
      <c r="G3376" s="109"/>
      <c r="H3376" s="109"/>
      <c r="I3376" s="110"/>
    </row>
    <row r="3377" spans="2:9">
      <c r="B3377" s="109"/>
      <c r="C3377" s="109"/>
      <c r="D3377" s="109"/>
      <c r="E3377" s="109"/>
      <c r="F3377" s="109"/>
      <c r="G3377" s="109"/>
      <c r="H3377" s="109"/>
      <c r="I3377" s="110"/>
    </row>
    <row r="3378" spans="2:9">
      <c r="B3378" s="109"/>
      <c r="C3378" s="109"/>
      <c r="D3378" s="109"/>
      <c r="E3378" s="109"/>
      <c r="F3378" s="109"/>
      <c r="G3378" s="109"/>
      <c r="H3378" s="109"/>
      <c r="I3378" s="110"/>
    </row>
    <row r="3379" spans="2:9">
      <c r="B3379" s="109"/>
      <c r="C3379" s="109"/>
      <c r="D3379" s="109"/>
      <c r="E3379" s="109"/>
      <c r="F3379" s="109"/>
      <c r="G3379" s="109"/>
      <c r="H3379" s="109"/>
      <c r="I3379" s="110"/>
    </row>
    <row r="3380" spans="2:9">
      <c r="B3380" s="109"/>
      <c r="C3380" s="109"/>
      <c r="D3380" s="109"/>
      <c r="E3380" s="109"/>
      <c r="F3380" s="109"/>
      <c r="G3380" s="109"/>
      <c r="H3380" s="109"/>
      <c r="I3380" s="110"/>
    </row>
    <row r="3381" spans="2:9">
      <c r="B3381" s="109"/>
      <c r="C3381" s="109"/>
      <c r="D3381" s="109"/>
      <c r="E3381" s="109"/>
      <c r="F3381" s="109"/>
      <c r="G3381" s="109"/>
      <c r="H3381" s="109"/>
      <c r="I3381" s="110"/>
    </row>
    <row r="3382" spans="2:9">
      <c r="B3382" s="109"/>
      <c r="C3382" s="109"/>
      <c r="D3382" s="109"/>
      <c r="E3382" s="109"/>
      <c r="F3382" s="109"/>
      <c r="G3382" s="109"/>
      <c r="H3382" s="109"/>
      <c r="I3382" s="110"/>
    </row>
    <row r="3383" spans="2:9">
      <c r="B3383" s="109"/>
      <c r="C3383" s="109"/>
      <c r="D3383" s="109"/>
      <c r="E3383" s="109"/>
      <c r="F3383" s="109"/>
      <c r="G3383" s="109"/>
      <c r="H3383" s="109"/>
      <c r="I3383" s="110"/>
    </row>
    <row r="3384" spans="2:9">
      <c r="B3384" s="109"/>
      <c r="C3384" s="109"/>
      <c r="D3384" s="109"/>
      <c r="E3384" s="109"/>
      <c r="F3384" s="109"/>
      <c r="G3384" s="109"/>
      <c r="H3384" s="109"/>
      <c r="I3384" s="110"/>
    </row>
    <row r="3385" spans="2:9">
      <c r="B3385" s="109"/>
      <c r="C3385" s="109"/>
      <c r="D3385" s="109"/>
      <c r="E3385" s="109"/>
      <c r="F3385" s="109"/>
      <c r="G3385" s="109"/>
      <c r="H3385" s="109"/>
      <c r="I3385" s="110"/>
    </row>
    <row r="3386" spans="2:9">
      <c r="B3386" s="109"/>
      <c r="C3386" s="109"/>
      <c r="D3386" s="109"/>
      <c r="E3386" s="109"/>
      <c r="F3386" s="109"/>
      <c r="G3386" s="109"/>
      <c r="H3386" s="109"/>
      <c r="I3386" s="110"/>
    </row>
    <row r="3387" spans="2:9">
      <c r="B3387" s="109"/>
      <c r="C3387" s="109"/>
      <c r="D3387" s="109"/>
      <c r="E3387" s="109"/>
      <c r="F3387" s="109"/>
      <c r="G3387" s="109"/>
      <c r="H3387" s="109"/>
      <c r="I3387" s="110"/>
    </row>
    <row r="3388" spans="2:9">
      <c r="B3388" s="109"/>
      <c r="C3388" s="109"/>
      <c r="D3388" s="109"/>
      <c r="E3388" s="109"/>
      <c r="F3388" s="109"/>
      <c r="G3388" s="109"/>
      <c r="H3388" s="109"/>
      <c r="I3388" s="110"/>
    </row>
    <row r="3389" spans="2:9">
      <c r="B3389" s="109"/>
      <c r="C3389" s="109"/>
      <c r="D3389" s="109"/>
      <c r="E3389" s="109"/>
      <c r="F3389" s="109"/>
      <c r="G3389" s="109"/>
      <c r="H3389" s="109"/>
      <c r="I3389" s="110"/>
    </row>
    <row r="3390" spans="2:9">
      <c r="B3390" s="109"/>
      <c r="C3390" s="109"/>
      <c r="D3390" s="109"/>
      <c r="E3390" s="109"/>
      <c r="F3390" s="109"/>
      <c r="G3390" s="109"/>
      <c r="H3390" s="109"/>
      <c r="I3390" s="110"/>
    </row>
    <row r="3391" spans="2:9">
      <c r="B3391" s="109"/>
      <c r="C3391" s="109"/>
      <c r="D3391" s="109"/>
      <c r="E3391" s="109"/>
      <c r="F3391" s="109"/>
      <c r="G3391" s="109"/>
      <c r="H3391" s="109"/>
      <c r="I3391" s="110"/>
    </row>
    <row r="3392" spans="2:9">
      <c r="B3392" s="109"/>
      <c r="C3392" s="109"/>
      <c r="D3392" s="109"/>
      <c r="E3392" s="109"/>
      <c r="F3392" s="109"/>
      <c r="G3392" s="109"/>
      <c r="H3392" s="109"/>
      <c r="I3392" s="110"/>
    </row>
    <row r="3393" spans="2:9">
      <c r="B3393" s="109"/>
      <c r="C3393" s="109"/>
      <c r="D3393" s="109"/>
      <c r="E3393" s="109"/>
      <c r="F3393" s="109"/>
      <c r="G3393" s="109"/>
      <c r="H3393" s="109"/>
      <c r="I3393" s="110"/>
    </row>
    <row r="3394" spans="2:9">
      <c r="B3394" s="109"/>
      <c r="C3394" s="109"/>
      <c r="D3394" s="109"/>
      <c r="E3394" s="109"/>
      <c r="F3394" s="109"/>
      <c r="G3394" s="109"/>
      <c r="H3394" s="109"/>
      <c r="I3394" s="110"/>
    </row>
    <row r="3395" spans="2:9">
      <c r="B3395" s="109"/>
      <c r="C3395" s="109"/>
      <c r="D3395" s="109"/>
      <c r="E3395" s="109"/>
      <c r="F3395" s="109"/>
      <c r="G3395" s="109"/>
      <c r="H3395" s="109"/>
      <c r="I3395" s="110"/>
    </row>
    <row r="3396" spans="2:9">
      <c r="B3396" s="109"/>
      <c r="C3396" s="109"/>
      <c r="D3396" s="109"/>
      <c r="E3396" s="109"/>
      <c r="F3396" s="109"/>
      <c r="G3396" s="109"/>
      <c r="H3396" s="109"/>
      <c r="I3396" s="110"/>
    </row>
    <row r="3397" spans="2:9">
      <c r="B3397" s="109"/>
      <c r="C3397" s="109"/>
      <c r="D3397" s="109"/>
      <c r="E3397" s="109"/>
      <c r="F3397" s="109"/>
      <c r="G3397" s="109"/>
      <c r="H3397" s="109"/>
      <c r="I3397" s="110"/>
    </row>
    <row r="3398" spans="2:9">
      <c r="B3398" s="109"/>
      <c r="C3398" s="109"/>
      <c r="D3398" s="109"/>
      <c r="E3398" s="109"/>
      <c r="F3398" s="109"/>
      <c r="G3398" s="109"/>
      <c r="H3398" s="109"/>
      <c r="I3398" s="110"/>
    </row>
    <row r="3399" spans="2:9">
      <c r="B3399" s="109"/>
      <c r="C3399" s="109"/>
      <c r="D3399" s="109"/>
      <c r="E3399" s="109"/>
      <c r="F3399" s="109"/>
      <c r="G3399" s="109"/>
      <c r="H3399" s="109"/>
      <c r="I3399" s="110"/>
    </row>
    <row r="3400" spans="2:9">
      <c r="B3400" s="109"/>
      <c r="C3400" s="109"/>
      <c r="D3400" s="109"/>
      <c r="E3400" s="109"/>
      <c r="F3400" s="109"/>
      <c r="G3400" s="109"/>
      <c r="H3400" s="109"/>
      <c r="I3400" s="110"/>
    </row>
    <row r="3401" spans="2:9">
      <c r="B3401" s="109"/>
      <c r="C3401" s="109"/>
      <c r="D3401" s="109"/>
      <c r="E3401" s="109"/>
      <c r="F3401" s="109"/>
      <c r="G3401" s="109"/>
      <c r="H3401" s="109"/>
      <c r="I3401" s="110"/>
    </row>
    <row r="3402" spans="2:9">
      <c r="B3402" s="109"/>
      <c r="C3402" s="109"/>
      <c r="D3402" s="109"/>
      <c r="E3402" s="109"/>
      <c r="F3402" s="109"/>
      <c r="G3402" s="109"/>
      <c r="H3402" s="109"/>
      <c r="I3402" s="110"/>
    </row>
    <row r="3403" spans="2:9">
      <c r="B3403" s="109"/>
      <c r="C3403" s="109"/>
      <c r="D3403" s="109"/>
      <c r="E3403" s="109"/>
      <c r="F3403" s="109"/>
      <c r="G3403" s="109"/>
      <c r="H3403" s="109"/>
      <c r="I3403" s="110"/>
    </row>
    <row r="3404" spans="2:9">
      <c r="B3404" s="109"/>
      <c r="C3404" s="109"/>
      <c r="D3404" s="109"/>
      <c r="E3404" s="109"/>
      <c r="F3404" s="109"/>
      <c r="G3404" s="109"/>
      <c r="H3404" s="109"/>
      <c r="I3404" s="110"/>
    </row>
    <row r="3405" spans="2:9">
      <c r="B3405" s="109"/>
      <c r="C3405" s="109"/>
      <c r="D3405" s="109"/>
      <c r="E3405" s="109"/>
      <c r="F3405" s="109"/>
      <c r="G3405" s="109"/>
      <c r="H3405" s="109"/>
      <c r="I3405" s="110"/>
    </row>
    <row r="3406" spans="2:9">
      <c r="B3406" s="109"/>
      <c r="C3406" s="109"/>
      <c r="D3406" s="109"/>
      <c r="E3406" s="109"/>
      <c r="F3406" s="109"/>
      <c r="G3406" s="109"/>
      <c r="H3406" s="109"/>
      <c r="I3406" s="110"/>
    </row>
    <row r="3407" spans="2:9">
      <c r="B3407" s="109"/>
      <c r="C3407" s="109"/>
      <c r="D3407" s="109"/>
      <c r="E3407" s="109"/>
      <c r="F3407" s="109"/>
      <c r="G3407" s="109"/>
      <c r="H3407" s="109"/>
      <c r="I3407" s="110"/>
    </row>
    <row r="3408" spans="2:9">
      <c r="B3408" s="109"/>
      <c r="C3408" s="109"/>
      <c r="D3408" s="109"/>
      <c r="E3408" s="109"/>
      <c r="F3408" s="109"/>
      <c r="G3408" s="109"/>
      <c r="H3408" s="109"/>
      <c r="I3408" s="110"/>
    </row>
    <row r="3409" spans="2:9">
      <c r="B3409" s="109"/>
      <c r="C3409" s="109"/>
      <c r="D3409" s="109"/>
      <c r="E3409" s="109"/>
      <c r="F3409" s="109"/>
      <c r="G3409" s="109"/>
      <c r="H3409" s="109"/>
      <c r="I3409" s="110"/>
    </row>
    <row r="3410" spans="2:9">
      <c r="B3410" s="109"/>
      <c r="C3410" s="109"/>
      <c r="D3410" s="109"/>
      <c r="E3410" s="109"/>
      <c r="F3410" s="109"/>
      <c r="G3410" s="109"/>
      <c r="H3410" s="109"/>
      <c r="I3410" s="110"/>
    </row>
    <row r="3411" spans="2:9">
      <c r="B3411" s="109"/>
      <c r="C3411" s="109"/>
      <c r="D3411" s="109"/>
      <c r="E3411" s="109"/>
      <c r="F3411" s="109"/>
      <c r="G3411" s="109"/>
      <c r="H3411" s="109"/>
      <c r="I3411" s="110"/>
    </row>
    <row r="3412" spans="2:9">
      <c r="B3412" s="109"/>
      <c r="C3412" s="109"/>
      <c r="D3412" s="109"/>
      <c r="E3412" s="109"/>
      <c r="F3412" s="109"/>
      <c r="G3412" s="109"/>
      <c r="H3412" s="109"/>
      <c r="I3412" s="110"/>
    </row>
    <row r="3413" spans="2:9">
      <c r="B3413" s="109"/>
      <c r="C3413" s="109"/>
      <c r="D3413" s="109"/>
      <c r="E3413" s="109"/>
      <c r="F3413" s="109"/>
      <c r="G3413" s="109"/>
      <c r="H3413" s="109"/>
      <c r="I3413" s="110"/>
    </row>
    <row r="3414" spans="2:9">
      <c r="B3414" s="109"/>
      <c r="C3414" s="109"/>
      <c r="D3414" s="109"/>
      <c r="E3414" s="109"/>
      <c r="F3414" s="109"/>
      <c r="G3414" s="109"/>
      <c r="H3414" s="109"/>
      <c r="I3414" s="110"/>
    </row>
    <row r="3415" spans="2:9">
      <c r="B3415" s="109"/>
      <c r="C3415" s="109"/>
      <c r="D3415" s="109"/>
      <c r="E3415" s="109"/>
      <c r="F3415" s="109"/>
      <c r="G3415" s="109"/>
      <c r="H3415" s="109"/>
      <c r="I3415" s="110"/>
    </row>
    <row r="3416" spans="2:9">
      <c r="B3416" s="109"/>
      <c r="C3416" s="109"/>
      <c r="D3416" s="109"/>
      <c r="E3416" s="109"/>
      <c r="F3416" s="109"/>
      <c r="G3416" s="109"/>
      <c r="H3416" s="109"/>
      <c r="I3416" s="110"/>
    </row>
    <row r="3417" spans="2:9">
      <c r="B3417" s="109"/>
      <c r="C3417" s="109"/>
      <c r="D3417" s="109"/>
      <c r="E3417" s="109"/>
      <c r="F3417" s="109"/>
      <c r="G3417" s="109"/>
      <c r="H3417" s="109"/>
      <c r="I3417" s="110"/>
    </row>
    <row r="3418" spans="2:9">
      <c r="B3418" s="109"/>
      <c r="C3418" s="109"/>
      <c r="D3418" s="109"/>
      <c r="E3418" s="109"/>
      <c r="F3418" s="109"/>
      <c r="G3418" s="109"/>
      <c r="H3418" s="109"/>
      <c r="I3418" s="110"/>
    </row>
    <row r="3419" spans="2:9">
      <c r="B3419" s="109"/>
      <c r="C3419" s="109"/>
      <c r="D3419" s="109"/>
      <c r="E3419" s="109"/>
      <c r="F3419" s="109"/>
      <c r="G3419" s="109"/>
      <c r="H3419" s="109"/>
      <c r="I3419" s="110"/>
    </row>
    <row r="3420" spans="2:9">
      <c r="B3420" s="109"/>
      <c r="C3420" s="109"/>
      <c r="D3420" s="109"/>
      <c r="E3420" s="109"/>
      <c r="F3420" s="109"/>
      <c r="G3420" s="109"/>
      <c r="H3420" s="109"/>
      <c r="I3420" s="110"/>
    </row>
    <row r="3421" spans="2:9">
      <c r="B3421" s="109"/>
      <c r="C3421" s="109"/>
      <c r="D3421" s="109"/>
      <c r="E3421" s="109"/>
      <c r="F3421" s="109"/>
      <c r="G3421" s="109"/>
      <c r="H3421" s="109"/>
      <c r="I3421" s="110"/>
    </row>
    <row r="3422" spans="2:9">
      <c r="B3422" s="109"/>
      <c r="C3422" s="109"/>
      <c r="D3422" s="109"/>
      <c r="E3422" s="109"/>
      <c r="F3422" s="109"/>
      <c r="G3422" s="109"/>
      <c r="H3422" s="109"/>
      <c r="I3422" s="110"/>
    </row>
    <row r="3423" spans="2:9">
      <c r="B3423" s="109"/>
      <c r="C3423" s="109"/>
      <c r="D3423" s="109"/>
      <c r="E3423" s="109"/>
      <c r="F3423" s="109"/>
      <c r="G3423" s="109"/>
      <c r="H3423" s="109"/>
      <c r="I3423" s="110"/>
    </row>
    <row r="3424" spans="2:9">
      <c r="B3424" s="109"/>
      <c r="C3424" s="109"/>
      <c r="D3424" s="109"/>
      <c r="E3424" s="109"/>
      <c r="F3424" s="109"/>
      <c r="G3424" s="109"/>
      <c r="H3424" s="109"/>
      <c r="I3424" s="110"/>
    </row>
    <row r="3425" spans="2:9">
      <c r="B3425" s="109"/>
      <c r="C3425" s="109"/>
      <c r="D3425" s="109"/>
      <c r="E3425" s="109"/>
      <c r="F3425" s="109"/>
      <c r="G3425" s="109"/>
      <c r="H3425" s="109"/>
      <c r="I3425" s="110"/>
    </row>
    <row r="3426" spans="2:9">
      <c r="B3426" s="109"/>
      <c r="C3426" s="109"/>
      <c r="D3426" s="109"/>
      <c r="E3426" s="109"/>
      <c r="F3426" s="109"/>
      <c r="G3426" s="109"/>
      <c r="H3426" s="109"/>
      <c r="I3426" s="110"/>
    </row>
    <row r="3427" spans="2:9">
      <c r="B3427" s="109"/>
      <c r="C3427" s="109"/>
      <c r="D3427" s="109"/>
      <c r="E3427" s="109"/>
      <c r="F3427" s="109"/>
      <c r="G3427" s="109"/>
      <c r="H3427" s="109"/>
      <c r="I3427" s="110"/>
    </row>
    <row r="3428" spans="2:9">
      <c r="B3428" s="109"/>
      <c r="C3428" s="109"/>
      <c r="D3428" s="109"/>
      <c r="E3428" s="109"/>
      <c r="F3428" s="109"/>
      <c r="G3428" s="109"/>
      <c r="H3428" s="109"/>
      <c r="I3428" s="110"/>
    </row>
    <row r="3429" spans="2:9">
      <c r="B3429" s="109"/>
      <c r="C3429" s="109"/>
      <c r="D3429" s="109"/>
      <c r="E3429" s="109"/>
      <c r="F3429" s="109"/>
      <c r="G3429" s="109"/>
      <c r="H3429" s="109"/>
      <c r="I3429" s="110"/>
    </row>
    <row r="3430" spans="2:9">
      <c r="B3430" s="109"/>
      <c r="C3430" s="109"/>
      <c r="D3430" s="109"/>
      <c r="E3430" s="109"/>
      <c r="F3430" s="109"/>
      <c r="G3430" s="109"/>
      <c r="H3430" s="109"/>
      <c r="I3430" s="110"/>
    </row>
    <row r="3431" spans="2:9">
      <c r="B3431" s="109"/>
      <c r="C3431" s="109"/>
      <c r="D3431" s="109"/>
      <c r="E3431" s="109"/>
      <c r="F3431" s="109"/>
      <c r="G3431" s="109"/>
      <c r="H3431" s="109"/>
      <c r="I3431" s="110"/>
    </row>
    <row r="3432" spans="2:9">
      <c r="B3432" s="109"/>
      <c r="C3432" s="109"/>
      <c r="D3432" s="109"/>
      <c r="E3432" s="109"/>
      <c r="F3432" s="109"/>
      <c r="G3432" s="109"/>
      <c r="H3432" s="109"/>
      <c r="I3432" s="110"/>
    </row>
    <row r="3433" spans="2:9">
      <c r="B3433" s="109"/>
      <c r="C3433" s="109"/>
      <c r="D3433" s="109"/>
      <c r="E3433" s="109"/>
      <c r="F3433" s="109"/>
      <c r="G3433" s="109"/>
      <c r="H3433" s="109"/>
      <c r="I3433" s="110"/>
    </row>
    <row r="3434" spans="2:9">
      <c r="B3434" s="109"/>
      <c r="C3434" s="109"/>
      <c r="D3434" s="109"/>
      <c r="E3434" s="109"/>
      <c r="F3434" s="109"/>
      <c r="G3434" s="109"/>
      <c r="H3434" s="109"/>
      <c r="I3434" s="110"/>
    </row>
    <row r="3435" spans="2:9">
      <c r="B3435" s="109"/>
      <c r="C3435" s="109"/>
      <c r="D3435" s="109"/>
      <c r="E3435" s="109"/>
      <c r="F3435" s="109"/>
      <c r="G3435" s="109"/>
      <c r="H3435" s="109"/>
      <c r="I3435" s="110"/>
    </row>
    <row r="3436" spans="2:9">
      <c r="B3436" s="109"/>
      <c r="C3436" s="109"/>
      <c r="D3436" s="109"/>
      <c r="E3436" s="109"/>
      <c r="F3436" s="109"/>
      <c r="G3436" s="109"/>
      <c r="H3436" s="109"/>
      <c r="I3436" s="110"/>
    </row>
    <row r="3437" spans="2:9">
      <c r="B3437" s="109"/>
      <c r="C3437" s="109"/>
      <c r="D3437" s="109"/>
      <c r="E3437" s="109"/>
      <c r="F3437" s="109"/>
      <c r="G3437" s="109"/>
      <c r="H3437" s="109"/>
      <c r="I3437" s="110"/>
    </row>
    <row r="3438" spans="2:9">
      <c r="B3438" s="109"/>
      <c r="C3438" s="109"/>
      <c r="D3438" s="109"/>
      <c r="E3438" s="109"/>
      <c r="F3438" s="109"/>
      <c r="G3438" s="109"/>
      <c r="H3438" s="109"/>
      <c r="I3438" s="110"/>
    </row>
    <row r="3439" spans="2:9">
      <c r="B3439" s="109"/>
      <c r="C3439" s="109"/>
      <c r="D3439" s="109"/>
      <c r="E3439" s="109"/>
      <c r="F3439" s="109"/>
      <c r="G3439" s="109"/>
      <c r="H3439" s="109"/>
      <c r="I3439" s="110"/>
    </row>
    <row r="3440" spans="2:9">
      <c r="B3440" s="109"/>
      <c r="C3440" s="109"/>
      <c r="D3440" s="109"/>
      <c r="E3440" s="109"/>
      <c r="F3440" s="109"/>
      <c r="G3440" s="109"/>
      <c r="H3440" s="109"/>
      <c r="I3440" s="110"/>
    </row>
    <row r="3441" spans="2:9">
      <c r="B3441" s="109"/>
      <c r="C3441" s="109"/>
      <c r="D3441" s="109"/>
      <c r="E3441" s="109"/>
      <c r="F3441" s="109"/>
      <c r="G3441" s="109"/>
      <c r="H3441" s="109"/>
      <c r="I3441" s="110"/>
    </row>
    <row r="3442" spans="2:9">
      <c r="B3442" s="109"/>
      <c r="C3442" s="109"/>
      <c r="D3442" s="109"/>
      <c r="E3442" s="109"/>
      <c r="F3442" s="109"/>
      <c r="G3442" s="109"/>
      <c r="H3442" s="109"/>
      <c r="I3442" s="110"/>
    </row>
    <row r="3443" spans="2:9">
      <c r="B3443" s="109"/>
      <c r="C3443" s="109"/>
      <c r="D3443" s="109"/>
      <c r="E3443" s="109"/>
      <c r="F3443" s="109"/>
      <c r="G3443" s="109"/>
      <c r="H3443" s="109"/>
      <c r="I3443" s="110"/>
    </row>
    <row r="3444" spans="2:9">
      <c r="B3444" s="109"/>
      <c r="C3444" s="109"/>
      <c r="D3444" s="109"/>
      <c r="E3444" s="109"/>
      <c r="F3444" s="109"/>
      <c r="G3444" s="109"/>
      <c r="H3444" s="109"/>
      <c r="I3444" s="110"/>
    </row>
    <row r="3445" spans="2:9">
      <c r="B3445" s="109"/>
      <c r="C3445" s="109"/>
      <c r="D3445" s="109"/>
      <c r="E3445" s="109"/>
      <c r="F3445" s="109"/>
      <c r="G3445" s="109"/>
      <c r="H3445" s="109"/>
      <c r="I3445" s="110"/>
    </row>
    <row r="3446" spans="2:9">
      <c r="B3446" s="109"/>
      <c r="C3446" s="109"/>
      <c r="D3446" s="109"/>
      <c r="E3446" s="109"/>
      <c r="F3446" s="109"/>
      <c r="G3446" s="109"/>
      <c r="H3446" s="109"/>
      <c r="I3446" s="110"/>
    </row>
    <row r="3447" spans="2:9">
      <c r="B3447" s="109"/>
      <c r="C3447" s="109"/>
      <c r="D3447" s="109"/>
      <c r="E3447" s="109"/>
      <c r="F3447" s="109"/>
      <c r="G3447" s="109"/>
      <c r="H3447" s="109"/>
      <c r="I3447" s="110"/>
    </row>
    <row r="3448" spans="2:9">
      <c r="B3448" s="109"/>
      <c r="C3448" s="109"/>
      <c r="D3448" s="109"/>
      <c r="E3448" s="109"/>
      <c r="F3448" s="109"/>
      <c r="G3448" s="109"/>
      <c r="H3448" s="109"/>
      <c r="I3448" s="110"/>
    </row>
    <row r="3449" spans="2:9">
      <c r="B3449" s="109"/>
      <c r="C3449" s="109"/>
      <c r="D3449" s="109"/>
      <c r="E3449" s="109"/>
      <c r="F3449" s="109"/>
      <c r="G3449" s="109"/>
      <c r="H3449" s="109"/>
      <c r="I3449" s="110"/>
    </row>
    <row r="3450" spans="2:9">
      <c r="B3450" s="109"/>
      <c r="C3450" s="109"/>
      <c r="D3450" s="109"/>
      <c r="E3450" s="109"/>
      <c r="F3450" s="109"/>
      <c r="G3450" s="109"/>
      <c r="H3450" s="109"/>
      <c r="I3450" s="110"/>
    </row>
    <row r="3451" spans="2:9">
      <c r="B3451" s="109"/>
      <c r="C3451" s="109"/>
      <c r="D3451" s="109"/>
      <c r="E3451" s="109"/>
      <c r="F3451" s="109"/>
      <c r="G3451" s="109"/>
      <c r="H3451" s="109"/>
      <c r="I3451" s="110"/>
    </row>
    <row r="3452" spans="2:9">
      <c r="B3452" s="109"/>
      <c r="C3452" s="109"/>
      <c r="D3452" s="109"/>
      <c r="E3452" s="109"/>
      <c r="F3452" s="109"/>
      <c r="G3452" s="109"/>
      <c r="H3452" s="109"/>
      <c r="I3452" s="110"/>
    </row>
    <row r="3453" spans="2:9">
      <c r="B3453" s="109"/>
      <c r="C3453" s="109"/>
      <c r="D3453" s="109"/>
      <c r="E3453" s="109"/>
      <c r="F3453" s="109"/>
      <c r="G3453" s="109"/>
      <c r="H3453" s="109"/>
      <c r="I3453" s="110"/>
    </row>
    <row r="3454" spans="2:9">
      <c r="B3454" s="109"/>
      <c r="C3454" s="109"/>
      <c r="D3454" s="109"/>
      <c r="E3454" s="109"/>
      <c r="F3454" s="109"/>
      <c r="G3454" s="109"/>
      <c r="H3454" s="109"/>
      <c r="I3454" s="110"/>
    </row>
    <row r="3455" spans="2:9">
      <c r="B3455" s="109"/>
      <c r="C3455" s="109"/>
      <c r="D3455" s="109"/>
      <c r="E3455" s="109"/>
      <c r="F3455" s="109"/>
      <c r="G3455" s="109"/>
      <c r="H3455" s="109"/>
      <c r="I3455" s="110"/>
    </row>
    <row r="3456" spans="2:9">
      <c r="B3456" s="109"/>
      <c r="C3456" s="109"/>
      <c r="D3456" s="109"/>
      <c r="E3456" s="109"/>
      <c r="F3456" s="109"/>
      <c r="G3456" s="109"/>
      <c r="H3456" s="109"/>
      <c r="I3456" s="110"/>
    </row>
    <row r="3457" spans="2:9">
      <c r="B3457" s="109"/>
      <c r="C3457" s="109"/>
      <c r="D3457" s="109"/>
      <c r="E3457" s="109"/>
      <c r="F3457" s="109"/>
      <c r="G3457" s="109"/>
      <c r="H3457" s="109"/>
      <c r="I3457" s="110"/>
    </row>
    <row r="3458" spans="2:9">
      <c r="B3458" s="109"/>
      <c r="C3458" s="109"/>
      <c r="D3458" s="109"/>
      <c r="E3458" s="109"/>
      <c r="F3458" s="109"/>
      <c r="G3458" s="109"/>
      <c r="H3458" s="109"/>
      <c r="I3458" s="110"/>
    </row>
    <row r="3459" spans="2:9">
      <c r="B3459" s="109"/>
      <c r="C3459" s="109"/>
      <c r="D3459" s="109"/>
      <c r="E3459" s="109"/>
      <c r="F3459" s="109"/>
      <c r="G3459" s="109"/>
      <c r="H3459" s="109"/>
      <c r="I3459" s="110"/>
    </row>
    <row r="3460" spans="2:9">
      <c r="B3460" s="109"/>
      <c r="C3460" s="109"/>
      <c r="D3460" s="109"/>
      <c r="E3460" s="109"/>
      <c r="F3460" s="109"/>
      <c r="G3460" s="109"/>
      <c r="H3460" s="109"/>
      <c r="I3460" s="110"/>
    </row>
    <row r="3461" spans="2:9">
      <c r="B3461" s="109"/>
      <c r="C3461" s="109"/>
      <c r="D3461" s="109"/>
      <c r="E3461" s="109"/>
      <c r="F3461" s="109"/>
      <c r="G3461" s="109"/>
      <c r="H3461" s="109"/>
      <c r="I3461" s="110"/>
    </row>
    <row r="3462" spans="2:9">
      <c r="B3462" s="109"/>
      <c r="C3462" s="109"/>
      <c r="D3462" s="109"/>
      <c r="E3462" s="109"/>
      <c r="F3462" s="109"/>
      <c r="G3462" s="109"/>
      <c r="H3462" s="109"/>
      <c r="I3462" s="110"/>
    </row>
    <row r="3463" spans="2:9">
      <c r="B3463" s="109"/>
      <c r="C3463" s="109"/>
      <c r="D3463" s="109"/>
      <c r="E3463" s="109"/>
      <c r="F3463" s="109"/>
      <c r="G3463" s="109"/>
      <c r="H3463" s="109"/>
      <c r="I3463" s="110"/>
    </row>
    <row r="3464" spans="2:9">
      <c r="B3464" s="109"/>
      <c r="C3464" s="109"/>
      <c r="D3464" s="109"/>
      <c r="E3464" s="109"/>
      <c r="F3464" s="109"/>
      <c r="G3464" s="109"/>
      <c r="H3464" s="109"/>
      <c r="I3464" s="110"/>
    </row>
    <row r="3465" spans="2:9">
      <c r="B3465" s="109"/>
      <c r="C3465" s="109"/>
      <c r="D3465" s="109"/>
      <c r="E3465" s="109"/>
      <c r="F3465" s="109"/>
      <c r="G3465" s="109"/>
      <c r="H3465" s="109"/>
      <c r="I3465" s="110"/>
    </row>
    <row r="3466" spans="2:9">
      <c r="B3466" s="109"/>
      <c r="C3466" s="109"/>
      <c r="D3466" s="109"/>
      <c r="E3466" s="109"/>
      <c r="F3466" s="109"/>
      <c r="G3466" s="109"/>
      <c r="H3466" s="109"/>
      <c r="I3466" s="110"/>
    </row>
    <row r="3467" spans="2:9">
      <c r="B3467" s="109"/>
      <c r="C3467" s="109"/>
      <c r="D3467" s="109"/>
      <c r="E3467" s="109"/>
      <c r="F3467" s="109"/>
      <c r="G3467" s="109"/>
      <c r="H3467" s="109"/>
      <c r="I3467" s="110"/>
    </row>
    <row r="3468" spans="2:9">
      <c r="B3468" s="109"/>
      <c r="C3468" s="109"/>
      <c r="D3468" s="109"/>
      <c r="E3468" s="109"/>
      <c r="F3468" s="109"/>
      <c r="G3468" s="109"/>
      <c r="H3468" s="109"/>
      <c r="I3468" s="110"/>
    </row>
    <row r="3469" spans="2:9">
      <c r="B3469" s="109"/>
      <c r="C3469" s="109"/>
      <c r="D3469" s="109"/>
      <c r="E3469" s="109"/>
      <c r="F3469" s="109"/>
      <c r="G3469" s="109"/>
      <c r="H3469" s="109"/>
      <c r="I3469" s="110"/>
    </row>
    <row r="3470" spans="2:9">
      <c r="B3470" s="109"/>
      <c r="C3470" s="109"/>
      <c r="D3470" s="109"/>
      <c r="E3470" s="109"/>
      <c r="F3470" s="109"/>
      <c r="G3470" s="109"/>
      <c r="H3470" s="109"/>
      <c r="I3470" s="110"/>
    </row>
    <row r="3471" spans="2:9">
      <c r="B3471" s="109"/>
      <c r="C3471" s="109"/>
      <c r="D3471" s="109"/>
      <c r="E3471" s="109"/>
      <c r="F3471" s="109"/>
      <c r="G3471" s="109"/>
      <c r="H3471" s="109"/>
      <c r="I3471" s="110"/>
    </row>
    <row r="3472" spans="2:9">
      <c r="B3472" s="109"/>
      <c r="C3472" s="109"/>
      <c r="D3472" s="109"/>
      <c r="E3472" s="109"/>
      <c r="F3472" s="109"/>
      <c r="G3472" s="109"/>
      <c r="H3472" s="109"/>
      <c r="I3472" s="110"/>
    </row>
    <row r="3473" spans="2:9">
      <c r="B3473" s="109"/>
      <c r="C3473" s="109"/>
      <c r="D3473" s="109"/>
      <c r="E3473" s="109"/>
      <c r="F3473" s="109"/>
      <c r="G3473" s="109"/>
      <c r="H3473" s="109"/>
      <c r="I3473" s="110"/>
    </row>
    <row r="3474" spans="2:9">
      <c r="B3474" s="109"/>
      <c r="C3474" s="109"/>
      <c r="D3474" s="109"/>
      <c r="E3474" s="109"/>
      <c r="F3474" s="109"/>
      <c r="G3474" s="109"/>
      <c r="H3474" s="109"/>
      <c r="I3474" s="110"/>
    </row>
    <row r="3475" spans="2:9">
      <c r="B3475" s="109"/>
      <c r="C3475" s="109"/>
      <c r="D3475" s="109"/>
      <c r="E3475" s="109"/>
      <c r="F3475" s="109"/>
      <c r="G3475" s="109"/>
      <c r="H3475" s="109"/>
      <c r="I3475" s="110"/>
    </row>
    <row r="3476" spans="2:9">
      <c r="B3476" s="109"/>
      <c r="C3476" s="109"/>
      <c r="D3476" s="109"/>
      <c r="E3476" s="109"/>
      <c r="F3476" s="109"/>
      <c r="G3476" s="109"/>
      <c r="H3476" s="109"/>
      <c r="I3476" s="110"/>
    </row>
    <row r="3477" spans="2:9">
      <c r="B3477" s="109"/>
      <c r="C3477" s="109"/>
      <c r="D3477" s="109"/>
      <c r="E3477" s="109"/>
      <c r="F3477" s="109"/>
      <c r="G3477" s="109"/>
      <c r="H3477" s="109"/>
      <c r="I3477" s="110"/>
    </row>
    <row r="3478" spans="2:9">
      <c r="B3478" s="109"/>
      <c r="C3478" s="109"/>
      <c r="D3478" s="109"/>
      <c r="E3478" s="109"/>
      <c r="F3478" s="109"/>
      <c r="G3478" s="109"/>
      <c r="H3478" s="109"/>
      <c r="I3478" s="110"/>
    </row>
    <row r="3479" spans="2:9">
      <c r="B3479" s="109"/>
      <c r="C3479" s="109"/>
      <c r="D3479" s="109"/>
      <c r="E3479" s="109"/>
      <c r="F3479" s="109"/>
      <c r="G3479" s="109"/>
      <c r="H3479" s="109"/>
      <c r="I3479" s="110"/>
    </row>
    <row r="3480" spans="2:9">
      <c r="B3480" s="109"/>
      <c r="C3480" s="109"/>
      <c r="D3480" s="109"/>
      <c r="E3480" s="109"/>
      <c r="F3480" s="109"/>
      <c r="G3480" s="109"/>
      <c r="H3480" s="109"/>
      <c r="I3480" s="110"/>
    </row>
    <row r="3481" spans="2:9">
      <c r="B3481" s="109"/>
      <c r="C3481" s="109"/>
      <c r="D3481" s="109"/>
      <c r="E3481" s="109"/>
      <c r="F3481" s="109"/>
      <c r="G3481" s="109"/>
      <c r="H3481" s="109"/>
      <c r="I3481" s="110"/>
    </row>
    <row r="3482" spans="2:9">
      <c r="B3482" s="109"/>
      <c r="C3482" s="109"/>
      <c r="D3482" s="109"/>
      <c r="E3482" s="109"/>
      <c r="F3482" s="109"/>
      <c r="G3482" s="109"/>
      <c r="H3482" s="109"/>
      <c r="I3482" s="110"/>
    </row>
    <row r="3483" spans="2:9">
      <c r="B3483" s="109"/>
      <c r="C3483" s="109"/>
      <c r="D3483" s="109"/>
      <c r="E3483" s="109"/>
      <c r="F3483" s="109"/>
      <c r="G3483" s="109"/>
      <c r="H3483" s="109"/>
      <c r="I3483" s="110"/>
    </row>
    <row r="3484" spans="2:9">
      <c r="B3484" s="109"/>
      <c r="C3484" s="109"/>
      <c r="D3484" s="109"/>
      <c r="E3484" s="109"/>
      <c r="F3484" s="109"/>
      <c r="G3484" s="109"/>
      <c r="H3484" s="109"/>
      <c r="I3484" s="110"/>
    </row>
    <row r="3485" spans="2:9">
      <c r="B3485" s="109"/>
      <c r="C3485" s="109"/>
      <c r="D3485" s="109"/>
      <c r="E3485" s="109"/>
      <c r="F3485" s="109"/>
      <c r="G3485" s="109"/>
      <c r="H3485" s="109"/>
      <c r="I3485" s="110"/>
    </row>
    <row r="3486" spans="2:9">
      <c r="B3486" s="109"/>
      <c r="C3486" s="109"/>
      <c r="D3486" s="109"/>
      <c r="E3486" s="109"/>
      <c r="F3486" s="109"/>
      <c r="G3486" s="109"/>
      <c r="H3486" s="109"/>
      <c r="I3486" s="110"/>
    </row>
    <row r="3487" spans="2:9">
      <c r="B3487" s="109"/>
      <c r="C3487" s="109"/>
      <c r="D3487" s="109"/>
      <c r="E3487" s="109"/>
      <c r="F3487" s="109"/>
      <c r="G3487" s="109"/>
      <c r="H3487" s="109"/>
      <c r="I3487" s="110"/>
    </row>
    <row r="3488" spans="2:9">
      <c r="B3488" s="109"/>
      <c r="C3488" s="109"/>
      <c r="D3488" s="109"/>
      <c r="E3488" s="109"/>
      <c r="F3488" s="109"/>
      <c r="G3488" s="109"/>
      <c r="H3488" s="109"/>
      <c r="I3488" s="110"/>
    </row>
    <row r="3489" spans="2:9">
      <c r="B3489" s="109"/>
      <c r="C3489" s="109"/>
      <c r="D3489" s="109"/>
      <c r="E3489" s="109"/>
      <c r="F3489" s="109"/>
      <c r="G3489" s="109"/>
      <c r="H3489" s="109"/>
      <c r="I3489" s="110"/>
    </row>
    <row r="3490" spans="2:9">
      <c r="B3490" s="109"/>
      <c r="C3490" s="109"/>
      <c r="D3490" s="109"/>
      <c r="E3490" s="109"/>
      <c r="F3490" s="109"/>
      <c r="G3490" s="109"/>
      <c r="H3490" s="109"/>
      <c r="I3490" s="110"/>
    </row>
    <row r="3491" spans="2:9">
      <c r="B3491" s="109"/>
      <c r="C3491" s="109"/>
      <c r="D3491" s="109"/>
      <c r="E3491" s="109"/>
      <c r="F3491" s="109"/>
      <c r="G3491" s="109"/>
      <c r="H3491" s="109"/>
      <c r="I3491" s="110"/>
    </row>
    <row r="3492" spans="2:9">
      <c r="B3492" s="109"/>
      <c r="C3492" s="109"/>
      <c r="D3492" s="109"/>
      <c r="E3492" s="109"/>
      <c r="F3492" s="109"/>
      <c r="G3492" s="109"/>
      <c r="H3492" s="109"/>
      <c r="I3492" s="110"/>
    </row>
    <row r="3493" spans="2:9">
      <c r="B3493" s="109"/>
      <c r="C3493" s="109"/>
      <c r="D3493" s="109"/>
      <c r="E3493" s="109"/>
      <c r="F3493" s="109"/>
      <c r="G3493" s="109"/>
      <c r="H3493" s="109"/>
      <c r="I3493" s="110"/>
    </row>
    <row r="3494" spans="2:9">
      <c r="B3494" s="109"/>
      <c r="C3494" s="109"/>
      <c r="D3494" s="109"/>
      <c r="E3494" s="109"/>
      <c r="F3494" s="109"/>
      <c r="G3494" s="109"/>
      <c r="H3494" s="109"/>
      <c r="I3494" s="110"/>
    </row>
    <row r="3495" spans="2:9">
      <c r="B3495" s="109"/>
      <c r="C3495" s="109"/>
      <c r="D3495" s="109"/>
      <c r="E3495" s="109"/>
      <c r="F3495" s="109"/>
      <c r="G3495" s="109"/>
      <c r="H3495" s="109"/>
      <c r="I3495" s="110"/>
    </row>
    <row r="3496" spans="2:9">
      <c r="B3496" s="109"/>
      <c r="C3496" s="109"/>
      <c r="D3496" s="109"/>
      <c r="E3496" s="109"/>
      <c r="F3496" s="109"/>
      <c r="G3496" s="109"/>
      <c r="H3496" s="109"/>
      <c r="I3496" s="110"/>
    </row>
    <row r="3497" spans="2:9">
      <c r="B3497" s="109"/>
      <c r="C3497" s="109"/>
      <c r="D3497" s="109"/>
      <c r="E3497" s="109"/>
      <c r="F3497" s="109"/>
      <c r="G3497" s="109"/>
      <c r="H3497" s="109"/>
      <c r="I3497" s="110"/>
    </row>
    <row r="3498" spans="2:9">
      <c r="B3498" s="109"/>
      <c r="C3498" s="109"/>
      <c r="D3498" s="109"/>
      <c r="E3498" s="109"/>
      <c r="F3498" s="109"/>
      <c r="G3498" s="109"/>
      <c r="H3498" s="109"/>
      <c r="I3498" s="110"/>
    </row>
    <row r="3499" spans="2:9">
      <c r="B3499" s="109"/>
      <c r="C3499" s="109"/>
      <c r="D3499" s="109"/>
      <c r="E3499" s="109"/>
      <c r="F3499" s="109"/>
      <c r="G3499" s="109"/>
      <c r="H3499" s="109"/>
      <c r="I3499" s="110"/>
    </row>
    <row r="3500" spans="2:9">
      <c r="B3500" s="109"/>
      <c r="C3500" s="109"/>
      <c r="D3500" s="109"/>
      <c r="E3500" s="109"/>
      <c r="F3500" s="109"/>
      <c r="G3500" s="109"/>
      <c r="H3500" s="109"/>
      <c r="I3500" s="110"/>
    </row>
    <row r="3501" spans="2:9">
      <c r="B3501" s="109"/>
      <c r="C3501" s="109"/>
      <c r="D3501" s="109"/>
      <c r="E3501" s="109"/>
      <c r="F3501" s="109"/>
      <c r="G3501" s="109"/>
      <c r="H3501" s="109"/>
      <c r="I3501" s="110"/>
    </row>
    <row r="3502" spans="2:9">
      <c r="B3502" s="109"/>
      <c r="C3502" s="109"/>
      <c r="D3502" s="109"/>
      <c r="E3502" s="109"/>
      <c r="F3502" s="109"/>
      <c r="G3502" s="109"/>
      <c r="H3502" s="109"/>
      <c r="I3502" s="110"/>
    </row>
    <row r="3503" spans="2:9">
      <c r="B3503" s="109"/>
      <c r="C3503" s="109"/>
      <c r="D3503" s="109"/>
      <c r="E3503" s="109"/>
      <c r="F3503" s="109"/>
      <c r="G3503" s="109"/>
      <c r="H3503" s="109"/>
      <c r="I3503" s="110"/>
    </row>
    <row r="3504" spans="2:9">
      <c r="B3504" s="109"/>
      <c r="C3504" s="109"/>
      <c r="D3504" s="109"/>
      <c r="E3504" s="109"/>
      <c r="F3504" s="109"/>
      <c r="G3504" s="109"/>
      <c r="H3504" s="109"/>
      <c r="I3504" s="110"/>
    </row>
    <row r="3505" spans="2:9">
      <c r="B3505" s="109"/>
      <c r="C3505" s="109"/>
      <c r="D3505" s="109"/>
      <c r="E3505" s="109"/>
      <c r="F3505" s="109"/>
      <c r="G3505" s="109"/>
      <c r="H3505" s="109"/>
      <c r="I3505" s="110"/>
    </row>
    <row r="3506" spans="2:9">
      <c r="B3506" s="109"/>
      <c r="C3506" s="109"/>
      <c r="D3506" s="109"/>
      <c r="E3506" s="109"/>
      <c r="F3506" s="109"/>
      <c r="G3506" s="109"/>
      <c r="H3506" s="109"/>
      <c r="I3506" s="110"/>
    </row>
    <row r="3507" spans="2:9">
      <c r="B3507" s="109"/>
      <c r="C3507" s="109"/>
      <c r="D3507" s="109"/>
      <c r="E3507" s="109"/>
      <c r="F3507" s="109"/>
      <c r="G3507" s="109"/>
      <c r="H3507" s="109"/>
      <c r="I3507" s="110"/>
    </row>
    <row r="3508" spans="2:9">
      <c r="B3508" s="109"/>
      <c r="C3508" s="109"/>
      <c r="D3508" s="109"/>
      <c r="E3508" s="109"/>
      <c r="F3508" s="109"/>
      <c r="G3508" s="109"/>
      <c r="H3508" s="109"/>
      <c r="I3508" s="110"/>
    </row>
    <row r="3509" spans="2:9">
      <c r="B3509" s="109"/>
      <c r="C3509" s="109"/>
      <c r="D3509" s="109"/>
      <c r="E3509" s="109"/>
      <c r="F3509" s="109"/>
      <c r="G3509" s="109"/>
      <c r="H3509" s="109"/>
      <c r="I3509" s="110"/>
    </row>
    <row r="3510" spans="2:9">
      <c r="B3510" s="109"/>
      <c r="C3510" s="109"/>
      <c r="D3510" s="109"/>
      <c r="E3510" s="109"/>
      <c r="F3510" s="109"/>
      <c r="G3510" s="109"/>
      <c r="H3510" s="109"/>
      <c r="I3510" s="110"/>
    </row>
    <row r="3511" spans="2:9">
      <c r="B3511" s="109"/>
      <c r="C3511" s="109"/>
      <c r="D3511" s="109"/>
      <c r="E3511" s="109"/>
      <c r="F3511" s="109"/>
      <c r="G3511" s="109"/>
      <c r="H3511" s="109"/>
      <c r="I3511" s="110"/>
    </row>
    <row r="3512" spans="2:9">
      <c r="B3512" s="109"/>
      <c r="C3512" s="109"/>
      <c r="D3512" s="109"/>
      <c r="E3512" s="109"/>
      <c r="F3512" s="109"/>
      <c r="G3512" s="109"/>
      <c r="H3512" s="109"/>
      <c r="I3512" s="110"/>
    </row>
    <row r="3513" spans="2:9">
      <c r="B3513" s="109"/>
      <c r="C3513" s="109"/>
      <c r="D3513" s="109"/>
      <c r="E3513" s="109"/>
      <c r="F3513" s="109"/>
      <c r="G3513" s="109"/>
      <c r="H3513" s="109"/>
      <c r="I3513" s="110"/>
    </row>
    <row r="3514" spans="2:9">
      <c r="B3514" s="109"/>
      <c r="C3514" s="109"/>
      <c r="D3514" s="109"/>
      <c r="E3514" s="109"/>
      <c r="F3514" s="109"/>
      <c r="G3514" s="109"/>
      <c r="H3514" s="109"/>
      <c r="I3514" s="110"/>
    </row>
    <row r="3515" spans="2:9">
      <c r="B3515" s="109"/>
      <c r="C3515" s="109"/>
      <c r="D3515" s="109"/>
      <c r="E3515" s="109"/>
      <c r="F3515" s="109"/>
      <c r="G3515" s="109"/>
      <c r="H3515" s="109"/>
      <c r="I3515" s="110"/>
    </row>
    <row r="3516" spans="2:9">
      <c r="B3516" s="109"/>
      <c r="C3516" s="109"/>
      <c r="D3516" s="109"/>
      <c r="E3516" s="109"/>
      <c r="F3516" s="109"/>
      <c r="G3516" s="109"/>
      <c r="H3516" s="109"/>
      <c r="I3516" s="110"/>
    </row>
    <row r="3517" spans="2:9">
      <c r="B3517" s="109"/>
      <c r="C3517" s="109"/>
      <c r="D3517" s="109"/>
      <c r="E3517" s="109"/>
      <c r="F3517" s="109"/>
      <c r="G3517" s="109"/>
      <c r="H3517" s="109"/>
      <c r="I3517" s="110"/>
    </row>
    <row r="3518" spans="2:9">
      <c r="B3518" s="109"/>
      <c r="C3518" s="109"/>
      <c r="D3518" s="109"/>
      <c r="E3518" s="109"/>
      <c r="F3518" s="109"/>
      <c r="G3518" s="109"/>
      <c r="H3518" s="109"/>
      <c r="I3518" s="110"/>
    </row>
    <row r="3519" spans="2:9">
      <c r="B3519" s="109"/>
      <c r="C3519" s="109"/>
      <c r="D3519" s="109"/>
      <c r="E3519" s="109"/>
      <c r="F3519" s="109"/>
      <c r="G3519" s="109"/>
      <c r="H3519" s="109"/>
      <c r="I3519" s="110"/>
    </row>
    <row r="3520" spans="2:9">
      <c r="B3520" s="109"/>
      <c r="C3520" s="109"/>
      <c r="D3520" s="109"/>
      <c r="E3520" s="109"/>
      <c r="F3520" s="109"/>
      <c r="G3520" s="109"/>
      <c r="H3520" s="109"/>
      <c r="I3520" s="110"/>
    </row>
    <row r="3521" spans="2:9">
      <c r="B3521" s="109"/>
      <c r="C3521" s="109"/>
      <c r="D3521" s="109"/>
      <c r="E3521" s="109"/>
      <c r="F3521" s="109"/>
      <c r="G3521" s="109"/>
      <c r="H3521" s="109"/>
      <c r="I3521" s="110"/>
    </row>
    <row r="3522" spans="2:9">
      <c r="B3522" s="109"/>
      <c r="C3522" s="109"/>
      <c r="D3522" s="109"/>
      <c r="E3522" s="109"/>
      <c r="F3522" s="109"/>
      <c r="G3522" s="109"/>
      <c r="H3522" s="109"/>
      <c r="I3522" s="110"/>
    </row>
    <row r="3523" spans="2:9">
      <c r="B3523" s="109"/>
      <c r="C3523" s="109"/>
      <c r="D3523" s="109"/>
      <c r="E3523" s="109"/>
      <c r="F3523" s="109"/>
      <c r="G3523" s="109"/>
      <c r="H3523" s="109"/>
      <c r="I3523" s="110"/>
    </row>
    <row r="3524" spans="2:9">
      <c r="B3524" s="109"/>
      <c r="C3524" s="109"/>
      <c r="D3524" s="109"/>
      <c r="E3524" s="109"/>
      <c r="F3524" s="109"/>
      <c r="G3524" s="109"/>
      <c r="H3524" s="109"/>
      <c r="I3524" s="110"/>
    </row>
    <row r="3525" spans="2:9">
      <c r="B3525" s="109"/>
      <c r="C3525" s="109"/>
      <c r="D3525" s="109"/>
      <c r="E3525" s="109"/>
      <c r="F3525" s="109"/>
      <c r="G3525" s="109"/>
      <c r="H3525" s="109"/>
      <c r="I3525" s="110"/>
    </row>
    <row r="3526" spans="2:9">
      <c r="B3526" s="109"/>
      <c r="C3526" s="109"/>
      <c r="D3526" s="109"/>
      <c r="E3526" s="109"/>
      <c r="F3526" s="109"/>
      <c r="G3526" s="109"/>
      <c r="H3526" s="109"/>
      <c r="I3526" s="110"/>
    </row>
    <row r="3527" spans="2:9">
      <c r="B3527" s="109"/>
      <c r="C3527" s="109"/>
      <c r="D3527" s="109"/>
      <c r="E3527" s="109"/>
      <c r="F3527" s="109"/>
      <c r="G3527" s="109"/>
      <c r="H3527" s="109"/>
      <c r="I3527" s="110"/>
    </row>
    <row r="3528" spans="2:9">
      <c r="B3528" s="109"/>
      <c r="C3528" s="109"/>
      <c r="D3528" s="109"/>
      <c r="E3528" s="109"/>
      <c r="F3528" s="109"/>
      <c r="G3528" s="109"/>
      <c r="H3528" s="109"/>
      <c r="I3528" s="110"/>
    </row>
    <row r="3529" spans="2:9">
      <c r="B3529" s="109"/>
      <c r="C3529" s="109"/>
      <c r="D3529" s="109"/>
      <c r="E3529" s="109"/>
      <c r="F3529" s="109"/>
      <c r="G3529" s="109"/>
      <c r="H3529" s="109"/>
      <c r="I3529" s="110"/>
    </row>
    <row r="3530" spans="2:9">
      <c r="B3530" s="109"/>
      <c r="C3530" s="109"/>
      <c r="D3530" s="109"/>
      <c r="E3530" s="109"/>
      <c r="F3530" s="109"/>
      <c r="G3530" s="109"/>
      <c r="H3530" s="109"/>
      <c r="I3530" s="110"/>
    </row>
    <row r="3531" spans="2:9">
      <c r="B3531" s="109"/>
      <c r="C3531" s="109"/>
      <c r="D3531" s="109"/>
      <c r="E3531" s="109"/>
      <c r="F3531" s="109"/>
      <c r="G3531" s="109"/>
      <c r="H3531" s="109"/>
      <c r="I3531" s="110"/>
    </row>
    <row r="3532" spans="2:9">
      <c r="B3532" s="109"/>
      <c r="C3532" s="109"/>
      <c r="D3532" s="109"/>
      <c r="E3532" s="109"/>
      <c r="F3532" s="109"/>
      <c r="G3532" s="109"/>
      <c r="H3532" s="109"/>
      <c r="I3532" s="110"/>
    </row>
    <row r="3533" spans="2:9">
      <c r="B3533" s="109"/>
      <c r="C3533" s="109"/>
      <c r="D3533" s="109"/>
      <c r="E3533" s="109"/>
      <c r="F3533" s="109"/>
      <c r="G3533" s="109"/>
      <c r="H3533" s="109"/>
      <c r="I3533" s="110"/>
    </row>
    <row r="3534" spans="2:9">
      <c r="B3534" s="109"/>
      <c r="C3534" s="109"/>
      <c r="D3534" s="109"/>
      <c r="E3534" s="109"/>
      <c r="F3534" s="109"/>
      <c r="G3534" s="109"/>
      <c r="H3534" s="109"/>
      <c r="I3534" s="110"/>
    </row>
    <row r="3535" spans="2:9">
      <c r="B3535" s="109"/>
      <c r="C3535" s="109"/>
      <c r="D3535" s="109"/>
      <c r="E3535" s="109"/>
      <c r="F3535" s="109"/>
      <c r="G3535" s="109"/>
      <c r="H3535" s="109"/>
      <c r="I3535" s="110"/>
    </row>
    <row r="3536" spans="2:9">
      <c r="B3536" s="109"/>
      <c r="C3536" s="109"/>
      <c r="D3536" s="109"/>
      <c r="E3536" s="109"/>
      <c r="F3536" s="109"/>
      <c r="G3536" s="109"/>
      <c r="H3536" s="109"/>
      <c r="I3536" s="110"/>
    </row>
    <row r="3537" spans="2:9">
      <c r="B3537" s="109"/>
      <c r="C3537" s="109"/>
      <c r="D3537" s="109"/>
      <c r="E3537" s="109"/>
      <c r="F3537" s="109"/>
      <c r="G3537" s="109"/>
      <c r="H3537" s="109"/>
      <c r="I3537" s="110"/>
    </row>
    <row r="3538" spans="2:9">
      <c r="B3538" s="109"/>
      <c r="C3538" s="109"/>
      <c r="D3538" s="109"/>
      <c r="E3538" s="109"/>
      <c r="F3538" s="109"/>
      <c r="G3538" s="109"/>
      <c r="H3538" s="109"/>
      <c r="I3538" s="110"/>
    </row>
    <row r="3539" spans="2:9">
      <c r="B3539" s="109"/>
      <c r="C3539" s="109"/>
      <c r="D3539" s="109"/>
      <c r="E3539" s="109"/>
      <c r="F3539" s="109"/>
      <c r="G3539" s="109"/>
      <c r="H3539" s="109"/>
      <c r="I3539" s="110"/>
    </row>
    <row r="3540" spans="2:9">
      <c r="B3540" s="109"/>
      <c r="C3540" s="109"/>
      <c r="D3540" s="109"/>
      <c r="E3540" s="109"/>
      <c r="F3540" s="109"/>
      <c r="G3540" s="109"/>
      <c r="H3540" s="109"/>
      <c r="I3540" s="110"/>
    </row>
    <row r="3541" spans="2:9">
      <c r="B3541" s="109"/>
      <c r="C3541" s="109"/>
      <c r="D3541" s="109"/>
      <c r="E3541" s="109"/>
      <c r="F3541" s="109"/>
      <c r="G3541" s="109"/>
      <c r="H3541" s="109"/>
      <c r="I3541" s="110"/>
    </row>
    <row r="3542" spans="2:9">
      <c r="B3542" s="109"/>
      <c r="C3542" s="109"/>
      <c r="D3542" s="109"/>
      <c r="E3542" s="109"/>
      <c r="F3542" s="109"/>
      <c r="G3542" s="109"/>
      <c r="H3542" s="109"/>
      <c r="I3542" s="110"/>
    </row>
    <row r="3543" spans="2:9">
      <c r="B3543" s="109"/>
      <c r="C3543" s="109"/>
      <c r="D3543" s="109"/>
      <c r="E3543" s="109"/>
      <c r="F3543" s="109"/>
      <c r="G3543" s="109"/>
      <c r="H3543" s="109"/>
      <c r="I3543" s="110"/>
    </row>
    <row r="3544" spans="2:9">
      <c r="B3544" s="109"/>
      <c r="C3544" s="109"/>
      <c r="D3544" s="109"/>
      <c r="E3544" s="109"/>
      <c r="F3544" s="109"/>
      <c r="G3544" s="109"/>
      <c r="H3544" s="109"/>
      <c r="I3544" s="110"/>
    </row>
    <row r="3545" spans="2:9">
      <c r="B3545" s="109"/>
      <c r="C3545" s="109"/>
      <c r="D3545" s="109"/>
      <c r="E3545" s="109"/>
      <c r="F3545" s="109"/>
      <c r="G3545" s="109"/>
      <c r="H3545" s="109"/>
      <c r="I3545" s="110"/>
    </row>
    <row r="3546" spans="2:9">
      <c r="B3546" s="109"/>
      <c r="C3546" s="109"/>
      <c r="D3546" s="109"/>
      <c r="E3546" s="109"/>
      <c r="F3546" s="109"/>
      <c r="G3546" s="109"/>
      <c r="H3546" s="109"/>
      <c r="I3546" s="110"/>
    </row>
    <row r="3547" spans="2:9">
      <c r="B3547" s="109"/>
      <c r="C3547" s="109"/>
      <c r="D3547" s="109"/>
      <c r="E3547" s="109"/>
      <c r="F3547" s="109"/>
      <c r="G3547" s="109"/>
      <c r="H3547" s="109"/>
      <c r="I3547" s="110"/>
    </row>
    <row r="3548" spans="2:9">
      <c r="B3548" s="109"/>
      <c r="C3548" s="109"/>
      <c r="D3548" s="109"/>
      <c r="E3548" s="109"/>
      <c r="F3548" s="109"/>
      <c r="G3548" s="109"/>
      <c r="H3548" s="109"/>
      <c r="I3548" s="110"/>
    </row>
    <row r="3549" spans="2:9">
      <c r="B3549" s="109"/>
      <c r="C3549" s="109"/>
      <c r="D3549" s="109"/>
      <c r="E3549" s="109"/>
      <c r="F3549" s="109"/>
      <c r="G3549" s="109"/>
      <c r="H3549" s="109"/>
      <c r="I3549" s="110"/>
    </row>
    <row r="3550" spans="2:9">
      <c r="B3550" s="109"/>
      <c r="C3550" s="109"/>
      <c r="D3550" s="109"/>
      <c r="E3550" s="109"/>
      <c r="F3550" s="109"/>
      <c r="G3550" s="109"/>
      <c r="H3550" s="109"/>
      <c r="I3550" s="110"/>
    </row>
    <row r="3551" spans="2:9">
      <c r="B3551" s="109"/>
      <c r="C3551" s="109"/>
      <c r="D3551" s="109"/>
      <c r="E3551" s="109"/>
      <c r="F3551" s="109"/>
      <c r="G3551" s="109"/>
      <c r="H3551" s="109"/>
      <c r="I3551" s="110"/>
    </row>
    <row r="3552" spans="2:9">
      <c r="B3552" s="109"/>
      <c r="C3552" s="109"/>
      <c r="D3552" s="109"/>
      <c r="E3552" s="109"/>
      <c r="F3552" s="109"/>
      <c r="G3552" s="109"/>
      <c r="H3552" s="109"/>
      <c r="I3552" s="110"/>
    </row>
    <row r="3553" spans="2:9">
      <c r="B3553" s="109"/>
      <c r="C3553" s="109"/>
      <c r="D3553" s="109"/>
      <c r="E3553" s="109"/>
      <c r="F3553" s="109"/>
      <c r="G3553" s="109"/>
      <c r="H3553" s="109"/>
      <c r="I3553" s="110"/>
    </row>
    <row r="3554" spans="2:9">
      <c r="B3554" s="109"/>
      <c r="C3554" s="109"/>
      <c r="D3554" s="109"/>
      <c r="E3554" s="109"/>
      <c r="F3554" s="109"/>
      <c r="G3554" s="109"/>
      <c r="H3554" s="109"/>
      <c r="I3554" s="110"/>
    </row>
    <row r="3555" spans="2:9">
      <c r="B3555" s="109"/>
      <c r="C3555" s="109"/>
      <c r="D3555" s="109"/>
      <c r="E3555" s="109"/>
      <c r="F3555" s="109"/>
      <c r="G3555" s="109"/>
      <c r="H3555" s="109"/>
      <c r="I3555" s="110"/>
    </row>
    <row r="3556" spans="2:9">
      <c r="B3556" s="109"/>
      <c r="C3556" s="109"/>
      <c r="D3556" s="109"/>
      <c r="E3556" s="109"/>
      <c r="F3556" s="109"/>
      <c r="G3556" s="109"/>
      <c r="H3556" s="109"/>
      <c r="I3556" s="110"/>
    </row>
    <row r="3557" spans="2:9">
      <c r="B3557" s="109"/>
      <c r="C3557" s="109"/>
      <c r="D3557" s="109"/>
      <c r="E3557" s="109"/>
      <c r="F3557" s="109"/>
      <c r="G3557" s="109"/>
      <c r="H3557" s="109"/>
      <c r="I3557" s="110"/>
    </row>
    <row r="3558" spans="2:9">
      <c r="B3558" s="109"/>
      <c r="C3558" s="109"/>
      <c r="D3558" s="109"/>
      <c r="E3558" s="109"/>
      <c r="F3558" s="109"/>
      <c r="G3558" s="109"/>
      <c r="H3558" s="109"/>
      <c r="I3558" s="110"/>
    </row>
    <row r="3559" spans="2:9">
      <c r="B3559" s="109"/>
      <c r="C3559" s="109"/>
      <c r="D3559" s="109"/>
      <c r="E3559" s="109"/>
      <c r="F3559" s="109"/>
      <c r="G3559" s="109"/>
      <c r="H3559" s="109"/>
      <c r="I3559" s="110"/>
    </row>
    <row r="3560" spans="2:9">
      <c r="B3560" s="109"/>
      <c r="C3560" s="109"/>
      <c r="D3560" s="109"/>
      <c r="E3560" s="109"/>
      <c r="F3560" s="109"/>
      <c r="G3560" s="109"/>
      <c r="H3560" s="109"/>
      <c r="I3560" s="110"/>
    </row>
    <row r="3561" spans="2:9">
      <c r="B3561" s="109"/>
      <c r="C3561" s="109"/>
      <c r="D3561" s="109"/>
      <c r="E3561" s="109"/>
      <c r="F3561" s="109"/>
      <c r="G3561" s="109"/>
      <c r="H3561" s="109"/>
      <c r="I3561" s="110"/>
    </row>
    <row r="3562" spans="2:9">
      <c r="B3562" s="109"/>
      <c r="C3562" s="109"/>
      <c r="D3562" s="109"/>
      <c r="E3562" s="109"/>
      <c r="F3562" s="109"/>
      <c r="G3562" s="109"/>
      <c r="H3562" s="109"/>
      <c r="I3562" s="110"/>
    </row>
    <row r="3563" spans="2:9">
      <c r="B3563" s="109"/>
      <c r="C3563" s="109"/>
      <c r="D3563" s="109"/>
      <c r="E3563" s="109"/>
      <c r="F3563" s="109"/>
      <c r="G3563" s="109"/>
      <c r="H3563" s="109"/>
      <c r="I3563" s="110"/>
    </row>
    <row r="3564" spans="2:9">
      <c r="B3564" s="109"/>
      <c r="C3564" s="109"/>
      <c r="D3564" s="109"/>
      <c r="E3564" s="109"/>
      <c r="F3564" s="109"/>
      <c r="G3564" s="109"/>
      <c r="H3564" s="109"/>
      <c r="I3564" s="110"/>
    </row>
    <row r="3565" spans="2:9">
      <c r="B3565" s="109"/>
      <c r="C3565" s="109"/>
      <c r="D3565" s="109"/>
      <c r="E3565" s="109"/>
      <c r="F3565" s="109"/>
      <c r="G3565" s="109"/>
      <c r="H3565" s="109"/>
      <c r="I3565" s="110"/>
    </row>
    <row r="3566" spans="2:9">
      <c r="B3566" s="109"/>
      <c r="C3566" s="109"/>
      <c r="D3566" s="109"/>
      <c r="E3566" s="109"/>
      <c r="F3566" s="109"/>
      <c r="G3566" s="109"/>
      <c r="H3566" s="109"/>
      <c r="I3566" s="110"/>
    </row>
    <row r="3567" spans="2:9">
      <c r="B3567" s="109"/>
      <c r="C3567" s="109"/>
      <c r="D3567" s="109"/>
      <c r="E3567" s="109"/>
      <c r="F3567" s="109"/>
      <c r="G3567" s="109"/>
      <c r="H3567" s="109"/>
      <c r="I3567" s="110"/>
    </row>
    <row r="3568" spans="2:9">
      <c r="B3568" s="109"/>
      <c r="C3568" s="109"/>
      <c r="D3568" s="109"/>
      <c r="E3568" s="109"/>
      <c r="F3568" s="109"/>
      <c r="G3568" s="109"/>
      <c r="H3568" s="109"/>
      <c r="I3568" s="110"/>
    </row>
    <row r="3569" spans="2:9">
      <c r="B3569" s="109"/>
      <c r="C3569" s="109"/>
      <c r="D3569" s="109"/>
      <c r="E3569" s="109"/>
      <c r="F3569" s="109"/>
      <c r="G3569" s="109"/>
      <c r="H3569" s="109"/>
      <c r="I3569" s="110"/>
    </row>
    <row r="3570" spans="2:9">
      <c r="B3570" s="109"/>
      <c r="C3570" s="109"/>
      <c r="D3570" s="109"/>
      <c r="E3570" s="109"/>
      <c r="F3570" s="109"/>
      <c r="G3570" s="109"/>
      <c r="H3570" s="109"/>
      <c r="I3570" s="110"/>
    </row>
    <row r="3571" spans="2:9">
      <c r="B3571" s="109"/>
      <c r="C3571" s="109"/>
      <c r="D3571" s="109"/>
      <c r="E3571" s="109"/>
      <c r="F3571" s="109"/>
      <c r="G3571" s="109"/>
      <c r="H3571" s="109"/>
      <c r="I3571" s="110"/>
    </row>
    <row r="3572" spans="2:9">
      <c r="B3572" s="109"/>
      <c r="C3572" s="109"/>
      <c r="D3572" s="109"/>
      <c r="E3572" s="109"/>
      <c r="F3572" s="109"/>
      <c r="G3572" s="109"/>
      <c r="H3572" s="109"/>
      <c r="I3572" s="110"/>
    </row>
    <row r="3573" spans="2:9">
      <c r="B3573" s="109"/>
      <c r="C3573" s="109"/>
      <c r="D3573" s="109"/>
      <c r="E3573" s="109"/>
      <c r="F3573" s="109"/>
      <c r="G3573" s="109"/>
      <c r="H3573" s="109"/>
      <c r="I3573" s="110"/>
    </row>
    <row r="3574" spans="2:9">
      <c r="B3574" s="109"/>
      <c r="C3574" s="109"/>
      <c r="D3574" s="109"/>
      <c r="E3574" s="109"/>
      <c r="F3574" s="109"/>
      <c r="G3574" s="109"/>
      <c r="H3574" s="109"/>
      <c r="I3574" s="110"/>
    </row>
    <row r="3575" spans="2:9">
      <c r="B3575" s="109"/>
      <c r="C3575" s="109"/>
      <c r="D3575" s="109"/>
      <c r="E3575" s="109"/>
      <c r="F3575" s="109"/>
      <c r="G3575" s="109"/>
      <c r="H3575" s="109"/>
      <c r="I3575" s="110"/>
    </row>
    <row r="3576" spans="2:9">
      <c r="B3576" s="109"/>
      <c r="C3576" s="109"/>
      <c r="D3576" s="109"/>
      <c r="E3576" s="109"/>
      <c r="F3576" s="109"/>
      <c r="G3576" s="109"/>
      <c r="H3576" s="109"/>
      <c r="I3576" s="110"/>
    </row>
    <row r="3577" spans="2:9">
      <c r="B3577" s="109"/>
      <c r="C3577" s="109"/>
      <c r="D3577" s="109"/>
      <c r="E3577" s="109"/>
      <c r="F3577" s="109"/>
      <c r="G3577" s="109"/>
      <c r="H3577" s="109"/>
      <c r="I3577" s="110"/>
    </row>
    <row r="3578" spans="2:9">
      <c r="B3578" s="109"/>
      <c r="C3578" s="109"/>
      <c r="D3578" s="109"/>
      <c r="E3578" s="109"/>
      <c r="F3578" s="109"/>
      <c r="G3578" s="109"/>
      <c r="H3578" s="109"/>
      <c r="I3578" s="110"/>
    </row>
    <row r="3579" spans="2:9">
      <c r="B3579" s="109"/>
      <c r="C3579" s="109"/>
      <c r="D3579" s="109"/>
      <c r="E3579" s="109"/>
      <c r="F3579" s="109"/>
      <c r="G3579" s="109"/>
      <c r="H3579" s="109"/>
      <c r="I3579" s="110"/>
    </row>
    <row r="3580" spans="2:9">
      <c r="B3580" s="109"/>
      <c r="C3580" s="109"/>
      <c r="D3580" s="109"/>
      <c r="E3580" s="109"/>
      <c r="F3580" s="109"/>
      <c r="G3580" s="109"/>
      <c r="H3580" s="109"/>
      <c r="I3580" s="110"/>
    </row>
    <row r="3581" spans="2:9">
      <c r="B3581" s="109"/>
      <c r="C3581" s="109"/>
      <c r="D3581" s="109"/>
      <c r="E3581" s="109"/>
      <c r="F3581" s="109"/>
      <c r="G3581" s="109"/>
      <c r="H3581" s="109"/>
      <c r="I3581" s="110"/>
    </row>
    <row r="3582" spans="2:9">
      <c r="B3582" s="109"/>
      <c r="C3582" s="109"/>
      <c r="D3582" s="109"/>
      <c r="E3582" s="109"/>
      <c r="F3582" s="109"/>
      <c r="G3582" s="109"/>
      <c r="H3582" s="109"/>
      <c r="I3582" s="110"/>
    </row>
    <row r="3583" spans="2:9">
      <c r="B3583" s="109"/>
      <c r="C3583" s="109"/>
      <c r="D3583" s="109"/>
      <c r="E3583" s="109"/>
      <c r="F3583" s="109"/>
      <c r="G3583" s="109"/>
      <c r="H3583" s="109"/>
      <c r="I3583" s="110"/>
    </row>
    <row r="3584" spans="2:9">
      <c r="B3584" s="109"/>
      <c r="C3584" s="109"/>
      <c r="D3584" s="109"/>
      <c r="E3584" s="109"/>
      <c r="F3584" s="109"/>
      <c r="G3584" s="109"/>
      <c r="H3584" s="109"/>
      <c r="I3584" s="110"/>
    </row>
    <row r="3585" spans="2:9">
      <c r="B3585" s="109"/>
      <c r="C3585" s="109"/>
      <c r="D3585" s="109"/>
      <c r="E3585" s="109"/>
      <c r="F3585" s="109"/>
      <c r="G3585" s="109"/>
      <c r="H3585" s="109"/>
      <c r="I3585" s="110"/>
    </row>
    <row r="3586" spans="2:9">
      <c r="B3586" s="109"/>
      <c r="C3586" s="109"/>
      <c r="D3586" s="109"/>
      <c r="E3586" s="109"/>
      <c r="F3586" s="109"/>
      <c r="G3586" s="109"/>
      <c r="H3586" s="109"/>
      <c r="I3586" s="110"/>
    </row>
    <row r="3587" spans="2:9">
      <c r="B3587" s="109"/>
      <c r="C3587" s="109"/>
      <c r="D3587" s="109"/>
      <c r="E3587" s="109"/>
      <c r="F3587" s="109"/>
      <c r="G3587" s="109"/>
      <c r="H3587" s="109"/>
      <c r="I3587" s="110"/>
    </row>
    <row r="3588" spans="2:9">
      <c r="B3588" s="109"/>
      <c r="C3588" s="109"/>
      <c r="D3588" s="109"/>
      <c r="E3588" s="109"/>
      <c r="F3588" s="109"/>
      <c r="G3588" s="109"/>
      <c r="H3588" s="109"/>
      <c r="I3588" s="110"/>
    </row>
    <row r="3589" spans="2:9">
      <c r="B3589" s="109"/>
      <c r="C3589" s="109"/>
      <c r="D3589" s="109"/>
      <c r="E3589" s="109"/>
      <c r="F3589" s="109"/>
      <c r="G3589" s="109"/>
      <c r="H3589" s="109"/>
      <c r="I3589" s="110"/>
    </row>
    <row r="3590" spans="2:9">
      <c r="B3590" s="109"/>
      <c r="C3590" s="109"/>
      <c r="D3590" s="109"/>
      <c r="E3590" s="109"/>
      <c r="F3590" s="109"/>
      <c r="G3590" s="109"/>
      <c r="H3590" s="109"/>
      <c r="I3590" s="110"/>
    </row>
    <row r="3591" spans="2:9">
      <c r="B3591" s="109"/>
      <c r="C3591" s="109"/>
      <c r="D3591" s="109"/>
      <c r="E3591" s="109"/>
      <c r="F3591" s="109"/>
      <c r="G3591" s="109"/>
      <c r="H3591" s="109"/>
      <c r="I3591" s="110"/>
    </row>
    <row r="3592" spans="2:9">
      <c r="B3592" s="109"/>
      <c r="C3592" s="109"/>
      <c r="D3592" s="109"/>
      <c r="E3592" s="109"/>
      <c r="F3592" s="109"/>
      <c r="G3592" s="109"/>
      <c r="H3592" s="109"/>
      <c r="I3592" s="110"/>
    </row>
    <row r="3593" spans="2:9">
      <c r="B3593" s="109"/>
      <c r="C3593" s="109"/>
      <c r="D3593" s="109"/>
      <c r="E3593" s="109"/>
      <c r="F3593" s="109"/>
      <c r="G3593" s="109"/>
      <c r="H3593" s="109"/>
      <c r="I3593" s="110"/>
    </row>
    <row r="3594" spans="2:9">
      <c r="B3594" s="109"/>
      <c r="C3594" s="109"/>
      <c r="D3594" s="109"/>
      <c r="E3594" s="109"/>
      <c r="F3594" s="109"/>
      <c r="G3594" s="109"/>
      <c r="H3594" s="109"/>
      <c r="I3594" s="110"/>
    </row>
    <row r="3595" spans="2:9">
      <c r="B3595" s="109"/>
      <c r="C3595" s="109"/>
      <c r="D3595" s="109"/>
      <c r="E3595" s="109"/>
      <c r="F3595" s="109"/>
      <c r="G3595" s="109"/>
      <c r="H3595" s="109"/>
      <c r="I3595" s="110"/>
    </row>
    <row r="3596" spans="2:9">
      <c r="B3596" s="109"/>
      <c r="C3596" s="109"/>
      <c r="D3596" s="109"/>
      <c r="E3596" s="109"/>
      <c r="F3596" s="109"/>
      <c r="G3596" s="109"/>
      <c r="H3596" s="109"/>
      <c r="I3596" s="110"/>
    </row>
    <row r="3597" spans="2:9">
      <c r="B3597" s="109"/>
      <c r="C3597" s="109"/>
      <c r="D3597" s="109"/>
      <c r="E3597" s="109"/>
      <c r="F3597" s="109"/>
      <c r="G3597" s="109"/>
      <c r="H3597" s="109"/>
      <c r="I3597" s="110"/>
    </row>
    <row r="3598" spans="2:9">
      <c r="B3598" s="109"/>
      <c r="C3598" s="109"/>
      <c r="D3598" s="109"/>
      <c r="E3598" s="109"/>
      <c r="F3598" s="109"/>
      <c r="G3598" s="109"/>
      <c r="H3598" s="109"/>
      <c r="I3598" s="110"/>
    </row>
    <row r="3599" spans="2:9">
      <c r="B3599" s="109"/>
      <c r="C3599" s="109"/>
      <c r="D3599" s="109"/>
      <c r="E3599" s="109"/>
      <c r="F3599" s="109"/>
      <c r="G3599" s="109"/>
      <c r="H3599" s="109"/>
      <c r="I3599" s="110"/>
    </row>
    <row r="3600" spans="2:9">
      <c r="B3600" s="109"/>
      <c r="C3600" s="109"/>
      <c r="D3600" s="109"/>
      <c r="E3600" s="109"/>
      <c r="F3600" s="109"/>
      <c r="G3600" s="109"/>
      <c r="H3600" s="109"/>
      <c r="I3600" s="110"/>
    </row>
    <row r="3601" spans="2:9">
      <c r="B3601" s="109"/>
      <c r="C3601" s="109"/>
      <c r="D3601" s="109"/>
      <c r="E3601" s="109"/>
      <c r="F3601" s="109"/>
      <c r="G3601" s="109"/>
      <c r="H3601" s="109"/>
      <c r="I3601" s="110"/>
    </row>
    <row r="3602" spans="2:9">
      <c r="B3602" s="109"/>
      <c r="C3602" s="109"/>
      <c r="D3602" s="109"/>
      <c r="E3602" s="109"/>
      <c r="F3602" s="109"/>
      <c r="G3602" s="109"/>
      <c r="H3602" s="109"/>
      <c r="I3602" s="110"/>
    </row>
    <row r="3603" spans="2:9">
      <c r="B3603" s="109"/>
      <c r="C3603" s="109"/>
      <c r="D3603" s="109"/>
      <c r="E3603" s="109"/>
      <c r="F3603" s="109"/>
      <c r="G3603" s="109"/>
      <c r="H3603" s="109"/>
      <c r="I3603" s="110"/>
    </row>
    <row r="3604" spans="2:9">
      <c r="B3604" s="109"/>
      <c r="C3604" s="109"/>
      <c r="D3604" s="109"/>
      <c r="E3604" s="109"/>
      <c r="F3604" s="109"/>
      <c r="G3604" s="109"/>
      <c r="H3604" s="109"/>
      <c r="I3604" s="110"/>
    </row>
    <row r="3605" spans="2:9">
      <c r="B3605" s="109"/>
      <c r="C3605" s="109"/>
      <c r="D3605" s="109"/>
      <c r="E3605" s="109"/>
      <c r="F3605" s="109"/>
      <c r="G3605" s="109"/>
      <c r="H3605" s="109"/>
      <c r="I3605" s="110"/>
    </row>
    <row r="3606" spans="2:9">
      <c r="B3606" s="109"/>
      <c r="C3606" s="109"/>
      <c r="D3606" s="109"/>
      <c r="E3606" s="109"/>
      <c r="F3606" s="109"/>
      <c r="G3606" s="109"/>
      <c r="H3606" s="109"/>
      <c r="I3606" s="110"/>
    </row>
    <row r="3607" spans="2:9">
      <c r="B3607" s="109"/>
      <c r="C3607" s="109"/>
      <c r="D3607" s="109"/>
      <c r="E3607" s="109"/>
      <c r="F3607" s="109"/>
      <c r="G3607" s="109"/>
      <c r="H3607" s="109"/>
      <c r="I3607" s="110"/>
    </row>
    <row r="3608" spans="2:9">
      <c r="B3608" s="109"/>
      <c r="C3608" s="109"/>
      <c r="D3608" s="109"/>
      <c r="E3608" s="109"/>
      <c r="F3608" s="109"/>
      <c r="G3608" s="109"/>
      <c r="H3608" s="109"/>
      <c r="I3608" s="110"/>
    </row>
    <row r="3609" spans="2:9">
      <c r="B3609" s="109"/>
      <c r="C3609" s="109"/>
      <c r="D3609" s="109"/>
      <c r="E3609" s="109"/>
      <c r="F3609" s="109"/>
      <c r="G3609" s="109"/>
      <c r="H3609" s="109"/>
      <c r="I3609" s="110"/>
    </row>
    <row r="3610" spans="2:9">
      <c r="B3610" s="109"/>
      <c r="C3610" s="109"/>
      <c r="D3610" s="109"/>
      <c r="E3610" s="109"/>
      <c r="F3610" s="109"/>
      <c r="G3610" s="109"/>
      <c r="H3610" s="109"/>
      <c r="I3610" s="110"/>
    </row>
    <row r="3611" spans="2:9">
      <c r="B3611" s="109"/>
      <c r="C3611" s="109"/>
      <c r="D3611" s="109"/>
      <c r="E3611" s="109"/>
      <c r="F3611" s="109"/>
      <c r="G3611" s="109"/>
      <c r="H3611" s="109"/>
      <c r="I3611" s="110"/>
    </row>
    <row r="3612" spans="2:9">
      <c r="B3612" s="109"/>
      <c r="C3612" s="109"/>
      <c r="D3612" s="109"/>
      <c r="E3612" s="109"/>
      <c r="F3612" s="109"/>
      <c r="G3612" s="109"/>
      <c r="H3612" s="109"/>
      <c r="I3612" s="110"/>
    </row>
    <row r="3613" spans="2:9">
      <c r="B3613" s="109"/>
      <c r="C3613" s="109"/>
      <c r="D3613" s="109"/>
      <c r="E3613" s="109"/>
      <c r="F3613" s="109"/>
      <c r="G3613" s="109"/>
      <c r="H3613" s="109"/>
      <c r="I3613" s="110"/>
    </row>
    <row r="3614" spans="2:9">
      <c r="B3614" s="109"/>
      <c r="C3614" s="109"/>
      <c r="D3614" s="109"/>
      <c r="E3614" s="109"/>
      <c r="F3614" s="109"/>
      <c r="G3614" s="109"/>
      <c r="H3614" s="109"/>
      <c r="I3614" s="110"/>
    </row>
    <row r="3615" spans="2:9">
      <c r="B3615" s="109"/>
      <c r="C3615" s="109"/>
      <c r="D3615" s="109"/>
      <c r="E3615" s="109"/>
      <c r="F3615" s="109"/>
      <c r="G3615" s="109"/>
      <c r="H3615" s="109"/>
      <c r="I3615" s="110"/>
    </row>
    <row r="3616" spans="2:9">
      <c r="B3616" s="109"/>
      <c r="C3616" s="109"/>
      <c r="D3616" s="109"/>
      <c r="E3616" s="109"/>
      <c r="F3616" s="109"/>
      <c r="G3616" s="109"/>
      <c r="H3616" s="109"/>
      <c r="I3616" s="110"/>
    </row>
    <row r="3617" spans="2:9">
      <c r="B3617" s="109"/>
      <c r="C3617" s="109"/>
      <c r="D3617" s="109"/>
      <c r="E3617" s="109"/>
      <c r="F3617" s="109"/>
      <c r="G3617" s="109"/>
      <c r="H3617" s="109"/>
      <c r="I3617" s="110"/>
    </row>
    <row r="3618" spans="2:9">
      <c r="B3618" s="109"/>
      <c r="C3618" s="109"/>
      <c r="D3618" s="109"/>
      <c r="E3618" s="109"/>
      <c r="F3618" s="109"/>
      <c r="G3618" s="109"/>
      <c r="H3618" s="109"/>
      <c r="I3618" s="110"/>
    </row>
    <row r="3619" spans="2:9">
      <c r="B3619" s="109"/>
      <c r="C3619" s="109"/>
      <c r="D3619" s="109"/>
      <c r="E3619" s="109"/>
      <c r="F3619" s="109"/>
      <c r="G3619" s="109"/>
      <c r="H3619" s="109"/>
      <c r="I3619" s="110"/>
    </row>
    <row r="3620" spans="2:9">
      <c r="B3620" s="109"/>
      <c r="C3620" s="109"/>
      <c r="D3620" s="109"/>
      <c r="E3620" s="109"/>
      <c r="F3620" s="109"/>
      <c r="G3620" s="109"/>
      <c r="H3620" s="109"/>
      <c r="I3620" s="110"/>
    </row>
    <row r="3621" spans="2:9">
      <c r="B3621" s="109"/>
      <c r="C3621" s="109"/>
      <c r="D3621" s="109"/>
      <c r="E3621" s="109"/>
      <c r="F3621" s="109"/>
      <c r="G3621" s="109"/>
      <c r="H3621" s="109"/>
      <c r="I3621" s="110"/>
    </row>
    <row r="3622" spans="2:9">
      <c r="B3622" s="109"/>
      <c r="C3622" s="109"/>
      <c r="D3622" s="109"/>
      <c r="E3622" s="109"/>
      <c r="F3622" s="109"/>
      <c r="G3622" s="109"/>
      <c r="H3622" s="109"/>
      <c r="I3622" s="110"/>
    </row>
    <row r="3623" spans="2:9">
      <c r="B3623" s="109"/>
      <c r="C3623" s="109"/>
      <c r="D3623" s="109"/>
      <c r="E3623" s="109"/>
      <c r="F3623" s="109"/>
      <c r="G3623" s="109"/>
      <c r="H3623" s="109"/>
      <c r="I3623" s="110"/>
    </row>
    <row r="3624" spans="2:9">
      <c r="B3624" s="109"/>
      <c r="C3624" s="109"/>
      <c r="D3624" s="109"/>
      <c r="E3624" s="109"/>
      <c r="F3624" s="109"/>
      <c r="G3624" s="109"/>
      <c r="H3624" s="109"/>
      <c r="I3624" s="110"/>
    </row>
    <row r="3625" spans="2:9">
      <c r="B3625" s="109"/>
      <c r="C3625" s="109"/>
      <c r="D3625" s="109"/>
      <c r="E3625" s="109"/>
      <c r="F3625" s="109"/>
      <c r="G3625" s="109"/>
      <c r="H3625" s="109"/>
      <c r="I3625" s="110"/>
    </row>
    <row r="3626" spans="2:9">
      <c r="B3626" s="109"/>
      <c r="C3626" s="109"/>
      <c r="D3626" s="109"/>
      <c r="E3626" s="109"/>
      <c r="F3626" s="109"/>
      <c r="G3626" s="109"/>
      <c r="H3626" s="109"/>
      <c r="I3626" s="110"/>
    </row>
    <row r="3627" spans="2:9">
      <c r="B3627" s="109"/>
      <c r="C3627" s="109"/>
      <c r="D3627" s="109"/>
      <c r="E3627" s="109"/>
      <c r="F3627" s="109"/>
      <c r="G3627" s="109"/>
      <c r="H3627" s="109"/>
      <c r="I3627" s="110"/>
    </row>
    <row r="3628" spans="2:9">
      <c r="B3628" s="109"/>
      <c r="C3628" s="109"/>
      <c r="D3628" s="109"/>
      <c r="E3628" s="109"/>
      <c r="F3628" s="109"/>
      <c r="G3628" s="109"/>
      <c r="H3628" s="109"/>
      <c r="I3628" s="110"/>
    </row>
    <row r="3629" spans="2:9">
      <c r="B3629" s="109"/>
      <c r="C3629" s="109"/>
      <c r="D3629" s="109"/>
      <c r="E3629" s="109"/>
      <c r="F3629" s="109"/>
      <c r="G3629" s="109"/>
      <c r="H3629" s="109"/>
      <c r="I3629" s="110"/>
    </row>
    <row r="3630" spans="2:9">
      <c r="B3630" s="109"/>
      <c r="C3630" s="109"/>
      <c r="D3630" s="109"/>
      <c r="E3630" s="109"/>
      <c r="F3630" s="109"/>
      <c r="G3630" s="109"/>
      <c r="H3630" s="109"/>
      <c r="I3630" s="110"/>
    </row>
    <row r="3631" spans="2:9">
      <c r="B3631" s="109"/>
      <c r="C3631" s="109"/>
      <c r="D3631" s="109"/>
      <c r="E3631" s="109"/>
      <c r="F3631" s="109"/>
      <c r="G3631" s="109"/>
      <c r="H3631" s="109"/>
      <c r="I3631" s="110"/>
    </row>
    <row r="3632" spans="2:9">
      <c r="B3632" s="109"/>
      <c r="C3632" s="109"/>
      <c r="D3632" s="109"/>
      <c r="E3632" s="109"/>
      <c r="F3632" s="109"/>
      <c r="G3632" s="109"/>
      <c r="H3632" s="109"/>
      <c r="I3632" s="110"/>
    </row>
    <row r="3633" spans="2:9">
      <c r="B3633" s="109"/>
      <c r="C3633" s="109"/>
      <c r="D3633" s="109"/>
      <c r="E3633" s="109"/>
      <c r="F3633" s="109"/>
      <c r="G3633" s="109"/>
      <c r="H3633" s="109"/>
      <c r="I3633" s="110"/>
    </row>
    <row r="3634" spans="2:9">
      <c r="B3634" s="109"/>
      <c r="C3634" s="109"/>
      <c r="D3634" s="109"/>
      <c r="E3634" s="109"/>
      <c r="F3634" s="109"/>
      <c r="G3634" s="109"/>
      <c r="H3634" s="109"/>
      <c r="I3634" s="110"/>
    </row>
    <row r="3635" spans="2:9">
      <c r="B3635" s="109"/>
      <c r="C3635" s="109"/>
      <c r="D3635" s="109"/>
      <c r="E3635" s="109"/>
      <c r="F3635" s="109"/>
      <c r="G3635" s="109"/>
      <c r="H3635" s="109"/>
      <c r="I3635" s="110"/>
    </row>
    <row r="3636" spans="2:9">
      <c r="B3636" s="109"/>
      <c r="C3636" s="109"/>
      <c r="D3636" s="109"/>
      <c r="E3636" s="109"/>
      <c r="F3636" s="109"/>
      <c r="G3636" s="109"/>
      <c r="H3636" s="109"/>
      <c r="I3636" s="110"/>
    </row>
    <row r="3637" spans="2:9">
      <c r="B3637" s="109"/>
      <c r="C3637" s="109"/>
      <c r="D3637" s="109"/>
      <c r="E3637" s="109"/>
      <c r="F3637" s="109"/>
      <c r="G3637" s="109"/>
      <c r="H3637" s="109"/>
      <c r="I3637" s="110"/>
    </row>
    <row r="3638" spans="2:9">
      <c r="B3638" s="109"/>
      <c r="C3638" s="109"/>
      <c r="D3638" s="109"/>
      <c r="E3638" s="109"/>
      <c r="F3638" s="109"/>
      <c r="G3638" s="109"/>
      <c r="H3638" s="109"/>
      <c r="I3638" s="110"/>
    </row>
    <row r="3639" spans="2:9">
      <c r="B3639" s="109"/>
      <c r="C3639" s="109"/>
      <c r="D3639" s="109"/>
      <c r="E3639" s="109"/>
      <c r="F3639" s="109"/>
      <c r="G3639" s="109"/>
      <c r="H3639" s="109"/>
      <c r="I3639" s="110"/>
    </row>
    <row r="3640" spans="2:9">
      <c r="B3640" s="109"/>
      <c r="C3640" s="109"/>
      <c r="D3640" s="109"/>
      <c r="E3640" s="109"/>
      <c r="F3640" s="109"/>
      <c r="G3640" s="109"/>
      <c r="H3640" s="109"/>
      <c r="I3640" s="110"/>
    </row>
    <row r="3641" spans="2:9">
      <c r="B3641" s="109"/>
      <c r="C3641" s="109"/>
      <c r="D3641" s="109"/>
      <c r="E3641" s="109"/>
      <c r="F3641" s="109"/>
      <c r="G3641" s="109"/>
      <c r="H3641" s="109"/>
      <c r="I3641" s="110"/>
    </row>
    <row r="3642" spans="2:9">
      <c r="B3642" s="109"/>
      <c r="C3642" s="109"/>
      <c r="D3642" s="109"/>
      <c r="E3642" s="109"/>
      <c r="F3642" s="109"/>
      <c r="G3642" s="109"/>
      <c r="H3642" s="109"/>
      <c r="I3642" s="110"/>
    </row>
    <row r="3643" spans="2:9">
      <c r="B3643" s="109"/>
      <c r="C3643" s="109"/>
      <c r="D3643" s="109"/>
      <c r="E3643" s="109"/>
      <c r="F3643" s="109"/>
      <c r="G3643" s="109"/>
      <c r="H3643" s="109"/>
      <c r="I3643" s="110"/>
    </row>
    <row r="3644" spans="2:9">
      <c r="B3644" s="109"/>
      <c r="C3644" s="109"/>
      <c r="D3644" s="109"/>
      <c r="E3644" s="109"/>
      <c r="F3644" s="109"/>
      <c r="G3644" s="109"/>
      <c r="H3644" s="109"/>
      <c r="I3644" s="110"/>
    </row>
    <row r="3645" spans="2:9">
      <c r="B3645" s="109"/>
      <c r="C3645" s="109"/>
      <c r="D3645" s="109"/>
      <c r="E3645" s="109"/>
      <c r="F3645" s="109"/>
      <c r="G3645" s="109"/>
      <c r="H3645" s="109"/>
      <c r="I3645" s="110"/>
    </row>
    <row r="3646" spans="2:9">
      <c r="B3646" s="109"/>
      <c r="C3646" s="109"/>
      <c r="D3646" s="109"/>
      <c r="E3646" s="109"/>
      <c r="F3646" s="109"/>
      <c r="G3646" s="109"/>
      <c r="H3646" s="109"/>
      <c r="I3646" s="110"/>
    </row>
    <row r="3647" spans="2:9">
      <c r="B3647" s="109"/>
      <c r="C3647" s="109"/>
      <c r="D3647" s="109"/>
      <c r="E3647" s="109"/>
      <c r="F3647" s="109"/>
      <c r="G3647" s="109"/>
      <c r="H3647" s="109"/>
      <c r="I3647" s="110"/>
    </row>
    <row r="3648" spans="2:9">
      <c r="B3648" s="109"/>
      <c r="C3648" s="109"/>
      <c r="D3648" s="109"/>
      <c r="E3648" s="109"/>
      <c r="F3648" s="109"/>
      <c r="G3648" s="109"/>
      <c r="H3648" s="109"/>
      <c r="I3648" s="110"/>
    </row>
    <row r="3649" spans="2:9">
      <c r="B3649" s="109"/>
      <c r="C3649" s="109"/>
      <c r="D3649" s="109"/>
      <c r="E3649" s="109"/>
      <c r="F3649" s="109"/>
      <c r="G3649" s="109"/>
      <c r="H3649" s="109"/>
      <c r="I3649" s="110"/>
    </row>
    <row r="3650" spans="2:9">
      <c r="B3650" s="109"/>
      <c r="C3650" s="109"/>
      <c r="D3650" s="109"/>
      <c r="E3650" s="109"/>
      <c r="F3650" s="109"/>
      <c r="G3650" s="109"/>
      <c r="H3650" s="109"/>
      <c r="I3650" s="110"/>
    </row>
    <row r="3651" spans="2:9">
      <c r="B3651" s="109"/>
      <c r="C3651" s="109"/>
      <c r="D3651" s="109"/>
      <c r="E3651" s="109"/>
      <c r="F3651" s="109"/>
      <c r="G3651" s="109"/>
      <c r="H3651" s="109"/>
      <c r="I3651" s="110"/>
    </row>
    <row r="3652" spans="2:9">
      <c r="B3652" s="109"/>
      <c r="C3652" s="109"/>
      <c r="D3652" s="109"/>
      <c r="E3652" s="109"/>
      <c r="F3652" s="109"/>
      <c r="G3652" s="109"/>
      <c r="H3652" s="109"/>
      <c r="I3652" s="110"/>
    </row>
    <row r="3653" spans="2:9">
      <c r="B3653" s="109"/>
      <c r="C3653" s="109"/>
      <c r="D3653" s="109"/>
      <c r="E3653" s="109"/>
      <c r="F3653" s="109"/>
      <c r="G3653" s="109"/>
      <c r="H3653" s="109"/>
      <c r="I3653" s="110"/>
    </row>
    <row r="3654" spans="2:9">
      <c r="B3654" s="109"/>
      <c r="C3654" s="109"/>
      <c r="D3654" s="109"/>
      <c r="E3654" s="109"/>
      <c r="F3654" s="109"/>
      <c r="G3654" s="109"/>
      <c r="H3654" s="109"/>
      <c r="I3654" s="110"/>
    </row>
    <row r="3655" spans="2:9">
      <c r="B3655" s="109"/>
      <c r="C3655" s="109"/>
      <c r="D3655" s="109"/>
      <c r="E3655" s="109"/>
      <c r="F3655" s="109"/>
      <c r="G3655" s="109"/>
      <c r="H3655" s="109"/>
      <c r="I3655" s="110"/>
    </row>
    <row r="3656" spans="2:9">
      <c r="B3656" s="109"/>
      <c r="C3656" s="109"/>
      <c r="D3656" s="109"/>
      <c r="E3656" s="109"/>
      <c r="F3656" s="109"/>
      <c r="G3656" s="109"/>
      <c r="H3656" s="109"/>
      <c r="I3656" s="110"/>
    </row>
    <row r="3657" spans="2:9">
      <c r="B3657" s="109"/>
      <c r="C3657" s="109"/>
      <c r="D3657" s="109"/>
      <c r="E3657" s="109"/>
      <c r="F3657" s="109"/>
      <c r="G3657" s="109"/>
      <c r="H3657" s="109"/>
      <c r="I3657" s="110"/>
    </row>
    <row r="3658" spans="2:9">
      <c r="B3658" s="109"/>
      <c r="C3658" s="109"/>
      <c r="D3658" s="109"/>
      <c r="E3658" s="109"/>
      <c r="F3658" s="109"/>
      <c r="G3658" s="109"/>
      <c r="H3658" s="109"/>
      <c r="I3658" s="110"/>
    </row>
    <row r="3659" spans="2:9">
      <c r="B3659" s="109"/>
      <c r="C3659" s="109"/>
      <c r="D3659" s="109"/>
      <c r="E3659" s="109"/>
      <c r="F3659" s="109"/>
      <c r="G3659" s="109"/>
      <c r="H3659" s="109"/>
      <c r="I3659" s="110"/>
    </row>
    <row r="3660" spans="2:9">
      <c r="B3660" s="109"/>
      <c r="C3660" s="109"/>
      <c r="D3660" s="109"/>
      <c r="E3660" s="109"/>
      <c r="F3660" s="109"/>
      <c r="G3660" s="109"/>
      <c r="H3660" s="109"/>
      <c r="I3660" s="110"/>
    </row>
    <row r="3661" spans="2:9">
      <c r="B3661" s="109"/>
      <c r="C3661" s="109"/>
      <c r="D3661" s="109"/>
      <c r="E3661" s="109"/>
      <c r="F3661" s="109"/>
      <c r="G3661" s="109"/>
      <c r="H3661" s="109"/>
      <c r="I3661" s="110"/>
    </row>
    <row r="3662" spans="2:9">
      <c r="B3662" s="109"/>
      <c r="C3662" s="109"/>
      <c r="D3662" s="109"/>
      <c r="E3662" s="109"/>
      <c r="F3662" s="109"/>
      <c r="G3662" s="109"/>
      <c r="H3662" s="109"/>
      <c r="I3662" s="110"/>
    </row>
    <row r="3663" spans="2:9">
      <c r="B3663" s="109"/>
      <c r="C3663" s="109"/>
      <c r="D3663" s="109"/>
      <c r="E3663" s="109"/>
      <c r="F3663" s="109"/>
      <c r="G3663" s="109"/>
      <c r="H3663" s="109"/>
      <c r="I3663" s="110"/>
    </row>
    <row r="3664" spans="2:9">
      <c r="B3664" s="109"/>
      <c r="C3664" s="109"/>
      <c r="D3664" s="109"/>
      <c r="E3664" s="109"/>
      <c r="F3664" s="109"/>
      <c r="G3664" s="109"/>
      <c r="H3664" s="109"/>
      <c r="I3664" s="110"/>
    </row>
    <row r="3665" spans="2:9">
      <c r="B3665" s="109"/>
      <c r="C3665" s="109"/>
      <c r="D3665" s="109"/>
      <c r="E3665" s="109"/>
      <c r="F3665" s="109"/>
      <c r="G3665" s="109"/>
      <c r="H3665" s="109"/>
      <c r="I3665" s="110"/>
    </row>
    <row r="3666" spans="2:9">
      <c r="B3666" s="109"/>
      <c r="C3666" s="109"/>
      <c r="D3666" s="109"/>
      <c r="E3666" s="109"/>
      <c r="F3666" s="109"/>
      <c r="G3666" s="109"/>
      <c r="H3666" s="109"/>
      <c r="I3666" s="110"/>
    </row>
    <row r="3667" spans="2:9">
      <c r="B3667" s="109"/>
      <c r="C3667" s="109"/>
      <c r="D3667" s="109"/>
      <c r="E3667" s="109"/>
      <c r="F3667" s="109"/>
      <c r="G3667" s="109"/>
      <c r="H3667" s="109"/>
      <c r="I3667" s="110"/>
    </row>
    <row r="3668" spans="2:9">
      <c r="B3668" s="109"/>
      <c r="C3668" s="109"/>
      <c r="D3668" s="109"/>
      <c r="E3668" s="109"/>
      <c r="F3668" s="109"/>
      <c r="G3668" s="109"/>
      <c r="H3668" s="109"/>
      <c r="I3668" s="110"/>
    </row>
    <row r="3669" spans="2:9">
      <c r="B3669" s="109"/>
      <c r="C3669" s="109"/>
      <c r="D3669" s="109"/>
      <c r="E3669" s="109"/>
      <c r="F3669" s="109"/>
      <c r="G3669" s="109"/>
      <c r="H3669" s="109"/>
      <c r="I3669" s="110"/>
    </row>
    <row r="3670" spans="2:9">
      <c r="B3670" s="109"/>
      <c r="C3670" s="109"/>
      <c r="D3670" s="109"/>
      <c r="E3670" s="109"/>
      <c r="F3670" s="109"/>
      <c r="G3670" s="109"/>
      <c r="H3670" s="109"/>
      <c r="I3670" s="110"/>
    </row>
    <row r="3671" spans="2:9">
      <c r="B3671" s="109"/>
      <c r="C3671" s="109"/>
      <c r="D3671" s="109"/>
      <c r="E3671" s="109"/>
      <c r="F3671" s="109"/>
      <c r="G3671" s="109"/>
      <c r="H3671" s="109"/>
      <c r="I3671" s="110"/>
    </row>
    <row r="3672" spans="2:9">
      <c r="B3672" s="109"/>
      <c r="C3672" s="109"/>
      <c r="D3672" s="109"/>
      <c r="E3672" s="109"/>
      <c r="F3672" s="109"/>
      <c r="G3672" s="109"/>
      <c r="H3672" s="109"/>
      <c r="I3672" s="110"/>
    </row>
    <row r="3673" spans="2:9">
      <c r="B3673" s="109"/>
      <c r="C3673" s="109"/>
      <c r="D3673" s="109"/>
      <c r="E3673" s="109"/>
      <c r="F3673" s="109"/>
      <c r="G3673" s="109"/>
      <c r="H3673" s="109"/>
      <c r="I3673" s="110"/>
    </row>
    <row r="3674" spans="2:9">
      <c r="B3674" s="109"/>
      <c r="C3674" s="109"/>
      <c r="D3674" s="109"/>
      <c r="E3674" s="109"/>
      <c r="F3674" s="109"/>
      <c r="G3674" s="109"/>
      <c r="H3674" s="109"/>
      <c r="I3674" s="110"/>
    </row>
    <row r="3675" spans="2:9">
      <c r="B3675" s="109"/>
      <c r="C3675" s="109"/>
      <c r="D3675" s="109"/>
      <c r="E3675" s="109"/>
      <c r="F3675" s="109"/>
      <c r="G3675" s="109"/>
      <c r="H3675" s="109"/>
      <c r="I3675" s="110"/>
    </row>
    <row r="3676" spans="2:9">
      <c r="B3676" s="109"/>
      <c r="C3676" s="109"/>
      <c r="D3676" s="109"/>
      <c r="E3676" s="109"/>
      <c r="F3676" s="109"/>
      <c r="G3676" s="109"/>
      <c r="H3676" s="109"/>
      <c r="I3676" s="110"/>
    </row>
    <row r="3677" spans="2:9">
      <c r="B3677" s="109"/>
      <c r="C3677" s="109"/>
      <c r="D3677" s="109"/>
      <c r="E3677" s="109"/>
      <c r="F3677" s="109"/>
      <c r="G3677" s="109"/>
      <c r="H3677" s="109"/>
      <c r="I3677" s="110"/>
    </row>
    <row r="3678" spans="2:9">
      <c r="B3678" s="109"/>
      <c r="C3678" s="109"/>
      <c r="D3678" s="109"/>
      <c r="E3678" s="109"/>
      <c r="F3678" s="109"/>
      <c r="G3678" s="109"/>
      <c r="H3678" s="109"/>
      <c r="I3678" s="110"/>
    </row>
    <row r="3679" spans="2:9">
      <c r="B3679" s="109"/>
      <c r="C3679" s="109"/>
      <c r="D3679" s="109"/>
      <c r="E3679" s="109"/>
      <c r="F3679" s="109"/>
      <c r="G3679" s="109"/>
      <c r="H3679" s="109"/>
      <c r="I3679" s="110"/>
    </row>
    <row r="3680" spans="2:9">
      <c r="B3680" s="109"/>
      <c r="C3680" s="109"/>
      <c r="D3680" s="109"/>
      <c r="E3680" s="109"/>
      <c r="F3680" s="109"/>
      <c r="G3680" s="109"/>
      <c r="H3680" s="109"/>
      <c r="I3680" s="110"/>
    </row>
    <row r="3681" spans="2:9">
      <c r="B3681" s="109"/>
      <c r="C3681" s="109"/>
      <c r="D3681" s="109"/>
      <c r="E3681" s="109"/>
      <c r="F3681" s="109"/>
      <c r="G3681" s="109"/>
      <c r="H3681" s="109"/>
      <c r="I3681" s="110"/>
    </row>
    <row r="3682" spans="2:9">
      <c r="B3682" s="109"/>
      <c r="C3682" s="109"/>
      <c r="D3682" s="109"/>
      <c r="E3682" s="109"/>
      <c r="F3682" s="109"/>
      <c r="G3682" s="109"/>
      <c r="H3682" s="109"/>
      <c r="I3682" s="110"/>
    </row>
    <row r="3683" spans="2:9">
      <c r="B3683" s="109"/>
      <c r="C3683" s="109"/>
      <c r="D3683" s="109"/>
      <c r="E3683" s="109"/>
      <c r="F3683" s="109"/>
      <c r="G3683" s="109"/>
      <c r="H3683" s="109"/>
      <c r="I3683" s="110"/>
    </row>
    <row r="3684" spans="2:9">
      <c r="B3684" s="109"/>
      <c r="C3684" s="109"/>
      <c r="D3684" s="109"/>
      <c r="E3684" s="109"/>
      <c r="F3684" s="109"/>
      <c r="G3684" s="109"/>
      <c r="H3684" s="109"/>
      <c r="I3684" s="110"/>
    </row>
    <row r="3685" spans="2:9">
      <c r="B3685" s="109"/>
      <c r="C3685" s="109"/>
      <c r="D3685" s="109"/>
      <c r="E3685" s="109"/>
      <c r="F3685" s="109"/>
      <c r="G3685" s="109"/>
      <c r="H3685" s="109"/>
      <c r="I3685" s="110"/>
    </row>
    <row r="3686" spans="2:9">
      <c r="B3686" s="109"/>
      <c r="C3686" s="109"/>
      <c r="D3686" s="109"/>
      <c r="E3686" s="109"/>
      <c r="F3686" s="109"/>
      <c r="G3686" s="109"/>
      <c r="H3686" s="109"/>
      <c r="I3686" s="110"/>
    </row>
    <row r="3687" spans="2:9">
      <c r="B3687" s="109"/>
      <c r="C3687" s="109"/>
      <c r="D3687" s="109"/>
      <c r="E3687" s="109"/>
      <c r="F3687" s="109"/>
      <c r="G3687" s="109"/>
      <c r="H3687" s="109"/>
      <c r="I3687" s="110"/>
    </row>
    <row r="3688" spans="2:9">
      <c r="B3688" s="109"/>
      <c r="C3688" s="109"/>
      <c r="D3688" s="109"/>
      <c r="E3688" s="109"/>
      <c r="F3688" s="109"/>
      <c r="G3688" s="109"/>
      <c r="H3688" s="109"/>
      <c r="I3688" s="110"/>
    </row>
    <row r="3689" spans="2:9">
      <c r="B3689" s="109"/>
      <c r="C3689" s="109"/>
      <c r="D3689" s="109"/>
      <c r="E3689" s="109"/>
      <c r="F3689" s="109"/>
      <c r="G3689" s="109"/>
      <c r="H3689" s="109"/>
      <c r="I3689" s="110"/>
    </row>
    <row r="3690" spans="2:9">
      <c r="B3690" s="109"/>
      <c r="C3690" s="109"/>
      <c r="D3690" s="109"/>
      <c r="E3690" s="109"/>
      <c r="F3690" s="109"/>
      <c r="G3690" s="109"/>
      <c r="H3690" s="109"/>
      <c r="I3690" s="110"/>
    </row>
    <row r="3691" spans="2:9">
      <c r="B3691" s="109"/>
      <c r="C3691" s="109"/>
      <c r="D3691" s="109"/>
      <c r="E3691" s="109"/>
      <c r="F3691" s="109"/>
      <c r="G3691" s="109"/>
      <c r="H3691" s="109"/>
      <c r="I3691" s="110"/>
    </row>
    <row r="3692" spans="2:9">
      <c r="B3692" s="109"/>
      <c r="C3692" s="109"/>
      <c r="D3692" s="109"/>
      <c r="E3692" s="109"/>
      <c r="F3692" s="109"/>
      <c r="G3692" s="109"/>
      <c r="H3692" s="109"/>
      <c r="I3692" s="110"/>
    </row>
    <row r="3693" spans="2:9">
      <c r="B3693" s="109"/>
      <c r="C3693" s="109"/>
      <c r="D3693" s="109"/>
      <c r="E3693" s="109"/>
      <c r="F3693" s="109"/>
      <c r="G3693" s="109"/>
      <c r="H3693" s="109"/>
      <c r="I3693" s="110"/>
    </row>
    <row r="3694" spans="2:9">
      <c r="B3694" s="109"/>
      <c r="C3694" s="109"/>
      <c r="D3694" s="109"/>
      <c r="E3694" s="109"/>
      <c r="F3694" s="109"/>
      <c r="G3694" s="109"/>
      <c r="H3694" s="109"/>
      <c r="I3694" s="110"/>
    </row>
    <row r="3695" spans="2:9">
      <c r="B3695" s="109"/>
      <c r="C3695" s="109"/>
      <c r="D3695" s="109"/>
      <c r="E3695" s="109"/>
      <c r="F3695" s="109"/>
      <c r="G3695" s="109"/>
      <c r="H3695" s="109"/>
      <c r="I3695" s="110"/>
    </row>
    <row r="3696" spans="2:9">
      <c r="B3696" s="109"/>
      <c r="C3696" s="109"/>
      <c r="D3696" s="109"/>
      <c r="E3696" s="109"/>
      <c r="F3696" s="109"/>
      <c r="G3696" s="109"/>
      <c r="H3696" s="109"/>
      <c r="I3696" s="110"/>
    </row>
    <row r="3697" spans="2:9">
      <c r="B3697" s="109"/>
      <c r="C3697" s="109"/>
      <c r="D3697" s="109"/>
      <c r="E3697" s="109"/>
      <c r="F3697" s="109"/>
      <c r="G3697" s="109"/>
      <c r="H3697" s="109"/>
      <c r="I3697" s="110"/>
    </row>
    <row r="3698" spans="2:9">
      <c r="B3698" s="109"/>
      <c r="C3698" s="109"/>
      <c r="D3698" s="109"/>
      <c r="E3698" s="109"/>
      <c r="F3698" s="109"/>
      <c r="G3698" s="109"/>
      <c r="H3698" s="109"/>
      <c r="I3698" s="110"/>
    </row>
    <row r="3699" spans="2:9">
      <c r="B3699" s="109"/>
      <c r="C3699" s="109"/>
      <c r="D3699" s="109"/>
      <c r="E3699" s="109"/>
      <c r="F3699" s="109"/>
      <c r="G3699" s="109"/>
      <c r="H3699" s="109"/>
      <c r="I3699" s="110"/>
    </row>
    <row r="3700" spans="2:9">
      <c r="B3700" s="109"/>
      <c r="C3700" s="109"/>
      <c r="D3700" s="109"/>
      <c r="E3700" s="109"/>
      <c r="F3700" s="109"/>
      <c r="G3700" s="109"/>
      <c r="H3700" s="109"/>
      <c r="I3700" s="110"/>
    </row>
    <row r="3701" spans="2:9">
      <c r="B3701" s="109"/>
      <c r="C3701" s="109"/>
      <c r="D3701" s="109"/>
      <c r="E3701" s="109"/>
      <c r="F3701" s="109"/>
      <c r="G3701" s="109"/>
      <c r="H3701" s="109"/>
      <c r="I3701" s="110"/>
    </row>
    <row r="3702" spans="2:9">
      <c r="B3702" s="109"/>
      <c r="C3702" s="109"/>
      <c r="D3702" s="109"/>
      <c r="E3702" s="109"/>
      <c r="F3702" s="109"/>
      <c r="G3702" s="109"/>
      <c r="H3702" s="109"/>
      <c r="I3702" s="110"/>
    </row>
    <row r="3703" spans="2:9">
      <c r="B3703" s="109"/>
      <c r="C3703" s="109"/>
      <c r="D3703" s="109"/>
      <c r="E3703" s="109"/>
      <c r="F3703" s="109"/>
      <c r="G3703" s="109"/>
      <c r="H3703" s="109"/>
      <c r="I3703" s="110"/>
    </row>
    <row r="3704" spans="2:9">
      <c r="B3704" s="109"/>
      <c r="C3704" s="109"/>
      <c r="D3704" s="109"/>
      <c r="E3704" s="109"/>
      <c r="F3704" s="109"/>
      <c r="G3704" s="109"/>
      <c r="H3704" s="109"/>
      <c r="I3704" s="110"/>
    </row>
    <row r="3705" spans="2:9">
      <c r="B3705" s="109"/>
      <c r="C3705" s="109"/>
      <c r="D3705" s="109"/>
      <c r="E3705" s="109"/>
      <c r="F3705" s="109"/>
      <c r="G3705" s="109"/>
      <c r="H3705" s="109"/>
      <c r="I3705" s="110"/>
    </row>
    <row r="3706" spans="2:9">
      <c r="B3706" s="109"/>
      <c r="C3706" s="109"/>
      <c r="D3706" s="109"/>
      <c r="E3706" s="109"/>
      <c r="F3706" s="109"/>
      <c r="G3706" s="109"/>
      <c r="H3706" s="109"/>
      <c r="I3706" s="110"/>
    </row>
    <row r="3707" spans="2:9">
      <c r="B3707" s="109"/>
      <c r="C3707" s="109"/>
      <c r="D3707" s="109"/>
      <c r="E3707" s="109"/>
      <c r="F3707" s="109"/>
      <c r="G3707" s="109"/>
      <c r="H3707" s="109"/>
      <c r="I3707" s="110"/>
    </row>
    <row r="3708" spans="2:9">
      <c r="B3708" s="109"/>
      <c r="C3708" s="109"/>
      <c r="D3708" s="109"/>
      <c r="E3708" s="109"/>
      <c r="F3708" s="109"/>
      <c r="G3708" s="109"/>
      <c r="H3708" s="109"/>
      <c r="I3708" s="110"/>
    </row>
    <row r="3709" spans="2:9">
      <c r="B3709" s="109"/>
      <c r="C3709" s="109"/>
      <c r="D3709" s="109"/>
      <c r="E3709" s="109"/>
      <c r="F3709" s="109"/>
      <c r="G3709" s="109"/>
      <c r="H3709" s="109"/>
      <c r="I3709" s="110"/>
    </row>
    <row r="3710" spans="2:9">
      <c r="B3710" s="109"/>
      <c r="C3710" s="109"/>
      <c r="D3710" s="109"/>
      <c r="E3710" s="109"/>
      <c r="F3710" s="109"/>
      <c r="G3710" s="109"/>
      <c r="H3710" s="109"/>
      <c r="I3710" s="110"/>
    </row>
    <row r="3711" spans="2:9">
      <c r="B3711" s="109"/>
      <c r="C3711" s="109"/>
      <c r="D3711" s="109"/>
      <c r="E3711" s="109"/>
      <c r="F3711" s="109"/>
      <c r="G3711" s="109"/>
      <c r="H3711" s="109"/>
      <c r="I3711" s="110"/>
    </row>
    <row r="3712" spans="2:9">
      <c r="B3712" s="109"/>
      <c r="C3712" s="109"/>
      <c r="D3712" s="109"/>
      <c r="E3712" s="109"/>
      <c r="F3712" s="109"/>
      <c r="G3712" s="109"/>
      <c r="H3712" s="109"/>
      <c r="I3712" s="110"/>
    </row>
    <row r="3713" spans="2:9">
      <c r="B3713" s="109"/>
      <c r="C3713" s="109"/>
      <c r="D3713" s="109"/>
      <c r="E3713" s="109"/>
      <c r="F3713" s="109"/>
      <c r="G3713" s="109"/>
      <c r="H3713" s="109"/>
      <c r="I3713" s="110"/>
    </row>
    <row r="3714" spans="2:9">
      <c r="B3714" s="109"/>
      <c r="C3714" s="109"/>
      <c r="D3714" s="109"/>
      <c r="E3714" s="109"/>
      <c r="F3714" s="109"/>
      <c r="G3714" s="109"/>
      <c r="H3714" s="109"/>
      <c r="I3714" s="110"/>
    </row>
    <row r="3715" spans="2:9">
      <c r="B3715" s="109"/>
      <c r="C3715" s="109"/>
      <c r="D3715" s="109"/>
      <c r="E3715" s="109"/>
      <c r="F3715" s="109"/>
      <c r="G3715" s="109"/>
      <c r="H3715" s="109"/>
      <c r="I3715" s="110"/>
    </row>
    <row r="3716" spans="2:9">
      <c r="B3716" s="109"/>
      <c r="C3716" s="109"/>
      <c r="D3716" s="109"/>
      <c r="E3716" s="109"/>
      <c r="F3716" s="109"/>
      <c r="G3716" s="109"/>
      <c r="H3716" s="109"/>
      <c r="I3716" s="110"/>
    </row>
    <row r="3717" spans="2:9">
      <c r="B3717" s="109"/>
      <c r="C3717" s="109"/>
      <c r="D3717" s="109"/>
      <c r="E3717" s="109"/>
      <c r="F3717" s="109"/>
      <c r="G3717" s="109"/>
      <c r="H3717" s="109"/>
      <c r="I3717" s="110"/>
    </row>
    <row r="3718" spans="2:9">
      <c r="B3718" s="109"/>
      <c r="C3718" s="109"/>
      <c r="D3718" s="109"/>
      <c r="E3718" s="109"/>
      <c r="F3718" s="109"/>
      <c r="G3718" s="109"/>
      <c r="H3718" s="109"/>
      <c r="I3718" s="110"/>
    </row>
    <row r="3719" spans="2:9">
      <c r="B3719" s="109"/>
      <c r="C3719" s="109"/>
      <c r="D3719" s="109"/>
      <c r="E3719" s="109"/>
      <c r="F3719" s="109"/>
      <c r="G3719" s="109"/>
      <c r="H3719" s="109"/>
      <c r="I3719" s="110"/>
    </row>
    <row r="3720" spans="2:9">
      <c r="B3720" s="109"/>
      <c r="C3720" s="109"/>
      <c r="D3720" s="109"/>
      <c r="E3720" s="109"/>
      <c r="F3720" s="109"/>
      <c r="G3720" s="109"/>
      <c r="H3720" s="109"/>
      <c r="I3720" s="110"/>
    </row>
    <row r="3721" spans="2:9">
      <c r="B3721" s="109"/>
      <c r="C3721" s="109"/>
      <c r="D3721" s="109"/>
      <c r="E3721" s="109"/>
      <c r="F3721" s="109"/>
      <c r="G3721" s="109"/>
      <c r="H3721" s="109"/>
      <c r="I3721" s="110"/>
    </row>
    <row r="3722" spans="2:9">
      <c r="B3722" s="109"/>
      <c r="C3722" s="109"/>
      <c r="D3722" s="109"/>
      <c r="E3722" s="109"/>
      <c r="F3722" s="109"/>
      <c r="G3722" s="109"/>
      <c r="H3722" s="109"/>
      <c r="I3722" s="110"/>
    </row>
    <row r="3723" spans="2:9">
      <c r="B3723" s="109"/>
      <c r="C3723" s="109"/>
      <c r="D3723" s="109"/>
      <c r="E3723" s="109"/>
      <c r="F3723" s="109"/>
      <c r="G3723" s="109"/>
      <c r="H3723" s="109"/>
      <c r="I3723" s="110"/>
    </row>
    <row r="3724" spans="2:9">
      <c r="B3724" s="109"/>
      <c r="C3724" s="109"/>
      <c r="D3724" s="109"/>
      <c r="E3724" s="109"/>
      <c r="F3724" s="109"/>
      <c r="G3724" s="109"/>
      <c r="H3724" s="109"/>
      <c r="I3724" s="110"/>
    </row>
    <row r="3725" spans="2:9">
      <c r="B3725" s="109"/>
      <c r="C3725" s="109"/>
      <c r="D3725" s="109"/>
      <c r="E3725" s="109"/>
      <c r="F3725" s="109"/>
      <c r="G3725" s="109"/>
      <c r="H3725" s="109"/>
      <c r="I3725" s="110"/>
    </row>
    <row r="3726" spans="2:9">
      <c r="B3726" s="109"/>
      <c r="C3726" s="109"/>
      <c r="D3726" s="109"/>
      <c r="E3726" s="109"/>
      <c r="F3726" s="109"/>
      <c r="G3726" s="109"/>
      <c r="H3726" s="109"/>
      <c r="I3726" s="110"/>
    </row>
    <row r="3727" spans="2:9">
      <c r="B3727" s="109"/>
      <c r="C3727" s="109"/>
      <c r="D3727" s="109"/>
      <c r="E3727" s="109"/>
      <c r="F3727" s="109"/>
      <c r="G3727" s="109"/>
      <c r="H3727" s="109"/>
      <c r="I3727" s="110"/>
    </row>
    <row r="3728" spans="2:9">
      <c r="B3728" s="109"/>
      <c r="C3728" s="109"/>
      <c r="D3728" s="109"/>
      <c r="E3728" s="109"/>
      <c r="F3728" s="109"/>
      <c r="G3728" s="109"/>
      <c r="H3728" s="109"/>
      <c r="I3728" s="110"/>
    </row>
    <row r="3729" spans="2:9">
      <c r="B3729" s="109"/>
      <c r="C3729" s="109"/>
      <c r="D3729" s="109"/>
      <c r="E3729" s="109"/>
      <c r="F3729" s="109"/>
      <c r="G3729" s="109"/>
      <c r="H3729" s="109"/>
      <c r="I3729" s="110"/>
    </row>
    <row r="3730" spans="2:9">
      <c r="B3730" s="109"/>
      <c r="C3730" s="109"/>
      <c r="D3730" s="109"/>
      <c r="E3730" s="109"/>
      <c r="F3730" s="109"/>
      <c r="G3730" s="109"/>
      <c r="H3730" s="109"/>
      <c r="I3730" s="110"/>
    </row>
    <row r="3731" spans="2:9">
      <c r="B3731" s="109"/>
      <c r="C3731" s="109"/>
      <c r="D3731" s="109"/>
      <c r="E3731" s="109"/>
      <c r="F3731" s="109"/>
      <c r="G3731" s="109"/>
      <c r="H3731" s="109"/>
      <c r="I3731" s="110"/>
    </row>
    <row r="3732" spans="2:9">
      <c r="B3732" s="109"/>
      <c r="C3732" s="109"/>
      <c r="D3732" s="109"/>
      <c r="E3732" s="109"/>
      <c r="F3732" s="109"/>
      <c r="G3732" s="109"/>
      <c r="H3732" s="109"/>
      <c r="I3732" s="110"/>
    </row>
    <row r="3733" spans="2:9">
      <c r="B3733" s="109"/>
      <c r="C3733" s="109"/>
      <c r="D3733" s="109"/>
      <c r="E3733" s="109"/>
      <c r="F3733" s="109"/>
      <c r="G3733" s="109"/>
      <c r="H3733" s="109"/>
      <c r="I3733" s="110"/>
    </row>
    <row r="3734" spans="2:9">
      <c r="B3734" s="109"/>
      <c r="C3734" s="109"/>
      <c r="D3734" s="109"/>
      <c r="E3734" s="109"/>
      <c r="F3734" s="109"/>
      <c r="G3734" s="109"/>
      <c r="H3734" s="109"/>
      <c r="I3734" s="110"/>
    </row>
    <row r="3735" spans="2:9">
      <c r="B3735" s="109"/>
      <c r="C3735" s="109"/>
      <c r="D3735" s="109"/>
      <c r="E3735" s="109"/>
      <c r="F3735" s="109"/>
      <c r="G3735" s="109"/>
      <c r="H3735" s="109"/>
      <c r="I3735" s="110"/>
    </row>
    <row r="3736" spans="2:9">
      <c r="B3736" s="109"/>
      <c r="C3736" s="109"/>
      <c r="D3736" s="109"/>
      <c r="E3736" s="109"/>
      <c r="F3736" s="109"/>
      <c r="G3736" s="109"/>
      <c r="H3736" s="109"/>
      <c r="I3736" s="110"/>
    </row>
    <row r="3737" spans="2:9">
      <c r="B3737" s="109"/>
      <c r="C3737" s="109"/>
      <c r="D3737" s="109"/>
      <c r="E3737" s="109"/>
      <c r="F3737" s="109"/>
      <c r="G3737" s="109"/>
      <c r="H3737" s="109"/>
      <c r="I3737" s="110"/>
    </row>
    <row r="3738" spans="2:9">
      <c r="B3738" s="109"/>
      <c r="C3738" s="109"/>
      <c r="D3738" s="109"/>
      <c r="E3738" s="109"/>
      <c r="F3738" s="109"/>
      <c r="G3738" s="109"/>
      <c r="H3738" s="109"/>
      <c r="I3738" s="110"/>
    </row>
    <row r="3739" spans="2:9">
      <c r="B3739" s="109"/>
      <c r="C3739" s="109"/>
      <c r="D3739" s="109"/>
      <c r="E3739" s="109"/>
      <c r="F3739" s="109"/>
      <c r="G3739" s="109"/>
      <c r="H3739" s="109"/>
      <c r="I3739" s="110"/>
    </row>
    <row r="3740" spans="2:9">
      <c r="B3740" s="109"/>
      <c r="C3740" s="109"/>
      <c r="D3740" s="109"/>
      <c r="E3740" s="109"/>
      <c r="F3740" s="109"/>
      <c r="G3740" s="109"/>
      <c r="H3740" s="109"/>
      <c r="I3740" s="110"/>
    </row>
    <row r="3741" spans="2:9">
      <c r="B3741" s="109"/>
      <c r="C3741" s="109"/>
      <c r="D3741" s="109"/>
      <c r="E3741" s="109"/>
      <c r="F3741" s="109"/>
      <c r="G3741" s="109"/>
      <c r="H3741" s="109"/>
      <c r="I3741" s="110"/>
    </row>
    <row r="3742" spans="2:9">
      <c r="B3742" s="109"/>
      <c r="C3742" s="109"/>
      <c r="D3742" s="109"/>
      <c r="E3742" s="109"/>
      <c r="F3742" s="109"/>
      <c r="G3742" s="109"/>
      <c r="H3742" s="109"/>
      <c r="I3742" s="110"/>
    </row>
    <row r="3743" spans="2:9">
      <c r="B3743" s="109"/>
      <c r="C3743" s="109"/>
      <c r="D3743" s="109"/>
      <c r="E3743" s="109"/>
      <c r="F3743" s="109"/>
      <c r="G3743" s="109"/>
      <c r="H3743" s="109"/>
      <c r="I3743" s="110"/>
    </row>
    <row r="3744" spans="2:9">
      <c r="B3744" s="109"/>
      <c r="C3744" s="109"/>
      <c r="D3744" s="109"/>
      <c r="E3744" s="109"/>
      <c r="F3744" s="109"/>
      <c r="G3744" s="109"/>
      <c r="H3744" s="109"/>
      <c r="I3744" s="110"/>
    </row>
    <row r="3745" spans="2:9">
      <c r="B3745" s="109"/>
      <c r="C3745" s="109"/>
      <c r="D3745" s="109"/>
      <c r="E3745" s="109"/>
      <c r="F3745" s="109"/>
      <c r="G3745" s="109"/>
      <c r="H3745" s="109"/>
      <c r="I3745" s="110"/>
    </row>
    <row r="3746" spans="2:9">
      <c r="B3746" s="109"/>
      <c r="C3746" s="109"/>
      <c r="D3746" s="109"/>
      <c r="E3746" s="109"/>
      <c r="F3746" s="109"/>
      <c r="G3746" s="109"/>
      <c r="H3746" s="109"/>
      <c r="I3746" s="110"/>
    </row>
    <row r="3747" spans="2:9">
      <c r="B3747" s="109"/>
      <c r="C3747" s="109"/>
      <c r="D3747" s="109"/>
      <c r="E3747" s="109"/>
      <c r="F3747" s="109"/>
      <c r="G3747" s="109"/>
      <c r="H3747" s="109"/>
      <c r="I3747" s="110"/>
    </row>
    <row r="3748" spans="2:9">
      <c r="B3748" s="109"/>
      <c r="C3748" s="109"/>
      <c r="D3748" s="109"/>
      <c r="E3748" s="109"/>
      <c r="F3748" s="109"/>
      <c r="G3748" s="109"/>
      <c r="H3748" s="109"/>
      <c r="I3748" s="110"/>
    </row>
    <row r="3749" spans="2:9">
      <c r="B3749" s="109"/>
      <c r="C3749" s="109"/>
      <c r="D3749" s="109"/>
      <c r="E3749" s="109"/>
      <c r="F3749" s="109"/>
      <c r="G3749" s="109"/>
      <c r="H3749" s="109"/>
      <c r="I3749" s="110"/>
    </row>
    <row r="3750" spans="2:9">
      <c r="B3750" s="109"/>
      <c r="C3750" s="109"/>
      <c r="D3750" s="109"/>
      <c r="E3750" s="109"/>
      <c r="F3750" s="109"/>
      <c r="G3750" s="109"/>
      <c r="H3750" s="109"/>
      <c r="I3750" s="110"/>
    </row>
    <row r="3751" spans="2:9">
      <c r="B3751" s="109"/>
      <c r="C3751" s="109"/>
      <c r="D3751" s="109"/>
      <c r="E3751" s="109"/>
      <c r="F3751" s="109"/>
      <c r="G3751" s="109"/>
      <c r="H3751" s="109"/>
      <c r="I3751" s="110"/>
    </row>
    <row r="3752" spans="2:9">
      <c r="B3752" s="109"/>
      <c r="C3752" s="109"/>
      <c r="D3752" s="109"/>
      <c r="E3752" s="109"/>
      <c r="F3752" s="109"/>
      <c r="G3752" s="109"/>
      <c r="H3752" s="109"/>
      <c r="I3752" s="110"/>
    </row>
    <row r="3753" spans="2:9">
      <c r="B3753" s="109"/>
      <c r="C3753" s="109"/>
      <c r="D3753" s="109"/>
      <c r="E3753" s="109"/>
      <c r="F3753" s="109"/>
      <c r="G3753" s="109"/>
      <c r="H3753" s="109"/>
      <c r="I3753" s="110"/>
    </row>
    <row r="3754" spans="2:9">
      <c r="B3754" s="109"/>
      <c r="C3754" s="109"/>
      <c r="D3754" s="109"/>
      <c r="E3754" s="109"/>
      <c r="F3754" s="109"/>
      <c r="G3754" s="109"/>
      <c r="H3754" s="109"/>
      <c r="I3754" s="110"/>
    </row>
    <row r="3755" spans="2:9">
      <c r="B3755" s="109"/>
      <c r="C3755" s="109"/>
      <c r="D3755" s="109"/>
      <c r="E3755" s="109"/>
      <c r="F3755" s="109"/>
      <c r="G3755" s="109"/>
      <c r="H3755" s="109"/>
      <c r="I3755" s="110"/>
    </row>
    <row r="3756" spans="2:9">
      <c r="B3756" s="109"/>
      <c r="C3756" s="109"/>
      <c r="D3756" s="109"/>
      <c r="E3756" s="109"/>
      <c r="F3756" s="109"/>
      <c r="G3756" s="109"/>
      <c r="H3756" s="109"/>
      <c r="I3756" s="110"/>
    </row>
    <row r="3757" spans="2:9">
      <c r="B3757" s="109"/>
      <c r="C3757" s="109"/>
      <c r="D3757" s="109"/>
      <c r="E3757" s="109"/>
      <c r="F3757" s="109"/>
      <c r="G3757" s="109"/>
      <c r="H3757" s="109"/>
      <c r="I3757" s="110"/>
    </row>
    <row r="3758" spans="2:9">
      <c r="B3758" s="109"/>
      <c r="C3758" s="109"/>
      <c r="D3758" s="109"/>
      <c r="E3758" s="109"/>
      <c r="F3758" s="109"/>
      <c r="G3758" s="109"/>
      <c r="H3758" s="109"/>
      <c r="I3758" s="110"/>
    </row>
    <row r="3759" spans="2:9">
      <c r="B3759" s="109"/>
      <c r="C3759" s="109"/>
      <c r="D3759" s="109"/>
      <c r="E3759" s="109"/>
      <c r="F3759" s="109"/>
      <c r="G3759" s="109"/>
      <c r="H3759" s="109"/>
      <c r="I3759" s="110"/>
    </row>
    <row r="3760" spans="2:9">
      <c r="B3760" s="109"/>
      <c r="C3760" s="109"/>
      <c r="D3760" s="109"/>
      <c r="E3760" s="109"/>
      <c r="F3760" s="109"/>
      <c r="G3760" s="109"/>
      <c r="H3760" s="109"/>
      <c r="I3760" s="110"/>
    </row>
    <row r="3761" spans="2:9">
      <c r="B3761" s="109"/>
      <c r="C3761" s="109"/>
      <c r="D3761" s="109"/>
      <c r="E3761" s="109"/>
      <c r="F3761" s="109"/>
      <c r="G3761" s="109"/>
      <c r="H3761" s="109"/>
      <c r="I3761" s="110"/>
    </row>
    <row r="3762" spans="2:9">
      <c r="B3762" s="109"/>
      <c r="C3762" s="109"/>
      <c r="D3762" s="109"/>
      <c r="E3762" s="109"/>
      <c r="F3762" s="109"/>
      <c r="G3762" s="109"/>
      <c r="H3762" s="109"/>
      <c r="I3762" s="110"/>
    </row>
    <row r="3763" spans="2:9">
      <c r="B3763" s="109"/>
      <c r="C3763" s="109"/>
      <c r="D3763" s="109"/>
      <c r="E3763" s="109"/>
      <c r="F3763" s="109"/>
      <c r="G3763" s="109"/>
      <c r="H3763" s="109"/>
      <c r="I3763" s="110"/>
    </row>
    <row r="3764" spans="2:9">
      <c r="B3764" s="109"/>
      <c r="C3764" s="109"/>
      <c r="D3764" s="109"/>
      <c r="E3764" s="109"/>
      <c r="F3764" s="109"/>
      <c r="G3764" s="109"/>
      <c r="H3764" s="109"/>
      <c r="I3764" s="110"/>
    </row>
    <row r="3765" spans="2:9">
      <c r="B3765" s="109"/>
      <c r="C3765" s="109"/>
      <c r="D3765" s="109"/>
      <c r="E3765" s="109"/>
      <c r="F3765" s="109"/>
      <c r="G3765" s="109"/>
      <c r="H3765" s="109"/>
      <c r="I3765" s="110"/>
    </row>
    <row r="3766" spans="2:9">
      <c r="B3766" s="109"/>
      <c r="C3766" s="109"/>
      <c r="D3766" s="109"/>
      <c r="E3766" s="109"/>
      <c r="F3766" s="109"/>
      <c r="G3766" s="109"/>
      <c r="H3766" s="109"/>
      <c r="I3766" s="110"/>
    </row>
    <row r="3767" spans="2:9">
      <c r="B3767" s="109"/>
      <c r="C3767" s="109"/>
      <c r="D3767" s="109"/>
      <c r="E3767" s="109"/>
      <c r="F3767" s="109"/>
      <c r="G3767" s="109"/>
      <c r="H3767" s="109"/>
      <c r="I3767" s="110"/>
    </row>
    <row r="3768" spans="2:9">
      <c r="B3768" s="109"/>
      <c r="C3768" s="109"/>
      <c r="D3768" s="109"/>
      <c r="E3768" s="109"/>
      <c r="F3768" s="109"/>
      <c r="G3768" s="109"/>
      <c r="H3768" s="109"/>
      <c r="I3768" s="110"/>
    </row>
    <row r="3769" spans="2:9">
      <c r="B3769" s="109"/>
      <c r="C3769" s="109"/>
      <c r="D3769" s="109"/>
      <c r="E3769" s="109"/>
      <c r="F3769" s="109"/>
      <c r="G3769" s="109"/>
      <c r="H3769" s="109"/>
      <c r="I3769" s="110"/>
    </row>
    <row r="3770" spans="2:9">
      <c r="B3770" s="109"/>
      <c r="C3770" s="109"/>
      <c r="D3770" s="109"/>
      <c r="E3770" s="109"/>
      <c r="F3770" s="109"/>
      <c r="G3770" s="109"/>
      <c r="H3770" s="109"/>
      <c r="I3770" s="110"/>
    </row>
    <row r="3771" spans="2:9">
      <c r="B3771" s="109"/>
      <c r="C3771" s="109"/>
      <c r="D3771" s="109"/>
      <c r="E3771" s="109"/>
      <c r="F3771" s="109"/>
      <c r="G3771" s="109"/>
      <c r="H3771" s="109"/>
      <c r="I3771" s="110"/>
    </row>
    <row r="3772" spans="2:9">
      <c r="B3772" s="109"/>
      <c r="C3772" s="109"/>
      <c r="D3772" s="109"/>
      <c r="E3772" s="109"/>
      <c r="F3772" s="109"/>
      <c r="G3772" s="109"/>
      <c r="H3772" s="109"/>
      <c r="I3772" s="110"/>
    </row>
    <row r="3773" spans="2:9">
      <c r="B3773" s="109"/>
      <c r="C3773" s="109"/>
      <c r="D3773" s="109"/>
      <c r="E3773" s="109"/>
      <c r="F3773" s="109"/>
      <c r="G3773" s="109"/>
      <c r="H3773" s="109"/>
      <c r="I3773" s="110"/>
    </row>
    <row r="3774" spans="2:9">
      <c r="B3774" s="109"/>
      <c r="C3774" s="109"/>
      <c r="D3774" s="109"/>
      <c r="E3774" s="109"/>
      <c r="F3774" s="109"/>
      <c r="G3774" s="109"/>
      <c r="H3774" s="109"/>
      <c r="I3774" s="110"/>
    </row>
    <row r="3775" spans="2:9">
      <c r="B3775" s="109"/>
      <c r="C3775" s="109"/>
      <c r="D3775" s="109"/>
      <c r="E3775" s="109"/>
      <c r="F3775" s="109"/>
      <c r="G3775" s="109"/>
      <c r="H3775" s="109"/>
      <c r="I3775" s="110"/>
    </row>
    <row r="3776" spans="2:9">
      <c r="B3776" s="109"/>
      <c r="C3776" s="109"/>
      <c r="D3776" s="109"/>
      <c r="E3776" s="109"/>
      <c r="F3776" s="109"/>
      <c r="G3776" s="109"/>
      <c r="H3776" s="109"/>
      <c r="I3776" s="110"/>
    </row>
    <row r="3777" spans="2:9">
      <c r="B3777" s="109"/>
      <c r="C3777" s="109"/>
      <c r="D3777" s="109"/>
      <c r="E3777" s="109"/>
      <c r="F3777" s="109"/>
      <c r="G3777" s="109"/>
      <c r="H3777" s="109"/>
      <c r="I3777" s="110"/>
    </row>
    <row r="3778" spans="2:9">
      <c r="B3778" s="109"/>
      <c r="C3778" s="109"/>
      <c r="D3778" s="109"/>
      <c r="E3778" s="109"/>
      <c r="F3778" s="109"/>
      <c r="G3778" s="109"/>
      <c r="H3778" s="109"/>
      <c r="I3778" s="110"/>
    </row>
    <row r="3779" spans="2:9">
      <c r="B3779" s="109"/>
      <c r="C3779" s="109"/>
      <c r="D3779" s="109"/>
      <c r="E3779" s="109"/>
      <c r="F3779" s="109"/>
      <c r="G3779" s="109"/>
      <c r="H3779" s="109"/>
      <c r="I3779" s="110"/>
    </row>
    <row r="3780" spans="2:9">
      <c r="B3780" s="109"/>
      <c r="C3780" s="109"/>
      <c r="D3780" s="109"/>
      <c r="E3780" s="109"/>
      <c r="F3780" s="109"/>
      <c r="G3780" s="109"/>
      <c r="H3780" s="109"/>
      <c r="I3780" s="110"/>
    </row>
    <row r="3781" spans="2:9">
      <c r="B3781" s="109"/>
      <c r="C3781" s="109"/>
      <c r="D3781" s="109"/>
      <c r="E3781" s="109"/>
      <c r="F3781" s="109"/>
      <c r="G3781" s="109"/>
      <c r="H3781" s="109"/>
      <c r="I3781" s="110"/>
    </row>
    <row r="3782" spans="2:9">
      <c r="B3782" s="109"/>
      <c r="C3782" s="109"/>
      <c r="D3782" s="109"/>
      <c r="E3782" s="109"/>
      <c r="F3782" s="109"/>
      <c r="G3782" s="109"/>
      <c r="H3782" s="109"/>
      <c r="I3782" s="110"/>
    </row>
    <row r="3783" spans="2:9">
      <c r="B3783" s="109"/>
      <c r="C3783" s="109"/>
      <c r="D3783" s="109"/>
      <c r="E3783" s="109"/>
      <c r="F3783" s="109"/>
      <c r="G3783" s="109"/>
      <c r="H3783" s="109"/>
      <c r="I3783" s="110"/>
    </row>
    <row r="3784" spans="2:9">
      <c r="B3784" s="109"/>
      <c r="C3784" s="109"/>
      <c r="D3784" s="109"/>
      <c r="E3784" s="109"/>
      <c r="F3784" s="109"/>
      <c r="G3784" s="109"/>
      <c r="H3784" s="109"/>
      <c r="I3784" s="110"/>
    </row>
    <row r="3785" spans="2:9">
      <c r="B3785" s="109"/>
      <c r="C3785" s="109"/>
      <c r="D3785" s="109"/>
      <c r="E3785" s="109"/>
      <c r="F3785" s="109"/>
      <c r="G3785" s="109"/>
      <c r="H3785" s="109"/>
      <c r="I3785" s="110"/>
    </row>
    <row r="3786" spans="2:9">
      <c r="B3786" s="109"/>
      <c r="C3786" s="109"/>
      <c r="D3786" s="109"/>
      <c r="E3786" s="109"/>
      <c r="F3786" s="109"/>
      <c r="G3786" s="109"/>
      <c r="H3786" s="109"/>
      <c r="I3786" s="110"/>
    </row>
    <row r="3787" spans="2:9">
      <c r="B3787" s="109"/>
      <c r="C3787" s="109"/>
      <c r="D3787" s="109"/>
      <c r="E3787" s="109"/>
      <c r="F3787" s="109"/>
      <c r="G3787" s="109"/>
      <c r="H3787" s="109"/>
      <c r="I3787" s="110"/>
    </row>
    <row r="3788" spans="2:9">
      <c r="B3788" s="109"/>
      <c r="C3788" s="109"/>
      <c r="D3788" s="109"/>
      <c r="E3788" s="109"/>
      <c r="F3788" s="109"/>
      <c r="G3788" s="109"/>
      <c r="H3788" s="109"/>
      <c r="I3788" s="110"/>
    </row>
    <row r="3789" spans="2:9">
      <c r="B3789" s="109"/>
      <c r="C3789" s="109"/>
      <c r="D3789" s="109"/>
      <c r="E3789" s="109"/>
      <c r="F3789" s="109"/>
      <c r="G3789" s="109"/>
      <c r="H3789" s="109"/>
      <c r="I3789" s="110"/>
    </row>
    <row r="3790" spans="2:9">
      <c r="B3790" s="109"/>
      <c r="C3790" s="109"/>
      <c r="D3790" s="109"/>
      <c r="E3790" s="109"/>
      <c r="F3790" s="109"/>
      <c r="G3790" s="109"/>
      <c r="H3790" s="109"/>
      <c r="I3790" s="110"/>
    </row>
    <row r="3791" spans="2:9">
      <c r="B3791" s="109"/>
      <c r="C3791" s="109"/>
      <c r="D3791" s="109"/>
      <c r="E3791" s="109"/>
      <c r="F3791" s="109"/>
      <c r="G3791" s="109"/>
      <c r="H3791" s="109"/>
      <c r="I3791" s="110"/>
    </row>
    <row r="3792" spans="2:9">
      <c r="B3792" s="109"/>
      <c r="C3792" s="109"/>
      <c r="D3792" s="109"/>
      <c r="E3792" s="109"/>
      <c r="F3792" s="109"/>
      <c r="G3792" s="109"/>
      <c r="H3792" s="109"/>
      <c r="I3792" s="110"/>
    </row>
    <row r="3793" spans="2:9">
      <c r="B3793" s="109"/>
      <c r="C3793" s="109"/>
      <c r="D3793" s="109"/>
      <c r="E3793" s="109"/>
      <c r="F3793" s="109"/>
      <c r="G3793" s="109"/>
      <c r="H3793" s="109"/>
      <c r="I3793" s="110"/>
    </row>
    <row r="3794" spans="2:9">
      <c r="B3794" s="109"/>
      <c r="C3794" s="109"/>
      <c r="D3794" s="109"/>
      <c r="E3794" s="109"/>
      <c r="F3794" s="109"/>
      <c r="G3794" s="109"/>
      <c r="H3794" s="109"/>
      <c r="I3794" s="110"/>
    </row>
    <row r="3795" spans="2:9">
      <c r="B3795" s="109"/>
      <c r="C3795" s="109"/>
      <c r="D3795" s="109"/>
      <c r="E3795" s="109"/>
      <c r="F3795" s="109"/>
      <c r="G3795" s="109"/>
      <c r="H3795" s="109"/>
      <c r="I3795" s="110"/>
    </row>
    <row r="3796" spans="2:9">
      <c r="B3796" s="109"/>
      <c r="C3796" s="109"/>
      <c r="D3796" s="109"/>
      <c r="E3796" s="109"/>
      <c r="F3796" s="109"/>
      <c r="G3796" s="109"/>
      <c r="H3796" s="109"/>
      <c r="I3796" s="110"/>
    </row>
    <row r="3797" spans="2:9">
      <c r="B3797" s="109"/>
      <c r="C3797" s="109"/>
      <c r="D3797" s="109"/>
      <c r="E3797" s="109"/>
      <c r="F3797" s="109"/>
      <c r="G3797" s="109"/>
      <c r="H3797" s="109"/>
      <c r="I3797" s="110"/>
    </row>
    <row r="3798" spans="2:9">
      <c r="B3798" s="109"/>
      <c r="C3798" s="109"/>
      <c r="D3798" s="109"/>
      <c r="E3798" s="109"/>
      <c r="F3798" s="109"/>
      <c r="G3798" s="109"/>
      <c r="H3798" s="109"/>
      <c r="I3798" s="110"/>
    </row>
    <row r="3799" spans="2:9">
      <c r="B3799" s="109"/>
      <c r="C3799" s="109"/>
      <c r="D3799" s="109"/>
      <c r="E3799" s="109"/>
      <c r="F3799" s="109"/>
      <c r="G3799" s="109"/>
      <c r="H3799" s="109"/>
      <c r="I3799" s="110"/>
    </row>
    <row r="3800" spans="2:9">
      <c r="B3800" s="109"/>
      <c r="C3800" s="109"/>
      <c r="D3800" s="109"/>
      <c r="E3800" s="109"/>
      <c r="F3800" s="109"/>
      <c r="G3800" s="109"/>
      <c r="H3800" s="109"/>
      <c r="I3800" s="110"/>
    </row>
    <row r="3801" spans="2:9">
      <c r="B3801" s="109"/>
      <c r="C3801" s="109"/>
      <c r="D3801" s="109"/>
      <c r="E3801" s="109"/>
      <c r="F3801" s="109"/>
      <c r="G3801" s="109"/>
      <c r="H3801" s="109"/>
      <c r="I3801" s="110"/>
    </row>
    <row r="3802" spans="2:9">
      <c r="B3802" s="109"/>
      <c r="C3802" s="109"/>
      <c r="D3802" s="109"/>
      <c r="E3802" s="109"/>
      <c r="F3802" s="109"/>
      <c r="G3802" s="109"/>
      <c r="H3802" s="109"/>
      <c r="I3802" s="110"/>
    </row>
    <row r="3803" spans="2:9">
      <c r="B3803" s="109"/>
      <c r="C3803" s="109"/>
      <c r="D3803" s="109"/>
      <c r="E3803" s="109"/>
      <c r="F3803" s="109"/>
      <c r="G3803" s="109"/>
      <c r="H3803" s="109"/>
      <c r="I3803" s="110"/>
    </row>
    <row r="3804" spans="2:9">
      <c r="B3804" s="109"/>
      <c r="C3804" s="109"/>
      <c r="D3804" s="109"/>
      <c r="E3804" s="109"/>
      <c r="F3804" s="109"/>
      <c r="G3804" s="109"/>
      <c r="H3804" s="109"/>
      <c r="I3804" s="110"/>
    </row>
    <row r="3805" spans="2:9">
      <c r="B3805" s="109"/>
      <c r="C3805" s="109"/>
      <c r="D3805" s="109"/>
      <c r="E3805" s="109"/>
      <c r="F3805" s="109"/>
      <c r="G3805" s="109"/>
      <c r="H3805" s="109"/>
      <c r="I3805" s="110"/>
    </row>
    <row r="3806" spans="2:9">
      <c r="B3806" s="109"/>
      <c r="C3806" s="109"/>
      <c r="D3806" s="109"/>
      <c r="E3806" s="109"/>
      <c r="F3806" s="109"/>
      <c r="G3806" s="109"/>
      <c r="H3806" s="109"/>
      <c r="I3806" s="110"/>
    </row>
    <row r="3807" spans="2:9">
      <c r="B3807" s="109"/>
      <c r="C3807" s="109"/>
      <c r="D3807" s="109"/>
      <c r="E3807" s="109"/>
      <c r="F3807" s="109"/>
      <c r="G3807" s="109"/>
      <c r="H3807" s="109"/>
      <c r="I3807" s="110"/>
    </row>
    <row r="3808" spans="2:9">
      <c r="B3808" s="109"/>
      <c r="C3808" s="109"/>
      <c r="D3808" s="109"/>
      <c r="E3808" s="109"/>
      <c r="F3808" s="109"/>
      <c r="G3808" s="109"/>
      <c r="H3808" s="109"/>
      <c r="I3808" s="110"/>
    </row>
    <row r="3809" spans="2:9">
      <c r="B3809" s="109"/>
      <c r="C3809" s="109"/>
      <c r="D3809" s="109"/>
      <c r="E3809" s="109"/>
      <c r="F3809" s="109"/>
      <c r="G3809" s="109"/>
      <c r="H3809" s="109"/>
      <c r="I3809" s="110"/>
    </row>
    <row r="3810" spans="2:9">
      <c r="B3810" s="109"/>
      <c r="C3810" s="109"/>
      <c r="D3810" s="109"/>
      <c r="E3810" s="109"/>
      <c r="F3810" s="109"/>
      <c r="G3810" s="109"/>
      <c r="H3810" s="109"/>
      <c r="I3810" s="110"/>
    </row>
    <row r="3811" spans="2:9">
      <c r="B3811" s="109"/>
      <c r="C3811" s="109"/>
      <c r="D3811" s="109"/>
      <c r="E3811" s="109"/>
      <c r="F3811" s="109"/>
      <c r="G3811" s="109"/>
      <c r="H3811" s="109"/>
      <c r="I3811" s="110"/>
    </row>
    <row r="3812" spans="2:9">
      <c r="B3812" s="109"/>
      <c r="C3812" s="109"/>
      <c r="D3812" s="109"/>
      <c r="E3812" s="109"/>
      <c r="F3812" s="109"/>
      <c r="G3812" s="109"/>
      <c r="H3812" s="109"/>
      <c r="I3812" s="110"/>
    </row>
    <row r="3813" spans="2:9">
      <c r="B3813" s="109"/>
      <c r="C3813" s="109"/>
      <c r="D3813" s="109"/>
      <c r="E3813" s="109"/>
      <c r="F3813" s="109"/>
      <c r="G3813" s="109"/>
      <c r="H3813" s="109"/>
      <c r="I3813" s="110"/>
    </row>
    <row r="3814" spans="2:9">
      <c r="B3814" s="109"/>
      <c r="C3814" s="109"/>
      <c r="D3814" s="109"/>
      <c r="E3814" s="109"/>
      <c r="F3814" s="109"/>
      <c r="G3814" s="109"/>
      <c r="H3814" s="109"/>
      <c r="I3814" s="110"/>
    </row>
    <row r="3815" spans="2:9">
      <c r="B3815" s="109"/>
      <c r="C3815" s="109"/>
      <c r="D3815" s="109"/>
      <c r="E3815" s="109"/>
      <c r="F3815" s="109"/>
      <c r="G3815" s="109"/>
      <c r="H3815" s="109"/>
      <c r="I3815" s="110"/>
    </row>
    <row r="3816" spans="2:9">
      <c r="B3816" s="109"/>
      <c r="C3816" s="109"/>
      <c r="D3816" s="109"/>
      <c r="E3816" s="109"/>
      <c r="F3816" s="109"/>
      <c r="G3816" s="109"/>
      <c r="H3816" s="109"/>
      <c r="I3816" s="110"/>
    </row>
    <row r="3817" spans="2:9">
      <c r="B3817" s="109"/>
      <c r="C3817" s="109"/>
      <c r="D3817" s="109"/>
      <c r="E3817" s="109"/>
      <c r="F3817" s="109"/>
      <c r="G3817" s="109"/>
      <c r="H3817" s="109"/>
      <c r="I3817" s="110"/>
    </row>
    <row r="3818" spans="2:9">
      <c r="B3818" s="109"/>
      <c r="C3818" s="109"/>
      <c r="D3818" s="109"/>
      <c r="E3818" s="109"/>
      <c r="F3818" s="109"/>
      <c r="G3818" s="109"/>
      <c r="H3818" s="109"/>
      <c r="I3818" s="110"/>
    </row>
    <row r="3819" spans="2:9">
      <c r="B3819" s="109"/>
      <c r="C3819" s="109"/>
      <c r="D3819" s="109"/>
      <c r="E3819" s="109"/>
      <c r="F3819" s="109"/>
      <c r="G3819" s="109"/>
      <c r="H3819" s="109"/>
      <c r="I3819" s="110"/>
    </row>
    <row r="3820" spans="2:9">
      <c r="B3820" s="109"/>
      <c r="C3820" s="109"/>
      <c r="D3820" s="109"/>
      <c r="E3820" s="109"/>
      <c r="F3820" s="109"/>
      <c r="G3820" s="109"/>
      <c r="H3820" s="109"/>
      <c r="I3820" s="110"/>
    </row>
    <row r="3821" spans="2:9">
      <c r="B3821" s="109"/>
      <c r="C3821" s="109"/>
      <c r="D3821" s="109"/>
      <c r="E3821" s="109"/>
      <c r="F3821" s="109"/>
      <c r="G3821" s="109"/>
      <c r="H3821" s="109"/>
      <c r="I3821" s="110"/>
    </row>
    <row r="3822" spans="2:9">
      <c r="B3822" s="109"/>
      <c r="C3822" s="109"/>
      <c r="D3822" s="109"/>
      <c r="E3822" s="109"/>
      <c r="F3822" s="109"/>
      <c r="G3822" s="109"/>
      <c r="H3822" s="109"/>
      <c r="I3822" s="110"/>
    </row>
    <row r="3823" spans="2:9">
      <c r="B3823" s="109"/>
      <c r="C3823" s="109"/>
      <c r="D3823" s="109"/>
      <c r="E3823" s="109"/>
      <c r="F3823" s="109"/>
      <c r="G3823" s="109"/>
      <c r="H3823" s="109"/>
      <c r="I3823" s="110"/>
    </row>
    <row r="3824" spans="2:9">
      <c r="B3824" s="109"/>
      <c r="C3824" s="109"/>
      <c r="D3824" s="109"/>
      <c r="E3824" s="109"/>
      <c r="F3824" s="109"/>
      <c r="G3824" s="109"/>
      <c r="H3824" s="109"/>
      <c r="I3824" s="110"/>
    </row>
    <row r="3825" spans="2:9">
      <c r="B3825" s="109"/>
      <c r="C3825" s="109"/>
      <c r="D3825" s="109"/>
      <c r="E3825" s="109"/>
      <c r="F3825" s="109"/>
      <c r="G3825" s="109"/>
      <c r="H3825" s="109"/>
      <c r="I3825" s="110"/>
    </row>
    <row r="3826" spans="2:9">
      <c r="B3826" s="109"/>
      <c r="C3826" s="109"/>
      <c r="D3826" s="109"/>
      <c r="E3826" s="109"/>
      <c r="F3826" s="109"/>
      <c r="G3826" s="109"/>
      <c r="H3826" s="109"/>
      <c r="I3826" s="110"/>
    </row>
    <row r="3827" spans="2:9">
      <c r="B3827" s="109"/>
      <c r="C3827" s="109"/>
      <c r="D3827" s="109"/>
      <c r="E3827" s="109"/>
      <c r="F3827" s="109"/>
      <c r="G3827" s="109"/>
      <c r="H3827" s="109"/>
      <c r="I3827" s="110"/>
    </row>
    <row r="3828" spans="2:9">
      <c r="B3828" s="109"/>
      <c r="C3828" s="109"/>
      <c r="D3828" s="109"/>
      <c r="E3828" s="109"/>
      <c r="F3828" s="109"/>
      <c r="G3828" s="109"/>
      <c r="H3828" s="109"/>
      <c r="I3828" s="110"/>
    </row>
    <row r="3829" spans="2:9">
      <c r="B3829" s="109"/>
      <c r="C3829" s="109"/>
      <c r="D3829" s="109"/>
      <c r="E3829" s="109"/>
      <c r="F3829" s="109"/>
      <c r="G3829" s="109"/>
      <c r="H3829" s="109"/>
      <c r="I3829" s="110"/>
    </row>
    <row r="3830" spans="2:9">
      <c r="B3830" s="109"/>
      <c r="C3830" s="109"/>
      <c r="D3830" s="109"/>
      <c r="E3830" s="109"/>
      <c r="F3830" s="109"/>
      <c r="G3830" s="109"/>
      <c r="H3830" s="109"/>
      <c r="I3830" s="110"/>
    </row>
    <row r="3831" spans="2:9">
      <c r="B3831" s="109"/>
      <c r="C3831" s="109"/>
      <c r="D3831" s="109"/>
      <c r="E3831" s="109"/>
      <c r="F3831" s="109"/>
      <c r="G3831" s="109"/>
      <c r="H3831" s="109"/>
      <c r="I3831" s="110"/>
    </row>
    <row r="3832" spans="2:9">
      <c r="B3832" s="109"/>
      <c r="C3832" s="109"/>
      <c r="D3832" s="109"/>
      <c r="E3832" s="109"/>
      <c r="F3832" s="109"/>
      <c r="G3832" s="109"/>
      <c r="H3832" s="109"/>
      <c r="I3832" s="110"/>
    </row>
    <row r="3833" spans="2:9">
      <c r="B3833" s="109"/>
      <c r="C3833" s="109"/>
      <c r="D3833" s="109"/>
      <c r="E3833" s="109"/>
      <c r="F3833" s="109"/>
      <c r="G3833" s="109"/>
      <c r="H3833" s="109"/>
      <c r="I3833" s="110"/>
    </row>
    <row r="3834" spans="2:9">
      <c r="B3834" s="109"/>
      <c r="C3834" s="109"/>
      <c r="D3834" s="109"/>
      <c r="E3834" s="109"/>
      <c r="F3834" s="109"/>
      <c r="G3834" s="109"/>
      <c r="H3834" s="109"/>
      <c r="I3834" s="110"/>
    </row>
    <row r="3835" spans="2:9">
      <c r="B3835" s="109"/>
      <c r="C3835" s="109"/>
      <c r="D3835" s="109"/>
      <c r="E3835" s="109"/>
      <c r="F3835" s="109"/>
      <c r="G3835" s="109"/>
      <c r="H3835" s="109"/>
      <c r="I3835" s="110"/>
    </row>
    <row r="3836" spans="2:9">
      <c r="B3836" s="109"/>
      <c r="C3836" s="109"/>
      <c r="D3836" s="109"/>
      <c r="E3836" s="109"/>
      <c r="F3836" s="109"/>
      <c r="G3836" s="109"/>
      <c r="H3836" s="109"/>
      <c r="I3836" s="110"/>
    </row>
    <row r="3837" spans="2:9">
      <c r="B3837" s="109"/>
      <c r="C3837" s="109"/>
      <c r="D3837" s="109"/>
      <c r="E3837" s="109"/>
      <c r="F3837" s="109"/>
      <c r="G3837" s="109"/>
      <c r="H3837" s="109"/>
      <c r="I3837" s="110"/>
    </row>
    <row r="3838" spans="2:9">
      <c r="B3838" s="109"/>
      <c r="C3838" s="109"/>
      <c r="D3838" s="109"/>
      <c r="E3838" s="109"/>
      <c r="F3838" s="109"/>
      <c r="G3838" s="109"/>
      <c r="H3838" s="109"/>
      <c r="I3838" s="110"/>
    </row>
    <row r="3839" spans="2:9">
      <c r="B3839" s="109"/>
      <c r="C3839" s="109"/>
      <c r="D3839" s="109"/>
      <c r="E3839" s="109"/>
      <c r="F3839" s="109"/>
      <c r="G3839" s="109"/>
      <c r="H3839" s="109"/>
      <c r="I3839" s="110"/>
    </row>
    <row r="3840" spans="2:9">
      <c r="B3840" s="109"/>
      <c r="C3840" s="109"/>
      <c r="D3840" s="109"/>
      <c r="E3840" s="109"/>
      <c r="F3840" s="109"/>
      <c r="G3840" s="109"/>
      <c r="H3840" s="109"/>
      <c r="I3840" s="110"/>
    </row>
    <row r="3841" spans="2:9">
      <c r="B3841" s="109"/>
      <c r="C3841" s="109"/>
      <c r="D3841" s="109"/>
      <c r="E3841" s="109"/>
      <c r="F3841" s="109"/>
      <c r="G3841" s="109"/>
      <c r="H3841" s="109"/>
      <c r="I3841" s="110"/>
    </row>
    <row r="3842" spans="2:9">
      <c r="B3842" s="109"/>
      <c r="C3842" s="109"/>
      <c r="D3842" s="109"/>
      <c r="E3842" s="109"/>
      <c r="F3842" s="109"/>
      <c r="G3842" s="109"/>
      <c r="H3842" s="109"/>
      <c r="I3842" s="110"/>
    </row>
    <row r="3843" spans="2:9">
      <c r="B3843" s="109"/>
      <c r="C3843" s="109"/>
      <c r="D3843" s="109"/>
      <c r="E3843" s="109"/>
      <c r="F3843" s="109"/>
      <c r="G3843" s="109"/>
      <c r="H3843" s="109"/>
      <c r="I3843" s="110"/>
    </row>
    <row r="3844" spans="2:9">
      <c r="B3844" s="109"/>
      <c r="C3844" s="109"/>
      <c r="D3844" s="109"/>
      <c r="E3844" s="109"/>
      <c r="F3844" s="109"/>
      <c r="G3844" s="109"/>
      <c r="H3844" s="109"/>
      <c r="I3844" s="110"/>
    </row>
    <row r="3845" spans="2:9">
      <c r="B3845" s="109"/>
      <c r="C3845" s="109"/>
      <c r="D3845" s="109"/>
      <c r="E3845" s="109"/>
      <c r="F3845" s="109"/>
      <c r="G3845" s="109"/>
      <c r="H3845" s="109"/>
      <c r="I3845" s="110"/>
    </row>
    <row r="3846" spans="2:9">
      <c r="B3846" s="109"/>
      <c r="C3846" s="109"/>
      <c r="D3846" s="109"/>
      <c r="E3846" s="109"/>
      <c r="F3846" s="109"/>
      <c r="G3846" s="109"/>
      <c r="H3846" s="109"/>
      <c r="I3846" s="110"/>
    </row>
    <row r="3847" spans="2:9">
      <c r="B3847" s="109"/>
      <c r="C3847" s="109"/>
      <c r="D3847" s="109"/>
      <c r="E3847" s="109"/>
      <c r="F3847" s="109"/>
      <c r="G3847" s="109"/>
      <c r="H3847" s="109"/>
      <c r="I3847" s="110"/>
    </row>
    <row r="3848" spans="2:9">
      <c r="B3848" s="109"/>
      <c r="C3848" s="109"/>
      <c r="D3848" s="109"/>
      <c r="E3848" s="109"/>
      <c r="F3848" s="109"/>
      <c r="G3848" s="109"/>
      <c r="H3848" s="109"/>
      <c r="I3848" s="110"/>
    </row>
    <row r="3849" spans="2:9">
      <c r="B3849" s="109"/>
      <c r="C3849" s="109"/>
      <c r="D3849" s="109"/>
      <c r="E3849" s="109"/>
      <c r="F3849" s="109"/>
      <c r="G3849" s="109"/>
      <c r="H3849" s="109"/>
      <c r="I3849" s="110"/>
    </row>
    <row r="3850" spans="2:9">
      <c r="B3850" s="109"/>
      <c r="C3850" s="109"/>
      <c r="D3850" s="109"/>
      <c r="E3850" s="109"/>
      <c r="F3850" s="109"/>
      <c r="G3850" s="109"/>
      <c r="H3850" s="109"/>
      <c r="I3850" s="110"/>
    </row>
    <row r="3851" spans="2:9">
      <c r="B3851" s="109"/>
      <c r="C3851" s="109"/>
      <c r="D3851" s="109"/>
      <c r="E3851" s="109"/>
      <c r="F3851" s="109"/>
      <c r="G3851" s="109"/>
      <c r="H3851" s="109"/>
      <c r="I3851" s="110"/>
    </row>
    <row r="3852" spans="2:9">
      <c r="B3852" s="109"/>
      <c r="C3852" s="109"/>
      <c r="D3852" s="109"/>
      <c r="E3852" s="109"/>
      <c r="F3852" s="109"/>
      <c r="G3852" s="109"/>
      <c r="H3852" s="109"/>
      <c r="I3852" s="110"/>
    </row>
    <row r="3853" spans="2:9">
      <c r="B3853" s="109"/>
      <c r="C3853" s="109"/>
      <c r="D3853" s="109"/>
      <c r="E3853" s="109"/>
      <c r="F3853" s="109"/>
      <c r="G3853" s="109"/>
      <c r="H3853" s="109"/>
      <c r="I3853" s="110"/>
    </row>
    <row r="3854" spans="2:9">
      <c r="B3854" s="109"/>
      <c r="C3854" s="109"/>
      <c r="D3854" s="109"/>
      <c r="E3854" s="109"/>
      <c r="F3854" s="109"/>
      <c r="G3854" s="109"/>
      <c r="H3854" s="109"/>
      <c r="I3854" s="110"/>
    </row>
    <row r="3855" spans="2:9">
      <c r="B3855" s="109"/>
      <c r="C3855" s="109"/>
      <c r="D3855" s="109"/>
      <c r="E3855" s="109"/>
      <c r="F3855" s="109"/>
      <c r="G3855" s="109"/>
      <c r="H3855" s="109"/>
      <c r="I3855" s="110"/>
    </row>
    <row r="3856" spans="2:9">
      <c r="B3856" s="109"/>
      <c r="C3856" s="109"/>
      <c r="D3856" s="109"/>
      <c r="E3856" s="109"/>
      <c r="F3856" s="109"/>
      <c r="G3856" s="109"/>
      <c r="H3856" s="109"/>
      <c r="I3856" s="110"/>
    </row>
    <row r="3857" spans="2:9">
      <c r="B3857" s="109"/>
      <c r="C3857" s="109"/>
      <c r="D3857" s="109"/>
      <c r="E3857" s="109"/>
      <c r="F3857" s="109"/>
      <c r="G3857" s="109"/>
      <c r="H3857" s="109"/>
      <c r="I3857" s="110"/>
    </row>
    <row r="3858" spans="2:9">
      <c r="B3858" s="109"/>
      <c r="C3858" s="109"/>
      <c r="D3858" s="109"/>
      <c r="E3858" s="109"/>
      <c r="F3858" s="109"/>
      <c r="G3858" s="109"/>
      <c r="H3858" s="109"/>
      <c r="I3858" s="110"/>
    </row>
    <row r="3859" spans="2:9">
      <c r="B3859" s="109"/>
      <c r="C3859" s="109"/>
      <c r="D3859" s="109"/>
      <c r="E3859" s="109"/>
      <c r="F3859" s="109"/>
      <c r="G3859" s="109"/>
      <c r="H3859" s="109"/>
      <c r="I3859" s="110"/>
    </row>
    <row r="3860" spans="2:9">
      <c r="B3860" s="109"/>
      <c r="C3860" s="109"/>
      <c r="D3860" s="109"/>
      <c r="E3860" s="109"/>
      <c r="F3860" s="109"/>
      <c r="G3860" s="109"/>
      <c r="H3860" s="109"/>
      <c r="I3860" s="110"/>
    </row>
    <row r="3861" spans="2:9">
      <c r="B3861" s="109"/>
      <c r="C3861" s="109"/>
      <c r="D3861" s="109"/>
      <c r="E3861" s="109"/>
      <c r="F3861" s="109"/>
      <c r="G3861" s="109"/>
      <c r="H3861" s="109"/>
      <c r="I3861" s="110"/>
    </row>
    <row r="3862" spans="2:9">
      <c r="B3862" s="109"/>
      <c r="C3862" s="109"/>
      <c r="D3862" s="109"/>
      <c r="E3862" s="109"/>
      <c r="F3862" s="109"/>
      <c r="G3862" s="109"/>
      <c r="H3862" s="109"/>
      <c r="I3862" s="110"/>
    </row>
    <row r="3863" spans="2:9">
      <c r="B3863" s="109"/>
      <c r="C3863" s="109"/>
      <c r="D3863" s="109"/>
      <c r="E3863" s="109"/>
      <c r="F3863" s="109"/>
      <c r="G3863" s="109"/>
      <c r="H3863" s="109"/>
      <c r="I3863" s="110"/>
    </row>
    <row r="3864" spans="2:9">
      <c r="B3864" s="109"/>
      <c r="C3864" s="109"/>
      <c r="D3864" s="109"/>
      <c r="E3864" s="109"/>
      <c r="F3864" s="109"/>
      <c r="G3864" s="109"/>
      <c r="H3864" s="109"/>
      <c r="I3864" s="110"/>
    </row>
    <row r="3865" spans="2:9">
      <c r="B3865" s="109"/>
      <c r="C3865" s="109"/>
      <c r="D3865" s="109"/>
      <c r="E3865" s="109"/>
      <c r="F3865" s="109"/>
      <c r="G3865" s="109"/>
      <c r="H3865" s="109"/>
      <c r="I3865" s="110"/>
    </row>
    <row r="3866" spans="2:9">
      <c r="B3866" s="109"/>
      <c r="C3866" s="109"/>
      <c r="D3866" s="109"/>
      <c r="E3866" s="109"/>
      <c r="F3866" s="109"/>
      <c r="G3866" s="109"/>
      <c r="H3866" s="109"/>
      <c r="I3866" s="110"/>
    </row>
    <row r="3867" spans="2:9">
      <c r="B3867" s="109"/>
      <c r="C3867" s="109"/>
      <c r="D3867" s="109"/>
      <c r="E3867" s="109"/>
      <c r="F3867" s="109"/>
      <c r="G3867" s="109"/>
      <c r="H3867" s="109"/>
      <c r="I3867" s="110"/>
    </row>
    <row r="3868" spans="2:9">
      <c r="B3868" s="109"/>
      <c r="C3868" s="109"/>
      <c r="D3868" s="109"/>
      <c r="E3868" s="109"/>
      <c r="F3868" s="109"/>
      <c r="G3868" s="109"/>
      <c r="H3868" s="109"/>
      <c r="I3868" s="110"/>
    </row>
    <row r="3869" spans="2:9">
      <c r="B3869" s="109"/>
      <c r="C3869" s="109"/>
      <c r="D3869" s="109"/>
      <c r="E3869" s="109"/>
      <c r="F3869" s="109"/>
      <c r="G3869" s="109"/>
      <c r="H3869" s="109"/>
      <c r="I3869" s="110"/>
    </row>
    <row r="3870" spans="2:9">
      <c r="B3870" s="109"/>
      <c r="C3870" s="109"/>
      <c r="D3870" s="109"/>
      <c r="E3870" s="109"/>
      <c r="F3870" s="109"/>
      <c r="G3870" s="109"/>
      <c r="H3870" s="109"/>
      <c r="I3870" s="110"/>
    </row>
    <row r="3871" spans="2:9">
      <c r="B3871" s="109"/>
      <c r="C3871" s="109"/>
      <c r="D3871" s="109"/>
      <c r="E3871" s="109"/>
      <c r="F3871" s="109"/>
      <c r="G3871" s="109"/>
      <c r="H3871" s="109"/>
      <c r="I3871" s="110"/>
    </row>
    <row r="3872" spans="2:9">
      <c r="B3872" s="109"/>
      <c r="C3872" s="109"/>
      <c r="D3872" s="109"/>
      <c r="E3872" s="109"/>
      <c r="F3872" s="109"/>
      <c r="G3872" s="109"/>
      <c r="H3872" s="109"/>
      <c r="I3872" s="110"/>
    </row>
    <row r="3873" spans="2:9">
      <c r="B3873" s="109"/>
      <c r="C3873" s="109"/>
      <c r="D3873" s="109"/>
      <c r="E3873" s="109"/>
      <c r="F3873" s="109"/>
      <c r="G3873" s="109"/>
      <c r="H3873" s="109"/>
      <c r="I3873" s="110"/>
    </row>
    <row r="3874" spans="2:9">
      <c r="B3874" s="109"/>
      <c r="C3874" s="109"/>
      <c r="D3874" s="109"/>
      <c r="E3874" s="109"/>
      <c r="F3874" s="109"/>
      <c r="G3874" s="109"/>
      <c r="H3874" s="109"/>
      <c r="I3874" s="110"/>
    </row>
    <row r="3875" spans="2:9">
      <c r="B3875" s="109"/>
      <c r="C3875" s="109"/>
      <c r="D3875" s="109"/>
      <c r="E3875" s="109"/>
      <c r="F3875" s="109"/>
      <c r="G3875" s="109"/>
      <c r="H3875" s="109"/>
      <c r="I3875" s="110"/>
    </row>
    <row r="3876" spans="2:9">
      <c r="B3876" s="109"/>
      <c r="C3876" s="109"/>
      <c r="D3876" s="109"/>
      <c r="E3876" s="109"/>
      <c r="F3876" s="109"/>
      <c r="G3876" s="109"/>
      <c r="H3876" s="109"/>
      <c r="I3876" s="110"/>
    </row>
    <row r="3877" spans="2:9">
      <c r="B3877" s="109"/>
      <c r="C3877" s="109"/>
      <c r="D3877" s="109"/>
      <c r="E3877" s="109"/>
      <c r="F3877" s="109"/>
      <c r="G3877" s="109"/>
      <c r="H3877" s="109"/>
      <c r="I3877" s="110"/>
    </row>
    <row r="3878" spans="2:9">
      <c r="B3878" s="109"/>
      <c r="C3878" s="109"/>
      <c r="D3878" s="109"/>
      <c r="E3878" s="109"/>
      <c r="F3878" s="109"/>
      <c r="G3878" s="109"/>
      <c r="H3878" s="109"/>
      <c r="I3878" s="110"/>
    </row>
    <row r="3879" spans="2:9">
      <c r="B3879" s="109"/>
      <c r="C3879" s="109"/>
      <c r="D3879" s="109"/>
      <c r="E3879" s="109"/>
      <c r="F3879" s="109"/>
      <c r="G3879" s="109"/>
      <c r="H3879" s="109"/>
      <c r="I3879" s="110"/>
    </row>
    <row r="3880" spans="2:9">
      <c r="B3880" s="109"/>
      <c r="C3880" s="109"/>
      <c r="D3880" s="109"/>
      <c r="E3880" s="109"/>
      <c r="F3880" s="109"/>
      <c r="G3880" s="109"/>
      <c r="H3880" s="109"/>
      <c r="I3880" s="110"/>
    </row>
    <row r="3881" spans="2:9">
      <c r="B3881" s="109"/>
      <c r="C3881" s="109"/>
      <c r="D3881" s="109"/>
      <c r="E3881" s="109"/>
      <c r="F3881" s="109"/>
      <c r="G3881" s="109"/>
      <c r="H3881" s="109"/>
      <c r="I3881" s="110"/>
    </row>
    <row r="3882" spans="2:9">
      <c r="B3882" s="109"/>
      <c r="C3882" s="109"/>
      <c r="D3882" s="109"/>
      <c r="E3882" s="109"/>
      <c r="F3882" s="109"/>
      <c r="G3882" s="109"/>
      <c r="H3882" s="109"/>
      <c r="I3882" s="110"/>
    </row>
    <row r="3883" spans="2:9">
      <c r="B3883" s="109"/>
      <c r="C3883" s="109"/>
      <c r="D3883" s="109"/>
      <c r="E3883" s="109"/>
      <c r="F3883" s="109"/>
      <c r="G3883" s="109"/>
      <c r="H3883" s="109"/>
      <c r="I3883" s="110"/>
    </row>
    <row r="3884" spans="2:9">
      <c r="B3884" s="109"/>
      <c r="C3884" s="109"/>
      <c r="D3884" s="109"/>
      <c r="E3884" s="109"/>
      <c r="F3884" s="109"/>
      <c r="G3884" s="109"/>
      <c r="H3884" s="109"/>
      <c r="I3884" s="110"/>
    </row>
    <row r="3885" spans="2:9">
      <c r="B3885" s="109"/>
      <c r="C3885" s="109"/>
      <c r="D3885" s="109"/>
      <c r="E3885" s="109"/>
      <c r="F3885" s="109"/>
      <c r="G3885" s="109"/>
      <c r="H3885" s="109"/>
      <c r="I3885" s="110"/>
    </row>
    <row r="3886" spans="2:9">
      <c r="B3886" s="109"/>
      <c r="C3886" s="109"/>
      <c r="D3886" s="109"/>
      <c r="E3886" s="109"/>
      <c r="F3886" s="109"/>
      <c r="G3886" s="109"/>
      <c r="H3886" s="109"/>
      <c r="I3886" s="110"/>
    </row>
    <row r="3887" spans="2:9">
      <c r="B3887" s="109"/>
      <c r="C3887" s="109"/>
      <c r="D3887" s="109"/>
      <c r="E3887" s="109"/>
      <c r="F3887" s="109"/>
      <c r="G3887" s="109"/>
      <c r="H3887" s="109"/>
      <c r="I3887" s="110"/>
    </row>
    <row r="3888" spans="2:9">
      <c r="B3888" s="109"/>
      <c r="C3888" s="109"/>
      <c r="D3888" s="109"/>
      <c r="E3888" s="109"/>
      <c r="F3888" s="109"/>
      <c r="G3888" s="109"/>
      <c r="H3888" s="109"/>
      <c r="I3888" s="110"/>
    </row>
    <row r="3889" spans="2:9">
      <c r="B3889" s="109"/>
      <c r="C3889" s="109"/>
      <c r="D3889" s="109"/>
      <c r="E3889" s="109"/>
      <c r="F3889" s="109"/>
      <c r="G3889" s="109"/>
      <c r="H3889" s="109"/>
      <c r="I3889" s="110"/>
    </row>
    <row r="3890" spans="2:9">
      <c r="B3890" s="109"/>
      <c r="C3890" s="109"/>
      <c r="D3890" s="109"/>
      <c r="E3890" s="109"/>
      <c r="F3890" s="109"/>
      <c r="G3890" s="109"/>
      <c r="H3890" s="109"/>
      <c r="I3890" s="110"/>
    </row>
    <row r="3891" spans="2:9">
      <c r="B3891" s="109"/>
      <c r="C3891" s="109"/>
      <c r="D3891" s="109"/>
      <c r="E3891" s="109"/>
      <c r="F3891" s="109"/>
      <c r="G3891" s="109"/>
      <c r="H3891" s="109"/>
      <c r="I3891" s="110"/>
    </row>
    <row r="3892" spans="2:9">
      <c r="B3892" s="109"/>
      <c r="C3892" s="109"/>
      <c r="D3892" s="109"/>
      <c r="E3892" s="109"/>
      <c r="F3892" s="109"/>
      <c r="G3892" s="109"/>
      <c r="H3892" s="109"/>
      <c r="I3892" s="110"/>
    </row>
    <row r="3893" spans="2:9">
      <c r="B3893" s="109"/>
      <c r="C3893" s="109"/>
      <c r="D3893" s="109"/>
      <c r="E3893" s="109"/>
      <c r="F3893" s="109"/>
      <c r="G3893" s="109"/>
      <c r="H3893" s="109"/>
      <c r="I3893" s="110"/>
    </row>
    <row r="3894" spans="2:9">
      <c r="B3894" s="109"/>
      <c r="C3894" s="109"/>
      <c r="D3894" s="109"/>
      <c r="E3894" s="109"/>
      <c r="F3894" s="109"/>
      <c r="G3894" s="109"/>
      <c r="H3894" s="109"/>
      <c r="I3894" s="110"/>
    </row>
    <row r="3895" spans="2:9">
      <c r="B3895" s="109"/>
      <c r="C3895" s="109"/>
      <c r="D3895" s="109"/>
      <c r="E3895" s="109"/>
      <c r="F3895" s="109"/>
      <c r="G3895" s="109"/>
      <c r="H3895" s="109"/>
      <c r="I3895" s="110"/>
    </row>
    <row r="3896" spans="2:9">
      <c r="B3896" s="109"/>
      <c r="C3896" s="109"/>
      <c r="D3896" s="109"/>
      <c r="E3896" s="109"/>
      <c r="F3896" s="109"/>
      <c r="G3896" s="109"/>
      <c r="H3896" s="109"/>
      <c r="I3896" s="110"/>
    </row>
    <row r="3897" spans="2:9">
      <c r="B3897" s="109"/>
      <c r="C3897" s="109"/>
      <c r="D3897" s="109"/>
      <c r="E3897" s="109"/>
      <c r="F3897" s="109"/>
      <c r="G3897" s="109"/>
      <c r="H3897" s="109"/>
      <c r="I3897" s="110"/>
    </row>
    <row r="3898" spans="2:9">
      <c r="B3898" s="109"/>
      <c r="C3898" s="109"/>
      <c r="D3898" s="109"/>
      <c r="E3898" s="109"/>
      <c r="F3898" s="109"/>
      <c r="G3898" s="109"/>
      <c r="H3898" s="109"/>
      <c r="I3898" s="110"/>
    </row>
    <row r="3899" spans="2:9">
      <c r="B3899" s="109"/>
      <c r="C3899" s="109"/>
      <c r="D3899" s="109"/>
      <c r="E3899" s="109"/>
      <c r="F3899" s="109"/>
      <c r="G3899" s="109"/>
      <c r="H3899" s="109"/>
      <c r="I3899" s="110"/>
    </row>
    <row r="3900" spans="2:9">
      <c r="B3900" s="109"/>
      <c r="C3900" s="109"/>
      <c r="D3900" s="109"/>
      <c r="E3900" s="109"/>
      <c r="F3900" s="109"/>
      <c r="G3900" s="109"/>
      <c r="H3900" s="109"/>
      <c r="I3900" s="110"/>
    </row>
    <row r="3901" spans="2:9">
      <c r="B3901" s="109"/>
      <c r="C3901" s="109"/>
      <c r="D3901" s="109"/>
      <c r="E3901" s="109"/>
      <c r="F3901" s="109"/>
      <c r="G3901" s="109"/>
      <c r="H3901" s="109"/>
      <c r="I3901" s="110"/>
    </row>
    <row r="3902" spans="2:9">
      <c r="B3902" s="109"/>
      <c r="C3902" s="109"/>
      <c r="D3902" s="109"/>
      <c r="E3902" s="109"/>
      <c r="F3902" s="109"/>
      <c r="G3902" s="109"/>
      <c r="H3902" s="109"/>
      <c r="I3902" s="110"/>
    </row>
    <row r="3903" spans="2:9">
      <c r="B3903" s="109"/>
      <c r="C3903" s="109"/>
      <c r="D3903" s="109"/>
      <c r="E3903" s="109"/>
      <c r="F3903" s="109"/>
      <c r="G3903" s="109"/>
      <c r="H3903" s="109"/>
      <c r="I3903" s="110"/>
    </row>
    <row r="3904" spans="2:9">
      <c r="B3904" s="109"/>
      <c r="C3904" s="109"/>
      <c r="D3904" s="109"/>
      <c r="E3904" s="109"/>
      <c r="F3904" s="109"/>
      <c r="G3904" s="109"/>
      <c r="H3904" s="109"/>
      <c r="I3904" s="110"/>
    </row>
    <row r="3905" spans="2:9">
      <c r="B3905" s="109"/>
      <c r="C3905" s="109"/>
      <c r="D3905" s="109"/>
      <c r="E3905" s="109"/>
      <c r="F3905" s="109"/>
      <c r="G3905" s="109"/>
      <c r="H3905" s="109"/>
      <c r="I3905" s="110"/>
    </row>
    <row r="3906" spans="2:9">
      <c r="B3906" s="109"/>
      <c r="C3906" s="109"/>
      <c r="D3906" s="109"/>
      <c r="E3906" s="109"/>
      <c r="F3906" s="109"/>
      <c r="G3906" s="109"/>
      <c r="H3906" s="109"/>
      <c r="I3906" s="110"/>
    </row>
    <row r="3907" spans="2:9">
      <c r="B3907" s="109"/>
      <c r="C3907" s="109"/>
      <c r="D3907" s="109"/>
      <c r="E3907" s="109"/>
      <c r="F3907" s="109"/>
      <c r="G3907" s="109"/>
      <c r="H3907" s="109"/>
      <c r="I3907" s="110"/>
    </row>
    <row r="3908" spans="2:9">
      <c r="B3908" s="109"/>
      <c r="C3908" s="109"/>
      <c r="D3908" s="109"/>
      <c r="E3908" s="109"/>
      <c r="F3908" s="109"/>
      <c r="G3908" s="109"/>
      <c r="H3908" s="109"/>
      <c r="I3908" s="110"/>
    </row>
    <row r="3909" spans="2:9">
      <c r="B3909" s="109"/>
      <c r="C3909" s="109"/>
      <c r="D3909" s="109"/>
      <c r="E3909" s="109"/>
      <c r="F3909" s="109"/>
      <c r="G3909" s="109"/>
      <c r="H3909" s="109"/>
      <c r="I3909" s="110"/>
    </row>
    <row r="3910" spans="2:9">
      <c r="B3910" s="109"/>
      <c r="C3910" s="109"/>
      <c r="D3910" s="109"/>
      <c r="E3910" s="109"/>
      <c r="F3910" s="109"/>
      <c r="G3910" s="109"/>
      <c r="H3910" s="109"/>
      <c r="I3910" s="110"/>
    </row>
    <row r="3911" spans="2:9">
      <c r="B3911" s="109"/>
      <c r="C3911" s="109"/>
      <c r="D3911" s="109"/>
      <c r="E3911" s="109"/>
      <c r="F3911" s="109"/>
      <c r="G3911" s="109"/>
      <c r="H3911" s="109"/>
      <c r="I3911" s="110"/>
    </row>
    <row r="3912" spans="2:9">
      <c r="B3912" s="109"/>
      <c r="C3912" s="109"/>
      <c r="D3912" s="109"/>
      <c r="E3912" s="109"/>
      <c r="F3912" s="109"/>
      <c r="G3912" s="109"/>
      <c r="H3912" s="109"/>
      <c r="I3912" s="110"/>
    </row>
    <row r="3913" spans="2:9">
      <c r="B3913" s="109"/>
      <c r="C3913" s="109"/>
      <c r="D3913" s="109"/>
      <c r="E3913" s="109"/>
      <c r="F3913" s="109"/>
      <c r="G3913" s="109"/>
      <c r="H3913" s="109"/>
      <c r="I3913" s="110"/>
    </row>
    <row r="3914" spans="2:9">
      <c r="B3914" s="109"/>
      <c r="C3914" s="109"/>
      <c r="D3914" s="109"/>
      <c r="E3914" s="109"/>
      <c r="F3914" s="109"/>
      <c r="G3914" s="109"/>
      <c r="H3914" s="109"/>
      <c r="I3914" s="110"/>
    </row>
    <row r="3915" spans="2:9">
      <c r="B3915" s="109"/>
      <c r="C3915" s="109"/>
      <c r="D3915" s="109"/>
      <c r="E3915" s="109"/>
      <c r="F3915" s="109"/>
      <c r="G3915" s="109"/>
      <c r="H3915" s="109"/>
      <c r="I3915" s="110"/>
    </row>
    <row r="3916" spans="2:9">
      <c r="B3916" s="109"/>
      <c r="C3916" s="109"/>
      <c r="D3916" s="109"/>
      <c r="E3916" s="109"/>
      <c r="F3916" s="109"/>
      <c r="G3916" s="109"/>
      <c r="H3916" s="109"/>
      <c r="I3916" s="110"/>
    </row>
    <row r="3917" spans="2:9">
      <c r="B3917" s="109"/>
      <c r="C3917" s="109"/>
      <c r="D3917" s="109"/>
      <c r="E3917" s="109"/>
      <c r="F3917" s="109"/>
      <c r="G3917" s="109"/>
      <c r="H3917" s="109"/>
      <c r="I3917" s="110"/>
    </row>
    <row r="3918" spans="2:9">
      <c r="B3918" s="109"/>
      <c r="C3918" s="109"/>
      <c r="D3918" s="109"/>
      <c r="E3918" s="109"/>
      <c r="F3918" s="109"/>
      <c r="G3918" s="109"/>
      <c r="H3918" s="109"/>
      <c r="I3918" s="110"/>
    </row>
    <row r="3919" spans="2:9">
      <c r="B3919" s="109"/>
      <c r="C3919" s="109"/>
      <c r="D3919" s="109"/>
      <c r="E3919" s="109"/>
      <c r="F3919" s="109"/>
      <c r="G3919" s="109"/>
      <c r="H3919" s="109"/>
      <c r="I3919" s="110"/>
    </row>
    <row r="3920" spans="2:9">
      <c r="B3920" s="109"/>
      <c r="C3920" s="109"/>
      <c r="D3920" s="109"/>
      <c r="E3920" s="109"/>
      <c r="F3920" s="109"/>
      <c r="G3920" s="109"/>
      <c r="H3920" s="109"/>
      <c r="I3920" s="110"/>
    </row>
    <row r="3921" spans="2:9">
      <c r="B3921" s="109"/>
      <c r="C3921" s="109"/>
      <c r="D3921" s="109"/>
      <c r="E3921" s="109"/>
      <c r="F3921" s="109"/>
      <c r="G3921" s="109"/>
      <c r="H3921" s="109"/>
      <c r="I3921" s="110"/>
    </row>
    <row r="3922" spans="2:9">
      <c r="B3922" s="109"/>
      <c r="C3922" s="109"/>
      <c r="D3922" s="109"/>
      <c r="E3922" s="109"/>
      <c r="F3922" s="109"/>
      <c r="G3922" s="109"/>
      <c r="H3922" s="109"/>
      <c r="I3922" s="110"/>
    </row>
    <row r="3923" spans="2:9">
      <c r="B3923" s="109"/>
      <c r="C3923" s="109"/>
      <c r="D3923" s="109"/>
      <c r="E3923" s="109"/>
      <c r="F3923" s="109"/>
      <c r="G3923" s="109"/>
      <c r="H3923" s="109"/>
      <c r="I3923" s="110"/>
    </row>
    <row r="3924" spans="2:9">
      <c r="B3924" s="109"/>
      <c r="C3924" s="109"/>
      <c r="D3924" s="109"/>
      <c r="E3924" s="109"/>
      <c r="F3924" s="109"/>
      <c r="G3924" s="109"/>
      <c r="H3924" s="109"/>
      <c r="I3924" s="110"/>
    </row>
    <row r="3925" spans="2:9">
      <c r="B3925" s="109"/>
      <c r="C3925" s="109"/>
      <c r="D3925" s="109"/>
      <c r="E3925" s="109"/>
      <c r="F3925" s="109"/>
      <c r="G3925" s="109"/>
      <c r="H3925" s="109"/>
      <c r="I3925" s="110"/>
    </row>
    <row r="3926" spans="2:9">
      <c r="B3926" s="109"/>
      <c r="C3926" s="109"/>
      <c r="D3926" s="109"/>
      <c r="E3926" s="109"/>
      <c r="F3926" s="109"/>
      <c r="G3926" s="109"/>
      <c r="H3926" s="109"/>
      <c r="I3926" s="110"/>
    </row>
    <row r="3927" spans="2:9">
      <c r="B3927" s="109"/>
      <c r="C3927" s="109"/>
      <c r="D3927" s="109"/>
      <c r="E3927" s="109"/>
      <c r="F3927" s="109"/>
      <c r="G3927" s="109"/>
      <c r="H3927" s="109"/>
      <c r="I3927" s="110"/>
    </row>
    <row r="3928" spans="2:9">
      <c r="B3928" s="109"/>
      <c r="C3928" s="109"/>
      <c r="D3928" s="109"/>
      <c r="E3928" s="109"/>
      <c r="F3928" s="109"/>
      <c r="G3928" s="109"/>
      <c r="H3928" s="109"/>
      <c r="I3928" s="110"/>
    </row>
    <row r="3929" spans="2:9">
      <c r="B3929" s="109"/>
      <c r="C3929" s="109"/>
      <c r="D3929" s="109"/>
      <c r="E3929" s="109"/>
      <c r="F3929" s="109"/>
      <c r="G3929" s="109"/>
      <c r="H3929" s="109"/>
      <c r="I3929" s="110"/>
    </row>
    <row r="3930" spans="2:9">
      <c r="B3930" s="109"/>
      <c r="C3930" s="109"/>
      <c r="D3930" s="109"/>
      <c r="E3930" s="109"/>
      <c r="F3930" s="109"/>
      <c r="G3930" s="109"/>
      <c r="H3930" s="109"/>
      <c r="I3930" s="110"/>
    </row>
    <row r="3931" spans="2:9">
      <c r="B3931" s="109"/>
      <c r="C3931" s="109"/>
      <c r="D3931" s="109"/>
      <c r="E3931" s="109"/>
      <c r="F3931" s="109"/>
      <c r="G3931" s="109"/>
      <c r="H3931" s="109"/>
      <c r="I3931" s="110"/>
    </row>
    <row r="3932" spans="2:9">
      <c r="B3932" s="109"/>
      <c r="C3932" s="109"/>
      <c r="D3932" s="109"/>
      <c r="E3932" s="109"/>
      <c r="F3932" s="109"/>
      <c r="G3932" s="109"/>
      <c r="H3932" s="109"/>
      <c r="I3932" s="110"/>
    </row>
    <row r="3933" spans="2:9">
      <c r="B3933" s="109"/>
      <c r="C3933" s="109"/>
      <c r="D3933" s="109"/>
      <c r="E3933" s="109"/>
      <c r="F3933" s="109"/>
      <c r="G3933" s="109"/>
      <c r="H3933" s="109"/>
      <c r="I3933" s="110"/>
    </row>
    <row r="3934" spans="2:9">
      <c r="B3934" s="109"/>
      <c r="C3934" s="109"/>
      <c r="D3934" s="109"/>
      <c r="E3934" s="109"/>
      <c r="F3934" s="109"/>
      <c r="G3934" s="109"/>
      <c r="H3934" s="109"/>
      <c r="I3934" s="110"/>
    </row>
    <row r="3935" spans="2:9">
      <c r="B3935" s="109"/>
      <c r="C3935" s="109"/>
      <c r="D3935" s="109"/>
      <c r="E3935" s="109"/>
      <c r="F3935" s="109"/>
      <c r="G3935" s="109"/>
      <c r="H3935" s="109"/>
      <c r="I3935" s="110"/>
    </row>
    <row r="3936" spans="2:9">
      <c r="B3936" s="109"/>
      <c r="C3936" s="109"/>
      <c r="D3936" s="109"/>
      <c r="E3936" s="109"/>
      <c r="F3936" s="109"/>
      <c r="G3936" s="109"/>
      <c r="H3936" s="109"/>
      <c r="I3936" s="110"/>
    </row>
    <row r="3937" spans="2:9">
      <c r="B3937" s="109"/>
      <c r="C3937" s="109"/>
      <c r="D3937" s="109"/>
      <c r="E3937" s="109"/>
      <c r="F3937" s="109"/>
      <c r="G3937" s="109"/>
      <c r="H3937" s="109"/>
      <c r="I3937" s="110"/>
    </row>
    <row r="3938" spans="2:9">
      <c r="B3938" s="109"/>
      <c r="C3938" s="109"/>
      <c r="D3938" s="109"/>
      <c r="E3938" s="109"/>
      <c r="F3938" s="109"/>
      <c r="G3938" s="109"/>
      <c r="H3938" s="109"/>
      <c r="I3938" s="110"/>
    </row>
    <row r="3939" spans="2:9">
      <c r="B3939" s="109"/>
      <c r="C3939" s="109"/>
      <c r="D3939" s="109"/>
      <c r="E3939" s="109"/>
      <c r="F3939" s="109"/>
      <c r="G3939" s="109"/>
      <c r="H3939" s="109"/>
      <c r="I3939" s="110"/>
    </row>
    <row r="3940" spans="2:9">
      <c r="B3940" s="109"/>
      <c r="C3940" s="109"/>
      <c r="D3940" s="109"/>
      <c r="E3940" s="109"/>
      <c r="F3940" s="109"/>
      <c r="G3940" s="109"/>
      <c r="H3940" s="109"/>
      <c r="I3940" s="110"/>
    </row>
    <row r="3941" spans="2:9">
      <c r="B3941" s="109"/>
      <c r="C3941" s="109"/>
      <c r="D3941" s="109"/>
      <c r="E3941" s="109"/>
      <c r="F3941" s="109"/>
      <c r="G3941" s="109"/>
      <c r="H3941" s="109"/>
      <c r="I3941" s="110"/>
    </row>
    <row r="3942" spans="2:9">
      <c r="B3942" s="109"/>
      <c r="C3942" s="109"/>
      <c r="D3942" s="109"/>
      <c r="E3942" s="109"/>
      <c r="F3942" s="109"/>
      <c r="G3942" s="109"/>
      <c r="H3942" s="109"/>
      <c r="I3942" s="110"/>
    </row>
    <row r="3943" spans="2:9">
      <c r="B3943" s="109"/>
      <c r="C3943" s="109"/>
      <c r="D3943" s="109"/>
      <c r="E3943" s="109"/>
      <c r="F3943" s="109"/>
      <c r="G3943" s="109"/>
      <c r="H3943" s="109"/>
      <c r="I3943" s="110"/>
    </row>
    <row r="3944" spans="2:9">
      <c r="B3944" s="109"/>
      <c r="C3944" s="109"/>
      <c r="D3944" s="109"/>
      <c r="E3944" s="109"/>
      <c r="F3944" s="109"/>
      <c r="G3944" s="109"/>
      <c r="H3944" s="109"/>
      <c r="I3944" s="110"/>
    </row>
    <row r="3945" spans="2:9">
      <c r="B3945" s="109"/>
      <c r="C3945" s="109"/>
      <c r="D3945" s="109"/>
      <c r="E3945" s="109"/>
      <c r="F3945" s="109"/>
      <c r="G3945" s="109"/>
      <c r="H3945" s="109"/>
      <c r="I3945" s="110"/>
    </row>
    <row r="3946" spans="2:9">
      <c r="B3946" s="109"/>
      <c r="C3946" s="109"/>
      <c r="D3946" s="109"/>
      <c r="E3946" s="109"/>
      <c r="F3946" s="109"/>
      <c r="G3946" s="109"/>
      <c r="H3946" s="109"/>
      <c r="I3946" s="110"/>
    </row>
    <row r="3947" spans="2:9">
      <c r="B3947" s="109"/>
      <c r="C3947" s="109"/>
      <c r="D3947" s="109"/>
      <c r="E3947" s="109"/>
      <c r="F3947" s="109"/>
      <c r="G3947" s="109"/>
      <c r="H3947" s="109"/>
      <c r="I3947" s="110"/>
    </row>
    <row r="3948" spans="2:9">
      <c r="B3948" s="109"/>
      <c r="C3948" s="109"/>
      <c r="D3948" s="109"/>
      <c r="E3948" s="109"/>
      <c r="F3948" s="109"/>
      <c r="G3948" s="109"/>
      <c r="H3948" s="109"/>
      <c r="I3948" s="110"/>
    </row>
    <row r="3949" spans="2:9">
      <c r="B3949" s="109"/>
      <c r="C3949" s="109"/>
      <c r="D3949" s="109"/>
      <c r="E3949" s="109"/>
      <c r="F3949" s="109"/>
      <c r="G3949" s="109"/>
      <c r="H3949" s="109"/>
      <c r="I3949" s="110"/>
    </row>
    <row r="3950" spans="2:9">
      <c r="B3950" s="109"/>
      <c r="C3950" s="109"/>
      <c r="D3950" s="109"/>
      <c r="E3950" s="109"/>
      <c r="F3950" s="109"/>
      <c r="G3950" s="109"/>
      <c r="H3950" s="109"/>
      <c r="I3950" s="110"/>
    </row>
    <row r="3951" spans="2:9">
      <c r="B3951" s="109"/>
      <c r="C3951" s="109"/>
      <c r="D3951" s="109"/>
      <c r="E3951" s="109"/>
      <c r="F3951" s="109"/>
      <c r="G3951" s="109"/>
      <c r="H3951" s="109"/>
      <c r="I3951" s="110"/>
    </row>
    <row r="3952" spans="2:9">
      <c r="B3952" s="109"/>
      <c r="C3952" s="109"/>
      <c r="D3952" s="109"/>
      <c r="E3952" s="109"/>
      <c r="F3952" s="109"/>
      <c r="G3952" s="109"/>
      <c r="H3952" s="109"/>
      <c r="I3952" s="110"/>
    </row>
    <row r="3953" spans="2:9">
      <c r="B3953" s="109"/>
      <c r="C3953" s="109"/>
      <c r="D3953" s="109"/>
      <c r="E3953" s="109"/>
      <c r="F3953" s="109"/>
      <c r="G3953" s="109"/>
      <c r="H3953" s="109"/>
      <c r="I3953" s="110"/>
    </row>
    <row r="3954" spans="2:9">
      <c r="B3954" s="109"/>
      <c r="C3954" s="109"/>
      <c r="D3954" s="109"/>
      <c r="E3954" s="109"/>
      <c r="F3954" s="109"/>
      <c r="G3954" s="109"/>
      <c r="H3954" s="109"/>
      <c r="I3954" s="110"/>
    </row>
    <row r="3955" spans="2:9">
      <c r="B3955" s="109"/>
      <c r="C3955" s="109"/>
      <c r="D3955" s="109"/>
      <c r="E3955" s="109"/>
      <c r="F3955" s="109"/>
      <c r="G3955" s="109"/>
      <c r="H3955" s="109"/>
      <c r="I3955" s="110"/>
    </row>
    <row r="3956" spans="2:9">
      <c r="B3956" s="109"/>
      <c r="C3956" s="109"/>
      <c r="D3956" s="109"/>
      <c r="E3956" s="109"/>
      <c r="F3956" s="109"/>
      <c r="G3956" s="109"/>
      <c r="H3956" s="109"/>
      <c r="I3956" s="110"/>
    </row>
    <row r="3957" spans="2:9">
      <c r="B3957" s="109"/>
      <c r="C3957" s="109"/>
      <c r="D3957" s="109"/>
      <c r="E3957" s="109"/>
      <c r="F3957" s="109"/>
      <c r="G3957" s="109"/>
      <c r="H3957" s="109"/>
      <c r="I3957" s="110"/>
    </row>
    <row r="3958" spans="2:9">
      <c r="B3958" s="109"/>
      <c r="C3958" s="109"/>
      <c r="D3958" s="109"/>
      <c r="E3958" s="109"/>
      <c r="F3958" s="109"/>
      <c r="G3958" s="109"/>
      <c r="H3958" s="109"/>
      <c r="I3958" s="110"/>
    </row>
    <row r="3959" spans="2:9">
      <c r="B3959" s="109"/>
      <c r="C3959" s="109"/>
      <c r="D3959" s="109"/>
      <c r="E3959" s="109"/>
      <c r="F3959" s="109"/>
      <c r="G3959" s="109"/>
      <c r="H3959" s="109"/>
      <c r="I3959" s="110"/>
    </row>
    <row r="3960" spans="2:9">
      <c r="B3960" s="109"/>
      <c r="C3960" s="109"/>
      <c r="D3960" s="109"/>
      <c r="E3960" s="109"/>
      <c r="F3960" s="109"/>
      <c r="G3960" s="109"/>
      <c r="H3960" s="109"/>
      <c r="I3960" s="110"/>
    </row>
    <row r="3961" spans="2:9">
      <c r="B3961" s="109"/>
      <c r="C3961" s="109"/>
      <c r="D3961" s="109"/>
      <c r="E3961" s="109"/>
      <c r="F3961" s="109"/>
      <c r="G3961" s="109"/>
      <c r="H3961" s="109"/>
      <c r="I3961" s="110"/>
    </row>
    <row r="3962" spans="2:9">
      <c r="B3962" s="109"/>
      <c r="C3962" s="109"/>
      <c r="D3962" s="109"/>
      <c r="E3962" s="109"/>
      <c r="F3962" s="109"/>
      <c r="G3962" s="109"/>
      <c r="H3962" s="109"/>
      <c r="I3962" s="110"/>
    </row>
    <row r="3963" spans="2:9">
      <c r="B3963" s="109"/>
      <c r="C3963" s="109"/>
      <c r="D3963" s="109"/>
      <c r="E3963" s="109"/>
      <c r="F3963" s="109"/>
      <c r="G3963" s="109"/>
      <c r="H3963" s="109"/>
      <c r="I3963" s="110"/>
    </row>
    <row r="3964" spans="2:9">
      <c r="B3964" s="109"/>
      <c r="C3964" s="109"/>
      <c r="D3964" s="109"/>
      <c r="E3964" s="109"/>
      <c r="F3964" s="109"/>
      <c r="G3964" s="109"/>
      <c r="H3964" s="109"/>
      <c r="I3964" s="110"/>
    </row>
    <row r="3965" spans="2:9">
      <c r="B3965" s="109"/>
      <c r="C3965" s="109"/>
      <c r="D3965" s="109"/>
      <c r="E3965" s="109"/>
      <c r="F3965" s="109"/>
      <c r="G3965" s="109"/>
      <c r="H3965" s="109"/>
      <c r="I3965" s="110"/>
    </row>
    <row r="3966" spans="2:9">
      <c r="B3966" s="109"/>
      <c r="C3966" s="109"/>
      <c r="D3966" s="109"/>
      <c r="E3966" s="109"/>
      <c r="F3966" s="109"/>
      <c r="G3966" s="109"/>
      <c r="H3966" s="109"/>
      <c r="I3966" s="110"/>
    </row>
    <row r="3967" spans="2:9">
      <c r="B3967" s="109"/>
      <c r="C3967" s="109"/>
      <c r="D3967" s="109"/>
      <c r="E3967" s="109"/>
      <c r="F3967" s="109"/>
      <c r="G3967" s="109"/>
      <c r="H3967" s="109"/>
      <c r="I3967" s="110"/>
    </row>
    <row r="3968" spans="2:9">
      <c r="B3968" s="109"/>
      <c r="C3968" s="109"/>
      <c r="D3968" s="109"/>
      <c r="E3968" s="109"/>
      <c r="F3968" s="109"/>
      <c r="G3968" s="109"/>
      <c r="H3968" s="109"/>
      <c r="I3968" s="110"/>
    </row>
    <row r="3969" spans="2:9">
      <c r="B3969" s="109"/>
      <c r="C3969" s="109"/>
      <c r="D3969" s="109"/>
      <c r="E3969" s="109"/>
      <c r="F3969" s="109"/>
      <c r="G3969" s="109"/>
      <c r="H3969" s="109"/>
      <c r="I3969" s="110"/>
    </row>
    <row r="3970" spans="2:9">
      <c r="B3970" s="109"/>
      <c r="C3970" s="109"/>
      <c r="D3970" s="109"/>
      <c r="E3970" s="109"/>
      <c r="F3970" s="109"/>
      <c r="G3970" s="109"/>
      <c r="H3970" s="109"/>
      <c r="I3970" s="110"/>
    </row>
    <row r="3971" spans="2:9">
      <c r="B3971" s="109"/>
      <c r="C3971" s="109"/>
      <c r="D3971" s="109"/>
      <c r="E3971" s="109"/>
      <c r="F3971" s="109"/>
      <c r="G3971" s="109"/>
      <c r="H3971" s="109"/>
      <c r="I3971" s="110"/>
    </row>
    <row r="3972" spans="2:9">
      <c r="B3972" s="109"/>
      <c r="C3972" s="109"/>
      <c r="D3972" s="109"/>
      <c r="E3972" s="109"/>
      <c r="F3972" s="109"/>
      <c r="G3972" s="109"/>
      <c r="H3972" s="109"/>
      <c r="I3972" s="110"/>
    </row>
    <row r="3973" spans="2:9">
      <c r="B3973" s="109"/>
      <c r="C3973" s="109"/>
      <c r="D3973" s="109"/>
      <c r="E3973" s="109"/>
      <c r="F3973" s="109"/>
      <c r="G3973" s="109"/>
      <c r="H3973" s="109"/>
      <c r="I3973" s="110"/>
    </row>
    <row r="3974" spans="2:9">
      <c r="B3974" s="109"/>
      <c r="C3974" s="109"/>
      <c r="D3974" s="109"/>
      <c r="E3974" s="109"/>
      <c r="F3974" s="109"/>
      <c r="G3974" s="109"/>
      <c r="H3974" s="109"/>
      <c r="I3974" s="110"/>
    </row>
    <row r="3975" spans="2:9">
      <c r="B3975" s="109"/>
      <c r="C3975" s="109"/>
      <c r="D3975" s="109"/>
      <c r="E3975" s="109"/>
      <c r="F3975" s="109"/>
      <c r="G3975" s="109"/>
      <c r="H3975" s="109"/>
      <c r="I3975" s="110"/>
    </row>
    <row r="3976" spans="2:9">
      <c r="B3976" s="109"/>
      <c r="C3976" s="109"/>
      <c r="D3976" s="109"/>
      <c r="E3976" s="109"/>
      <c r="F3976" s="109"/>
      <c r="G3976" s="109"/>
      <c r="H3976" s="109"/>
      <c r="I3976" s="110"/>
    </row>
    <row r="3977" spans="2:9">
      <c r="B3977" s="109"/>
      <c r="C3977" s="109"/>
      <c r="D3977" s="109"/>
      <c r="E3977" s="109"/>
      <c r="F3977" s="109"/>
      <c r="G3977" s="109"/>
      <c r="H3977" s="109"/>
      <c r="I3977" s="110"/>
    </row>
    <row r="3978" spans="2:9">
      <c r="B3978" s="109"/>
      <c r="C3978" s="109"/>
      <c r="D3978" s="109"/>
      <c r="E3978" s="109"/>
      <c r="F3978" s="109"/>
      <c r="G3978" s="109"/>
      <c r="H3978" s="109"/>
      <c r="I3978" s="110"/>
    </row>
    <row r="3979" spans="2:9">
      <c r="B3979" s="109"/>
      <c r="C3979" s="109"/>
      <c r="D3979" s="109"/>
      <c r="E3979" s="109"/>
      <c r="F3979" s="109"/>
      <c r="G3979" s="109"/>
      <c r="H3979" s="109"/>
      <c r="I3979" s="110"/>
    </row>
    <row r="3980" spans="2:9">
      <c r="B3980" s="109"/>
      <c r="C3980" s="109"/>
      <c r="D3980" s="109"/>
      <c r="E3980" s="109"/>
      <c r="F3980" s="109"/>
      <c r="G3980" s="109"/>
      <c r="H3980" s="109"/>
      <c r="I3980" s="110"/>
    </row>
    <row r="3981" spans="2:9">
      <c r="B3981" s="109"/>
      <c r="C3981" s="109"/>
      <c r="D3981" s="109"/>
      <c r="E3981" s="109"/>
      <c r="F3981" s="109"/>
      <c r="G3981" s="109"/>
      <c r="H3981" s="109"/>
      <c r="I3981" s="110"/>
    </row>
    <row r="3982" spans="2:9">
      <c r="B3982" s="109"/>
      <c r="C3982" s="109"/>
      <c r="D3982" s="109"/>
      <c r="E3982" s="109"/>
      <c r="F3982" s="109"/>
      <c r="G3982" s="109"/>
      <c r="H3982" s="109"/>
      <c r="I3982" s="110"/>
    </row>
    <row r="3983" spans="2:9">
      <c r="B3983" s="109"/>
      <c r="C3983" s="109"/>
      <c r="D3983" s="109"/>
      <c r="E3983" s="109"/>
      <c r="F3983" s="109"/>
      <c r="G3983" s="109"/>
      <c r="H3983" s="109"/>
      <c r="I3983" s="110"/>
    </row>
    <row r="3984" spans="2:9">
      <c r="B3984" s="109"/>
      <c r="C3984" s="109"/>
      <c r="D3984" s="109"/>
      <c r="E3984" s="109"/>
      <c r="F3984" s="109"/>
      <c r="G3984" s="109"/>
      <c r="H3984" s="109"/>
      <c r="I3984" s="110"/>
    </row>
    <row r="3985" spans="2:9">
      <c r="B3985" s="109"/>
      <c r="C3985" s="109"/>
      <c r="D3985" s="109"/>
      <c r="E3985" s="109"/>
      <c r="F3985" s="109"/>
      <c r="G3985" s="109"/>
      <c r="H3985" s="109"/>
      <c r="I3985" s="110"/>
    </row>
    <row r="3986" spans="2:9">
      <c r="B3986" s="109"/>
      <c r="C3986" s="109"/>
      <c r="D3986" s="109"/>
      <c r="E3986" s="109"/>
      <c r="F3986" s="109"/>
      <c r="G3986" s="109"/>
      <c r="H3986" s="109"/>
      <c r="I3986" s="110"/>
    </row>
    <row r="3987" spans="2:9">
      <c r="B3987" s="109"/>
      <c r="C3987" s="109"/>
      <c r="D3987" s="109"/>
      <c r="E3987" s="109"/>
      <c r="F3987" s="109"/>
      <c r="G3987" s="109"/>
      <c r="H3987" s="109"/>
      <c r="I3987" s="110"/>
    </row>
    <row r="3988" spans="2:9">
      <c r="B3988" s="109"/>
      <c r="C3988" s="109"/>
      <c r="D3988" s="109"/>
      <c r="E3988" s="109"/>
      <c r="F3988" s="109"/>
      <c r="G3988" s="109"/>
      <c r="H3988" s="109"/>
      <c r="I3988" s="110"/>
    </row>
    <row r="3989" spans="2:9">
      <c r="B3989" s="109"/>
      <c r="C3989" s="109"/>
      <c r="D3989" s="109"/>
      <c r="E3989" s="109"/>
      <c r="F3989" s="109"/>
      <c r="G3989" s="109"/>
      <c r="H3989" s="109"/>
      <c r="I3989" s="110"/>
    </row>
    <row r="3990" spans="2:9">
      <c r="B3990" s="109"/>
      <c r="C3990" s="109"/>
      <c r="D3990" s="109"/>
      <c r="E3990" s="109"/>
      <c r="F3990" s="109"/>
      <c r="G3990" s="109"/>
      <c r="H3990" s="109"/>
      <c r="I3990" s="110"/>
    </row>
    <row r="3991" spans="2:9">
      <c r="B3991" s="109"/>
      <c r="C3991" s="109"/>
      <c r="D3991" s="109"/>
      <c r="E3991" s="109"/>
      <c r="F3991" s="109"/>
      <c r="G3991" s="109"/>
      <c r="H3991" s="109"/>
      <c r="I3991" s="110"/>
    </row>
    <row r="3992" spans="2:9">
      <c r="B3992" s="109"/>
      <c r="C3992" s="109"/>
      <c r="D3992" s="109"/>
      <c r="E3992" s="109"/>
      <c r="F3992" s="109"/>
      <c r="G3992" s="109"/>
      <c r="H3992" s="109"/>
      <c r="I3992" s="110"/>
    </row>
    <row r="3993" spans="2:9">
      <c r="B3993" s="109"/>
      <c r="C3993" s="109"/>
      <c r="D3993" s="109"/>
      <c r="E3993" s="109"/>
      <c r="F3993" s="109"/>
      <c r="G3993" s="109"/>
      <c r="H3993" s="109"/>
      <c r="I3993" s="110"/>
    </row>
    <row r="3994" spans="2:9">
      <c r="B3994" s="109"/>
      <c r="C3994" s="109"/>
      <c r="D3994" s="109"/>
      <c r="E3994" s="109"/>
      <c r="F3994" s="109"/>
      <c r="G3994" s="109"/>
      <c r="H3994" s="109"/>
      <c r="I3994" s="110"/>
    </row>
    <row r="3995" spans="2:9">
      <c r="B3995" s="109"/>
      <c r="C3995" s="109"/>
      <c r="D3995" s="109"/>
      <c r="E3995" s="109"/>
      <c r="F3995" s="109"/>
      <c r="G3995" s="109"/>
      <c r="H3995" s="109"/>
      <c r="I3995" s="110"/>
    </row>
    <row r="3996" spans="2:9">
      <c r="B3996" s="109"/>
      <c r="C3996" s="109"/>
      <c r="D3996" s="109"/>
      <c r="E3996" s="109"/>
      <c r="F3996" s="109"/>
      <c r="G3996" s="109"/>
      <c r="H3996" s="109"/>
      <c r="I3996" s="110"/>
    </row>
    <row r="3997" spans="2:9">
      <c r="B3997" s="109"/>
      <c r="C3997" s="109"/>
      <c r="D3997" s="109"/>
      <c r="E3997" s="109"/>
      <c r="F3997" s="109"/>
      <c r="G3997" s="109"/>
      <c r="H3997" s="109"/>
      <c r="I3997" s="110"/>
    </row>
    <row r="3998" spans="2:9">
      <c r="B3998" s="109"/>
      <c r="C3998" s="109"/>
      <c r="D3998" s="109"/>
      <c r="E3998" s="109"/>
      <c r="F3998" s="109"/>
      <c r="G3998" s="109"/>
      <c r="H3998" s="109"/>
      <c r="I3998" s="110"/>
    </row>
    <row r="3999" spans="2:9">
      <c r="B3999" s="109"/>
      <c r="C3999" s="109"/>
      <c r="D3999" s="109"/>
      <c r="E3999" s="109"/>
      <c r="F3999" s="109"/>
      <c r="G3999" s="109"/>
      <c r="H3999" s="109"/>
      <c r="I3999" s="110"/>
    </row>
    <row r="4000" spans="2:9">
      <c r="B4000" s="109"/>
      <c r="C4000" s="109"/>
      <c r="D4000" s="109"/>
      <c r="E4000" s="109"/>
      <c r="F4000" s="109"/>
      <c r="G4000" s="109"/>
      <c r="H4000" s="109"/>
      <c r="I4000" s="110"/>
    </row>
    <row r="4001" spans="2:9">
      <c r="B4001" s="109"/>
      <c r="C4001" s="109"/>
      <c r="D4001" s="109"/>
      <c r="E4001" s="109"/>
      <c r="F4001" s="109"/>
      <c r="G4001" s="109"/>
      <c r="H4001" s="109"/>
      <c r="I4001" s="110"/>
    </row>
    <row r="4002" spans="2:9">
      <c r="B4002" s="109"/>
      <c r="C4002" s="109"/>
      <c r="D4002" s="109"/>
      <c r="E4002" s="109"/>
      <c r="F4002" s="109"/>
      <c r="G4002" s="109"/>
      <c r="H4002" s="109"/>
      <c r="I4002" s="110"/>
    </row>
    <row r="4003" spans="2:9">
      <c r="B4003" s="109"/>
      <c r="C4003" s="109"/>
      <c r="D4003" s="109"/>
      <c r="E4003" s="109"/>
      <c r="F4003" s="109"/>
      <c r="G4003" s="109"/>
      <c r="H4003" s="109"/>
      <c r="I4003" s="110"/>
    </row>
    <row r="4004" spans="2:9">
      <c r="B4004" s="109"/>
      <c r="C4004" s="109"/>
      <c r="D4004" s="109"/>
      <c r="E4004" s="109"/>
      <c r="F4004" s="109"/>
      <c r="G4004" s="109"/>
      <c r="H4004" s="109"/>
      <c r="I4004" s="110"/>
    </row>
    <row r="4005" spans="2:9">
      <c r="B4005" s="109"/>
      <c r="C4005" s="109"/>
      <c r="D4005" s="109"/>
      <c r="E4005" s="109"/>
      <c r="F4005" s="109"/>
      <c r="G4005" s="109"/>
      <c r="H4005" s="109"/>
      <c r="I4005" s="110"/>
    </row>
    <row r="4006" spans="2:9">
      <c r="B4006" s="109"/>
      <c r="C4006" s="109"/>
      <c r="D4006" s="109"/>
      <c r="E4006" s="109"/>
      <c r="F4006" s="109"/>
      <c r="G4006" s="109"/>
      <c r="H4006" s="109"/>
      <c r="I4006" s="110"/>
    </row>
    <row r="4007" spans="2:9">
      <c r="B4007" s="109"/>
      <c r="C4007" s="109"/>
      <c r="D4007" s="109"/>
      <c r="E4007" s="109"/>
      <c r="F4007" s="109"/>
      <c r="G4007" s="109"/>
      <c r="H4007" s="109"/>
      <c r="I4007" s="110"/>
    </row>
    <row r="4008" spans="2:9">
      <c r="B4008" s="109"/>
      <c r="C4008" s="109"/>
      <c r="D4008" s="109"/>
      <c r="E4008" s="109"/>
      <c r="F4008" s="109"/>
      <c r="G4008" s="109"/>
      <c r="H4008" s="109"/>
      <c r="I4008" s="110"/>
    </row>
    <row r="4009" spans="2:9">
      <c r="B4009" s="109"/>
      <c r="C4009" s="109"/>
      <c r="D4009" s="109"/>
      <c r="E4009" s="109"/>
      <c r="F4009" s="109"/>
      <c r="G4009" s="109"/>
      <c r="H4009" s="109"/>
      <c r="I4009" s="110"/>
    </row>
    <row r="4010" spans="2:9">
      <c r="B4010" s="109"/>
      <c r="C4010" s="109"/>
      <c r="D4010" s="109"/>
      <c r="E4010" s="109"/>
      <c r="F4010" s="109"/>
      <c r="G4010" s="109"/>
      <c r="H4010" s="109"/>
      <c r="I4010" s="110"/>
    </row>
    <row r="4011" spans="2:9">
      <c r="B4011" s="109"/>
      <c r="C4011" s="109"/>
      <c r="D4011" s="109"/>
      <c r="E4011" s="109"/>
      <c r="F4011" s="109"/>
      <c r="G4011" s="109"/>
      <c r="H4011" s="109"/>
      <c r="I4011" s="110"/>
    </row>
    <row r="4012" spans="2:9">
      <c r="B4012" s="109"/>
      <c r="C4012" s="109"/>
      <c r="D4012" s="109"/>
      <c r="E4012" s="109"/>
      <c r="F4012" s="109"/>
      <c r="G4012" s="109"/>
      <c r="H4012" s="109"/>
      <c r="I4012" s="110"/>
    </row>
    <row r="4013" spans="2:9">
      <c r="B4013" s="109"/>
      <c r="C4013" s="109"/>
      <c r="D4013" s="109"/>
      <c r="E4013" s="109"/>
      <c r="F4013" s="109"/>
      <c r="G4013" s="109"/>
      <c r="H4013" s="109"/>
      <c r="I4013" s="110"/>
    </row>
    <row r="4014" spans="2:9">
      <c r="B4014" s="109"/>
      <c r="C4014" s="109"/>
      <c r="D4014" s="109"/>
      <c r="E4014" s="109"/>
      <c r="F4014" s="109"/>
      <c r="G4014" s="109"/>
      <c r="H4014" s="109"/>
      <c r="I4014" s="110"/>
    </row>
    <row r="4015" spans="2:9">
      <c r="B4015" s="109"/>
      <c r="C4015" s="109"/>
      <c r="D4015" s="109"/>
      <c r="E4015" s="109"/>
      <c r="F4015" s="109"/>
      <c r="G4015" s="109"/>
      <c r="H4015" s="109"/>
      <c r="I4015" s="110"/>
    </row>
    <row r="4016" spans="2:9">
      <c r="B4016" s="109"/>
      <c r="C4016" s="109"/>
      <c r="D4016" s="109"/>
      <c r="E4016" s="109"/>
      <c r="F4016" s="109"/>
      <c r="G4016" s="109"/>
      <c r="H4016" s="109"/>
      <c r="I4016" s="110"/>
    </row>
    <row r="4017" spans="2:9">
      <c r="B4017" s="109"/>
      <c r="C4017" s="109"/>
      <c r="D4017" s="109"/>
      <c r="E4017" s="109"/>
      <c r="F4017" s="109"/>
      <c r="G4017" s="109"/>
      <c r="H4017" s="109"/>
      <c r="I4017" s="110"/>
    </row>
    <row r="4018" spans="2:9">
      <c r="B4018" s="109"/>
      <c r="C4018" s="109"/>
      <c r="D4018" s="109"/>
      <c r="E4018" s="109"/>
      <c r="F4018" s="109"/>
      <c r="G4018" s="109"/>
      <c r="H4018" s="109"/>
      <c r="I4018" s="110"/>
    </row>
    <row r="4019" spans="2:9">
      <c r="B4019" s="109"/>
      <c r="C4019" s="109"/>
      <c r="D4019" s="109"/>
      <c r="E4019" s="109"/>
      <c r="F4019" s="109"/>
      <c r="G4019" s="109"/>
      <c r="H4019" s="109"/>
      <c r="I4019" s="110"/>
    </row>
    <row r="4020" spans="2:9">
      <c r="B4020" s="109"/>
      <c r="C4020" s="109"/>
      <c r="D4020" s="109"/>
      <c r="E4020" s="109"/>
      <c r="F4020" s="109"/>
      <c r="G4020" s="109"/>
      <c r="H4020" s="109"/>
      <c r="I4020" s="110"/>
    </row>
    <row r="4021" spans="2:9">
      <c r="B4021" s="109"/>
      <c r="C4021" s="109"/>
      <c r="D4021" s="109"/>
      <c r="E4021" s="109"/>
      <c r="F4021" s="109"/>
      <c r="G4021" s="109"/>
      <c r="H4021" s="109"/>
      <c r="I4021" s="110"/>
    </row>
    <row r="4022" spans="2:9">
      <c r="B4022" s="109"/>
      <c r="C4022" s="109"/>
      <c r="D4022" s="109"/>
      <c r="E4022" s="109"/>
      <c r="F4022" s="109"/>
      <c r="G4022" s="109"/>
      <c r="H4022" s="109"/>
      <c r="I4022" s="110"/>
    </row>
    <row r="4023" spans="2:9">
      <c r="B4023" s="109"/>
      <c r="C4023" s="109"/>
      <c r="D4023" s="109"/>
      <c r="E4023" s="109"/>
      <c r="F4023" s="109"/>
      <c r="G4023" s="109"/>
      <c r="H4023" s="109"/>
      <c r="I4023" s="110"/>
    </row>
    <row r="4024" spans="2:9">
      <c r="B4024" s="109"/>
      <c r="C4024" s="109"/>
      <c r="D4024" s="109"/>
      <c r="E4024" s="109"/>
      <c r="F4024" s="109"/>
      <c r="G4024" s="109"/>
      <c r="H4024" s="109"/>
      <c r="I4024" s="110"/>
    </row>
    <row r="4025" spans="2:9">
      <c r="B4025" s="109"/>
      <c r="C4025" s="109"/>
      <c r="D4025" s="109"/>
      <c r="E4025" s="109"/>
      <c r="F4025" s="109"/>
      <c r="G4025" s="109"/>
      <c r="H4025" s="109"/>
      <c r="I4025" s="110"/>
    </row>
    <row r="4026" spans="2:9">
      <c r="B4026" s="109"/>
      <c r="C4026" s="109"/>
      <c r="D4026" s="109"/>
      <c r="E4026" s="109"/>
      <c r="F4026" s="109"/>
      <c r="G4026" s="109"/>
      <c r="H4026" s="109"/>
      <c r="I4026" s="110"/>
    </row>
    <row r="4027" spans="2:9">
      <c r="B4027" s="109"/>
      <c r="C4027" s="109"/>
      <c r="D4027" s="109"/>
      <c r="E4027" s="109"/>
      <c r="F4027" s="109"/>
      <c r="G4027" s="109"/>
      <c r="H4027" s="109"/>
      <c r="I4027" s="110"/>
    </row>
    <row r="4028" spans="2:9">
      <c r="B4028" s="109"/>
      <c r="C4028" s="109"/>
      <c r="D4028" s="109"/>
      <c r="E4028" s="109"/>
      <c r="F4028" s="109"/>
      <c r="G4028" s="109"/>
      <c r="H4028" s="109"/>
      <c r="I4028" s="110"/>
    </row>
    <row r="4029" spans="2:9">
      <c r="B4029" s="109"/>
      <c r="C4029" s="109"/>
      <c r="D4029" s="109"/>
      <c r="E4029" s="109"/>
      <c r="F4029" s="109"/>
      <c r="G4029" s="109"/>
      <c r="H4029" s="109"/>
      <c r="I4029" s="110"/>
    </row>
    <row r="4030" spans="2:9">
      <c r="B4030" s="109"/>
      <c r="C4030" s="109"/>
      <c r="D4030" s="109"/>
      <c r="E4030" s="109"/>
      <c r="F4030" s="109"/>
      <c r="G4030" s="109"/>
      <c r="H4030" s="109"/>
      <c r="I4030" s="110"/>
    </row>
    <row r="4031" spans="2:9">
      <c r="B4031" s="109"/>
      <c r="C4031" s="109"/>
      <c r="D4031" s="109"/>
      <c r="E4031" s="109"/>
      <c r="F4031" s="109"/>
      <c r="G4031" s="109"/>
      <c r="H4031" s="109"/>
      <c r="I4031" s="110"/>
    </row>
    <row r="4032" spans="2:9">
      <c r="B4032" s="109"/>
      <c r="C4032" s="109"/>
      <c r="D4032" s="109"/>
      <c r="E4032" s="109"/>
      <c r="F4032" s="109"/>
      <c r="G4032" s="109"/>
      <c r="H4032" s="109"/>
      <c r="I4032" s="110"/>
    </row>
    <row r="4033" spans="2:9">
      <c r="B4033" s="109"/>
      <c r="C4033" s="109"/>
      <c r="D4033" s="109"/>
      <c r="E4033" s="109"/>
      <c r="F4033" s="109"/>
      <c r="G4033" s="109"/>
      <c r="H4033" s="109"/>
      <c r="I4033" s="110"/>
    </row>
    <row r="4034" spans="2:9">
      <c r="B4034" s="109"/>
      <c r="C4034" s="109"/>
      <c r="D4034" s="109"/>
      <c r="E4034" s="109"/>
      <c r="F4034" s="109"/>
      <c r="G4034" s="109"/>
      <c r="H4034" s="109"/>
      <c r="I4034" s="110"/>
    </row>
    <row r="4035" spans="2:9">
      <c r="B4035" s="109"/>
      <c r="C4035" s="109"/>
      <c r="D4035" s="109"/>
      <c r="E4035" s="109"/>
      <c r="F4035" s="109"/>
      <c r="G4035" s="109"/>
      <c r="H4035" s="109"/>
      <c r="I4035" s="110"/>
    </row>
    <row r="4036" spans="2:9">
      <c r="B4036" s="109"/>
      <c r="C4036" s="109"/>
      <c r="D4036" s="109"/>
      <c r="E4036" s="109"/>
      <c r="F4036" s="109"/>
      <c r="G4036" s="109"/>
      <c r="H4036" s="109"/>
      <c r="I4036" s="110"/>
    </row>
    <row r="4037" spans="2:9">
      <c r="B4037" s="109"/>
      <c r="C4037" s="109"/>
      <c r="D4037" s="109"/>
      <c r="E4037" s="109"/>
      <c r="F4037" s="109"/>
      <c r="G4037" s="109"/>
      <c r="H4037" s="109"/>
      <c r="I4037" s="110"/>
    </row>
    <row r="4038" spans="2:9">
      <c r="B4038" s="109"/>
      <c r="C4038" s="109"/>
      <c r="D4038" s="109"/>
      <c r="E4038" s="109"/>
      <c r="F4038" s="109"/>
      <c r="G4038" s="109"/>
      <c r="H4038" s="109"/>
      <c r="I4038" s="110"/>
    </row>
    <row r="4039" spans="2:9">
      <c r="B4039" s="109"/>
      <c r="C4039" s="109"/>
      <c r="D4039" s="109"/>
      <c r="E4039" s="109"/>
      <c r="F4039" s="109"/>
      <c r="G4039" s="109"/>
      <c r="H4039" s="109"/>
      <c r="I4039" s="110"/>
    </row>
    <row r="4040" spans="2:9">
      <c r="B4040" s="109"/>
      <c r="C4040" s="109"/>
      <c r="D4040" s="109"/>
      <c r="E4040" s="109"/>
      <c r="F4040" s="109"/>
      <c r="G4040" s="109"/>
      <c r="H4040" s="109"/>
      <c r="I4040" s="110"/>
    </row>
    <row r="4041" spans="2:9">
      <c r="B4041" s="109"/>
      <c r="C4041" s="109"/>
      <c r="D4041" s="109"/>
      <c r="E4041" s="109"/>
      <c r="F4041" s="109"/>
      <c r="G4041" s="109"/>
      <c r="H4041" s="109"/>
      <c r="I4041" s="110"/>
    </row>
    <row r="4042" spans="2:9">
      <c r="B4042" s="109"/>
      <c r="C4042" s="109"/>
      <c r="D4042" s="109"/>
      <c r="E4042" s="109"/>
      <c r="F4042" s="109"/>
      <c r="G4042" s="109"/>
      <c r="H4042" s="109"/>
      <c r="I4042" s="110"/>
    </row>
    <row r="4043" spans="2:9">
      <c r="B4043" s="109"/>
      <c r="C4043" s="109"/>
      <c r="D4043" s="109"/>
      <c r="E4043" s="109"/>
      <c r="F4043" s="109"/>
      <c r="G4043" s="109"/>
      <c r="H4043" s="109"/>
      <c r="I4043" s="110"/>
    </row>
    <row r="4044" spans="2:9">
      <c r="B4044" s="109"/>
      <c r="C4044" s="109"/>
      <c r="D4044" s="109"/>
      <c r="E4044" s="109"/>
      <c r="F4044" s="109"/>
      <c r="G4044" s="109"/>
      <c r="H4044" s="109"/>
      <c r="I4044" s="110"/>
    </row>
    <row r="4045" spans="2:9">
      <c r="B4045" s="109"/>
      <c r="C4045" s="109"/>
      <c r="D4045" s="109"/>
      <c r="E4045" s="109"/>
      <c r="F4045" s="109"/>
      <c r="G4045" s="109"/>
      <c r="H4045" s="109"/>
      <c r="I4045" s="110"/>
    </row>
    <row r="4046" spans="2:9">
      <c r="B4046" s="109"/>
      <c r="C4046" s="109"/>
      <c r="D4046" s="109"/>
      <c r="E4046" s="109"/>
      <c r="F4046" s="109"/>
      <c r="G4046" s="109"/>
      <c r="H4046" s="109"/>
      <c r="I4046" s="110"/>
    </row>
    <row r="4047" spans="2:9">
      <c r="B4047" s="109"/>
      <c r="C4047" s="109"/>
      <c r="D4047" s="109"/>
      <c r="E4047" s="109"/>
      <c r="F4047" s="109"/>
      <c r="G4047" s="109"/>
      <c r="H4047" s="109"/>
      <c r="I4047" s="110"/>
    </row>
    <row r="4048" spans="2:9">
      <c r="B4048" s="109"/>
      <c r="C4048" s="109"/>
      <c r="D4048" s="109"/>
      <c r="E4048" s="109"/>
      <c r="F4048" s="109"/>
      <c r="G4048" s="109"/>
      <c r="H4048" s="109"/>
      <c r="I4048" s="110"/>
    </row>
    <row r="4049" spans="2:9">
      <c r="B4049" s="109"/>
      <c r="C4049" s="109"/>
      <c r="D4049" s="109"/>
      <c r="E4049" s="109"/>
      <c r="F4049" s="109"/>
      <c r="G4049" s="109"/>
      <c r="H4049" s="109"/>
      <c r="I4049" s="110"/>
    </row>
    <row r="4050" spans="2:9">
      <c r="B4050" s="109"/>
      <c r="C4050" s="109"/>
      <c r="D4050" s="109"/>
      <c r="E4050" s="109"/>
      <c r="F4050" s="109"/>
      <c r="G4050" s="109"/>
      <c r="H4050" s="109"/>
      <c r="I4050" s="110"/>
    </row>
    <row r="4051" spans="2:9">
      <c r="B4051" s="109"/>
      <c r="C4051" s="109"/>
      <c r="D4051" s="109"/>
      <c r="E4051" s="109"/>
      <c r="F4051" s="109"/>
      <c r="G4051" s="109"/>
      <c r="H4051" s="109"/>
      <c r="I4051" s="110"/>
    </row>
    <row r="4052" spans="2:9">
      <c r="B4052" s="109"/>
      <c r="C4052" s="109"/>
      <c r="D4052" s="109"/>
      <c r="E4052" s="109"/>
      <c r="F4052" s="109"/>
      <c r="G4052" s="109"/>
      <c r="H4052" s="109"/>
      <c r="I4052" s="110"/>
    </row>
    <row r="4053" spans="2:9">
      <c r="B4053" s="109"/>
      <c r="C4053" s="109"/>
      <c r="D4053" s="109"/>
      <c r="E4053" s="109"/>
      <c r="F4053" s="109"/>
      <c r="G4053" s="109"/>
      <c r="H4053" s="109"/>
      <c r="I4053" s="110"/>
    </row>
    <row r="4054" spans="2:9">
      <c r="B4054" s="109"/>
      <c r="C4054" s="109"/>
      <c r="D4054" s="109"/>
      <c r="E4054" s="109"/>
      <c r="F4054" s="109"/>
      <c r="G4054" s="109"/>
      <c r="H4054" s="109"/>
      <c r="I4054" s="110"/>
    </row>
    <row r="4055" spans="2:9">
      <c r="B4055" s="109"/>
      <c r="C4055" s="109"/>
      <c r="D4055" s="109"/>
      <c r="E4055" s="109"/>
      <c r="F4055" s="109"/>
      <c r="G4055" s="109"/>
      <c r="H4055" s="109"/>
      <c r="I4055" s="110"/>
    </row>
    <row r="4056" spans="2:9">
      <c r="B4056" s="109"/>
      <c r="C4056" s="109"/>
      <c r="D4056" s="109"/>
      <c r="E4056" s="109"/>
      <c r="F4056" s="109"/>
      <c r="G4056" s="109"/>
      <c r="H4056" s="109"/>
      <c r="I4056" s="110"/>
    </row>
    <row r="4057" spans="2:9">
      <c r="B4057" s="109"/>
      <c r="C4057" s="109"/>
      <c r="D4057" s="109"/>
      <c r="E4057" s="109"/>
      <c r="F4057" s="109"/>
      <c r="G4057" s="109"/>
      <c r="H4057" s="109"/>
      <c r="I4057" s="110"/>
    </row>
    <row r="4058" spans="2:9">
      <c r="B4058" s="109"/>
      <c r="C4058" s="109"/>
      <c r="D4058" s="109"/>
      <c r="E4058" s="109"/>
      <c r="F4058" s="109"/>
      <c r="G4058" s="109"/>
      <c r="H4058" s="109"/>
      <c r="I4058" s="110"/>
    </row>
    <row r="4059" spans="2:9">
      <c r="B4059" s="109"/>
      <c r="C4059" s="109"/>
      <c r="D4059" s="109"/>
      <c r="E4059" s="109"/>
      <c r="F4059" s="109"/>
      <c r="G4059" s="109"/>
      <c r="H4059" s="109"/>
      <c r="I4059" s="110"/>
    </row>
    <row r="4060" spans="2:9">
      <c r="B4060" s="109"/>
      <c r="C4060" s="109"/>
      <c r="D4060" s="109"/>
      <c r="E4060" s="109"/>
      <c r="F4060" s="109"/>
      <c r="G4060" s="109"/>
      <c r="H4060" s="109"/>
      <c r="I4060" s="110"/>
    </row>
    <row r="4061" spans="2:9">
      <c r="B4061" s="109"/>
      <c r="C4061" s="109"/>
      <c r="D4061" s="109"/>
      <c r="E4061" s="109"/>
      <c r="F4061" s="109"/>
      <c r="G4061" s="109"/>
      <c r="H4061" s="109"/>
      <c r="I4061" s="110"/>
    </row>
    <row r="4062" spans="2:9">
      <c r="B4062" s="109"/>
      <c r="C4062" s="109"/>
      <c r="D4062" s="109"/>
      <c r="E4062" s="109"/>
      <c r="F4062" s="109"/>
      <c r="G4062" s="109"/>
      <c r="H4062" s="109"/>
      <c r="I4062" s="110"/>
    </row>
    <row r="4063" spans="2:9">
      <c r="B4063" s="109"/>
      <c r="C4063" s="109"/>
      <c r="D4063" s="109"/>
      <c r="E4063" s="109"/>
      <c r="F4063" s="109"/>
      <c r="G4063" s="109"/>
      <c r="H4063" s="109"/>
      <c r="I4063" s="110"/>
    </row>
    <row r="4064" spans="2:9">
      <c r="B4064" s="109"/>
      <c r="C4064" s="109"/>
      <c r="D4064" s="109"/>
      <c r="E4064" s="109"/>
      <c r="F4064" s="109"/>
      <c r="G4064" s="109"/>
      <c r="H4064" s="109"/>
      <c r="I4064" s="110"/>
    </row>
    <row r="4065" spans="2:9">
      <c r="B4065" s="109"/>
      <c r="C4065" s="109"/>
      <c r="D4065" s="109"/>
      <c r="E4065" s="109"/>
      <c r="F4065" s="109"/>
      <c r="G4065" s="109"/>
      <c r="H4065" s="109"/>
      <c r="I4065" s="110"/>
    </row>
    <row r="4066" spans="2:9">
      <c r="B4066" s="109"/>
      <c r="C4066" s="109"/>
      <c r="D4066" s="109"/>
      <c r="E4066" s="109"/>
      <c r="F4066" s="109"/>
      <c r="G4066" s="109"/>
      <c r="H4066" s="109"/>
      <c r="I4066" s="110"/>
    </row>
    <row r="4067" spans="2:9">
      <c r="B4067" s="109"/>
      <c r="C4067" s="109"/>
      <c r="D4067" s="109"/>
      <c r="E4067" s="109"/>
      <c r="F4067" s="109"/>
      <c r="G4067" s="109"/>
      <c r="H4067" s="109"/>
      <c r="I4067" s="110"/>
    </row>
    <row r="4068" spans="2:9">
      <c r="B4068" s="109"/>
      <c r="C4068" s="109"/>
      <c r="D4068" s="109"/>
      <c r="E4068" s="109"/>
      <c r="F4068" s="109"/>
      <c r="G4068" s="109"/>
      <c r="H4068" s="109"/>
      <c r="I4068" s="110"/>
    </row>
    <row r="4069" spans="2:9">
      <c r="B4069" s="109"/>
      <c r="C4069" s="109"/>
      <c r="D4069" s="109"/>
      <c r="E4069" s="109"/>
      <c r="F4069" s="109"/>
      <c r="G4069" s="109"/>
      <c r="H4069" s="109"/>
      <c r="I4069" s="110"/>
    </row>
    <row r="4070" spans="2:9">
      <c r="B4070" s="109"/>
      <c r="C4070" s="109"/>
      <c r="D4070" s="109"/>
      <c r="E4070" s="109"/>
      <c r="F4070" s="109"/>
      <c r="G4070" s="109"/>
      <c r="H4070" s="109"/>
      <c r="I4070" s="110"/>
    </row>
    <row r="4071" spans="2:9">
      <c r="B4071" s="109"/>
      <c r="C4071" s="109"/>
      <c r="D4071" s="109"/>
      <c r="E4071" s="109"/>
      <c r="F4071" s="109"/>
      <c r="G4071" s="109"/>
      <c r="H4071" s="109"/>
      <c r="I4071" s="110"/>
    </row>
    <row r="4072" spans="2:9">
      <c r="B4072" s="109"/>
      <c r="C4072" s="109"/>
      <c r="D4072" s="109"/>
      <c r="E4072" s="109"/>
      <c r="F4072" s="109"/>
      <c r="G4072" s="109"/>
      <c r="H4072" s="109"/>
      <c r="I4072" s="110"/>
    </row>
    <row r="4073" spans="2:9">
      <c r="B4073" s="109"/>
      <c r="C4073" s="109"/>
      <c r="D4073" s="109"/>
      <c r="E4073" s="109"/>
      <c r="F4073" s="109"/>
      <c r="G4073" s="109"/>
      <c r="H4073" s="109"/>
      <c r="I4073" s="110"/>
    </row>
    <row r="4074" spans="2:9">
      <c r="B4074" s="109"/>
      <c r="C4074" s="109"/>
      <c r="D4074" s="109"/>
      <c r="E4074" s="109"/>
      <c r="F4074" s="109"/>
      <c r="G4074" s="109"/>
      <c r="H4074" s="109"/>
      <c r="I4074" s="110"/>
    </row>
    <row r="4075" spans="2:9">
      <c r="B4075" s="109"/>
      <c r="C4075" s="109"/>
      <c r="D4075" s="109"/>
      <c r="E4075" s="109"/>
      <c r="F4075" s="109"/>
      <c r="G4075" s="109"/>
      <c r="H4075" s="109"/>
      <c r="I4075" s="110"/>
    </row>
    <row r="4076" spans="2:9">
      <c r="B4076" s="109"/>
      <c r="C4076" s="109"/>
      <c r="D4076" s="109"/>
      <c r="E4076" s="109"/>
      <c r="F4076" s="109"/>
      <c r="G4076" s="109"/>
      <c r="H4076" s="109"/>
      <c r="I4076" s="110"/>
    </row>
    <row r="4077" spans="2:9">
      <c r="B4077" s="109"/>
      <c r="C4077" s="109"/>
      <c r="D4077" s="109"/>
      <c r="E4077" s="109"/>
      <c r="F4077" s="109"/>
      <c r="G4077" s="109"/>
      <c r="H4077" s="109"/>
      <c r="I4077" s="110"/>
    </row>
    <row r="4078" spans="2:9">
      <c r="B4078" s="109"/>
      <c r="C4078" s="109"/>
      <c r="D4078" s="109"/>
      <c r="E4078" s="109"/>
      <c r="F4078" s="109"/>
      <c r="G4078" s="109"/>
      <c r="H4078" s="109"/>
      <c r="I4078" s="110"/>
    </row>
    <row r="4079" spans="2:9">
      <c r="B4079" s="109"/>
      <c r="C4079" s="109"/>
      <c r="D4079" s="109"/>
      <c r="E4079" s="109"/>
      <c r="F4079" s="109"/>
      <c r="G4079" s="109"/>
      <c r="H4079" s="109"/>
      <c r="I4079" s="110"/>
    </row>
    <row r="4080" spans="2:9">
      <c r="B4080" s="109"/>
      <c r="C4080" s="109"/>
      <c r="D4080" s="109"/>
      <c r="E4080" s="109"/>
      <c r="F4080" s="109"/>
      <c r="G4080" s="109"/>
      <c r="H4080" s="109"/>
      <c r="I4080" s="110"/>
    </row>
    <row r="4081" spans="2:9">
      <c r="B4081" s="109"/>
      <c r="C4081" s="109"/>
      <c r="D4081" s="109"/>
      <c r="E4081" s="109"/>
      <c r="F4081" s="109"/>
      <c r="G4081" s="109"/>
      <c r="H4081" s="109"/>
      <c r="I4081" s="110"/>
    </row>
    <row r="4082" spans="2:9">
      <c r="B4082" s="109"/>
      <c r="C4082" s="109"/>
      <c r="D4082" s="109"/>
      <c r="E4082" s="109"/>
      <c r="F4082" s="109"/>
      <c r="G4082" s="109"/>
      <c r="H4082" s="109"/>
      <c r="I4082" s="110"/>
    </row>
    <row r="4083" spans="2:9">
      <c r="B4083" s="109"/>
      <c r="C4083" s="109"/>
      <c r="D4083" s="109"/>
      <c r="E4083" s="109"/>
      <c r="F4083" s="109"/>
      <c r="G4083" s="109"/>
      <c r="H4083" s="109"/>
      <c r="I4083" s="110"/>
    </row>
    <row r="4084" spans="2:9">
      <c r="B4084" s="109"/>
      <c r="C4084" s="109"/>
      <c r="D4084" s="109"/>
      <c r="E4084" s="109"/>
      <c r="F4084" s="109"/>
      <c r="G4084" s="109"/>
      <c r="H4084" s="109"/>
      <c r="I4084" s="110"/>
    </row>
    <row r="4085" spans="2:9">
      <c r="B4085" s="109"/>
      <c r="C4085" s="109"/>
      <c r="D4085" s="109"/>
      <c r="E4085" s="109"/>
      <c r="F4085" s="109"/>
      <c r="G4085" s="109"/>
      <c r="H4085" s="109"/>
      <c r="I4085" s="110"/>
    </row>
    <row r="4086" spans="2:9">
      <c r="B4086" s="109"/>
      <c r="C4086" s="109"/>
      <c r="D4086" s="109"/>
      <c r="E4086" s="109"/>
      <c r="F4086" s="109"/>
      <c r="G4086" s="109"/>
      <c r="H4086" s="109"/>
      <c r="I4086" s="110"/>
    </row>
    <row r="4087" spans="2:9">
      <c r="B4087" s="109"/>
      <c r="C4087" s="109"/>
      <c r="D4087" s="109"/>
      <c r="E4087" s="109"/>
      <c r="F4087" s="109"/>
      <c r="G4087" s="109"/>
      <c r="H4087" s="109"/>
      <c r="I4087" s="110"/>
    </row>
    <row r="4088" spans="2:9">
      <c r="B4088" s="109"/>
      <c r="C4088" s="109"/>
      <c r="D4088" s="109"/>
      <c r="E4088" s="109"/>
      <c r="F4088" s="109"/>
      <c r="G4088" s="109"/>
      <c r="H4088" s="109"/>
      <c r="I4088" s="110"/>
    </row>
    <row r="4089" spans="2:9">
      <c r="B4089" s="109"/>
      <c r="C4089" s="109"/>
      <c r="D4089" s="109"/>
      <c r="E4089" s="109"/>
      <c r="F4089" s="109"/>
      <c r="G4089" s="109"/>
      <c r="H4089" s="109"/>
      <c r="I4089" s="110"/>
    </row>
    <row r="4090" spans="2:9">
      <c r="B4090" s="109"/>
      <c r="C4090" s="109"/>
      <c r="D4090" s="109"/>
      <c r="E4090" s="109"/>
      <c r="F4090" s="109"/>
      <c r="G4090" s="109"/>
      <c r="H4090" s="109"/>
      <c r="I4090" s="110"/>
    </row>
    <row r="4091" spans="2:9">
      <c r="B4091" s="109"/>
      <c r="C4091" s="109"/>
      <c r="D4091" s="109"/>
      <c r="E4091" s="109"/>
      <c r="F4091" s="109"/>
      <c r="G4091" s="109"/>
      <c r="H4091" s="109"/>
      <c r="I4091" s="110"/>
    </row>
    <row r="4092" spans="2:9">
      <c r="B4092" s="109"/>
      <c r="C4092" s="109"/>
      <c r="D4092" s="109"/>
      <c r="E4092" s="109"/>
      <c r="F4092" s="109"/>
      <c r="G4092" s="109"/>
      <c r="H4092" s="109"/>
      <c r="I4092" s="110"/>
    </row>
    <row r="4093" spans="2:9">
      <c r="B4093" s="109"/>
      <c r="C4093" s="109"/>
      <c r="D4093" s="109"/>
      <c r="E4093" s="109"/>
      <c r="F4093" s="109"/>
      <c r="G4093" s="109"/>
      <c r="H4093" s="109"/>
      <c r="I4093" s="110"/>
    </row>
    <row r="4094" spans="2:9">
      <c r="B4094" s="109"/>
      <c r="C4094" s="109"/>
      <c r="D4094" s="109"/>
      <c r="E4094" s="109"/>
      <c r="F4094" s="109"/>
      <c r="G4094" s="109"/>
      <c r="H4094" s="109"/>
      <c r="I4094" s="110"/>
    </row>
    <row r="4095" spans="2:9">
      <c r="B4095" s="109"/>
      <c r="C4095" s="109"/>
      <c r="D4095" s="109"/>
      <c r="E4095" s="109"/>
      <c r="F4095" s="109"/>
      <c r="G4095" s="109"/>
      <c r="H4095" s="109"/>
      <c r="I4095" s="110"/>
    </row>
    <row r="4096" spans="2:9">
      <c r="B4096" s="109"/>
      <c r="C4096" s="109"/>
      <c r="D4096" s="109"/>
      <c r="E4096" s="109"/>
      <c r="F4096" s="109"/>
      <c r="G4096" s="109"/>
      <c r="H4096" s="109"/>
      <c r="I4096" s="110"/>
    </row>
    <row r="4097" spans="2:9">
      <c r="B4097" s="109"/>
      <c r="C4097" s="109"/>
      <c r="D4097" s="109"/>
      <c r="E4097" s="109"/>
      <c r="F4097" s="109"/>
      <c r="G4097" s="109"/>
      <c r="H4097" s="109"/>
      <c r="I4097" s="110"/>
    </row>
    <row r="4098" spans="2:9">
      <c r="B4098" s="109"/>
      <c r="C4098" s="109"/>
      <c r="D4098" s="109"/>
      <c r="E4098" s="109"/>
      <c r="F4098" s="109"/>
      <c r="G4098" s="109"/>
      <c r="H4098" s="109"/>
      <c r="I4098" s="110"/>
    </row>
    <row r="4099" spans="2:9">
      <c r="B4099" s="109"/>
      <c r="C4099" s="109"/>
      <c r="D4099" s="109"/>
      <c r="E4099" s="109"/>
      <c r="F4099" s="109"/>
      <c r="G4099" s="109"/>
      <c r="H4099" s="109"/>
      <c r="I4099" s="110"/>
    </row>
    <row r="4100" spans="2:9">
      <c r="B4100" s="109"/>
      <c r="C4100" s="109"/>
      <c r="D4100" s="109"/>
      <c r="E4100" s="109"/>
      <c r="F4100" s="109"/>
      <c r="G4100" s="109"/>
      <c r="H4100" s="109"/>
      <c r="I4100" s="110"/>
    </row>
    <row r="4101" spans="2:9">
      <c r="B4101" s="109"/>
      <c r="C4101" s="109"/>
      <c r="D4101" s="109"/>
      <c r="E4101" s="109"/>
      <c r="F4101" s="109"/>
      <c r="G4101" s="109"/>
      <c r="H4101" s="109"/>
      <c r="I4101" s="110"/>
    </row>
    <row r="4102" spans="2:9">
      <c r="B4102" s="109"/>
      <c r="C4102" s="109"/>
      <c r="D4102" s="109"/>
      <c r="E4102" s="109"/>
      <c r="F4102" s="109"/>
      <c r="G4102" s="109"/>
      <c r="H4102" s="109"/>
      <c r="I4102" s="110"/>
    </row>
    <row r="4103" spans="2:9">
      <c r="B4103" s="109"/>
      <c r="C4103" s="109"/>
      <c r="D4103" s="109"/>
      <c r="E4103" s="109"/>
      <c r="F4103" s="109"/>
      <c r="G4103" s="109"/>
      <c r="H4103" s="109"/>
      <c r="I4103" s="110"/>
    </row>
    <row r="4104" spans="2:9">
      <c r="B4104" s="109"/>
      <c r="C4104" s="109"/>
      <c r="D4104" s="109"/>
      <c r="E4104" s="109"/>
      <c r="F4104" s="109"/>
      <c r="G4104" s="109"/>
      <c r="H4104" s="109"/>
      <c r="I4104" s="110"/>
    </row>
    <row r="4105" spans="2:9">
      <c r="B4105" s="109"/>
      <c r="C4105" s="109"/>
      <c r="D4105" s="109"/>
      <c r="E4105" s="109"/>
      <c r="F4105" s="109"/>
      <c r="G4105" s="109"/>
      <c r="H4105" s="109"/>
      <c r="I4105" s="110"/>
    </row>
    <row r="4106" spans="2:9">
      <c r="B4106" s="109"/>
      <c r="C4106" s="109"/>
      <c r="D4106" s="109"/>
      <c r="E4106" s="109"/>
      <c r="F4106" s="109"/>
      <c r="G4106" s="109"/>
      <c r="H4106" s="109"/>
      <c r="I4106" s="110"/>
    </row>
    <row r="4107" spans="2:9">
      <c r="B4107" s="109"/>
      <c r="C4107" s="109"/>
      <c r="D4107" s="109"/>
      <c r="E4107" s="109"/>
      <c r="F4107" s="109"/>
      <c r="G4107" s="109"/>
      <c r="H4107" s="109"/>
      <c r="I4107" s="110"/>
    </row>
    <row r="4108" spans="2:9">
      <c r="B4108" s="109"/>
      <c r="C4108" s="109"/>
      <c r="D4108" s="109"/>
      <c r="E4108" s="109"/>
      <c r="F4108" s="109"/>
      <c r="G4108" s="109"/>
      <c r="H4108" s="109"/>
      <c r="I4108" s="110"/>
    </row>
    <row r="4109" spans="2:9">
      <c r="B4109" s="109"/>
      <c r="C4109" s="109"/>
      <c r="D4109" s="109"/>
      <c r="E4109" s="109"/>
      <c r="F4109" s="109"/>
      <c r="G4109" s="109"/>
      <c r="H4109" s="109"/>
      <c r="I4109" s="110"/>
    </row>
    <row r="4110" spans="2:9">
      <c r="B4110" s="109"/>
      <c r="C4110" s="109"/>
      <c r="D4110" s="109"/>
      <c r="E4110" s="109"/>
      <c r="F4110" s="109"/>
      <c r="G4110" s="109"/>
      <c r="H4110" s="109"/>
      <c r="I4110" s="110"/>
    </row>
    <row r="4111" spans="2:9">
      <c r="B4111" s="109"/>
      <c r="C4111" s="109"/>
      <c r="D4111" s="109"/>
      <c r="E4111" s="109"/>
      <c r="F4111" s="109"/>
      <c r="G4111" s="109"/>
      <c r="H4111" s="109"/>
      <c r="I4111" s="110"/>
    </row>
    <row r="4112" spans="2:9">
      <c r="B4112" s="109"/>
      <c r="C4112" s="109"/>
      <c r="D4112" s="109"/>
      <c r="E4112" s="109"/>
      <c r="F4112" s="109"/>
      <c r="G4112" s="109"/>
      <c r="H4112" s="109"/>
      <c r="I4112" s="110"/>
    </row>
    <row r="4113" spans="2:9">
      <c r="B4113" s="109"/>
      <c r="C4113" s="109"/>
      <c r="D4113" s="109"/>
      <c r="E4113" s="109"/>
      <c r="F4113" s="109"/>
      <c r="G4113" s="109"/>
      <c r="H4113" s="109"/>
      <c r="I4113" s="110"/>
    </row>
    <row r="4114" spans="2:9">
      <c r="B4114" s="109"/>
      <c r="C4114" s="109"/>
      <c r="D4114" s="109"/>
      <c r="E4114" s="109"/>
      <c r="F4114" s="109"/>
      <c r="G4114" s="109"/>
      <c r="H4114" s="109"/>
      <c r="I4114" s="110"/>
    </row>
    <row r="4115" spans="2:9">
      <c r="B4115" s="109"/>
      <c r="C4115" s="109"/>
      <c r="D4115" s="109"/>
      <c r="E4115" s="109"/>
      <c r="F4115" s="109"/>
      <c r="G4115" s="109"/>
      <c r="H4115" s="109"/>
      <c r="I4115" s="110"/>
    </row>
    <row r="4116" spans="2:9">
      <c r="B4116" s="109"/>
      <c r="C4116" s="109"/>
      <c r="D4116" s="109"/>
      <c r="E4116" s="109"/>
      <c r="F4116" s="109"/>
      <c r="G4116" s="109"/>
      <c r="H4116" s="109"/>
      <c r="I4116" s="110"/>
    </row>
    <row r="4117" spans="2:9">
      <c r="B4117" s="109"/>
      <c r="C4117" s="109"/>
      <c r="D4117" s="109"/>
      <c r="E4117" s="109"/>
      <c r="F4117" s="109"/>
      <c r="G4117" s="109"/>
      <c r="H4117" s="109"/>
      <c r="I4117" s="110"/>
    </row>
    <row r="4118" spans="2:9">
      <c r="B4118" s="109"/>
      <c r="C4118" s="109"/>
      <c r="D4118" s="109"/>
      <c r="E4118" s="109"/>
      <c r="F4118" s="109"/>
      <c r="G4118" s="109"/>
      <c r="H4118" s="109"/>
      <c r="I4118" s="110"/>
    </row>
    <row r="4119" spans="2:9">
      <c r="B4119" s="109"/>
      <c r="C4119" s="109"/>
      <c r="D4119" s="109"/>
      <c r="E4119" s="109"/>
      <c r="F4119" s="109"/>
      <c r="G4119" s="109"/>
      <c r="H4119" s="109"/>
      <c r="I4119" s="110"/>
    </row>
    <row r="4120" spans="2:9">
      <c r="B4120" s="109"/>
      <c r="C4120" s="109"/>
      <c r="D4120" s="109"/>
      <c r="E4120" s="109"/>
      <c r="F4120" s="109"/>
      <c r="G4120" s="109"/>
      <c r="H4120" s="109"/>
      <c r="I4120" s="110"/>
    </row>
    <row r="4121" spans="2:9">
      <c r="B4121" s="109"/>
      <c r="C4121" s="109"/>
      <c r="D4121" s="109"/>
      <c r="E4121" s="109"/>
      <c r="F4121" s="109"/>
      <c r="G4121" s="109"/>
      <c r="H4121" s="109"/>
      <c r="I4121" s="110"/>
    </row>
    <row r="4122" spans="2:9">
      <c r="B4122" s="109"/>
      <c r="C4122" s="109"/>
      <c r="D4122" s="109"/>
      <c r="E4122" s="109"/>
      <c r="F4122" s="109"/>
      <c r="G4122" s="109"/>
      <c r="H4122" s="109"/>
      <c r="I4122" s="110"/>
    </row>
    <row r="4123" spans="2:9">
      <c r="B4123" s="109"/>
      <c r="C4123" s="109"/>
      <c r="D4123" s="109"/>
      <c r="E4123" s="109"/>
      <c r="F4123" s="109"/>
      <c r="G4123" s="109"/>
      <c r="H4123" s="109"/>
      <c r="I4123" s="110"/>
    </row>
    <row r="4124" spans="2:9">
      <c r="B4124" s="109"/>
      <c r="C4124" s="109"/>
      <c r="D4124" s="109"/>
      <c r="E4124" s="109"/>
      <c r="F4124" s="109"/>
      <c r="G4124" s="109"/>
      <c r="H4124" s="109"/>
      <c r="I4124" s="110"/>
    </row>
    <row r="4125" spans="2:9">
      <c r="B4125" s="109"/>
      <c r="C4125" s="109"/>
      <c r="D4125" s="109"/>
      <c r="E4125" s="109"/>
      <c r="F4125" s="109"/>
      <c r="G4125" s="109"/>
      <c r="H4125" s="109"/>
      <c r="I4125" s="110"/>
    </row>
    <row r="4126" spans="2:9">
      <c r="B4126" s="109"/>
      <c r="C4126" s="109"/>
      <c r="D4126" s="109"/>
      <c r="E4126" s="109"/>
      <c r="F4126" s="109"/>
      <c r="G4126" s="109"/>
      <c r="H4126" s="109"/>
      <c r="I4126" s="110"/>
    </row>
    <row r="4127" spans="2:9">
      <c r="B4127" s="109"/>
      <c r="C4127" s="109"/>
      <c r="D4127" s="109"/>
      <c r="E4127" s="109"/>
      <c r="F4127" s="109"/>
      <c r="G4127" s="109"/>
      <c r="H4127" s="109"/>
      <c r="I4127" s="110"/>
    </row>
    <row r="4128" spans="2:9">
      <c r="B4128" s="109"/>
      <c r="C4128" s="109"/>
      <c r="D4128" s="109"/>
      <c r="E4128" s="109"/>
      <c r="F4128" s="109"/>
      <c r="G4128" s="109"/>
      <c r="H4128" s="109"/>
      <c r="I4128" s="110"/>
    </row>
    <row r="4129" spans="2:9">
      <c r="B4129" s="109"/>
      <c r="C4129" s="109"/>
      <c r="D4129" s="109"/>
      <c r="E4129" s="109"/>
      <c r="F4129" s="109"/>
      <c r="G4129" s="109"/>
      <c r="H4129" s="109"/>
      <c r="I4129" s="110"/>
    </row>
    <row r="4130" spans="2:9">
      <c r="B4130" s="109"/>
      <c r="C4130" s="109"/>
      <c r="D4130" s="109"/>
      <c r="E4130" s="109"/>
      <c r="F4130" s="109"/>
      <c r="G4130" s="109"/>
      <c r="H4130" s="109"/>
      <c r="I4130" s="110"/>
    </row>
    <row r="4131" spans="2:9">
      <c r="B4131" s="109"/>
      <c r="C4131" s="109"/>
      <c r="D4131" s="109"/>
      <c r="E4131" s="109"/>
      <c r="F4131" s="109"/>
      <c r="G4131" s="109"/>
      <c r="H4131" s="109"/>
      <c r="I4131" s="110"/>
    </row>
    <row r="4132" spans="2:9">
      <c r="B4132" s="109"/>
      <c r="C4132" s="109"/>
      <c r="D4132" s="109"/>
      <c r="E4132" s="109"/>
      <c r="F4132" s="109"/>
      <c r="G4132" s="109"/>
      <c r="H4132" s="109"/>
      <c r="I4132" s="110"/>
    </row>
    <row r="4133" spans="2:9">
      <c r="B4133" s="109"/>
      <c r="C4133" s="109"/>
      <c r="D4133" s="109"/>
      <c r="E4133" s="109"/>
      <c r="F4133" s="109"/>
      <c r="G4133" s="109"/>
      <c r="H4133" s="109"/>
      <c r="I4133" s="110"/>
    </row>
    <row r="4134" spans="2:9">
      <c r="B4134" s="109"/>
      <c r="C4134" s="109"/>
      <c r="D4134" s="109"/>
      <c r="E4134" s="109"/>
      <c r="F4134" s="109"/>
      <c r="G4134" s="109"/>
      <c r="H4134" s="109"/>
      <c r="I4134" s="110"/>
    </row>
    <row r="4135" spans="2:9">
      <c r="B4135" s="109"/>
      <c r="C4135" s="109"/>
      <c r="D4135" s="109"/>
      <c r="E4135" s="109"/>
      <c r="F4135" s="109"/>
      <c r="G4135" s="109"/>
      <c r="H4135" s="109"/>
      <c r="I4135" s="110"/>
    </row>
    <row r="4136" spans="2:9">
      <c r="B4136" s="109"/>
      <c r="C4136" s="109"/>
      <c r="D4136" s="109"/>
      <c r="E4136" s="109"/>
      <c r="F4136" s="109"/>
      <c r="G4136" s="109"/>
      <c r="H4136" s="109"/>
      <c r="I4136" s="110"/>
    </row>
    <row r="4137" spans="2:9">
      <c r="B4137" s="109"/>
      <c r="C4137" s="109"/>
      <c r="D4137" s="109"/>
      <c r="E4137" s="109"/>
      <c r="F4137" s="109"/>
      <c r="G4137" s="109"/>
      <c r="H4137" s="109"/>
      <c r="I4137" s="110"/>
    </row>
    <row r="4138" spans="2:9">
      <c r="B4138" s="109"/>
      <c r="C4138" s="109"/>
      <c r="D4138" s="109"/>
      <c r="E4138" s="109"/>
      <c r="F4138" s="109"/>
      <c r="G4138" s="109"/>
      <c r="H4138" s="109"/>
      <c r="I4138" s="110"/>
    </row>
    <row r="4139" spans="2:9">
      <c r="B4139" s="109"/>
      <c r="C4139" s="109"/>
      <c r="D4139" s="109"/>
      <c r="E4139" s="109"/>
      <c r="F4139" s="109"/>
      <c r="G4139" s="109"/>
      <c r="H4139" s="109"/>
      <c r="I4139" s="110"/>
    </row>
    <row r="4140" spans="2:9">
      <c r="B4140" s="109"/>
      <c r="C4140" s="109"/>
      <c r="D4140" s="109"/>
      <c r="E4140" s="109"/>
      <c r="F4140" s="109"/>
      <c r="G4140" s="109"/>
      <c r="H4140" s="109"/>
      <c r="I4140" s="110"/>
    </row>
    <row r="4141" spans="2:9">
      <c r="B4141" s="109"/>
      <c r="C4141" s="109"/>
      <c r="D4141" s="109"/>
      <c r="E4141" s="109"/>
      <c r="F4141" s="109"/>
      <c r="G4141" s="109"/>
      <c r="H4141" s="109"/>
      <c r="I4141" s="110"/>
    </row>
    <row r="4142" spans="2:9">
      <c r="B4142" s="109"/>
      <c r="C4142" s="109"/>
      <c r="D4142" s="109"/>
      <c r="E4142" s="109"/>
      <c r="F4142" s="109"/>
      <c r="G4142" s="109"/>
      <c r="H4142" s="109"/>
      <c r="I4142" s="110"/>
    </row>
    <row r="4143" spans="2:9">
      <c r="B4143" s="109"/>
      <c r="C4143" s="109"/>
      <c r="D4143" s="109"/>
      <c r="E4143" s="109"/>
      <c r="F4143" s="109"/>
      <c r="G4143" s="109"/>
      <c r="H4143" s="109"/>
      <c r="I4143" s="110"/>
    </row>
    <row r="4144" spans="2:9">
      <c r="B4144" s="109"/>
      <c r="C4144" s="109"/>
      <c r="D4144" s="109"/>
      <c r="E4144" s="109"/>
      <c r="F4144" s="109"/>
      <c r="G4144" s="109"/>
      <c r="H4144" s="109"/>
      <c r="I4144" s="110"/>
    </row>
    <row r="4145" spans="2:9">
      <c r="B4145" s="109"/>
      <c r="C4145" s="109"/>
      <c r="D4145" s="109"/>
      <c r="E4145" s="109"/>
      <c r="F4145" s="109"/>
      <c r="G4145" s="109"/>
      <c r="H4145" s="109"/>
      <c r="I4145" s="110"/>
    </row>
    <row r="4146" spans="2:9">
      <c r="B4146" s="109"/>
      <c r="C4146" s="109"/>
      <c r="D4146" s="109"/>
      <c r="E4146" s="109"/>
      <c r="F4146" s="109"/>
      <c r="G4146" s="109"/>
      <c r="H4146" s="109"/>
      <c r="I4146" s="110"/>
    </row>
    <row r="4147" spans="2:9">
      <c r="B4147" s="109"/>
      <c r="C4147" s="109"/>
      <c r="D4147" s="109"/>
      <c r="E4147" s="109"/>
      <c r="F4147" s="109"/>
      <c r="G4147" s="109"/>
      <c r="H4147" s="109"/>
      <c r="I4147" s="110"/>
    </row>
    <row r="4148" spans="2:9">
      <c r="B4148" s="109"/>
      <c r="C4148" s="109"/>
      <c r="D4148" s="109"/>
      <c r="E4148" s="109"/>
      <c r="F4148" s="109"/>
      <c r="G4148" s="109"/>
      <c r="H4148" s="109"/>
      <c r="I4148" s="110"/>
    </row>
    <row r="4149" spans="2:9">
      <c r="B4149" s="109"/>
      <c r="C4149" s="109"/>
      <c r="D4149" s="109"/>
      <c r="E4149" s="109"/>
      <c r="F4149" s="109"/>
      <c r="G4149" s="109"/>
      <c r="H4149" s="109"/>
      <c r="I4149" s="110"/>
    </row>
    <row r="4150" spans="2:9">
      <c r="B4150" s="109"/>
      <c r="C4150" s="109"/>
      <c r="D4150" s="109"/>
      <c r="E4150" s="109"/>
      <c r="F4150" s="109"/>
      <c r="G4150" s="109"/>
      <c r="H4150" s="109"/>
      <c r="I4150" s="110"/>
    </row>
    <row r="4151" spans="2:9">
      <c r="B4151" s="109"/>
      <c r="C4151" s="109"/>
      <c r="D4151" s="109"/>
      <c r="E4151" s="109"/>
      <c r="F4151" s="109"/>
      <c r="G4151" s="109"/>
      <c r="H4151" s="109"/>
      <c r="I4151" s="110"/>
    </row>
    <row r="4152" spans="2:9">
      <c r="B4152" s="109"/>
      <c r="C4152" s="109"/>
      <c r="D4152" s="109"/>
      <c r="E4152" s="109"/>
      <c r="F4152" s="109"/>
      <c r="G4152" s="109"/>
      <c r="H4152" s="109"/>
      <c r="I4152" s="110"/>
    </row>
    <row r="4153" spans="2:9">
      <c r="B4153" s="109"/>
      <c r="C4153" s="109"/>
      <c r="D4153" s="109"/>
      <c r="E4153" s="109"/>
      <c r="F4153" s="109"/>
      <c r="G4153" s="109"/>
      <c r="H4153" s="109"/>
      <c r="I4153" s="110"/>
    </row>
    <row r="4154" spans="2:9">
      <c r="B4154" s="109"/>
      <c r="C4154" s="109"/>
      <c r="D4154" s="109"/>
      <c r="E4154" s="109"/>
      <c r="F4154" s="109"/>
      <c r="G4154" s="109"/>
      <c r="H4154" s="109"/>
      <c r="I4154" s="110"/>
    </row>
    <row r="4155" spans="2:9">
      <c r="B4155" s="109"/>
      <c r="C4155" s="109"/>
      <c r="D4155" s="109"/>
      <c r="E4155" s="109"/>
      <c r="F4155" s="109"/>
      <c r="G4155" s="109"/>
      <c r="H4155" s="109"/>
      <c r="I4155" s="110"/>
    </row>
    <row r="4156" spans="2:9">
      <c r="B4156" s="109"/>
      <c r="C4156" s="109"/>
      <c r="D4156" s="109"/>
      <c r="E4156" s="109"/>
      <c r="F4156" s="109"/>
      <c r="G4156" s="109"/>
      <c r="H4156" s="109"/>
      <c r="I4156" s="110"/>
    </row>
    <row r="4157" spans="2:9">
      <c r="B4157" s="109"/>
      <c r="C4157" s="109"/>
      <c r="D4157" s="109"/>
      <c r="E4157" s="109"/>
      <c r="F4157" s="109"/>
      <c r="G4157" s="109"/>
      <c r="H4157" s="109"/>
      <c r="I4157" s="110"/>
    </row>
    <row r="4158" spans="2:9">
      <c r="B4158" s="109"/>
      <c r="C4158" s="109"/>
      <c r="D4158" s="109"/>
      <c r="E4158" s="109"/>
      <c r="F4158" s="109"/>
      <c r="G4158" s="109"/>
      <c r="H4158" s="109"/>
      <c r="I4158" s="110"/>
    </row>
    <row r="4159" spans="2:9">
      <c r="B4159" s="109"/>
      <c r="C4159" s="109"/>
      <c r="D4159" s="109"/>
      <c r="E4159" s="109"/>
      <c r="F4159" s="109"/>
      <c r="G4159" s="109"/>
      <c r="H4159" s="109"/>
      <c r="I4159" s="110"/>
    </row>
    <row r="4160" spans="2:9">
      <c r="B4160" s="109"/>
      <c r="C4160" s="109"/>
      <c r="D4160" s="109"/>
      <c r="E4160" s="109"/>
      <c r="F4160" s="109"/>
      <c r="G4160" s="109"/>
      <c r="H4160" s="109"/>
      <c r="I4160" s="110"/>
    </row>
    <row r="4161" spans="2:9">
      <c r="B4161" s="109"/>
      <c r="C4161" s="109"/>
      <c r="D4161" s="109"/>
      <c r="E4161" s="109"/>
      <c r="F4161" s="109"/>
      <c r="G4161" s="109"/>
      <c r="H4161" s="109"/>
      <c r="I4161" s="110"/>
    </row>
    <row r="4162" spans="2:9">
      <c r="B4162" s="109"/>
      <c r="C4162" s="109"/>
      <c r="D4162" s="109"/>
      <c r="E4162" s="109"/>
      <c r="F4162" s="109"/>
      <c r="G4162" s="109"/>
      <c r="H4162" s="109"/>
      <c r="I4162" s="110"/>
    </row>
    <row r="4163" spans="2:9">
      <c r="B4163" s="109"/>
      <c r="C4163" s="109"/>
      <c r="D4163" s="109"/>
      <c r="E4163" s="109"/>
      <c r="F4163" s="109"/>
      <c r="G4163" s="109"/>
      <c r="H4163" s="109"/>
      <c r="I4163" s="110"/>
    </row>
    <row r="4164" spans="2:9">
      <c r="B4164" s="109"/>
      <c r="C4164" s="109"/>
      <c r="D4164" s="109"/>
      <c r="E4164" s="109"/>
      <c r="F4164" s="109"/>
      <c r="G4164" s="109"/>
      <c r="H4164" s="109"/>
      <c r="I4164" s="110"/>
    </row>
    <row r="4165" spans="2:9">
      <c r="B4165" s="109"/>
      <c r="C4165" s="109"/>
      <c r="D4165" s="109"/>
      <c r="E4165" s="109"/>
      <c r="F4165" s="109"/>
      <c r="G4165" s="109"/>
      <c r="H4165" s="109"/>
      <c r="I4165" s="110"/>
    </row>
    <row r="4166" spans="2:9">
      <c r="B4166" s="109"/>
      <c r="C4166" s="109"/>
      <c r="D4166" s="109"/>
      <c r="E4166" s="109"/>
      <c r="F4166" s="109"/>
      <c r="G4166" s="109"/>
      <c r="H4166" s="109"/>
      <c r="I4166" s="110"/>
    </row>
    <row r="4167" spans="2:9">
      <c r="B4167" s="109"/>
      <c r="C4167" s="109"/>
      <c r="D4167" s="109"/>
      <c r="E4167" s="109"/>
      <c r="F4167" s="109"/>
      <c r="G4167" s="109"/>
      <c r="H4167" s="109"/>
      <c r="I4167" s="110"/>
    </row>
    <row r="4168" spans="2:9">
      <c r="B4168" s="109"/>
      <c r="C4168" s="109"/>
      <c r="D4168" s="109"/>
      <c r="E4168" s="109"/>
      <c r="F4168" s="109"/>
      <c r="G4168" s="109"/>
      <c r="H4168" s="109"/>
      <c r="I4168" s="110"/>
    </row>
    <row r="4169" spans="2:9">
      <c r="B4169" s="109"/>
      <c r="C4169" s="109"/>
      <c r="D4169" s="109"/>
      <c r="E4169" s="109"/>
      <c r="F4169" s="109"/>
      <c r="G4169" s="109"/>
      <c r="H4169" s="109"/>
      <c r="I4169" s="110"/>
    </row>
    <row r="4170" spans="2:9">
      <c r="B4170" s="109"/>
      <c r="C4170" s="109"/>
      <c r="D4170" s="109"/>
      <c r="E4170" s="109"/>
      <c r="F4170" s="109"/>
      <c r="G4170" s="109"/>
      <c r="H4170" s="109"/>
      <c r="I4170" s="110"/>
    </row>
    <row r="4171" spans="2:9">
      <c r="B4171" s="109"/>
      <c r="C4171" s="109"/>
      <c r="D4171" s="109"/>
      <c r="E4171" s="109"/>
      <c r="F4171" s="109"/>
      <c r="G4171" s="109"/>
      <c r="H4171" s="109"/>
      <c r="I4171" s="110"/>
    </row>
    <row r="4172" spans="2:9">
      <c r="B4172" s="109"/>
      <c r="C4172" s="109"/>
      <c r="D4172" s="109"/>
      <c r="E4172" s="109"/>
      <c r="F4172" s="109"/>
      <c r="G4172" s="109"/>
      <c r="H4172" s="109"/>
      <c r="I4172" s="110"/>
    </row>
    <row r="4173" spans="2:9">
      <c r="B4173" s="109"/>
      <c r="C4173" s="109"/>
      <c r="D4173" s="109"/>
      <c r="E4173" s="109"/>
      <c r="F4173" s="109"/>
      <c r="G4173" s="109"/>
      <c r="H4173" s="109"/>
      <c r="I4173" s="110"/>
    </row>
    <row r="4174" spans="2:9">
      <c r="B4174" s="109"/>
      <c r="C4174" s="109"/>
      <c r="D4174" s="109"/>
      <c r="E4174" s="109"/>
      <c r="F4174" s="109"/>
      <c r="G4174" s="109"/>
      <c r="H4174" s="109"/>
      <c r="I4174" s="110"/>
    </row>
    <row r="4175" spans="2:9">
      <c r="B4175" s="109"/>
      <c r="C4175" s="109"/>
      <c r="D4175" s="109"/>
      <c r="E4175" s="109"/>
      <c r="F4175" s="109"/>
      <c r="G4175" s="109"/>
      <c r="H4175" s="109"/>
      <c r="I4175" s="110"/>
    </row>
    <row r="4176" spans="2:9">
      <c r="B4176" s="109"/>
      <c r="C4176" s="109"/>
      <c r="D4176" s="109"/>
      <c r="E4176" s="109"/>
      <c r="F4176" s="109"/>
      <c r="G4176" s="109"/>
      <c r="H4176" s="109"/>
      <c r="I4176" s="110"/>
    </row>
    <row r="4177" spans="2:9">
      <c r="B4177" s="109"/>
      <c r="C4177" s="109"/>
      <c r="D4177" s="109"/>
      <c r="E4177" s="109"/>
      <c r="F4177" s="109"/>
      <c r="G4177" s="109"/>
      <c r="H4177" s="109"/>
      <c r="I4177" s="110"/>
    </row>
    <row r="4178" spans="2:9">
      <c r="B4178" s="109"/>
      <c r="C4178" s="109"/>
      <c r="D4178" s="109"/>
      <c r="E4178" s="109"/>
      <c r="F4178" s="109"/>
      <c r="G4178" s="109"/>
      <c r="H4178" s="109"/>
      <c r="I4178" s="110"/>
    </row>
    <row r="4179" spans="2:9">
      <c r="B4179" s="109"/>
      <c r="C4179" s="109"/>
      <c r="D4179" s="109"/>
      <c r="E4179" s="109"/>
      <c r="F4179" s="109"/>
      <c r="G4179" s="109"/>
      <c r="H4179" s="109"/>
      <c r="I4179" s="110"/>
    </row>
    <row r="4180" spans="2:9">
      <c r="B4180" s="109"/>
      <c r="C4180" s="109"/>
      <c r="D4180" s="109"/>
      <c r="E4180" s="109"/>
      <c r="F4180" s="109"/>
      <c r="G4180" s="109"/>
      <c r="H4180" s="109"/>
      <c r="I4180" s="110"/>
    </row>
    <row r="4181" spans="2:9">
      <c r="B4181" s="109"/>
      <c r="C4181" s="109"/>
      <c r="D4181" s="109"/>
      <c r="E4181" s="109"/>
      <c r="F4181" s="109"/>
      <c r="G4181" s="109"/>
      <c r="H4181" s="109"/>
      <c r="I4181" s="110"/>
    </row>
    <row r="4182" spans="2:9">
      <c r="B4182" s="109"/>
      <c r="C4182" s="109"/>
      <c r="D4182" s="109"/>
      <c r="E4182" s="109"/>
      <c r="F4182" s="109"/>
      <c r="G4182" s="109"/>
      <c r="H4182" s="109"/>
      <c r="I4182" s="110"/>
    </row>
    <row r="4183" spans="2:9">
      <c r="B4183" s="109"/>
      <c r="C4183" s="109"/>
      <c r="D4183" s="109"/>
      <c r="E4183" s="109"/>
      <c r="F4183" s="109"/>
      <c r="G4183" s="109"/>
      <c r="H4183" s="109"/>
      <c r="I4183" s="110"/>
    </row>
    <row r="4184" spans="2:9">
      <c r="B4184" s="109"/>
      <c r="C4184" s="109"/>
      <c r="D4184" s="109"/>
      <c r="E4184" s="109"/>
      <c r="F4184" s="109"/>
      <c r="G4184" s="109"/>
      <c r="H4184" s="109"/>
      <c r="I4184" s="110"/>
    </row>
    <row r="4185" spans="2:9">
      <c r="B4185" s="109"/>
      <c r="C4185" s="109"/>
      <c r="D4185" s="109"/>
      <c r="E4185" s="109"/>
      <c r="F4185" s="109"/>
      <c r="G4185" s="109"/>
      <c r="H4185" s="109"/>
      <c r="I4185" s="110"/>
    </row>
    <row r="4186" spans="2:9">
      <c r="B4186" s="109"/>
      <c r="C4186" s="109"/>
      <c r="D4186" s="109"/>
      <c r="E4186" s="109"/>
      <c r="F4186" s="109"/>
      <c r="G4186" s="109"/>
      <c r="H4186" s="109"/>
      <c r="I4186" s="110"/>
    </row>
    <row r="4187" spans="2:9">
      <c r="B4187" s="109"/>
      <c r="C4187" s="109"/>
      <c r="D4187" s="109"/>
      <c r="E4187" s="109"/>
      <c r="F4187" s="109"/>
      <c r="G4187" s="109"/>
      <c r="H4187" s="109"/>
      <c r="I4187" s="110"/>
    </row>
    <row r="4188" spans="2:9">
      <c r="B4188" s="109"/>
      <c r="C4188" s="109"/>
      <c r="D4188" s="109"/>
      <c r="E4188" s="109"/>
      <c r="F4188" s="109"/>
      <c r="G4188" s="109"/>
      <c r="H4188" s="109"/>
      <c r="I4188" s="110"/>
    </row>
    <row r="4189" spans="2:9">
      <c r="B4189" s="109"/>
      <c r="C4189" s="109"/>
      <c r="D4189" s="109"/>
      <c r="E4189" s="109"/>
      <c r="F4189" s="109"/>
      <c r="G4189" s="109"/>
      <c r="H4189" s="109"/>
      <c r="I4189" s="110"/>
    </row>
    <row r="4190" spans="2:9">
      <c r="B4190" s="109"/>
      <c r="C4190" s="109"/>
      <c r="D4190" s="109"/>
      <c r="E4190" s="109"/>
      <c r="F4190" s="109"/>
      <c r="G4190" s="109"/>
      <c r="H4190" s="109"/>
      <c r="I4190" s="110"/>
    </row>
    <row r="4191" spans="2:9">
      <c r="B4191" s="109"/>
      <c r="C4191" s="109"/>
      <c r="D4191" s="109"/>
      <c r="E4191" s="109"/>
      <c r="F4191" s="109"/>
      <c r="G4191" s="109"/>
      <c r="H4191" s="109"/>
      <c r="I4191" s="110"/>
    </row>
    <row r="4192" spans="2:9">
      <c r="B4192" s="109"/>
      <c r="C4192" s="109"/>
      <c r="D4192" s="109"/>
      <c r="E4192" s="109"/>
      <c r="F4192" s="109"/>
      <c r="G4192" s="109"/>
      <c r="H4192" s="109"/>
      <c r="I4192" s="110"/>
    </row>
    <row r="4193" spans="2:9">
      <c r="B4193" s="109"/>
      <c r="C4193" s="109"/>
      <c r="D4193" s="109"/>
      <c r="E4193" s="109"/>
      <c r="F4193" s="109"/>
      <c r="G4193" s="109"/>
      <c r="H4193" s="109"/>
      <c r="I4193" s="110"/>
    </row>
    <row r="4194" spans="2:9">
      <c r="B4194" s="109"/>
      <c r="C4194" s="109"/>
      <c r="D4194" s="109"/>
      <c r="E4194" s="109"/>
      <c r="F4194" s="109"/>
      <c r="G4194" s="109"/>
      <c r="H4194" s="109"/>
      <c r="I4194" s="110"/>
    </row>
    <row r="4195" spans="2:9">
      <c r="B4195" s="109"/>
      <c r="C4195" s="109"/>
      <c r="D4195" s="109"/>
      <c r="E4195" s="109"/>
      <c r="F4195" s="109"/>
      <c r="G4195" s="109"/>
      <c r="H4195" s="109"/>
      <c r="I4195" s="110"/>
    </row>
    <row r="4196" spans="2:9">
      <c r="B4196" s="109"/>
      <c r="C4196" s="109"/>
      <c r="D4196" s="109"/>
      <c r="E4196" s="109"/>
      <c r="F4196" s="109"/>
      <c r="G4196" s="109"/>
      <c r="H4196" s="109"/>
      <c r="I4196" s="110"/>
    </row>
    <row r="4197" spans="2:9">
      <c r="B4197" s="109"/>
      <c r="C4197" s="109"/>
      <c r="D4197" s="109"/>
      <c r="E4197" s="109"/>
      <c r="F4197" s="109"/>
      <c r="G4197" s="109"/>
      <c r="H4197" s="109"/>
      <c r="I4197" s="110"/>
    </row>
    <row r="4198" spans="2:9">
      <c r="B4198" s="109"/>
      <c r="C4198" s="109"/>
      <c r="D4198" s="109"/>
      <c r="E4198" s="109"/>
      <c r="F4198" s="109"/>
      <c r="G4198" s="109"/>
      <c r="H4198" s="109"/>
      <c r="I4198" s="110"/>
    </row>
    <row r="4199" spans="2:9">
      <c r="B4199" s="109"/>
      <c r="C4199" s="109"/>
      <c r="D4199" s="109"/>
      <c r="E4199" s="109"/>
      <c r="F4199" s="109"/>
      <c r="G4199" s="109"/>
      <c r="H4199" s="109"/>
      <c r="I4199" s="110"/>
    </row>
    <row r="4200" spans="2:9">
      <c r="B4200" s="109"/>
      <c r="C4200" s="109"/>
      <c r="D4200" s="109"/>
      <c r="E4200" s="109"/>
      <c r="F4200" s="109"/>
      <c r="G4200" s="109"/>
      <c r="H4200" s="109"/>
      <c r="I4200" s="110"/>
    </row>
    <row r="4201" spans="2:9">
      <c r="B4201" s="109"/>
      <c r="C4201" s="109"/>
      <c r="D4201" s="109"/>
      <c r="E4201" s="109"/>
      <c r="F4201" s="109"/>
      <c r="G4201" s="109"/>
      <c r="H4201" s="109"/>
      <c r="I4201" s="110"/>
    </row>
    <row r="4202" spans="2:9">
      <c r="B4202" s="109"/>
      <c r="C4202" s="109"/>
      <c r="D4202" s="109"/>
      <c r="E4202" s="109"/>
      <c r="F4202" s="109"/>
      <c r="G4202" s="109"/>
      <c r="H4202" s="109"/>
      <c r="I4202" s="110"/>
    </row>
    <row r="4203" spans="2:9">
      <c r="B4203" s="109"/>
      <c r="C4203" s="109"/>
      <c r="D4203" s="109"/>
      <c r="E4203" s="109"/>
      <c r="F4203" s="109"/>
      <c r="G4203" s="109"/>
      <c r="H4203" s="109"/>
      <c r="I4203" s="110"/>
    </row>
    <row r="4204" spans="2:9">
      <c r="B4204" s="109"/>
      <c r="C4204" s="109"/>
      <c r="D4204" s="109"/>
      <c r="E4204" s="109"/>
      <c r="F4204" s="109"/>
      <c r="G4204" s="109"/>
      <c r="H4204" s="109"/>
      <c r="I4204" s="110"/>
    </row>
    <row r="4205" spans="2:9">
      <c r="B4205" s="109"/>
      <c r="C4205" s="109"/>
      <c r="D4205" s="109"/>
      <c r="E4205" s="109"/>
      <c r="F4205" s="109"/>
      <c r="G4205" s="109"/>
      <c r="H4205" s="109"/>
      <c r="I4205" s="110"/>
    </row>
    <row r="4206" spans="2:9">
      <c r="B4206" s="109"/>
      <c r="C4206" s="109"/>
      <c r="D4206" s="109"/>
      <c r="E4206" s="109"/>
      <c r="F4206" s="109"/>
      <c r="G4206" s="109"/>
      <c r="H4206" s="109"/>
      <c r="I4206" s="110"/>
    </row>
    <row r="4207" spans="2:9">
      <c r="B4207" s="109"/>
      <c r="C4207" s="109"/>
      <c r="D4207" s="109"/>
      <c r="E4207" s="109"/>
      <c r="F4207" s="109"/>
      <c r="G4207" s="109"/>
      <c r="H4207" s="109"/>
      <c r="I4207" s="110"/>
    </row>
    <row r="4208" spans="2:9">
      <c r="B4208" s="109"/>
      <c r="C4208" s="109"/>
      <c r="D4208" s="109"/>
      <c r="E4208" s="109"/>
      <c r="F4208" s="109"/>
      <c r="G4208" s="109"/>
      <c r="H4208" s="109"/>
      <c r="I4208" s="110"/>
    </row>
    <row r="4209" spans="2:9">
      <c r="B4209" s="109"/>
      <c r="C4209" s="109"/>
      <c r="D4209" s="109"/>
      <c r="E4209" s="109"/>
      <c r="F4209" s="109"/>
      <c r="G4209" s="109"/>
      <c r="H4209" s="109"/>
      <c r="I4209" s="110"/>
    </row>
    <row r="4210" spans="2:9">
      <c r="B4210" s="109"/>
      <c r="C4210" s="109"/>
      <c r="D4210" s="109"/>
      <c r="E4210" s="109"/>
      <c r="F4210" s="109"/>
      <c r="G4210" s="109"/>
      <c r="H4210" s="109"/>
      <c r="I4210" s="110"/>
    </row>
    <row r="4211" spans="2:9">
      <c r="B4211" s="109"/>
      <c r="C4211" s="109"/>
      <c r="D4211" s="109"/>
      <c r="E4211" s="109"/>
      <c r="F4211" s="109"/>
      <c r="G4211" s="109"/>
      <c r="H4211" s="109"/>
      <c r="I4211" s="110"/>
    </row>
    <row r="4212" spans="2:9">
      <c r="B4212" s="109"/>
      <c r="C4212" s="109"/>
      <c r="D4212" s="109"/>
      <c r="E4212" s="109"/>
      <c r="F4212" s="109"/>
      <c r="G4212" s="109"/>
      <c r="H4212" s="109"/>
      <c r="I4212" s="110"/>
    </row>
    <row r="4213" spans="2:9">
      <c r="B4213" s="109"/>
      <c r="C4213" s="109"/>
      <c r="D4213" s="109"/>
      <c r="E4213" s="109"/>
      <c r="F4213" s="109"/>
      <c r="G4213" s="109"/>
      <c r="H4213" s="109"/>
      <c r="I4213" s="110"/>
    </row>
    <row r="4214" spans="2:9">
      <c r="B4214" s="109"/>
      <c r="C4214" s="109"/>
      <c r="D4214" s="109"/>
      <c r="E4214" s="109"/>
      <c r="F4214" s="109"/>
      <c r="G4214" s="109"/>
      <c r="H4214" s="109"/>
      <c r="I4214" s="110"/>
    </row>
    <row r="4215" spans="2:9">
      <c r="B4215" s="109"/>
      <c r="C4215" s="109"/>
      <c r="D4215" s="109"/>
      <c r="E4215" s="109"/>
      <c r="F4215" s="109"/>
      <c r="G4215" s="109"/>
      <c r="H4215" s="109"/>
      <c r="I4215" s="110"/>
    </row>
    <row r="4216" spans="2:9">
      <c r="B4216" s="109"/>
      <c r="C4216" s="109"/>
      <c r="D4216" s="109"/>
      <c r="E4216" s="109"/>
      <c r="F4216" s="109"/>
      <c r="G4216" s="109"/>
      <c r="H4216" s="109"/>
      <c r="I4216" s="110"/>
    </row>
    <row r="4217" spans="2:9">
      <c r="B4217" s="109"/>
      <c r="C4217" s="109"/>
      <c r="D4217" s="109"/>
      <c r="E4217" s="109"/>
      <c r="F4217" s="109"/>
      <c r="G4217" s="109"/>
      <c r="H4217" s="109"/>
      <c r="I4217" s="110"/>
    </row>
    <row r="4218" spans="2:9">
      <c r="B4218" s="109"/>
      <c r="C4218" s="109"/>
      <c r="D4218" s="109"/>
      <c r="E4218" s="109"/>
      <c r="F4218" s="109"/>
      <c r="G4218" s="109"/>
      <c r="H4218" s="109"/>
      <c r="I4218" s="110"/>
    </row>
    <row r="4219" spans="2:9">
      <c r="B4219" s="109"/>
      <c r="C4219" s="109"/>
      <c r="D4219" s="109"/>
      <c r="E4219" s="109"/>
      <c r="F4219" s="109"/>
      <c r="G4219" s="109"/>
      <c r="H4219" s="109"/>
      <c r="I4219" s="110"/>
    </row>
    <row r="4220" spans="2:9">
      <c r="B4220" s="109"/>
      <c r="C4220" s="109"/>
      <c r="D4220" s="109"/>
      <c r="E4220" s="109"/>
      <c r="F4220" s="109"/>
      <c r="G4220" s="109"/>
      <c r="H4220" s="109"/>
      <c r="I4220" s="110"/>
    </row>
    <row r="4221" spans="2:9">
      <c r="B4221" s="109"/>
      <c r="C4221" s="109"/>
      <c r="D4221" s="109"/>
      <c r="E4221" s="109"/>
      <c r="F4221" s="109"/>
      <c r="G4221" s="109"/>
      <c r="H4221" s="109"/>
      <c r="I4221" s="110"/>
    </row>
    <row r="4222" spans="2:9">
      <c r="B4222" s="109"/>
      <c r="C4222" s="109"/>
      <c r="D4222" s="109"/>
      <c r="E4222" s="109"/>
      <c r="F4222" s="109"/>
      <c r="G4222" s="109"/>
      <c r="H4222" s="109"/>
      <c r="I4222" s="110"/>
    </row>
    <row r="4223" spans="2:9">
      <c r="B4223" s="109"/>
      <c r="C4223" s="109"/>
      <c r="D4223" s="109"/>
      <c r="E4223" s="109"/>
      <c r="F4223" s="109"/>
      <c r="G4223" s="109"/>
      <c r="H4223" s="109"/>
      <c r="I4223" s="110"/>
    </row>
    <row r="4224" spans="2:9">
      <c r="B4224" s="109"/>
      <c r="C4224" s="109"/>
      <c r="D4224" s="109"/>
      <c r="E4224" s="109"/>
      <c r="F4224" s="109"/>
      <c r="G4224" s="109"/>
      <c r="H4224" s="109"/>
      <c r="I4224" s="110"/>
    </row>
    <row r="4225" spans="2:9">
      <c r="B4225" s="109"/>
      <c r="C4225" s="109"/>
      <c r="D4225" s="109"/>
      <c r="E4225" s="109"/>
      <c r="F4225" s="109"/>
      <c r="G4225" s="109"/>
      <c r="H4225" s="109"/>
      <c r="I4225" s="110"/>
    </row>
    <row r="4226" spans="2:9">
      <c r="B4226" s="109"/>
      <c r="C4226" s="109"/>
      <c r="D4226" s="109"/>
      <c r="E4226" s="109"/>
      <c r="F4226" s="109"/>
      <c r="G4226" s="109"/>
      <c r="H4226" s="109"/>
      <c r="I4226" s="110"/>
    </row>
    <row r="4227" spans="2:9">
      <c r="B4227" s="109"/>
      <c r="C4227" s="109"/>
      <c r="D4227" s="109"/>
      <c r="E4227" s="109"/>
      <c r="F4227" s="109"/>
      <c r="G4227" s="109"/>
      <c r="H4227" s="109"/>
      <c r="I4227" s="110"/>
    </row>
    <row r="4228" spans="2:9">
      <c r="B4228" s="109"/>
      <c r="C4228" s="109"/>
      <c r="D4228" s="109"/>
      <c r="E4228" s="109"/>
      <c r="F4228" s="109"/>
      <c r="G4228" s="109"/>
      <c r="H4228" s="109"/>
      <c r="I4228" s="110"/>
    </row>
    <row r="4229" spans="2:9">
      <c r="B4229" s="109"/>
      <c r="C4229" s="109"/>
      <c r="D4229" s="109"/>
      <c r="E4229" s="109"/>
      <c r="F4229" s="109"/>
      <c r="G4229" s="109"/>
      <c r="H4229" s="109"/>
      <c r="I4229" s="110"/>
    </row>
    <row r="4230" spans="2:9">
      <c r="B4230" s="109"/>
      <c r="C4230" s="109"/>
      <c r="D4230" s="109"/>
      <c r="E4230" s="109"/>
      <c r="F4230" s="109"/>
      <c r="G4230" s="109"/>
      <c r="H4230" s="109"/>
      <c r="I4230" s="110"/>
    </row>
    <row r="4231" spans="2:9">
      <c r="B4231" s="109"/>
      <c r="C4231" s="109"/>
      <c r="D4231" s="109"/>
      <c r="E4231" s="109"/>
      <c r="F4231" s="109"/>
      <c r="G4231" s="109"/>
      <c r="H4231" s="109"/>
      <c r="I4231" s="110"/>
    </row>
    <row r="4232" spans="2:9">
      <c r="B4232" s="109"/>
      <c r="C4232" s="109"/>
      <c r="D4232" s="109"/>
      <c r="E4232" s="109"/>
      <c r="F4232" s="109"/>
      <c r="G4232" s="109"/>
      <c r="H4232" s="109"/>
      <c r="I4232" s="110"/>
    </row>
    <row r="4233" spans="2:9">
      <c r="B4233" s="109"/>
      <c r="C4233" s="109"/>
      <c r="D4233" s="109"/>
      <c r="E4233" s="109"/>
      <c r="F4233" s="109"/>
      <c r="G4233" s="109"/>
      <c r="H4233" s="109"/>
      <c r="I4233" s="110"/>
    </row>
    <row r="4234" spans="2:9">
      <c r="B4234" s="109"/>
      <c r="C4234" s="109"/>
      <c r="D4234" s="109"/>
      <c r="E4234" s="109"/>
      <c r="F4234" s="109"/>
      <c r="G4234" s="109"/>
      <c r="H4234" s="109"/>
      <c r="I4234" s="110"/>
    </row>
    <row r="4235" spans="2:9">
      <c r="B4235" s="109"/>
      <c r="C4235" s="109"/>
      <c r="D4235" s="109"/>
      <c r="E4235" s="109"/>
      <c r="F4235" s="109"/>
      <c r="G4235" s="109"/>
      <c r="H4235" s="109"/>
      <c r="I4235" s="110"/>
    </row>
    <row r="4236" spans="2:9">
      <c r="B4236" s="109"/>
      <c r="C4236" s="109"/>
      <c r="D4236" s="109"/>
      <c r="E4236" s="109"/>
      <c r="F4236" s="109"/>
      <c r="G4236" s="109"/>
      <c r="H4236" s="109"/>
      <c r="I4236" s="110"/>
    </row>
    <row r="4237" spans="2:9">
      <c r="B4237" s="109"/>
      <c r="C4237" s="109"/>
      <c r="D4237" s="109"/>
      <c r="E4237" s="109"/>
      <c r="F4237" s="109"/>
      <c r="G4237" s="109"/>
      <c r="H4237" s="109"/>
      <c r="I4237" s="110"/>
    </row>
    <row r="4238" spans="2:9">
      <c r="B4238" s="109"/>
      <c r="C4238" s="109"/>
      <c r="D4238" s="109"/>
      <c r="E4238" s="109"/>
      <c r="F4238" s="109"/>
      <c r="G4238" s="109"/>
      <c r="H4238" s="109"/>
      <c r="I4238" s="110"/>
    </row>
    <row r="4239" spans="2:9">
      <c r="B4239" s="109"/>
      <c r="C4239" s="109"/>
      <c r="D4239" s="109"/>
      <c r="E4239" s="109"/>
      <c r="F4239" s="109"/>
      <c r="G4239" s="109"/>
      <c r="H4239" s="109"/>
      <c r="I4239" s="110"/>
    </row>
    <row r="4240" spans="2:9">
      <c r="B4240" s="109"/>
      <c r="C4240" s="109"/>
      <c r="D4240" s="109"/>
      <c r="E4240" s="109"/>
      <c r="F4240" s="109"/>
      <c r="G4240" s="109"/>
      <c r="H4240" s="109"/>
      <c r="I4240" s="110"/>
    </row>
    <row r="4241" spans="2:9">
      <c r="B4241" s="109"/>
      <c r="C4241" s="109"/>
      <c r="D4241" s="109"/>
      <c r="E4241" s="109"/>
      <c r="F4241" s="109"/>
      <c r="G4241" s="109"/>
      <c r="H4241" s="109"/>
      <c r="I4241" s="110"/>
    </row>
    <row r="4242" spans="2:9">
      <c r="B4242" s="109"/>
      <c r="C4242" s="109"/>
      <c r="D4242" s="109"/>
      <c r="E4242" s="109"/>
      <c r="F4242" s="109"/>
      <c r="G4242" s="109"/>
      <c r="H4242" s="109"/>
      <c r="I4242" s="110"/>
    </row>
    <row r="4243" spans="2:9">
      <c r="B4243" s="109"/>
      <c r="C4243" s="109"/>
      <c r="D4243" s="109"/>
      <c r="E4243" s="109"/>
      <c r="F4243" s="109"/>
      <c r="G4243" s="109"/>
      <c r="H4243" s="109"/>
      <c r="I4243" s="110"/>
    </row>
    <row r="4244" spans="2:9">
      <c r="B4244" s="109"/>
      <c r="C4244" s="109"/>
      <c r="D4244" s="109"/>
      <c r="E4244" s="109"/>
      <c r="F4244" s="109"/>
      <c r="G4244" s="109"/>
      <c r="H4244" s="109"/>
      <c r="I4244" s="110"/>
    </row>
    <row r="4245" spans="2:9">
      <c r="B4245" s="109"/>
      <c r="C4245" s="109"/>
      <c r="D4245" s="109"/>
      <c r="E4245" s="109"/>
      <c r="F4245" s="109"/>
      <c r="G4245" s="109"/>
      <c r="H4245" s="109"/>
      <c r="I4245" s="110"/>
    </row>
    <row r="4246" spans="2:9">
      <c r="B4246" s="109"/>
      <c r="C4246" s="109"/>
      <c r="D4246" s="109"/>
      <c r="E4246" s="109"/>
      <c r="F4246" s="109"/>
      <c r="G4246" s="109"/>
      <c r="H4246" s="109"/>
      <c r="I4246" s="110"/>
    </row>
    <row r="4247" spans="2:9">
      <c r="B4247" s="109"/>
      <c r="C4247" s="109"/>
      <c r="D4247" s="109"/>
      <c r="E4247" s="109"/>
      <c r="F4247" s="109"/>
      <c r="G4247" s="109"/>
      <c r="H4247" s="109"/>
      <c r="I4247" s="110"/>
    </row>
    <row r="4248" spans="2:9">
      <c r="B4248" s="109"/>
      <c r="C4248" s="109"/>
      <c r="D4248" s="109"/>
      <c r="E4248" s="109"/>
      <c r="F4248" s="109"/>
      <c r="G4248" s="109"/>
      <c r="H4248" s="109"/>
      <c r="I4248" s="110"/>
    </row>
    <row r="4249" spans="2:9">
      <c r="B4249" s="109"/>
      <c r="C4249" s="109"/>
      <c r="D4249" s="109"/>
      <c r="E4249" s="109"/>
      <c r="F4249" s="109"/>
      <c r="G4249" s="109"/>
      <c r="H4249" s="109"/>
      <c r="I4249" s="110"/>
    </row>
    <row r="4250" spans="2:9">
      <c r="B4250" s="109"/>
      <c r="C4250" s="109"/>
      <c r="D4250" s="109"/>
      <c r="E4250" s="109"/>
      <c r="F4250" s="109"/>
      <c r="G4250" s="109"/>
      <c r="H4250" s="109"/>
      <c r="I4250" s="110"/>
    </row>
    <row r="4251" spans="2:9">
      <c r="B4251" s="109"/>
      <c r="C4251" s="109"/>
      <c r="D4251" s="109"/>
      <c r="E4251" s="109"/>
      <c r="F4251" s="109"/>
      <c r="G4251" s="109"/>
      <c r="H4251" s="109"/>
      <c r="I4251" s="110"/>
    </row>
    <row r="4252" spans="2:9">
      <c r="B4252" s="109"/>
      <c r="C4252" s="109"/>
      <c r="D4252" s="109"/>
      <c r="E4252" s="109"/>
      <c r="F4252" s="109"/>
      <c r="G4252" s="109"/>
      <c r="H4252" s="109"/>
      <c r="I4252" s="110"/>
    </row>
    <row r="4253" spans="2:9">
      <c r="B4253" s="109"/>
      <c r="C4253" s="109"/>
      <c r="D4253" s="109"/>
      <c r="E4253" s="109"/>
      <c r="F4253" s="109"/>
      <c r="G4253" s="109"/>
      <c r="H4253" s="109"/>
      <c r="I4253" s="110"/>
    </row>
    <row r="4254" spans="2:9">
      <c r="B4254" s="109"/>
      <c r="C4254" s="109"/>
      <c r="D4254" s="109"/>
      <c r="E4254" s="109"/>
      <c r="F4254" s="109"/>
      <c r="G4254" s="109"/>
      <c r="H4254" s="109"/>
      <c r="I4254" s="110"/>
    </row>
    <row r="4255" spans="2:9">
      <c r="B4255" s="109"/>
      <c r="C4255" s="109"/>
      <c r="D4255" s="109"/>
      <c r="E4255" s="109"/>
      <c r="F4255" s="109"/>
      <c r="G4255" s="109"/>
      <c r="H4255" s="109"/>
      <c r="I4255" s="110"/>
    </row>
    <row r="4256" spans="2:9">
      <c r="B4256" s="109"/>
      <c r="C4256" s="109"/>
      <c r="D4256" s="109"/>
      <c r="E4256" s="109"/>
      <c r="F4256" s="109"/>
      <c r="G4256" s="109"/>
      <c r="H4256" s="109"/>
      <c r="I4256" s="110"/>
    </row>
    <row r="4257" spans="2:9">
      <c r="B4257" s="109"/>
      <c r="C4257" s="109"/>
      <c r="D4257" s="109"/>
      <c r="E4257" s="109"/>
      <c r="F4257" s="109"/>
      <c r="G4257" s="109"/>
      <c r="H4257" s="109"/>
      <c r="I4257" s="110"/>
    </row>
    <row r="4258" spans="2:9">
      <c r="B4258" s="109"/>
      <c r="C4258" s="109"/>
      <c r="D4258" s="109"/>
      <c r="E4258" s="109"/>
      <c r="F4258" s="109"/>
      <c r="G4258" s="109"/>
      <c r="H4258" s="109"/>
      <c r="I4258" s="110"/>
    </row>
    <row r="4259" spans="2:9">
      <c r="B4259" s="109"/>
      <c r="C4259" s="109"/>
      <c r="D4259" s="109"/>
      <c r="E4259" s="109"/>
      <c r="F4259" s="109"/>
      <c r="G4259" s="109"/>
      <c r="H4259" s="109"/>
      <c r="I4259" s="110"/>
    </row>
    <row r="4260" spans="2:9">
      <c r="B4260" s="109"/>
      <c r="C4260" s="109"/>
      <c r="D4260" s="109"/>
      <c r="E4260" s="109"/>
      <c r="F4260" s="109"/>
      <c r="G4260" s="109"/>
      <c r="H4260" s="109"/>
      <c r="I4260" s="110"/>
    </row>
    <row r="4261" spans="2:9">
      <c r="B4261" s="109"/>
      <c r="C4261" s="109"/>
      <c r="D4261" s="109"/>
      <c r="E4261" s="109"/>
      <c r="F4261" s="109"/>
      <c r="G4261" s="109"/>
      <c r="H4261" s="109"/>
      <c r="I4261" s="110"/>
    </row>
    <row r="4262" spans="2:9">
      <c r="B4262" s="109"/>
      <c r="C4262" s="109"/>
      <c r="D4262" s="109"/>
      <c r="E4262" s="109"/>
      <c r="F4262" s="109"/>
      <c r="G4262" s="109"/>
      <c r="H4262" s="109"/>
      <c r="I4262" s="110"/>
    </row>
    <row r="4263" spans="2:9">
      <c r="B4263" s="109"/>
      <c r="C4263" s="109"/>
      <c r="D4263" s="109"/>
      <c r="E4263" s="109"/>
      <c r="F4263" s="109"/>
      <c r="G4263" s="109"/>
      <c r="H4263" s="109"/>
      <c r="I4263" s="110"/>
    </row>
    <row r="4264" spans="2:9">
      <c r="B4264" s="109"/>
      <c r="C4264" s="109"/>
      <c r="D4264" s="109"/>
      <c r="E4264" s="109"/>
      <c r="F4264" s="109"/>
      <c r="G4264" s="109"/>
      <c r="H4264" s="109"/>
      <c r="I4264" s="110"/>
    </row>
    <row r="4265" spans="2:9">
      <c r="B4265" s="109"/>
      <c r="C4265" s="109"/>
      <c r="D4265" s="109"/>
      <c r="E4265" s="109"/>
      <c r="F4265" s="109"/>
      <c r="G4265" s="109"/>
      <c r="H4265" s="109"/>
      <c r="I4265" s="110"/>
    </row>
    <row r="4266" spans="2:9">
      <c r="B4266" s="109"/>
      <c r="C4266" s="109"/>
      <c r="D4266" s="109"/>
      <c r="E4266" s="109"/>
      <c r="F4266" s="109"/>
      <c r="G4266" s="109"/>
      <c r="H4266" s="109"/>
      <c r="I4266" s="110"/>
    </row>
    <row r="4267" spans="2:9">
      <c r="B4267" s="109"/>
      <c r="C4267" s="109"/>
      <c r="D4267" s="109"/>
      <c r="E4267" s="109"/>
      <c r="F4267" s="109"/>
      <c r="G4267" s="109"/>
      <c r="H4267" s="109"/>
      <c r="I4267" s="110"/>
    </row>
    <row r="4268" spans="2:9">
      <c r="B4268" s="109"/>
      <c r="C4268" s="109"/>
      <c r="D4268" s="109"/>
      <c r="E4268" s="109"/>
      <c r="F4268" s="109"/>
      <c r="G4268" s="109"/>
      <c r="H4268" s="109"/>
      <c r="I4268" s="110"/>
    </row>
    <row r="4269" spans="2:9">
      <c r="B4269" s="109"/>
      <c r="C4269" s="109"/>
      <c r="D4269" s="109"/>
      <c r="E4269" s="109"/>
      <c r="F4269" s="109"/>
      <c r="G4269" s="109"/>
      <c r="H4269" s="109"/>
      <c r="I4269" s="110"/>
    </row>
    <row r="4270" spans="2:9">
      <c r="B4270" s="109"/>
      <c r="C4270" s="109"/>
      <c r="D4270" s="109"/>
      <c r="E4270" s="109"/>
      <c r="F4270" s="109"/>
      <c r="G4270" s="109"/>
      <c r="H4270" s="109"/>
      <c r="I4270" s="110"/>
    </row>
    <row r="4271" spans="2:9">
      <c r="B4271" s="109"/>
      <c r="C4271" s="109"/>
      <c r="D4271" s="109"/>
      <c r="E4271" s="109"/>
      <c r="F4271" s="109"/>
      <c r="G4271" s="109"/>
      <c r="H4271" s="109"/>
      <c r="I4271" s="110"/>
    </row>
    <row r="4272" spans="2:9">
      <c r="B4272" s="109"/>
      <c r="C4272" s="109"/>
      <c r="D4272" s="109"/>
      <c r="E4272" s="109"/>
      <c r="F4272" s="109"/>
      <c r="G4272" s="109"/>
      <c r="H4272" s="109"/>
      <c r="I4272" s="110"/>
    </row>
    <row r="4273" spans="2:9">
      <c r="B4273" s="109"/>
      <c r="C4273" s="109"/>
      <c r="D4273" s="109"/>
      <c r="E4273" s="109"/>
      <c r="F4273" s="109"/>
      <c r="G4273" s="109"/>
      <c r="H4273" s="109"/>
      <c r="I4273" s="110"/>
    </row>
    <row r="4274" spans="2:9">
      <c r="B4274" s="109"/>
      <c r="C4274" s="109"/>
      <c r="D4274" s="109"/>
      <c r="E4274" s="109"/>
      <c r="F4274" s="109"/>
      <c r="G4274" s="109"/>
      <c r="H4274" s="109"/>
      <c r="I4274" s="110"/>
    </row>
    <row r="4275" spans="2:9">
      <c r="B4275" s="109"/>
      <c r="C4275" s="109"/>
      <c r="D4275" s="109"/>
      <c r="E4275" s="109"/>
      <c r="F4275" s="109"/>
      <c r="G4275" s="109"/>
      <c r="H4275" s="109"/>
      <c r="I4275" s="110"/>
    </row>
    <row r="4276" spans="2:9">
      <c r="B4276" s="109"/>
      <c r="C4276" s="109"/>
      <c r="D4276" s="109"/>
      <c r="E4276" s="109"/>
      <c r="F4276" s="109"/>
      <c r="G4276" s="109"/>
      <c r="H4276" s="109"/>
      <c r="I4276" s="110"/>
    </row>
    <row r="4277" spans="2:9">
      <c r="B4277" s="109"/>
      <c r="C4277" s="109"/>
      <c r="D4277" s="109"/>
      <c r="E4277" s="109"/>
      <c r="F4277" s="109"/>
      <c r="G4277" s="109"/>
      <c r="H4277" s="109"/>
      <c r="I4277" s="110"/>
    </row>
    <row r="4278" spans="2:9">
      <c r="B4278" s="109"/>
      <c r="C4278" s="109"/>
      <c r="D4278" s="109"/>
      <c r="E4278" s="109"/>
      <c r="F4278" s="109"/>
      <c r="G4278" s="109"/>
      <c r="H4278" s="109"/>
      <c r="I4278" s="110"/>
    </row>
    <row r="4279" spans="2:9">
      <c r="B4279" s="109"/>
      <c r="C4279" s="109"/>
      <c r="D4279" s="109"/>
      <c r="E4279" s="109"/>
      <c r="F4279" s="109"/>
      <c r="G4279" s="109"/>
      <c r="H4279" s="109"/>
      <c r="I4279" s="110"/>
    </row>
    <row r="4280" spans="2:9">
      <c r="B4280" s="109"/>
      <c r="C4280" s="109"/>
      <c r="D4280" s="109"/>
      <c r="E4280" s="109"/>
      <c r="F4280" s="109"/>
      <c r="G4280" s="109"/>
      <c r="H4280" s="109"/>
      <c r="I4280" s="110"/>
    </row>
    <row r="4281" spans="2:9">
      <c r="B4281" s="109"/>
      <c r="C4281" s="109"/>
      <c r="D4281" s="109"/>
      <c r="E4281" s="109"/>
      <c r="F4281" s="109"/>
      <c r="G4281" s="109"/>
      <c r="H4281" s="109"/>
      <c r="I4281" s="110"/>
    </row>
    <row r="4282" spans="2:9">
      <c r="B4282" s="109"/>
      <c r="C4282" s="109"/>
      <c r="D4282" s="109"/>
      <c r="E4282" s="109"/>
      <c r="F4282" s="109"/>
      <c r="G4282" s="109"/>
      <c r="H4282" s="109"/>
      <c r="I4282" s="110"/>
    </row>
    <row r="4283" spans="2:9">
      <c r="B4283" s="109"/>
      <c r="C4283" s="109"/>
      <c r="D4283" s="109"/>
      <c r="E4283" s="109"/>
      <c r="F4283" s="109"/>
      <c r="G4283" s="109"/>
      <c r="H4283" s="109"/>
      <c r="I4283" s="110"/>
    </row>
    <row r="4284" spans="2:9">
      <c r="B4284" s="109"/>
      <c r="C4284" s="109"/>
      <c r="D4284" s="109"/>
      <c r="E4284" s="109"/>
      <c r="F4284" s="109"/>
      <c r="G4284" s="109"/>
      <c r="H4284" s="109"/>
      <c r="I4284" s="110"/>
    </row>
    <row r="4285" spans="2:9">
      <c r="B4285" s="109"/>
      <c r="C4285" s="109"/>
      <c r="D4285" s="109"/>
      <c r="E4285" s="109"/>
      <c r="F4285" s="109"/>
      <c r="G4285" s="109"/>
      <c r="H4285" s="109"/>
      <c r="I4285" s="110"/>
    </row>
    <row r="4286" spans="2:9">
      <c r="B4286" s="109"/>
      <c r="C4286" s="109"/>
      <c r="D4286" s="109"/>
      <c r="E4286" s="109"/>
      <c r="F4286" s="109"/>
      <c r="G4286" s="109"/>
      <c r="H4286" s="109"/>
      <c r="I4286" s="110"/>
    </row>
    <row r="4287" spans="2:9">
      <c r="B4287" s="109"/>
      <c r="C4287" s="109"/>
      <c r="D4287" s="109"/>
      <c r="E4287" s="109"/>
      <c r="F4287" s="109"/>
      <c r="G4287" s="109"/>
      <c r="H4287" s="109"/>
      <c r="I4287" s="110"/>
    </row>
    <row r="4288" spans="2:9">
      <c r="B4288" s="109"/>
      <c r="C4288" s="109"/>
      <c r="D4288" s="109"/>
      <c r="E4288" s="109"/>
      <c r="F4288" s="109"/>
      <c r="G4288" s="109"/>
      <c r="H4288" s="109"/>
      <c r="I4288" s="110"/>
    </row>
    <row r="4289" spans="2:9">
      <c r="B4289" s="109"/>
      <c r="C4289" s="109"/>
      <c r="D4289" s="109"/>
      <c r="E4289" s="109"/>
      <c r="F4289" s="109"/>
      <c r="G4289" s="109"/>
      <c r="H4289" s="109"/>
      <c r="I4289" s="110"/>
    </row>
    <row r="4290" spans="2:9">
      <c r="B4290" s="109"/>
      <c r="C4290" s="109"/>
      <c r="D4290" s="109"/>
      <c r="E4290" s="109"/>
      <c r="F4290" s="109"/>
      <c r="G4290" s="109"/>
      <c r="H4290" s="109"/>
      <c r="I4290" s="110"/>
    </row>
    <row r="4291" spans="2:9">
      <c r="B4291" s="109"/>
      <c r="C4291" s="109"/>
      <c r="D4291" s="109"/>
      <c r="E4291" s="109"/>
      <c r="F4291" s="109"/>
      <c r="G4291" s="109"/>
      <c r="H4291" s="109"/>
      <c r="I4291" s="110"/>
    </row>
    <row r="4292" spans="2:9">
      <c r="B4292" s="109"/>
      <c r="C4292" s="109"/>
      <c r="D4292" s="109"/>
      <c r="E4292" s="109"/>
      <c r="F4292" s="109"/>
      <c r="G4292" s="109"/>
      <c r="H4292" s="109"/>
      <c r="I4292" s="110"/>
    </row>
    <row r="4293" spans="2:9">
      <c r="B4293" s="109"/>
      <c r="C4293" s="109"/>
      <c r="D4293" s="109"/>
      <c r="E4293" s="109"/>
      <c r="F4293" s="109"/>
      <c r="G4293" s="109"/>
      <c r="H4293" s="109"/>
      <c r="I4293" s="110"/>
    </row>
    <row r="4294" spans="2:9">
      <c r="B4294" s="109"/>
      <c r="C4294" s="109"/>
      <c r="D4294" s="109"/>
      <c r="E4294" s="109"/>
      <c r="F4294" s="109"/>
      <c r="G4294" s="109"/>
      <c r="H4294" s="109"/>
      <c r="I4294" s="110"/>
    </row>
    <row r="4295" spans="2:9">
      <c r="B4295" s="109"/>
      <c r="C4295" s="109"/>
      <c r="D4295" s="109"/>
      <c r="E4295" s="109"/>
      <c r="F4295" s="109"/>
      <c r="G4295" s="109"/>
      <c r="H4295" s="109"/>
      <c r="I4295" s="110"/>
    </row>
    <row r="4296" spans="2:9">
      <c r="B4296" s="109"/>
      <c r="C4296" s="109"/>
      <c r="D4296" s="109"/>
      <c r="E4296" s="109"/>
      <c r="F4296" s="109"/>
      <c r="G4296" s="109"/>
      <c r="H4296" s="109"/>
      <c r="I4296" s="110"/>
    </row>
    <row r="4297" spans="2:9">
      <c r="B4297" s="109"/>
      <c r="C4297" s="109"/>
      <c r="D4297" s="109"/>
      <c r="E4297" s="109"/>
      <c r="F4297" s="109"/>
      <c r="G4297" s="109"/>
      <c r="H4297" s="109"/>
      <c r="I4297" s="110"/>
    </row>
    <row r="4298" spans="2:9">
      <c r="B4298" s="109"/>
      <c r="C4298" s="109"/>
      <c r="D4298" s="109"/>
      <c r="E4298" s="109"/>
      <c r="F4298" s="109"/>
      <c r="G4298" s="109"/>
      <c r="H4298" s="109"/>
      <c r="I4298" s="110"/>
    </row>
    <row r="4299" spans="2:9">
      <c r="B4299" s="109"/>
      <c r="C4299" s="109"/>
      <c r="D4299" s="109"/>
      <c r="E4299" s="109"/>
      <c r="F4299" s="109"/>
      <c r="G4299" s="109"/>
      <c r="H4299" s="109"/>
      <c r="I4299" s="110"/>
    </row>
    <row r="4300" spans="2:9">
      <c r="B4300" s="109"/>
      <c r="C4300" s="109"/>
      <c r="D4300" s="109"/>
      <c r="E4300" s="109"/>
      <c r="F4300" s="109"/>
      <c r="G4300" s="109"/>
      <c r="H4300" s="109"/>
      <c r="I4300" s="110"/>
    </row>
    <row r="4301" spans="2:9">
      <c r="B4301" s="109"/>
      <c r="C4301" s="109"/>
      <c r="D4301" s="109"/>
      <c r="E4301" s="109"/>
      <c r="F4301" s="109"/>
      <c r="G4301" s="109"/>
      <c r="H4301" s="109"/>
      <c r="I4301" s="110"/>
    </row>
    <row r="4302" spans="2:9">
      <c r="B4302" s="109"/>
      <c r="C4302" s="109"/>
      <c r="D4302" s="109"/>
      <c r="E4302" s="109"/>
      <c r="F4302" s="109"/>
      <c r="G4302" s="109"/>
      <c r="H4302" s="109"/>
      <c r="I4302" s="110"/>
    </row>
    <row r="4303" spans="2:9">
      <c r="B4303" s="109"/>
      <c r="C4303" s="109"/>
      <c r="D4303" s="109"/>
      <c r="E4303" s="109"/>
      <c r="F4303" s="109"/>
      <c r="G4303" s="109"/>
      <c r="H4303" s="109"/>
      <c r="I4303" s="110"/>
    </row>
    <row r="4304" spans="2:9">
      <c r="B4304" s="109"/>
      <c r="C4304" s="109"/>
      <c r="D4304" s="109"/>
      <c r="E4304" s="109"/>
      <c r="F4304" s="109"/>
      <c r="G4304" s="109"/>
      <c r="H4304" s="109"/>
      <c r="I4304" s="110"/>
    </row>
    <row r="4305" spans="2:9">
      <c r="B4305" s="109"/>
      <c r="C4305" s="109"/>
      <c r="D4305" s="109"/>
      <c r="E4305" s="109"/>
      <c r="F4305" s="109"/>
      <c r="G4305" s="109"/>
      <c r="H4305" s="109"/>
      <c r="I4305" s="110"/>
    </row>
    <row r="4306" spans="2:9">
      <c r="B4306" s="109"/>
      <c r="C4306" s="109"/>
      <c r="D4306" s="109"/>
      <c r="E4306" s="109"/>
      <c r="F4306" s="109"/>
      <c r="G4306" s="109"/>
      <c r="H4306" s="109"/>
      <c r="I4306" s="110"/>
    </row>
    <row r="4307" spans="2:9">
      <c r="B4307" s="109"/>
      <c r="C4307" s="109"/>
      <c r="D4307" s="109"/>
      <c r="E4307" s="109"/>
      <c r="F4307" s="109"/>
      <c r="G4307" s="109"/>
      <c r="H4307" s="109"/>
      <c r="I4307" s="110"/>
    </row>
    <row r="4308" spans="2:9">
      <c r="B4308" s="109"/>
      <c r="C4308" s="109"/>
      <c r="D4308" s="109"/>
      <c r="E4308" s="109"/>
      <c r="F4308" s="109"/>
      <c r="G4308" s="109"/>
      <c r="H4308" s="109"/>
      <c r="I4308" s="110"/>
    </row>
    <row r="4309" spans="2:9">
      <c r="B4309" s="109"/>
      <c r="C4309" s="109"/>
      <c r="D4309" s="109"/>
      <c r="E4309" s="109"/>
      <c r="F4309" s="109"/>
      <c r="G4309" s="109"/>
      <c r="H4309" s="109"/>
      <c r="I4309" s="110"/>
    </row>
    <row r="4310" spans="2:9">
      <c r="B4310" s="109"/>
      <c r="C4310" s="109"/>
      <c r="D4310" s="109"/>
      <c r="E4310" s="109"/>
      <c r="F4310" s="109"/>
      <c r="G4310" s="109"/>
      <c r="H4310" s="109"/>
      <c r="I4310" s="110"/>
    </row>
    <row r="4311" spans="2:9">
      <c r="B4311" s="109"/>
      <c r="C4311" s="109"/>
      <c r="D4311" s="109"/>
      <c r="E4311" s="109"/>
      <c r="F4311" s="109"/>
      <c r="G4311" s="109"/>
      <c r="H4311" s="109"/>
      <c r="I4311" s="110"/>
    </row>
    <row r="4312" spans="2:9">
      <c r="B4312" s="109"/>
      <c r="C4312" s="109"/>
      <c r="D4312" s="109"/>
      <c r="E4312" s="109"/>
      <c r="F4312" s="109"/>
      <c r="G4312" s="109"/>
      <c r="H4312" s="109"/>
      <c r="I4312" s="110"/>
    </row>
    <row r="4313" spans="2:9">
      <c r="B4313" s="109"/>
      <c r="C4313" s="109"/>
      <c r="D4313" s="109"/>
      <c r="E4313" s="109"/>
      <c r="F4313" s="109"/>
      <c r="G4313" s="109"/>
      <c r="H4313" s="109"/>
      <c r="I4313" s="110"/>
    </row>
    <row r="4314" spans="2:9">
      <c r="B4314" s="109"/>
      <c r="C4314" s="109"/>
      <c r="D4314" s="109"/>
      <c r="E4314" s="109"/>
      <c r="F4314" s="109"/>
      <c r="G4314" s="109"/>
      <c r="H4314" s="109"/>
      <c r="I4314" s="110"/>
    </row>
    <row r="4315" spans="2:9">
      <c r="B4315" s="109"/>
      <c r="C4315" s="109"/>
      <c r="D4315" s="109"/>
      <c r="E4315" s="109"/>
      <c r="F4315" s="109"/>
      <c r="G4315" s="109"/>
      <c r="H4315" s="109"/>
      <c r="I4315" s="110"/>
    </row>
    <row r="4316" spans="2:9">
      <c r="B4316" s="109"/>
      <c r="C4316" s="109"/>
      <c r="D4316" s="109"/>
      <c r="E4316" s="109"/>
      <c r="F4316" s="109"/>
      <c r="G4316" s="109"/>
      <c r="H4316" s="109"/>
      <c r="I4316" s="110"/>
    </row>
    <row r="4317" spans="2:9">
      <c r="B4317" s="109"/>
      <c r="C4317" s="109"/>
      <c r="D4317" s="109"/>
      <c r="E4317" s="109"/>
      <c r="F4317" s="109"/>
      <c r="G4317" s="109"/>
      <c r="H4317" s="109"/>
      <c r="I4317" s="110"/>
    </row>
    <row r="4318" spans="2:9">
      <c r="B4318" s="109"/>
      <c r="C4318" s="109"/>
      <c r="D4318" s="109"/>
      <c r="E4318" s="109"/>
      <c r="F4318" s="109"/>
      <c r="G4318" s="109"/>
      <c r="H4318" s="109"/>
      <c r="I4318" s="110"/>
    </row>
    <row r="4319" spans="2:9">
      <c r="B4319" s="109"/>
      <c r="C4319" s="109"/>
      <c r="D4319" s="109"/>
      <c r="E4319" s="109"/>
      <c r="F4319" s="109"/>
      <c r="G4319" s="109"/>
      <c r="H4319" s="109"/>
      <c r="I4319" s="110"/>
    </row>
    <row r="4320" spans="2:9">
      <c r="B4320" s="109"/>
      <c r="C4320" s="109"/>
      <c r="D4320" s="109"/>
      <c r="E4320" s="109"/>
      <c r="F4320" s="109"/>
      <c r="G4320" s="109"/>
      <c r="H4320" s="109"/>
      <c r="I4320" s="110"/>
    </row>
    <row r="4321" spans="2:9">
      <c r="B4321" s="109"/>
      <c r="C4321" s="109"/>
      <c r="D4321" s="109"/>
      <c r="E4321" s="109"/>
      <c r="F4321" s="109"/>
      <c r="G4321" s="109"/>
      <c r="H4321" s="109"/>
      <c r="I4321" s="110"/>
    </row>
    <row r="4322" spans="2:9">
      <c r="B4322" s="109"/>
      <c r="C4322" s="109"/>
      <c r="D4322" s="109"/>
      <c r="E4322" s="109"/>
      <c r="F4322" s="109"/>
      <c r="G4322" s="109"/>
      <c r="H4322" s="109"/>
      <c r="I4322" s="110"/>
    </row>
    <row r="4323" spans="2:9">
      <c r="B4323" s="109"/>
      <c r="C4323" s="109"/>
      <c r="D4323" s="109"/>
      <c r="E4323" s="109"/>
      <c r="F4323" s="109"/>
      <c r="G4323" s="109"/>
      <c r="H4323" s="109"/>
      <c r="I4323" s="110"/>
    </row>
    <row r="4324" spans="2:9">
      <c r="B4324" s="109"/>
      <c r="C4324" s="109"/>
      <c r="D4324" s="109"/>
      <c r="E4324" s="109"/>
      <c r="F4324" s="109"/>
      <c r="G4324" s="109"/>
      <c r="H4324" s="109"/>
      <c r="I4324" s="110"/>
    </row>
    <row r="4325" spans="2:9">
      <c r="B4325" s="109"/>
      <c r="C4325" s="109"/>
      <c r="D4325" s="109"/>
      <c r="E4325" s="109"/>
      <c r="F4325" s="109"/>
      <c r="G4325" s="109"/>
      <c r="H4325" s="109"/>
      <c r="I4325" s="110"/>
    </row>
    <row r="4326" spans="2:9">
      <c r="B4326" s="109"/>
      <c r="C4326" s="109"/>
      <c r="D4326" s="109"/>
      <c r="E4326" s="109"/>
      <c r="F4326" s="109"/>
      <c r="G4326" s="109"/>
      <c r="H4326" s="109"/>
      <c r="I4326" s="110"/>
    </row>
    <row r="4327" spans="2:9">
      <c r="B4327" s="109"/>
      <c r="C4327" s="109"/>
      <c r="D4327" s="109"/>
      <c r="E4327" s="109"/>
      <c r="F4327" s="109"/>
      <c r="G4327" s="109"/>
      <c r="H4327" s="109"/>
      <c r="I4327" s="110"/>
    </row>
    <row r="4328" spans="2:9">
      <c r="B4328" s="109"/>
      <c r="C4328" s="109"/>
      <c r="D4328" s="109"/>
      <c r="E4328" s="109"/>
      <c r="F4328" s="109"/>
      <c r="G4328" s="109"/>
      <c r="H4328" s="109"/>
      <c r="I4328" s="110"/>
    </row>
    <row r="4329" spans="2:9">
      <c r="B4329" s="109"/>
      <c r="C4329" s="109"/>
      <c r="D4329" s="109"/>
      <c r="E4329" s="109"/>
      <c r="F4329" s="109"/>
      <c r="G4329" s="109"/>
      <c r="H4329" s="109"/>
      <c r="I4329" s="110"/>
    </row>
    <row r="4330" spans="2:9">
      <c r="B4330" s="109"/>
      <c r="C4330" s="109"/>
      <c r="D4330" s="109"/>
      <c r="E4330" s="109"/>
      <c r="F4330" s="109"/>
      <c r="G4330" s="109"/>
      <c r="H4330" s="109"/>
      <c r="I4330" s="110"/>
    </row>
    <row r="4331" spans="2:9">
      <c r="B4331" s="109"/>
      <c r="C4331" s="109"/>
      <c r="D4331" s="109"/>
      <c r="E4331" s="109"/>
      <c r="F4331" s="109"/>
      <c r="G4331" s="109"/>
      <c r="H4331" s="109"/>
      <c r="I4331" s="110"/>
    </row>
    <row r="4332" spans="2:9">
      <c r="B4332" s="109"/>
      <c r="C4332" s="109"/>
      <c r="D4332" s="109"/>
      <c r="E4332" s="109"/>
      <c r="F4332" s="109"/>
      <c r="G4332" s="109"/>
      <c r="H4332" s="109"/>
      <c r="I4332" s="110"/>
    </row>
    <row r="4333" spans="2:9">
      <c r="B4333" s="109"/>
      <c r="C4333" s="109"/>
      <c r="D4333" s="109"/>
      <c r="E4333" s="109"/>
      <c r="F4333" s="109"/>
      <c r="G4333" s="109"/>
      <c r="H4333" s="109"/>
      <c r="I4333" s="110"/>
    </row>
    <row r="4334" spans="2:9">
      <c r="B4334" s="109"/>
      <c r="C4334" s="109"/>
      <c r="D4334" s="109"/>
      <c r="E4334" s="109"/>
      <c r="F4334" s="109"/>
      <c r="G4334" s="109"/>
      <c r="H4334" s="109"/>
      <c r="I4334" s="110"/>
    </row>
    <row r="4335" spans="2:9">
      <c r="B4335" s="109"/>
      <c r="C4335" s="109"/>
      <c r="D4335" s="109"/>
      <c r="E4335" s="109"/>
      <c r="F4335" s="109"/>
      <c r="G4335" s="109"/>
      <c r="H4335" s="109"/>
      <c r="I4335" s="110"/>
    </row>
    <row r="4336" spans="2:9">
      <c r="B4336" s="109"/>
      <c r="C4336" s="109"/>
      <c r="D4336" s="109"/>
      <c r="E4336" s="109"/>
      <c r="F4336" s="109"/>
      <c r="G4336" s="109"/>
      <c r="H4336" s="109"/>
      <c r="I4336" s="110"/>
    </row>
    <row r="4337" spans="2:9">
      <c r="B4337" s="109"/>
      <c r="C4337" s="109"/>
      <c r="D4337" s="109"/>
      <c r="E4337" s="109"/>
      <c r="F4337" s="109"/>
      <c r="G4337" s="109"/>
      <c r="H4337" s="109"/>
      <c r="I4337" s="110"/>
    </row>
    <row r="4338" spans="2:9">
      <c r="B4338" s="109"/>
      <c r="C4338" s="109"/>
      <c r="D4338" s="109"/>
      <c r="E4338" s="109"/>
      <c r="F4338" s="109"/>
      <c r="G4338" s="109"/>
      <c r="H4338" s="109"/>
      <c r="I4338" s="110"/>
    </row>
    <row r="4339" spans="2:9">
      <c r="B4339" s="109"/>
      <c r="C4339" s="109"/>
      <c r="D4339" s="109"/>
      <c r="E4339" s="109"/>
      <c r="F4339" s="109"/>
      <c r="G4339" s="109"/>
      <c r="H4339" s="109"/>
      <c r="I4339" s="110"/>
    </row>
    <row r="4340" spans="2:9">
      <c r="B4340" s="109"/>
      <c r="C4340" s="109"/>
      <c r="D4340" s="109"/>
      <c r="E4340" s="109"/>
      <c r="F4340" s="109"/>
      <c r="G4340" s="109"/>
      <c r="H4340" s="109"/>
      <c r="I4340" s="110"/>
    </row>
    <row r="4341" spans="2:9">
      <c r="B4341" s="109"/>
      <c r="C4341" s="109"/>
      <c r="D4341" s="109"/>
      <c r="E4341" s="109"/>
      <c r="F4341" s="109"/>
      <c r="G4341" s="109"/>
      <c r="H4341" s="109"/>
      <c r="I4341" s="110"/>
    </row>
    <row r="4342" spans="2:9">
      <c r="B4342" s="109"/>
      <c r="C4342" s="109"/>
      <c r="D4342" s="109"/>
      <c r="E4342" s="109"/>
      <c r="F4342" s="109"/>
      <c r="G4342" s="109"/>
      <c r="H4342" s="109"/>
      <c r="I4342" s="110"/>
    </row>
    <row r="4343" spans="2:9">
      <c r="B4343" s="109"/>
      <c r="C4343" s="109"/>
      <c r="D4343" s="109"/>
      <c r="E4343" s="109"/>
      <c r="F4343" s="109"/>
      <c r="G4343" s="109"/>
      <c r="H4343" s="109"/>
      <c r="I4343" s="110"/>
    </row>
    <row r="4344" spans="2:9">
      <c r="B4344" s="109"/>
      <c r="C4344" s="109"/>
      <c r="D4344" s="109"/>
      <c r="E4344" s="109"/>
      <c r="F4344" s="109"/>
      <c r="G4344" s="109"/>
      <c r="H4344" s="109"/>
      <c r="I4344" s="110"/>
    </row>
    <row r="4345" spans="2:9">
      <c r="B4345" s="109"/>
      <c r="C4345" s="109"/>
      <c r="D4345" s="109"/>
      <c r="E4345" s="109"/>
      <c r="F4345" s="109"/>
      <c r="G4345" s="109"/>
      <c r="H4345" s="109"/>
      <c r="I4345" s="110"/>
    </row>
    <row r="4346" spans="2:9">
      <c r="B4346" s="109"/>
      <c r="C4346" s="109"/>
      <c r="D4346" s="109"/>
      <c r="E4346" s="109"/>
      <c r="F4346" s="109"/>
      <c r="G4346" s="109"/>
      <c r="H4346" s="109"/>
      <c r="I4346" s="110"/>
    </row>
    <row r="4347" spans="2:9">
      <c r="B4347" s="109"/>
      <c r="C4347" s="109"/>
      <c r="D4347" s="109"/>
      <c r="E4347" s="109"/>
      <c r="F4347" s="109"/>
      <c r="G4347" s="109"/>
      <c r="H4347" s="109"/>
      <c r="I4347" s="110"/>
    </row>
    <row r="4348" spans="2:9">
      <c r="B4348" s="109"/>
      <c r="C4348" s="109"/>
      <c r="D4348" s="109"/>
      <c r="E4348" s="109"/>
      <c r="F4348" s="109"/>
      <c r="G4348" s="109"/>
      <c r="H4348" s="109"/>
      <c r="I4348" s="110"/>
    </row>
    <row r="4349" spans="2:9">
      <c r="B4349" s="109"/>
      <c r="C4349" s="109"/>
      <c r="D4349" s="109"/>
      <c r="E4349" s="109"/>
      <c r="F4349" s="109"/>
      <c r="G4349" s="109"/>
      <c r="H4349" s="109"/>
      <c r="I4349" s="110"/>
    </row>
    <row r="4350" spans="2:9">
      <c r="B4350" s="109"/>
      <c r="C4350" s="109"/>
      <c r="D4350" s="109"/>
      <c r="E4350" s="109"/>
      <c r="F4350" s="109"/>
      <c r="G4350" s="109"/>
      <c r="H4350" s="109"/>
      <c r="I4350" s="110"/>
    </row>
    <row r="4351" spans="2:9">
      <c r="B4351" s="109"/>
      <c r="C4351" s="109"/>
      <c r="D4351" s="109"/>
      <c r="E4351" s="109"/>
      <c r="F4351" s="109"/>
      <c r="G4351" s="109"/>
      <c r="H4351" s="109"/>
      <c r="I4351" s="110"/>
    </row>
    <row r="4352" spans="2:9">
      <c r="B4352" s="109"/>
      <c r="C4352" s="109"/>
      <c r="D4352" s="109"/>
      <c r="E4352" s="109"/>
      <c r="F4352" s="109"/>
      <c r="G4352" s="109"/>
      <c r="H4352" s="109"/>
      <c r="I4352" s="110"/>
    </row>
    <row r="4353" spans="2:9">
      <c r="B4353" s="109"/>
      <c r="C4353" s="109"/>
      <c r="D4353" s="109"/>
      <c r="E4353" s="109"/>
      <c r="F4353" s="109"/>
      <c r="G4353" s="109"/>
      <c r="H4353" s="109"/>
      <c r="I4353" s="110"/>
    </row>
    <row r="4354" spans="2:9">
      <c r="B4354" s="109"/>
      <c r="C4354" s="109"/>
      <c r="D4354" s="109"/>
      <c r="E4354" s="109"/>
      <c r="F4354" s="109"/>
      <c r="G4354" s="109"/>
      <c r="H4354" s="109"/>
      <c r="I4354" s="110"/>
    </row>
    <row r="4355" spans="2:9">
      <c r="B4355" s="109"/>
      <c r="C4355" s="109"/>
      <c r="D4355" s="109"/>
      <c r="E4355" s="109"/>
      <c r="F4355" s="109"/>
      <c r="G4355" s="109"/>
      <c r="H4355" s="109"/>
      <c r="I4355" s="110"/>
    </row>
    <row r="4356" spans="2:9">
      <c r="B4356" s="109"/>
      <c r="C4356" s="109"/>
      <c r="D4356" s="109"/>
      <c r="E4356" s="109"/>
      <c r="F4356" s="109"/>
      <c r="G4356" s="109"/>
      <c r="H4356" s="109"/>
      <c r="I4356" s="110"/>
    </row>
    <row r="4357" spans="2:9">
      <c r="B4357" s="109"/>
      <c r="C4357" s="109"/>
      <c r="D4357" s="109"/>
      <c r="E4357" s="109"/>
      <c r="F4357" s="109"/>
      <c r="G4357" s="109"/>
      <c r="H4357" s="109"/>
      <c r="I4357" s="110"/>
    </row>
    <row r="4358" spans="2:9">
      <c r="B4358" s="109"/>
      <c r="C4358" s="109"/>
      <c r="D4358" s="109"/>
      <c r="E4358" s="109"/>
      <c r="F4358" s="109"/>
      <c r="G4358" s="109"/>
      <c r="H4358" s="109"/>
      <c r="I4358" s="110"/>
    </row>
    <row r="4359" spans="2:9">
      <c r="B4359" s="109"/>
      <c r="C4359" s="109"/>
      <c r="D4359" s="109"/>
      <c r="E4359" s="109"/>
      <c r="F4359" s="109"/>
      <c r="G4359" s="109"/>
      <c r="H4359" s="109"/>
      <c r="I4359" s="110"/>
    </row>
    <row r="4360" spans="2:9">
      <c r="B4360" s="109"/>
      <c r="C4360" s="109"/>
      <c r="D4360" s="109"/>
      <c r="E4360" s="109"/>
      <c r="F4360" s="109"/>
      <c r="G4360" s="109"/>
      <c r="H4360" s="109"/>
      <c r="I4360" s="110"/>
    </row>
    <row r="4361" spans="2:9">
      <c r="B4361" s="109"/>
      <c r="C4361" s="109"/>
      <c r="D4361" s="109"/>
      <c r="E4361" s="109"/>
      <c r="F4361" s="109"/>
      <c r="G4361" s="109"/>
      <c r="H4361" s="109"/>
      <c r="I4361" s="110"/>
    </row>
    <row r="4362" spans="2:9">
      <c r="B4362" s="109"/>
      <c r="C4362" s="109"/>
      <c r="D4362" s="109"/>
      <c r="E4362" s="109"/>
      <c r="F4362" s="109"/>
      <c r="G4362" s="109"/>
      <c r="H4362" s="109"/>
      <c r="I4362" s="110"/>
    </row>
    <row r="4363" spans="2:9">
      <c r="B4363" s="109"/>
      <c r="C4363" s="109"/>
      <c r="D4363" s="109"/>
      <c r="E4363" s="109"/>
      <c r="F4363" s="109"/>
      <c r="G4363" s="109"/>
      <c r="H4363" s="109"/>
      <c r="I4363" s="110"/>
    </row>
    <row r="4364" spans="2:9">
      <c r="B4364" s="109"/>
      <c r="C4364" s="109"/>
      <c r="D4364" s="109"/>
      <c r="E4364" s="109"/>
      <c r="F4364" s="109"/>
      <c r="G4364" s="109"/>
      <c r="H4364" s="109"/>
      <c r="I4364" s="110"/>
    </row>
    <row r="4365" spans="2:9">
      <c r="B4365" s="109"/>
      <c r="C4365" s="109"/>
      <c r="D4365" s="109"/>
      <c r="E4365" s="109"/>
      <c r="F4365" s="109"/>
      <c r="G4365" s="109"/>
      <c r="H4365" s="109"/>
      <c r="I4365" s="110"/>
    </row>
    <row r="4366" spans="2:9">
      <c r="B4366" s="109"/>
      <c r="C4366" s="109"/>
      <c r="D4366" s="109"/>
      <c r="E4366" s="109"/>
      <c r="F4366" s="109"/>
      <c r="G4366" s="109"/>
      <c r="H4366" s="109"/>
      <c r="I4366" s="110"/>
    </row>
    <row r="4367" spans="2:9">
      <c r="B4367" s="109"/>
      <c r="C4367" s="109"/>
      <c r="D4367" s="109"/>
      <c r="E4367" s="109"/>
      <c r="F4367" s="109"/>
      <c r="G4367" s="109"/>
      <c r="H4367" s="109"/>
      <c r="I4367" s="110"/>
    </row>
    <row r="4368" spans="2:9">
      <c r="B4368" s="109"/>
      <c r="C4368" s="109"/>
      <c r="D4368" s="109"/>
      <c r="E4368" s="109"/>
      <c r="F4368" s="109"/>
      <c r="G4368" s="109"/>
      <c r="H4368" s="109"/>
      <c r="I4368" s="110"/>
    </row>
    <row r="4369" spans="2:9">
      <c r="B4369" s="109"/>
      <c r="C4369" s="109"/>
      <c r="D4369" s="109"/>
      <c r="E4369" s="109"/>
      <c r="F4369" s="109"/>
      <c r="G4369" s="109"/>
      <c r="H4369" s="109"/>
      <c r="I4369" s="110"/>
    </row>
    <row r="4370" spans="2:9">
      <c r="B4370" s="109"/>
      <c r="C4370" s="109"/>
      <c r="D4370" s="109"/>
      <c r="E4370" s="109"/>
      <c r="F4370" s="109"/>
      <c r="G4370" s="109"/>
      <c r="H4370" s="109"/>
      <c r="I4370" s="110"/>
    </row>
    <row r="4371" spans="2:9">
      <c r="B4371" s="109"/>
      <c r="C4371" s="109"/>
      <c r="D4371" s="109"/>
      <c r="E4371" s="109"/>
      <c r="F4371" s="109"/>
      <c r="G4371" s="109"/>
      <c r="H4371" s="109"/>
      <c r="I4371" s="110"/>
    </row>
    <row r="4372" spans="2:9">
      <c r="B4372" s="109"/>
      <c r="C4372" s="109"/>
      <c r="D4372" s="109"/>
      <c r="E4372" s="109"/>
      <c r="F4372" s="109"/>
      <c r="G4372" s="109"/>
      <c r="H4372" s="109"/>
      <c r="I4372" s="110"/>
    </row>
    <row r="4373" spans="2:9">
      <c r="B4373" s="109"/>
      <c r="C4373" s="109"/>
      <c r="D4373" s="109"/>
      <c r="E4373" s="109"/>
      <c r="F4373" s="109"/>
      <c r="G4373" s="109"/>
      <c r="H4373" s="109"/>
      <c r="I4373" s="110"/>
    </row>
    <row r="4374" spans="2:9">
      <c r="B4374" s="109"/>
      <c r="C4374" s="109"/>
      <c r="D4374" s="109"/>
      <c r="E4374" s="109"/>
      <c r="F4374" s="109"/>
      <c r="G4374" s="109"/>
      <c r="H4374" s="109"/>
      <c r="I4374" s="110"/>
    </row>
    <row r="4375" spans="2:9">
      <c r="B4375" s="109"/>
      <c r="C4375" s="109"/>
      <c r="D4375" s="109"/>
      <c r="E4375" s="109"/>
      <c r="F4375" s="109"/>
      <c r="G4375" s="109"/>
      <c r="H4375" s="109"/>
      <c r="I4375" s="110"/>
    </row>
    <row r="4376" spans="2:9">
      <c r="B4376" s="109"/>
      <c r="C4376" s="109"/>
      <c r="D4376" s="109"/>
      <c r="E4376" s="109"/>
      <c r="F4376" s="109"/>
      <c r="G4376" s="109"/>
      <c r="H4376" s="109"/>
      <c r="I4376" s="110"/>
    </row>
    <row r="4377" spans="2:9">
      <c r="B4377" s="109"/>
      <c r="C4377" s="109"/>
      <c r="D4377" s="109"/>
      <c r="E4377" s="109"/>
      <c r="F4377" s="109"/>
      <c r="G4377" s="109"/>
      <c r="H4377" s="109"/>
      <c r="I4377" s="110"/>
    </row>
    <row r="4378" spans="2:9">
      <c r="B4378" s="109"/>
      <c r="C4378" s="109"/>
      <c r="D4378" s="109"/>
      <c r="E4378" s="109"/>
      <c r="F4378" s="109"/>
      <c r="G4378" s="109"/>
      <c r="H4378" s="109"/>
      <c r="I4378" s="110"/>
    </row>
    <row r="4379" spans="2:9">
      <c r="B4379" s="109"/>
      <c r="C4379" s="109"/>
      <c r="D4379" s="109"/>
      <c r="E4379" s="109"/>
      <c r="F4379" s="109"/>
      <c r="G4379" s="109"/>
      <c r="H4379" s="109"/>
      <c r="I4379" s="110"/>
    </row>
    <row r="4380" spans="2:9">
      <c r="B4380" s="109"/>
      <c r="C4380" s="109"/>
      <c r="D4380" s="109"/>
      <c r="E4380" s="109"/>
      <c r="F4380" s="109"/>
      <c r="G4380" s="109"/>
      <c r="H4380" s="109"/>
      <c r="I4380" s="110"/>
    </row>
    <row r="4381" spans="2:9">
      <c r="B4381" s="109"/>
      <c r="C4381" s="109"/>
      <c r="D4381" s="109"/>
      <c r="E4381" s="109"/>
      <c r="F4381" s="109"/>
      <c r="G4381" s="109"/>
      <c r="H4381" s="109"/>
      <c r="I4381" s="110"/>
    </row>
    <row r="4382" spans="2:9">
      <c r="B4382" s="109"/>
      <c r="C4382" s="109"/>
      <c r="D4382" s="109"/>
      <c r="E4382" s="109"/>
      <c r="F4382" s="109"/>
      <c r="G4382" s="109"/>
      <c r="H4382" s="109"/>
      <c r="I4382" s="110"/>
    </row>
    <row r="4383" spans="2:9">
      <c r="B4383" s="109"/>
      <c r="C4383" s="109"/>
      <c r="D4383" s="109"/>
      <c r="E4383" s="109"/>
      <c r="F4383" s="109"/>
      <c r="G4383" s="109"/>
      <c r="H4383" s="109"/>
      <c r="I4383" s="110"/>
    </row>
    <row r="4384" spans="2:9">
      <c r="B4384" s="109"/>
      <c r="C4384" s="109"/>
      <c r="D4384" s="109"/>
      <c r="E4384" s="109"/>
      <c r="F4384" s="109"/>
      <c r="G4384" s="109"/>
      <c r="H4384" s="109"/>
      <c r="I4384" s="110"/>
    </row>
    <row r="4385" spans="2:9">
      <c r="B4385" s="109"/>
      <c r="C4385" s="109"/>
      <c r="D4385" s="109"/>
      <c r="E4385" s="109"/>
      <c r="F4385" s="109"/>
      <c r="G4385" s="109"/>
      <c r="H4385" s="109"/>
      <c r="I4385" s="110"/>
    </row>
    <row r="4386" spans="2:9">
      <c r="B4386" s="109"/>
      <c r="C4386" s="109"/>
      <c r="D4386" s="109"/>
      <c r="E4386" s="109"/>
      <c r="F4386" s="109"/>
      <c r="G4386" s="109"/>
      <c r="H4386" s="109"/>
      <c r="I4386" s="110"/>
    </row>
    <row r="4387" spans="2:9">
      <c r="B4387" s="109"/>
      <c r="C4387" s="109"/>
      <c r="D4387" s="109"/>
      <c r="E4387" s="109"/>
      <c r="F4387" s="109"/>
      <c r="G4387" s="109"/>
      <c r="H4387" s="109"/>
      <c r="I4387" s="110"/>
    </row>
    <row r="4388" spans="2:9">
      <c r="B4388" s="109"/>
      <c r="C4388" s="109"/>
      <c r="D4388" s="109"/>
      <c r="E4388" s="109"/>
      <c r="F4388" s="109"/>
      <c r="G4388" s="109"/>
      <c r="H4388" s="109"/>
      <c r="I4388" s="110"/>
    </row>
    <row r="4389" spans="2:9">
      <c r="B4389" s="109"/>
      <c r="C4389" s="109"/>
      <c r="D4389" s="109"/>
      <c r="E4389" s="109"/>
      <c r="F4389" s="109"/>
      <c r="G4389" s="109"/>
      <c r="H4389" s="109"/>
      <c r="I4389" s="110"/>
    </row>
    <row r="4390" spans="2:9">
      <c r="B4390" s="109"/>
      <c r="C4390" s="109"/>
      <c r="D4390" s="109"/>
      <c r="E4390" s="109"/>
      <c r="F4390" s="109"/>
      <c r="G4390" s="109"/>
      <c r="H4390" s="109"/>
      <c r="I4390" s="110"/>
    </row>
    <row r="4391" spans="2:9">
      <c r="B4391" s="109"/>
      <c r="C4391" s="109"/>
      <c r="D4391" s="109"/>
      <c r="E4391" s="109"/>
      <c r="F4391" s="109"/>
      <c r="G4391" s="109"/>
      <c r="H4391" s="109"/>
      <c r="I4391" s="110"/>
    </row>
    <row r="4392" spans="2:9">
      <c r="B4392" s="109"/>
      <c r="C4392" s="109"/>
      <c r="D4392" s="109"/>
      <c r="E4392" s="109"/>
      <c r="F4392" s="109"/>
      <c r="G4392" s="109"/>
      <c r="H4392" s="109"/>
      <c r="I4392" s="110"/>
    </row>
    <row r="4393" spans="2:9">
      <c r="B4393" s="109"/>
      <c r="C4393" s="109"/>
      <c r="D4393" s="109"/>
      <c r="E4393" s="109"/>
      <c r="F4393" s="109"/>
      <c r="G4393" s="109"/>
      <c r="H4393" s="109"/>
      <c r="I4393" s="110"/>
    </row>
    <row r="4394" spans="2:9">
      <c r="B4394" s="109"/>
      <c r="C4394" s="109"/>
      <c r="D4394" s="109"/>
      <c r="E4394" s="109"/>
      <c r="F4394" s="109"/>
      <c r="G4394" s="109"/>
      <c r="H4394" s="109"/>
      <c r="I4394" s="110"/>
    </row>
    <row r="4395" spans="2:9">
      <c r="B4395" s="109"/>
      <c r="C4395" s="109"/>
      <c r="D4395" s="109"/>
      <c r="E4395" s="109"/>
      <c r="F4395" s="109"/>
      <c r="G4395" s="109"/>
      <c r="H4395" s="109"/>
      <c r="I4395" s="110"/>
    </row>
    <row r="4396" spans="2:9">
      <c r="B4396" s="109"/>
      <c r="C4396" s="109"/>
      <c r="D4396" s="109"/>
      <c r="E4396" s="109"/>
      <c r="F4396" s="109"/>
      <c r="G4396" s="109"/>
      <c r="H4396" s="109"/>
      <c r="I4396" s="110"/>
    </row>
    <row r="4397" spans="2:9">
      <c r="B4397" s="109"/>
      <c r="C4397" s="109"/>
      <c r="D4397" s="109"/>
      <c r="E4397" s="109"/>
      <c r="F4397" s="109"/>
      <c r="G4397" s="109"/>
      <c r="H4397" s="109"/>
      <c r="I4397" s="110"/>
    </row>
    <row r="4398" spans="2:9">
      <c r="B4398" s="109"/>
      <c r="C4398" s="109"/>
      <c r="D4398" s="109"/>
      <c r="E4398" s="109"/>
      <c r="F4398" s="109"/>
      <c r="G4398" s="109"/>
      <c r="H4398" s="109"/>
      <c r="I4398" s="110"/>
    </row>
    <row r="4399" spans="2:9">
      <c r="B4399" s="109"/>
      <c r="C4399" s="109"/>
      <c r="D4399" s="109"/>
      <c r="E4399" s="109"/>
      <c r="F4399" s="109"/>
      <c r="G4399" s="109"/>
      <c r="H4399" s="109"/>
      <c r="I4399" s="110"/>
    </row>
    <row r="4400" spans="2:9">
      <c r="B4400" s="109"/>
      <c r="C4400" s="109"/>
      <c r="D4400" s="109"/>
      <c r="E4400" s="109"/>
      <c r="F4400" s="109"/>
      <c r="G4400" s="109"/>
      <c r="H4400" s="109"/>
      <c r="I4400" s="110"/>
    </row>
    <row r="4401" spans="2:9">
      <c r="B4401" s="109"/>
      <c r="C4401" s="109"/>
      <c r="D4401" s="109"/>
      <c r="E4401" s="109"/>
      <c r="F4401" s="109"/>
      <c r="G4401" s="109"/>
      <c r="H4401" s="109"/>
      <c r="I4401" s="110"/>
    </row>
    <row r="4402" spans="2:9">
      <c r="B4402" s="109"/>
      <c r="C4402" s="109"/>
      <c r="D4402" s="109"/>
      <c r="E4402" s="109"/>
      <c r="F4402" s="109"/>
      <c r="G4402" s="109"/>
      <c r="H4402" s="109"/>
      <c r="I4402" s="110"/>
    </row>
    <row r="4403" spans="2:9">
      <c r="B4403" s="109"/>
      <c r="C4403" s="109"/>
      <c r="D4403" s="109"/>
      <c r="E4403" s="109"/>
      <c r="F4403" s="109"/>
      <c r="G4403" s="109"/>
      <c r="H4403" s="109"/>
      <c r="I4403" s="110"/>
    </row>
    <row r="4404" spans="2:9">
      <c r="B4404" s="109"/>
      <c r="C4404" s="109"/>
      <c r="D4404" s="109"/>
      <c r="E4404" s="109"/>
      <c r="F4404" s="109"/>
      <c r="G4404" s="109"/>
      <c r="H4404" s="109"/>
      <c r="I4404" s="110"/>
    </row>
    <row r="4405" spans="2:9">
      <c r="B4405" s="109"/>
      <c r="C4405" s="109"/>
      <c r="D4405" s="109"/>
      <c r="E4405" s="109"/>
      <c r="F4405" s="109"/>
      <c r="G4405" s="109"/>
      <c r="H4405" s="109"/>
      <c r="I4405" s="110"/>
    </row>
    <row r="4406" spans="2:9">
      <c r="B4406" s="109"/>
      <c r="C4406" s="109"/>
      <c r="D4406" s="109"/>
      <c r="E4406" s="109"/>
      <c r="F4406" s="109"/>
      <c r="G4406" s="109"/>
      <c r="H4406" s="109"/>
      <c r="I4406" s="110"/>
    </row>
    <row r="4407" spans="2:9">
      <c r="B4407" s="109"/>
      <c r="C4407" s="109"/>
      <c r="D4407" s="109"/>
      <c r="E4407" s="109"/>
      <c r="F4407" s="109"/>
      <c r="G4407" s="109"/>
      <c r="H4407" s="109"/>
      <c r="I4407" s="110"/>
    </row>
    <row r="4408" spans="2:9">
      <c r="B4408" s="109"/>
      <c r="C4408" s="109"/>
      <c r="D4408" s="109"/>
      <c r="E4408" s="109"/>
      <c r="F4408" s="109"/>
      <c r="G4408" s="109"/>
      <c r="H4408" s="109"/>
      <c r="I4408" s="110"/>
    </row>
    <row r="4409" spans="2:9">
      <c r="B4409" s="109"/>
      <c r="C4409" s="109"/>
      <c r="D4409" s="109"/>
      <c r="E4409" s="109"/>
      <c r="F4409" s="109"/>
      <c r="G4409" s="109"/>
      <c r="H4409" s="109"/>
      <c r="I4409" s="110"/>
    </row>
    <row r="4410" spans="2:9">
      <c r="B4410" s="109"/>
      <c r="C4410" s="109"/>
      <c r="D4410" s="109"/>
      <c r="E4410" s="109"/>
      <c r="F4410" s="109"/>
      <c r="G4410" s="109"/>
      <c r="H4410" s="109"/>
      <c r="I4410" s="110"/>
    </row>
    <row r="4411" spans="2:9">
      <c r="B4411" s="109"/>
      <c r="C4411" s="109"/>
      <c r="D4411" s="109"/>
      <c r="E4411" s="109"/>
      <c r="F4411" s="109"/>
      <c r="G4411" s="109"/>
      <c r="H4411" s="109"/>
      <c r="I4411" s="110"/>
    </row>
    <row r="4412" spans="2:9">
      <c r="B4412" s="109"/>
      <c r="C4412" s="109"/>
      <c r="D4412" s="109"/>
      <c r="E4412" s="109"/>
      <c r="F4412" s="109"/>
      <c r="G4412" s="109"/>
      <c r="H4412" s="109"/>
      <c r="I4412" s="110"/>
    </row>
    <row r="4413" spans="2:9">
      <c r="B4413" s="109"/>
      <c r="C4413" s="109"/>
      <c r="D4413" s="109"/>
      <c r="E4413" s="109"/>
      <c r="F4413" s="109"/>
      <c r="G4413" s="109"/>
      <c r="H4413" s="109"/>
      <c r="I4413" s="110"/>
    </row>
    <row r="4414" spans="2:9">
      <c r="B4414" s="109"/>
      <c r="C4414" s="109"/>
      <c r="D4414" s="109"/>
      <c r="E4414" s="109"/>
      <c r="F4414" s="109"/>
      <c r="G4414" s="109"/>
      <c r="H4414" s="109"/>
      <c r="I4414" s="110"/>
    </row>
    <row r="4415" spans="2:9">
      <c r="B4415" s="109"/>
      <c r="C4415" s="109"/>
      <c r="D4415" s="109"/>
      <c r="E4415" s="109"/>
      <c r="F4415" s="109"/>
      <c r="G4415" s="109"/>
      <c r="H4415" s="109"/>
      <c r="I4415" s="110"/>
    </row>
    <row r="4416" spans="2:9">
      <c r="B4416" s="109"/>
      <c r="C4416" s="109"/>
      <c r="D4416" s="109"/>
      <c r="E4416" s="109"/>
      <c r="F4416" s="109"/>
      <c r="G4416" s="109"/>
      <c r="H4416" s="109"/>
      <c r="I4416" s="110"/>
    </row>
    <row r="4417" spans="2:9">
      <c r="B4417" s="109"/>
      <c r="C4417" s="109"/>
      <c r="D4417" s="109"/>
      <c r="E4417" s="109"/>
      <c r="F4417" s="109"/>
      <c r="G4417" s="109"/>
      <c r="H4417" s="109"/>
      <c r="I4417" s="110"/>
    </row>
    <row r="4418" spans="2:9">
      <c r="B4418" s="109"/>
      <c r="C4418" s="109"/>
      <c r="D4418" s="109"/>
      <c r="E4418" s="109"/>
      <c r="F4418" s="109"/>
      <c r="G4418" s="109"/>
      <c r="H4418" s="109"/>
      <c r="I4418" s="110"/>
    </row>
    <row r="4419" spans="2:9">
      <c r="B4419" s="109"/>
      <c r="C4419" s="109"/>
      <c r="D4419" s="109"/>
      <c r="E4419" s="109"/>
      <c r="F4419" s="109"/>
      <c r="G4419" s="109"/>
      <c r="H4419" s="109"/>
      <c r="I4419" s="110"/>
    </row>
    <row r="4420" spans="2:9">
      <c r="B4420" s="109"/>
      <c r="C4420" s="109"/>
      <c r="D4420" s="109"/>
      <c r="E4420" s="109"/>
      <c r="F4420" s="109"/>
      <c r="G4420" s="109"/>
      <c r="H4420" s="109"/>
      <c r="I4420" s="110"/>
    </row>
    <row r="4421" spans="2:9">
      <c r="B4421" s="109"/>
      <c r="C4421" s="109"/>
      <c r="D4421" s="109"/>
      <c r="E4421" s="109"/>
      <c r="F4421" s="109"/>
      <c r="G4421" s="109"/>
      <c r="H4421" s="109"/>
      <c r="I4421" s="110"/>
    </row>
    <row r="4422" spans="2:9">
      <c r="B4422" s="109"/>
      <c r="C4422" s="109"/>
      <c r="D4422" s="109"/>
      <c r="E4422" s="109"/>
      <c r="F4422" s="109"/>
      <c r="G4422" s="109"/>
      <c r="H4422" s="109"/>
      <c r="I4422" s="110"/>
    </row>
    <row r="4423" spans="2:9">
      <c r="B4423" s="109"/>
      <c r="C4423" s="109"/>
      <c r="D4423" s="109"/>
      <c r="E4423" s="109"/>
      <c r="F4423" s="109"/>
      <c r="G4423" s="109"/>
      <c r="H4423" s="109"/>
      <c r="I4423" s="110"/>
    </row>
    <row r="4424" spans="2:9">
      <c r="B4424" s="109"/>
      <c r="C4424" s="109"/>
      <c r="D4424" s="109"/>
      <c r="E4424" s="109"/>
      <c r="F4424" s="109"/>
      <c r="G4424" s="109"/>
      <c r="H4424" s="109"/>
      <c r="I4424" s="110"/>
    </row>
    <row r="4425" spans="2:9">
      <c r="B4425" s="109"/>
      <c r="C4425" s="109"/>
      <c r="D4425" s="109"/>
      <c r="E4425" s="109"/>
      <c r="F4425" s="109"/>
      <c r="G4425" s="109"/>
      <c r="H4425" s="109"/>
      <c r="I4425" s="110"/>
    </row>
    <row r="4426" spans="2:9">
      <c r="B4426" s="109"/>
      <c r="C4426" s="109"/>
      <c r="D4426" s="109"/>
      <c r="E4426" s="109"/>
      <c r="F4426" s="109"/>
      <c r="G4426" s="109"/>
      <c r="H4426" s="109"/>
      <c r="I4426" s="110"/>
    </row>
    <row r="4427" spans="2:9">
      <c r="B4427" s="109"/>
      <c r="C4427" s="109"/>
      <c r="D4427" s="109"/>
      <c r="E4427" s="109"/>
      <c r="F4427" s="109"/>
      <c r="G4427" s="109"/>
      <c r="H4427" s="109"/>
      <c r="I4427" s="110"/>
    </row>
    <row r="4428" spans="2:9">
      <c r="B4428" s="109"/>
      <c r="C4428" s="109"/>
      <c r="D4428" s="109"/>
      <c r="E4428" s="109"/>
      <c r="F4428" s="109"/>
      <c r="G4428" s="109"/>
      <c r="H4428" s="109"/>
      <c r="I4428" s="110"/>
    </row>
    <row r="4429" spans="2:9">
      <c r="B4429" s="109"/>
      <c r="C4429" s="109"/>
      <c r="D4429" s="109"/>
      <c r="E4429" s="109"/>
      <c r="F4429" s="109"/>
      <c r="G4429" s="109"/>
      <c r="H4429" s="109"/>
      <c r="I4429" s="110"/>
    </row>
    <row r="4430" spans="2:9">
      <c r="B4430" s="109"/>
      <c r="C4430" s="109"/>
      <c r="D4430" s="109"/>
      <c r="E4430" s="109"/>
      <c r="F4430" s="109"/>
      <c r="G4430" s="109"/>
      <c r="H4430" s="109"/>
      <c r="I4430" s="110"/>
    </row>
    <row r="4431" spans="2:9">
      <c r="B4431" s="109"/>
      <c r="C4431" s="109"/>
      <c r="D4431" s="109"/>
      <c r="E4431" s="109"/>
      <c r="F4431" s="109"/>
      <c r="G4431" s="109"/>
      <c r="H4431" s="109"/>
      <c r="I4431" s="110"/>
    </row>
    <row r="4432" spans="2:9">
      <c r="B4432" s="109"/>
      <c r="C4432" s="109"/>
      <c r="D4432" s="109"/>
      <c r="E4432" s="109"/>
      <c r="F4432" s="109"/>
      <c r="G4432" s="109"/>
      <c r="H4432" s="109"/>
      <c r="I4432" s="110"/>
    </row>
    <row r="4433" spans="2:9">
      <c r="B4433" s="109"/>
      <c r="C4433" s="109"/>
      <c r="D4433" s="109"/>
      <c r="E4433" s="109"/>
      <c r="F4433" s="109"/>
      <c r="G4433" s="109"/>
      <c r="H4433" s="109"/>
      <c r="I4433" s="110"/>
    </row>
    <row r="4434" spans="2:9">
      <c r="B4434" s="109"/>
      <c r="C4434" s="109"/>
      <c r="D4434" s="109"/>
      <c r="E4434" s="109"/>
      <c r="F4434" s="109"/>
      <c r="G4434" s="109"/>
      <c r="H4434" s="109"/>
      <c r="I4434" s="110"/>
    </row>
    <row r="4435" spans="2:9">
      <c r="B4435" s="109"/>
      <c r="C4435" s="109"/>
      <c r="D4435" s="109"/>
      <c r="E4435" s="109"/>
      <c r="F4435" s="109"/>
      <c r="G4435" s="109"/>
      <c r="H4435" s="109"/>
      <c r="I4435" s="110"/>
    </row>
    <row r="4436" spans="2:9">
      <c r="B4436" s="109"/>
      <c r="C4436" s="109"/>
      <c r="D4436" s="109"/>
      <c r="E4436" s="109"/>
      <c r="F4436" s="109"/>
      <c r="G4436" s="109"/>
      <c r="H4436" s="109"/>
      <c r="I4436" s="110"/>
    </row>
    <row r="4437" spans="2:9">
      <c r="B4437" s="109"/>
      <c r="C4437" s="109"/>
      <c r="D4437" s="109"/>
      <c r="E4437" s="109"/>
      <c r="F4437" s="109"/>
      <c r="G4437" s="109"/>
      <c r="H4437" s="109"/>
      <c r="I4437" s="110"/>
    </row>
    <row r="4438" spans="2:9">
      <c r="B4438" s="109"/>
      <c r="C4438" s="109"/>
      <c r="D4438" s="109"/>
      <c r="E4438" s="109"/>
      <c r="F4438" s="109"/>
      <c r="G4438" s="109"/>
      <c r="H4438" s="109"/>
      <c r="I4438" s="110"/>
    </row>
    <row r="4439" spans="2:9">
      <c r="B4439" s="109"/>
      <c r="C4439" s="109"/>
      <c r="D4439" s="109"/>
      <c r="E4439" s="109"/>
      <c r="F4439" s="109"/>
      <c r="G4439" s="109"/>
      <c r="H4439" s="109"/>
      <c r="I4439" s="110"/>
    </row>
    <row r="4440" spans="2:9">
      <c r="B4440" s="109"/>
      <c r="C4440" s="109"/>
      <c r="D4440" s="109"/>
      <c r="E4440" s="109"/>
      <c r="F4440" s="109"/>
      <c r="G4440" s="109"/>
      <c r="H4440" s="109"/>
      <c r="I4440" s="110"/>
    </row>
    <row r="4441" spans="2:9">
      <c r="B4441" s="109"/>
      <c r="C4441" s="109"/>
      <c r="D4441" s="109"/>
      <c r="E4441" s="109"/>
      <c r="F4441" s="109"/>
      <c r="G4441" s="109"/>
      <c r="H4441" s="109"/>
      <c r="I4441" s="110"/>
    </row>
    <row r="4442" spans="2:9">
      <c r="B4442" s="109"/>
      <c r="C4442" s="109"/>
      <c r="D4442" s="109"/>
      <c r="E4442" s="109"/>
      <c r="F4442" s="109"/>
      <c r="G4442" s="109"/>
      <c r="H4442" s="109"/>
      <c r="I4442" s="110"/>
    </row>
    <row r="4443" spans="2:9">
      <c r="B4443" s="109"/>
      <c r="C4443" s="109"/>
      <c r="D4443" s="109"/>
      <c r="E4443" s="109"/>
      <c r="F4443" s="109"/>
      <c r="G4443" s="109"/>
      <c r="H4443" s="109"/>
      <c r="I4443" s="110"/>
    </row>
    <row r="4444" spans="2:9">
      <c r="B4444" s="109"/>
      <c r="C4444" s="109"/>
      <c r="D4444" s="109"/>
      <c r="E4444" s="109"/>
      <c r="F4444" s="109"/>
      <c r="G4444" s="109"/>
      <c r="H4444" s="109"/>
      <c r="I4444" s="110"/>
    </row>
    <row r="4445" spans="2:9">
      <c r="B4445" s="109"/>
      <c r="C4445" s="109"/>
      <c r="D4445" s="109"/>
      <c r="E4445" s="109"/>
      <c r="F4445" s="109"/>
      <c r="G4445" s="109"/>
      <c r="H4445" s="109"/>
      <c r="I4445" s="110"/>
    </row>
    <row r="4446" spans="2:9">
      <c r="B4446" s="109"/>
      <c r="C4446" s="109"/>
      <c r="D4446" s="109"/>
      <c r="E4446" s="109"/>
      <c r="F4446" s="109"/>
      <c r="G4446" s="109"/>
      <c r="H4446" s="109"/>
      <c r="I4446" s="110"/>
    </row>
    <row r="4447" spans="2:9">
      <c r="B4447" s="109"/>
      <c r="C4447" s="109"/>
      <c r="D4447" s="109"/>
      <c r="E4447" s="109"/>
      <c r="F4447" s="109"/>
      <c r="G4447" s="109"/>
      <c r="H4447" s="109"/>
      <c r="I4447" s="110"/>
    </row>
    <row r="4448" spans="2:9">
      <c r="B4448" s="109"/>
      <c r="C4448" s="109"/>
      <c r="D4448" s="109"/>
      <c r="E4448" s="109"/>
      <c r="F4448" s="109"/>
      <c r="G4448" s="109"/>
      <c r="H4448" s="109"/>
      <c r="I4448" s="110"/>
    </row>
    <row r="4449" spans="2:9">
      <c r="B4449" s="109"/>
      <c r="C4449" s="109"/>
      <c r="D4449" s="109"/>
      <c r="E4449" s="109"/>
      <c r="F4449" s="109"/>
      <c r="G4449" s="109"/>
      <c r="H4449" s="109"/>
      <c r="I4449" s="110"/>
    </row>
    <row r="4450" spans="2:9">
      <c r="B4450" s="109"/>
      <c r="C4450" s="109"/>
      <c r="D4450" s="109"/>
      <c r="E4450" s="109"/>
      <c r="F4450" s="109"/>
      <c r="G4450" s="109"/>
      <c r="H4450" s="109"/>
      <c r="I4450" s="110"/>
    </row>
    <row r="4451" spans="2:9">
      <c r="B4451" s="109"/>
      <c r="C4451" s="109"/>
      <c r="D4451" s="109"/>
      <c r="E4451" s="109"/>
      <c r="F4451" s="109"/>
      <c r="G4451" s="109"/>
      <c r="H4451" s="109"/>
      <c r="I4451" s="110"/>
    </row>
    <row r="4452" spans="2:9">
      <c r="B4452" s="109"/>
      <c r="C4452" s="109"/>
      <c r="D4452" s="109"/>
      <c r="E4452" s="109"/>
      <c r="F4452" s="109"/>
      <c r="G4452" s="109"/>
      <c r="H4452" s="109"/>
      <c r="I4452" s="110"/>
    </row>
    <row r="4453" spans="2:9">
      <c r="B4453" s="109"/>
      <c r="C4453" s="109"/>
      <c r="D4453" s="109"/>
      <c r="E4453" s="109"/>
      <c r="F4453" s="109"/>
      <c r="G4453" s="109"/>
      <c r="H4453" s="109"/>
      <c r="I4453" s="110"/>
    </row>
    <row r="4454" spans="2:9">
      <c r="B4454" s="109"/>
      <c r="C4454" s="109"/>
      <c r="D4454" s="109"/>
      <c r="E4454" s="109"/>
      <c r="F4454" s="109"/>
      <c r="G4454" s="109"/>
      <c r="H4454" s="109"/>
      <c r="I4454" s="110"/>
    </row>
    <row r="4455" spans="2:9">
      <c r="B4455" s="109"/>
      <c r="C4455" s="109"/>
      <c r="D4455" s="109"/>
      <c r="E4455" s="109"/>
      <c r="F4455" s="109"/>
      <c r="G4455" s="109"/>
      <c r="H4455" s="109"/>
      <c r="I4455" s="110"/>
    </row>
    <row r="4456" spans="2:9">
      <c r="B4456" s="109"/>
      <c r="C4456" s="109"/>
      <c r="D4456" s="109"/>
      <c r="E4456" s="109"/>
      <c r="F4456" s="109"/>
      <c r="G4456" s="109"/>
      <c r="H4456" s="109"/>
      <c r="I4456" s="110"/>
    </row>
    <row r="4457" spans="2:9">
      <c r="B4457" s="109"/>
      <c r="C4457" s="109"/>
      <c r="D4457" s="109"/>
      <c r="E4457" s="109"/>
      <c r="F4457" s="109"/>
      <c r="G4457" s="109"/>
      <c r="H4457" s="109"/>
      <c r="I4457" s="110"/>
    </row>
    <row r="4458" spans="2:9">
      <c r="B4458" s="109"/>
      <c r="C4458" s="109"/>
      <c r="D4458" s="109"/>
      <c r="E4458" s="109"/>
      <c r="F4458" s="109"/>
      <c r="G4458" s="109"/>
      <c r="H4458" s="109"/>
      <c r="I4458" s="110"/>
    </row>
    <row r="4459" spans="2:9">
      <c r="B4459" s="109"/>
      <c r="C4459" s="109"/>
      <c r="D4459" s="109"/>
      <c r="E4459" s="109"/>
      <c r="F4459" s="109"/>
      <c r="G4459" s="109"/>
      <c r="H4459" s="109"/>
      <c r="I4459" s="110"/>
    </row>
    <row r="4460" spans="2:9">
      <c r="B4460" s="109"/>
      <c r="C4460" s="109"/>
      <c r="D4460" s="109"/>
      <c r="E4460" s="109"/>
      <c r="F4460" s="109"/>
      <c r="G4460" s="109"/>
      <c r="H4460" s="109"/>
      <c r="I4460" s="110"/>
    </row>
    <row r="4461" spans="2:9">
      <c r="B4461" s="109"/>
      <c r="C4461" s="109"/>
      <c r="D4461" s="109"/>
      <c r="E4461" s="109"/>
      <c r="F4461" s="109"/>
      <c r="G4461" s="109"/>
      <c r="H4461" s="109"/>
      <c r="I4461" s="110"/>
    </row>
    <row r="4462" spans="2:9">
      <c r="B4462" s="109"/>
      <c r="C4462" s="109"/>
      <c r="D4462" s="109"/>
      <c r="E4462" s="109"/>
      <c r="F4462" s="109"/>
      <c r="G4462" s="109"/>
      <c r="H4462" s="109"/>
      <c r="I4462" s="110"/>
    </row>
    <row r="4463" spans="2:9">
      <c r="B4463" s="109"/>
      <c r="C4463" s="109"/>
      <c r="D4463" s="109"/>
      <c r="E4463" s="109"/>
      <c r="F4463" s="109"/>
      <c r="G4463" s="109"/>
      <c r="H4463" s="109"/>
      <c r="I4463" s="110"/>
    </row>
    <row r="4464" spans="2:9">
      <c r="B4464" s="109"/>
      <c r="C4464" s="109"/>
      <c r="D4464" s="109"/>
      <c r="E4464" s="109"/>
      <c r="F4464" s="109"/>
      <c r="G4464" s="109"/>
      <c r="H4464" s="109"/>
      <c r="I4464" s="110"/>
    </row>
    <row r="4465" spans="2:9">
      <c r="B4465" s="109"/>
      <c r="C4465" s="109"/>
      <c r="D4465" s="109"/>
      <c r="E4465" s="109"/>
      <c r="F4465" s="109"/>
      <c r="G4465" s="109"/>
      <c r="H4465" s="109"/>
      <c r="I4465" s="110"/>
    </row>
    <row r="4466" spans="2:9">
      <c r="B4466" s="109"/>
      <c r="C4466" s="109"/>
      <c r="D4466" s="109"/>
      <c r="E4466" s="109"/>
      <c r="F4466" s="109"/>
      <c r="G4466" s="109"/>
      <c r="H4466" s="109"/>
      <c r="I4466" s="110"/>
    </row>
    <row r="4467" spans="2:9">
      <c r="B4467" s="109"/>
      <c r="C4467" s="109"/>
      <c r="D4467" s="109"/>
      <c r="E4467" s="109"/>
      <c r="F4467" s="109"/>
      <c r="G4467" s="109"/>
      <c r="H4467" s="109"/>
      <c r="I4467" s="110"/>
    </row>
    <row r="4468" spans="2:9">
      <c r="B4468" s="109"/>
      <c r="C4468" s="109"/>
      <c r="D4468" s="109"/>
      <c r="E4468" s="109"/>
      <c r="F4468" s="109"/>
      <c r="G4468" s="109"/>
      <c r="H4468" s="109"/>
      <c r="I4468" s="110"/>
    </row>
    <row r="4469" spans="2:9">
      <c r="B4469" s="109"/>
      <c r="C4469" s="109"/>
      <c r="D4469" s="109"/>
      <c r="E4469" s="109"/>
      <c r="F4469" s="109"/>
      <c r="G4469" s="109"/>
      <c r="H4469" s="109"/>
      <c r="I4469" s="110"/>
    </row>
    <row r="4470" spans="2:9">
      <c r="B4470" s="109"/>
      <c r="C4470" s="109"/>
      <c r="D4470" s="109"/>
      <c r="E4470" s="109"/>
      <c r="F4470" s="109"/>
      <c r="G4470" s="109"/>
      <c r="H4470" s="109"/>
      <c r="I4470" s="110"/>
    </row>
    <row r="4471" spans="2:9">
      <c r="B4471" s="109"/>
      <c r="C4471" s="109"/>
      <c r="D4471" s="109"/>
      <c r="E4471" s="109"/>
      <c r="F4471" s="109"/>
      <c r="G4471" s="109"/>
      <c r="H4471" s="109"/>
      <c r="I4471" s="110"/>
    </row>
    <row r="4472" spans="2:9">
      <c r="B4472" s="109"/>
      <c r="C4472" s="109"/>
      <c r="D4472" s="109"/>
      <c r="E4472" s="109"/>
      <c r="F4472" s="109"/>
      <c r="G4472" s="109"/>
      <c r="H4472" s="109"/>
      <c r="I4472" s="110"/>
    </row>
    <row r="4473" spans="2:9">
      <c r="B4473" s="109"/>
      <c r="C4473" s="109"/>
      <c r="D4473" s="109"/>
      <c r="E4473" s="109"/>
      <c r="F4473" s="109"/>
      <c r="G4473" s="109"/>
      <c r="H4473" s="109"/>
      <c r="I4473" s="110"/>
    </row>
    <row r="4474" spans="2:9">
      <c r="B4474" s="109"/>
      <c r="C4474" s="109"/>
      <c r="D4474" s="109"/>
      <c r="E4474" s="109"/>
      <c r="F4474" s="109"/>
      <c r="G4474" s="109"/>
      <c r="H4474" s="109"/>
      <c r="I4474" s="110"/>
    </row>
    <row r="4475" spans="2:9">
      <c r="B4475" s="109"/>
      <c r="C4475" s="109"/>
      <c r="D4475" s="109"/>
      <c r="E4475" s="109"/>
      <c r="F4475" s="109"/>
      <c r="G4475" s="109"/>
      <c r="H4475" s="109"/>
      <c r="I4475" s="110"/>
    </row>
    <row r="4476" spans="2:9">
      <c r="B4476" s="109"/>
      <c r="C4476" s="109"/>
      <c r="D4476" s="109"/>
      <c r="E4476" s="109"/>
      <c r="F4476" s="109"/>
      <c r="G4476" s="109"/>
      <c r="H4476" s="109"/>
      <c r="I4476" s="110"/>
    </row>
    <row r="4477" spans="2:9">
      <c r="B4477" s="109"/>
      <c r="C4477" s="109"/>
      <c r="D4477" s="109"/>
      <c r="E4477" s="109"/>
      <c r="F4477" s="109"/>
      <c r="G4477" s="109"/>
      <c r="H4477" s="109"/>
      <c r="I4477" s="110"/>
    </row>
    <row r="4478" spans="2:9">
      <c r="B4478" s="109"/>
      <c r="C4478" s="109"/>
      <c r="D4478" s="109"/>
      <c r="E4478" s="109"/>
      <c r="F4478" s="109"/>
      <c r="G4478" s="109"/>
      <c r="H4478" s="109"/>
      <c r="I4478" s="110"/>
    </row>
    <row r="4479" spans="2:9">
      <c r="B4479" s="109"/>
      <c r="C4479" s="109"/>
      <c r="D4479" s="109"/>
      <c r="E4479" s="109"/>
      <c r="F4479" s="109"/>
      <c r="G4479" s="109"/>
      <c r="H4479" s="109"/>
      <c r="I4479" s="110"/>
    </row>
    <row r="4480" spans="2:9">
      <c r="B4480" s="109"/>
      <c r="C4480" s="109"/>
      <c r="D4480" s="109"/>
      <c r="E4480" s="109"/>
      <c r="F4480" s="109"/>
      <c r="G4480" s="109"/>
      <c r="H4480" s="109"/>
      <c r="I4480" s="110"/>
    </row>
    <row r="4481" spans="2:9">
      <c r="B4481" s="109"/>
      <c r="C4481" s="109"/>
      <c r="D4481" s="109"/>
      <c r="E4481" s="109"/>
      <c r="F4481" s="109"/>
      <c r="G4481" s="109"/>
      <c r="H4481" s="109"/>
      <c r="I4481" s="110"/>
    </row>
    <row r="4482" spans="2:9">
      <c r="B4482" s="109"/>
      <c r="C4482" s="109"/>
      <c r="D4482" s="109"/>
      <c r="E4482" s="109"/>
      <c r="F4482" s="109"/>
      <c r="G4482" s="109"/>
      <c r="H4482" s="109"/>
      <c r="I4482" s="110"/>
    </row>
    <row r="4483" spans="2:9">
      <c r="B4483" s="109"/>
      <c r="C4483" s="109"/>
      <c r="D4483" s="109"/>
      <c r="E4483" s="109"/>
      <c r="F4483" s="109"/>
      <c r="G4483" s="109"/>
      <c r="H4483" s="109"/>
      <c r="I4483" s="110"/>
    </row>
    <row r="4484" spans="2:9">
      <c r="B4484" s="109"/>
      <c r="C4484" s="109"/>
      <c r="D4484" s="109"/>
      <c r="E4484" s="109"/>
      <c r="F4484" s="109"/>
      <c r="G4484" s="109"/>
      <c r="H4484" s="109"/>
      <c r="I4484" s="110"/>
    </row>
    <row r="4485" spans="2:9">
      <c r="B4485" s="109"/>
      <c r="C4485" s="109"/>
      <c r="D4485" s="109"/>
      <c r="E4485" s="109"/>
      <c r="F4485" s="109"/>
      <c r="G4485" s="109"/>
      <c r="H4485" s="109"/>
      <c r="I4485" s="110"/>
    </row>
    <row r="4486" spans="2:9">
      <c r="B4486" s="109"/>
      <c r="C4486" s="109"/>
      <c r="D4486" s="109"/>
      <c r="E4486" s="109"/>
      <c r="F4486" s="109"/>
      <c r="G4486" s="109"/>
      <c r="H4486" s="109"/>
      <c r="I4486" s="110"/>
    </row>
    <row r="4487" spans="2:9">
      <c r="B4487" s="109"/>
      <c r="C4487" s="109"/>
      <c r="D4487" s="109"/>
      <c r="E4487" s="109"/>
      <c r="F4487" s="109"/>
      <c r="G4487" s="109"/>
      <c r="H4487" s="109"/>
      <c r="I4487" s="110"/>
    </row>
    <row r="4488" spans="2:9">
      <c r="B4488" s="109"/>
      <c r="C4488" s="109"/>
      <c r="D4488" s="109"/>
      <c r="E4488" s="109"/>
      <c r="F4488" s="109"/>
      <c r="G4488" s="109"/>
      <c r="H4488" s="109"/>
      <c r="I4488" s="110"/>
    </row>
    <row r="4489" spans="2:9">
      <c r="B4489" s="109"/>
      <c r="C4489" s="109"/>
      <c r="D4489" s="109"/>
      <c r="E4489" s="109"/>
      <c r="F4489" s="109"/>
      <c r="G4489" s="109"/>
      <c r="H4489" s="109"/>
      <c r="I4489" s="110"/>
    </row>
    <row r="4490" spans="2:9">
      <c r="B4490" s="109"/>
      <c r="C4490" s="109"/>
      <c r="D4490" s="109"/>
      <c r="E4490" s="109"/>
      <c r="F4490" s="109"/>
      <c r="G4490" s="109"/>
      <c r="H4490" s="109"/>
      <c r="I4490" s="110"/>
    </row>
    <row r="4491" spans="2:9">
      <c r="B4491" s="109"/>
      <c r="C4491" s="109"/>
      <c r="D4491" s="109"/>
      <c r="E4491" s="109"/>
      <c r="F4491" s="109"/>
      <c r="G4491" s="109"/>
      <c r="H4491" s="109"/>
      <c r="I4491" s="110"/>
    </row>
    <row r="4492" spans="2:9">
      <c r="B4492" s="109"/>
      <c r="C4492" s="109"/>
      <c r="D4492" s="109"/>
      <c r="E4492" s="109"/>
      <c r="F4492" s="109"/>
      <c r="G4492" s="109"/>
      <c r="H4492" s="109"/>
      <c r="I4492" s="110"/>
    </row>
    <row r="4493" spans="2:9">
      <c r="B4493" s="109"/>
      <c r="C4493" s="109"/>
      <c r="D4493" s="109"/>
      <c r="E4493" s="109"/>
      <c r="F4493" s="109"/>
      <c r="G4493" s="109"/>
      <c r="H4493" s="109"/>
      <c r="I4493" s="110"/>
    </row>
    <row r="4494" spans="2:9">
      <c r="B4494" s="109"/>
      <c r="C4494" s="109"/>
      <c r="D4494" s="109"/>
      <c r="E4494" s="109"/>
      <c r="F4494" s="109"/>
      <c r="G4494" s="109"/>
      <c r="H4494" s="109"/>
      <c r="I4494" s="110"/>
    </row>
    <row r="4495" spans="2:9">
      <c r="B4495" s="109"/>
      <c r="C4495" s="109"/>
      <c r="D4495" s="109"/>
      <c r="E4495" s="109"/>
      <c r="F4495" s="109"/>
      <c r="G4495" s="109"/>
      <c r="H4495" s="109"/>
      <c r="I4495" s="110"/>
    </row>
    <row r="4496" spans="2:9">
      <c r="B4496" s="109"/>
      <c r="C4496" s="109"/>
      <c r="D4496" s="109"/>
      <c r="E4496" s="109"/>
      <c r="F4496" s="109"/>
      <c r="G4496" s="109"/>
      <c r="H4496" s="109"/>
      <c r="I4496" s="110"/>
    </row>
    <row r="4497" spans="2:9">
      <c r="B4497" s="109"/>
      <c r="C4497" s="109"/>
      <c r="D4497" s="109"/>
      <c r="E4497" s="109"/>
      <c r="F4497" s="109"/>
      <c r="G4497" s="109"/>
      <c r="H4497" s="109"/>
      <c r="I4497" s="110"/>
    </row>
    <row r="4498" spans="2:9">
      <c r="B4498" s="109"/>
      <c r="C4498" s="109"/>
      <c r="D4498" s="109"/>
      <c r="E4498" s="109"/>
      <c r="F4498" s="109"/>
      <c r="G4498" s="109"/>
      <c r="H4498" s="109"/>
      <c r="I4498" s="110"/>
    </row>
    <row r="4499" spans="2:9">
      <c r="B4499" s="109"/>
      <c r="C4499" s="109"/>
      <c r="D4499" s="109"/>
      <c r="E4499" s="109"/>
      <c r="F4499" s="109"/>
      <c r="G4499" s="109"/>
      <c r="H4499" s="109"/>
      <c r="I4499" s="110"/>
    </row>
    <row r="4500" spans="2:9">
      <c r="B4500" s="109"/>
      <c r="C4500" s="109"/>
      <c r="D4500" s="109"/>
      <c r="E4500" s="109"/>
      <c r="F4500" s="109"/>
      <c r="G4500" s="109"/>
      <c r="H4500" s="109"/>
      <c r="I4500" s="110"/>
    </row>
    <row r="4501" spans="2:9">
      <c r="B4501" s="109"/>
      <c r="C4501" s="109"/>
      <c r="D4501" s="109"/>
      <c r="E4501" s="109"/>
      <c r="F4501" s="109"/>
      <c r="G4501" s="109"/>
      <c r="H4501" s="109"/>
      <c r="I4501" s="110"/>
    </row>
    <row r="4502" spans="2:9">
      <c r="B4502" s="109"/>
      <c r="C4502" s="109"/>
      <c r="D4502" s="109"/>
      <c r="E4502" s="109"/>
      <c r="F4502" s="109"/>
      <c r="G4502" s="109"/>
      <c r="H4502" s="109"/>
      <c r="I4502" s="110"/>
    </row>
    <row r="4503" spans="2:9">
      <c r="B4503" s="109"/>
      <c r="C4503" s="109"/>
      <c r="D4503" s="109"/>
      <c r="E4503" s="109"/>
      <c r="F4503" s="109"/>
      <c r="G4503" s="109"/>
      <c r="H4503" s="109"/>
      <c r="I4503" s="110"/>
    </row>
    <row r="4504" spans="2:9">
      <c r="B4504" s="109"/>
      <c r="C4504" s="109"/>
      <c r="D4504" s="109"/>
      <c r="E4504" s="109"/>
      <c r="F4504" s="109"/>
      <c r="G4504" s="109"/>
      <c r="H4504" s="109"/>
      <c r="I4504" s="110"/>
    </row>
    <row r="4505" spans="2:9">
      <c r="B4505" s="109"/>
      <c r="C4505" s="109"/>
      <c r="D4505" s="109"/>
      <c r="E4505" s="109"/>
      <c r="F4505" s="109"/>
      <c r="G4505" s="109"/>
      <c r="H4505" s="109"/>
      <c r="I4505" s="110"/>
    </row>
    <row r="4506" spans="2:9">
      <c r="B4506" s="109"/>
      <c r="C4506" s="109"/>
      <c r="D4506" s="109"/>
      <c r="E4506" s="109"/>
      <c r="F4506" s="109"/>
      <c r="G4506" s="109"/>
      <c r="H4506" s="109"/>
      <c r="I4506" s="110"/>
    </row>
    <row r="4507" spans="2:9">
      <c r="B4507" s="109"/>
      <c r="C4507" s="109"/>
      <c r="D4507" s="109"/>
      <c r="E4507" s="109"/>
      <c r="F4507" s="109"/>
      <c r="G4507" s="109"/>
      <c r="H4507" s="109"/>
      <c r="I4507" s="110"/>
    </row>
    <row r="4508" spans="2:9">
      <c r="B4508" s="109"/>
      <c r="C4508" s="109"/>
      <c r="D4508" s="109"/>
      <c r="E4508" s="109"/>
      <c r="F4508" s="109"/>
      <c r="G4508" s="109"/>
      <c r="H4508" s="109"/>
      <c r="I4508" s="110"/>
    </row>
    <row r="4509" spans="2:9">
      <c r="B4509" s="109"/>
      <c r="C4509" s="109"/>
      <c r="D4509" s="109"/>
      <c r="E4509" s="109"/>
      <c r="F4509" s="109"/>
      <c r="G4509" s="109"/>
      <c r="H4509" s="109"/>
      <c r="I4509" s="110"/>
    </row>
    <row r="4510" spans="2:9">
      <c r="B4510" s="109"/>
      <c r="C4510" s="109"/>
      <c r="D4510" s="109"/>
      <c r="E4510" s="109"/>
      <c r="F4510" s="109"/>
      <c r="G4510" s="109"/>
      <c r="H4510" s="109"/>
      <c r="I4510" s="110"/>
    </row>
    <row r="4511" spans="2:9">
      <c r="B4511" s="109"/>
      <c r="C4511" s="109"/>
      <c r="D4511" s="109"/>
      <c r="E4511" s="109"/>
      <c r="F4511" s="109"/>
      <c r="G4511" s="109"/>
      <c r="H4511" s="109"/>
      <c r="I4511" s="110"/>
    </row>
    <row r="4512" spans="2:9">
      <c r="B4512" s="109"/>
      <c r="C4512" s="109"/>
      <c r="D4512" s="109"/>
      <c r="E4512" s="109"/>
      <c r="F4512" s="109"/>
      <c r="G4512" s="109"/>
      <c r="H4512" s="109"/>
      <c r="I4512" s="110"/>
    </row>
    <row r="4513" spans="2:9">
      <c r="B4513" s="109"/>
      <c r="C4513" s="109"/>
      <c r="D4513" s="109"/>
      <c r="E4513" s="109"/>
      <c r="F4513" s="109"/>
      <c r="G4513" s="109"/>
      <c r="H4513" s="109"/>
      <c r="I4513" s="110"/>
    </row>
    <row r="4514" spans="2:9">
      <c r="B4514" s="109"/>
      <c r="C4514" s="109"/>
      <c r="D4514" s="109"/>
      <c r="E4514" s="109"/>
      <c r="F4514" s="109"/>
      <c r="G4514" s="109"/>
      <c r="H4514" s="109"/>
      <c r="I4514" s="110"/>
    </row>
    <row r="4515" spans="2:9">
      <c r="B4515" s="109"/>
      <c r="C4515" s="109"/>
      <c r="D4515" s="109"/>
      <c r="E4515" s="109"/>
      <c r="F4515" s="109"/>
      <c r="G4515" s="109"/>
      <c r="H4515" s="109"/>
      <c r="I4515" s="110"/>
    </row>
    <row r="4516" spans="2:9">
      <c r="B4516" s="109"/>
      <c r="C4516" s="109"/>
      <c r="D4516" s="109"/>
      <c r="E4516" s="109"/>
      <c r="F4516" s="109"/>
      <c r="G4516" s="109"/>
      <c r="H4516" s="109"/>
      <c r="I4516" s="110"/>
    </row>
    <row r="4517" spans="2:9">
      <c r="B4517" s="109"/>
      <c r="C4517" s="109"/>
      <c r="D4517" s="109"/>
      <c r="E4517" s="109"/>
      <c r="F4517" s="109"/>
      <c r="G4517" s="109"/>
      <c r="H4517" s="109"/>
      <c r="I4517" s="110"/>
    </row>
    <row r="4518" spans="2:9">
      <c r="B4518" s="109"/>
      <c r="C4518" s="109"/>
      <c r="D4518" s="109"/>
      <c r="E4518" s="109"/>
      <c r="F4518" s="109"/>
      <c r="G4518" s="109"/>
      <c r="H4518" s="109"/>
      <c r="I4518" s="110"/>
    </row>
    <row r="4519" spans="2:9">
      <c r="B4519" s="109"/>
      <c r="C4519" s="109"/>
      <c r="D4519" s="109"/>
      <c r="E4519" s="109"/>
      <c r="F4519" s="109"/>
      <c r="G4519" s="109"/>
      <c r="H4519" s="109"/>
      <c r="I4519" s="110"/>
    </row>
    <row r="4520" spans="2:9">
      <c r="B4520" s="109"/>
      <c r="C4520" s="109"/>
      <c r="D4520" s="109"/>
      <c r="E4520" s="109"/>
      <c r="F4520" s="109"/>
      <c r="G4520" s="109"/>
      <c r="H4520" s="109"/>
      <c r="I4520" s="110"/>
    </row>
    <row r="4521" spans="2:9">
      <c r="B4521" s="109"/>
      <c r="C4521" s="109"/>
      <c r="D4521" s="109"/>
      <c r="E4521" s="109"/>
      <c r="F4521" s="109"/>
      <c r="G4521" s="109"/>
      <c r="H4521" s="109"/>
      <c r="I4521" s="110"/>
    </row>
    <row r="4522" spans="2:9">
      <c r="B4522" s="109"/>
      <c r="C4522" s="109"/>
      <c r="D4522" s="109"/>
      <c r="E4522" s="109"/>
      <c r="F4522" s="109"/>
      <c r="G4522" s="109"/>
      <c r="H4522" s="109"/>
      <c r="I4522" s="110"/>
    </row>
    <row r="4523" spans="2:9">
      <c r="B4523" s="109"/>
      <c r="C4523" s="109"/>
      <c r="D4523" s="109"/>
      <c r="E4523" s="109"/>
      <c r="F4523" s="109"/>
      <c r="G4523" s="109"/>
      <c r="H4523" s="109"/>
      <c r="I4523" s="110"/>
    </row>
    <row r="4524" spans="2:9">
      <c r="B4524" s="109"/>
      <c r="C4524" s="109"/>
      <c r="D4524" s="109"/>
      <c r="E4524" s="109"/>
      <c r="F4524" s="109"/>
      <c r="G4524" s="109"/>
      <c r="H4524" s="109"/>
      <c r="I4524" s="110"/>
    </row>
    <row r="4525" spans="2:9">
      <c r="B4525" s="109"/>
      <c r="C4525" s="109"/>
      <c r="D4525" s="109"/>
      <c r="E4525" s="109"/>
      <c r="F4525" s="109"/>
      <c r="G4525" s="109"/>
      <c r="H4525" s="109"/>
      <c r="I4525" s="110"/>
    </row>
    <row r="4526" spans="2:9">
      <c r="B4526" s="109"/>
      <c r="C4526" s="109"/>
      <c r="D4526" s="109"/>
      <c r="E4526" s="109"/>
      <c r="F4526" s="109"/>
      <c r="G4526" s="109"/>
      <c r="H4526" s="109"/>
      <c r="I4526" s="110"/>
    </row>
    <row r="4527" spans="2:9">
      <c r="B4527" s="109"/>
      <c r="C4527" s="109"/>
      <c r="D4527" s="109"/>
      <c r="E4527" s="109"/>
      <c r="F4527" s="109"/>
      <c r="G4527" s="109"/>
      <c r="H4527" s="109"/>
      <c r="I4527" s="110"/>
    </row>
    <row r="4528" spans="2:9">
      <c r="B4528" s="109"/>
      <c r="C4528" s="109"/>
      <c r="D4528" s="109"/>
      <c r="E4528" s="109"/>
      <c r="F4528" s="109"/>
      <c r="G4528" s="109"/>
      <c r="H4528" s="109"/>
      <c r="I4528" s="110"/>
    </row>
    <row r="4529" spans="2:9">
      <c r="B4529" s="109"/>
      <c r="C4529" s="109"/>
      <c r="D4529" s="109"/>
      <c r="E4529" s="109"/>
      <c r="F4529" s="109"/>
      <c r="G4529" s="109"/>
      <c r="H4529" s="109"/>
      <c r="I4529" s="110"/>
    </row>
    <row r="4530" spans="2:9">
      <c r="B4530" s="109"/>
      <c r="C4530" s="109"/>
      <c r="D4530" s="109"/>
      <c r="E4530" s="109"/>
      <c r="F4530" s="109"/>
      <c r="G4530" s="109"/>
      <c r="H4530" s="109"/>
      <c r="I4530" s="110"/>
    </row>
    <row r="4531" spans="2:9">
      <c r="B4531" s="109"/>
      <c r="C4531" s="109"/>
      <c r="D4531" s="109"/>
      <c r="E4531" s="109"/>
      <c r="F4531" s="109"/>
      <c r="G4531" s="109"/>
      <c r="H4531" s="109"/>
      <c r="I4531" s="110"/>
    </row>
    <row r="4532" spans="2:9">
      <c r="B4532" s="109"/>
      <c r="C4532" s="109"/>
      <c r="D4532" s="109"/>
      <c r="E4532" s="109"/>
      <c r="F4532" s="109"/>
      <c r="G4532" s="109"/>
      <c r="H4532" s="109"/>
      <c r="I4532" s="110"/>
    </row>
    <row r="4533" spans="2:9">
      <c r="B4533" s="109"/>
      <c r="C4533" s="109"/>
      <c r="D4533" s="109"/>
      <c r="E4533" s="109"/>
      <c r="F4533" s="109"/>
      <c r="G4533" s="109"/>
      <c r="H4533" s="109"/>
      <c r="I4533" s="110"/>
    </row>
    <row r="4534" spans="2:9">
      <c r="B4534" s="109"/>
      <c r="C4534" s="109"/>
      <c r="D4534" s="109"/>
      <c r="E4534" s="109"/>
      <c r="F4534" s="109"/>
      <c r="G4534" s="109"/>
      <c r="H4534" s="109"/>
      <c r="I4534" s="110"/>
    </row>
    <row r="4535" spans="2:9">
      <c r="B4535" s="109"/>
      <c r="C4535" s="109"/>
      <c r="D4535" s="109"/>
      <c r="E4535" s="109"/>
      <c r="F4535" s="109"/>
      <c r="G4535" s="109"/>
      <c r="H4535" s="109"/>
      <c r="I4535" s="110"/>
    </row>
    <row r="4536" spans="2:9">
      <c r="B4536" s="109"/>
      <c r="C4536" s="109"/>
      <c r="D4536" s="109"/>
      <c r="E4536" s="109"/>
      <c r="F4536" s="109"/>
      <c r="G4536" s="109"/>
      <c r="H4536" s="109"/>
      <c r="I4536" s="110"/>
    </row>
    <row r="4537" spans="2:9">
      <c r="B4537" s="109"/>
      <c r="C4537" s="109"/>
      <c r="D4537" s="109"/>
      <c r="E4537" s="109"/>
      <c r="F4537" s="109"/>
      <c r="G4537" s="109"/>
      <c r="H4537" s="109"/>
      <c r="I4537" s="110"/>
    </row>
    <row r="4538" spans="2:9">
      <c r="B4538" s="109"/>
      <c r="C4538" s="109"/>
      <c r="D4538" s="109"/>
      <c r="E4538" s="109"/>
      <c r="F4538" s="109"/>
      <c r="G4538" s="109"/>
      <c r="H4538" s="109"/>
      <c r="I4538" s="110"/>
    </row>
    <row r="4539" spans="2:9">
      <c r="B4539" s="109"/>
      <c r="C4539" s="109"/>
      <c r="D4539" s="109"/>
      <c r="E4539" s="109"/>
      <c r="F4539" s="109"/>
      <c r="G4539" s="109"/>
      <c r="H4539" s="109"/>
      <c r="I4539" s="110"/>
    </row>
    <row r="4540" spans="2:9">
      <c r="B4540" s="109"/>
      <c r="C4540" s="109"/>
      <c r="D4540" s="109"/>
      <c r="E4540" s="109"/>
      <c r="F4540" s="109"/>
      <c r="G4540" s="109"/>
      <c r="H4540" s="109"/>
      <c r="I4540" s="110"/>
    </row>
    <row r="4541" spans="2:9">
      <c r="B4541" s="109"/>
      <c r="C4541" s="109"/>
      <c r="D4541" s="109"/>
      <c r="E4541" s="109"/>
      <c r="F4541" s="109"/>
      <c r="G4541" s="109"/>
      <c r="H4541" s="109"/>
      <c r="I4541" s="110"/>
    </row>
    <row r="4542" spans="2:9">
      <c r="B4542" s="109"/>
      <c r="C4542" s="109"/>
      <c r="D4542" s="109"/>
      <c r="E4542" s="109"/>
      <c r="F4542" s="109"/>
      <c r="G4542" s="109"/>
      <c r="H4542" s="109"/>
      <c r="I4542" s="110"/>
    </row>
    <row r="4543" spans="2:9">
      <c r="B4543" s="109"/>
      <c r="C4543" s="109"/>
      <c r="D4543" s="109"/>
      <c r="E4543" s="109"/>
      <c r="F4543" s="109"/>
      <c r="G4543" s="109"/>
      <c r="H4543" s="109"/>
      <c r="I4543" s="110"/>
    </row>
    <row r="4544" spans="2:9">
      <c r="B4544" s="109"/>
      <c r="C4544" s="109"/>
      <c r="D4544" s="109"/>
      <c r="E4544" s="109"/>
      <c r="F4544" s="109"/>
      <c r="G4544" s="109"/>
      <c r="H4544" s="109"/>
      <c r="I4544" s="110"/>
    </row>
    <row r="4545" spans="2:9">
      <c r="B4545" s="109"/>
      <c r="C4545" s="109"/>
      <c r="D4545" s="109"/>
      <c r="E4545" s="109"/>
      <c r="F4545" s="109"/>
      <c r="G4545" s="109"/>
      <c r="H4545" s="109"/>
      <c r="I4545" s="110"/>
    </row>
    <row r="4546" spans="2:9">
      <c r="B4546" s="109"/>
      <c r="C4546" s="109"/>
      <c r="D4546" s="109"/>
      <c r="E4546" s="109"/>
      <c r="F4546" s="109"/>
      <c r="G4546" s="109"/>
      <c r="H4546" s="109"/>
      <c r="I4546" s="110"/>
    </row>
    <row r="4547" spans="2:9">
      <c r="B4547" s="109"/>
      <c r="C4547" s="109"/>
      <c r="D4547" s="109"/>
      <c r="E4547" s="109"/>
      <c r="F4547" s="109"/>
      <c r="G4547" s="109"/>
      <c r="H4547" s="109"/>
      <c r="I4547" s="110"/>
    </row>
    <row r="4548" spans="2:9">
      <c r="B4548" s="109"/>
      <c r="C4548" s="109"/>
      <c r="D4548" s="109"/>
      <c r="E4548" s="109"/>
      <c r="F4548" s="109"/>
      <c r="G4548" s="109"/>
      <c r="H4548" s="109"/>
      <c r="I4548" s="110"/>
    </row>
    <row r="4549" spans="2:9">
      <c r="B4549" s="109"/>
      <c r="C4549" s="109"/>
      <c r="D4549" s="109"/>
      <c r="E4549" s="109"/>
      <c r="F4549" s="109"/>
      <c r="G4549" s="109"/>
      <c r="H4549" s="109"/>
      <c r="I4549" s="110"/>
    </row>
    <row r="4550" spans="2:9">
      <c r="B4550" s="109"/>
      <c r="C4550" s="109"/>
      <c r="D4550" s="109"/>
      <c r="E4550" s="109"/>
      <c r="F4550" s="109"/>
      <c r="G4550" s="109"/>
      <c r="H4550" s="109"/>
      <c r="I4550" s="110"/>
    </row>
    <row r="4551" spans="2:9">
      <c r="B4551" s="109"/>
      <c r="C4551" s="109"/>
      <c r="D4551" s="109"/>
      <c r="E4551" s="109"/>
      <c r="F4551" s="109"/>
      <c r="G4551" s="109"/>
      <c r="H4551" s="109"/>
      <c r="I4551" s="110"/>
    </row>
    <row r="4552" spans="2:9">
      <c r="B4552" s="109"/>
      <c r="C4552" s="109"/>
      <c r="D4552" s="109"/>
      <c r="E4552" s="109"/>
      <c r="F4552" s="109"/>
      <c r="G4552" s="109"/>
      <c r="H4552" s="109"/>
      <c r="I4552" s="110"/>
    </row>
    <row r="4553" spans="2:9">
      <c r="B4553" s="109"/>
      <c r="C4553" s="109"/>
      <c r="D4553" s="109"/>
      <c r="E4553" s="109"/>
      <c r="F4553" s="109"/>
      <c r="G4553" s="109"/>
      <c r="H4553" s="109"/>
      <c r="I4553" s="110"/>
    </row>
    <row r="4554" spans="2:9">
      <c r="B4554" s="109"/>
      <c r="C4554" s="109"/>
      <c r="D4554" s="109"/>
      <c r="E4554" s="109"/>
      <c r="F4554" s="109"/>
      <c r="G4554" s="109"/>
      <c r="H4554" s="109"/>
      <c r="I4554" s="110"/>
    </row>
    <row r="4555" spans="2:9">
      <c r="B4555" s="109"/>
      <c r="C4555" s="109"/>
      <c r="D4555" s="109"/>
      <c r="E4555" s="109"/>
      <c r="F4555" s="109"/>
      <c r="G4555" s="109"/>
      <c r="H4555" s="109"/>
      <c r="I4555" s="110"/>
    </row>
    <row r="4556" spans="2:9">
      <c r="B4556" s="109"/>
      <c r="C4556" s="109"/>
      <c r="D4556" s="109"/>
      <c r="E4556" s="109"/>
      <c r="F4556" s="109"/>
      <c r="G4556" s="109"/>
      <c r="H4556" s="109"/>
      <c r="I4556" s="110"/>
    </row>
    <row r="4557" spans="2:9">
      <c r="B4557" s="109"/>
      <c r="C4557" s="109"/>
      <c r="D4557" s="109"/>
      <c r="E4557" s="109"/>
      <c r="F4557" s="109"/>
      <c r="G4557" s="109"/>
      <c r="H4557" s="109"/>
      <c r="I4557" s="110"/>
    </row>
    <row r="4558" spans="2:9">
      <c r="B4558" s="109"/>
      <c r="C4558" s="109"/>
      <c r="D4558" s="109"/>
      <c r="E4558" s="109"/>
      <c r="F4558" s="109"/>
      <c r="G4558" s="109"/>
      <c r="H4558" s="109"/>
      <c r="I4558" s="110"/>
    </row>
    <row r="4559" spans="2:9">
      <c r="B4559" s="109"/>
      <c r="C4559" s="109"/>
      <c r="D4559" s="109"/>
      <c r="E4559" s="109"/>
      <c r="F4559" s="109"/>
      <c r="G4559" s="109"/>
      <c r="H4559" s="109"/>
      <c r="I4559" s="110"/>
    </row>
    <row r="4560" spans="2:9">
      <c r="B4560" s="109"/>
      <c r="C4560" s="109"/>
      <c r="D4560" s="109"/>
      <c r="E4560" s="109"/>
      <c r="F4560" s="109"/>
      <c r="G4560" s="109"/>
      <c r="H4560" s="109"/>
      <c r="I4560" s="110"/>
    </row>
    <row r="4561" spans="2:9">
      <c r="B4561" s="109"/>
      <c r="C4561" s="109"/>
      <c r="D4561" s="109"/>
      <c r="E4561" s="109"/>
      <c r="F4561" s="109"/>
      <c r="G4561" s="109"/>
      <c r="H4561" s="109"/>
      <c r="I4561" s="110"/>
    </row>
    <row r="4562" spans="2:9">
      <c r="B4562" s="109"/>
      <c r="C4562" s="109"/>
      <c r="D4562" s="109"/>
      <c r="E4562" s="109"/>
      <c r="F4562" s="109"/>
      <c r="G4562" s="109"/>
      <c r="H4562" s="109"/>
      <c r="I4562" s="110"/>
    </row>
    <row r="4563" spans="2:9">
      <c r="B4563" s="109"/>
      <c r="C4563" s="109"/>
      <c r="D4563" s="109"/>
      <c r="E4563" s="109"/>
      <c r="F4563" s="109"/>
      <c r="G4563" s="109"/>
      <c r="H4563" s="109"/>
      <c r="I4563" s="110"/>
    </row>
    <row r="4564" spans="2:9">
      <c r="B4564" s="109"/>
      <c r="C4564" s="109"/>
      <c r="D4564" s="109"/>
      <c r="E4564" s="109"/>
      <c r="F4564" s="109"/>
      <c r="G4564" s="109"/>
      <c r="H4564" s="109"/>
      <c r="I4564" s="110"/>
    </row>
    <row r="4565" spans="2:9">
      <c r="B4565" s="109"/>
      <c r="C4565" s="109"/>
      <c r="D4565" s="109"/>
      <c r="E4565" s="109"/>
      <c r="F4565" s="109"/>
      <c r="G4565" s="109"/>
      <c r="H4565" s="109"/>
      <c r="I4565" s="110"/>
    </row>
    <row r="4566" spans="2:9">
      <c r="B4566" s="109"/>
      <c r="C4566" s="109"/>
      <c r="D4566" s="109"/>
      <c r="E4566" s="109"/>
      <c r="F4566" s="109"/>
      <c r="G4566" s="109"/>
      <c r="H4566" s="109"/>
      <c r="I4566" s="110"/>
    </row>
    <row r="4567" spans="2:9">
      <c r="B4567" s="109"/>
      <c r="C4567" s="109"/>
      <c r="D4567" s="109"/>
      <c r="E4567" s="109"/>
      <c r="F4567" s="109"/>
      <c r="G4567" s="109"/>
      <c r="H4567" s="109"/>
      <c r="I4567" s="110"/>
    </row>
    <row r="4568" spans="2:9">
      <c r="B4568" s="109"/>
      <c r="C4568" s="109"/>
      <c r="D4568" s="109"/>
      <c r="E4568" s="109"/>
      <c r="F4568" s="109"/>
      <c r="G4568" s="109"/>
      <c r="H4568" s="109"/>
      <c r="I4568" s="110"/>
    </row>
    <row r="4569" spans="2:9">
      <c r="B4569" s="109"/>
      <c r="C4569" s="109"/>
      <c r="D4569" s="109"/>
      <c r="E4569" s="109"/>
      <c r="F4569" s="109"/>
      <c r="G4569" s="109"/>
      <c r="H4569" s="109"/>
      <c r="I4569" s="110"/>
    </row>
    <row r="4570" spans="2:9">
      <c r="B4570" s="109"/>
      <c r="C4570" s="109"/>
      <c r="D4570" s="109"/>
      <c r="E4570" s="109"/>
      <c r="F4570" s="109"/>
      <c r="G4570" s="109"/>
      <c r="H4570" s="109"/>
      <c r="I4570" s="110"/>
    </row>
    <row r="4571" spans="2:9">
      <c r="B4571" s="109"/>
      <c r="C4571" s="109"/>
      <c r="D4571" s="109"/>
      <c r="E4571" s="109"/>
      <c r="F4571" s="109"/>
      <c r="G4571" s="109"/>
      <c r="H4571" s="109"/>
      <c r="I4571" s="110"/>
    </row>
    <row r="4572" spans="2:9">
      <c r="B4572" s="109"/>
      <c r="C4572" s="109"/>
      <c r="D4572" s="109"/>
      <c r="E4572" s="109"/>
      <c r="F4572" s="109"/>
      <c r="G4572" s="109"/>
      <c r="H4572" s="109"/>
      <c r="I4572" s="110"/>
    </row>
    <row r="4573" spans="2:9">
      <c r="B4573" s="109"/>
      <c r="C4573" s="109"/>
      <c r="D4573" s="109"/>
      <c r="E4573" s="109"/>
      <c r="F4573" s="109"/>
      <c r="G4573" s="109"/>
      <c r="H4573" s="109"/>
      <c r="I4573" s="110"/>
    </row>
    <row r="4574" spans="2:9">
      <c r="B4574" s="109"/>
      <c r="C4574" s="109"/>
      <c r="D4574" s="109"/>
      <c r="E4574" s="109"/>
      <c r="F4574" s="109"/>
      <c r="G4574" s="109"/>
      <c r="H4574" s="109"/>
      <c r="I4574" s="110"/>
    </row>
    <row r="4575" spans="2:9">
      <c r="B4575" s="109"/>
      <c r="C4575" s="109"/>
      <c r="D4575" s="109"/>
      <c r="E4575" s="109"/>
      <c r="F4575" s="109"/>
      <c r="G4575" s="109"/>
      <c r="H4575" s="109"/>
      <c r="I4575" s="110"/>
    </row>
    <row r="4576" spans="2:9">
      <c r="B4576" s="109"/>
      <c r="C4576" s="109"/>
      <c r="D4576" s="109"/>
      <c r="E4576" s="109"/>
      <c r="F4576" s="109"/>
      <c r="G4576" s="109"/>
      <c r="H4576" s="109"/>
      <c r="I4576" s="110"/>
    </row>
    <row r="4577" spans="2:9">
      <c r="B4577" s="109"/>
      <c r="C4577" s="109"/>
      <c r="D4577" s="109"/>
      <c r="E4577" s="109"/>
      <c r="F4577" s="109"/>
      <c r="G4577" s="109"/>
      <c r="H4577" s="109"/>
      <c r="I4577" s="110"/>
    </row>
    <row r="4578" spans="2:9">
      <c r="B4578" s="109"/>
      <c r="C4578" s="109"/>
      <c r="D4578" s="109"/>
      <c r="E4578" s="109"/>
      <c r="F4578" s="109"/>
      <c r="G4578" s="109"/>
      <c r="H4578" s="109"/>
      <c r="I4578" s="110"/>
    </row>
    <row r="4579" spans="2:9">
      <c r="B4579" s="109"/>
      <c r="C4579" s="109"/>
      <c r="D4579" s="109"/>
      <c r="E4579" s="109"/>
      <c r="F4579" s="109"/>
      <c r="G4579" s="109"/>
      <c r="H4579" s="109"/>
      <c r="I4579" s="110"/>
    </row>
    <row r="4580" spans="2:9">
      <c r="B4580" s="109"/>
      <c r="C4580" s="109"/>
      <c r="D4580" s="109"/>
      <c r="E4580" s="109"/>
      <c r="F4580" s="109"/>
      <c r="G4580" s="109"/>
      <c r="H4580" s="109"/>
      <c r="I4580" s="110"/>
    </row>
    <row r="4581" spans="2:9">
      <c r="B4581" s="109"/>
      <c r="C4581" s="109"/>
      <c r="D4581" s="109"/>
      <c r="E4581" s="109"/>
      <c r="F4581" s="109"/>
      <c r="G4581" s="109"/>
      <c r="H4581" s="109"/>
      <c r="I4581" s="110"/>
    </row>
    <row r="4582" spans="2:9">
      <c r="B4582" s="109"/>
      <c r="C4582" s="109"/>
      <c r="D4582" s="109"/>
      <c r="E4582" s="109"/>
      <c r="F4582" s="109"/>
      <c r="G4582" s="109"/>
      <c r="H4582" s="109"/>
      <c r="I4582" s="110"/>
    </row>
    <row r="4583" spans="2:9">
      <c r="B4583" s="109"/>
      <c r="C4583" s="109"/>
      <c r="D4583" s="109"/>
      <c r="E4583" s="109"/>
      <c r="F4583" s="109"/>
      <c r="G4583" s="109"/>
      <c r="H4583" s="109"/>
      <c r="I4583" s="110"/>
    </row>
    <row r="4584" spans="2:9">
      <c r="B4584" s="109"/>
      <c r="C4584" s="109"/>
      <c r="D4584" s="109"/>
      <c r="E4584" s="109"/>
      <c r="F4584" s="109"/>
      <c r="G4584" s="109"/>
      <c r="H4584" s="109"/>
      <c r="I4584" s="110"/>
    </row>
    <row r="4585" spans="2:9">
      <c r="B4585" s="109"/>
      <c r="C4585" s="109"/>
      <c r="D4585" s="109"/>
      <c r="E4585" s="109"/>
      <c r="F4585" s="109"/>
      <c r="G4585" s="109"/>
      <c r="H4585" s="109"/>
      <c r="I4585" s="110"/>
    </row>
    <row r="4586" spans="2:9">
      <c r="B4586" s="109"/>
      <c r="C4586" s="109"/>
      <c r="D4586" s="109"/>
      <c r="E4586" s="109"/>
      <c r="F4586" s="109"/>
      <c r="G4586" s="109"/>
      <c r="H4586" s="109"/>
      <c r="I4586" s="110"/>
    </row>
    <row r="4587" spans="2:9">
      <c r="B4587" s="109"/>
      <c r="C4587" s="109"/>
      <c r="D4587" s="109"/>
      <c r="E4587" s="109"/>
      <c r="F4587" s="109"/>
      <c r="G4587" s="109"/>
      <c r="H4587" s="109"/>
      <c r="I4587" s="110"/>
    </row>
    <row r="4588" spans="2:9">
      <c r="B4588" s="109"/>
      <c r="C4588" s="109"/>
      <c r="D4588" s="109"/>
      <c r="E4588" s="109"/>
      <c r="F4588" s="109"/>
      <c r="G4588" s="109"/>
      <c r="H4588" s="109"/>
      <c r="I4588" s="110"/>
    </row>
    <row r="4589" spans="2:9">
      <c r="B4589" s="109"/>
      <c r="C4589" s="109"/>
      <c r="D4589" s="109"/>
      <c r="E4589" s="109"/>
      <c r="F4589" s="109"/>
      <c r="G4589" s="109"/>
      <c r="H4589" s="109"/>
      <c r="I4589" s="110"/>
    </row>
    <row r="4590" spans="2:9">
      <c r="B4590" s="109"/>
      <c r="C4590" s="109"/>
      <c r="D4590" s="109"/>
      <c r="E4590" s="109"/>
      <c r="F4590" s="109"/>
      <c r="G4590" s="109"/>
      <c r="H4590" s="109"/>
      <c r="I4590" s="110"/>
    </row>
    <row r="4591" spans="2:9">
      <c r="B4591" s="109"/>
      <c r="C4591" s="109"/>
      <c r="D4591" s="109"/>
      <c r="E4591" s="109"/>
      <c r="F4591" s="109"/>
      <c r="G4591" s="109"/>
      <c r="H4591" s="109"/>
      <c r="I4591" s="110"/>
    </row>
    <row r="4592" spans="2:9">
      <c r="B4592" s="109"/>
      <c r="C4592" s="109"/>
      <c r="D4592" s="109"/>
      <c r="E4592" s="109"/>
      <c r="F4592" s="109"/>
      <c r="G4592" s="109"/>
      <c r="H4592" s="109"/>
      <c r="I4592" s="110"/>
    </row>
    <row r="4593" spans="2:9">
      <c r="B4593" s="109"/>
      <c r="C4593" s="109"/>
      <c r="D4593" s="109"/>
      <c r="E4593" s="109"/>
      <c r="F4593" s="109"/>
      <c r="G4593" s="109"/>
      <c r="H4593" s="109"/>
      <c r="I4593" s="110"/>
    </row>
    <row r="4594" spans="2:9">
      <c r="B4594" s="109"/>
      <c r="C4594" s="109"/>
      <c r="D4594" s="109"/>
      <c r="E4594" s="109"/>
      <c r="F4594" s="109"/>
      <c r="G4594" s="109"/>
      <c r="H4594" s="109"/>
      <c r="I4594" s="110"/>
    </row>
    <row r="4595" spans="2:9">
      <c r="B4595" s="109"/>
      <c r="C4595" s="109"/>
      <c r="D4595" s="109"/>
      <c r="E4595" s="109"/>
      <c r="F4595" s="109"/>
      <c r="G4595" s="109"/>
      <c r="H4595" s="109"/>
      <c r="I4595" s="110"/>
    </row>
    <row r="4596" spans="2:9">
      <c r="B4596" s="109"/>
      <c r="C4596" s="109"/>
      <c r="D4596" s="109"/>
      <c r="E4596" s="109"/>
      <c r="F4596" s="109"/>
      <c r="G4596" s="109"/>
      <c r="H4596" s="109"/>
      <c r="I4596" s="110"/>
    </row>
    <row r="4597" spans="2:9">
      <c r="B4597" s="109"/>
      <c r="C4597" s="109"/>
      <c r="D4597" s="109"/>
      <c r="E4597" s="109"/>
      <c r="F4597" s="109"/>
      <c r="G4597" s="109"/>
      <c r="H4597" s="109"/>
      <c r="I4597" s="110"/>
    </row>
    <row r="4598" spans="2:9">
      <c r="B4598" s="109"/>
      <c r="C4598" s="109"/>
      <c r="D4598" s="109"/>
      <c r="E4598" s="109"/>
      <c r="F4598" s="109"/>
      <c r="G4598" s="109"/>
      <c r="H4598" s="109"/>
      <c r="I4598" s="110"/>
    </row>
    <row r="4599" spans="2:9">
      <c r="B4599" s="109"/>
      <c r="C4599" s="109"/>
      <c r="D4599" s="109"/>
      <c r="E4599" s="109"/>
      <c r="F4599" s="109"/>
      <c r="G4599" s="109"/>
      <c r="H4599" s="109"/>
      <c r="I4599" s="110"/>
    </row>
    <row r="4600" spans="2:9">
      <c r="B4600" s="109"/>
      <c r="C4600" s="109"/>
      <c r="D4600" s="109"/>
      <c r="E4600" s="109"/>
      <c r="F4600" s="109"/>
      <c r="G4600" s="109"/>
      <c r="H4600" s="109"/>
      <c r="I4600" s="110"/>
    </row>
    <row r="4601" spans="2:9">
      <c r="B4601" s="109"/>
      <c r="C4601" s="109"/>
      <c r="D4601" s="109"/>
      <c r="E4601" s="109"/>
      <c r="F4601" s="109"/>
      <c r="G4601" s="109"/>
      <c r="H4601" s="109"/>
      <c r="I4601" s="110"/>
    </row>
    <row r="4602" spans="2:9">
      <c r="B4602" s="109"/>
      <c r="C4602" s="109"/>
      <c r="D4602" s="109"/>
      <c r="E4602" s="109"/>
      <c r="F4602" s="109"/>
      <c r="G4602" s="109"/>
      <c r="H4602" s="109"/>
      <c r="I4602" s="110"/>
    </row>
    <row r="4603" spans="2:9">
      <c r="B4603" s="109"/>
      <c r="C4603" s="109"/>
      <c r="D4603" s="109"/>
      <c r="E4603" s="109"/>
      <c r="F4603" s="109"/>
      <c r="G4603" s="109"/>
      <c r="H4603" s="109"/>
      <c r="I4603" s="110"/>
    </row>
    <row r="4604" spans="2:9">
      <c r="B4604" s="109"/>
      <c r="C4604" s="109"/>
      <c r="D4604" s="109"/>
      <c r="E4604" s="109"/>
      <c r="F4604" s="109"/>
      <c r="G4604" s="109"/>
      <c r="H4604" s="109"/>
      <c r="I4604" s="110"/>
    </row>
    <row r="4605" spans="2:9">
      <c r="B4605" s="109"/>
      <c r="C4605" s="109"/>
      <c r="D4605" s="109"/>
      <c r="E4605" s="109"/>
      <c r="F4605" s="109"/>
      <c r="G4605" s="109"/>
      <c r="H4605" s="109"/>
      <c r="I4605" s="110"/>
    </row>
    <row r="4606" spans="2:9">
      <c r="B4606" s="109"/>
      <c r="C4606" s="109"/>
      <c r="D4606" s="109"/>
      <c r="E4606" s="109"/>
      <c r="F4606" s="109"/>
      <c r="G4606" s="109"/>
      <c r="H4606" s="109"/>
      <c r="I4606" s="110"/>
    </row>
    <row r="4607" spans="2:9">
      <c r="B4607" s="109"/>
      <c r="C4607" s="109"/>
      <c r="D4607" s="109"/>
      <c r="E4607" s="109"/>
      <c r="F4607" s="109"/>
      <c r="G4607" s="109"/>
      <c r="H4607" s="109"/>
      <c r="I4607" s="110"/>
    </row>
    <row r="4608" spans="2:9">
      <c r="B4608" s="109"/>
      <c r="C4608" s="109"/>
      <c r="D4608" s="109"/>
      <c r="E4608" s="109"/>
      <c r="F4608" s="109"/>
      <c r="G4608" s="109"/>
      <c r="H4608" s="109"/>
      <c r="I4608" s="110"/>
    </row>
    <row r="4609" spans="2:9">
      <c r="B4609" s="109"/>
      <c r="C4609" s="109"/>
      <c r="D4609" s="109"/>
      <c r="E4609" s="109"/>
      <c r="F4609" s="109"/>
      <c r="G4609" s="109"/>
      <c r="H4609" s="109"/>
      <c r="I4609" s="110"/>
    </row>
    <row r="4610" spans="2:9">
      <c r="B4610" s="109"/>
      <c r="C4610" s="109"/>
      <c r="D4610" s="109"/>
      <c r="E4610" s="109"/>
      <c r="F4610" s="109"/>
      <c r="G4610" s="109"/>
      <c r="H4610" s="109"/>
      <c r="I4610" s="110"/>
    </row>
    <row r="4611" spans="2:9">
      <c r="B4611" s="109"/>
      <c r="C4611" s="109"/>
      <c r="D4611" s="109"/>
      <c r="E4611" s="109"/>
      <c r="F4611" s="109"/>
      <c r="G4611" s="109"/>
      <c r="H4611" s="109"/>
      <c r="I4611" s="110"/>
    </row>
    <row r="4612" spans="2:9">
      <c r="B4612" s="109"/>
      <c r="C4612" s="109"/>
      <c r="D4612" s="109"/>
      <c r="E4612" s="109"/>
      <c r="F4612" s="109"/>
      <c r="G4612" s="109"/>
      <c r="H4612" s="109"/>
      <c r="I4612" s="110"/>
    </row>
    <row r="4613" spans="2:9">
      <c r="B4613" s="109"/>
      <c r="C4613" s="109"/>
      <c r="D4613" s="109"/>
      <c r="E4613" s="109"/>
      <c r="F4613" s="109"/>
      <c r="G4613" s="109"/>
      <c r="H4613" s="109"/>
      <c r="I4613" s="110"/>
    </row>
    <row r="4614" spans="2:9">
      <c r="B4614" s="109"/>
      <c r="C4614" s="109"/>
      <c r="D4614" s="109"/>
      <c r="E4614" s="109"/>
      <c r="F4614" s="109"/>
      <c r="G4614" s="109"/>
      <c r="H4614" s="109"/>
      <c r="I4614" s="110"/>
    </row>
    <row r="4615" spans="2:9">
      <c r="B4615" s="109"/>
      <c r="C4615" s="109"/>
      <c r="D4615" s="109"/>
      <c r="E4615" s="109"/>
      <c r="F4615" s="109"/>
      <c r="G4615" s="109"/>
      <c r="H4615" s="109"/>
      <c r="I4615" s="110"/>
    </row>
    <row r="4616" spans="2:9">
      <c r="B4616" s="109"/>
      <c r="C4616" s="109"/>
      <c r="D4616" s="109"/>
      <c r="E4616" s="109"/>
      <c r="F4616" s="109"/>
      <c r="G4616" s="109"/>
      <c r="H4616" s="109"/>
      <c r="I4616" s="110"/>
    </row>
    <row r="4617" spans="2:9">
      <c r="B4617" s="109"/>
      <c r="C4617" s="109"/>
      <c r="D4617" s="109"/>
      <c r="E4617" s="109"/>
      <c r="F4617" s="109"/>
      <c r="G4617" s="109"/>
      <c r="H4617" s="109"/>
      <c r="I4617" s="110"/>
    </row>
    <row r="4618" spans="2:9">
      <c r="B4618" s="109"/>
      <c r="C4618" s="109"/>
      <c r="D4618" s="109"/>
      <c r="E4618" s="109"/>
      <c r="F4618" s="109"/>
      <c r="G4618" s="109"/>
      <c r="H4618" s="109"/>
      <c r="I4618" s="110"/>
    </row>
    <row r="4619" spans="2:9">
      <c r="B4619" s="109"/>
      <c r="C4619" s="109"/>
      <c r="D4619" s="109"/>
      <c r="E4619" s="109"/>
      <c r="F4619" s="109"/>
      <c r="G4619" s="109"/>
      <c r="H4619" s="109"/>
      <c r="I4619" s="110"/>
    </row>
    <row r="4620" spans="2:9">
      <c r="B4620" s="109"/>
      <c r="C4620" s="109"/>
      <c r="D4620" s="109"/>
      <c r="E4620" s="109"/>
      <c r="F4620" s="109"/>
      <c r="G4620" s="109"/>
      <c r="H4620" s="109"/>
      <c r="I4620" s="110"/>
    </row>
    <row r="4621" spans="2:9">
      <c r="B4621" s="109"/>
      <c r="C4621" s="109"/>
      <c r="D4621" s="109"/>
      <c r="E4621" s="109"/>
      <c r="F4621" s="109"/>
      <c r="G4621" s="109"/>
      <c r="H4621" s="109"/>
      <c r="I4621" s="110"/>
    </row>
    <row r="4622" spans="2:9">
      <c r="B4622" s="109"/>
      <c r="C4622" s="109"/>
      <c r="D4622" s="109"/>
      <c r="E4622" s="109"/>
      <c r="F4622" s="109"/>
      <c r="G4622" s="109"/>
      <c r="H4622" s="109"/>
      <c r="I4622" s="110"/>
    </row>
    <row r="4623" spans="2:9">
      <c r="B4623" s="109"/>
      <c r="C4623" s="109"/>
      <c r="D4623" s="109"/>
      <c r="E4623" s="109"/>
      <c r="F4623" s="109"/>
      <c r="G4623" s="109"/>
      <c r="H4623" s="109"/>
      <c r="I4623" s="110"/>
    </row>
    <row r="4624" spans="2:9">
      <c r="B4624" s="109"/>
      <c r="C4624" s="109"/>
      <c r="D4624" s="109"/>
      <c r="E4624" s="109"/>
      <c r="F4624" s="109"/>
      <c r="G4624" s="109"/>
      <c r="H4624" s="109"/>
      <c r="I4624" s="110"/>
    </row>
    <row r="4625" spans="2:9">
      <c r="B4625" s="109"/>
      <c r="C4625" s="109"/>
      <c r="D4625" s="109"/>
      <c r="E4625" s="109"/>
      <c r="F4625" s="109"/>
      <c r="G4625" s="109"/>
      <c r="H4625" s="109"/>
      <c r="I4625" s="110"/>
    </row>
    <row r="4626" spans="2:9">
      <c r="B4626" s="109"/>
      <c r="C4626" s="109"/>
      <c r="D4626" s="109"/>
      <c r="E4626" s="109"/>
      <c r="F4626" s="109"/>
      <c r="G4626" s="109"/>
      <c r="H4626" s="109"/>
      <c r="I4626" s="110"/>
    </row>
    <row r="4627" spans="2:9">
      <c r="B4627" s="109"/>
      <c r="C4627" s="109"/>
      <c r="D4627" s="109"/>
      <c r="E4627" s="109"/>
      <c r="F4627" s="109"/>
      <c r="G4627" s="109"/>
      <c r="H4627" s="109"/>
      <c r="I4627" s="110"/>
    </row>
    <row r="4628" spans="2:9">
      <c r="B4628" s="109"/>
      <c r="C4628" s="109"/>
      <c r="D4628" s="109"/>
      <c r="E4628" s="109"/>
      <c r="F4628" s="109"/>
      <c r="G4628" s="109"/>
      <c r="H4628" s="109"/>
      <c r="I4628" s="110"/>
    </row>
    <row r="4629" spans="2:9">
      <c r="B4629" s="109"/>
      <c r="C4629" s="109"/>
      <c r="D4629" s="109"/>
      <c r="E4629" s="109"/>
      <c r="F4629" s="109"/>
      <c r="G4629" s="109"/>
      <c r="H4629" s="109"/>
      <c r="I4629" s="110"/>
    </row>
    <row r="4630" spans="2:9">
      <c r="B4630" s="109"/>
      <c r="C4630" s="109"/>
      <c r="D4630" s="109"/>
      <c r="E4630" s="109"/>
      <c r="F4630" s="109"/>
      <c r="G4630" s="109"/>
      <c r="H4630" s="109"/>
      <c r="I4630" s="110"/>
    </row>
    <row r="4631" spans="2:9">
      <c r="B4631" s="109"/>
      <c r="C4631" s="109"/>
      <c r="D4631" s="109"/>
      <c r="E4631" s="109"/>
      <c r="F4631" s="109"/>
      <c r="G4631" s="109"/>
      <c r="H4631" s="109"/>
      <c r="I4631" s="110"/>
    </row>
    <row r="4632" spans="2:9">
      <c r="B4632" s="109"/>
      <c r="C4632" s="109"/>
      <c r="D4632" s="109"/>
      <c r="E4632" s="109"/>
      <c r="F4632" s="109"/>
      <c r="G4632" s="109"/>
      <c r="H4632" s="109"/>
      <c r="I4632" s="110"/>
    </row>
    <row r="4633" spans="2:9">
      <c r="B4633" s="109"/>
      <c r="C4633" s="109"/>
      <c r="D4633" s="109"/>
      <c r="E4633" s="109"/>
      <c r="F4633" s="109"/>
      <c r="G4633" s="109"/>
      <c r="H4633" s="109"/>
      <c r="I4633" s="110"/>
    </row>
    <row r="4634" spans="2:9">
      <c r="B4634" s="109"/>
      <c r="C4634" s="109"/>
      <c r="D4634" s="109"/>
      <c r="E4634" s="109"/>
      <c r="F4634" s="109"/>
      <c r="G4634" s="109"/>
      <c r="H4634" s="109"/>
      <c r="I4634" s="110"/>
    </row>
    <row r="4635" spans="2:9">
      <c r="B4635" s="109"/>
      <c r="C4635" s="109"/>
      <c r="D4635" s="109"/>
      <c r="E4635" s="109"/>
      <c r="F4635" s="109"/>
      <c r="G4635" s="109"/>
      <c r="H4635" s="109"/>
      <c r="I4635" s="110"/>
    </row>
    <row r="4636" spans="2:9">
      <c r="B4636" s="109"/>
      <c r="C4636" s="109"/>
      <c r="D4636" s="109"/>
      <c r="E4636" s="109"/>
      <c r="F4636" s="109"/>
      <c r="G4636" s="109"/>
      <c r="H4636" s="109"/>
      <c r="I4636" s="110"/>
    </row>
    <row r="4637" spans="2:9">
      <c r="B4637" s="109"/>
      <c r="C4637" s="109"/>
      <c r="D4637" s="109"/>
      <c r="E4637" s="109"/>
      <c r="F4637" s="109"/>
      <c r="G4637" s="109"/>
      <c r="H4637" s="109"/>
      <c r="I4637" s="110"/>
    </row>
    <row r="4638" spans="2:9">
      <c r="B4638" s="109"/>
      <c r="C4638" s="109"/>
      <c r="D4638" s="109"/>
      <c r="E4638" s="109"/>
      <c r="F4638" s="109"/>
      <c r="G4638" s="109"/>
      <c r="H4638" s="109"/>
      <c r="I4638" s="110"/>
    </row>
    <row r="4639" spans="2:9">
      <c r="B4639" s="109"/>
      <c r="C4639" s="109"/>
      <c r="D4639" s="109"/>
      <c r="E4639" s="109"/>
      <c r="F4639" s="109"/>
      <c r="G4639" s="109"/>
      <c r="H4639" s="109"/>
      <c r="I4639" s="110"/>
    </row>
    <row r="4640" spans="2:9">
      <c r="B4640" s="109"/>
      <c r="C4640" s="109"/>
      <c r="D4640" s="109"/>
      <c r="E4640" s="109"/>
      <c r="F4640" s="109"/>
      <c r="G4640" s="109"/>
      <c r="H4640" s="109"/>
      <c r="I4640" s="110"/>
    </row>
    <row r="4641" spans="2:9">
      <c r="B4641" s="109"/>
      <c r="C4641" s="109"/>
      <c r="D4641" s="109"/>
      <c r="E4641" s="109"/>
      <c r="F4641" s="109"/>
      <c r="G4641" s="109"/>
      <c r="H4641" s="109"/>
      <c r="I4641" s="110"/>
    </row>
    <row r="4642" spans="2:9">
      <c r="B4642" s="109"/>
      <c r="C4642" s="109"/>
      <c r="D4642" s="109"/>
      <c r="E4642" s="109"/>
      <c r="F4642" s="109"/>
      <c r="G4642" s="109"/>
      <c r="H4642" s="109"/>
      <c r="I4642" s="110"/>
    </row>
    <row r="4643" spans="2:9">
      <c r="B4643" s="109"/>
      <c r="C4643" s="109"/>
      <c r="D4643" s="109"/>
      <c r="E4643" s="109"/>
      <c r="F4643" s="109"/>
      <c r="G4643" s="109"/>
      <c r="H4643" s="109"/>
      <c r="I4643" s="110"/>
    </row>
    <row r="4644" spans="2:9">
      <c r="B4644" s="109"/>
      <c r="C4644" s="109"/>
      <c r="D4644" s="109"/>
      <c r="E4644" s="109"/>
      <c r="F4644" s="109"/>
      <c r="G4644" s="109"/>
      <c r="H4644" s="109"/>
      <c r="I4644" s="110"/>
    </row>
    <row r="4645" spans="2:9">
      <c r="B4645" s="109"/>
      <c r="C4645" s="109"/>
      <c r="D4645" s="109"/>
      <c r="E4645" s="109"/>
      <c r="F4645" s="109"/>
      <c r="G4645" s="109"/>
      <c r="H4645" s="109"/>
      <c r="I4645" s="110"/>
    </row>
    <row r="4646" spans="2:9">
      <c r="B4646" s="109"/>
      <c r="C4646" s="109"/>
      <c r="D4646" s="109"/>
      <c r="E4646" s="109"/>
      <c r="F4646" s="109"/>
      <c r="G4646" s="109"/>
      <c r="H4646" s="109"/>
      <c r="I4646" s="110"/>
    </row>
    <row r="4647" spans="2:9">
      <c r="B4647" s="109"/>
      <c r="C4647" s="109"/>
      <c r="D4647" s="109"/>
      <c r="E4647" s="109"/>
      <c r="F4647" s="109"/>
      <c r="G4647" s="109"/>
      <c r="H4647" s="109"/>
      <c r="I4647" s="110"/>
    </row>
    <row r="4648" spans="2:9">
      <c r="B4648" s="109"/>
      <c r="C4648" s="109"/>
      <c r="D4648" s="109"/>
      <c r="E4648" s="109"/>
      <c r="F4648" s="109"/>
      <c r="G4648" s="109"/>
      <c r="H4648" s="109"/>
      <c r="I4648" s="110"/>
    </row>
    <row r="4649" spans="2:9">
      <c r="B4649" s="109"/>
      <c r="C4649" s="109"/>
      <c r="D4649" s="109"/>
      <c r="E4649" s="109"/>
      <c r="F4649" s="109"/>
      <c r="G4649" s="109"/>
      <c r="H4649" s="109"/>
      <c r="I4649" s="110"/>
    </row>
    <row r="4650" spans="2:9">
      <c r="B4650" s="109"/>
      <c r="C4650" s="109"/>
      <c r="D4650" s="109"/>
      <c r="E4650" s="109"/>
      <c r="F4650" s="109"/>
      <c r="G4650" s="109"/>
      <c r="H4650" s="109"/>
      <c r="I4650" s="110"/>
    </row>
    <row r="4651" spans="2:9">
      <c r="B4651" s="109"/>
      <c r="C4651" s="109"/>
      <c r="D4651" s="109"/>
      <c r="E4651" s="109"/>
      <c r="F4651" s="109"/>
      <c r="G4651" s="109"/>
      <c r="H4651" s="109"/>
      <c r="I4651" s="110"/>
    </row>
    <row r="4652" spans="2:9">
      <c r="B4652" s="109"/>
      <c r="C4652" s="109"/>
      <c r="D4652" s="109"/>
      <c r="E4652" s="109"/>
      <c r="F4652" s="109"/>
      <c r="G4652" s="109"/>
      <c r="H4652" s="109"/>
      <c r="I4652" s="110"/>
    </row>
    <row r="4653" spans="2:9">
      <c r="B4653" s="109"/>
      <c r="C4653" s="109"/>
      <c r="D4653" s="109"/>
      <c r="E4653" s="109"/>
      <c r="F4653" s="109"/>
      <c r="G4653" s="109"/>
      <c r="H4653" s="109"/>
      <c r="I4653" s="110"/>
    </row>
    <row r="4654" spans="2:9">
      <c r="B4654" s="109"/>
      <c r="C4654" s="109"/>
      <c r="D4654" s="109"/>
      <c r="E4654" s="109"/>
      <c r="F4654" s="109"/>
      <c r="G4654" s="109"/>
      <c r="H4654" s="109"/>
      <c r="I4654" s="110"/>
    </row>
    <row r="4655" spans="2:9">
      <c r="B4655" s="109"/>
      <c r="C4655" s="109"/>
      <c r="D4655" s="109"/>
      <c r="E4655" s="109"/>
      <c r="F4655" s="109"/>
      <c r="G4655" s="109"/>
      <c r="H4655" s="109"/>
      <c r="I4655" s="110"/>
    </row>
    <row r="4656" spans="2:9">
      <c r="B4656" s="109"/>
      <c r="C4656" s="109"/>
      <c r="D4656" s="109"/>
      <c r="E4656" s="109"/>
      <c r="F4656" s="109"/>
      <c r="G4656" s="109"/>
      <c r="H4656" s="109"/>
      <c r="I4656" s="110"/>
    </row>
    <row r="4657" spans="2:9">
      <c r="B4657" s="109"/>
      <c r="C4657" s="109"/>
      <c r="D4657" s="109"/>
      <c r="E4657" s="109"/>
      <c r="F4657" s="109"/>
      <c r="G4657" s="109"/>
      <c r="H4657" s="109"/>
      <c r="I4657" s="110"/>
    </row>
    <row r="4658" spans="2:9">
      <c r="B4658" s="109"/>
      <c r="C4658" s="109"/>
      <c r="D4658" s="109"/>
      <c r="E4658" s="109"/>
      <c r="F4658" s="109"/>
      <c r="G4658" s="109"/>
      <c r="H4658" s="109"/>
      <c r="I4658" s="110"/>
    </row>
    <row r="4659" spans="2:9">
      <c r="B4659" s="109"/>
      <c r="C4659" s="109"/>
      <c r="D4659" s="109"/>
      <c r="E4659" s="109"/>
      <c r="F4659" s="109"/>
      <c r="G4659" s="109"/>
      <c r="H4659" s="109"/>
      <c r="I4659" s="110"/>
    </row>
    <row r="4660" spans="2:9">
      <c r="B4660" s="109"/>
      <c r="C4660" s="109"/>
      <c r="D4660" s="109"/>
      <c r="E4660" s="109"/>
      <c r="F4660" s="109"/>
      <c r="G4660" s="109"/>
      <c r="H4660" s="109"/>
      <c r="I4660" s="110"/>
    </row>
    <row r="4661" spans="2:9">
      <c r="B4661" s="109"/>
      <c r="C4661" s="109"/>
      <c r="D4661" s="109"/>
      <c r="E4661" s="109"/>
      <c r="F4661" s="109"/>
      <c r="G4661" s="109"/>
      <c r="H4661" s="109"/>
      <c r="I4661" s="110"/>
    </row>
    <row r="4662" spans="2:9">
      <c r="B4662" s="109"/>
      <c r="C4662" s="109"/>
      <c r="D4662" s="109"/>
      <c r="E4662" s="109"/>
      <c r="F4662" s="109"/>
      <c r="G4662" s="109"/>
      <c r="H4662" s="109"/>
      <c r="I4662" s="110"/>
    </row>
    <row r="4663" spans="2:9">
      <c r="B4663" s="109"/>
      <c r="C4663" s="109"/>
      <c r="D4663" s="109"/>
      <c r="E4663" s="109"/>
      <c r="F4663" s="109"/>
      <c r="G4663" s="109"/>
      <c r="H4663" s="109"/>
      <c r="I4663" s="110"/>
    </row>
    <row r="4664" spans="2:9">
      <c r="B4664" s="109"/>
      <c r="C4664" s="109"/>
      <c r="D4664" s="109"/>
      <c r="E4664" s="109"/>
      <c r="F4664" s="109"/>
      <c r="G4664" s="109"/>
      <c r="H4664" s="109"/>
      <c r="I4664" s="110"/>
    </row>
    <row r="4665" spans="2:9">
      <c r="B4665" s="109"/>
      <c r="C4665" s="109"/>
      <c r="D4665" s="109"/>
      <c r="E4665" s="109"/>
      <c r="F4665" s="109"/>
      <c r="G4665" s="109"/>
      <c r="H4665" s="109"/>
      <c r="I4665" s="110"/>
    </row>
    <row r="4666" spans="2:9">
      <c r="B4666" s="109"/>
      <c r="C4666" s="109"/>
      <c r="D4666" s="109"/>
      <c r="E4666" s="109"/>
      <c r="F4666" s="109"/>
      <c r="G4666" s="109"/>
      <c r="H4666" s="109"/>
      <c r="I4666" s="110"/>
    </row>
    <row r="4667" spans="2:9">
      <c r="B4667" s="109"/>
      <c r="C4667" s="109"/>
      <c r="D4667" s="109"/>
      <c r="E4667" s="109"/>
      <c r="F4667" s="109"/>
      <c r="G4667" s="109"/>
      <c r="H4667" s="109"/>
      <c r="I4667" s="110"/>
    </row>
    <row r="4668" spans="2:9">
      <c r="B4668" s="109"/>
      <c r="C4668" s="109"/>
      <c r="D4668" s="109"/>
      <c r="E4668" s="109"/>
      <c r="F4668" s="109"/>
      <c r="G4668" s="109"/>
      <c r="H4668" s="109"/>
      <c r="I4668" s="110"/>
    </row>
    <row r="4669" spans="2:9">
      <c r="B4669" s="109"/>
      <c r="C4669" s="109"/>
      <c r="D4669" s="109"/>
      <c r="E4669" s="109"/>
      <c r="F4669" s="109"/>
      <c r="G4669" s="109"/>
      <c r="H4669" s="109"/>
      <c r="I4669" s="110"/>
    </row>
    <row r="4670" spans="2:9">
      <c r="B4670" s="109"/>
      <c r="C4670" s="109"/>
      <c r="D4670" s="109"/>
      <c r="E4670" s="109"/>
      <c r="F4670" s="109"/>
      <c r="G4670" s="109"/>
      <c r="H4670" s="109"/>
      <c r="I4670" s="110"/>
    </row>
    <row r="4671" spans="2:9">
      <c r="B4671" s="109"/>
      <c r="C4671" s="109"/>
      <c r="D4671" s="109"/>
      <c r="E4671" s="109"/>
      <c r="F4671" s="109"/>
      <c r="G4671" s="109"/>
      <c r="H4671" s="109"/>
      <c r="I4671" s="110"/>
    </row>
    <row r="4672" spans="2:9">
      <c r="B4672" s="109"/>
      <c r="C4672" s="109"/>
      <c r="D4672" s="109"/>
      <c r="E4672" s="109"/>
      <c r="F4672" s="109"/>
      <c r="G4672" s="109"/>
      <c r="H4672" s="109"/>
      <c r="I4672" s="110"/>
    </row>
    <row r="4673" spans="2:9">
      <c r="B4673" s="109"/>
      <c r="C4673" s="109"/>
      <c r="D4673" s="109"/>
      <c r="E4673" s="109"/>
      <c r="F4673" s="109"/>
      <c r="G4673" s="109"/>
      <c r="H4673" s="109"/>
      <c r="I4673" s="110"/>
    </row>
    <row r="4674" spans="2:9">
      <c r="B4674" s="109"/>
      <c r="C4674" s="109"/>
      <c r="D4674" s="109"/>
      <c r="E4674" s="109"/>
      <c r="F4674" s="109"/>
      <c r="G4674" s="109"/>
      <c r="H4674" s="109"/>
      <c r="I4674" s="110"/>
    </row>
    <row r="4675" spans="2:9">
      <c r="B4675" s="109"/>
      <c r="C4675" s="109"/>
      <c r="D4675" s="109"/>
      <c r="E4675" s="109"/>
      <c r="F4675" s="109"/>
      <c r="G4675" s="109"/>
      <c r="H4675" s="109"/>
      <c r="I4675" s="110"/>
    </row>
    <row r="4676" spans="2:9">
      <c r="B4676" s="109"/>
      <c r="C4676" s="109"/>
      <c r="D4676" s="109"/>
      <c r="E4676" s="109"/>
      <c r="F4676" s="109"/>
      <c r="G4676" s="109"/>
      <c r="H4676" s="109"/>
      <c r="I4676" s="110"/>
    </row>
    <row r="4677" spans="2:9">
      <c r="B4677" s="109"/>
      <c r="C4677" s="109"/>
      <c r="D4677" s="109"/>
      <c r="E4677" s="109"/>
      <c r="F4677" s="109"/>
      <c r="G4677" s="109"/>
      <c r="H4677" s="109"/>
      <c r="I4677" s="110"/>
    </row>
    <row r="4678" spans="2:9">
      <c r="B4678" s="109"/>
      <c r="C4678" s="109"/>
      <c r="D4678" s="109"/>
      <c r="E4678" s="109"/>
      <c r="F4678" s="109"/>
      <c r="G4678" s="109"/>
      <c r="H4678" s="109"/>
      <c r="I4678" s="110"/>
    </row>
    <row r="4679" spans="2:9">
      <c r="B4679" s="109"/>
      <c r="C4679" s="109"/>
      <c r="D4679" s="109"/>
      <c r="E4679" s="109"/>
      <c r="F4679" s="109"/>
      <c r="G4679" s="109"/>
      <c r="H4679" s="109"/>
      <c r="I4679" s="110"/>
    </row>
    <row r="4680" spans="2:9">
      <c r="B4680" s="109"/>
      <c r="C4680" s="109"/>
      <c r="D4680" s="109"/>
      <c r="E4680" s="109"/>
      <c r="F4680" s="109"/>
      <c r="G4680" s="109"/>
      <c r="H4680" s="109"/>
      <c r="I4680" s="110"/>
    </row>
    <row r="4681" spans="2:9">
      <c r="B4681" s="109"/>
      <c r="C4681" s="109"/>
      <c r="D4681" s="109"/>
      <c r="E4681" s="109"/>
      <c r="F4681" s="109"/>
      <c r="G4681" s="109"/>
      <c r="H4681" s="109"/>
      <c r="I4681" s="110"/>
    </row>
    <row r="4682" spans="2:9">
      <c r="B4682" s="109"/>
      <c r="C4682" s="109"/>
      <c r="D4682" s="109"/>
      <c r="E4682" s="109"/>
      <c r="F4682" s="109"/>
      <c r="G4682" s="109"/>
      <c r="H4682" s="109"/>
      <c r="I4682" s="110"/>
    </row>
    <row r="4683" spans="2:9">
      <c r="B4683" s="109"/>
      <c r="C4683" s="109"/>
      <c r="D4683" s="109"/>
      <c r="E4683" s="109"/>
      <c r="F4683" s="109"/>
      <c r="G4683" s="109"/>
      <c r="H4683" s="109"/>
      <c r="I4683" s="110"/>
    </row>
    <row r="4684" spans="2:9">
      <c r="B4684" s="109"/>
      <c r="C4684" s="109"/>
      <c r="D4684" s="109"/>
      <c r="E4684" s="109"/>
      <c r="F4684" s="109"/>
      <c r="G4684" s="109"/>
      <c r="H4684" s="109"/>
      <c r="I4684" s="110"/>
    </row>
    <row r="4685" spans="2:9">
      <c r="B4685" s="109"/>
      <c r="C4685" s="109"/>
      <c r="D4685" s="109"/>
      <c r="E4685" s="109"/>
      <c r="F4685" s="109"/>
      <c r="G4685" s="109"/>
      <c r="H4685" s="109"/>
      <c r="I4685" s="110"/>
    </row>
    <row r="4686" spans="2:9">
      <c r="B4686" s="109"/>
      <c r="C4686" s="109"/>
      <c r="D4686" s="109"/>
      <c r="E4686" s="109"/>
      <c r="F4686" s="109"/>
      <c r="G4686" s="109"/>
      <c r="H4686" s="109"/>
      <c r="I4686" s="110"/>
    </row>
    <row r="4687" spans="2:9">
      <c r="B4687" s="109"/>
      <c r="C4687" s="109"/>
      <c r="D4687" s="109"/>
      <c r="E4687" s="109"/>
      <c r="F4687" s="109"/>
      <c r="G4687" s="109"/>
      <c r="H4687" s="109"/>
      <c r="I4687" s="110"/>
    </row>
    <row r="4688" spans="2:9">
      <c r="B4688" s="109"/>
      <c r="C4688" s="109"/>
      <c r="D4688" s="109"/>
      <c r="E4688" s="109"/>
      <c r="F4688" s="109"/>
      <c r="G4688" s="109"/>
      <c r="H4688" s="109"/>
      <c r="I4688" s="110"/>
    </row>
    <row r="4689" spans="2:9">
      <c r="B4689" s="109"/>
      <c r="C4689" s="109"/>
      <c r="D4689" s="109"/>
      <c r="E4689" s="109"/>
      <c r="F4689" s="109"/>
      <c r="G4689" s="109"/>
      <c r="H4689" s="109"/>
      <c r="I4689" s="110"/>
    </row>
    <row r="4690" spans="2:9">
      <c r="B4690" s="109"/>
      <c r="C4690" s="109"/>
      <c r="D4690" s="109"/>
      <c r="E4690" s="109"/>
      <c r="F4690" s="109"/>
      <c r="G4690" s="109"/>
      <c r="H4690" s="109"/>
      <c r="I4690" s="110"/>
    </row>
    <row r="4691" spans="2:9">
      <c r="B4691" s="109"/>
      <c r="C4691" s="109"/>
      <c r="D4691" s="109"/>
      <c r="E4691" s="109"/>
      <c r="F4691" s="109"/>
      <c r="G4691" s="109"/>
      <c r="H4691" s="109"/>
      <c r="I4691" s="110"/>
    </row>
    <row r="4692" spans="2:9">
      <c r="B4692" s="109"/>
      <c r="C4692" s="109"/>
      <c r="D4692" s="109"/>
      <c r="E4692" s="109"/>
      <c r="F4692" s="109"/>
      <c r="G4692" s="109"/>
      <c r="H4692" s="109"/>
      <c r="I4692" s="110"/>
    </row>
    <row r="4693" spans="2:9">
      <c r="B4693" s="109"/>
      <c r="C4693" s="109"/>
      <c r="D4693" s="109"/>
      <c r="E4693" s="109"/>
      <c r="F4693" s="109"/>
      <c r="G4693" s="109"/>
      <c r="H4693" s="109"/>
      <c r="I4693" s="110"/>
    </row>
    <row r="4694" spans="2:9">
      <c r="B4694" s="109"/>
      <c r="C4694" s="109"/>
      <c r="D4694" s="109"/>
      <c r="E4694" s="109"/>
      <c r="F4694" s="109"/>
      <c r="G4694" s="109"/>
      <c r="H4694" s="109"/>
      <c r="I4694" s="110"/>
    </row>
    <row r="4695" spans="2:9">
      <c r="B4695" s="109"/>
      <c r="C4695" s="109"/>
      <c r="D4695" s="109"/>
      <c r="E4695" s="109"/>
      <c r="F4695" s="109"/>
      <c r="G4695" s="109"/>
      <c r="H4695" s="109"/>
      <c r="I4695" s="110"/>
    </row>
    <row r="4696" spans="2:9">
      <c r="B4696" s="109"/>
      <c r="C4696" s="109"/>
      <c r="D4696" s="109"/>
      <c r="E4696" s="109"/>
      <c r="F4696" s="109"/>
      <c r="G4696" s="109"/>
      <c r="H4696" s="109"/>
      <c r="I4696" s="110"/>
    </row>
    <row r="4697" spans="2:9">
      <c r="B4697" s="109"/>
      <c r="C4697" s="109"/>
      <c r="D4697" s="109"/>
      <c r="E4697" s="109"/>
      <c r="F4697" s="109"/>
      <c r="G4697" s="109"/>
      <c r="H4697" s="109"/>
      <c r="I4697" s="110"/>
    </row>
    <row r="4698" spans="2:9">
      <c r="B4698" s="109"/>
      <c r="C4698" s="109"/>
      <c r="D4698" s="109"/>
      <c r="E4698" s="109"/>
      <c r="F4698" s="109"/>
      <c r="G4698" s="109"/>
      <c r="H4698" s="109"/>
      <c r="I4698" s="110"/>
    </row>
    <row r="4699" spans="2:9">
      <c r="B4699" s="109"/>
      <c r="C4699" s="109"/>
      <c r="D4699" s="109"/>
      <c r="E4699" s="109"/>
      <c r="F4699" s="109"/>
      <c r="G4699" s="109"/>
      <c r="H4699" s="109"/>
      <c r="I4699" s="110"/>
    </row>
    <row r="4700" spans="2:9">
      <c r="B4700" s="109"/>
      <c r="C4700" s="109"/>
      <c r="D4700" s="109"/>
      <c r="E4700" s="109"/>
      <c r="F4700" s="109"/>
      <c r="G4700" s="109"/>
      <c r="H4700" s="109"/>
      <c r="I4700" s="110"/>
    </row>
    <row r="4701" spans="2:9">
      <c r="B4701" s="109"/>
      <c r="C4701" s="109"/>
      <c r="D4701" s="109"/>
      <c r="E4701" s="109"/>
      <c r="F4701" s="109"/>
      <c r="G4701" s="109"/>
      <c r="H4701" s="109"/>
      <c r="I4701" s="110"/>
    </row>
    <row r="4702" spans="2:9">
      <c r="B4702" s="109"/>
      <c r="C4702" s="109"/>
      <c r="D4702" s="109"/>
      <c r="E4702" s="109"/>
      <c r="F4702" s="109"/>
      <c r="G4702" s="109"/>
      <c r="H4702" s="109"/>
      <c r="I4702" s="110"/>
    </row>
    <row r="4703" spans="2:9">
      <c r="B4703" s="109"/>
      <c r="C4703" s="109"/>
      <c r="D4703" s="109"/>
      <c r="E4703" s="109"/>
      <c r="F4703" s="109"/>
      <c r="G4703" s="109"/>
      <c r="H4703" s="109"/>
      <c r="I4703" s="110"/>
    </row>
    <row r="4704" spans="2:9">
      <c r="B4704" s="109"/>
      <c r="C4704" s="109"/>
      <c r="D4704" s="109"/>
      <c r="E4704" s="109"/>
      <c r="F4704" s="109"/>
      <c r="G4704" s="109"/>
      <c r="H4704" s="109"/>
      <c r="I4704" s="110"/>
    </row>
    <row r="4705" spans="2:9">
      <c r="B4705" s="109"/>
      <c r="C4705" s="109"/>
      <c r="D4705" s="109"/>
      <c r="E4705" s="109"/>
      <c r="F4705" s="109"/>
      <c r="G4705" s="109"/>
      <c r="H4705" s="109"/>
      <c r="I4705" s="110"/>
    </row>
    <row r="4706" spans="2:9">
      <c r="B4706" s="109"/>
      <c r="C4706" s="109"/>
      <c r="D4706" s="109"/>
      <c r="E4706" s="109"/>
      <c r="F4706" s="109"/>
      <c r="G4706" s="109"/>
      <c r="H4706" s="109"/>
      <c r="I4706" s="110"/>
    </row>
    <row r="4707" spans="2:9">
      <c r="B4707" s="109"/>
      <c r="C4707" s="109"/>
      <c r="D4707" s="109"/>
      <c r="E4707" s="109"/>
      <c r="F4707" s="109"/>
      <c r="G4707" s="109"/>
      <c r="H4707" s="109"/>
      <c r="I4707" s="110"/>
    </row>
    <row r="4708" spans="2:9">
      <c r="B4708" s="109"/>
      <c r="C4708" s="109"/>
      <c r="D4708" s="109"/>
      <c r="E4708" s="109"/>
      <c r="F4708" s="109"/>
      <c r="G4708" s="109"/>
      <c r="H4708" s="109"/>
      <c r="I4708" s="110"/>
    </row>
    <row r="4709" spans="2:9">
      <c r="B4709" s="109"/>
      <c r="C4709" s="109"/>
      <c r="D4709" s="109"/>
      <c r="E4709" s="109"/>
      <c r="F4709" s="109"/>
      <c r="G4709" s="109"/>
      <c r="H4709" s="109"/>
      <c r="I4709" s="110"/>
    </row>
    <row r="4710" spans="2:9">
      <c r="B4710" s="109"/>
      <c r="C4710" s="109"/>
      <c r="D4710" s="109"/>
      <c r="E4710" s="109"/>
      <c r="F4710" s="109"/>
      <c r="G4710" s="109"/>
      <c r="H4710" s="109"/>
      <c r="I4710" s="110"/>
    </row>
    <row r="4711" spans="2:9">
      <c r="B4711" s="109"/>
      <c r="C4711" s="109"/>
      <c r="D4711" s="109"/>
      <c r="E4711" s="109"/>
      <c r="F4711" s="109"/>
      <c r="G4711" s="109"/>
      <c r="H4711" s="109"/>
      <c r="I4711" s="110"/>
    </row>
    <row r="4712" spans="2:9">
      <c r="B4712" s="109"/>
      <c r="C4712" s="109"/>
      <c r="D4712" s="109"/>
      <c r="E4712" s="109"/>
      <c r="F4712" s="109"/>
      <c r="G4712" s="109"/>
      <c r="H4712" s="109"/>
      <c r="I4712" s="110"/>
    </row>
    <row r="4713" spans="2:9">
      <c r="B4713" s="109"/>
      <c r="C4713" s="109"/>
      <c r="D4713" s="109"/>
      <c r="E4713" s="109"/>
      <c r="F4713" s="109"/>
      <c r="G4713" s="109"/>
      <c r="H4713" s="109"/>
      <c r="I4713" s="110"/>
    </row>
    <row r="4714" spans="2:9">
      <c r="B4714" s="109"/>
      <c r="C4714" s="109"/>
      <c r="D4714" s="109"/>
      <c r="E4714" s="109"/>
      <c r="F4714" s="109"/>
      <c r="G4714" s="109"/>
      <c r="H4714" s="109"/>
      <c r="I4714" s="110"/>
    </row>
    <row r="4715" spans="2:9">
      <c r="B4715" s="109"/>
      <c r="C4715" s="109"/>
      <c r="D4715" s="109"/>
      <c r="E4715" s="109"/>
      <c r="F4715" s="109"/>
      <c r="G4715" s="109"/>
      <c r="H4715" s="109"/>
      <c r="I4715" s="110"/>
    </row>
    <row r="4716" spans="2:9">
      <c r="B4716" s="109"/>
      <c r="C4716" s="109"/>
      <c r="D4716" s="109"/>
      <c r="E4716" s="109"/>
      <c r="F4716" s="109"/>
      <c r="G4716" s="109"/>
      <c r="H4716" s="109"/>
      <c r="I4716" s="110"/>
    </row>
    <row r="4717" spans="2:9">
      <c r="B4717" s="109"/>
      <c r="C4717" s="109"/>
      <c r="D4717" s="109"/>
      <c r="E4717" s="109"/>
      <c r="F4717" s="109"/>
      <c r="G4717" s="109"/>
      <c r="H4717" s="109"/>
      <c r="I4717" s="110"/>
    </row>
    <row r="4718" spans="2:9">
      <c r="B4718" s="109"/>
      <c r="C4718" s="109"/>
      <c r="D4718" s="109"/>
      <c r="E4718" s="109"/>
      <c r="F4718" s="109"/>
      <c r="G4718" s="109"/>
      <c r="H4718" s="109"/>
      <c r="I4718" s="110"/>
    </row>
    <row r="4719" spans="2:9">
      <c r="B4719" s="109"/>
      <c r="C4719" s="109"/>
      <c r="D4719" s="109"/>
      <c r="E4719" s="109"/>
      <c r="F4719" s="109"/>
      <c r="G4719" s="109"/>
      <c r="H4719" s="109"/>
      <c r="I4719" s="110"/>
    </row>
    <row r="4720" spans="2:9">
      <c r="B4720" s="109"/>
      <c r="C4720" s="109"/>
      <c r="D4720" s="109"/>
      <c r="E4720" s="109"/>
      <c r="F4720" s="109"/>
      <c r="G4720" s="109"/>
      <c r="H4720" s="109"/>
      <c r="I4720" s="110"/>
    </row>
    <row r="4721" spans="2:9">
      <c r="B4721" s="109"/>
      <c r="C4721" s="109"/>
      <c r="D4721" s="109"/>
      <c r="E4721" s="109"/>
      <c r="F4721" s="109"/>
      <c r="G4721" s="109"/>
      <c r="H4721" s="109"/>
      <c r="I4721" s="110"/>
    </row>
    <row r="4722" spans="2:9">
      <c r="B4722" s="109"/>
      <c r="C4722" s="109"/>
      <c r="D4722" s="109"/>
      <c r="E4722" s="109"/>
      <c r="F4722" s="109"/>
      <c r="G4722" s="109"/>
      <c r="H4722" s="109"/>
      <c r="I4722" s="110"/>
    </row>
    <row r="4723" spans="2:9">
      <c r="B4723" s="109"/>
      <c r="C4723" s="109"/>
      <c r="D4723" s="109"/>
      <c r="E4723" s="109"/>
      <c r="F4723" s="109"/>
      <c r="G4723" s="109"/>
      <c r="H4723" s="109"/>
      <c r="I4723" s="110"/>
    </row>
    <row r="4724" spans="2:9">
      <c r="B4724" s="109"/>
      <c r="C4724" s="109"/>
      <c r="D4724" s="109"/>
      <c r="E4724" s="109"/>
      <c r="F4724" s="109"/>
      <c r="G4724" s="109"/>
      <c r="H4724" s="109"/>
      <c r="I4724" s="110"/>
    </row>
    <row r="4725" spans="2:9">
      <c r="B4725" s="109"/>
      <c r="C4725" s="109"/>
      <c r="D4725" s="109"/>
      <c r="E4725" s="109"/>
      <c r="F4725" s="109"/>
      <c r="G4725" s="109"/>
      <c r="H4725" s="109"/>
      <c r="I4725" s="110"/>
    </row>
    <row r="4726" spans="2:9">
      <c r="B4726" s="109"/>
      <c r="C4726" s="109"/>
      <c r="D4726" s="109"/>
      <c r="E4726" s="109"/>
      <c r="F4726" s="109"/>
      <c r="G4726" s="109"/>
      <c r="H4726" s="109"/>
      <c r="I4726" s="110"/>
    </row>
    <row r="4727" spans="2:9">
      <c r="B4727" s="109"/>
      <c r="C4727" s="109"/>
      <c r="D4727" s="109"/>
      <c r="E4727" s="109"/>
      <c r="F4727" s="109"/>
      <c r="G4727" s="109"/>
      <c r="H4727" s="109"/>
      <c r="I4727" s="110"/>
    </row>
    <row r="4728" spans="2:9">
      <c r="B4728" s="109"/>
      <c r="C4728" s="109"/>
      <c r="D4728" s="109"/>
      <c r="E4728" s="109"/>
      <c r="F4728" s="109"/>
      <c r="G4728" s="109"/>
      <c r="H4728" s="109"/>
      <c r="I4728" s="110"/>
    </row>
    <row r="4729" spans="2:9">
      <c r="B4729" s="109"/>
      <c r="C4729" s="109"/>
      <c r="D4729" s="109"/>
      <c r="E4729" s="109"/>
      <c r="F4729" s="109"/>
      <c r="G4729" s="109"/>
      <c r="H4729" s="109"/>
      <c r="I4729" s="110"/>
    </row>
    <row r="4730" spans="2:9">
      <c r="B4730" s="109"/>
      <c r="C4730" s="109"/>
      <c r="D4730" s="109"/>
      <c r="E4730" s="109"/>
      <c r="F4730" s="109"/>
      <c r="G4730" s="109"/>
      <c r="H4730" s="109"/>
      <c r="I4730" s="110"/>
    </row>
    <row r="4731" spans="2:9">
      <c r="B4731" s="109"/>
      <c r="C4731" s="109"/>
      <c r="D4731" s="109"/>
      <c r="E4731" s="109"/>
      <c r="F4731" s="109"/>
      <c r="G4731" s="109"/>
      <c r="H4731" s="109"/>
      <c r="I4731" s="110"/>
    </row>
    <row r="4732" spans="2:9">
      <c r="B4732" s="109"/>
      <c r="C4732" s="109"/>
      <c r="D4732" s="109"/>
      <c r="E4732" s="109"/>
      <c r="F4732" s="109"/>
      <c r="G4732" s="109"/>
      <c r="H4732" s="109"/>
      <c r="I4732" s="110"/>
    </row>
    <row r="4733" spans="2:9">
      <c r="B4733" s="109"/>
      <c r="C4733" s="109"/>
      <c r="D4733" s="109"/>
      <c r="E4733" s="109"/>
      <c r="F4733" s="109"/>
      <c r="G4733" s="109"/>
      <c r="H4733" s="109"/>
      <c r="I4733" s="110"/>
    </row>
    <row r="4734" spans="2:9">
      <c r="B4734" s="109"/>
      <c r="C4734" s="109"/>
      <c r="D4734" s="109"/>
      <c r="E4734" s="109"/>
      <c r="F4734" s="109"/>
      <c r="G4734" s="109"/>
      <c r="H4734" s="109"/>
      <c r="I4734" s="110"/>
    </row>
    <row r="4735" spans="2:9">
      <c r="B4735" s="109"/>
      <c r="C4735" s="109"/>
      <c r="D4735" s="109"/>
      <c r="E4735" s="109"/>
      <c r="F4735" s="109"/>
      <c r="G4735" s="109"/>
      <c r="H4735" s="109"/>
      <c r="I4735" s="110"/>
    </row>
    <row r="4736" spans="2:9">
      <c r="B4736" s="109"/>
      <c r="C4736" s="109"/>
      <c r="D4736" s="109"/>
      <c r="E4736" s="109"/>
      <c r="F4736" s="109"/>
      <c r="G4736" s="109"/>
      <c r="H4736" s="109"/>
      <c r="I4736" s="110"/>
    </row>
    <row r="4737" spans="2:9">
      <c r="B4737" s="109"/>
      <c r="C4737" s="109"/>
      <c r="D4737" s="109"/>
      <c r="E4737" s="109"/>
      <c r="F4737" s="109"/>
      <c r="G4737" s="109"/>
      <c r="H4737" s="109"/>
      <c r="I4737" s="110"/>
    </row>
    <row r="4738" spans="2:9">
      <c r="B4738" s="109"/>
      <c r="C4738" s="109"/>
      <c r="D4738" s="109"/>
      <c r="E4738" s="109"/>
      <c r="F4738" s="109"/>
      <c r="G4738" s="109"/>
      <c r="H4738" s="109"/>
      <c r="I4738" s="110"/>
    </row>
    <row r="4739" spans="2:9">
      <c r="B4739" s="109"/>
      <c r="C4739" s="109"/>
      <c r="D4739" s="109"/>
      <c r="E4739" s="109"/>
      <c r="F4739" s="109"/>
      <c r="G4739" s="109"/>
      <c r="H4739" s="109"/>
      <c r="I4739" s="110"/>
    </row>
    <row r="4740" spans="2:9">
      <c r="B4740" s="109"/>
      <c r="C4740" s="109"/>
      <c r="D4740" s="109"/>
      <c r="E4740" s="109"/>
      <c r="F4740" s="109"/>
      <c r="G4740" s="109"/>
      <c r="H4740" s="109"/>
      <c r="I4740" s="110"/>
    </row>
    <row r="4741" spans="2:9">
      <c r="B4741" s="109"/>
      <c r="C4741" s="109"/>
      <c r="D4741" s="109"/>
      <c r="E4741" s="109"/>
      <c r="F4741" s="109"/>
      <c r="G4741" s="109"/>
      <c r="H4741" s="109"/>
      <c r="I4741" s="110"/>
    </row>
    <row r="4742" spans="2:9">
      <c r="B4742" s="109"/>
      <c r="C4742" s="109"/>
      <c r="D4742" s="109"/>
      <c r="E4742" s="109"/>
      <c r="F4742" s="109"/>
      <c r="G4742" s="109"/>
      <c r="H4742" s="109"/>
      <c r="I4742" s="110"/>
    </row>
    <row r="4743" spans="2:9">
      <c r="B4743" s="109"/>
      <c r="C4743" s="109"/>
      <c r="D4743" s="109"/>
      <c r="E4743" s="109"/>
      <c r="F4743" s="109"/>
      <c r="G4743" s="109"/>
      <c r="H4743" s="109"/>
      <c r="I4743" s="110"/>
    </row>
    <row r="4744" spans="2:9">
      <c r="B4744" s="109"/>
      <c r="C4744" s="109"/>
      <c r="D4744" s="109"/>
      <c r="E4744" s="109"/>
      <c r="F4744" s="109"/>
      <c r="G4744" s="109"/>
      <c r="H4744" s="109"/>
      <c r="I4744" s="110"/>
    </row>
    <row r="4745" spans="2:9">
      <c r="B4745" s="109"/>
      <c r="C4745" s="109"/>
      <c r="D4745" s="109"/>
      <c r="E4745" s="109"/>
      <c r="F4745" s="109"/>
      <c r="G4745" s="109"/>
      <c r="H4745" s="109"/>
      <c r="I4745" s="110"/>
    </row>
    <row r="4746" spans="2:9">
      <c r="B4746" s="109"/>
      <c r="C4746" s="109"/>
      <c r="D4746" s="109"/>
      <c r="E4746" s="109"/>
      <c r="F4746" s="109"/>
      <c r="G4746" s="109"/>
      <c r="H4746" s="109"/>
      <c r="I4746" s="110"/>
    </row>
    <row r="4747" spans="2:9">
      <c r="B4747" s="109"/>
      <c r="C4747" s="109"/>
      <c r="D4747" s="109"/>
      <c r="E4747" s="109"/>
      <c r="F4747" s="109"/>
      <c r="G4747" s="109"/>
      <c r="H4747" s="109"/>
      <c r="I4747" s="110"/>
    </row>
    <row r="4748" spans="2:9">
      <c r="B4748" s="109"/>
      <c r="C4748" s="109"/>
      <c r="D4748" s="109"/>
      <c r="E4748" s="109"/>
      <c r="F4748" s="109"/>
      <c r="G4748" s="109"/>
      <c r="H4748" s="109"/>
      <c r="I4748" s="110"/>
    </row>
    <row r="4749" spans="2:9">
      <c r="B4749" s="109"/>
      <c r="C4749" s="109"/>
      <c r="D4749" s="109"/>
      <c r="E4749" s="109"/>
      <c r="F4749" s="109"/>
      <c r="G4749" s="109"/>
      <c r="H4749" s="109"/>
      <c r="I4749" s="110"/>
    </row>
    <row r="4750" spans="2:9">
      <c r="B4750" s="109"/>
      <c r="C4750" s="109"/>
      <c r="D4750" s="109"/>
      <c r="E4750" s="109"/>
      <c r="F4750" s="109"/>
      <c r="G4750" s="109"/>
      <c r="H4750" s="109"/>
      <c r="I4750" s="110"/>
    </row>
    <row r="4751" spans="2:9">
      <c r="B4751" s="109"/>
      <c r="C4751" s="109"/>
      <c r="D4751" s="109"/>
      <c r="E4751" s="109"/>
      <c r="F4751" s="109"/>
      <c r="G4751" s="109"/>
      <c r="H4751" s="109"/>
      <c r="I4751" s="110"/>
    </row>
    <row r="4752" spans="2:9">
      <c r="B4752" s="109"/>
      <c r="C4752" s="109"/>
      <c r="D4752" s="109"/>
      <c r="E4752" s="109"/>
      <c r="F4752" s="109"/>
      <c r="G4752" s="109"/>
      <c r="H4752" s="109"/>
      <c r="I4752" s="110"/>
    </row>
    <row r="4753" spans="2:9">
      <c r="B4753" s="109"/>
      <c r="C4753" s="109"/>
      <c r="D4753" s="109"/>
      <c r="E4753" s="109"/>
      <c r="F4753" s="109"/>
      <c r="G4753" s="109"/>
      <c r="H4753" s="109"/>
      <c r="I4753" s="110"/>
    </row>
    <row r="4754" spans="2:9">
      <c r="B4754" s="109"/>
      <c r="C4754" s="109"/>
      <c r="D4754" s="109"/>
      <c r="E4754" s="109"/>
      <c r="F4754" s="109"/>
      <c r="G4754" s="109"/>
      <c r="H4754" s="109"/>
      <c r="I4754" s="110"/>
    </row>
    <row r="4755" spans="2:9">
      <c r="B4755" s="109"/>
      <c r="C4755" s="109"/>
      <c r="D4755" s="109"/>
      <c r="E4755" s="109"/>
      <c r="F4755" s="109"/>
      <c r="G4755" s="109"/>
      <c r="H4755" s="109"/>
      <c r="I4755" s="110"/>
    </row>
    <row r="4756" spans="2:9">
      <c r="B4756" s="109"/>
      <c r="C4756" s="109"/>
      <c r="D4756" s="109"/>
      <c r="E4756" s="109"/>
      <c r="F4756" s="109"/>
      <c r="G4756" s="109"/>
      <c r="H4756" s="109"/>
      <c r="I4756" s="110"/>
    </row>
    <row r="4757" spans="2:9">
      <c r="B4757" s="109"/>
      <c r="C4757" s="109"/>
      <c r="D4757" s="109"/>
      <c r="E4757" s="109"/>
      <c r="F4757" s="109"/>
      <c r="G4757" s="109"/>
      <c r="H4757" s="109"/>
      <c r="I4757" s="110"/>
    </row>
    <row r="4758" spans="2:9">
      <c r="B4758" s="109"/>
      <c r="C4758" s="109"/>
      <c r="D4758" s="109"/>
      <c r="E4758" s="109"/>
      <c r="F4758" s="109"/>
      <c r="G4758" s="109"/>
      <c r="H4758" s="109"/>
      <c r="I4758" s="110"/>
    </row>
    <row r="4759" spans="2:9">
      <c r="B4759" s="109"/>
      <c r="C4759" s="109"/>
      <c r="D4759" s="109"/>
      <c r="E4759" s="109"/>
      <c r="F4759" s="109"/>
      <c r="G4759" s="109"/>
      <c r="H4759" s="109"/>
      <c r="I4759" s="110"/>
    </row>
    <row r="4760" spans="2:9">
      <c r="B4760" s="109"/>
      <c r="C4760" s="109"/>
      <c r="D4760" s="109"/>
      <c r="E4760" s="109"/>
      <c r="F4760" s="109"/>
      <c r="G4760" s="109"/>
      <c r="H4760" s="109"/>
      <c r="I4760" s="110"/>
    </row>
    <row r="4761" spans="2:9">
      <c r="B4761" s="109"/>
      <c r="C4761" s="109"/>
      <c r="D4761" s="109"/>
      <c r="E4761" s="109"/>
      <c r="F4761" s="109"/>
      <c r="G4761" s="109"/>
      <c r="H4761" s="109"/>
      <c r="I4761" s="110"/>
    </row>
    <row r="4762" spans="2:9">
      <c r="B4762" s="109"/>
      <c r="C4762" s="109"/>
      <c r="D4762" s="109"/>
      <c r="E4762" s="109"/>
      <c r="F4762" s="109"/>
      <c r="G4762" s="109"/>
      <c r="H4762" s="109"/>
      <c r="I4762" s="110"/>
    </row>
    <row r="4763" spans="2:9">
      <c r="B4763" s="109"/>
      <c r="C4763" s="109"/>
      <c r="D4763" s="109"/>
      <c r="E4763" s="109"/>
      <c r="F4763" s="109"/>
      <c r="G4763" s="109"/>
      <c r="H4763" s="109"/>
      <c r="I4763" s="110"/>
    </row>
    <row r="4764" spans="2:9">
      <c r="B4764" s="109"/>
      <c r="C4764" s="109"/>
      <c r="D4764" s="109"/>
      <c r="E4764" s="109"/>
      <c r="F4764" s="109"/>
      <c r="G4764" s="109"/>
      <c r="H4764" s="109"/>
      <c r="I4764" s="110"/>
    </row>
    <row r="4765" spans="2:9">
      <c r="B4765" s="109"/>
      <c r="C4765" s="109"/>
      <c r="D4765" s="109"/>
      <c r="E4765" s="109"/>
      <c r="F4765" s="109"/>
      <c r="G4765" s="109"/>
      <c r="H4765" s="109"/>
      <c r="I4765" s="110"/>
    </row>
    <row r="4766" spans="2:9">
      <c r="B4766" s="109"/>
      <c r="C4766" s="109"/>
      <c r="D4766" s="109"/>
      <c r="E4766" s="109"/>
      <c r="F4766" s="109"/>
      <c r="G4766" s="109"/>
      <c r="H4766" s="109"/>
      <c r="I4766" s="110"/>
    </row>
    <row r="4767" spans="2:9">
      <c r="B4767" s="109"/>
      <c r="C4767" s="109"/>
      <c r="D4767" s="109"/>
      <c r="E4767" s="109"/>
      <c r="F4767" s="109"/>
      <c r="G4767" s="109"/>
      <c r="H4767" s="109"/>
      <c r="I4767" s="110"/>
    </row>
    <row r="4768" spans="2:9">
      <c r="B4768" s="109"/>
      <c r="C4768" s="109"/>
      <c r="D4768" s="109"/>
      <c r="E4768" s="109"/>
      <c r="F4768" s="109"/>
      <c r="G4768" s="109"/>
      <c r="H4768" s="109"/>
      <c r="I4768" s="110"/>
    </row>
    <row r="4769" spans="2:9">
      <c r="B4769" s="109"/>
      <c r="C4769" s="109"/>
      <c r="D4769" s="109"/>
      <c r="E4769" s="109"/>
      <c r="F4769" s="109"/>
      <c r="G4769" s="109"/>
      <c r="H4769" s="109"/>
      <c r="I4769" s="110"/>
    </row>
    <row r="4770" spans="2:9">
      <c r="B4770" s="109"/>
      <c r="C4770" s="109"/>
      <c r="D4770" s="109"/>
      <c r="E4770" s="109"/>
      <c r="F4770" s="109"/>
      <c r="G4770" s="109"/>
      <c r="H4770" s="109"/>
      <c r="I4770" s="110"/>
    </row>
    <row r="4771" spans="2:9">
      <c r="B4771" s="109"/>
      <c r="C4771" s="109"/>
      <c r="D4771" s="109"/>
      <c r="E4771" s="109"/>
      <c r="F4771" s="109"/>
      <c r="G4771" s="109"/>
      <c r="H4771" s="109"/>
      <c r="I4771" s="110"/>
    </row>
    <row r="4772" spans="2:9">
      <c r="B4772" s="109"/>
      <c r="C4772" s="109"/>
      <c r="D4772" s="109"/>
      <c r="E4772" s="109"/>
      <c r="F4772" s="109"/>
      <c r="G4772" s="109"/>
      <c r="H4772" s="109"/>
      <c r="I4772" s="110"/>
    </row>
    <row r="4773" spans="2:9">
      <c r="B4773" s="109"/>
      <c r="C4773" s="109"/>
      <c r="D4773" s="109"/>
      <c r="E4773" s="109"/>
      <c r="F4773" s="109"/>
      <c r="G4773" s="109"/>
      <c r="H4773" s="109"/>
      <c r="I4773" s="110"/>
    </row>
    <row r="4774" spans="2:9">
      <c r="B4774" s="109"/>
      <c r="C4774" s="109"/>
      <c r="D4774" s="109"/>
      <c r="E4774" s="109"/>
      <c r="F4774" s="109"/>
      <c r="G4774" s="109"/>
      <c r="H4774" s="109"/>
      <c r="I4774" s="110"/>
    </row>
    <row r="4775" spans="2:9">
      <c r="B4775" s="109"/>
      <c r="C4775" s="109"/>
      <c r="D4775" s="109"/>
      <c r="E4775" s="109"/>
      <c r="F4775" s="109"/>
      <c r="G4775" s="109"/>
      <c r="H4775" s="109"/>
      <c r="I4775" s="110"/>
    </row>
    <row r="4776" spans="2:9">
      <c r="B4776" s="109"/>
      <c r="C4776" s="109"/>
      <c r="D4776" s="109"/>
      <c r="E4776" s="109"/>
      <c r="F4776" s="109"/>
      <c r="G4776" s="109"/>
      <c r="H4776" s="109"/>
      <c r="I4776" s="110"/>
    </row>
    <row r="4777" spans="2:9">
      <c r="B4777" s="109"/>
      <c r="C4777" s="109"/>
      <c r="D4777" s="109"/>
      <c r="E4777" s="109"/>
      <c r="F4777" s="109"/>
      <c r="G4777" s="109"/>
      <c r="H4777" s="109"/>
      <c r="I4777" s="110"/>
    </row>
    <row r="4778" spans="2:9">
      <c r="B4778" s="109"/>
      <c r="C4778" s="109"/>
      <c r="D4778" s="109"/>
      <c r="E4778" s="109"/>
      <c r="F4778" s="109"/>
      <c r="G4778" s="109"/>
      <c r="H4778" s="109"/>
      <c r="I4778" s="110"/>
    </row>
    <row r="4779" spans="2:9">
      <c r="B4779" s="109"/>
      <c r="C4779" s="109"/>
      <c r="D4779" s="109"/>
      <c r="E4779" s="109"/>
      <c r="F4779" s="109"/>
      <c r="G4779" s="109"/>
      <c r="H4779" s="109"/>
      <c r="I4779" s="110"/>
    </row>
    <row r="4780" spans="2:9">
      <c r="B4780" s="109"/>
      <c r="C4780" s="109"/>
      <c r="D4780" s="109"/>
      <c r="E4780" s="109"/>
      <c r="F4780" s="109"/>
      <c r="G4780" s="109"/>
      <c r="H4780" s="109"/>
      <c r="I4780" s="110"/>
    </row>
    <row r="4781" spans="2:9">
      <c r="B4781" s="109"/>
      <c r="C4781" s="109"/>
      <c r="D4781" s="109"/>
      <c r="E4781" s="109"/>
      <c r="F4781" s="109"/>
      <c r="G4781" s="109"/>
      <c r="H4781" s="109"/>
      <c r="I4781" s="110"/>
    </row>
    <row r="4782" spans="2:9">
      <c r="B4782" s="109"/>
      <c r="C4782" s="109"/>
      <c r="D4782" s="109"/>
      <c r="E4782" s="109"/>
      <c r="F4782" s="109"/>
      <c r="G4782" s="109"/>
      <c r="H4782" s="109"/>
      <c r="I4782" s="110"/>
    </row>
    <row r="4783" spans="2:9">
      <c r="B4783" s="109"/>
      <c r="C4783" s="109"/>
      <c r="D4783" s="109"/>
      <c r="E4783" s="109"/>
      <c r="F4783" s="109"/>
      <c r="G4783" s="109"/>
      <c r="H4783" s="109"/>
      <c r="I4783" s="110"/>
    </row>
    <row r="4784" spans="2:9">
      <c r="B4784" s="109"/>
      <c r="C4784" s="109"/>
      <c r="D4784" s="109"/>
      <c r="E4784" s="109"/>
      <c r="F4784" s="109"/>
      <c r="G4784" s="109"/>
      <c r="H4784" s="109"/>
      <c r="I4784" s="110"/>
    </row>
    <row r="4785" spans="2:9">
      <c r="B4785" s="109"/>
      <c r="C4785" s="109"/>
      <c r="D4785" s="109"/>
      <c r="E4785" s="109"/>
      <c r="F4785" s="109"/>
      <c r="G4785" s="109"/>
      <c r="H4785" s="109"/>
      <c r="I4785" s="110"/>
    </row>
    <row r="4786" spans="2:9">
      <c r="B4786" s="109"/>
      <c r="C4786" s="109"/>
      <c r="D4786" s="109"/>
      <c r="E4786" s="109"/>
      <c r="F4786" s="109"/>
      <c r="G4786" s="109"/>
      <c r="H4786" s="109"/>
      <c r="I4786" s="110"/>
    </row>
    <row r="4787" spans="2:9">
      <c r="B4787" s="109"/>
      <c r="C4787" s="109"/>
      <c r="D4787" s="109"/>
      <c r="E4787" s="109"/>
      <c r="F4787" s="109"/>
      <c r="G4787" s="109"/>
      <c r="H4787" s="109"/>
      <c r="I4787" s="110"/>
    </row>
    <row r="4788" spans="2:9">
      <c r="B4788" s="109"/>
      <c r="C4788" s="109"/>
      <c r="D4788" s="109"/>
      <c r="E4788" s="109"/>
      <c r="F4788" s="109"/>
      <c r="G4788" s="109"/>
      <c r="H4788" s="109"/>
      <c r="I4788" s="110"/>
    </row>
    <row r="4789" spans="2:9">
      <c r="B4789" s="109"/>
      <c r="C4789" s="109"/>
      <c r="D4789" s="109"/>
      <c r="E4789" s="109"/>
      <c r="F4789" s="109"/>
      <c r="G4789" s="109"/>
      <c r="H4789" s="109"/>
      <c r="I4789" s="110"/>
    </row>
    <row r="4790" spans="2:9">
      <c r="B4790" s="109"/>
      <c r="C4790" s="109"/>
      <c r="D4790" s="109"/>
      <c r="E4790" s="109"/>
      <c r="F4790" s="109"/>
      <c r="G4790" s="109"/>
      <c r="H4790" s="109"/>
      <c r="I4790" s="110"/>
    </row>
    <row r="4791" spans="2:9">
      <c r="B4791" s="109"/>
      <c r="C4791" s="109"/>
      <c r="D4791" s="109"/>
      <c r="E4791" s="109"/>
      <c r="F4791" s="109"/>
      <c r="G4791" s="109"/>
      <c r="H4791" s="109"/>
      <c r="I4791" s="110"/>
    </row>
    <row r="4792" spans="2:9">
      <c r="B4792" s="109"/>
      <c r="C4792" s="109"/>
      <c r="D4792" s="109"/>
      <c r="E4792" s="109"/>
      <c r="F4792" s="109"/>
      <c r="G4792" s="109"/>
      <c r="H4792" s="109"/>
      <c r="I4792" s="110"/>
    </row>
    <row r="4793" spans="2:9">
      <c r="B4793" s="109"/>
      <c r="C4793" s="109"/>
      <c r="D4793" s="109"/>
      <c r="E4793" s="109"/>
      <c r="F4793" s="109"/>
      <c r="G4793" s="109"/>
      <c r="H4793" s="109"/>
      <c r="I4793" s="110"/>
    </row>
    <row r="4794" spans="2:9">
      <c r="B4794" s="109"/>
      <c r="C4794" s="109"/>
      <c r="D4794" s="109"/>
      <c r="E4794" s="109"/>
      <c r="F4794" s="109"/>
      <c r="G4794" s="109"/>
      <c r="H4794" s="109"/>
      <c r="I4794" s="110"/>
    </row>
    <row r="4795" spans="2:9">
      <c r="B4795" s="109"/>
      <c r="C4795" s="109"/>
      <c r="D4795" s="109"/>
      <c r="E4795" s="109"/>
      <c r="F4795" s="109"/>
      <c r="G4795" s="109"/>
      <c r="H4795" s="109"/>
      <c r="I4795" s="110"/>
    </row>
    <row r="4796" spans="2:9">
      <c r="B4796" s="109"/>
      <c r="C4796" s="109"/>
      <c r="D4796" s="109"/>
      <c r="E4796" s="109"/>
      <c r="F4796" s="109"/>
      <c r="G4796" s="109"/>
      <c r="H4796" s="109"/>
      <c r="I4796" s="110"/>
    </row>
    <row r="4797" spans="2:9">
      <c r="B4797" s="109"/>
      <c r="C4797" s="109"/>
      <c r="D4797" s="109"/>
      <c r="E4797" s="109"/>
      <c r="F4797" s="109"/>
      <c r="G4797" s="109"/>
      <c r="H4797" s="109"/>
      <c r="I4797" s="110"/>
    </row>
    <row r="4798" spans="2:9">
      <c r="B4798" s="109"/>
      <c r="C4798" s="109"/>
      <c r="D4798" s="109"/>
      <c r="E4798" s="109"/>
      <c r="F4798" s="109"/>
      <c r="G4798" s="109"/>
      <c r="H4798" s="109"/>
      <c r="I4798" s="110"/>
    </row>
    <row r="4799" spans="2:9">
      <c r="B4799" s="109"/>
      <c r="C4799" s="109"/>
      <c r="D4799" s="109"/>
      <c r="E4799" s="109"/>
      <c r="F4799" s="109"/>
      <c r="G4799" s="109"/>
      <c r="H4799" s="109"/>
      <c r="I4799" s="110"/>
    </row>
    <row r="4800" spans="2:9">
      <c r="B4800" s="109"/>
      <c r="C4800" s="109"/>
      <c r="D4800" s="109"/>
      <c r="E4800" s="109"/>
      <c r="F4800" s="109"/>
      <c r="G4800" s="109"/>
      <c r="H4800" s="109"/>
      <c r="I4800" s="110"/>
    </row>
    <row r="4801" spans="2:9">
      <c r="B4801" s="109"/>
      <c r="C4801" s="109"/>
      <c r="D4801" s="109"/>
      <c r="E4801" s="109"/>
      <c r="F4801" s="109"/>
      <c r="G4801" s="109"/>
      <c r="H4801" s="109"/>
      <c r="I4801" s="110"/>
    </row>
    <row r="4802" spans="2:9">
      <c r="B4802" s="109"/>
      <c r="C4802" s="109"/>
      <c r="D4802" s="109"/>
      <c r="E4802" s="109"/>
      <c r="F4802" s="109"/>
      <c r="G4802" s="109"/>
      <c r="H4802" s="109"/>
      <c r="I4802" s="110"/>
    </row>
    <row r="4803" spans="2:9">
      <c r="B4803" s="109"/>
      <c r="C4803" s="109"/>
      <c r="D4803" s="109"/>
      <c r="E4803" s="109"/>
      <c r="F4803" s="109"/>
      <c r="G4803" s="109"/>
      <c r="H4803" s="109"/>
      <c r="I4803" s="110"/>
    </row>
    <row r="4804" spans="2:9">
      <c r="B4804" s="109"/>
      <c r="C4804" s="109"/>
      <c r="D4804" s="109"/>
      <c r="E4804" s="109"/>
      <c r="F4804" s="109"/>
      <c r="G4804" s="109"/>
      <c r="H4804" s="109"/>
      <c r="I4804" s="110"/>
    </row>
    <row r="4805" spans="2:9">
      <c r="B4805" s="109"/>
      <c r="C4805" s="109"/>
      <c r="D4805" s="109"/>
      <c r="E4805" s="109"/>
      <c r="F4805" s="109"/>
      <c r="G4805" s="109"/>
      <c r="H4805" s="109"/>
      <c r="I4805" s="110"/>
    </row>
    <row r="4806" spans="2:9">
      <c r="B4806" s="109"/>
      <c r="C4806" s="109"/>
      <c r="D4806" s="109"/>
      <c r="E4806" s="109"/>
      <c r="F4806" s="109"/>
      <c r="G4806" s="109"/>
      <c r="H4806" s="109"/>
      <c r="I4806" s="110"/>
    </row>
    <row r="4807" spans="2:9">
      <c r="B4807" s="109"/>
      <c r="C4807" s="109"/>
      <c r="D4807" s="109"/>
      <c r="E4807" s="109"/>
      <c r="F4807" s="109"/>
      <c r="G4807" s="109"/>
      <c r="H4807" s="109"/>
      <c r="I4807" s="110"/>
    </row>
    <row r="4808" spans="2:9">
      <c r="B4808" s="109"/>
      <c r="C4808" s="109"/>
      <c r="D4808" s="109"/>
      <c r="E4808" s="109"/>
      <c r="F4808" s="109"/>
      <c r="G4808" s="109"/>
      <c r="H4808" s="109"/>
      <c r="I4808" s="110"/>
    </row>
    <row r="4809" spans="2:9">
      <c r="B4809" s="109"/>
      <c r="C4809" s="109"/>
      <c r="D4809" s="109"/>
      <c r="E4809" s="109"/>
      <c r="F4809" s="109"/>
      <c r="G4809" s="109"/>
      <c r="H4809" s="109"/>
      <c r="I4809" s="110"/>
    </row>
    <row r="4810" spans="2:9">
      <c r="B4810" s="109"/>
      <c r="C4810" s="109"/>
      <c r="D4810" s="109"/>
      <c r="E4810" s="109"/>
      <c r="F4810" s="109"/>
      <c r="G4810" s="109"/>
      <c r="H4810" s="109"/>
      <c r="I4810" s="110"/>
    </row>
    <row r="4811" spans="2:9">
      <c r="B4811" s="109"/>
      <c r="C4811" s="109"/>
      <c r="D4811" s="109"/>
      <c r="E4811" s="109"/>
      <c r="F4811" s="109"/>
      <c r="G4811" s="109"/>
      <c r="H4811" s="109"/>
      <c r="I4811" s="110"/>
    </row>
    <row r="4812" spans="2:9">
      <c r="B4812" s="109"/>
      <c r="C4812" s="109"/>
      <c r="D4812" s="109"/>
      <c r="E4812" s="109"/>
      <c r="F4812" s="109"/>
      <c r="G4812" s="109"/>
      <c r="H4812" s="109"/>
      <c r="I4812" s="110"/>
    </row>
    <row r="4813" spans="2:9">
      <c r="B4813" s="109"/>
      <c r="C4813" s="109"/>
      <c r="D4813" s="109"/>
      <c r="E4813" s="109"/>
      <c r="F4813" s="109"/>
      <c r="G4813" s="109"/>
      <c r="H4813" s="109"/>
      <c r="I4813" s="110"/>
    </row>
    <row r="4814" spans="2:9">
      <c r="B4814" s="109"/>
      <c r="C4814" s="109"/>
      <c r="D4814" s="109"/>
      <c r="E4814" s="109"/>
      <c r="F4814" s="109"/>
      <c r="G4814" s="109"/>
      <c r="H4814" s="109"/>
      <c r="I4814" s="110"/>
    </row>
    <row r="4815" spans="2:9">
      <c r="B4815" s="109"/>
      <c r="C4815" s="109"/>
      <c r="D4815" s="109"/>
      <c r="E4815" s="109"/>
      <c r="F4815" s="109"/>
      <c r="G4815" s="109"/>
      <c r="H4815" s="109"/>
      <c r="I4815" s="110"/>
    </row>
    <row r="4816" spans="2:9">
      <c r="B4816" s="109"/>
      <c r="C4816" s="109"/>
      <c r="D4816" s="109"/>
      <c r="E4816" s="109"/>
      <c r="F4816" s="109"/>
      <c r="G4816" s="109"/>
      <c r="H4816" s="109"/>
      <c r="I4816" s="110"/>
    </row>
    <row r="4817" spans="2:9">
      <c r="B4817" s="109"/>
      <c r="C4817" s="109"/>
      <c r="D4817" s="109"/>
      <c r="E4817" s="109"/>
      <c r="F4817" s="109"/>
      <c r="G4817" s="109"/>
      <c r="H4817" s="109"/>
      <c r="I4817" s="110"/>
    </row>
    <row r="4818" spans="2:9">
      <c r="B4818" s="109"/>
      <c r="C4818" s="109"/>
      <c r="D4818" s="109"/>
      <c r="E4818" s="109"/>
      <c r="F4818" s="109"/>
      <c r="G4818" s="109"/>
      <c r="H4818" s="109"/>
      <c r="I4818" s="110"/>
    </row>
    <row r="4819" spans="2:9">
      <c r="B4819" s="109"/>
      <c r="C4819" s="109"/>
      <c r="D4819" s="109"/>
      <c r="E4819" s="109"/>
      <c r="F4819" s="109"/>
      <c r="G4819" s="109"/>
      <c r="H4819" s="109"/>
      <c r="I4819" s="110"/>
    </row>
    <row r="4820" spans="2:9">
      <c r="B4820" s="109"/>
      <c r="C4820" s="109"/>
      <c r="D4820" s="109"/>
      <c r="E4820" s="109"/>
      <c r="F4820" s="109"/>
      <c r="G4820" s="109"/>
      <c r="H4820" s="109"/>
      <c r="I4820" s="110"/>
    </row>
    <row r="4821" spans="2:9">
      <c r="B4821" s="109"/>
      <c r="C4821" s="109"/>
      <c r="D4821" s="109"/>
      <c r="E4821" s="109"/>
      <c r="F4821" s="109"/>
      <c r="G4821" s="109"/>
      <c r="H4821" s="109"/>
      <c r="I4821" s="110"/>
    </row>
    <row r="4822" spans="2:9">
      <c r="B4822" s="109"/>
      <c r="C4822" s="109"/>
      <c r="D4822" s="109"/>
      <c r="E4822" s="109"/>
      <c r="F4822" s="109"/>
      <c r="G4822" s="109"/>
      <c r="H4822" s="109"/>
      <c r="I4822" s="110"/>
    </row>
    <row r="4823" spans="2:9">
      <c r="B4823" s="109"/>
      <c r="C4823" s="109"/>
      <c r="D4823" s="109"/>
      <c r="E4823" s="109"/>
      <c r="F4823" s="109"/>
      <c r="G4823" s="109"/>
      <c r="H4823" s="109"/>
      <c r="I4823" s="110"/>
    </row>
    <row r="4824" spans="2:9">
      <c r="B4824" s="109"/>
      <c r="C4824" s="109"/>
      <c r="D4824" s="109"/>
      <c r="E4824" s="109"/>
      <c r="F4824" s="109"/>
      <c r="G4824" s="109"/>
      <c r="H4824" s="109"/>
      <c r="I4824" s="110"/>
    </row>
    <row r="4825" spans="2:9">
      <c r="B4825" s="109"/>
      <c r="C4825" s="109"/>
      <c r="D4825" s="109"/>
      <c r="E4825" s="109"/>
      <c r="F4825" s="109"/>
      <c r="G4825" s="109"/>
      <c r="H4825" s="109"/>
      <c r="I4825" s="110"/>
    </row>
    <row r="4826" spans="2:9">
      <c r="B4826" s="109"/>
      <c r="C4826" s="109"/>
      <c r="D4826" s="109"/>
      <c r="E4826" s="109"/>
      <c r="F4826" s="109"/>
      <c r="G4826" s="109"/>
      <c r="H4826" s="109"/>
      <c r="I4826" s="110"/>
    </row>
    <row r="4827" spans="2:9">
      <c r="B4827" s="109"/>
      <c r="C4827" s="109"/>
      <c r="D4827" s="109"/>
      <c r="E4827" s="109"/>
      <c r="F4827" s="109"/>
      <c r="G4827" s="109"/>
      <c r="H4827" s="109"/>
      <c r="I4827" s="110"/>
    </row>
    <row r="4828" spans="2:9">
      <c r="B4828" s="109"/>
      <c r="C4828" s="109"/>
      <c r="D4828" s="109"/>
      <c r="E4828" s="109"/>
      <c r="F4828" s="109"/>
      <c r="G4828" s="109"/>
      <c r="H4828" s="109"/>
      <c r="I4828" s="110"/>
    </row>
    <row r="4829" spans="2:9">
      <c r="B4829" s="109"/>
      <c r="C4829" s="109"/>
      <c r="D4829" s="109"/>
      <c r="E4829" s="109"/>
      <c r="F4829" s="109"/>
      <c r="G4829" s="109"/>
      <c r="H4829" s="109"/>
      <c r="I4829" s="110"/>
    </row>
    <row r="4830" spans="2:9">
      <c r="B4830" s="109"/>
      <c r="C4830" s="109"/>
      <c r="D4830" s="109"/>
      <c r="E4830" s="109"/>
      <c r="F4830" s="109"/>
      <c r="G4830" s="109"/>
      <c r="H4830" s="109"/>
      <c r="I4830" s="110"/>
    </row>
    <row r="4831" spans="2:9">
      <c r="B4831" s="109"/>
      <c r="C4831" s="109"/>
      <c r="D4831" s="109"/>
      <c r="E4831" s="109"/>
      <c r="F4831" s="109"/>
      <c r="G4831" s="109"/>
      <c r="H4831" s="109"/>
      <c r="I4831" s="110"/>
    </row>
    <row r="4832" spans="2:9">
      <c r="B4832" s="109"/>
      <c r="C4832" s="109"/>
      <c r="D4832" s="109"/>
      <c r="E4832" s="109"/>
      <c r="F4832" s="109"/>
      <c r="G4832" s="109"/>
      <c r="H4832" s="109"/>
      <c r="I4832" s="110"/>
    </row>
    <row r="4833" spans="2:9">
      <c r="B4833" s="109"/>
      <c r="C4833" s="109"/>
      <c r="D4833" s="109"/>
      <c r="E4833" s="109"/>
      <c r="F4833" s="109"/>
      <c r="G4833" s="109"/>
      <c r="H4833" s="109"/>
      <c r="I4833" s="110"/>
    </row>
    <row r="4834" spans="2:9">
      <c r="B4834" s="109"/>
      <c r="C4834" s="109"/>
      <c r="D4834" s="109"/>
      <c r="E4834" s="109"/>
      <c r="F4834" s="109"/>
      <c r="G4834" s="109"/>
      <c r="H4834" s="109"/>
      <c r="I4834" s="110"/>
    </row>
    <row r="4835" spans="2:9">
      <c r="B4835" s="109"/>
      <c r="C4835" s="109"/>
      <c r="D4835" s="109"/>
      <c r="E4835" s="109"/>
      <c r="F4835" s="109"/>
      <c r="G4835" s="109"/>
      <c r="H4835" s="109"/>
      <c r="I4835" s="110"/>
    </row>
    <row r="4836" spans="2:9">
      <c r="B4836" s="109"/>
      <c r="C4836" s="109"/>
      <c r="D4836" s="109"/>
      <c r="E4836" s="109"/>
      <c r="F4836" s="109"/>
      <c r="G4836" s="109"/>
      <c r="H4836" s="109"/>
      <c r="I4836" s="110"/>
    </row>
    <row r="4837" spans="2:9">
      <c r="B4837" s="109"/>
      <c r="C4837" s="109"/>
      <c r="D4837" s="109"/>
      <c r="E4837" s="109"/>
      <c r="F4837" s="109"/>
      <c r="G4837" s="109"/>
      <c r="H4837" s="109"/>
      <c r="I4837" s="110"/>
    </row>
    <row r="4838" spans="2:9">
      <c r="B4838" s="109"/>
      <c r="C4838" s="109"/>
      <c r="D4838" s="109"/>
      <c r="E4838" s="109"/>
      <c r="F4838" s="109"/>
      <c r="G4838" s="109"/>
      <c r="H4838" s="109"/>
      <c r="I4838" s="110"/>
    </row>
    <row r="4839" spans="2:9">
      <c r="B4839" s="109"/>
      <c r="C4839" s="109"/>
      <c r="D4839" s="109"/>
      <c r="E4839" s="109"/>
      <c r="F4839" s="109"/>
      <c r="G4839" s="109"/>
      <c r="H4839" s="109"/>
      <c r="I4839" s="110"/>
    </row>
    <row r="4840" spans="2:9">
      <c r="B4840" s="109"/>
      <c r="C4840" s="109"/>
      <c r="D4840" s="109"/>
      <c r="E4840" s="109"/>
      <c r="F4840" s="109"/>
      <c r="G4840" s="109"/>
      <c r="H4840" s="109"/>
      <c r="I4840" s="110"/>
    </row>
    <row r="4841" spans="2:9">
      <c r="B4841" s="109"/>
      <c r="C4841" s="109"/>
      <c r="D4841" s="109"/>
      <c r="E4841" s="109"/>
      <c r="F4841" s="109"/>
      <c r="G4841" s="109"/>
      <c r="H4841" s="109"/>
      <c r="I4841" s="110"/>
    </row>
    <row r="4842" spans="2:9">
      <c r="B4842" s="109"/>
      <c r="C4842" s="109"/>
      <c r="D4842" s="109"/>
      <c r="E4842" s="109"/>
      <c r="F4842" s="109"/>
      <c r="G4842" s="109"/>
      <c r="H4842" s="109"/>
      <c r="I4842" s="110"/>
    </row>
    <row r="4843" spans="2:9">
      <c r="B4843" s="109"/>
      <c r="C4843" s="109"/>
      <c r="D4843" s="109"/>
      <c r="E4843" s="109"/>
      <c r="F4843" s="109"/>
      <c r="G4843" s="109"/>
      <c r="H4843" s="109"/>
      <c r="I4843" s="110"/>
    </row>
    <row r="4844" spans="2:9">
      <c r="B4844" s="109"/>
      <c r="C4844" s="109"/>
      <c r="D4844" s="109"/>
      <c r="E4844" s="109"/>
      <c r="F4844" s="109"/>
      <c r="G4844" s="109"/>
      <c r="H4844" s="109"/>
      <c r="I4844" s="110"/>
    </row>
    <row r="4845" spans="2:9">
      <c r="B4845" s="109"/>
      <c r="C4845" s="109"/>
      <c r="D4845" s="109"/>
      <c r="E4845" s="109"/>
      <c r="F4845" s="109"/>
      <c r="G4845" s="109"/>
      <c r="H4845" s="109"/>
      <c r="I4845" s="110"/>
    </row>
    <row r="4846" spans="2:9">
      <c r="B4846" s="109"/>
      <c r="C4846" s="109"/>
      <c r="D4846" s="109"/>
      <c r="E4846" s="109"/>
      <c r="F4846" s="109"/>
      <c r="G4846" s="109"/>
      <c r="H4846" s="109"/>
      <c r="I4846" s="110"/>
    </row>
    <row r="4847" spans="2:9">
      <c r="B4847" s="109"/>
      <c r="C4847" s="109"/>
      <c r="D4847" s="109"/>
      <c r="E4847" s="109"/>
      <c r="F4847" s="109"/>
      <c r="G4847" s="109"/>
      <c r="H4847" s="109"/>
      <c r="I4847" s="110"/>
    </row>
    <row r="4848" spans="2:9">
      <c r="B4848" s="109"/>
      <c r="C4848" s="109"/>
      <c r="D4848" s="109"/>
      <c r="E4848" s="109"/>
      <c r="F4848" s="109"/>
      <c r="G4848" s="109"/>
      <c r="H4848" s="109"/>
      <c r="I4848" s="110"/>
    </row>
    <row r="4849" spans="2:9">
      <c r="B4849" s="109"/>
      <c r="C4849" s="109"/>
      <c r="D4849" s="109"/>
      <c r="E4849" s="109"/>
      <c r="F4849" s="109"/>
      <c r="G4849" s="109"/>
      <c r="H4849" s="109"/>
      <c r="I4849" s="110"/>
    </row>
    <row r="4850" spans="2:9">
      <c r="B4850" s="109"/>
      <c r="C4850" s="109"/>
      <c r="D4850" s="109"/>
      <c r="E4850" s="109"/>
      <c r="F4850" s="109"/>
      <c r="G4850" s="109"/>
      <c r="H4850" s="109"/>
      <c r="I4850" s="110"/>
    </row>
    <row r="4851" spans="2:9">
      <c r="B4851" s="109"/>
      <c r="C4851" s="109"/>
      <c r="D4851" s="109"/>
      <c r="E4851" s="109"/>
      <c r="F4851" s="109"/>
      <c r="G4851" s="109"/>
      <c r="H4851" s="109"/>
      <c r="I4851" s="110"/>
    </row>
    <row r="4852" spans="2:9">
      <c r="B4852" s="109"/>
      <c r="C4852" s="109"/>
      <c r="D4852" s="109"/>
      <c r="E4852" s="109"/>
      <c r="F4852" s="109"/>
      <c r="G4852" s="109"/>
      <c r="H4852" s="109"/>
      <c r="I4852" s="110"/>
    </row>
    <row r="4853" spans="2:9">
      <c r="B4853" s="109"/>
      <c r="C4853" s="109"/>
      <c r="D4853" s="109"/>
      <c r="E4853" s="109"/>
      <c r="F4853" s="109"/>
      <c r="G4853" s="109"/>
      <c r="H4853" s="109"/>
      <c r="I4853" s="110"/>
    </row>
    <row r="4854" spans="2:9">
      <c r="B4854" s="109"/>
      <c r="C4854" s="109"/>
      <c r="D4854" s="109"/>
      <c r="E4854" s="109"/>
      <c r="F4854" s="109"/>
      <c r="G4854" s="109"/>
      <c r="H4854" s="109"/>
      <c r="I4854" s="110"/>
    </row>
    <row r="4855" spans="2:9">
      <c r="B4855" s="109"/>
      <c r="C4855" s="109"/>
      <c r="D4855" s="109"/>
      <c r="E4855" s="109"/>
      <c r="F4855" s="109"/>
      <c r="G4855" s="109"/>
      <c r="H4855" s="109"/>
      <c r="I4855" s="110"/>
    </row>
    <row r="4856" spans="2:9">
      <c r="B4856" s="109"/>
      <c r="C4856" s="109"/>
      <c r="D4856" s="109"/>
      <c r="E4856" s="109"/>
      <c r="F4856" s="109"/>
      <c r="G4856" s="109"/>
      <c r="H4856" s="109"/>
      <c r="I4856" s="110"/>
    </row>
    <row r="4857" spans="2:9">
      <c r="B4857" s="109"/>
      <c r="C4857" s="109"/>
      <c r="D4857" s="109"/>
      <c r="E4857" s="109"/>
      <c r="F4857" s="109"/>
      <c r="G4857" s="109"/>
      <c r="H4857" s="109"/>
      <c r="I4857" s="110"/>
    </row>
    <row r="4858" spans="2:9">
      <c r="B4858" s="109"/>
      <c r="C4858" s="109"/>
      <c r="D4858" s="109"/>
      <c r="E4858" s="109"/>
      <c r="F4858" s="109"/>
      <c r="G4858" s="109"/>
      <c r="H4858" s="109"/>
      <c r="I4858" s="110"/>
    </row>
    <row r="4859" spans="2:9">
      <c r="B4859" s="109"/>
      <c r="C4859" s="109"/>
      <c r="D4859" s="109"/>
      <c r="E4859" s="109"/>
      <c r="F4859" s="109"/>
      <c r="G4859" s="109"/>
      <c r="H4859" s="109"/>
      <c r="I4859" s="110"/>
    </row>
    <row r="4860" spans="2:9">
      <c r="B4860" s="109"/>
      <c r="C4860" s="109"/>
      <c r="D4860" s="109"/>
      <c r="E4860" s="109"/>
      <c r="F4860" s="109"/>
      <c r="G4860" s="109"/>
      <c r="H4860" s="109"/>
      <c r="I4860" s="110"/>
    </row>
    <row r="4861" spans="2:9">
      <c r="B4861" s="109"/>
      <c r="C4861" s="109"/>
      <c r="D4861" s="109"/>
      <c r="E4861" s="109"/>
      <c r="F4861" s="109"/>
      <c r="G4861" s="109"/>
      <c r="H4861" s="109"/>
      <c r="I4861" s="110"/>
    </row>
    <row r="4862" spans="2:9">
      <c r="B4862" s="109"/>
      <c r="C4862" s="109"/>
      <c r="D4862" s="109"/>
      <c r="E4862" s="109"/>
      <c r="F4862" s="109"/>
      <c r="G4862" s="109"/>
      <c r="H4862" s="109"/>
      <c r="I4862" s="110"/>
    </row>
    <row r="4863" spans="2:9">
      <c r="B4863" s="109"/>
      <c r="C4863" s="109"/>
      <c r="D4863" s="109"/>
      <c r="E4863" s="109"/>
      <c r="F4863" s="109"/>
      <c r="G4863" s="109"/>
      <c r="H4863" s="109"/>
      <c r="I4863" s="110"/>
    </row>
    <row r="4864" spans="2:9">
      <c r="B4864" s="109"/>
      <c r="C4864" s="109"/>
      <c r="D4864" s="109"/>
      <c r="E4864" s="109"/>
      <c r="F4864" s="109"/>
      <c r="G4864" s="109"/>
      <c r="H4864" s="109"/>
      <c r="I4864" s="110"/>
    </row>
    <row r="4865" spans="2:9">
      <c r="B4865" s="109"/>
      <c r="C4865" s="109"/>
      <c r="D4865" s="109"/>
      <c r="E4865" s="109"/>
      <c r="F4865" s="109"/>
      <c r="G4865" s="109"/>
      <c r="H4865" s="109"/>
      <c r="I4865" s="110"/>
    </row>
    <row r="4866" spans="2:9">
      <c r="B4866" s="109"/>
      <c r="C4866" s="109"/>
      <c r="D4866" s="109"/>
      <c r="E4866" s="109"/>
      <c r="F4866" s="109"/>
      <c r="G4866" s="109"/>
      <c r="H4866" s="109"/>
      <c r="I4866" s="110"/>
    </row>
    <row r="4867" spans="2:9">
      <c r="B4867" s="109"/>
      <c r="C4867" s="109"/>
      <c r="D4867" s="109"/>
      <c r="E4867" s="109"/>
      <c r="F4867" s="109"/>
      <c r="G4867" s="109"/>
      <c r="H4867" s="109"/>
      <c r="I4867" s="110"/>
    </row>
    <row r="4868" spans="2:9">
      <c r="B4868" s="109"/>
      <c r="C4868" s="109"/>
      <c r="D4868" s="109"/>
      <c r="E4868" s="109"/>
      <c r="F4868" s="109"/>
      <c r="G4868" s="109"/>
      <c r="H4868" s="109"/>
      <c r="I4868" s="110"/>
    </row>
    <row r="4869" spans="2:9">
      <c r="B4869" s="109"/>
      <c r="C4869" s="109"/>
      <c r="D4869" s="109"/>
      <c r="E4869" s="109"/>
      <c r="F4869" s="109"/>
      <c r="G4869" s="109"/>
      <c r="H4869" s="109"/>
      <c r="I4869" s="110"/>
    </row>
    <row r="4870" spans="2:9">
      <c r="B4870" s="109"/>
      <c r="C4870" s="109"/>
      <c r="D4870" s="109"/>
      <c r="E4870" s="109"/>
      <c r="F4870" s="109"/>
      <c r="G4870" s="109"/>
      <c r="H4870" s="109"/>
      <c r="I4870" s="110"/>
    </row>
    <row r="4871" spans="2:9">
      <c r="B4871" s="109"/>
      <c r="C4871" s="109"/>
      <c r="D4871" s="109"/>
      <c r="E4871" s="109"/>
      <c r="F4871" s="109"/>
      <c r="G4871" s="109"/>
      <c r="H4871" s="109"/>
      <c r="I4871" s="110"/>
    </row>
    <row r="4872" spans="2:9">
      <c r="B4872" s="109"/>
      <c r="C4872" s="109"/>
      <c r="D4872" s="109"/>
      <c r="E4872" s="109"/>
      <c r="F4872" s="109"/>
      <c r="G4872" s="109"/>
      <c r="H4872" s="109"/>
      <c r="I4872" s="110"/>
    </row>
    <row r="4873" spans="2:9">
      <c r="B4873" s="109"/>
      <c r="C4873" s="109"/>
      <c r="D4873" s="109"/>
      <c r="E4873" s="109"/>
      <c r="F4873" s="109"/>
      <c r="G4873" s="109"/>
      <c r="H4873" s="109"/>
      <c r="I4873" s="110"/>
    </row>
    <row r="4874" spans="2:9">
      <c r="B4874" s="109"/>
      <c r="C4874" s="109"/>
      <c r="D4874" s="109"/>
      <c r="E4874" s="109"/>
      <c r="F4874" s="109"/>
      <c r="G4874" s="109"/>
      <c r="H4874" s="109"/>
      <c r="I4874" s="110"/>
    </row>
    <row r="4875" spans="2:9">
      <c r="B4875" s="109"/>
      <c r="C4875" s="109"/>
      <c r="D4875" s="109"/>
      <c r="E4875" s="109"/>
      <c r="F4875" s="109"/>
      <c r="G4875" s="109"/>
      <c r="H4875" s="109"/>
      <c r="I4875" s="110"/>
    </row>
    <row r="4876" spans="2:9">
      <c r="B4876" s="109"/>
      <c r="C4876" s="109"/>
      <c r="D4876" s="109"/>
      <c r="E4876" s="109"/>
      <c r="F4876" s="109"/>
      <c r="G4876" s="109"/>
      <c r="H4876" s="109"/>
      <c r="I4876" s="110"/>
    </row>
    <row r="4877" spans="2:9">
      <c r="B4877" s="109"/>
      <c r="C4877" s="109"/>
      <c r="D4877" s="109"/>
      <c r="E4877" s="109"/>
      <c r="F4877" s="109"/>
      <c r="G4877" s="109"/>
      <c r="H4877" s="109"/>
      <c r="I4877" s="110"/>
    </row>
    <row r="4878" spans="2:9">
      <c r="B4878" s="109"/>
      <c r="C4878" s="109"/>
      <c r="D4878" s="109"/>
      <c r="E4878" s="109"/>
      <c r="F4878" s="109"/>
      <c r="G4878" s="109"/>
      <c r="H4878" s="109"/>
      <c r="I4878" s="110"/>
    </row>
    <row r="4879" spans="2:9">
      <c r="B4879" s="109"/>
      <c r="C4879" s="109"/>
      <c r="D4879" s="109"/>
      <c r="E4879" s="109"/>
      <c r="F4879" s="109"/>
      <c r="G4879" s="109"/>
      <c r="H4879" s="109"/>
      <c r="I4879" s="110"/>
    </row>
    <row r="4880" spans="2:9">
      <c r="B4880" s="109"/>
      <c r="C4880" s="109"/>
      <c r="D4880" s="109"/>
      <c r="E4880" s="109"/>
      <c r="F4880" s="109"/>
      <c r="G4880" s="109"/>
      <c r="H4880" s="109"/>
      <c r="I4880" s="110"/>
    </row>
    <row r="4881" spans="2:9">
      <c r="B4881" s="109"/>
      <c r="C4881" s="109"/>
      <c r="D4881" s="109"/>
      <c r="E4881" s="109"/>
      <c r="F4881" s="109"/>
      <c r="G4881" s="109"/>
      <c r="H4881" s="109"/>
      <c r="I4881" s="110"/>
    </row>
    <row r="4882" spans="2:9">
      <c r="B4882" s="109"/>
      <c r="C4882" s="109"/>
      <c r="D4882" s="109"/>
      <c r="E4882" s="109"/>
      <c r="F4882" s="109"/>
      <c r="G4882" s="109"/>
      <c r="H4882" s="109"/>
      <c r="I4882" s="110"/>
    </row>
    <row r="4883" spans="2:9">
      <c r="B4883" s="109"/>
      <c r="C4883" s="109"/>
      <c r="D4883" s="109"/>
      <c r="E4883" s="109"/>
      <c r="F4883" s="109"/>
      <c r="G4883" s="109"/>
      <c r="H4883" s="109"/>
      <c r="I4883" s="110"/>
    </row>
    <row r="4884" spans="2:9">
      <c r="B4884" s="109"/>
      <c r="C4884" s="109"/>
      <c r="D4884" s="109"/>
      <c r="E4884" s="109"/>
      <c r="F4884" s="109"/>
      <c r="G4884" s="109"/>
      <c r="H4884" s="109"/>
      <c r="I4884" s="110"/>
    </row>
    <row r="4885" spans="2:9">
      <c r="B4885" s="109"/>
      <c r="C4885" s="109"/>
      <c r="D4885" s="109"/>
      <c r="E4885" s="109"/>
      <c r="F4885" s="109"/>
      <c r="G4885" s="109"/>
      <c r="H4885" s="109"/>
      <c r="I4885" s="110"/>
    </row>
    <row r="4886" spans="2:9">
      <c r="B4886" s="109"/>
      <c r="C4886" s="109"/>
      <c r="D4886" s="109"/>
      <c r="E4886" s="109"/>
      <c r="F4886" s="109"/>
      <c r="G4886" s="109"/>
      <c r="H4886" s="109"/>
      <c r="I4886" s="110"/>
    </row>
    <row r="4887" spans="2:9">
      <c r="B4887" s="109"/>
      <c r="C4887" s="109"/>
      <c r="D4887" s="109"/>
      <c r="E4887" s="109"/>
      <c r="F4887" s="109"/>
      <c r="G4887" s="109"/>
      <c r="H4887" s="109"/>
      <c r="I4887" s="110"/>
    </row>
    <row r="4888" spans="2:9">
      <c r="B4888" s="109"/>
      <c r="C4888" s="109"/>
      <c r="D4888" s="109"/>
      <c r="E4888" s="109"/>
      <c r="F4888" s="109"/>
      <c r="G4888" s="109"/>
      <c r="H4888" s="109"/>
      <c r="I4888" s="110"/>
    </row>
    <row r="4889" spans="2:9">
      <c r="B4889" s="109"/>
      <c r="C4889" s="109"/>
      <c r="D4889" s="109"/>
      <c r="E4889" s="109"/>
      <c r="F4889" s="109"/>
      <c r="G4889" s="109"/>
      <c r="H4889" s="109"/>
      <c r="I4889" s="110"/>
    </row>
    <row r="4890" spans="2:9">
      <c r="B4890" s="109"/>
      <c r="C4890" s="109"/>
      <c r="D4890" s="109"/>
      <c r="E4890" s="109"/>
      <c r="F4890" s="109"/>
      <c r="G4890" s="109"/>
      <c r="H4890" s="109"/>
      <c r="I4890" s="110"/>
    </row>
    <row r="4891" spans="2:9">
      <c r="B4891" s="109"/>
      <c r="C4891" s="109"/>
      <c r="D4891" s="109"/>
      <c r="E4891" s="109"/>
      <c r="F4891" s="109"/>
      <c r="G4891" s="109"/>
      <c r="H4891" s="109"/>
      <c r="I4891" s="110"/>
    </row>
    <row r="4892" spans="2:9">
      <c r="B4892" s="109"/>
      <c r="C4892" s="109"/>
      <c r="D4892" s="109"/>
      <c r="E4892" s="109"/>
      <c r="F4892" s="109"/>
      <c r="G4892" s="109"/>
      <c r="H4892" s="109"/>
      <c r="I4892" s="110"/>
    </row>
    <row r="4893" spans="2:9">
      <c r="B4893" s="109"/>
      <c r="C4893" s="109"/>
      <c r="D4893" s="109"/>
      <c r="E4893" s="109"/>
      <c r="F4893" s="109"/>
      <c r="G4893" s="109"/>
      <c r="H4893" s="109"/>
      <c r="I4893" s="110"/>
    </row>
    <row r="4894" spans="2:9">
      <c r="B4894" s="109"/>
      <c r="C4894" s="109"/>
      <c r="D4894" s="109"/>
      <c r="E4894" s="109"/>
      <c r="F4894" s="109"/>
      <c r="G4894" s="109"/>
      <c r="H4894" s="109"/>
      <c r="I4894" s="110"/>
    </row>
    <row r="4895" spans="2:9">
      <c r="B4895" s="109"/>
      <c r="C4895" s="109"/>
      <c r="D4895" s="109"/>
      <c r="E4895" s="109"/>
      <c r="F4895" s="109"/>
      <c r="G4895" s="109"/>
      <c r="H4895" s="109"/>
      <c r="I4895" s="110"/>
    </row>
    <row r="4896" spans="2:9">
      <c r="B4896" s="109"/>
      <c r="C4896" s="109"/>
      <c r="D4896" s="109"/>
      <c r="E4896" s="109"/>
      <c r="F4896" s="109"/>
      <c r="G4896" s="109"/>
      <c r="H4896" s="109"/>
      <c r="I4896" s="110"/>
    </row>
    <row r="4897" spans="2:9">
      <c r="B4897" s="109"/>
      <c r="C4897" s="109"/>
      <c r="D4897" s="109"/>
      <c r="E4897" s="109"/>
      <c r="F4897" s="109"/>
      <c r="G4897" s="109"/>
      <c r="H4897" s="109"/>
      <c r="I4897" s="110"/>
    </row>
    <row r="4898" spans="2:9">
      <c r="B4898" s="109"/>
      <c r="C4898" s="109"/>
      <c r="D4898" s="109"/>
      <c r="E4898" s="109"/>
      <c r="F4898" s="109"/>
      <c r="G4898" s="109"/>
      <c r="H4898" s="109"/>
      <c r="I4898" s="110"/>
    </row>
    <row r="4899" spans="2:9">
      <c r="B4899" s="109"/>
      <c r="C4899" s="109"/>
      <c r="D4899" s="109"/>
      <c r="E4899" s="109"/>
      <c r="F4899" s="109"/>
      <c r="G4899" s="109"/>
      <c r="H4899" s="109"/>
      <c r="I4899" s="110"/>
    </row>
    <row r="4900" spans="2:9">
      <c r="B4900" s="109"/>
      <c r="C4900" s="109"/>
      <c r="D4900" s="109"/>
      <c r="E4900" s="109"/>
      <c r="F4900" s="109"/>
      <c r="G4900" s="109"/>
      <c r="H4900" s="109"/>
      <c r="I4900" s="110"/>
    </row>
    <row r="4901" spans="2:9">
      <c r="B4901" s="109"/>
      <c r="C4901" s="109"/>
      <c r="D4901" s="109"/>
      <c r="E4901" s="109"/>
      <c r="F4901" s="109"/>
      <c r="G4901" s="109"/>
      <c r="H4901" s="109"/>
      <c r="I4901" s="110"/>
    </row>
    <row r="4902" spans="2:9">
      <c r="B4902" s="109"/>
      <c r="C4902" s="109"/>
      <c r="D4902" s="109"/>
      <c r="E4902" s="109"/>
      <c r="F4902" s="109"/>
      <c r="G4902" s="109"/>
      <c r="H4902" s="109"/>
      <c r="I4902" s="110"/>
    </row>
    <row r="4903" spans="2:9">
      <c r="B4903" s="109"/>
      <c r="C4903" s="109"/>
      <c r="D4903" s="109"/>
      <c r="E4903" s="109"/>
      <c r="F4903" s="109"/>
      <c r="G4903" s="109"/>
      <c r="H4903" s="109"/>
      <c r="I4903" s="110"/>
    </row>
    <row r="4904" spans="2:9">
      <c r="B4904" s="109"/>
      <c r="C4904" s="109"/>
      <c r="D4904" s="109"/>
      <c r="E4904" s="109"/>
      <c r="F4904" s="109"/>
      <c r="G4904" s="109"/>
      <c r="H4904" s="109"/>
      <c r="I4904" s="110"/>
    </row>
    <row r="4905" spans="2:9">
      <c r="B4905" s="109"/>
      <c r="C4905" s="109"/>
      <c r="D4905" s="109"/>
      <c r="E4905" s="109"/>
      <c r="F4905" s="109"/>
      <c r="G4905" s="109"/>
      <c r="H4905" s="109"/>
      <c r="I4905" s="110"/>
    </row>
    <row r="4906" spans="2:9">
      <c r="B4906" s="109"/>
      <c r="C4906" s="109"/>
      <c r="D4906" s="109"/>
      <c r="E4906" s="109"/>
      <c r="F4906" s="109"/>
      <c r="G4906" s="109"/>
      <c r="H4906" s="109"/>
      <c r="I4906" s="110"/>
    </row>
    <row r="4907" spans="2:9">
      <c r="B4907" s="109"/>
      <c r="C4907" s="109"/>
      <c r="D4907" s="109"/>
      <c r="E4907" s="109"/>
      <c r="F4907" s="109"/>
      <c r="G4907" s="109"/>
      <c r="H4907" s="109"/>
      <c r="I4907" s="110"/>
    </row>
    <row r="4908" spans="2:9">
      <c r="B4908" s="109"/>
      <c r="C4908" s="109"/>
      <c r="D4908" s="109"/>
      <c r="E4908" s="109"/>
      <c r="F4908" s="109"/>
      <c r="G4908" s="109"/>
      <c r="H4908" s="109"/>
      <c r="I4908" s="110"/>
    </row>
    <row r="4909" spans="2:9">
      <c r="B4909" s="109"/>
      <c r="C4909" s="109"/>
      <c r="D4909" s="109"/>
      <c r="E4909" s="109"/>
      <c r="F4909" s="109"/>
      <c r="G4909" s="109"/>
      <c r="H4909" s="109"/>
      <c r="I4909" s="110"/>
    </row>
    <row r="4910" spans="2:9">
      <c r="B4910" s="109"/>
      <c r="C4910" s="109"/>
      <c r="D4910" s="109"/>
      <c r="E4910" s="109"/>
      <c r="F4910" s="109"/>
      <c r="G4910" s="109"/>
      <c r="H4910" s="109"/>
      <c r="I4910" s="110"/>
    </row>
    <row r="4911" spans="2:9">
      <c r="B4911" s="109"/>
      <c r="C4911" s="109"/>
      <c r="D4911" s="109"/>
      <c r="E4911" s="109"/>
      <c r="F4911" s="109"/>
      <c r="G4911" s="109"/>
      <c r="H4911" s="109"/>
      <c r="I4911" s="110"/>
    </row>
    <row r="4912" spans="2:9">
      <c r="B4912" s="109"/>
      <c r="C4912" s="109"/>
      <c r="D4912" s="109"/>
      <c r="E4912" s="109"/>
      <c r="F4912" s="109"/>
      <c r="G4912" s="109"/>
      <c r="H4912" s="109"/>
      <c r="I4912" s="110"/>
    </row>
    <row r="4913" spans="2:9">
      <c r="B4913" s="109"/>
      <c r="C4913" s="109"/>
      <c r="D4913" s="109"/>
      <c r="E4913" s="109"/>
      <c r="F4913" s="109"/>
      <c r="G4913" s="109"/>
      <c r="H4913" s="109"/>
      <c r="I4913" s="110"/>
    </row>
    <row r="4914" spans="2:9">
      <c r="B4914" s="109"/>
      <c r="C4914" s="109"/>
      <c r="D4914" s="109"/>
      <c r="E4914" s="109"/>
      <c r="F4914" s="109"/>
      <c r="G4914" s="109"/>
      <c r="H4914" s="109"/>
      <c r="I4914" s="110"/>
    </row>
    <row r="4915" spans="2:9">
      <c r="B4915" s="109"/>
      <c r="C4915" s="109"/>
      <c r="D4915" s="109"/>
      <c r="E4915" s="109"/>
      <c r="F4915" s="109"/>
      <c r="G4915" s="109"/>
      <c r="H4915" s="109"/>
      <c r="I4915" s="110"/>
    </row>
    <row r="4916" spans="2:9">
      <c r="B4916" s="109"/>
      <c r="C4916" s="109"/>
      <c r="D4916" s="109"/>
      <c r="E4916" s="109"/>
      <c r="F4916" s="109"/>
      <c r="G4916" s="109"/>
      <c r="H4916" s="109"/>
      <c r="I4916" s="110"/>
    </row>
    <row r="4917" spans="2:9">
      <c r="B4917" s="109"/>
      <c r="C4917" s="109"/>
      <c r="D4917" s="109"/>
      <c r="E4917" s="109"/>
      <c r="F4917" s="109"/>
      <c r="G4917" s="109"/>
      <c r="H4917" s="109"/>
      <c r="I4917" s="110"/>
    </row>
    <row r="4918" spans="2:9">
      <c r="B4918" s="109"/>
      <c r="C4918" s="109"/>
      <c r="D4918" s="109"/>
      <c r="E4918" s="109"/>
      <c r="F4918" s="109"/>
      <c r="G4918" s="109"/>
      <c r="H4918" s="109"/>
      <c r="I4918" s="110"/>
    </row>
    <row r="4919" spans="2:9">
      <c r="B4919" s="109"/>
      <c r="C4919" s="109"/>
      <c r="D4919" s="109"/>
      <c r="E4919" s="109"/>
      <c r="F4919" s="109"/>
      <c r="G4919" s="109"/>
      <c r="H4919" s="109"/>
      <c r="I4919" s="110"/>
    </row>
    <row r="4920" spans="2:9">
      <c r="B4920" s="109"/>
      <c r="C4920" s="109"/>
      <c r="D4920" s="109"/>
      <c r="E4920" s="109"/>
      <c r="F4920" s="109"/>
      <c r="G4920" s="109"/>
      <c r="H4920" s="109"/>
      <c r="I4920" s="110"/>
    </row>
    <row r="4921" spans="2:9">
      <c r="B4921" s="109"/>
      <c r="C4921" s="109"/>
      <c r="D4921" s="109"/>
      <c r="E4921" s="109"/>
      <c r="F4921" s="109"/>
      <c r="G4921" s="109"/>
      <c r="H4921" s="109"/>
      <c r="I4921" s="110"/>
    </row>
    <row r="4922" spans="2:9">
      <c r="B4922" s="109"/>
      <c r="C4922" s="109"/>
      <c r="D4922" s="109"/>
      <c r="E4922" s="109"/>
      <c r="F4922" s="109"/>
      <c r="G4922" s="109"/>
      <c r="H4922" s="109"/>
      <c r="I4922" s="110"/>
    </row>
    <row r="4923" spans="2:9">
      <c r="B4923" s="109"/>
      <c r="C4923" s="109"/>
      <c r="D4923" s="109"/>
      <c r="E4923" s="109"/>
      <c r="F4923" s="109"/>
      <c r="G4923" s="109"/>
      <c r="H4923" s="109"/>
      <c r="I4923" s="110"/>
    </row>
    <row r="4924" spans="2:9">
      <c r="B4924" s="109"/>
      <c r="C4924" s="109"/>
      <c r="D4924" s="109"/>
      <c r="E4924" s="109"/>
      <c r="F4924" s="109"/>
      <c r="G4924" s="109"/>
      <c r="H4924" s="109"/>
      <c r="I4924" s="110"/>
    </row>
    <row r="4925" spans="2:9">
      <c r="B4925" s="109"/>
      <c r="C4925" s="109"/>
      <c r="D4925" s="109"/>
      <c r="E4925" s="109"/>
      <c r="F4925" s="109"/>
      <c r="G4925" s="109"/>
      <c r="H4925" s="109"/>
      <c r="I4925" s="110"/>
    </row>
    <row r="4926" spans="2:9">
      <c r="B4926" s="109"/>
      <c r="C4926" s="109"/>
      <c r="D4926" s="109"/>
      <c r="E4926" s="109"/>
      <c r="F4926" s="109"/>
      <c r="G4926" s="109"/>
      <c r="H4926" s="109"/>
      <c r="I4926" s="110"/>
    </row>
    <row r="4927" spans="2:9">
      <c r="B4927" s="109"/>
      <c r="C4927" s="109"/>
      <c r="D4927" s="109"/>
      <c r="E4927" s="109"/>
      <c r="F4927" s="109"/>
      <c r="G4927" s="109"/>
      <c r="H4927" s="109"/>
      <c r="I4927" s="110"/>
    </row>
    <row r="4928" spans="2:9">
      <c r="B4928" s="109"/>
      <c r="C4928" s="109"/>
      <c r="D4928" s="109"/>
      <c r="E4928" s="109"/>
      <c r="F4928" s="109"/>
      <c r="G4928" s="109"/>
      <c r="H4928" s="109"/>
      <c r="I4928" s="110"/>
    </row>
    <row r="4929" spans="2:9">
      <c r="B4929" s="109"/>
      <c r="C4929" s="109"/>
      <c r="D4929" s="109"/>
      <c r="E4929" s="109"/>
      <c r="F4929" s="109"/>
      <c r="G4929" s="109"/>
      <c r="H4929" s="109"/>
      <c r="I4929" s="110"/>
    </row>
    <row r="4930" spans="2:9">
      <c r="B4930" s="109"/>
      <c r="C4930" s="109"/>
      <c r="D4930" s="109"/>
      <c r="E4930" s="109"/>
      <c r="F4930" s="109"/>
      <c r="G4930" s="109"/>
      <c r="H4930" s="109"/>
      <c r="I4930" s="110"/>
    </row>
    <row r="4931" spans="2:9">
      <c r="B4931" s="109"/>
      <c r="C4931" s="109"/>
      <c r="D4931" s="109"/>
      <c r="E4931" s="109"/>
      <c r="F4931" s="109"/>
      <c r="G4931" s="109"/>
      <c r="H4931" s="109"/>
      <c r="I4931" s="110"/>
    </row>
    <row r="4932" spans="2:9">
      <c r="B4932" s="109"/>
      <c r="C4932" s="109"/>
      <c r="D4932" s="109"/>
      <c r="E4932" s="109"/>
      <c r="F4932" s="109"/>
      <c r="G4932" s="109"/>
      <c r="H4932" s="109"/>
      <c r="I4932" s="110"/>
    </row>
    <row r="4933" spans="2:9">
      <c r="B4933" s="109"/>
      <c r="C4933" s="109"/>
      <c r="D4933" s="109"/>
      <c r="E4933" s="109"/>
      <c r="F4933" s="109"/>
      <c r="G4933" s="109"/>
      <c r="H4933" s="109"/>
      <c r="I4933" s="110"/>
    </row>
    <row r="4934" spans="2:9">
      <c r="B4934" s="109"/>
      <c r="C4934" s="109"/>
      <c r="D4934" s="109"/>
      <c r="E4934" s="109"/>
      <c r="F4934" s="109"/>
      <c r="G4934" s="109"/>
      <c r="H4934" s="109"/>
      <c r="I4934" s="110"/>
    </row>
    <row r="4935" spans="2:9">
      <c r="B4935" s="109"/>
      <c r="C4935" s="109"/>
      <c r="D4935" s="109"/>
      <c r="E4935" s="109"/>
      <c r="F4935" s="109"/>
      <c r="G4935" s="109"/>
      <c r="H4935" s="109"/>
      <c r="I4935" s="110"/>
    </row>
    <row r="4936" spans="2:9">
      <c r="B4936" s="109"/>
      <c r="C4936" s="109"/>
      <c r="D4936" s="109"/>
      <c r="E4936" s="109"/>
      <c r="F4936" s="109"/>
      <c r="G4936" s="109"/>
      <c r="H4936" s="109"/>
      <c r="I4936" s="110"/>
    </row>
    <row r="4937" spans="2:9">
      <c r="B4937" s="109"/>
      <c r="C4937" s="109"/>
      <c r="D4937" s="109"/>
      <c r="E4937" s="109"/>
      <c r="F4937" s="109"/>
      <c r="G4937" s="109"/>
      <c r="H4937" s="109"/>
      <c r="I4937" s="110"/>
    </row>
    <row r="4938" spans="2:9">
      <c r="B4938" s="109"/>
      <c r="C4938" s="109"/>
      <c r="D4938" s="109"/>
      <c r="E4938" s="109"/>
      <c r="F4938" s="109"/>
      <c r="G4938" s="109"/>
      <c r="H4938" s="109"/>
      <c r="I4938" s="110"/>
    </row>
    <row r="4939" spans="2:9">
      <c r="B4939" s="109"/>
      <c r="C4939" s="109"/>
      <c r="D4939" s="109"/>
      <c r="E4939" s="109"/>
      <c r="F4939" s="109"/>
      <c r="G4939" s="109"/>
      <c r="H4939" s="109"/>
      <c r="I4939" s="110"/>
    </row>
    <row r="4940" spans="2:9">
      <c r="B4940" s="109"/>
      <c r="C4940" s="109"/>
      <c r="D4940" s="109"/>
      <c r="E4940" s="109"/>
      <c r="F4940" s="109"/>
      <c r="G4940" s="109"/>
      <c r="H4940" s="109"/>
      <c r="I4940" s="110"/>
    </row>
    <row r="4941" spans="2:9">
      <c r="B4941" s="109"/>
      <c r="C4941" s="109"/>
      <c r="D4941" s="109"/>
      <c r="E4941" s="109"/>
      <c r="F4941" s="109"/>
      <c r="G4941" s="109"/>
      <c r="H4941" s="109"/>
      <c r="I4941" s="110"/>
    </row>
    <row r="4942" spans="2:9">
      <c r="B4942" s="109"/>
      <c r="C4942" s="109"/>
      <c r="D4942" s="109"/>
      <c r="E4942" s="109"/>
      <c r="F4942" s="109"/>
      <c r="G4942" s="109"/>
      <c r="H4942" s="109"/>
      <c r="I4942" s="110"/>
    </row>
    <row r="4943" spans="2:9">
      <c r="B4943" s="109"/>
      <c r="C4943" s="109"/>
      <c r="D4943" s="109"/>
      <c r="E4943" s="109"/>
      <c r="F4943" s="109"/>
      <c r="G4943" s="109"/>
      <c r="H4943" s="109"/>
      <c r="I4943" s="110"/>
    </row>
    <row r="4944" spans="2:9">
      <c r="B4944" s="109"/>
      <c r="C4944" s="109"/>
      <c r="D4944" s="109"/>
      <c r="E4944" s="109"/>
      <c r="F4944" s="109"/>
      <c r="G4944" s="109"/>
      <c r="H4944" s="109"/>
      <c r="I4944" s="110"/>
    </row>
    <row r="4945" spans="2:9">
      <c r="B4945" s="109"/>
      <c r="C4945" s="109"/>
      <c r="D4945" s="109"/>
      <c r="E4945" s="109"/>
      <c r="F4945" s="109"/>
      <c r="G4945" s="109"/>
      <c r="H4945" s="109"/>
      <c r="I4945" s="110"/>
    </row>
    <row r="4946" spans="2:9">
      <c r="B4946" s="109"/>
      <c r="C4946" s="109"/>
      <c r="D4946" s="109"/>
      <c r="E4946" s="109"/>
      <c r="F4946" s="109"/>
      <c r="G4946" s="109"/>
      <c r="H4946" s="109"/>
      <c r="I4946" s="110"/>
    </row>
    <row r="4947" spans="2:9">
      <c r="B4947" s="109"/>
      <c r="C4947" s="109"/>
      <c r="D4947" s="109"/>
      <c r="E4947" s="109"/>
      <c r="F4947" s="109"/>
      <c r="G4947" s="109"/>
      <c r="H4947" s="109"/>
      <c r="I4947" s="110"/>
    </row>
    <row r="4948" spans="2:9">
      <c r="B4948" s="109"/>
      <c r="C4948" s="109"/>
      <c r="D4948" s="109"/>
      <c r="E4948" s="109"/>
      <c r="F4948" s="109"/>
      <c r="G4948" s="109"/>
      <c r="H4948" s="109"/>
      <c r="I4948" s="110"/>
    </row>
    <row r="4949" spans="2:9">
      <c r="B4949" s="109"/>
      <c r="C4949" s="109"/>
      <c r="D4949" s="109"/>
      <c r="E4949" s="109"/>
      <c r="F4949" s="109"/>
      <c r="G4949" s="109"/>
      <c r="H4949" s="109"/>
      <c r="I4949" s="110"/>
    </row>
    <row r="4950" spans="2:9">
      <c r="B4950" s="109"/>
      <c r="C4950" s="109"/>
      <c r="D4950" s="109"/>
      <c r="E4950" s="109"/>
      <c r="F4950" s="109"/>
      <c r="G4950" s="109"/>
      <c r="H4950" s="109"/>
      <c r="I4950" s="110"/>
    </row>
    <row r="4951" spans="2:9">
      <c r="B4951" s="109"/>
      <c r="C4951" s="109"/>
      <c r="D4951" s="109"/>
      <c r="E4951" s="109"/>
      <c r="F4951" s="109"/>
      <c r="G4951" s="109"/>
      <c r="H4951" s="109"/>
      <c r="I4951" s="110"/>
    </row>
    <row r="4952" spans="2:9">
      <c r="B4952" s="109"/>
      <c r="C4952" s="109"/>
      <c r="D4952" s="109"/>
      <c r="E4952" s="109"/>
      <c r="F4952" s="109"/>
      <c r="G4952" s="109"/>
      <c r="H4952" s="109"/>
      <c r="I4952" s="110"/>
    </row>
    <row r="4953" spans="2:9">
      <c r="B4953" s="109"/>
      <c r="C4953" s="109"/>
      <c r="D4953" s="109"/>
      <c r="E4953" s="109"/>
      <c r="F4953" s="109"/>
      <c r="G4953" s="109"/>
      <c r="H4953" s="109"/>
      <c r="I4953" s="110"/>
    </row>
    <row r="4954" spans="2:9">
      <c r="B4954" s="109"/>
      <c r="C4954" s="109"/>
      <c r="D4954" s="109"/>
      <c r="E4954" s="109"/>
      <c r="F4954" s="109"/>
      <c r="G4954" s="109"/>
      <c r="H4954" s="109"/>
      <c r="I4954" s="110"/>
    </row>
    <row r="4955" spans="2:9">
      <c r="B4955" s="109"/>
      <c r="C4955" s="109"/>
      <c r="D4955" s="109"/>
      <c r="E4955" s="109"/>
      <c r="F4955" s="109"/>
      <c r="G4955" s="109"/>
      <c r="H4955" s="109"/>
      <c r="I4955" s="110"/>
    </row>
    <row r="4956" spans="2:9">
      <c r="B4956" s="109"/>
      <c r="C4956" s="109"/>
      <c r="D4956" s="109"/>
      <c r="E4956" s="109"/>
      <c r="F4956" s="109"/>
      <c r="G4956" s="109"/>
      <c r="H4956" s="109"/>
      <c r="I4956" s="110"/>
    </row>
    <row r="4957" spans="2:9">
      <c r="B4957" s="109"/>
      <c r="C4957" s="109"/>
      <c r="D4957" s="109"/>
      <c r="E4957" s="109"/>
      <c r="F4957" s="109"/>
      <c r="G4957" s="109"/>
      <c r="H4957" s="109"/>
      <c r="I4957" s="110"/>
    </row>
    <row r="4958" spans="2:9">
      <c r="B4958" s="109"/>
      <c r="C4958" s="109"/>
      <c r="D4958" s="109"/>
      <c r="E4958" s="109"/>
      <c r="F4958" s="109"/>
      <c r="G4958" s="109"/>
      <c r="H4958" s="109"/>
      <c r="I4958" s="110"/>
    </row>
    <row r="4959" spans="2:9">
      <c r="B4959" s="109"/>
      <c r="C4959" s="109"/>
      <c r="D4959" s="109"/>
      <c r="E4959" s="109"/>
      <c r="F4959" s="109"/>
      <c r="G4959" s="109"/>
      <c r="H4959" s="109"/>
      <c r="I4959" s="110"/>
    </row>
    <row r="4960" spans="2:9">
      <c r="B4960" s="109"/>
      <c r="C4960" s="109"/>
      <c r="D4960" s="109"/>
      <c r="E4960" s="109"/>
      <c r="F4960" s="109"/>
      <c r="G4960" s="109"/>
      <c r="H4960" s="109"/>
      <c r="I4960" s="110"/>
    </row>
    <row r="4961" spans="2:9">
      <c r="B4961" s="109"/>
      <c r="C4961" s="109"/>
      <c r="D4961" s="109"/>
      <c r="E4961" s="109"/>
      <c r="F4961" s="109"/>
      <c r="G4961" s="109"/>
      <c r="H4961" s="109"/>
      <c r="I4961" s="110"/>
    </row>
    <row r="4962" spans="2:9">
      <c r="B4962" s="109"/>
      <c r="C4962" s="109"/>
      <c r="D4962" s="109"/>
      <c r="E4962" s="109"/>
      <c r="F4962" s="109"/>
      <c r="G4962" s="109"/>
      <c r="H4962" s="109"/>
      <c r="I4962" s="110"/>
    </row>
    <row r="4963" spans="2:9">
      <c r="B4963" s="109"/>
      <c r="C4963" s="109"/>
      <c r="D4963" s="109"/>
      <c r="E4963" s="109"/>
      <c r="F4963" s="109"/>
      <c r="G4963" s="109"/>
      <c r="H4963" s="109"/>
      <c r="I4963" s="110"/>
    </row>
    <row r="4964" spans="2:9">
      <c r="B4964" s="109"/>
      <c r="C4964" s="109"/>
      <c r="D4964" s="109"/>
      <c r="E4964" s="109"/>
      <c r="F4964" s="109"/>
      <c r="G4964" s="109"/>
      <c r="H4964" s="109"/>
      <c r="I4964" s="110"/>
    </row>
    <row r="4965" spans="2:9">
      <c r="B4965" s="109"/>
      <c r="C4965" s="109"/>
      <c r="D4965" s="109"/>
      <c r="E4965" s="109"/>
      <c r="F4965" s="109"/>
      <c r="G4965" s="109"/>
      <c r="H4965" s="109"/>
      <c r="I4965" s="110"/>
    </row>
    <row r="4966" spans="2:9">
      <c r="B4966" s="109"/>
      <c r="C4966" s="109"/>
      <c r="D4966" s="109"/>
      <c r="E4966" s="109"/>
      <c r="F4966" s="109"/>
      <c r="G4966" s="109"/>
      <c r="H4966" s="109"/>
      <c r="I4966" s="110"/>
    </row>
    <row r="4967" spans="2:9">
      <c r="B4967" s="109"/>
      <c r="C4967" s="109"/>
      <c r="D4967" s="109"/>
      <c r="E4967" s="109"/>
      <c r="F4967" s="109"/>
      <c r="G4967" s="109"/>
      <c r="H4967" s="109"/>
      <c r="I4967" s="110"/>
    </row>
    <row r="4968" spans="2:9">
      <c r="B4968" s="109"/>
      <c r="C4968" s="109"/>
      <c r="D4968" s="109"/>
      <c r="E4968" s="109"/>
      <c r="F4968" s="109"/>
      <c r="G4968" s="109"/>
      <c r="H4968" s="109"/>
      <c r="I4968" s="110"/>
    </row>
    <row r="4969" spans="2:9">
      <c r="B4969" s="109"/>
      <c r="C4969" s="109"/>
      <c r="D4969" s="109"/>
      <c r="E4969" s="109"/>
      <c r="F4969" s="109"/>
      <c r="G4969" s="109"/>
      <c r="H4969" s="109"/>
      <c r="I4969" s="110"/>
    </row>
    <row r="4970" spans="2:9">
      <c r="B4970" s="109"/>
      <c r="C4970" s="109"/>
      <c r="D4970" s="109"/>
      <c r="E4970" s="109"/>
      <c r="F4970" s="109"/>
      <c r="G4970" s="109"/>
      <c r="H4970" s="109"/>
      <c r="I4970" s="110"/>
    </row>
    <row r="4971" spans="2:9">
      <c r="B4971" s="109"/>
      <c r="C4971" s="109"/>
      <c r="D4971" s="109"/>
      <c r="E4971" s="109"/>
      <c r="F4971" s="109"/>
      <c r="G4971" s="109"/>
      <c r="H4971" s="109"/>
      <c r="I4971" s="110"/>
    </row>
    <row r="4972" spans="2:9">
      <c r="B4972" s="109"/>
      <c r="C4972" s="109"/>
      <c r="D4972" s="109"/>
      <c r="E4972" s="109"/>
      <c r="F4972" s="109"/>
      <c r="G4972" s="109"/>
      <c r="H4972" s="109"/>
      <c r="I4972" s="110"/>
    </row>
    <row r="4973" spans="2:9">
      <c r="B4973" s="109"/>
      <c r="C4973" s="109"/>
      <c r="D4973" s="109"/>
      <c r="E4973" s="109"/>
      <c r="F4973" s="109"/>
      <c r="G4973" s="109"/>
      <c r="H4973" s="109"/>
      <c r="I4973" s="110"/>
    </row>
    <row r="4974" spans="2:9">
      <c r="B4974" s="109"/>
      <c r="C4974" s="109"/>
      <c r="D4974" s="109"/>
      <c r="E4974" s="109"/>
      <c r="F4974" s="109"/>
      <c r="G4974" s="109"/>
      <c r="H4974" s="109"/>
      <c r="I4974" s="110"/>
    </row>
    <row r="4975" spans="2:9">
      <c r="B4975" s="109"/>
      <c r="C4975" s="109"/>
      <c r="D4975" s="109"/>
      <c r="E4975" s="109"/>
      <c r="F4975" s="109"/>
      <c r="G4975" s="109"/>
      <c r="H4975" s="109"/>
      <c r="I4975" s="110"/>
    </row>
    <row r="4976" spans="2:9">
      <c r="B4976" s="109"/>
      <c r="C4976" s="109"/>
      <c r="D4976" s="109"/>
      <c r="E4976" s="109"/>
      <c r="F4976" s="109"/>
      <c r="G4976" s="109"/>
      <c r="H4976" s="109"/>
      <c r="I4976" s="110"/>
    </row>
    <row r="4977" spans="2:9">
      <c r="B4977" s="109"/>
      <c r="C4977" s="109"/>
      <c r="D4977" s="109"/>
      <c r="E4977" s="109"/>
      <c r="F4977" s="109"/>
      <c r="G4977" s="109"/>
      <c r="H4977" s="109"/>
      <c r="I4977" s="110"/>
    </row>
    <row r="4978" spans="2:9">
      <c r="B4978" s="109"/>
      <c r="C4978" s="109"/>
      <c r="D4978" s="109"/>
      <c r="E4978" s="109"/>
      <c r="F4978" s="109"/>
      <c r="G4978" s="109"/>
      <c r="H4978" s="109"/>
      <c r="I4978" s="110"/>
    </row>
    <row r="4979" spans="2:9">
      <c r="B4979" s="109"/>
      <c r="C4979" s="109"/>
      <c r="D4979" s="109"/>
      <c r="E4979" s="109"/>
      <c r="F4979" s="109"/>
      <c r="G4979" s="109"/>
      <c r="H4979" s="109"/>
      <c r="I4979" s="110"/>
    </row>
    <row r="4980" spans="2:9">
      <c r="B4980" s="109"/>
      <c r="C4980" s="109"/>
      <c r="D4980" s="109"/>
      <c r="E4980" s="109"/>
      <c r="F4980" s="109"/>
      <c r="G4980" s="109"/>
      <c r="H4980" s="109"/>
      <c r="I4980" s="110"/>
    </row>
    <row r="4981" spans="2:9">
      <c r="B4981" s="109"/>
      <c r="C4981" s="109"/>
      <c r="D4981" s="109"/>
      <c r="E4981" s="109"/>
      <c r="F4981" s="109"/>
      <c r="G4981" s="109"/>
      <c r="H4981" s="109"/>
      <c r="I4981" s="110"/>
    </row>
    <row r="4982" spans="2:9">
      <c r="B4982" s="109"/>
      <c r="C4982" s="109"/>
      <c r="D4982" s="109"/>
      <c r="E4982" s="109"/>
      <c r="F4982" s="109"/>
      <c r="G4982" s="109"/>
      <c r="H4982" s="109"/>
      <c r="I4982" s="110"/>
    </row>
    <row r="4983" spans="2:9">
      <c r="B4983" s="109"/>
      <c r="C4983" s="109"/>
      <c r="D4983" s="109"/>
      <c r="E4983" s="109"/>
      <c r="F4983" s="109"/>
      <c r="G4983" s="109"/>
      <c r="H4983" s="109"/>
      <c r="I4983" s="110"/>
    </row>
    <row r="4984" spans="2:9">
      <c r="B4984" s="109"/>
      <c r="C4984" s="109"/>
      <c r="D4984" s="109"/>
      <c r="E4984" s="109"/>
      <c r="F4984" s="109"/>
      <c r="G4984" s="109"/>
      <c r="H4984" s="109"/>
      <c r="I4984" s="110"/>
    </row>
    <row r="4985" spans="2:9">
      <c r="B4985" s="109"/>
      <c r="C4985" s="109"/>
      <c r="D4985" s="109"/>
      <c r="E4985" s="109"/>
      <c r="F4985" s="109"/>
      <c r="G4985" s="109"/>
      <c r="H4985" s="109"/>
      <c r="I4985" s="110"/>
    </row>
    <row r="4986" spans="2:9">
      <c r="B4986" s="109"/>
      <c r="C4986" s="109"/>
      <c r="D4986" s="109"/>
      <c r="E4986" s="109"/>
      <c r="F4986" s="109"/>
      <c r="G4986" s="109"/>
      <c r="H4986" s="109"/>
      <c r="I4986" s="110"/>
    </row>
    <row r="4987" spans="2:9">
      <c r="B4987" s="109"/>
      <c r="C4987" s="109"/>
      <c r="D4987" s="109"/>
      <c r="E4987" s="109"/>
      <c r="F4987" s="109"/>
      <c r="G4987" s="109"/>
      <c r="H4987" s="109"/>
      <c r="I4987" s="110"/>
    </row>
    <row r="4988" spans="2:9">
      <c r="B4988" s="109"/>
      <c r="C4988" s="109"/>
      <c r="D4988" s="109"/>
      <c r="E4988" s="109"/>
      <c r="F4988" s="109"/>
      <c r="G4988" s="109"/>
      <c r="H4988" s="109"/>
      <c r="I4988" s="110"/>
    </row>
    <row r="4989" spans="2:9">
      <c r="B4989" s="109"/>
      <c r="C4989" s="109"/>
      <c r="D4989" s="109"/>
      <c r="E4989" s="109"/>
      <c r="F4989" s="109"/>
      <c r="G4989" s="109"/>
      <c r="H4989" s="109"/>
      <c r="I4989" s="110"/>
    </row>
    <row r="4990" spans="2:9">
      <c r="B4990" s="109"/>
      <c r="C4990" s="109"/>
      <c r="D4990" s="109"/>
      <c r="E4990" s="109"/>
      <c r="F4990" s="109"/>
      <c r="G4990" s="109"/>
      <c r="H4990" s="109"/>
      <c r="I4990" s="110"/>
    </row>
    <row r="4991" spans="2:9">
      <c r="B4991" s="109"/>
      <c r="C4991" s="109"/>
      <c r="D4991" s="109"/>
      <c r="E4991" s="109"/>
      <c r="F4991" s="109"/>
      <c r="G4991" s="109"/>
      <c r="H4991" s="109"/>
      <c r="I4991" s="110"/>
    </row>
    <row r="4992" spans="2:9">
      <c r="B4992" s="109"/>
      <c r="C4992" s="109"/>
      <c r="D4992" s="109"/>
      <c r="E4992" s="109"/>
      <c r="F4992" s="109"/>
      <c r="G4992" s="109"/>
      <c r="H4992" s="109"/>
      <c r="I4992" s="110"/>
    </row>
    <row r="4993" spans="2:9">
      <c r="B4993" s="109"/>
      <c r="C4993" s="109"/>
      <c r="D4993" s="109"/>
      <c r="E4993" s="109"/>
      <c r="F4993" s="109"/>
      <c r="G4993" s="109"/>
      <c r="H4993" s="109"/>
      <c r="I4993" s="110"/>
    </row>
    <row r="4994" spans="2:9">
      <c r="B4994" s="109"/>
      <c r="C4994" s="109"/>
      <c r="D4994" s="109"/>
      <c r="E4994" s="109"/>
      <c r="F4994" s="109"/>
      <c r="G4994" s="109"/>
      <c r="H4994" s="109"/>
      <c r="I4994" s="110"/>
    </row>
    <row r="4995" spans="2:9">
      <c r="B4995" s="109"/>
      <c r="C4995" s="109"/>
      <c r="D4995" s="109"/>
      <c r="E4995" s="109"/>
      <c r="F4995" s="109"/>
      <c r="G4995" s="109"/>
      <c r="H4995" s="109"/>
      <c r="I4995" s="110"/>
    </row>
    <row r="4996" spans="2:9">
      <c r="B4996" s="109"/>
      <c r="C4996" s="109"/>
      <c r="D4996" s="109"/>
      <c r="E4996" s="109"/>
      <c r="F4996" s="109"/>
      <c r="G4996" s="109"/>
      <c r="H4996" s="109"/>
      <c r="I4996" s="110"/>
    </row>
    <row r="4997" spans="2:9">
      <c r="B4997" s="109"/>
      <c r="C4997" s="109"/>
      <c r="D4997" s="109"/>
      <c r="E4997" s="109"/>
      <c r="F4997" s="109"/>
      <c r="G4997" s="109"/>
      <c r="H4997" s="109"/>
      <c r="I4997" s="110"/>
    </row>
    <row r="4998" spans="2:9">
      <c r="B4998" s="109"/>
      <c r="C4998" s="109"/>
      <c r="D4998" s="109"/>
      <c r="E4998" s="109"/>
      <c r="F4998" s="109"/>
      <c r="G4998" s="109"/>
      <c r="H4998" s="109"/>
      <c r="I4998" s="110"/>
    </row>
    <row r="4999" spans="2:9">
      <c r="B4999" s="109"/>
      <c r="C4999" s="109"/>
      <c r="D4999" s="109"/>
      <c r="E4999" s="109"/>
      <c r="F4999" s="109"/>
      <c r="G4999" s="109"/>
      <c r="H4999" s="109"/>
      <c r="I4999" s="110"/>
    </row>
    <row r="5000" spans="2:9">
      <c r="B5000" s="109"/>
      <c r="C5000" s="109"/>
      <c r="D5000" s="109"/>
      <c r="E5000" s="109"/>
      <c r="F5000" s="109"/>
      <c r="G5000" s="109"/>
      <c r="H5000" s="109"/>
      <c r="I5000" s="110"/>
    </row>
    <row r="5001" spans="2:9">
      <c r="B5001" s="109"/>
      <c r="C5001" s="109"/>
      <c r="D5001" s="109"/>
      <c r="E5001" s="109"/>
      <c r="F5001" s="109"/>
      <c r="G5001" s="109"/>
      <c r="H5001" s="109"/>
      <c r="I5001" s="110"/>
    </row>
    <row r="5002" spans="2:9">
      <c r="B5002" s="109"/>
      <c r="C5002" s="109"/>
      <c r="D5002" s="109"/>
      <c r="E5002" s="109"/>
      <c r="F5002" s="109"/>
      <c r="G5002" s="109"/>
      <c r="H5002" s="109"/>
      <c r="I5002" s="110"/>
    </row>
    <row r="5003" spans="2:9">
      <c r="B5003" s="109"/>
      <c r="C5003" s="109"/>
      <c r="D5003" s="109"/>
      <c r="E5003" s="109"/>
      <c r="F5003" s="109"/>
      <c r="G5003" s="109"/>
      <c r="H5003" s="109"/>
      <c r="I5003" s="110"/>
    </row>
    <row r="5004" spans="2:9">
      <c r="B5004" s="109"/>
      <c r="C5004" s="109"/>
      <c r="D5004" s="109"/>
      <c r="E5004" s="109"/>
      <c r="F5004" s="109"/>
      <c r="G5004" s="109"/>
      <c r="H5004" s="109"/>
      <c r="I5004" s="110"/>
    </row>
    <row r="5005" spans="2:9">
      <c r="B5005" s="109"/>
      <c r="C5005" s="109"/>
      <c r="D5005" s="109"/>
      <c r="E5005" s="109"/>
      <c r="F5005" s="109"/>
      <c r="G5005" s="109"/>
      <c r="H5005" s="109"/>
      <c r="I5005" s="110"/>
    </row>
    <row r="5006" spans="2:9">
      <c r="B5006" s="109"/>
      <c r="C5006" s="109"/>
      <c r="D5006" s="109"/>
      <c r="E5006" s="109"/>
      <c r="F5006" s="109"/>
      <c r="G5006" s="109"/>
      <c r="H5006" s="109"/>
      <c r="I5006" s="110"/>
    </row>
    <row r="5007" spans="2:9">
      <c r="B5007" s="109"/>
      <c r="C5007" s="109"/>
      <c r="D5007" s="109"/>
      <c r="E5007" s="109"/>
      <c r="F5007" s="109"/>
      <c r="G5007" s="109"/>
      <c r="H5007" s="109"/>
      <c r="I5007" s="110"/>
    </row>
    <row r="5008" spans="2:9">
      <c r="B5008" s="109"/>
      <c r="C5008" s="109"/>
      <c r="D5008" s="109"/>
      <c r="E5008" s="109"/>
      <c r="F5008" s="109"/>
      <c r="G5008" s="109"/>
      <c r="H5008" s="109"/>
      <c r="I5008" s="110"/>
    </row>
    <row r="5009" spans="2:9">
      <c r="B5009" s="109"/>
      <c r="C5009" s="109"/>
      <c r="D5009" s="109"/>
      <c r="E5009" s="109"/>
      <c r="F5009" s="109"/>
      <c r="G5009" s="109"/>
      <c r="H5009" s="109"/>
      <c r="I5009" s="110"/>
    </row>
    <row r="5010" spans="2:9">
      <c r="B5010" s="109"/>
      <c r="C5010" s="109"/>
      <c r="D5010" s="109"/>
      <c r="E5010" s="109"/>
      <c r="F5010" s="109"/>
      <c r="G5010" s="109"/>
      <c r="H5010" s="109"/>
      <c r="I5010" s="110"/>
    </row>
    <row r="5011" spans="2:9">
      <c r="B5011" s="109"/>
      <c r="C5011" s="109"/>
      <c r="D5011" s="109"/>
      <c r="E5011" s="109"/>
      <c r="F5011" s="109"/>
      <c r="G5011" s="109"/>
      <c r="H5011" s="109"/>
      <c r="I5011" s="110"/>
    </row>
    <row r="5012" spans="2:9">
      <c r="B5012" s="109"/>
      <c r="C5012" s="109"/>
      <c r="D5012" s="109"/>
      <c r="E5012" s="109"/>
      <c r="F5012" s="109"/>
      <c r="G5012" s="109"/>
      <c r="H5012" s="109"/>
      <c r="I5012" s="110"/>
    </row>
    <row r="5013" spans="2:9">
      <c r="B5013" s="109"/>
      <c r="C5013" s="109"/>
      <c r="D5013" s="109"/>
      <c r="E5013" s="109"/>
      <c r="F5013" s="109"/>
      <c r="G5013" s="109"/>
      <c r="H5013" s="109"/>
      <c r="I5013" s="110"/>
    </row>
    <row r="5014" spans="2:9">
      <c r="B5014" s="109"/>
      <c r="C5014" s="109"/>
      <c r="D5014" s="109"/>
      <c r="E5014" s="109"/>
      <c r="F5014" s="109"/>
      <c r="G5014" s="109"/>
      <c r="H5014" s="109"/>
      <c r="I5014" s="110"/>
    </row>
    <row r="5015" spans="2:9">
      <c r="B5015" s="109"/>
      <c r="C5015" s="109"/>
      <c r="D5015" s="109"/>
      <c r="E5015" s="109"/>
      <c r="F5015" s="109"/>
      <c r="G5015" s="109"/>
      <c r="H5015" s="109"/>
      <c r="I5015" s="110"/>
    </row>
    <row r="5016" spans="2:9">
      <c r="B5016" s="109"/>
      <c r="C5016" s="109"/>
      <c r="D5016" s="109"/>
      <c r="E5016" s="109"/>
      <c r="F5016" s="109"/>
      <c r="G5016" s="109"/>
      <c r="H5016" s="109"/>
      <c r="I5016" s="110"/>
    </row>
    <row r="5017" spans="2:9">
      <c r="B5017" s="109"/>
      <c r="C5017" s="109"/>
      <c r="D5017" s="109"/>
      <c r="E5017" s="109"/>
      <c r="F5017" s="109"/>
      <c r="G5017" s="109"/>
      <c r="H5017" s="109"/>
      <c r="I5017" s="110"/>
    </row>
    <row r="5018" spans="2:9">
      <c r="B5018" s="109"/>
      <c r="C5018" s="109"/>
      <c r="D5018" s="109"/>
      <c r="E5018" s="109"/>
      <c r="F5018" s="109"/>
      <c r="G5018" s="109"/>
      <c r="H5018" s="109"/>
      <c r="I5018" s="110"/>
    </row>
    <row r="5019" spans="2:9">
      <c r="B5019" s="109"/>
      <c r="C5019" s="109"/>
      <c r="D5019" s="109"/>
      <c r="E5019" s="109"/>
      <c r="F5019" s="109"/>
      <c r="G5019" s="109"/>
      <c r="H5019" s="109"/>
      <c r="I5019" s="110"/>
    </row>
    <row r="5020" spans="2:9">
      <c r="B5020" s="109"/>
      <c r="C5020" s="109"/>
      <c r="D5020" s="109"/>
      <c r="E5020" s="109"/>
      <c r="F5020" s="109"/>
      <c r="G5020" s="109"/>
      <c r="H5020" s="109"/>
      <c r="I5020" s="110"/>
    </row>
    <row r="5021" spans="2:9">
      <c r="B5021" s="109"/>
      <c r="C5021" s="109"/>
      <c r="D5021" s="109"/>
      <c r="E5021" s="109"/>
      <c r="F5021" s="109"/>
      <c r="G5021" s="109"/>
      <c r="H5021" s="109"/>
      <c r="I5021" s="110"/>
    </row>
    <row r="5022" spans="2:9">
      <c r="B5022" s="109"/>
      <c r="C5022" s="109"/>
      <c r="D5022" s="109"/>
      <c r="E5022" s="109"/>
      <c r="F5022" s="109"/>
      <c r="G5022" s="109"/>
      <c r="H5022" s="109"/>
      <c r="I5022" s="110"/>
    </row>
    <row r="5023" spans="2:9">
      <c r="B5023" s="109"/>
      <c r="C5023" s="109"/>
      <c r="D5023" s="109"/>
      <c r="E5023" s="109"/>
      <c r="F5023" s="109"/>
      <c r="G5023" s="109"/>
      <c r="H5023" s="109"/>
      <c r="I5023" s="110"/>
    </row>
    <row r="5024" spans="2:9">
      <c r="B5024" s="109"/>
      <c r="C5024" s="109"/>
      <c r="D5024" s="109"/>
      <c r="E5024" s="109"/>
      <c r="F5024" s="109"/>
      <c r="G5024" s="109"/>
      <c r="H5024" s="109"/>
      <c r="I5024" s="110"/>
    </row>
    <row r="5025" spans="2:9">
      <c r="B5025" s="109"/>
      <c r="C5025" s="109"/>
      <c r="D5025" s="109"/>
      <c r="E5025" s="109"/>
      <c r="F5025" s="109"/>
      <c r="G5025" s="109"/>
      <c r="H5025" s="109"/>
      <c r="I5025" s="110"/>
    </row>
    <row r="5026" spans="2:9">
      <c r="B5026" s="109"/>
      <c r="C5026" s="109"/>
      <c r="D5026" s="109"/>
      <c r="E5026" s="109"/>
      <c r="F5026" s="109"/>
      <c r="G5026" s="109"/>
      <c r="H5026" s="109"/>
      <c r="I5026" s="110"/>
    </row>
    <row r="5027" spans="2:9">
      <c r="B5027" s="109"/>
      <c r="C5027" s="109"/>
      <c r="D5027" s="109"/>
      <c r="E5027" s="109"/>
      <c r="F5027" s="109"/>
      <c r="G5027" s="109"/>
      <c r="H5027" s="109"/>
      <c r="I5027" s="110"/>
    </row>
    <row r="5028" spans="2:9">
      <c r="B5028" s="109"/>
      <c r="C5028" s="109"/>
      <c r="D5028" s="109"/>
      <c r="E5028" s="109"/>
      <c r="F5028" s="109"/>
      <c r="G5028" s="109"/>
      <c r="H5028" s="109"/>
      <c r="I5028" s="110"/>
    </row>
    <row r="5029" spans="2:9">
      <c r="B5029" s="109"/>
      <c r="C5029" s="109"/>
      <c r="D5029" s="109"/>
      <c r="E5029" s="109"/>
      <c r="F5029" s="109"/>
      <c r="G5029" s="109"/>
      <c r="H5029" s="109"/>
      <c r="I5029" s="110"/>
    </row>
    <row r="5030" spans="2:9">
      <c r="B5030" s="109"/>
      <c r="C5030" s="109"/>
      <c r="D5030" s="109"/>
      <c r="E5030" s="109"/>
      <c r="F5030" s="109"/>
      <c r="G5030" s="109"/>
      <c r="H5030" s="109"/>
      <c r="I5030" s="110"/>
    </row>
    <row r="5031" spans="2:9">
      <c r="B5031" s="109"/>
      <c r="C5031" s="109"/>
      <c r="D5031" s="109"/>
      <c r="E5031" s="109"/>
      <c r="F5031" s="109"/>
      <c r="G5031" s="109"/>
      <c r="H5031" s="109"/>
      <c r="I5031" s="110"/>
    </row>
    <row r="5032" spans="2:9">
      <c r="B5032" s="109"/>
      <c r="C5032" s="109"/>
      <c r="D5032" s="109"/>
      <c r="E5032" s="109"/>
      <c r="F5032" s="109"/>
      <c r="G5032" s="109"/>
      <c r="H5032" s="109"/>
      <c r="I5032" s="110"/>
    </row>
    <row r="5033" spans="2:9">
      <c r="B5033" s="109"/>
      <c r="C5033" s="109"/>
      <c r="D5033" s="109"/>
      <c r="E5033" s="109"/>
      <c r="F5033" s="109"/>
      <c r="G5033" s="109"/>
      <c r="H5033" s="109"/>
      <c r="I5033" s="110"/>
    </row>
    <row r="5034" spans="2:9">
      <c r="B5034" s="109"/>
      <c r="C5034" s="109"/>
      <c r="D5034" s="109"/>
      <c r="E5034" s="109"/>
      <c r="F5034" s="109"/>
      <c r="G5034" s="109"/>
      <c r="H5034" s="109"/>
      <c r="I5034" s="110"/>
    </row>
    <row r="5035" spans="2:9">
      <c r="B5035" s="109"/>
      <c r="C5035" s="109"/>
      <c r="D5035" s="109"/>
      <c r="E5035" s="109"/>
      <c r="F5035" s="109"/>
      <c r="G5035" s="109"/>
      <c r="H5035" s="109"/>
      <c r="I5035" s="110"/>
    </row>
    <row r="5036" spans="2:9">
      <c r="B5036" s="109"/>
      <c r="C5036" s="109"/>
      <c r="D5036" s="109"/>
      <c r="E5036" s="109"/>
      <c r="F5036" s="109"/>
      <c r="G5036" s="109"/>
      <c r="H5036" s="109"/>
      <c r="I5036" s="110"/>
    </row>
    <row r="5037" spans="2:9">
      <c r="B5037" s="109"/>
      <c r="C5037" s="109"/>
      <c r="D5037" s="109"/>
      <c r="E5037" s="109"/>
      <c r="F5037" s="109"/>
      <c r="G5037" s="109"/>
      <c r="H5037" s="109"/>
      <c r="I5037" s="110"/>
    </row>
    <row r="5038" spans="2:9">
      <c r="B5038" s="109"/>
      <c r="C5038" s="109"/>
      <c r="D5038" s="109"/>
      <c r="E5038" s="109"/>
      <c r="F5038" s="109"/>
      <c r="G5038" s="109"/>
      <c r="H5038" s="109"/>
      <c r="I5038" s="110"/>
    </row>
    <row r="5039" spans="2:9">
      <c r="B5039" s="109"/>
      <c r="C5039" s="109"/>
      <c r="D5039" s="109"/>
      <c r="E5039" s="109"/>
      <c r="F5039" s="109"/>
      <c r="G5039" s="109"/>
      <c r="H5039" s="109"/>
      <c r="I5039" s="110"/>
    </row>
    <row r="5040" spans="2:9">
      <c r="B5040" s="109"/>
      <c r="C5040" s="109"/>
      <c r="D5040" s="109"/>
      <c r="E5040" s="109"/>
      <c r="F5040" s="109"/>
      <c r="G5040" s="109"/>
      <c r="H5040" s="109"/>
      <c r="I5040" s="110"/>
    </row>
    <row r="5041" spans="2:9">
      <c r="B5041" s="109"/>
      <c r="C5041" s="109"/>
      <c r="D5041" s="109"/>
      <c r="E5041" s="109"/>
      <c r="F5041" s="109"/>
      <c r="G5041" s="109"/>
      <c r="H5041" s="109"/>
      <c r="I5041" s="110"/>
    </row>
    <row r="5042" spans="2:9">
      <c r="B5042" s="109"/>
      <c r="C5042" s="109"/>
      <c r="D5042" s="109"/>
      <c r="E5042" s="109"/>
      <c r="F5042" s="109"/>
      <c r="G5042" s="109"/>
      <c r="H5042" s="109"/>
      <c r="I5042" s="110"/>
    </row>
    <row r="5043" spans="2:9">
      <c r="B5043" s="109"/>
      <c r="C5043" s="109"/>
      <c r="D5043" s="109"/>
      <c r="E5043" s="109"/>
      <c r="F5043" s="109"/>
      <c r="G5043" s="109"/>
      <c r="H5043" s="109"/>
      <c r="I5043" s="110"/>
    </row>
    <row r="5044" spans="2:9">
      <c r="B5044" s="109"/>
      <c r="C5044" s="109"/>
      <c r="D5044" s="109"/>
      <c r="E5044" s="109"/>
      <c r="F5044" s="109"/>
      <c r="G5044" s="109"/>
      <c r="H5044" s="109"/>
      <c r="I5044" s="110"/>
    </row>
    <row r="5045" spans="2:9">
      <c r="B5045" s="109"/>
      <c r="C5045" s="109"/>
      <c r="D5045" s="109"/>
      <c r="E5045" s="109"/>
      <c r="F5045" s="109"/>
      <c r="G5045" s="109"/>
      <c r="H5045" s="109"/>
      <c r="I5045" s="110"/>
    </row>
    <row r="5046" spans="2:9">
      <c r="B5046" s="109"/>
      <c r="C5046" s="109"/>
      <c r="D5046" s="109"/>
      <c r="E5046" s="109"/>
      <c r="F5046" s="109"/>
      <c r="G5046" s="109"/>
      <c r="H5046" s="109"/>
      <c r="I5046" s="110"/>
    </row>
    <row r="5047" spans="2:9">
      <c r="B5047" s="109"/>
      <c r="C5047" s="109"/>
      <c r="D5047" s="109"/>
      <c r="E5047" s="109"/>
      <c r="F5047" s="109"/>
      <c r="G5047" s="109"/>
      <c r="H5047" s="109"/>
      <c r="I5047" s="110"/>
    </row>
    <row r="5048" spans="2:9">
      <c r="B5048" s="109"/>
      <c r="C5048" s="109"/>
      <c r="D5048" s="109"/>
      <c r="E5048" s="109"/>
      <c r="F5048" s="109"/>
      <c r="G5048" s="109"/>
      <c r="H5048" s="109"/>
      <c r="I5048" s="110"/>
    </row>
    <row r="5049" spans="2:9">
      <c r="B5049" s="109"/>
      <c r="C5049" s="109"/>
      <c r="D5049" s="109"/>
      <c r="E5049" s="109"/>
      <c r="F5049" s="109"/>
      <c r="G5049" s="109"/>
      <c r="H5049" s="109"/>
      <c r="I5049" s="110"/>
    </row>
    <row r="5050" spans="2:9">
      <c r="B5050" s="109"/>
      <c r="C5050" s="109"/>
      <c r="D5050" s="109"/>
      <c r="E5050" s="109"/>
      <c r="F5050" s="109"/>
      <c r="G5050" s="109"/>
      <c r="H5050" s="109"/>
      <c r="I5050" s="110"/>
    </row>
    <row r="5051" spans="2:9">
      <c r="B5051" s="109"/>
      <c r="C5051" s="109"/>
      <c r="D5051" s="109"/>
      <c r="E5051" s="109"/>
      <c r="F5051" s="109"/>
      <c r="G5051" s="109"/>
      <c r="H5051" s="109"/>
      <c r="I5051" s="110"/>
    </row>
    <row r="5052" spans="2:9">
      <c r="B5052" s="109"/>
      <c r="C5052" s="109"/>
      <c r="D5052" s="109"/>
      <c r="E5052" s="109"/>
      <c r="F5052" s="109"/>
      <c r="G5052" s="109"/>
      <c r="H5052" s="109"/>
      <c r="I5052" s="110"/>
    </row>
    <row r="5053" spans="2:9">
      <c r="B5053" s="109"/>
      <c r="C5053" s="109"/>
      <c r="D5053" s="109"/>
      <c r="E5053" s="109"/>
      <c r="F5053" s="109"/>
      <c r="G5053" s="109"/>
      <c r="H5053" s="109"/>
      <c r="I5053" s="110"/>
    </row>
    <row r="5054" spans="2:9">
      <c r="B5054" s="109"/>
      <c r="C5054" s="109"/>
      <c r="D5054" s="109"/>
      <c r="E5054" s="109"/>
      <c r="F5054" s="109"/>
      <c r="G5054" s="109"/>
      <c r="H5054" s="109"/>
      <c r="I5054" s="110"/>
    </row>
    <row r="5055" spans="2:9">
      <c r="B5055" s="109"/>
      <c r="C5055" s="109"/>
      <c r="D5055" s="109"/>
      <c r="E5055" s="109"/>
      <c r="F5055" s="109"/>
      <c r="G5055" s="109"/>
      <c r="H5055" s="109"/>
      <c r="I5055" s="110"/>
    </row>
    <row r="5056" spans="2:9">
      <c r="B5056" s="109"/>
      <c r="C5056" s="109"/>
      <c r="D5056" s="109"/>
      <c r="E5056" s="109"/>
      <c r="F5056" s="109"/>
      <c r="G5056" s="109"/>
      <c r="H5056" s="109"/>
      <c r="I5056" s="110"/>
    </row>
    <row r="5057" spans="2:9">
      <c r="B5057" s="109"/>
      <c r="C5057" s="109"/>
      <c r="D5057" s="109"/>
      <c r="E5057" s="109"/>
      <c r="F5057" s="109"/>
      <c r="G5057" s="109"/>
      <c r="H5057" s="109"/>
      <c r="I5057" s="110"/>
    </row>
    <row r="5058" spans="2:9">
      <c r="B5058" s="109"/>
      <c r="C5058" s="109"/>
      <c r="D5058" s="109"/>
      <c r="E5058" s="109"/>
      <c r="F5058" s="109"/>
      <c r="G5058" s="109"/>
      <c r="H5058" s="109"/>
      <c r="I5058" s="110"/>
    </row>
    <row r="5059" spans="2:9">
      <c r="B5059" s="109"/>
      <c r="C5059" s="109"/>
      <c r="D5059" s="109"/>
      <c r="E5059" s="109"/>
      <c r="F5059" s="109"/>
      <c r="G5059" s="109"/>
      <c r="H5059" s="109"/>
      <c r="I5059" s="110"/>
    </row>
    <row r="5060" spans="2:9">
      <c r="B5060" s="109"/>
      <c r="C5060" s="109"/>
      <c r="D5060" s="109"/>
      <c r="E5060" s="109"/>
      <c r="F5060" s="109"/>
      <c r="G5060" s="109"/>
      <c r="H5060" s="109"/>
      <c r="I5060" s="110"/>
    </row>
    <row r="5061" spans="2:9">
      <c r="B5061" s="109"/>
      <c r="C5061" s="109"/>
      <c r="D5061" s="109"/>
      <c r="E5061" s="109"/>
      <c r="F5061" s="109"/>
      <c r="G5061" s="109"/>
      <c r="H5061" s="109"/>
      <c r="I5061" s="110"/>
    </row>
    <row r="5062" spans="2:9">
      <c r="B5062" s="109"/>
      <c r="C5062" s="109"/>
      <c r="D5062" s="109"/>
      <c r="E5062" s="109"/>
      <c r="F5062" s="109"/>
      <c r="G5062" s="109"/>
      <c r="H5062" s="109"/>
      <c r="I5062" s="110"/>
    </row>
    <row r="5063" spans="2:9">
      <c r="B5063" s="109"/>
      <c r="C5063" s="109"/>
      <c r="D5063" s="109"/>
      <c r="E5063" s="109"/>
      <c r="F5063" s="109"/>
      <c r="G5063" s="109"/>
      <c r="H5063" s="109"/>
      <c r="I5063" s="110"/>
    </row>
    <row r="5064" spans="2:9">
      <c r="B5064" s="109"/>
      <c r="C5064" s="109"/>
      <c r="D5064" s="109"/>
      <c r="E5064" s="109"/>
      <c r="F5064" s="109"/>
      <c r="G5064" s="109"/>
      <c r="H5064" s="109"/>
      <c r="I5064" s="110"/>
    </row>
    <row r="5065" spans="2:9">
      <c r="B5065" s="109"/>
      <c r="C5065" s="109"/>
      <c r="D5065" s="109"/>
      <c r="E5065" s="109"/>
      <c r="F5065" s="109"/>
      <c r="G5065" s="109"/>
      <c r="H5065" s="109"/>
      <c r="I5065" s="110"/>
    </row>
    <row r="5066" spans="2:9">
      <c r="B5066" s="109"/>
      <c r="C5066" s="109"/>
      <c r="D5066" s="109"/>
      <c r="E5066" s="109"/>
      <c r="F5066" s="109"/>
      <c r="G5066" s="109"/>
      <c r="H5066" s="109"/>
      <c r="I5066" s="110"/>
    </row>
    <row r="5067" spans="2:9">
      <c r="B5067" s="109"/>
      <c r="C5067" s="109"/>
      <c r="D5067" s="109"/>
      <c r="E5067" s="109"/>
      <c r="F5067" s="109"/>
      <c r="G5067" s="109"/>
      <c r="H5067" s="109"/>
      <c r="I5067" s="110"/>
    </row>
    <row r="5068" spans="2:9">
      <c r="B5068" s="109"/>
      <c r="C5068" s="109"/>
      <c r="D5068" s="109"/>
      <c r="E5068" s="109"/>
      <c r="F5068" s="109"/>
      <c r="G5068" s="109"/>
      <c r="H5068" s="109"/>
      <c r="I5068" s="110"/>
    </row>
    <row r="5069" spans="2:9">
      <c r="B5069" s="109"/>
      <c r="C5069" s="109"/>
      <c r="D5069" s="109"/>
      <c r="E5069" s="109"/>
      <c r="F5069" s="109"/>
      <c r="G5069" s="109"/>
      <c r="H5069" s="109"/>
      <c r="I5069" s="110"/>
    </row>
    <row r="5070" spans="2:9">
      <c r="B5070" s="109"/>
      <c r="C5070" s="109"/>
      <c r="D5070" s="109"/>
      <c r="E5070" s="109"/>
      <c r="F5070" s="109"/>
      <c r="G5070" s="109"/>
      <c r="H5070" s="109"/>
      <c r="I5070" s="110"/>
    </row>
    <row r="5071" spans="2:9">
      <c r="B5071" s="109"/>
      <c r="C5071" s="109"/>
      <c r="D5071" s="109"/>
      <c r="E5071" s="109"/>
      <c r="F5071" s="109"/>
      <c r="G5071" s="109"/>
      <c r="H5071" s="109"/>
      <c r="I5071" s="110"/>
    </row>
    <row r="5072" spans="2:9">
      <c r="B5072" s="109"/>
      <c r="C5072" s="109"/>
      <c r="D5072" s="109"/>
      <c r="E5072" s="109"/>
      <c r="F5072" s="109"/>
      <c r="G5072" s="109"/>
      <c r="H5072" s="109"/>
      <c r="I5072" s="110"/>
    </row>
    <row r="5073" spans="2:9">
      <c r="B5073" s="109"/>
      <c r="C5073" s="109"/>
      <c r="D5073" s="109"/>
      <c r="E5073" s="109"/>
      <c r="F5073" s="109"/>
      <c r="G5073" s="109"/>
      <c r="H5073" s="109"/>
      <c r="I5073" s="110"/>
    </row>
    <row r="5074" spans="2:9">
      <c r="B5074" s="109"/>
      <c r="C5074" s="109"/>
      <c r="D5074" s="109"/>
      <c r="E5074" s="109"/>
      <c r="F5074" s="109"/>
      <c r="G5074" s="109"/>
      <c r="H5074" s="109"/>
      <c r="I5074" s="110"/>
    </row>
    <row r="5075" spans="2:9">
      <c r="B5075" s="109"/>
      <c r="C5075" s="109"/>
      <c r="D5075" s="109"/>
      <c r="E5075" s="109"/>
      <c r="F5075" s="109"/>
      <c r="G5075" s="109"/>
      <c r="H5075" s="109"/>
      <c r="I5075" s="110"/>
    </row>
    <row r="5076" spans="2:9">
      <c r="B5076" s="109"/>
      <c r="C5076" s="109"/>
      <c r="D5076" s="109"/>
      <c r="E5076" s="109"/>
      <c r="F5076" s="109"/>
      <c r="G5076" s="109"/>
      <c r="H5076" s="109"/>
      <c r="I5076" s="110"/>
    </row>
    <row r="5077" spans="2:9">
      <c r="B5077" s="109"/>
      <c r="C5077" s="109"/>
      <c r="D5077" s="109"/>
      <c r="E5077" s="109"/>
      <c r="F5077" s="109"/>
      <c r="G5077" s="109"/>
      <c r="H5077" s="109"/>
      <c r="I5077" s="110"/>
    </row>
    <row r="5078" spans="2:9">
      <c r="B5078" s="109"/>
      <c r="C5078" s="109"/>
      <c r="D5078" s="109"/>
      <c r="E5078" s="109"/>
      <c r="F5078" s="109"/>
      <c r="G5078" s="109"/>
      <c r="H5078" s="109"/>
      <c r="I5078" s="110"/>
    </row>
    <row r="5079" spans="2:9">
      <c r="B5079" s="109"/>
      <c r="C5079" s="109"/>
      <c r="D5079" s="109"/>
      <c r="E5079" s="109"/>
      <c r="F5079" s="109"/>
      <c r="G5079" s="109"/>
      <c r="H5079" s="109"/>
      <c r="I5079" s="110"/>
    </row>
    <row r="5080" spans="2:9">
      <c r="B5080" s="109"/>
      <c r="C5080" s="109"/>
      <c r="D5080" s="109"/>
      <c r="E5080" s="109"/>
      <c r="F5080" s="109"/>
      <c r="G5080" s="109"/>
      <c r="H5080" s="109"/>
      <c r="I5080" s="110"/>
    </row>
    <row r="5081" spans="2:9">
      <c r="B5081" s="109"/>
      <c r="C5081" s="109"/>
      <c r="D5081" s="109"/>
      <c r="E5081" s="109"/>
      <c r="F5081" s="109"/>
      <c r="G5081" s="109"/>
      <c r="H5081" s="109"/>
      <c r="I5081" s="110"/>
    </row>
    <row r="5082" spans="2:9">
      <c r="B5082" s="109"/>
      <c r="C5082" s="109"/>
      <c r="D5082" s="109"/>
      <c r="E5082" s="109"/>
      <c r="F5082" s="109"/>
      <c r="G5082" s="109"/>
      <c r="H5082" s="109"/>
      <c r="I5082" s="110"/>
    </row>
    <row r="5083" spans="2:9">
      <c r="B5083" s="109"/>
      <c r="C5083" s="109"/>
      <c r="D5083" s="109"/>
      <c r="E5083" s="109"/>
      <c r="F5083" s="109"/>
      <c r="G5083" s="109"/>
      <c r="H5083" s="109"/>
      <c r="I5083" s="110"/>
    </row>
    <row r="5084" spans="2:9">
      <c r="B5084" s="109"/>
      <c r="C5084" s="109"/>
      <c r="D5084" s="109"/>
      <c r="E5084" s="109"/>
      <c r="F5084" s="109"/>
      <c r="G5084" s="109"/>
      <c r="H5084" s="109"/>
      <c r="I5084" s="110"/>
    </row>
    <row r="5085" spans="2:9">
      <c r="B5085" s="109"/>
      <c r="C5085" s="109"/>
      <c r="D5085" s="109"/>
      <c r="E5085" s="109"/>
      <c r="F5085" s="109"/>
      <c r="G5085" s="109"/>
      <c r="H5085" s="109"/>
      <c r="I5085" s="110"/>
    </row>
    <row r="5086" spans="2:9">
      <c r="B5086" s="109"/>
      <c r="C5086" s="109"/>
      <c r="D5086" s="109"/>
      <c r="E5086" s="109"/>
      <c r="F5086" s="109"/>
      <c r="G5086" s="109"/>
      <c r="H5086" s="109"/>
      <c r="I5086" s="110"/>
    </row>
    <row r="5087" spans="2:9">
      <c r="B5087" s="109"/>
      <c r="C5087" s="109"/>
      <c r="D5087" s="109"/>
      <c r="E5087" s="109"/>
      <c r="F5087" s="109"/>
      <c r="G5087" s="109"/>
      <c r="H5087" s="109"/>
      <c r="I5087" s="110"/>
    </row>
    <row r="5088" spans="2:9">
      <c r="B5088" s="109"/>
      <c r="C5088" s="109"/>
      <c r="D5088" s="109"/>
      <c r="E5088" s="109"/>
      <c r="F5088" s="109"/>
      <c r="G5088" s="109"/>
      <c r="H5088" s="109"/>
      <c r="I5088" s="110"/>
    </row>
    <row r="5089" spans="2:9">
      <c r="B5089" s="109"/>
      <c r="C5089" s="109"/>
      <c r="D5089" s="109"/>
      <c r="E5089" s="109"/>
      <c r="F5089" s="109"/>
      <c r="G5089" s="109"/>
      <c r="H5089" s="109"/>
      <c r="I5089" s="110"/>
    </row>
    <row r="5090" spans="2:9">
      <c r="B5090" s="109"/>
      <c r="C5090" s="109"/>
      <c r="D5090" s="109"/>
      <c r="E5090" s="109"/>
      <c r="F5090" s="109"/>
      <c r="G5090" s="109"/>
      <c r="H5090" s="109"/>
      <c r="I5090" s="110"/>
    </row>
    <row r="5091" spans="2:9">
      <c r="B5091" s="109"/>
      <c r="C5091" s="109"/>
      <c r="D5091" s="109"/>
      <c r="E5091" s="109"/>
      <c r="F5091" s="109"/>
      <c r="G5091" s="109"/>
      <c r="H5091" s="109"/>
      <c r="I5091" s="110"/>
    </row>
    <row r="5092" spans="2:9">
      <c r="B5092" s="109"/>
      <c r="C5092" s="109"/>
      <c r="D5092" s="109"/>
      <c r="E5092" s="109"/>
      <c r="F5092" s="109"/>
      <c r="G5092" s="109"/>
      <c r="H5092" s="109"/>
      <c r="I5092" s="110"/>
    </row>
    <row r="5093" spans="2:9">
      <c r="B5093" s="109"/>
      <c r="C5093" s="109"/>
      <c r="D5093" s="109"/>
      <c r="E5093" s="109"/>
      <c r="F5093" s="109"/>
      <c r="G5093" s="109"/>
      <c r="H5093" s="109"/>
      <c r="I5093" s="110"/>
    </row>
    <row r="5094" spans="2:9">
      <c r="B5094" s="109"/>
      <c r="C5094" s="109"/>
      <c r="D5094" s="109"/>
      <c r="E5094" s="109"/>
      <c r="F5094" s="109"/>
      <c r="G5094" s="109"/>
      <c r="H5094" s="109"/>
      <c r="I5094" s="110"/>
    </row>
    <row r="5095" spans="2:9">
      <c r="B5095" s="109"/>
      <c r="C5095" s="109"/>
      <c r="D5095" s="109"/>
      <c r="E5095" s="109"/>
      <c r="F5095" s="109"/>
      <c r="G5095" s="109"/>
      <c r="H5095" s="109"/>
      <c r="I5095" s="110"/>
    </row>
    <row r="5096" spans="2:9">
      <c r="B5096" s="109"/>
      <c r="C5096" s="109"/>
      <c r="D5096" s="109"/>
      <c r="E5096" s="109"/>
      <c r="F5096" s="109"/>
      <c r="G5096" s="109"/>
      <c r="H5096" s="109"/>
      <c r="I5096" s="110"/>
    </row>
    <row r="5097" spans="2:9">
      <c r="B5097" s="109"/>
      <c r="C5097" s="109"/>
      <c r="D5097" s="109"/>
      <c r="E5097" s="109"/>
      <c r="F5097" s="109"/>
      <c r="G5097" s="109"/>
      <c r="H5097" s="109"/>
      <c r="I5097" s="110"/>
    </row>
    <row r="5098" spans="2:9">
      <c r="B5098" s="109"/>
      <c r="C5098" s="109"/>
      <c r="D5098" s="109"/>
      <c r="E5098" s="109"/>
      <c r="F5098" s="109"/>
      <c r="G5098" s="109"/>
      <c r="H5098" s="109"/>
      <c r="I5098" s="110"/>
    </row>
    <row r="5099" spans="2:9">
      <c r="B5099" s="109"/>
      <c r="C5099" s="109"/>
      <c r="D5099" s="109"/>
      <c r="E5099" s="109"/>
      <c r="F5099" s="109"/>
      <c r="G5099" s="109"/>
      <c r="H5099" s="109"/>
      <c r="I5099" s="110"/>
    </row>
    <row r="5100" spans="2:9">
      <c r="B5100" s="109"/>
      <c r="C5100" s="109"/>
      <c r="D5100" s="109"/>
      <c r="E5100" s="109"/>
      <c r="F5100" s="109"/>
      <c r="G5100" s="109"/>
      <c r="H5100" s="109"/>
      <c r="I5100" s="110"/>
    </row>
    <row r="5101" spans="2:9">
      <c r="B5101" s="109"/>
      <c r="C5101" s="109"/>
      <c r="D5101" s="109"/>
      <c r="E5101" s="109"/>
      <c r="F5101" s="109"/>
      <c r="G5101" s="109"/>
      <c r="H5101" s="109"/>
      <c r="I5101" s="110"/>
    </row>
    <row r="5102" spans="2:9">
      <c r="B5102" s="109"/>
      <c r="C5102" s="109"/>
      <c r="D5102" s="109"/>
      <c r="E5102" s="109"/>
      <c r="F5102" s="109"/>
      <c r="G5102" s="109"/>
      <c r="H5102" s="109"/>
      <c r="I5102" s="110"/>
    </row>
    <row r="5103" spans="2:9">
      <c r="B5103" s="109"/>
      <c r="C5103" s="109"/>
      <c r="D5103" s="109"/>
      <c r="E5103" s="109"/>
      <c r="F5103" s="109"/>
      <c r="G5103" s="109"/>
      <c r="H5103" s="109"/>
      <c r="I5103" s="110"/>
    </row>
    <row r="5104" spans="2:9">
      <c r="B5104" s="109"/>
      <c r="C5104" s="109"/>
      <c r="D5104" s="109"/>
      <c r="E5104" s="109"/>
      <c r="F5104" s="109"/>
      <c r="G5104" s="109"/>
      <c r="H5104" s="109"/>
      <c r="I5104" s="110"/>
    </row>
    <row r="5105" spans="2:9">
      <c r="B5105" s="109"/>
      <c r="C5105" s="109"/>
      <c r="D5105" s="109"/>
      <c r="E5105" s="109"/>
      <c r="F5105" s="109"/>
      <c r="G5105" s="109"/>
      <c r="H5105" s="109"/>
      <c r="I5105" s="110"/>
    </row>
    <row r="5106" spans="2:9">
      <c r="B5106" s="109"/>
      <c r="C5106" s="109"/>
      <c r="D5106" s="109"/>
      <c r="E5106" s="109"/>
      <c r="F5106" s="109"/>
      <c r="G5106" s="109"/>
      <c r="H5106" s="109"/>
      <c r="I5106" s="110"/>
    </row>
    <row r="5107" spans="2:9">
      <c r="B5107" s="109"/>
      <c r="C5107" s="109"/>
      <c r="D5107" s="109"/>
      <c r="E5107" s="109"/>
      <c r="F5107" s="109"/>
      <c r="G5107" s="109"/>
      <c r="H5107" s="109"/>
      <c r="I5107" s="110"/>
    </row>
    <row r="5108" spans="2:9">
      <c r="B5108" s="109"/>
      <c r="C5108" s="109"/>
      <c r="D5108" s="109"/>
      <c r="E5108" s="109"/>
      <c r="F5108" s="109"/>
      <c r="G5108" s="109"/>
      <c r="H5108" s="109"/>
      <c r="I5108" s="110"/>
    </row>
    <row r="5109" spans="2:9">
      <c r="B5109" s="109"/>
      <c r="C5109" s="109"/>
      <c r="D5109" s="109"/>
      <c r="E5109" s="109"/>
      <c r="F5109" s="109"/>
      <c r="G5109" s="109"/>
      <c r="H5109" s="109"/>
      <c r="I5109" s="110"/>
    </row>
    <row r="5110" spans="2:9">
      <c r="B5110" s="109"/>
      <c r="C5110" s="109"/>
      <c r="D5110" s="109"/>
      <c r="E5110" s="109"/>
      <c r="F5110" s="109"/>
      <c r="G5110" s="109"/>
      <c r="H5110" s="109"/>
      <c r="I5110" s="110"/>
    </row>
    <row r="5111" spans="2:9">
      <c r="B5111" s="109"/>
      <c r="C5111" s="109"/>
      <c r="D5111" s="109"/>
      <c r="E5111" s="109"/>
      <c r="F5111" s="109"/>
      <c r="G5111" s="109"/>
      <c r="H5111" s="109"/>
      <c r="I5111" s="110"/>
    </row>
    <row r="5112" spans="2:9">
      <c r="B5112" s="109"/>
      <c r="C5112" s="109"/>
      <c r="D5112" s="109"/>
      <c r="E5112" s="109"/>
      <c r="F5112" s="109"/>
      <c r="G5112" s="109"/>
      <c r="H5112" s="109"/>
      <c r="I5112" s="110"/>
    </row>
    <row r="5113" spans="2:9">
      <c r="B5113" s="109"/>
      <c r="C5113" s="109"/>
      <c r="D5113" s="109"/>
      <c r="E5113" s="109"/>
      <c r="F5113" s="109"/>
      <c r="G5113" s="109"/>
      <c r="H5113" s="109"/>
      <c r="I5113" s="110"/>
    </row>
    <row r="5114" spans="2:9">
      <c r="B5114" s="109"/>
      <c r="C5114" s="109"/>
      <c r="D5114" s="109"/>
      <c r="E5114" s="109"/>
      <c r="F5114" s="109"/>
      <c r="G5114" s="109"/>
      <c r="H5114" s="109"/>
      <c r="I5114" s="110"/>
    </row>
    <row r="5115" spans="2:9">
      <c r="B5115" s="109"/>
      <c r="C5115" s="109"/>
      <c r="D5115" s="109"/>
      <c r="E5115" s="109"/>
      <c r="F5115" s="109"/>
      <c r="G5115" s="109"/>
      <c r="H5115" s="109"/>
      <c r="I5115" s="110"/>
    </row>
    <row r="5116" spans="2:9">
      <c r="B5116" s="109"/>
      <c r="C5116" s="109"/>
      <c r="D5116" s="109"/>
      <c r="E5116" s="109"/>
      <c r="F5116" s="109"/>
      <c r="G5116" s="109"/>
      <c r="H5116" s="109"/>
      <c r="I5116" s="110"/>
    </row>
    <row r="5117" spans="2:9">
      <c r="B5117" s="109"/>
      <c r="C5117" s="109"/>
      <c r="D5117" s="109"/>
      <c r="E5117" s="109"/>
      <c r="F5117" s="109"/>
      <c r="G5117" s="109"/>
      <c r="H5117" s="109"/>
      <c r="I5117" s="110"/>
    </row>
    <row r="5118" spans="2:9">
      <c r="B5118" s="109"/>
      <c r="C5118" s="109"/>
      <c r="D5118" s="109"/>
      <c r="E5118" s="109"/>
      <c r="F5118" s="109"/>
      <c r="G5118" s="109"/>
      <c r="H5118" s="109"/>
      <c r="I5118" s="110"/>
    </row>
    <row r="5119" spans="2:9">
      <c r="B5119" s="109"/>
      <c r="C5119" s="109"/>
      <c r="D5119" s="109"/>
      <c r="E5119" s="109"/>
      <c r="F5119" s="109"/>
      <c r="G5119" s="109"/>
      <c r="H5119" s="109"/>
      <c r="I5119" s="110"/>
    </row>
    <row r="5120" spans="2:9">
      <c r="B5120" s="109"/>
      <c r="C5120" s="109"/>
      <c r="D5120" s="109"/>
      <c r="E5120" s="109"/>
      <c r="F5120" s="109"/>
      <c r="G5120" s="109"/>
      <c r="H5120" s="109"/>
      <c r="I5120" s="110"/>
    </row>
    <row r="5121" spans="2:9">
      <c r="B5121" s="109"/>
      <c r="C5121" s="109"/>
      <c r="D5121" s="109"/>
      <c r="E5121" s="109"/>
      <c r="F5121" s="109"/>
      <c r="G5121" s="109"/>
      <c r="H5121" s="109"/>
      <c r="I5121" s="110"/>
    </row>
    <row r="5122" spans="2:9">
      <c r="B5122" s="109"/>
      <c r="C5122" s="109"/>
      <c r="D5122" s="109"/>
      <c r="E5122" s="109"/>
      <c r="F5122" s="109"/>
      <c r="G5122" s="109"/>
      <c r="H5122" s="109"/>
      <c r="I5122" s="110"/>
    </row>
    <row r="5123" spans="2:9">
      <c r="B5123" s="109"/>
      <c r="C5123" s="109"/>
      <c r="D5123" s="109"/>
      <c r="E5123" s="109"/>
      <c r="F5123" s="109"/>
      <c r="G5123" s="109"/>
      <c r="H5123" s="109"/>
      <c r="I5123" s="110"/>
    </row>
    <row r="5124" spans="2:9">
      <c r="B5124" s="109"/>
      <c r="C5124" s="109"/>
      <c r="D5124" s="109"/>
      <c r="E5124" s="109"/>
      <c r="F5124" s="109"/>
      <c r="G5124" s="109"/>
      <c r="H5124" s="109"/>
      <c r="I5124" s="110"/>
    </row>
    <row r="5125" spans="2:9">
      <c r="B5125" s="109"/>
      <c r="C5125" s="109"/>
      <c r="D5125" s="109"/>
      <c r="E5125" s="109"/>
      <c r="F5125" s="109"/>
      <c r="G5125" s="109"/>
      <c r="H5125" s="109"/>
      <c r="I5125" s="110"/>
    </row>
    <row r="5126" spans="2:9">
      <c r="B5126" s="109"/>
      <c r="C5126" s="109"/>
      <c r="D5126" s="109"/>
      <c r="E5126" s="109"/>
      <c r="F5126" s="109"/>
      <c r="G5126" s="109"/>
      <c r="H5126" s="109"/>
      <c r="I5126" s="110"/>
    </row>
    <row r="5127" spans="2:9">
      <c r="B5127" s="109"/>
      <c r="C5127" s="109"/>
      <c r="D5127" s="109"/>
      <c r="E5127" s="109"/>
      <c r="F5127" s="109"/>
      <c r="G5127" s="109"/>
      <c r="H5127" s="109"/>
      <c r="I5127" s="110"/>
    </row>
    <row r="5128" spans="2:9">
      <c r="B5128" s="109"/>
      <c r="C5128" s="109"/>
      <c r="D5128" s="109"/>
      <c r="E5128" s="109"/>
      <c r="F5128" s="109"/>
      <c r="G5128" s="109"/>
      <c r="H5128" s="109"/>
      <c r="I5128" s="110"/>
    </row>
    <row r="5129" spans="2:9">
      <c r="B5129" s="109"/>
      <c r="C5129" s="109"/>
      <c r="D5129" s="109"/>
      <c r="E5129" s="109"/>
      <c r="F5129" s="109"/>
      <c r="G5129" s="109"/>
      <c r="H5129" s="109"/>
      <c r="I5129" s="110"/>
    </row>
    <row r="5130" spans="2:9">
      <c r="B5130" s="109"/>
      <c r="C5130" s="109"/>
      <c r="D5130" s="109"/>
      <c r="E5130" s="109"/>
      <c r="F5130" s="109"/>
      <c r="G5130" s="109"/>
      <c r="H5130" s="109"/>
      <c r="I5130" s="110"/>
    </row>
    <row r="5131" spans="2:9">
      <c r="B5131" s="109"/>
      <c r="C5131" s="109"/>
      <c r="D5131" s="109"/>
      <c r="E5131" s="109"/>
      <c r="F5131" s="109"/>
      <c r="G5131" s="109"/>
      <c r="H5131" s="109"/>
      <c r="I5131" s="110"/>
    </row>
    <row r="5132" spans="2:9">
      <c r="B5132" s="109"/>
      <c r="C5132" s="109"/>
      <c r="D5132" s="109"/>
      <c r="E5132" s="109"/>
      <c r="F5132" s="109"/>
      <c r="G5132" s="109"/>
      <c r="H5132" s="109"/>
      <c r="I5132" s="110"/>
    </row>
    <row r="5133" spans="2:9">
      <c r="B5133" s="109"/>
      <c r="C5133" s="109"/>
      <c r="D5133" s="109"/>
      <c r="E5133" s="109"/>
      <c r="F5133" s="109"/>
      <c r="G5133" s="109"/>
      <c r="H5133" s="109"/>
      <c r="I5133" s="110"/>
    </row>
    <row r="5134" spans="2:9">
      <c r="B5134" s="109"/>
      <c r="C5134" s="109"/>
      <c r="D5134" s="109"/>
      <c r="E5134" s="109"/>
      <c r="F5134" s="109"/>
      <c r="G5134" s="109"/>
      <c r="H5134" s="109"/>
      <c r="I5134" s="110"/>
    </row>
    <row r="5135" spans="2:9">
      <c r="B5135" s="109"/>
      <c r="C5135" s="109"/>
      <c r="D5135" s="109"/>
      <c r="E5135" s="109"/>
      <c r="F5135" s="109"/>
      <c r="G5135" s="109"/>
      <c r="H5135" s="109"/>
      <c r="I5135" s="110"/>
    </row>
    <row r="5136" spans="2:9">
      <c r="B5136" s="109"/>
      <c r="C5136" s="109"/>
      <c r="D5136" s="109"/>
      <c r="E5136" s="109"/>
      <c r="F5136" s="109"/>
      <c r="G5136" s="109"/>
      <c r="H5136" s="109"/>
      <c r="I5136" s="110"/>
    </row>
    <row r="5137" spans="2:9">
      <c r="B5137" s="109"/>
      <c r="C5137" s="109"/>
      <c r="D5137" s="109"/>
      <c r="E5137" s="109"/>
      <c r="F5137" s="109"/>
      <c r="G5137" s="109"/>
      <c r="H5137" s="109"/>
      <c r="I5137" s="110"/>
    </row>
    <row r="5138" spans="2:9">
      <c r="B5138" s="109"/>
      <c r="C5138" s="109"/>
      <c r="D5138" s="109"/>
      <c r="E5138" s="109"/>
      <c r="F5138" s="109"/>
      <c r="G5138" s="109"/>
      <c r="H5138" s="109"/>
      <c r="I5138" s="110"/>
    </row>
    <row r="5139" spans="2:9">
      <c r="B5139" s="109"/>
      <c r="C5139" s="109"/>
      <c r="D5139" s="109"/>
      <c r="E5139" s="109"/>
      <c r="F5139" s="109"/>
      <c r="G5139" s="109"/>
      <c r="H5139" s="109"/>
      <c r="I5139" s="110"/>
    </row>
    <row r="5140" spans="2:9">
      <c r="B5140" s="109"/>
      <c r="C5140" s="109"/>
      <c r="D5140" s="109"/>
      <c r="E5140" s="109"/>
      <c r="F5140" s="109"/>
      <c r="G5140" s="109"/>
      <c r="H5140" s="109"/>
      <c r="I5140" s="110"/>
    </row>
    <row r="5141" spans="2:9">
      <c r="B5141" s="109"/>
      <c r="C5141" s="109"/>
      <c r="D5141" s="109"/>
      <c r="E5141" s="109"/>
      <c r="F5141" s="109"/>
      <c r="G5141" s="109"/>
      <c r="H5141" s="109"/>
      <c r="I5141" s="110"/>
    </row>
    <row r="5142" spans="2:9">
      <c r="B5142" s="109"/>
      <c r="C5142" s="109"/>
      <c r="D5142" s="109"/>
      <c r="E5142" s="109"/>
      <c r="F5142" s="109"/>
      <c r="G5142" s="109"/>
      <c r="H5142" s="109"/>
      <c r="I5142" s="110"/>
    </row>
    <row r="5143" spans="2:9">
      <c r="B5143" s="109"/>
      <c r="C5143" s="109"/>
      <c r="D5143" s="109"/>
      <c r="E5143" s="109"/>
      <c r="F5143" s="109"/>
      <c r="G5143" s="109"/>
      <c r="H5143" s="109"/>
      <c r="I5143" s="110"/>
    </row>
    <row r="5144" spans="2:9">
      <c r="B5144" s="109"/>
      <c r="C5144" s="109"/>
      <c r="D5144" s="109"/>
      <c r="E5144" s="109"/>
      <c r="F5144" s="109"/>
      <c r="G5144" s="109"/>
      <c r="H5144" s="109"/>
      <c r="I5144" s="110"/>
    </row>
    <row r="5145" spans="2:9">
      <c r="B5145" s="109"/>
      <c r="C5145" s="109"/>
      <c r="D5145" s="109"/>
      <c r="E5145" s="109"/>
      <c r="F5145" s="109"/>
      <c r="G5145" s="109"/>
      <c r="H5145" s="109"/>
      <c r="I5145" s="110"/>
    </row>
    <row r="5146" spans="2:9">
      <c r="B5146" s="109"/>
      <c r="C5146" s="109"/>
      <c r="D5146" s="109"/>
      <c r="E5146" s="109"/>
      <c r="F5146" s="109"/>
      <c r="G5146" s="109"/>
      <c r="H5146" s="109"/>
      <c r="I5146" s="110"/>
    </row>
    <row r="5147" spans="2:9">
      <c r="B5147" s="109"/>
      <c r="C5147" s="109"/>
      <c r="D5147" s="109"/>
      <c r="E5147" s="109"/>
      <c r="F5147" s="109"/>
      <c r="G5147" s="109"/>
      <c r="H5147" s="109"/>
      <c r="I5147" s="110"/>
    </row>
    <row r="5148" spans="2:9">
      <c r="B5148" s="109"/>
      <c r="C5148" s="109"/>
      <c r="D5148" s="109"/>
      <c r="E5148" s="109"/>
      <c r="F5148" s="109"/>
      <c r="G5148" s="109"/>
      <c r="H5148" s="109"/>
      <c r="I5148" s="110"/>
    </row>
    <row r="5149" spans="2:9">
      <c r="B5149" s="109"/>
      <c r="C5149" s="109"/>
      <c r="D5149" s="109"/>
      <c r="E5149" s="109"/>
      <c r="F5149" s="109"/>
      <c r="G5149" s="109"/>
      <c r="H5149" s="109"/>
      <c r="I5149" s="110"/>
    </row>
    <row r="5150" spans="2:9">
      <c r="B5150" s="109"/>
      <c r="C5150" s="109"/>
      <c r="D5150" s="109"/>
      <c r="E5150" s="109"/>
      <c r="F5150" s="109"/>
      <c r="G5150" s="109"/>
      <c r="H5150" s="109"/>
      <c r="I5150" s="110"/>
    </row>
    <row r="5151" spans="2:9">
      <c r="B5151" s="109"/>
      <c r="C5151" s="109"/>
      <c r="D5151" s="109"/>
      <c r="E5151" s="109"/>
      <c r="F5151" s="109"/>
      <c r="G5151" s="109"/>
      <c r="H5151" s="109"/>
      <c r="I5151" s="110"/>
    </row>
    <row r="5152" spans="2:9">
      <c r="B5152" s="109"/>
      <c r="C5152" s="109"/>
      <c r="D5152" s="109"/>
      <c r="E5152" s="109"/>
      <c r="F5152" s="109"/>
      <c r="G5152" s="109"/>
      <c r="H5152" s="109"/>
      <c r="I5152" s="110"/>
    </row>
    <row r="5153" spans="2:9">
      <c r="B5153" s="109"/>
      <c r="C5153" s="109"/>
      <c r="D5153" s="109"/>
      <c r="E5153" s="109"/>
      <c r="F5153" s="109"/>
      <c r="G5153" s="109"/>
      <c r="H5153" s="109"/>
      <c r="I5153" s="110"/>
    </row>
    <row r="5154" spans="2:9">
      <c r="B5154" s="109"/>
      <c r="C5154" s="109"/>
      <c r="D5154" s="109"/>
      <c r="E5154" s="109"/>
      <c r="F5154" s="109"/>
      <c r="G5154" s="109"/>
      <c r="H5154" s="109"/>
      <c r="I5154" s="110"/>
    </row>
    <row r="5155" spans="2:9">
      <c r="B5155" s="109"/>
      <c r="C5155" s="109"/>
      <c r="D5155" s="109"/>
      <c r="E5155" s="109"/>
      <c r="F5155" s="109"/>
      <c r="G5155" s="109"/>
      <c r="H5155" s="109"/>
      <c r="I5155" s="110"/>
    </row>
    <row r="5156" spans="2:9">
      <c r="B5156" s="109"/>
      <c r="C5156" s="109"/>
      <c r="D5156" s="109"/>
      <c r="E5156" s="109"/>
      <c r="F5156" s="109"/>
      <c r="G5156" s="109"/>
      <c r="H5156" s="109"/>
      <c r="I5156" s="110"/>
    </row>
    <row r="5157" spans="2:9">
      <c r="B5157" s="109"/>
      <c r="C5157" s="109"/>
      <c r="D5157" s="109"/>
      <c r="E5157" s="109"/>
      <c r="F5157" s="109"/>
      <c r="G5157" s="109"/>
      <c r="H5157" s="109"/>
      <c r="I5157" s="110"/>
    </row>
    <row r="5158" spans="2:9">
      <c r="B5158" s="109"/>
      <c r="C5158" s="109"/>
      <c r="D5158" s="109"/>
      <c r="E5158" s="109"/>
      <c r="F5158" s="109"/>
      <c r="G5158" s="109"/>
      <c r="H5158" s="109"/>
      <c r="I5158" s="110"/>
    </row>
    <row r="5159" spans="2:9">
      <c r="B5159" s="109"/>
      <c r="C5159" s="109"/>
      <c r="D5159" s="109"/>
      <c r="E5159" s="109"/>
      <c r="F5159" s="109"/>
      <c r="G5159" s="109"/>
      <c r="H5159" s="109"/>
      <c r="I5159" s="110"/>
    </row>
    <row r="5160" spans="2:9">
      <c r="B5160" s="109"/>
      <c r="C5160" s="109"/>
      <c r="D5160" s="109"/>
      <c r="E5160" s="109"/>
      <c r="F5160" s="109"/>
      <c r="G5160" s="109"/>
      <c r="H5160" s="109"/>
      <c r="I5160" s="110"/>
    </row>
    <row r="5161" spans="2:9">
      <c r="B5161" s="109"/>
      <c r="C5161" s="109"/>
      <c r="D5161" s="109"/>
      <c r="E5161" s="109"/>
      <c r="F5161" s="109"/>
      <c r="G5161" s="109"/>
      <c r="H5161" s="109"/>
      <c r="I5161" s="110"/>
    </row>
    <row r="5162" spans="2:9">
      <c r="B5162" s="109"/>
      <c r="C5162" s="109"/>
      <c r="D5162" s="109"/>
      <c r="E5162" s="109"/>
      <c r="F5162" s="109"/>
      <c r="G5162" s="109"/>
      <c r="H5162" s="109"/>
      <c r="I5162" s="110"/>
    </row>
    <row r="5163" spans="2:9">
      <c r="B5163" s="109"/>
      <c r="C5163" s="109"/>
      <c r="D5163" s="109"/>
      <c r="E5163" s="109"/>
      <c r="F5163" s="109"/>
      <c r="G5163" s="109"/>
      <c r="H5163" s="109"/>
      <c r="I5163" s="110"/>
    </row>
    <row r="5164" spans="2:9">
      <c r="B5164" s="109"/>
      <c r="C5164" s="109"/>
      <c r="D5164" s="109"/>
      <c r="E5164" s="109"/>
      <c r="F5164" s="109"/>
      <c r="G5164" s="109"/>
      <c r="H5164" s="109"/>
      <c r="I5164" s="110"/>
    </row>
    <row r="5165" spans="2:9">
      <c r="B5165" s="109"/>
      <c r="C5165" s="109"/>
      <c r="D5165" s="109"/>
      <c r="E5165" s="109"/>
      <c r="F5165" s="109"/>
      <c r="G5165" s="109"/>
      <c r="H5165" s="109"/>
      <c r="I5165" s="110"/>
    </row>
    <row r="5166" spans="2:9">
      <c r="B5166" s="109"/>
      <c r="C5166" s="109"/>
      <c r="D5166" s="109"/>
      <c r="E5166" s="109"/>
      <c r="F5166" s="109"/>
      <c r="G5166" s="109"/>
      <c r="H5166" s="109"/>
      <c r="I5166" s="110"/>
    </row>
    <row r="5167" spans="2:9">
      <c r="B5167" s="109"/>
      <c r="C5167" s="109"/>
      <c r="D5167" s="109"/>
      <c r="E5167" s="109"/>
      <c r="F5167" s="109"/>
      <c r="G5167" s="109"/>
      <c r="H5167" s="109"/>
      <c r="I5167" s="110"/>
    </row>
    <row r="5168" spans="2:9">
      <c r="B5168" s="109"/>
      <c r="C5168" s="109"/>
      <c r="D5168" s="109"/>
      <c r="E5168" s="109"/>
      <c r="F5168" s="109"/>
      <c r="G5168" s="109"/>
      <c r="H5168" s="109"/>
      <c r="I5168" s="110"/>
    </row>
    <row r="5169" spans="2:9">
      <c r="B5169" s="109"/>
      <c r="C5169" s="109"/>
      <c r="D5169" s="109"/>
      <c r="E5169" s="109"/>
      <c r="F5169" s="109"/>
      <c r="G5169" s="109"/>
      <c r="H5169" s="109"/>
      <c r="I5169" s="110"/>
    </row>
    <row r="5170" spans="2:9">
      <c r="B5170" s="109"/>
      <c r="C5170" s="109"/>
      <c r="D5170" s="109"/>
      <c r="E5170" s="109"/>
      <c r="F5170" s="109"/>
      <c r="G5170" s="109"/>
      <c r="H5170" s="109"/>
      <c r="I5170" s="110"/>
    </row>
    <row r="5171" spans="2:9">
      <c r="B5171" s="109"/>
      <c r="C5171" s="109"/>
      <c r="D5171" s="109"/>
      <c r="E5171" s="109"/>
      <c r="F5171" s="109"/>
      <c r="G5171" s="109"/>
      <c r="H5171" s="109"/>
      <c r="I5171" s="110"/>
    </row>
    <row r="5172" spans="2:9">
      <c r="B5172" s="109"/>
      <c r="C5172" s="109"/>
      <c r="D5172" s="109"/>
      <c r="E5172" s="109"/>
      <c r="F5172" s="109"/>
      <c r="G5172" s="109"/>
      <c r="H5172" s="109"/>
      <c r="I5172" s="110"/>
    </row>
    <row r="5173" spans="2:9">
      <c r="B5173" s="109"/>
      <c r="C5173" s="109"/>
      <c r="D5173" s="109"/>
      <c r="E5173" s="109"/>
      <c r="F5173" s="109"/>
      <c r="G5173" s="109"/>
      <c r="H5173" s="109"/>
      <c r="I5173" s="110"/>
    </row>
    <row r="5174" spans="2:9">
      <c r="B5174" s="109"/>
      <c r="C5174" s="109"/>
      <c r="D5174" s="109"/>
      <c r="E5174" s="109"/>
      <c r="F5174" s="109"/>
      <c r="G5174" s="109"/>
      <c r="H5174" s="109"/>
      <c r="I5174" s="110"/>
    </row>
    <row r="5175" spans="2:9">
      <c r="B5175" s="109"/>
      <c r="C5175" s="109"/>
      <c r="D5175" s="109"/>
      <c r="E5175" s="109"/>
      <c r="F5175" s="109"/>
      <c r="G5175" s="109"/>
      <c r="H5175" s="109"/>
      <c r="I5175" s="110"/>
    </row>
    <row r="5176" spans="2:9">
      <c r="B5176" s="109"/>
      <c r="C5176" s="109"/>
      <c r="D5176" s="109"/>
      <c r="E5176" s="109"/>
      <c r="F5176" s="109"/>
      <c r="G5176" s="109"/>
      <c r="H5176" s="109"/>
      <c r="I5176" s="110"/>
    </row>
    <row r="5177" spans="2:9">
      <c r="B5177" s="109"/>
      <c r="C5177" s="109"/>
      <c r="D5177" s="109"/>
      <c r="E5177" s="109"/>
      <c r="F5177" s="109"/>
      <c r="G5177" s="109"/>
      <c r="H5177" s="109"/>
      <c r="I5177" s="110"/>
    </row>
    <row r="5178" spans="2:9">
      <c r="B5178" s="109"/>
      <c r="C5178" s="109"/>
      <c r="D5178" s="109"/>
      <c r="E5178" s="109"/>
      <c r="F5178" s="109"/>
      <c r="G5178" s="109"/>
      <c r="H5178" s="109"/>
      <c r="I5178" s="110"/>
    </row>
    <row r="5179" spans="2:9">
      <c r="B5179" s="109"/>
      <c r="C5179" s="109"/>
      <c r="D5179" s="109"/>
      <c r="E5179" s="109"/>
      <c r="F5179" s="109"/>
      <c r="G5179" s="109"/>
      <c r="H5179" s="109"/>
      <c r="I5179" s="110"/>
    </row>
    <row r="5180" spans="2:9">
      <c r="B5180" s="109"/>
      <c r="C5180" s="109"/>
      <c r="D5180" s="109"/>
      <c r="E5180" s="109"/>
      <c r="F5180" s="109"/>
      <c r="G5180" s="109"/>
      <c r="H5180" s="109"/>
      <c r="I5180" s="110"/>
    </row>
    <row r="5181" spans="2:9">
      <c r="B5181" s="109"/>
      <c r="C5181" s="109"/>
      <c r="D5181" s="109"/>
      <c r="E5181" s="109"/>
      <c r="F5181" s="109"/>
      <c r="G5181" s="109"/>
      <c r="H5181" s="109"/>
      <c r="I5181" s="110"/>
    </row>
    <row r="5182" spans="2:9">
      <c r="B5182" s="109"/>
      <c r="C5182" s="109"/>
      <c r="D5182" s="109"/>
      <c r="E5182" s="109"/>
      <c r="F5182" s="109"/>
      <c r="G5182" s="109"/>
      <c r="H5182" s="109"/>
      <c r="I5182" s="110"/>
    </row>
    <row r="5183" spans="2:9">
      <c r="B5183" s="109"/>
      <c r="C5183" s="109"/>
      <c r="D5183" s="109"/>
      <c r="E5183" s="109"/>
      <c r="F5183" s="109"/>
      <c r="G5183" s="109"/>
      <c r="H5183" s="109"/>
      <c r="I5183" s="110"/>
    </row>
    <row r="5184" spans="2:9">
      <c r="B5184" s="109"/>
      <c r="C5184" s="109"/>
      <c r="D5184" s="109"/>
      <c r="E5184" s="109"/>
      <c r="F5184" s="109"/>
      <c r="G5184" s="109"/>
      <c r="H5184" s="109"/>
      <c r="I5184" s="110"/>
    </row>
    <row r="5185" spans="2:9">
      <c r="B5185" s="109"/>
      <c r="C5185" s="109"/>
      <c r="D5185" s="109"/>
      <c r="E5185" s="109"/>
      <c r="F5185" s="109"/>
      <c r="G5185" s="109"/>
      <c r="H5185" s="109"/>
      <c r="I5185" s="110"/>
    </row>
    <row r="5186" spans="2:9">
      <c r="B5186" s="109"/>
      <c r="C5186" s="109"/>
      <c r="D5186" s="109"/>
      <c r="E5186" s="109"/>
      <c r="F5186" s="109"/>
      <c r="G5186" s="109"/>
      <c r="H5186" s="109"/>
      <c r="I5186" s="110"/>
    </row>
    <row r="5187" spans="2:9">
      <c r="B5187" s="109"/>
      <c r="C5187" s="109"/>
      <c r="D5187" s="109"/>
      <c r="E5187" s="109"/>
      <c r="F5187" s="109"/>
      <c r="G5187" s="109"/>
      <c r="H5187" s="109"/>
      <c r="I5187" s="110"/>
    </row>
    <row r="5188" spans="2:9">
      <c r="B5188" s="109"/>
      <c r="C5188" s="109"/>
      <c r="D5188" s="109"/>
      <c r="E5188" s="109"/>
      <c r="F5188" s="109"/>
      <c r="G5188" s="109"/>
      <c r="H5188" s="109"/>
      <c r="I5188" s="110"/>
    </row>
    <row r="5189" spans="2:9">
      <c r="B5189" s="109"/>
      <c r="C5189" s="109"/>
      <c r="D5189" s="109"/>
      <c r="E5189" s="109"/>
      <c r="F5189" s="109"/>
      <c r="G5189" s="109"/>
      <c r="H5189" s="109"/>
      <c r="I5189" s="110"/>
    </row>
    <row r="5190" spans="2:9">
      <c r="B5190" s="109"/>
      <c r="C5190" s="109"/>
      <c r="D5190" s="109"/>
      <c r="E5190" s="109"/>
      <c r="F5190" s="109"/>
      <c r="G5190" s="109"/>
      <c r="H5190" s="109"/>
      <c r="I5190" s="110"/>
    </row>
    <row r="5191" spans="2:9">
      <c r="B5191" s="109"/>
      <c r="C5191" s="109"/>
      <c r="D5191" s="109"/>
      <c r="E5191" s="109"/>
      <c r="F5191" s="109"/>
      <c r="G5191" s="109"/>
      <c r="H5191" s="109"/>
      <c r="I5191" s="110"/>
    </row>
    <row r="5192" spans="2:9">
      <c r="B5192" s="109"/>
      <c r="C5192" s="109"/>
      <c r="D5192" s="109"/>
      <c r="E5192" s="109"/>
      <c r="F5192" s="109"/>
      <c r="G5192" s="109"/>
      <c r="H5192" s="109"/>
      <c r="I5192" s="110"/>
    </row>
    <row r="5193" spans="2:9">
      <c r="B5193" s="109"/>
      <c r="C5193" s="109"/>
      <c r="D5193" s="109"/>
      <c r="E5193" s="109"/>
      <c r="F5193" s="109"/>
      <c r="G5193" s="109"/>
      <c r="H5193" s="109"/>
      <c r="I5193" s="110"/>
    </row>
    <row r="5194" spans="2:9">
      <c r="B5194" s="109"/>
      <c r="C5194" s="109"/>
      <c r="D5194" s="109"/>
      <c r="E5194" s="109"/>
      <c r="F5194" s="109"/>
      <c r="G5194" s="109"/>
      <c r="H5194" s="109"/>
      <c r="I5194" s="110"/>
    </row>
    <row r="5195" spans="2:9">
      <c r="B5195" s="109"/>
      <c r="C5195" s="109"/>
      <c r="D5195" s="109"/>
      <c r="E5195" s="109"/>
      <c r="F5195" s="109"/>
      <c r="G5195" s="109"/>
      <c r="H5195" s="109"/>
      <c r="I5195" s="110"/>
    </row>
    <row r="5196" spans="2:9">
      <c r="B5196" s="109"/>
      <c r="C5196" s="109"/>
      <c r="D5196" s="109"/>
      <c r="E5196" s="109"/>
      <c r="F5196" s="109"/>
      <c r="G5196" s="109"/>
      <c r="H5196" s="109"/>
      <c r="I5196" s="110"/>
    </row>
    <row r="5197" spans="2:9">
      <c r="B5197" s="109"/>
      <c r="C5197" s="109"/>
      <c r="D5197" s="109"/>
      <c r="E5197" s="109"/>
      <c r="F5197" s="109"/>
      <c r="G5197" s="109"/>
      <c r="H5197" s="109"/>
      <c r="I5197" s="110"/>
    </row>
    <row r="5198" spans="2:9">
      <c r="B5198" s="109"/>
      <c r="C5198" s="109"/>
      <c r="D5198" s="109"/>
      <c r="E5198" s="109"/>
      <c r="F5198" s="109"/>
      <c r="G5198" s="109"/>
      <c r="H5198" s="109"/>
      <c r="I5198" s="110"/>
    </row>
    <row r="5199" spans="2:9">
      <c r="B5199" s="109"/>
      <c r="C5199" s="109"/>
      <c r="D5199" s="109"/>
      <c r="E5199" s="109"/>
      <c r="F5199" s="109"/>
      <c r="G5199" s="109"/>
      <c r="H5199" s="109"/>
      <c r="I5199" s="110"/>
    </row>
    <row r="5200" spans="2:9">
      <c r="B5200" s="109"/>
      <c r="C5200" s="109"/>
      <c r="D5200" s="109"/>
      <c r="E5200" s="109"/>
      <c r="F5200" s="109"/>
      <c r="G5200" s="109"/>
      <c r="H5200" s="109"/>
      <c r="I5200" s="110"/>
    </row>
    <row r="5201" spans="2:9">
      <c r="B5201" s="109"/>
      <c r="C5201" s="109"/>
      <c r="D5201" s="109"/>
      <c r="E5201" s="109"/>
      <c r="F5201" s="109"/>
      <c r="G5201" s="109"/>
      <c r="H5201" s="109"/>
      <c r="I5201" s="110"/>
    </row>
    <row r="5202" spans="2:9">
      <c r="B5202" s="109"/>
      <c r="C5202" s="109"/>
      <c r="D5202" s="109"/>
      <c r="E5202" s="109"/>
      <c r="F5202" s="109"/>
      <c r="G5202" s="109"/>
      <c r="H5202" s="109"/>
      <c r="I5202" s="110"/>
    </row>
    <row r="5203" spans="2:9">
      <c r="B5203" s="109"/>
      <c r="C5203" s="109"/>
      <c r="D5203" s="109"/>
      <c r="E5203" s="109"/>
      <c r="F5203" s="109"/>
      <c r="G5203" s="109"/>
      <c r="H5203" s="109"/>
      <c r="I5203" s="110"/>
    </row>
    <row r="5204" spans="2:9">
      <c r="B5204" s="109"/>
      <c r="C5204" s="109"/>
      <c r="D5204" s="109"/>
      <c r="E5204" s="109"/>
      <c r="F5204" s="109"/>
      <c r="G5204" s="109"/>
      <c r="H5204" s="109"/>
      <c r="I5204" s="110"/>
    </row>
    <row r="5205" spans="2:9">
      <c r="B5205" s="109"/>
      <c r="C5205" s="109"/>
      <c r="D5205" s="109"/>
      <c r="E5205" s="109"/>
      <c r="F5205" s="109"/>
      <c r="G5205" s="109"/>
      <c r="H5205" s="109"/>
      <c r="I5205" s="110"/>
    </row>
    <row r="5206" spans="2:9">
      <c r="B5206" s="109"/>
      <c r="C5206" s="109"/>
      <c r="D5206" s="109"/>
      <c r="E5206" s="109"/>
      <c r="F5206" s="109"/>
      <c r="G5206" s="109"/>
      <c r="H5206" s="109"/>
      <c r="I5206" s="110"/>
    </row>
    <row r="5207" spans="2:9">
      <c r="B5207" s="109"/>
      <c r="C5207" s="109"/>
      <c r="D5207" s="109"/>
      <c r="E5207" s="109"/>
      <c r="F5207" s="109"/>
      <c r="G5207" s="109"/>
      <c r="H5207" s="109"/>
      <c r="I5207" s="110"/>
    </row>
    <row r="5208" spans="2:9">
      <c r="B5208" s="109"/>
      <c r="C5208" s="109"/>
      <c r="D5208" s="109"/>
      <c r="E5208" s="109"/>
      <c r="F5208" s="109"/>
      <c r="G5208" s="109"/>
      <c r="H5208" s="109"/>
      <c r="I5208" s="110"/>
    </row>
    <row r="5209" spans="2:9">
      <c r="B5209" s="109"/>
      <c r="C5209" s="109"/>
      <c r="D5209" s="109"/>
      <c r="E5209" s="109"/>
      <c r="F5209" s="109"/>
      <c r="G5209" s="109"/>
      <c r="H5209" s="109"/>
      <c r="I5209" s="110"/>
    </row>
    <row r="5210" spans="2:9">
      <c r="B5210" s="109"/>
      <c r="C5210" s="109"/>
      <c r="D5210" s="109"/>
      <c r="E5210" s="109"/>
      <c r="F5210" s="109"/>
      <c r="G5210" s="109"/>
      <c r="H5210" s="109"/>
      <c r="I5210" s="110"/>
    </row>
    <row r="5211" spans="2:9">
      <c r="B5211" s="109"/>
      <c r="C5211" s="109"/>
      <c r="D5211" s="109"/>
      <c r="E5211" s="109"/>
      <c r="F5211" s="109"/>
      <c r="G5211" s="109"/>
      <c r="H5211" s="109"/>
      <c r="I5211" s="110"/>
    </row>
    <row r="5212" spans="2:9">
      <c r="B5212" s="109"/>
      <c r="C5212" s="109"/>
      <c r="D5212" s="109"/>
      <c r="E5212" s="109"/>
      <c r="F5212" s="109"/>
      <c r="G5212" s="109"/>
      <c r="H5212" s="109"/>
      <c r="I5212" s="110"/>
    </row>
    <row r="5213" spans="2:9">
      <c r="B5213" s="109"/>
      <c r="C5213" s="109"/>
      <c r="D5213" s="109"/>
      <c r="E5213" s="109"/>
      <c r="F5213" s="109"/>
      <c r="G5213" s="109"/>
      <c r="H5213" s="109"/>
      <c r="I5213" s="110"/>
    </row>
    <row r="5214" spans="2:9">
      <c r="B5214" s="109"/>
      <c r="C5214" s="109"/>
      <c r="D5214" s="109"/>
      <c r="E5214" s="109"/>
      <c r="F5214" s="109"/>
      <c r="G5214" s="109"/>
      <c r="H5214" s="109"/>
      <c r="I5214" s="110"/>
    </row>
    <row r="5215" spans="2:9">
      <c r="B5215" s="109"/>
      <c r="C5215" s="109"/>
      <c r="D5215" s="109"/>
      <c r="E5215" s="109"/>
      <c r="F5215" s="109"/>
      <c r="G5215" s="109"/>
      <c r="H5215" s="109"/>
      <c r="I5215" s="110"/>
    </row>
    <row r="5216" spans="2:9">
      <c r="B5216" s="109"/>
      <c r="C5216" s="109"/>
      <c r="D5216" s="109"/>
      <c r="E5216" s="109"/>
      <c r="F5216" s="109"/>
      <c r="G5216" s="109"/>
      <c r="H5216" s="109"/>
      <c r="I5216" s="110"/>
    </row>
    <row r="5217" spans="2:9">
      <c r="B5217" s="109"/>
      <c r="C5217" s="109"/>
      <c r="D5217" s="109"/>
      <c r="E5217" s="109"/>
      <c r="F5217" s="109"/>
      <c r="G5217" s="109"/>
      <c r="H5217" s="109"/>
      <c r="I5217" s="110"/>
    </row>
    <row r="5218" spans="2:9">
      <c r="B5218" s="109"/>
      <c r="C5218" s="109"/>
      <c r="D5218" s="109"/>
      <c r="E5218" s="109"/>
      <c r="F5218" s="109"/>
      <c r="G5218" s="109"/>
      <c r="H5218" s="109"/>
      <c r="I5218" s="110"/>
    </row>
    <row r="5219" spans="2:9">
      <c r="B5219" s="109"/>
      <c r="C5219" s="109"/>
      <c r="D5219" s="109"/>
      <c r="E5219" s="109"/>
      <c r="F5219" s="109"/>
      <c r="G5219" s="109"/>
      <c r="H5219" s="109"/>
      <c r="I5219" s="110"/>
    </row>
    <row r="5220" spans="2:9">
      <c r="B5220" s="109"/>
      <c r="C5220" s="109"/>
      <c r="D5220" s="109"/>
      <c r="E5220" s="109"/>
      <c r="F5220" s="109"/>
      <c r="G5220" s="109"/>
      <c r="H5220" s="109"/>
      <c r="I5220" s="110"/>
    </row>
    <row r="5221" spans="2:9">
      <c r="B5221" s="109"/>
      <c r="C5221" s="109"/>
      <c r="D5221" s="109"/>
      <c r="E5221" s="109"/>
      <c r="F5221" s="109"/>
      <c r="G5221" s="109"/>
      <c r="H5221" s="109"/>
      <c r="I5221" s="110"/>
    </row>
    <row r="5222" spans="2:9">
      <c r="B5222" s="109"/>
      <c r="C5222" s="109"/>
      <c r="D5222" s="109"/>
      <c r="E5222" s="109"/>
      <c r="F5222" s="109"/>
      <c r="G5222" s="109"/>
      <c r="H5222" s="109"/>
      <c r="I5222" s="110"/>
    </row>
    <row r="5223" spans="2:9">
      <c r="B5223" s="109"/>
      <c r="C5223" s="109"/>
      <c r="D5223" s="109"/>
      <c r="E5223" s="109"/>
      <c r="F5223" s="109"/>
      <c r="G5223" s="109"/>
      <c r="H5223" s="109"/>
      <c r="I5223" s="110"/>
    </row>
    <row r="5224" spans="2:9">
      <c r="B5224" s="109"/>
      <c r="C5224" s="109"/>
      <c r="D5224" s="109"/>
      <c r="E5224" s="109"/>
      <c r="F5224" s="109"/>
      <c r="G5224" s="109"/>
      <c r="H5224" s="109"/>
      <c r="I5224" s="110"/>
    </row>
    <row r="5225" spans="2:9">
      <c r="B5225" s="109"/>
      <c r="C5225" s="109"/>
      <c r="D5225" s="109"/>
      <c r="E5225" s="109"/>
      <c r="F5225" s="109"/>
      <c r="G5225" s="109"/>
      <c r="H5225" s="109"/>
      <c r="I5225" s="110"/>
    </row>
    <row r="5226" spans="2:9">
      <c r="B5226" s="109"/>
      <c r="C5226" s="109"/>
      <c r="D5226" s="109"/>
      <c r="E5226" s="109"/>
      <c r="F5226" s="109"/>
      <c r="G5226" s="109"/>
      <c r="H5226" s="109"/>
      <c r="I5226" s="110"/>
    </row>
    <row r="5227" spans="2:9">
      <c r="B5227" s="109"/>
      <c r="C5227" s="109"/>
      <c r="D5227" s="109"/>
      <c r="E5227" s="109"/>
      <c r="F5227" s="109"/>
      <c r="G5227" s="109"/>
      <c r="H5227" s="109"/>
      <c r="I5227" s="110"/>
    </row>
    <row r="5228" spans="2:9">
      <c r="B5228" s="109"/>
      <c r="C5228" s="109"/>
      <c r="D5228" s="109"/>
      <c r="E5228" s="109"/>
      <c r="F5228" s="109"/>
      <c r="G5228" s="109"/>
      <c r="H5228" s="109"/>
      <c r="I5228" s="110"/>
    </row>
    <row r="5229" spans="2:9">
      <c r="B5229" s="109"/>
      <c r="C5229" s="109"/>
      <c r="D5229" s="109"/>
      <c r="E5229" s="109"/>
      <c r="F5229" s="109"/>
      <c r="G5229" s="109"/>
      <c r="H5229" s="109"/>
      <c r="I5229" s="110"/>
    </row>
    <row r="5230" spans="2:9">
      <c r="B5230" s="109"/>
      <c r="C5230" s="109"/>
      <c r="D5230" s="109"/>
      <c r="E5230" s="109"/>
      <c r="F5230" s="109"/>
      <c r="G5230" s="109"/>
      <c r="H5230" s="109"/>
      <c r="I5230" s="110"/>
    </row>
    <row r="5231" spans="2:9">
      <c r="B5231" s="109"/>
      <c r="C5231" s="109"/>
      <c r="D5231" s="109"/>
      <c r="E5231" s="109"/>
      <c r="F5231" s="109"/>
      <c r="G5231" s="109"/>
      <c r="H5231" s="109"/>
      <c r="I5231" s="110"/>
    </row>
    <row r="5232" spans="2:9">
      <c r="B5232" s="109"/>
      <c r="C5232" s="109"/>
      <c r="D5232" s="109"/>
      <c r="E5232" s="109"/>
      <c r="F5232" s="109"/>
      <c r="G5232" s="109"/>
      <c r="H5232" s="109"/>
      <c r="I5232" s="110"/>
    </row>
    <row r="5233" spans="2:9">
      <c r="B5233" s="109"/>
      <c r="C5233" s="109"/>
      <c r="D5233" s="109"/>
      <c r="E5233" s="109"/>
      <c r="F5233" s="109"/>
      <c r="G5233" s="109"/>
      <c r="H5233" s="109"/>
      <c r="I5233" s="110"/>
    </row>
    <row r="5234" spans="2:9">
      <c r="B5234" s="109"/>
      <c r="C5234" s="109"/>
      <c r="D5234" s="109"/>
      <c r="E5234" s="109"/>
      <c r="F5234" s="109"/>
      <c r="G5234" s="109"/>
      <c r="H5234" s="109"/>
      <c r="I5234" s="110"/>
    </row>
    <row r="5235" spans="2:9">
      <c r="B5235" s="109"/>
      <c r="C5235" s="109"/>
      <c r="D5235" s="109"/>
      <c r="E5235" s="109"/>
      <c r="F5235" s="109"/>
      <c r="G5235" s="109"/>
      <c r="H5235" s="109"/>
      <c r="I5235" s="110"/>
    </row>
    <row r="5236" spans="2:9">
      <c r="B5236" s="109"/>
      <c r="C5236" s="109"/>
      <c r="D5236" s="109"/>
      <c r="E5236" s="109"/>
      <c r="F5236" s="109"/>
      <c r="G5236" s="109"/>
      <c r="H5236" s="109"/>
      <c r="I5236" s="110"/>
    </row>
    <row r="5237" spans="2:9">
      <c r="B5237" s="109"/>
      <c r="C5237" s="109"/>
      <c r="D5237" s="109"/>
      <c r="E5237" s="109"/>
      <c r="F5237" s="109"/>
      <c r="G5237" s="109"/>
      <c r="H5237" s="109"/>
      <c r="I5237" s="110"/>
    </row>
    <row r="5238" spans="2:9">
      <c r="B5238" s="109"/>
      <c r="C5238" s="109"/>
      <c r="D5238" s="109"/>
      <c r="E5238" s="109"/>
      <c r="F5238" s="109"/>
      <c r="G5238" s="109"/>
      <c r="H5238" s="109"/>
      <c r="I5238" s="110"/>
    </row>
    <row r="5239" spans="2:9">
      <c r="B5239" s="109"/>
      <c r="C5239" s="109"/>
      <c r="D5239" s="109"/>
      <c r="E5239" s="109"/>
      <c r="F5239" s="109"/>
      <c r="G5239" s="109"/>
      <c r="H5239" s="109"/>
      <c r="I5239" s="110"/>
    </row>
    <row r="5240" spans="2:9">
      <c r="B5240" s="109"/>
      <c r="C5240" s="109"/>
      <c r="D5240" s="109"/>
      <c r="E5240" s="109"/>
      <c r="F5240" s="109"/>
      <c r="G5240" s="109"/>
      <c r="H5240" s="109"/>
      <c r="I5240" s="110"/>
    </row>
    <row r="5241" spans="2:9">
      <c r="B5241" s="109"/>
      <c r="C5241" s="109"/>
      <c r="D5241" s="109"/>
      <c r="E5241" s="109"/>
      <c r="F5241" s="109"/>
      <c r="G5241" s="109"/>
      <c r="H5241" s="109"/>
      <c r="I5241" s="110"/>
    </row>
    <row r="5242" spans="2:9">
      <c r="B5242" s="109"/>
      <c r="C5242" s="109"/>
      <c r="D5242" s="109"/>
      <c r="E5242" s="109"/>
      <c r="F5242" s="109"/>
      <c r="G5242" s="109"/>
      <c r="H5242" s="109"/>
      <c r="I5242" s="110"/>
    </row>
    <row r="5243" spans="2:9">
      <c r="B5243" s="109"/>
      <c r="C5243" s="109"/>
      <c r="D5243" s="109"/>
      <c r="E5243" s="109"/>
      <c r="F5243" s="109"/>
      <c r="G5243" s="109"/>
      <c r="H5243" s="109"/>
      <c r="I5243" s="110"/>
    </row>
    <row r="5244" spans="2:9">
      <c r="B5244" s="109"/>
      <c r="C5244" s="109"/>
      <c r="D5244" s="109"/>
      <c r="E5244" s="109"/>
      <c r="F5244" s="109"/>
      <c r="G5244" s="109"/>
      <c r="H5244" s="109"/>
      <c r="I5244" s="110"/>
    </row>
    <row r="5245" spans="2:9">
      <c r="B5245" s="109"/>
      <c r="C5245" s="109"/>
      <c r="D5245" s="109"/>
      <c r="E5245" s="109"/>
      <c r="F5245" s="109"/>
      <c r="G5245" s="109"/>
      <c r="H5245" s="109"/>
      <c r="I5245" s="110"/>
    </row>
    <row r="5246" spans="2:9">
      <c r="B5246" s="109"/>
      <c r="C5246" s="109"/>
      <c r="D5246" s="109"/>
      <c r="E5246" s="109"/>
      <c r="F5246" s="109"/>
      <c r="G5246" s="109"/>
      <c r="H5246" s="109"/>
      <c r="I5246" s="110"/>
    </row>
    <row r="5247" spans="2:9">
      <c r="B5247" s="109"/>
      <c r="C5247" s="109"/>
      <c r="D5247" s="109"/>
      <c r="E5247" s="109"/>
      <c r="F5247" s="109"/>
      <c r="G5247" s="109"/>
      <c r="H5247" s="109"/>
      <c r="I5247" s="110"/>
    </row>
    <row r="5248" spans="2:9">
      <c r="B5248" s="109"/>
      <c r="C5248" s="109"/>
      <c r="D5248" s="109"/>
      <c r="E5248" s="109"/>
      <c r="F5248" s="109"/>
      <c r="G5248" s="109"/>
      <c r="H5248" s="109"/>
      <c r="I5248" s="110"/>
    </row>
    <row r="5249" spans="2:9">
      <c r="B5249" s="109"/>
      <c r="C5249" s="109"/>
      <c r="D5249" s="109"/>
      <c r="E5249" s="109"/>
      <c r="F5249" s="109"/>
      <c r="G5249" s="109"/>
      <c r="H5249" s="109"/>
      <c r="I5249" s="110"/>
    </row>
    <row r="5250" spans="2:9">
      <c r="B5250" s="109"/>
      <c r="C5250" s="109"/>
      <c r="D5250" s="109"/>
      <c r="E5250" s="109"/>
      <c r="F5250" s="109"/>
      <c r="G5250" s="109"/>
      <c r="H5250" s="109"/>
      <c r="I5250" s="110"/>
    </row>
    <row r="5251" spans="2:9">
      <c r="B5251" s="109"/>
      <c r="C5251" s="109"/>
      <c r="D5251" s="109"/>
      <c r="E5251" s="109"/>
      <c r="F5251" s="109"/>
      <c r="G5251" s="109"/>
      <c r="H5251" s="109"/>
      <c r="I5251" s="110"/>
    </row>
    <row r="5252" spans="2:9">
      <c r="B5252" s="109"/>
      <c r="C5252" s="109"/>
      <c r="D5252" s="109"/>
      <c r="E5252" s="109"/>
      <c r="F5252" s="109"/>
      <c r="G5252" s="109"/>
      <c r="H5252" s="109"/>
      <c r="I5252" s="110"/>
    </row>
    <row r="5253" spans="2:9">
      <c r="B5253" s="109"/>
      <c r="C5253" s="109"/>
      <c r="D5253" s="109"/>
      <c r="E5253" s="109"/>
      <c r="F5253" s="109"/>
      <c r="G5253" s="109"/>
      <c r="H5253" s="109"/>
      <c r="I5253" s="110"/>
    </row>
    <row r="5254" spans="2:9">
      <c r="B5254" s="109"/>
      <c r="C5254" s="109"/>
      <c r="D5254" s="109"/>
      <c r="E5254" s="109"/>
      <c r="F5254" s="109"/>
      <c r="G5254" s="109"/>
      <c r="H5254" s="109"/>
      <c r="I5254" s="110"/>
    </row>
    <row r="5255" spans="2:9">
      <c r="B5255" s="109"/>
      <c r="C5255" s="109"/>
      <c r="D5255" s="109"/>
      <c r="E5255" s="109"/>
      <c r="F5255" s="109"/>
      <c r="G5255" s="109"/>
      <c r="H5255" s="109"/>
      <c r="I5255" s="110"/>
    </row>
    <row r="5256" spans="2:9">
      <c r="B5256" s="109"/>
      <c r="C5256" s="109"/>
      <c r="D5256" s="109"/>
      <c r="E5256" s="109"/>
      <c r="F5256" s="109"/>
      <c r="G5256" s="109"/>
      <c r="H5256" s="109"/>
      <c r="I5256" s="110"/>
    </row>
    <row r="5257" spans="2:9">
      <c r="B5257" s="109"/>
      <c r="C5257" s="109"/>
      <c r="D5257" s="109"/>
      <c r="E5257" s="109"/>
      <c r="F5257" s="109"/>
      <c r="G5257" s="109"/>
      <c r="H5257" s="109"/>
      <c r="I5257" s="110"/>
    </row>
    <row r="5258" spans="2:9">
      <c r="B5258" s="109"/>
      <c r="C5258" s="109"/>
      <c r="D5258" s="109"/>
      <c r="E5258" s="109"/>
      <c r="F5258" s="109"/>
      <c r="G5258" s="109"/>
      <c r="H5258" s="109"/>
      <c r="I5258" s="110"/>
    </row>
    <row r="5259" spans="2:9">
      <c r="B5259" s="109"/>
      <c r="C5259" s="109"/>
      <c r="D5259" s="109"/>
      <c r="E5259" s="109"/>
      <c r="F5259" s="109"/>
      <c r="G5259" s="109"/>
      <c r="H5259" s="109"/>
      <c r="I5259" s="110"/>
    </row>
    <row r="5260" spans="2:9">
      <c r="B5260" s="109"/>
      <c r="C5260" s="109"/>
      <c r="D5260" s="109"/>
      <c r="E5260" s="109"/>
      <c r="F5260" s="109"/>
      <c r="G5260" s="109"/>
      <c r="H5260" s="109"/>
      <c r="I5260" s="110"/>
    </row>
    <row r="5261" spans="2:9">
      <c r="B5261" s="109"/>
      <c r="C5261" s="109"/>
      <c r="D5261" s="109"/>
      <c r="E5261" s="109"/>
      <c r="F5261" s="109"/>
      <c r="G5261" s="109"/>
      <c r="H5261" s="109"/>
      <c r="I5261" s="110"/>
    </row>
    <row r="5262" spans="2:9">
      <c r="B5262" s="109"/>
      <c r="C5262" s="109"/>
      <c r="D5262" s="109"/>
      <c r="E5262" s="109"/>
      <c r="F5262" s="109"/>
      <c r="G5262" s="109"/>
      <c r="H5262" s="109"/>
      <c r="I5262" s="110"/>
    </row>
    <row r="5263" spans="2:9">
      <c r="B5263" s="109"/>
      <c r="C5263" s="109"/>
      <c r="D5263" s="109"/>
      <c r="E5263" s="109"/>
      <c r="F5263" s="109"/>
      <c r="G5263" s="109"/>
      <c r="H5263" s="109"/>
      <c r="I5263" s="110"/>
    </row>
    <row r="5264" spans="2:9">
      <c r="B5264" s="109"/>
      <c r="C5264" s="109"/>
      <c r="D5264" s="109"/>
      <c r="E5264" s="109"/>
      <c r="F5264" s="109"/>
      <c r="G5264" s="109"/>
      <c r="H5264" s="109"/>
      <c r="I5264" s="110"/>
    </row>
    <row r="5265" spans="2:9">
      <c r="B5265" s="109"/>
      <c r="C5265" s="109"/>
      <c r="D5265" s="109"/>
      <c r="E5265" s="109"/>
      <c r="F5265" s="109"/>
      <c r="G5265" s="109"/>
      <c r="H5265" s="109"/>
      <c r="I5265" s="110"/>
    </row>
    <row r="5266" spans="2:9">
      <c r="B5266" s="109"/>
      <c r="C5266" s="109"/>
      <c r="D5266" s="109"/>
      <c r="E5266" s="109"/>
      <c r="F5266" s="109"/>
      <c r="G5266" s="109"/>
      <c r="H5266" s="109"/>
      <c r="I5266" s="110"/>
    </row>
    <row r="5267" spans="2:9">
      <c r="B5267" s="109"/>
      <c r="C5267" s="109"/>
      <c r="D5267" s="109"/>
      <c r="E5267" s="109"/>
      <c r="F5267" s="109"/>
      <c r="G5267" s="109"/>
      <c r="H5267" s="109"/>
      <c r="I5267" s="110"/>
    </row>
    <row r="5268" spans="2:9">
      <c r="B5268" s="109"/>
      <c r="C5268" s="109"/>
      <c r="D5268" s="109"/>
      <c r="E5268" s="109"/>
      <c r="F5268" s="109"/>
      <c r="G5268" s="109"/>
      <c r="H5268" s="109"/>
      <c r="I5268" s="110"/>
    </row>
    <row r="5269" spans="2:9">
      <c r="B5269" s="109"/>
      <c r="C5269" s="109"/>
      <c r="D5269" s="109"/>
      <c r="E5269" s="109"/>
      <c r="F5269" s="109"/>
      <c r="G5269" s="109"/>
      <c r="H5269" s="109"/>
      <c r="I5269" s="110"/>
    </row>
    <row r="5270" spans="2:9">
      <c r="B5270" s="109"/>
      <c r="C5270" s="109"/>
      <c r="D5270" s="109"/>
      <c r="E5270" s="109"/>
      <c r="F5270" s="109"/>
      <c r="G5270" s="109"/>
      <c r="H5270" s="109"/>
      <c r="I5270" s="110"/>
    </row>
    <row r="5271" spans="2:9">
      <c r="B5271" s="109"/>
      <c r="C5271" s="109"/>
      <c r="D5271" s="109"/>
      <c r="E5271" s="109"/>
      <c r="F5271" s="109"/>
      <c r="G5271" s="109"/>
      <c r="H5271" s="109"/>
      <c r="I5271" s="110"/>
    </row>
    <row r="5272" spans="2:9">
      <c r="B5272" s="109"/>
      <c r="C5272" s="109"/>
      <c r="D5272" s="109"/>
      <c r="E5272" s="109"/>
      <c r="F5272" s="109"/>
      <c r="G5272" s="109"/>
      <c r="H5272" s="109"/>
      <c r="I5272" s="110"/>
    </row>
    <row r="5273" spans="2:9">
      <c r="B5273" s="109"/>
      <c r="C5273" s="109"/>
      <c r="D5273" s="109"/>
      <c r="E5273" s="109"/>
      <c r="F5273" s="109"/>
      <c r="G5273" s="109"/>
      <c r="H5273" s="109"/>
      <c r="I5273" s="110"/>
    </row>
    <row r="5274" spans="2:9">
      <c r="B5274" s="109"/>
      <c r="C5274" s="109"/>
      <c r="D5274" s="109"/>
      <c r="E5274" s="109"/>
      <c r="F5274" s="109"/>
      <c r="G5274" s="109"/>
      <c r="H5274" s="109"/>
      <c r="I5274" s="110"/>
    </row>
    <row r="5275" spans="2:9">
      <c r="B5275" s="109"/>
      <c r="C5275" s="109"/>
      <c r="D5275" s="109"/>
      <c r="E5275" s="109"/>
      <c r="F5275" s="109"/>
      <c r="G5275" s="109"/>
      <c r="H5275" s="109"/>
      <c r="I5275" s="110"/>
    </row>
    <row r="5276" spans="2:9">
      <c r="B5276" s="109"/>
      <c r="C5276" s="109"/>
      <c r="D5276" s="109"/>
      <c r="E5276" s="109"/>
      <c r="F5276" s="109"/>
      <c r="G5276" s="109"/>
      <c r="H5276" s="109"/>
      <c r="I5276" s="110"/>
    </row>
    <row r="5277" spans="2:9">
      <c r="B5277" s="109"/>
      <c r="C5277" s="109"/>
      <c r="D5277" s="109"/>
      <c r="E5277" s="109"/>
      <c r="F5277" s="109"/>
      <c r="G5277" s="109"/>
      <c r="H5277" s="109"/>
      <c r="I5277" s="110"/>
    </row>
    <row r="5278" spans="2:9">
      <c r="B5278" s="109"/>
      <c r="C5278" s="109"/>
      <c r="D5278" s="109"/>
      <c r="E5278" s="109"/>
      <c r="F5278" s="109"/>
      <c r="G5278" s="109"/>
      <c r="H5278" s="109"/>
      <c r="I5278" s="110"/>
    </row>
    <row r="5279" spans="2:9">
      <c r="B5279" s="109"/>
      <c r="C5279" s="109"/>
      <c r="D5279" s="109"/>
      <c r="E5279" s="109"/>
      <c r="F5279" s="109"/>
      <c r="G5279" s="109"/>
      <c r="H5279" s="109"/>
      <c r="I5279" s="110"/>
    </row>
    <row r="5280" spans="2:9">
      <c r="B5280" s="109"/>
      <c r="C5280" s="109"/>
      <c r="D5280" s="109"/>
      <c r="E5280" s="109"/>
      <c r="F5280" s="109"/>
      <c r="G5280" s="109"/>
      <c r="H5280" s="109"/>
      <c r="I5280" s="110"/>
    </row>
    <row r="5281" spans="2:9">
      <c r="B5281" s="109"/>
      <c r="C5281" s="109"/>
      <c r="D5281" s="109"/>
      <c r="E5281" s="109"/>
      <c r="F5281" s="109"/>
      <c r="G5281" s="109"/>
      <c r="H5281" s="109"/>
      <c r="I5281" s="110"/>
    </row>
    <row r="5282" spans="2:9">
      <c r="B5282" s="109"/>
      <c r="C5282" s="109"/>
      <c r="D5282" s="109"/>
      <c r="E5282" s="109"/>
      <c r="F5282" s="109"/>
      <c r="G5282" s="109"/>
      <c r="H5282" s="109"/>
      <c r="I5282" s="110"/>
    </row>
    <row r="5283" spans="2:9">
      <c r="B5283" s="109"/>
      <c r="C5283" s="109"/>
      <c r="D5283" s="109"/>
      <c r="E5283" s="109"/>
      <c r="F5283" s="109"/>
      <c r="G5283" s="109"/>
      <c r="H5283" s="109"/>
      <c r="I5283" s="110"/>
    </row>
    <row r="5284" spans="2:9">
      <c r="B5284" s="109"/>
      <c r="C5284" s="109"/>
      <c r="D5284" s="109"/>
      <c r="E5284" s="109"/>
      <c r="F5284" s="109"/>
      <c r="G5284" s="109"/>
      <c r="H5284" s="109"/>
      <c r="I5284" s="110"/>
    </row>
    <row r="5285" spans="2:9">
      <c r="B5285" s="109"/>
      <c r="C5285" s="109"/>
      <c r="D5285" s="109"/>
      <c r="E5285" s="109"/>
      <c r="F5285" s="109"/>
      <c r="G5285" s="109"/>
      <c r="H5285" s="109"/>
      <c r="I5285" s="110"/>
    </row>
    <row r="5286" spans="2:9">
      <c r="B5286" s="109"/>
      <c r="C5286" s="109"/>
      <c r="D5286" s="109"/>
      <c r="E5286" s="109"/>
      <c r="F5286" s="109"/>
      <c r="G5286" s="109"/>
      <c r="H5286" s="109"/>
      <c r="I5286" s="110"/>
    </row>
    <row r="5287" spans="2:9">
      <c r="B5287" s="109"/>
      <c r="C5287" s="109"/>
      <c r="D5287" s="109"/>
      <c r="E5287" s="109"/>
      <c r="F5287" s="109"/>
      <c r="G5287" s="109"/>
      <c r="H5287" s="109"/>
      <c r="I5287" s="110"/>
    </row>
    <row r="5288" spans="2:9">
      <c r="B5288" s="109"/>
      <c r="C5288" s="109"/>
      <c r="D5288" s="109"/>
      <c r="E5288" s="109"/>
      <c r="F5288" s="109"/>
      <c r="G5288" s="109"/>
      <c r="H5288" s="109"/>
      <c r="I5288" s="110"/>
    </row>
    <row r="5289" spans="2:9">
      <c r="B5289" s="109"/>
      <c r="C5289" s="109"/>
      <c r="D5289" s="109"/>
      <c r="E5289" s="109"/>
      <c r="F5289" s="109"/>
      <c r="G5289" s="109"/>
      <c r="H5289" s="109"/>
      <c r="I5289" s="110"/>
    </row>
    <row r="5290" spans="2:9">
      <c r="B5290" s="109"/>
      <c r="C5290" s="109"/>
      <c r="D5290" s="109"/>
      <c r="E5290" s="109"/>
      <c r="F5290" s="109"/>
      <c r="G5290" s="109"/>
      <c r="H5290" s="109"/>
      <c r="I5290" s="110"/>
    </row>
    <row r="5291" spans="2:9">
      <c r="B5291" s="109"/>
      <c r="C5291" s="109"/>
      <c r="D5291" s="109"/>
      <c r="E5291" s="109"/>
      <c r="F5291" s="109"/>
      <c r="G5291" s="109"/>
      <c r="H5291" s="109"/>
      <c r="I5291" s="110"/>
    </row>
    <row r="5292" spans="2:9">
      <c r="B5292" s="109"/>
      <c r="C5292" s="109"/>
      <c r="D5292" s="109"/>
      <c r="E5292" s="109"/>
      <c r="F5292" s="109"/>
      <c r="G5292" s="109"/>
      <c r="H5292" s="109"/>
      <c r="I5292" s="110"/>
    </row>
    <row r="5293" spans="2:9">
      <c r="B5293" s="109"/>
      <c r="C5293" s="109"/>
      <c r="D5293" s="109"/>
      <c r="E5293" s="109"/>
      <c r="F5293" s="109"/>
      <c r="G5293" s="109"/>
      <c r="H5293" s="109"/>
      <c r="I5293" s="110"/>
    </row>
    <row r="5294" spans="2:9">
      <c r="B5294" s="109"/>
      <c r="C5294" s="109"/>
      <c r="D5294" s="109"/>
      <c r="E5294" s="109"/>
      <c r="F5294" s="109"/>
      <c r="G5294" s="109"/>
      <c r="H5294" s="109"/>
      <c r="I5294" s="110"/>
    </row>
    <row r="5295" spans="2:9">
      <c r="B5295" s="109"/>
      <c r="C5295" s="109"/>
      <c r="D5295" s="109"/>
      <c r="E5295" s="109"/>
      <c r="F5295" s="109"/>
      <c r="G5295" s="109"/>
      <c r="H5295" s="109"/>
      <c r="I5295" s="110"/>
    </row>
    <row r="5296" spans="2:9">
      <c r="B5296" s="109"/>
      <c r="C5296" s="109"/>
      <c r="D5296" s="109"/>
      <c r="E5296" s="109"/>
      <c r="F5296" s="109"/>
      <c r="G5296" s="109"/>
      <c r="H5296" s="109"/>
      <c r="I5296" s="110"/>
    </row>
    <row r="5297" spans="2:9">
      <c r="B5297" s="109"/>
      <c r="C5297" s="109"/>
      <c r="D5297" s="109"/>
      <c r="E5297" s="109"/>
      <c r="F5297" s="109"/>
      <c r="G5297" s="109"/>
      <c r="H5297" s="109"/>
      <c r="I5297" s="110"/>
    </row>
    <row r="5298" spans="2:9">
      <c r="B5298" s="109"/>
      <c r="C5298" s="109"/>
      <c r="D5298" s="109"/>
      <c r="E5298" s="109"/>
      <c r="F5298" s="109"/>
      <c r="G5298" s="109"/>
      <c r="H5298" s="109"/>
      <c r="I5298" s="110"/>
    </row>
    <row r="5299" spans="2:9">
      <c r="B5299" s="109"/>
      <c r="C5299" s="109"/>
      <c r="D5299" s="109"/>
      <c r="E5299" s="109"/>
      <c r="F5299" s="109"/>
      <c r="G5299" s="109"/>
      <c r="H5299" s="109"/>
      <c r="I5299" s="110"/>
    </row>
    <row r="5300" spans="2:9">
      <c r="B5300" s="109"/>
      <c r="C5300" s="109"/>
      <c r="D5300" s="109"/>
      <c r="E5300" s="109"/>
      <c r="F5300" s="109"/>
      <c r="G5300" s="109"/>
      <c r="H5300" s="109"/>
      <c r="I5300" s="110"/>
    </row>
    <row r="5301" spans="2:9">
      <c r="B5301" s="109"/>
      <c r="C5301" s="109"/>
      <c r="D5301" s="109"/>
      <c r="E5301" s="109"/>
      <c r="F5301" s="109"/>
      <c r="G5301" s="109"/>
      <c r="H5301" s="109"/>
      <c r="I5301" s="110"/>
    </row>
    <row r="5302" spans="2:9">
      <c r="B5302" s="109"/>
      <c r="C5302" s="109"/>
      <c r="D5302" s="109"/>
      <c r="E5302" s="109"/>
      <c r="F5302" s="109"/>
      <c r="G5302" s="109"/>
      <c r="H5302" s="109"/>
      <c r="I5302" s="110"/>
    </row>
    <row r="5303" spans="2:9">
      <c r="B5303" s="109"/>
      <c r="C5303" s="109"/>
      <c r="D5303" s="109"/>
      <c r="E5303" s="109"/>
      <c r="F5303" s="109"/>
      <c r="G5303" s="109"/>
      <c r="H5303" s="109"/>
      <c r="I5303" s="110"/>
    </row>
    <row r="5304" spans="2:9">
      <c r="B5304" s="109"/>
      <c r="C5304" s="109"/>
      <c r="D5304" s="109"/>
      <c r="E5304" s="109"/>
      <c r="F5304" s="109"/>
      <c r="G5304" s="109"/>
      <c r="H5304" s="109"/>
      <c r="I5304" s="110"/>
    </row>
    <row r="5305" spans="2:9">
      <c r="B5305" s="109"/>
      <c r="C5305" s="109"/>
      <c r="D5305" s="109"/>
      <c r="E5305" s="109"/>
      <c r="F5305" s="109"/>
      <c r="G5305" s="109"/>
      <c r="H5305" s="109"/>
      <c r="I5305" s="110"/>
    </row>
    <row r="5306" spans="2:9">
      <c r="B5306" s="109"/>
      <c r="C5306" s="109"/>
      <c r="D5306" s="109"/>
      <c r="E5306" s="109"/>
      <c r="F5306" s="109"/>
      <c r="G5306" s="109"/>
      <c r="H5306" s="109"/>
      <c r="I5306" s="110"/>
    </row>
    <row r="5307" spans="2:9">
      <c r="B5307" s="109"/>
      <c r="C5307" s="109"/>
      <c r="D5307" s="109"/>
      <c r="E5307" s="109"/>
      <c r="F5307" s="109"/>
      <c r="G5307" s="109"/>
      <c r="H5307" s="109"/>
      <c r="I5307" s="110"/>
    </row>
    <row r="5308" spans="2:9">
      <c r="B5308" s="109"/>
      <c r="C5308" s="109"/>
      <c r="D5308" s="109"/>
      <c r="E5308" s="109"/>
      <c r="F5308" s="109"/>
      <c r="G5308" s="109"/>
      <c r="H5308" s="109"/>
      <c r="I5308" s="110"/>
    </row>
    <row r="5309" spans="2:9">
      <c r="B5309" s="109"/>
      <c r="C5309" s="109"/>
      <c r="D5309" s="109"/>
      <c r="E5309" s="109"/>
      <c r="F5309" s="109"/>
      <c r="G5309" s="109"/>
      <c r="H5309" s="109"/>
      <c r="I5309" s="110"/>
    </row>
    <row r="5310" spans="2:9">
      <c r="B5310" s="109"/>
      <c r="C5310" s="109"/>
      <c r="D5310" s="109"/>
      <c r="E5310" s="109"/>
      <c r="F5310" s="109"/>
      <c r="G5310" s="109"/>
      <c r="H5310" s="109"/>
      <c r="I5310" s="110"/>
    </row>
    <row r="5311" spans="2:9">
      <c r="B5311" s="109"/>
      <c r="C5311" s="109"/>
      <c r="D5311" s="109"/>
      <c r="E5311" s="109"/>
      <c r="F5311" s="109"/>
      <c r="G5311" s="109"/>
      <c r="H5311" s="109"/>
      <c r="I5311" s="110"/>
    </row>
    <row r="5312" spans="2:9">
      <c r="B5312" s="109"/>
      <c r="C5312" s="109"/>
      <c r="D5312" s="109"/>
      <c r="E5312" s="109"/>
      <c r="F5312" s="109"/>
      <c r="G5312" s="109"/>
      <c r="H5312" s="109"/>
      <c r="I5312" s="110"/>
    </row>
    <row r="5313" spans="2:9">
      <c r="B5313" s="109"/>
      <c r="C5313" s="109"/>
      <c r="D5313" s="109"/>
      <c r="E5313" s="109"/>
      <c r="F5313" s="109"/>
      <c r="G5313" s="109"/>
      <c r="H5313" s="109"/>
      <c r="I5313" s="110"/>
    </row>
    <row r="5314" spans="2:9">
      <c r="B5314" s="109"/>
      <c r="C5314" s="109"/>
      <c r="D5314" s="109"/>
      <c r="E5314" s="109"/>
      <c r="F5314" s="109"/>
      <c r="G5314" s="109"/>
      <c r="H5314" s="109"/>
      <c r="I5314" s="110"/>
    </row>
    <row r="5315" spans="2:9">
      <c r="B5315" s="109"/>
      <c r="C5315" s="109"/>
      <c r="D5315" s="109"/>
      <c r="E5315" s="109"/>
      <c r="F5315" s="109"/>
      <c r="G5315" s="109"/>
      <c r="H5315" s="109"/>
      <c r="I5315" s="110"/>
    </row>
    <row r="5316" spans="2:9">
      <c r="B5316" s="109"/>
      <c r="C5316" s="109"/>
      <c r="D5316" s="109"/>
      <c r="E5316" s="109"/>
      <c r="F5316" s="109"/>
      <c r="G5316" s="109"/>
      <c r="H5316" s="109"/>
      <c r="I5316" s="110"/>
    </row>
    <row r="5317" spans="2:9">
      <c r="B5317" s="109"/>
      <c r="C5317" s="109"/>
      <c r="D5317" s="109"/>
      <c r="E5317" s="109"/>
      <c r="F5317" s="109"/>
      <c r="G5317" s="109"/>
      <c r="H5317" s="109"/>
      <c r="I5317" s="110"/>
    </row>
    <row r="5318" spans="2:9">
      <c r="B5318" s="109"/>
      <c r="C5318" s="109"/>
      <c r="D5318" s="109"/>
      <c r="E5318" s="109"/>
      <c r="F5318" s="109"/>
      <c r="G5318" s="109"/>
      <c r="H5318" s="109"/>
      <c r="I5318" s="110"/>
    </row>
    <row r="5319" spans="2:9">
      <c r="B5319" s="109"/>
      <c r="C5319" s="109"/>
      <c r="D5319" s="109"/>
      <c r="E5319" s="109"/>
      <c r="F5319" s="109"/>
      <c r="G5319" s="109"/>
      <c r="H5319" s="109"/>
      <c r="I5319" s="110"/>
    </row>
    <row r="5320" spans="2:9">
      <c r="B5320" s="109"/>
      <c r="C5320" s="109"/>
      <c r="D5320" s="109"/>
      <c r="E5320" s="109"/>
      <c r="F5320" s="109"/>
      <c r="G5320" s="109"/>
      <c r="H5320" s="109"/>
      <c r="I5320" s="110"/>
    </row>
    <row r="5321" spans="2:9">
      <c r="B5321" s="109"/>
      <c r="C5321" s="109"/>
      <c r="D5321" s="109"/>
      <c r="E5321" s="109"/>
      <c r="F5321" s="109"/>
      <c r="G5321" s="109"/>
      <c r="H5321" s="109"/>
      <c r="I5321" s="110"/>
    </row>
    <row r="5322" spans="2:9">
      <c r="B5322" s="109"/>
      <c r="C5322" s="109"/>
      <c r="D5322" s="109"/>
      <c r="E5322" s="109"/>
      <c r="F5322" s="109"/>
      <c r="G5322" s="109"/>
      <c r="H5322" s="109"/>
      <c r="I5322" s="110"/>
    </row>
    <row r="5323" spans="2:9">
      <c r="B5323" s="109"/>
      <c r="C5323" s="109"/>
      <c r="D5323" s="109"/>
      <c r="E5323" s="109"/>
      <c r="F5323" s="109"/>
      <c r="G5323" s="109"/>
      <c r="H5323" s="109"/>
      <c r="I5323" s="110"/>
    </row>
    <row r="5324" spans="2:9">
      <c r="B5324" s="109"/>
      <c r="C5324" s="109"/>
      <c r="D5324" s="109"/>
      <c r="E5324" s="109"/>
      <c r="F5324" s="109"/>
      <c r="G5324" s="109"/>
      <c r="H5324" s="109"/>
      <c r="I5324" s="110"/>
    </row>
    <row r="5325" spans="2:9">
      <c r="B5325" s="109"/>
      <c r="C5325" s="109"/>
      <c r="D5325" s="109"/>
      <c r="E5325" s="109"/>
      <c r="F5325" s="109"/>
      <c r="G5325" s="109"/>
      <c r="H5325" s="109"/>
      <c r="I5325" s="110"/>
    </row>
    <row r="5326" spans="2:9">
      <c r="B5326" s="109"/>
      <c r="C5326" s="109"/>
      <c r="D5326" s="109"/>
      <c r="E5326" s="109"/>
      <c r="F5326" s="109"/>
      <c r="G5326" s="109"/>
      <c r="H5326" s="109"/>
      <c r="I5326" s="110"/>
    </row>
    <row r="5327" spans="2:9">
      <c r="B5327" s="109"/>
      <c r="C5327" s="109"/>
      <c r="D5327" s="109"/>
      <c r="E5327" s="109"/>
      <c r="F5327" s="109"/>
      <c r="G5327" s="109"/>
      <c r="H5327" s="109"/>
      <c r="I5327" s="110"/>
    </row>
    <row r="5328" spans="2:9">
      <c r="B5328" s="109"/>
      <c r="C5328" s="109"/>
      <c r="D5328" s="109"/>
      <c r="E5328" s="109"/>
      <c r="F5328" s="109"/>
      <c r="G5328" s="109"/>
      <c r="H5328" s="109"/>
      <c r="I5328" s="110"/>
    </row>
    <row r="5329" spans="2:9">
      <c r="B5329" s="109"/>
      <c r="C5329" s="109"/>
      <c r="D5329" s="109"/>
      <c r="E5329" s="109"/>
      <c r="F5329" s="109"/>
      <c r="G5329" s="109"/>
      <c r="H5329" s="109"/>
      <c r="I5329" s="110"/>
    </row>
    <row r="5330" spans="2:9">
      <c r="B5330" s="109"/>
      <c r="C5330" s="109"/>
      <c r="D5330" s="109"/>
      <c r="E5330" s="109"/>
      <c r="F5330" s="109"/>
      <c r="G5330" s="109"/>
      <c r="H5330" s="109"/>
      <c r="I5330" s="110"/>
    </row>
    <row r="5331" spans="2:9">
      <c r="B5331" s="109"/>
      <c r="C5331" s="109"/>
      <c r="D5331" s="109"/>
      <c r="E5331" s="109"/>
      <c r="F5331" s="109"/>
      <c r="G5331" s="109"/>
      <c r="H5331" s="109"/>
      <c r="I5331" s="110"/>
    </row>
    <row r="5332" spans="2:9">
      <c r="B5332" s="109"/>
      <c r="C5332" s="109"/>
      <c r="D5332" s="109"/>
      <c r="E5332" s="109"/>
      <c r="F5332" s="109"/>
      <c r="G5332" s="109"/>
      <c r="H5332" s="109"/>
      <c r="I5332" s="110"/>
    </row>
    <row r="5333" spans="2:9">
      <c r="B5333" s="109"/>
      <c r="C5333" s="109"/>
      <c r="D5333" s="109"/>
      <c r="E5333" s="109"/>
      <c r="F5333" s="109"/>
      <c r="G5333" s="109"/>
      <c r="H5333" s="109"/>
      <c r="I5333" s="110"/>
    </row>
    <row r="5334" spans="2:9">
      <c r="B5334" s="109"/>
      <c r="C5334" s="109"/>
      <c r="D5334" s="109"/>
      <c r="E5334" s="109"/>
      <c r="F5334" s="109"/>
      <c r="G5334" s="109"/>
      <c r="H5334" s="109"/>
      <c r="I5334" s="110"/>
    </row>
    <row r="5335" spans="2:9">
      <c r="B5335" s="109"/>
      <c r="C5335" s="109"/>
      <c r="D5335" s="109"/>
      <c r="E5335" s="109"/>
      <c r="F5335" s="109"/>
      <c r="G5335" s="109"/>
      <c r="H5335" s="109"/>
      <c r="I5335" s="110"/>
    </row>
    <row r="5336" spans="2:9">
      <c r="B5336" s="109"/>
      <c r="C5336" s="109"/>
      <c r="D5336" s="109"/>
      <c r="E5336" s="109"/>
      <c r="F5336" s="109"/>
      <c r="G5336" s="109"/>
      <c r="H5336" s="109"/>
      <c r="I5336" s="110"/>
    </row>
    <row r="5337" spans="2:9">
      <c r="B5337" s="109"/>
      <c r="C5337" s="109"/>
      <c r="D5337" s="109"/>
      <c r="E5337" s="109"/>
      <c r="F5337" s="109"/>
      <c r="G5337" s="109"/>
      <c r="H5337" s="109"/>
      <c r="I5337" s="110"/>
    </row>
    <row r="5338" spans="2:9">
      <c r="B5338" s="109"/>
      <c r="C5338" s="109"/>
      <c r="D5338" s="109"/>
      <c r="E5338" s="109"/>
      <c r="F5338" s="109"/>
      <c r="G5338" s="109"/>
      <c r="H5338" s="109"/>
      <c r="I5338" s="110"/>
    </row>
    <row r="5339" spans="2:9">
      <c r="B5339" s="109"/>
      <c r="C5339" s="109"/>
      <c r="D5339" s="109"/>
      <c r="E5339" s="109"/>
      <c r="F5339" s="109"/>
      <c r="G5339" s="109"/>
      <c r="H5339" s="109"/>
      <c r="I5339" s="110"/>
    </row>
    <row r="5340" spans="2:9">
      <c r="B5340" s="109"/>
      <c r="C5340" s="109"/>
      <c r="D5340" s="109"/>
      <c r="E5340" s="109"/>
      <c r="F5340" s="109"/>
      <c r="G5340" s="109"/>
      <c r="H5340" s="109"/>
      <c r="I5340" s="110"/>
    </row>
    <row r="5341" spans="2:9">
      <c r="B5341" s="109"/>
      <c r="C5341" s="109"/>
      <c r="D5341" s="109"/>
      <c r="E5341" s="109"/>
      <c r="F5341" s="109"/>
      <c r="G5341" s="109"/>
      <c r="H5341" s="109"/>
      <c r="I5341" s="110"/>
    </row>
    <row r="5342" spans="2:9">
      <c r="B5342" s="109"/>
      <c r="C5342" s="109"/>
      <c r="D5342" s="109"/>
      <c r="E5342" s="109"/>
      <c r="F5342" s="109"/>
      <c r="G5342" s="109"/>
      <c r="H5342" s="109"/>
      <c r="I5342" s="110"/>
    </row>
    <row r="5343" spans="2:9">
      <c r="B5343" s="109"/>
      <c r="C5343" s="109"/>
      <c r="D5343" s="109"/>
      <c r="E5343" s="109"/>
      <c r="F5343" s="109"/>
      <c r="G5343" s="109"/>
      <c r="H5343" s="109"/>
      <c r="I5343" s="110"/>
    </row>
    <row r="5344" spans="2:9">
      <c r="B5344" s="109"/>
      <c r="C5344" s="109"/>
      <c r="D5344" s="109"/>
      <c r="E5344" s="109"/>
      <c r="F5344" s="109"/>
      <c r="G5344" s="109"/>
      <c r="H5344" s="109"/>
      <c r="I5344" s="110"/>
    </row>
    <row r="5345" spans="2:9">
      <c r="B5345" s="109"/>
      <c r="C5345" s="109"/>
      <c r="D5345" s="109"/>
      <c r="E5345" s="109"/>
      <c r="F5345" s="109"/>
      <c r="G5345" s="109"/>
      <c r="H5345" s="109"/>
      <c r="I5345" s="110"/>
    </row>
    <row r="5346" spans="2:9">
      <c r="B5346" s="109"/>
      <c r="C5346" s="109"/>
      <c r="D5346" s="109"/>
      <c r="E5346" s="109"/>
      <c r="F5346" s="109"/>
      <c r="G5346" s="109"/>
      <c r="H5346" s="109"/>
      <c r="I5346" s="110"/>
    </row>
    <row r="5347" spans="2:9">
      <c r="B5347" s="109"/>
      <c r="C5347" s="109"/>
      <c r="D5347" s="109"/>
      <c r="E5347" s="109"/>
      <c r="F5347" s="109"/>
      <c r="G5347" s="109"/>
      <c r="H5347" s="109"/>
      <c r="I5347" s="110"/>
    </row>
    <row r="5348" spans="2:9">
      <c r="B5348" s="109"/>
      <c r="C5348" s="109"/>
      <c r="D5348" s="109"/>
      <c r="E5348" s="109"/>
      <c r="F5348" s="109"/>
      <c r="G5348" s="109"/>
      <c r="H5348" s="109"/>
      <c r="I5348" s="110"/>
    </row>
    <row r="5349" spans="2:9">
      <c r="B5349" s="109"/>
      <c r="C5349" s="109"/>
      <c r="D5349" s="109"/>
      <c r="E5349" s="109"/>
      <c r="F5349" s="109"/>
      <c r="G5349" s="109"/>
      <c r="H5349" s="109"/>
      <c r="I5349" s="110"/>
    </row>
    <row r="5350" spans="2:9">
      <c r="B5350" s="109"/>
      <c r="C5350" s="109"/>
      <c r="D5350" s="109"/>
      <c r="E5350" s="109"/>
      <c r="F5350" s="109"/>
      <c r="G5350" s="109"/>
      <c r="H5350" s="109"/>
      <c r="I5350" s="110"/>
    </row>
    <row r="5351" spans="2:9">
      <c r="B5351" s="109"/>
      <c r="C5351" s="109"/>
      <c r="D5351" s="109"/>
      <c r="E5351" s="109"/>
      <c r="F5351" s="109"/>
      <c r="G5351" s="109"/>
      <c r="H5351" s="109"/>
      <c r="I5351" s="110"/>
    </row>
    <row r="5352" spans="2:9">
      <c r="B5352" s="109"/>
      <c r="C5352" s="109"/>
      <c r="D5352" s="109"/>
      <c r="E5352" s="109"/>
      <c r="F5352" s="109"/>
      <c r="G5352" s="109"/>
      <c r="H5352" s="109"/>
      <c r="I5352" s="110"/>
    </row>
    <row r="5353" spans="2:9">
      <c r="B5353" s="109"/>
      <c r="C5353" s="109"/>
      <c r="D5353" s="109"/>
      <c r="E5353" s="109"/>
      <c r="F5353" s="109"/>
      <c r="G5353" s="109"/>
      <c r="H5353" s="109"/>
      <c r="I5353" s="110"/>
    </row>
    <row r="5354" spans="2:9">
      <c r="B5354" s="109"/>
      <c r="C5354" s="109"/>
      <c r="D5354" s="109"/>
      <c r="E5354" s="109"/>
      <c r="F5354" s="109"/>
      <c r="G5354" s="109"/>
      <c r="H5354" s="109"/>
      <c r="I5354" s="110"/>
    </row>
    <row r="5355" spans="2:9">
      <c r="B5355" s="109"/>
      <c r="C5355" s="109"/>
      <c r="D5355" s="109"/>
      <c r="E5355" s="109"/>
      <c r="F5355" s="109"/>
      <c r="G5355" s="109"/>
      <c r="H5355" s="109"/>
      <c r="I5355" s="110"/>
    </row>
    <row r="5356" spans="2:9">
      <c r="B5356" s="109"/>
      <c r="C5356" s="109"/>
      <c r="D5356" s="109"/>
      <c r="E5356" s="109"/>
      <c r="F5356" s="109"/>
      <c r="G5356" s="109"/>
      <c r="H5356" s="109"/>
      <c r="I5356" s="110"/>
    </row>
    <row r="5357" spans="2:9">
      <c r="B5357" s="109"/>
      <c r="C5357" s="109"/>
      <c r="D5357" s="109"/>
      <c r="E5357" s="109"/>
      <c r="F5357" s="109"/>
      <c r="G5357" s="109"/>
      <c r="H5357" s="109"/>
      <c r="I5357" s="110"/>
    </row>
    <row r="5358" spans="2:9">
      <c r="B5358" s="109"/>
      <c r="C5358" s="109"/>
      <c r="D5358" s="109"/>
      <c r="E5358" s="109"/>
      <c r="F5358" s="109"/>
      <c r="G5358" s="109"/>
      <c r="H5358" s="109"/>
      <c r="I5358" s="110"/>
    </row>
    <row r="5359" spans="2:9">
      <c r="B5359" s="109"/>
      <c r="C5359" s="109"/>
      <c r="D5359" s="109"/>
      <c r="E5359" s="109"/>
      <c r="F5359" s="109"/>
      <c r="G5359" s="109"/>
      <c r="H5359" s="109"/>
      <c r="I5359" s="110"/>
    </row>
    <row r="5360" spans="2:9">
      <c r="B5360" s="109"/>
      <c r="C5360" s="109"/>
      <c r="D5360" s="109"/>
      <c r="E5360" s="109"/>
      <c r="F5360" s="109"/>
      <c r="G5360" s="109"/>
      <c r="H5360" s="109"/>
      <c r="I5360" s="110"/>
    </row>
    <row r="5361" spans="2:9">
      <c r="B5361" s="109"/>
      <c r="C5361" s="109"/>
      <c r="D5361" s="109"/>
      <c r="E5361" s="109"/>
      <c r="F5361" s="109"/>
      <c r="G5361" s="109"/>
      <c r="H5361" s="109"/>
      <c r="I5361" s="110"/>
    </row>
    <row r="5362" spans="2:9">
      <c r="B5362" s="109"/>
      <c r="C5362" s="109"/>
      <c r="D5362" s="109"/>
      <c r="E5362" s="109"/>
      <c r="F5362" s="109"/>
      <c r="G5362" s="109"/>
      <c r="H5362" s="109"/>
      <c r="I5362" s="110"/>
    </row>
    <row r="5363" spans="2:9">
      <c r="B5363" s="109"/>
      <c r="C5363" s="109"/>
      <c r="D5363" s="109"/>
      <c r="E5363" s="109"/>
      <c r="F5363" s="109"/>
      <c r="G5363" s="109"/>
      <c r="H5363" s="109"/>
      <c r="I5363" s="110"/>
    </row>
    <row r="5364" spans="2:9">
      <c r="B5364" s="109"/>
      <c r="C5364" s="109"/>
      <c r="D5364" s="109"/>
      <c r="E5364" s="109"/>
      <c r="F5364" s="109"/>
      <c r="G5364" s="109"/>
      <c r="H5364" s="109"/>
      <c r="I5364" s="110"/>
    </row>
    <row r="5365" spans="2:9">
      <c r="B5365" s="109"/>
      <c r="C5365" s="109"/>
      <c r="D5365" s="109"/>
      <c r="E5365" s="109"/>
      <c r="F5365" s="109"/>
      <c r="G5365" s="109"/>
      <c r="H5365" s="109"/>
      <c r="I5365" s="110"/>
    </row>
    <row r="5366" spans="2:9">
      <c r="B5366" s="109"/>
      <c r="C5366" s="109"/>
      <c r="D5366" s="109"/>
      <c r="E5366" s="109"/>
      <c r="F5366" s="109"/>
      <c r="G5366" s="109"/>
      <c r="H5366" s="109"/>
      <c r="I5366" s="110"/>
    </row>
    <row r="5367" spans="2:9">
      <c r="B5367" s="109"/>
      <c r="C5367" s="109"/>
      <c r="D5367" s="109"/>
      <c r="E5367" s="109"/>
      <c r="F5367" s="109"/>
      <c r="G5367" s="109"/>
      <c r="H5367" s="109"/>
      <c r="I5367" s="110"/>
    </row>
    <row r="5368" spans="2:9">
      <c r="B5368" s="109"/>
      <c r="C5368" s="109"/>
      <c r="D5368" s="109"/>
      <c r="E5368" s="109"/>
      <c r="F5368" s="109"/>
      <c r="G5368" s="109"/>
      <c r="H5368" s="109"/>
      <c r="I5368" s="110"/>
    </row>
    <row r="5369" spans="2:9">
      <c r="B5369" s="109"/>
      <c r="C5369" s="109"/>
      <c r="D5369" s="109"/>
      <c r="E5369" s="109"/>
      <c r="F5369" s="109"/>
      <c r="G5369" s="109"/>
      <c r="H5369" s="109"/>
      <c r="I5369" s="110"/>
    </row>
    <row r="5370" spans="2:9">
      <c r="B5370" s="109"/>
      <c r="C5370" s="109"/>
      <c r="D5370" s="109"/>
      <c r="E5370" s="109"/>
      <c r="F5370" s="109"/>
      <c r="G5370" s="109"/>
      <c r="H5370" s="109"/>
      <c r="I5370" s="110"/>
    </row>
    <row r="5371" spans="2:9">
      <c r="B5371" s="109"/>
      <c r="C5371" s="109"/>
      <c r="D5371" s="109"/>
      <c r="E5371" s="109"/>
      <c r="F5371" s="109"/>
      <c r="G5371" s="109"/>
      <c r="H5371" s="109"/>
      <c r="I5371" s="110"/>
    </row>
    <row r="5372" spans="2:9">
      <c r="B5372" s="109"/>
      <c r="C5372" s="109"/>
      <c r="D5372" s="109"/>
      <c r="E5372" s="109"/>
      <c r="F5372" s="109"/>
      <c r="G5372" s="109"/>
      <c r="H5372" s="109"/>
      <c r="I5372" s="110"/>
    </row>
    <row r="5373" spans="2:9">
      <c r="B5373" s="109"/>
      <c r="C5373" s="109"/>
      <c r="D5373" s="109"/>
      <c r="E5373" s="109"/>
      <c r="F5373" s="109"/>
      <c r="G5373" s="109"/>
      <c r="H5373" s="109"/>
      <c r="I5373" s="110"/>
    </row>
    <row r="5374" spans="2:9">
      <c r="B5374" s="109"/>
      <c r="C5374" s="109"/>
      <c r="D5374" s="109"/>
      <c r="E5374" s="109"/>
      <c r="F5374" s="109"/>
      <c r="G5374" s="109"/>
      <c r="H5374" s="109"/>
      <c r="I5374" s="110"/>
    </row>
    <row r="5375" spans="2:9">
      <c r="B5375" s="109"/>
      <c r="C5375" s="109"/>
      <c r="D5375" s="109"/>
      <c r="E5375" s="109"/>
      <c r="F5375" s="109"/>
      <c r="G5375" s="109"/>
      <c r="H5375" s="109"/>
      <c r="I5375" s="110"/>
    </row>
    <row r="5376" spans="2:9">
      <c r="B5376" s="109"/>
      <c r="C5376" s="109"/>
      <c r="D5376" s="109"/>
      <c r="E5376" s="109"/>
      <c r="F5376" s="109"/>
      <c r="G5376" s="109"/>
      <c r="H5376" s="109"/>
      <c r="I5376" s="110"/>
    </row>
    <row r="5377" spans="2:9">
      <c r="B5377" s="109"/>
      <c r="C5377" s="109"/>
      <c r="D5377" s="109"/>
      <c r="E5377" s="109"/>
      <c r="F5377" s="109"/>
      <c r="G5377" s="109"/>
      <c r="H5377" s="109"/>
      <c r="I5377" s="110"/>
    </row>
    <row r="5378" spans="2:9">
      <c r="B5378" s="109"/>
      <c r="C5378" s="109"/>
      <c r="D5378" s="109"/>
      <c r="E5378" s="109"/>
      <c r="F5378" s="109"/>
      <c r="G5378" s="109"/>
      <c r="H5378" s="109"/>
      <c r="I5378" s="110"/>
    </row>
    <row r="5379" spans="2:9">
      <c r="B5379" s="109"/>
      <c r="C5379" s="109"/>
      <c r="D5379" s="109"/>
      <c r="E5379" s="109"/>
      <c r="F5379" s="109"/>
      <c r="G5379" s="109"/>
      <c r="H5379" s="109"/>
      <c r="I5379" s="110"/>
    </row>
    <row r="5380" spans="2:9">
      <c r="B5380" s="109"/>
      <c r="C5380" s="109"/>
      <c r="D5380" s="109"/>
      <c r="E5380" s="109"/>
      <c r="F5380" s="109"/>
      <c r="G5380" s="109"/>
      <c r="H5380" s="109"/>
      <c r="I5380" s="110"/>
    </row>
    <row r="5381" spans="2:9">
      <c r="B5381" s="109"/>
      <c r="C5381" s="109"/>
      <c r="D5381" s="109"/>
      <c r="E5381" s="109"/>
      <c r="F5381" s="109"/>
      <c r="G5381" s="109"/>
      <c r="H5381" s="109"/>
      <c r="I5381" s="110"/>
    </row>
    <row r="5382" spans="2:9">
      <c r="B5382" s="109"/>
      <c r="C5382" s="109"/>
      <c r="D5382" s="109"/>
      <c r="E5382" s="109"/>
      <c r="F5382" s="109"/>
      <c r="G5382" s="109"/>
      <c r="H5382" s="109"/>
      <c r="I5382" s="110"/>
    </row>
    <row r="5383" spans="2:9">
      <c r="B5383" s="109"/>
      <c r="C5383" s="109"/>
      <c r="D5383" s="109"/>
      <c r="E5383" s="109"/>
      <c r="F5383" s="109"/>
      <c r="G5383" s="109"/>
      <c r="H5383" s="109"/>
      <c r="I5383" s="110"/>
    </row>
    <row r="5384" spans="2:9">
      <c r="B5384" s="109"/>
      <c r="C5384" s="109"/>
      <c r="D5384" s="109"/>
      <c r="E5384" s="109"/>
      <c r="F5384" s="109"/>
      <c r="G5384" s="109"/>
      <c r="H5384" s="109"/>
      <c r="I5384" s="110"/>
    </row>
    <row r="5385" spans="2:9">
      <c r="B5385" s="109"/>
      <c r="C5385" s="109"/>
      <c r="D5385" s="109"/>
      <c r="E5385" s="109"/>
      <c r="F5385" s="109"/>
      <c r="G5385" s="109"/>
      <c r="H5385" s="109"/>
      <c r="I5385" s="110"/>
    </row>
    <row r="5386" spans="2:9">
      <c r="B5386" s="109"/>
      <c r="C5386" s="109"/>
      <c r="D5386" s="109"/>
      <c r="E5386" s="109"/>
      <c r="F5386" s="109"/>
      <c r="G5386" s="109"/>
      <c r="H5386" s="109"/>
      <c r="I5386" s="110"/>
    </row>
    <row r="5387" spans="2:9">
      <c r="B5387" s="109"/>
      <c r="C5387" s="109"/>
      <c r="D5387" s="109"/>
      <c r="E5387" s="109"/>
      <c r="F5387" s="109"/>
      <c r="G5387" s="109"/>
      <c r="H5387" s="109"/>
      <c r="I5387" s="110"/>
    </row>
    <row r="5388" spans="2:9">
      <c r="B5388" s="109"/>
      <c r="C5388" s="109"/>
      <c r="D5388" s="109"/>
      <c r="E5388" s="109"/>
      <c r="F5388" s="109"/>
      <c r="G5388" s="109"/>
      <c r="H5388" s="109"/>
      <c r="I5388" s="110"/>
    </row>
    <row r="5389" spans="2:9">
      <c r="B5389" s="109"/>
      <c r="C5389" s="109"/>
      <c r="D5389" s="109"/>
      <c r="E5389" s="109"/>
      <c r="F5389" s="109"/>
      <c r="G5389" s="109"/>
      <c r="H5389" s="109"/>
      <c r="I5389" s="110"/>
    </row>
    <row r="5390" spans="2:9">
      <c r="B5390" s="109"/>
      <c r="C5390" s="109"/>
      <c r="D5390" s="109"/>
      <c r="E5390" s="109"/>
      <c r="F5390" s="109"/>
      <c r="G5390" s="109"/>
      <c r="H5390" s="109"/>
      <c r="I5390" s="110"/>
    </row>
    <row r="5391" spans="2:9">
      <c r="B5391" s="109"/>
      <c r="C5391" s="109"/>
      <c r="D5391" s="109"/>
      <c r="E5391" s="109"/>
      <c r="F5391" s="109"/>
      <c r="G5391" s="109"/>
      <c r="H5391" s="109"/>
      <c r="I5391" s="110"/>
    </row>
    <row r="5392" spans="2:9">
      <c r="B5392" s="109"/>
      <c r="C5392" s="109"/>
      <c r="D5392" s="109"/>
      <c r="E5392" s="109"/>
      <c r="F5392" s="109"/>
      <c r="G5392" s="109"/>
      <c r="H5392" s="109"/>
      <c r="I5392" s="110"/>
    </row>
    <row r="5393" spans="2:9">
      <c r="B5393" s="109"/>
      <c r="C5393" s="109"/>
      <c r="D5393" s="109"/>
      <c r="E5393" s="109"/>
      <c r="F5393" s="109"/>
      <c r="G5393" s="109"/>
      <c r="H5393" s="109"/>
      <c r="I5393" s="110"/>
    </row>
    <row r="5394" spans="2:9">
      <c r="B5394" s="109"/>
      <c r="C5394" s="109"/>
      <c r="D5394" s="109"/>
      <c r="E5394" s="109"/>
      <c r="F5394" s="109"/>
      <c r="G5394" s="109"/>
      <c r="H5394" s="109"/>
      <c r="I5394" s="110"/>
    </row>
    <row r="5395" spans="2:9">
      <c r="B5395" s="109"/>
      <c r="C5395" s="109"/>
      <c r="D5395" s="109"/>
      <c r="E5395" s="109"/>
      <c r="F5395" s="109"/>
      <c r="G5395" s="109"/>
      <c r="H5395" s="109"/>
      <c r="I5395" s="110"/>
    </row>
    <row r="5396" spans="2:9">
      <c r="B5396" s="109"/>
      <c r="C5396" s="109"/>
      <c r="D5396" s="109"/>
      <c r="E5396" s="109"/>
      <c r="F5396" s="109"/>
      <c r="G5396" s="109"/>
      <c r="H5396" s="109"/>
      <c r="I5396" s="110"/>
    </row>
    <row r="5397" spans="2:9">
      <c r="B5397" s="109"/>
      <c r="C5397" s="109"/>
      <c r="D5397" s="109"/>
      <c r="E5397" s="109"/>
      <c r="F5397" s="109"/>
      <c r="G5397" s="109"/>
      <c r="H5397" s="109"/>
      <c r="I5397" s="110"/>
    </row>
    <row r="5398" spans="2:9">
      <c r="B5398" s="109"/>
      <c r="C5398" s="109"/>
      <c r="D5398" s="109"/>
      <c r="E5398" s="109"/>
      <c r="F5398" s="109"/>
      <c r="G5398" s="109"/>
      <c r="H5398" s="109"/>
      <c r="I5398" s="110"/>
    </row>
    <row r="5399" spans="2:9">
      <c r="B5399" s="109"/>
      <c r="C5399" s="109"/>
      <c r="D5399" s="109"/>
      <c r="E5399" s="109"/>
      <c r="F5399" s="109"/>
      <c r="G5399" s="109"/>
      <c r="H5399" s="109"/>
      <c r="I5399" s="110"/>
    </row>
    <row r="5400" spans="2:9">
      <c r="B5400" s="109"/>
      <c r="C5400" s="109"/>
      <c r="D5400" s="109"/>
      <c r="E5400" s="109"/>
      <c r="F5400" s="109"/>
      <c r="G5400" s="109"/>
      <c r="H5400" s="109"/>
      <c r="I5400" s="110"/>
    </row>
    <row r="5401" spans="2:9">
      <c r="B5401" s="109"/>
      <c r="C5401" s="109"/>
      <c r="D5401" s="109"/>
      <c r="E5401" s="109"/>
      <c r="F5401" s="109"/>
      <c r="G5401" s="109"/>
      <c r="H5401" s="109"/>
      <c r="I5401" s="110"/>
    </row>
    <row r="5402" spans="2:9">
      <c r="B5402" s="109"/>
      <c r="C5402" s="109"/>
      <c r="D5402" s="109"/>
      <c r="E5402" s="109"/>
      <c r="F5402" s="109"/>
      <c r="G5402" s="109"/>
      <c r="H5402" s="109"/>
      <c r="I5402" s="110"/>
    </row>
    <row r="5403" spans="2:9">
      <c r="B5403" s="109"/>
      <c r="C5403" s="109"/>
      <c r="D5403" s="109"/>
      <c r="E5403" s="109"/>
      <c r="F5403" s="109"/>
      <c r="G5403" s="109"/>
      <c r="H5403" s="109"/>
      <c r="I5403" s="110"/>
    </row>
    <row r="5404" spans="2:9">
      <c r="B5404" s="109"/>
      <c r="C5404" s="109"/>
      <c r="D5404" s="109"/>
      <c r="E5404" s="109"/>
      <c r="F5404" s="109"/>
      <c r="G5404" s="109"/>
      <c r="H5404" s="109"/>
      <c r="I5404" s="110"/>
    </row>
    <row r="5405" spans="2:9">
      <c r="B5405" s="109"/>
      <c r="C5405" s="109"/>
      <c r="D5405" s="109"/>
      <c r="E5405" s="109"/>
      <c r="F5405" s="109"/>
      <c r="G5405" s="109"/>
      <c r="H5405" s="109"/>
      <c r="I5405" s="110"/>
    </row>
    <row r="5406" spans="2:9">
      <c r="B5406" s="109"/>
      <c r="C5406" s="109"/>
      <c r="D5406" s="109"/>
      <c r="E5406" s="109"/>
      <c r="F5406" s="109"/>
      <c r="G5406" s="109"/>
      <c r="H5406" s="109"/>
      <c r="I5406" s="110"/>
    </row>
    <row r="5407" spans="2:9">
      <c r="B5407" s="109"/>
      <c r="C5407" s="109"/>
      <c r="D5407" s="109"/>
      <c r="E5407" s="109"/>
      <c r="F5407" s="109"/>
      <c r="G5407" s="109"/>
      <c r="H5407" s="109"/>
      <c r="I5407" s="110"/>
    </row>
    <row r="5408" spans="2:9">
      <c r="B5408" s="109"/>
      <c r="C5408" s="109"/>
      <c r="D5408" s="109"/>
      <c r="E5408" s="109"/>
      <c r="F5408" s="109"/>
      <c r="G5408" s="109"/>
      <c r="H5408" s="109"/>
      <c r="I5408" s="110"/>
    </row>
    <row r="5409" spans="2:9">
      <c r="B5409" s="109"/>
      <c r="C5409" s="109"/>
      <c r="D5409" s="109"/>
      <c r="E5409" s="109"/>
      <c r="F5409" s="109"/>
      <c r="G5409" s="109"/>
      <c r="H5409" s="109"/>
      <c r="I5409" s="110"/>
    </row>
    <row r="5410" spans="2:9">
      <c r="B5410" s="109"/>
      <c r="C5410" s="109"/>
      <c r="D5410" s="109"/>
      <c r="E5410" s="109"/>
      <c r="F5410" s="109"/>
      <c r="G5410" s="109"/>
      <c r="H5410" s="109"/>
      <c r="I5410" s="110"/>
    </row>
    <row r="5411" spans="2:9">
      <c r="B5411" s="109"/>
      <c r="C5411" s="109"/>
      <c r="D5411" s="109"/>
      <c r="E5411" s="109"/>
      <c r="F5411" s="109"/>
      <c r="G5411" s="109"/>
      <c r="H5411" s="109"/>
      <c r="I5411" s="110"/>
    </row>
    <row r="5412" spans="2:9">
      <c r="B5412" s="109"/>
      <c r="C5412" s="109"/>
      <c r="D5412" s="109"/>
      <c r="E5412" s="109"/>
      <c r="F5412" s="109"/>
      <c r="G5412" s="109"/>
      <c r="H5412" s="109"/>
      <c r="I5412" s="110"/>
    </row>
    <row r="5413" spans="2:9">
      <c r="B5413" s="109"/>
      <c r="C5413" s="109"/>
      <c r="D5413" s="109"/>
      <c r="E5413" s="109"/>
      <c r="F5413" s="109"/>
      <c r="G5413" s="109"/>
      <c r="H5413" s="109"/>
      <c r="I5413" s="110"/>
    </row>
    <row r="5414" spans="2:9">
      <c r="B5414" s="109"/>
      <c r="C5414" s="109"/>
      <c r="D5414" s="109"/>
      <c r="E5414" s="109"/>
      <c r="F5414" s="109"/>
      <c r="G5414" s="109"/>
      <c r="H5414" s="109"/>
      <c r="I5414" s="110"/>
    </row>
    <row r="5415" spans="2:9">
      <c r="B5415" s="109"/>
      <c r="C5415" s="109"/>
      <c r="D5415" s="109"/>
      <c r="E5415" s="109"/>
      <c r="F5415" s="109"/>
      <c r="G5415" s="109"/>
      <c r="H5415" s="109"/>
      <c r="I5415" s="110"/>
    </row>
    <row r="5416" spans="2:9">
      <c r="B5416" s="109"/>
      <c r="C5416" s="109"/>
      <c r="D5416" s="109"/>
      <c r="E5416" s="109"/>
      <c r="F5416" s="109"/>
      <c r="G5416" s="109"/>
      <c r="H5416" s="109"/>
      <c r="I5416" s="110"/>
    </row>
    <row r="5417" spans="2:9">
      <c r="B5417" s="109"/>
      <c r="C5417" s="109"/>
      <c r="D5417" s="109"/>
      <c r="E5417" s="109"/>
      <c r="F5417" s="109"/>
      <c r="G5417" s="109"/>
      <c r="H5417" s="109"/>
      <c r="I5417" s="110"/>
    </row>
    <row r="5418" spans="2:9">
      <c r="B5418" s="109"/>
      <c r="C5418" s="109"/>
      <c r="D5418" s="109"/>
      <c r="E5418" s="109"/>
      <c r="F5418" s="109"/>
      <c r="G5418" s="109"/>
      <c r="H5418" s="109"/>
      <c r="I5418" s="110"/>
    </row>
    <row r="5419" spans="2:9">
      <c r="B5419" s="109"/>
      <c r="C5419" s="109"/>
      <c r="D5419" s="109"/>
      <c r="E5419" s="109"/>
      <c r="F5419" s="109"/>
      <c r="G5419" s="109"/>
      <c r="H5419" s="109"/>
      <c r="I5419" s="110"/>
    </row>
    <row r="5420" spans="2:9">
      <c r="B5420" s="109"/>
      <c r="C5420" s="109"/>
      <c r="D5420" s="109"/>
      <c r="E5420" s="109"/>
      <c r="F5420" s="109"/>
      <c r="G5420" s="109"/>
      <c r="H5420" s="109"/>
      <c r="I5420" s="110"/>
    </row>
    <row r="5421" spans="2:9">
      <c r="B5421" s="109"/>
      <c r="C5421" s="109"/>
      <c r="D5421" s="109"/>
      <c r="E5421" s="109"/>
      <c r="F5421" s="109"/>
      <c r="G5421" s="109"/>
      <c r="H5421" s="109"/>
      <c r="I5421" s="110"/>
    </row>
    <row r="5422" spans="2:9">
      <c r="B5422" s="109"/>
      <c r="C5422" s="109"/>
      <c r="D5422" s="109"/>
      <c r="E5422" s="109"/>
      <c r="F5422" s="109"/>
      <c r="G5422" s="109"/>
      <c r="H5422" s="109"/>
      <c r="I5422" s="110"/>
    </row>
    <row r="5423" spans="2:9">
      <c r="B5423" s="109"/>
      <c r="C5423" s="109"/>
      <c r="D5423" s="109"/>
      <c r="E5423" s="109"/>
      <c r="F5423" s="109"/>
      <c r="G5423" s="109"/>
      <c r="H5423" s="109"/>
      <c r="I5423" s="110"/>
    </row>
    <row r="5424" spans="2:9">
      <c r="B5424" s="109"/>
      <c r="C5424" s="109"/>
      <c r="D5424" s="109"/>
      <c r="E5424" s="109"/>
      <c r="F5424" s="109"/>
      <c r="G5424" s="109"/>
      <c r="H5424" s="109"/>
      <c r="I5424" s="110"/>
    </row>
    <row r="5425" spans="2:9">
      <c r="B5425" s="109"/>
      <c r="C5425" s="109"/>
      <c r="D5425" s="109"/>
      <c r="E5425" s="109"/>
      <c r="F5425" s="109"/>
      <c r="G5425" s="109"/>
      <c r="H5425" s="109"/>
      <c r="I5425" s="110"/>
    </row>
    <row r="5426" spans="2:9">
      <c r="B5426" s="109"/>
      <c r="C5426" s="109"/>
      <c r="D5426" s="109"/>
      <c r="E5426" s="109"/>
      <c r="F5426" s="109"/>
      <c r="G5426" s="109"/>
      <c r="H5426" s="109"/>
      <c r="I5426" s="110"/>
    </row>
    <row r="5427" spans="2:9">
      <c r="B5427" s="109"/>
      <c r="C5427" s="109"/>
      <c r="D5427" s="109"/>
      <c r="E5427" s="109"/>
      <c r="F5427" s="109"/>
      <c r="G5427" s="109"/>
      <c r="H5427" s="109"/>
      <c r="I5427" s="110"/>
    </row>
    <row r="5428" spans="2:9">
      <c r="B5428" s="109"/>
      <c r="C5428" s="109"/>
      <c r="D5428" s="109"/>
      <c r="E5428" s="109"/>
      <c r="F5428" s="109"/>
      <c r="G5428" s="109"/>
      <c r="H5428" s="109"/>
      <c r="I5428" s="110"/>
    </row>
    <row r="5429" spans="2:9">
      <c r="B5429" s="109"/>
      <c r="C5429" s="109"/>
      <c r="D5429" s="109"/>
      <c r="E5429" s="109"/>
      <c r="F5429" s="109"/>
      <c r="G5429" s="109"/>
      <c r="H5429" s="109"/>
      <c r="I5429" s="110"/>
    </row>
    <row r="5430" spans="2:9">
      <c r="B5430" s="109"/>
      <c r="C5430" s="109"/>
      <c r="D5430" s="109"/>
      <c r="E5430" s="109"/>
      <c r="F5430" s="109"/>
      <c r="G5430" s="109"/>
      <c r="H5430" s="109"/>
      <c r="I5430" s="110"/>
    </row>
    <row r="5431" spans="2:9">
      <c r="B5431" s="109"/>
      <c r="C5431" s="109"/>
      <c r="D5431" s="109"/>
      <c r="E5431" s="109"/>
      <c r="F5431" s="109"/>
      <c r="G5431" s="109"/>
      <c r="H5431" s="109"/>
      <c r="I5431" s="110"/>
    </row>
    <row r="5432" spans="2:9">
      <c r="B5432" s="109"/>
      <c r="C5432" s="109"/>
      <c r="D5432" s="109"/>
      <c r="E5432" s="109"/>
      <c r="F5432" s="109"/>
      <c r="G5432" s="109"/>
      <c r="H5432" s="109"/>
      <c r="I5432" s="110"/>
    </row>
    <row r="5433" spans="2:9">
      <c r="B5433" s="109"/>
      <c r="C5433" s="109"/>
      <c r="D5433" s="109"/>
      <c r="E5433" s="109"/>
      <c r="F5433" s="109"/>
      <c r="G5433" s="109"/>
      <c r="H5433" s="109"/>
      <c r="I5433" s="110"/>
    </row>
    <row r="5434" spans="2:9">
      <c r="B5434" s="109"/>
      <c r="C5434" s="109"/>
      <c r="D5434" s="109"/>
      <c r="E5434" s="109"/>
      <c r="F5434" s="109"/>
      <c r="G5434" s="109"/>
      <c r="H5434" s="109"/>
      <c r="I5434" s="110"/>
    </row>
    <row r="5435" spans="2:9">
      <c r="B5435" s="109"/>
      <c r="C5435" s="109"/>
      <c r="D5435" s="109"/>
      <c r="E5435" s="109"/>
      <c r="F5435" s="109"/>
      <c r="G5435" s="109"/>
      <c r="H5435" s="109"/>
      <c r="I5435" s="110"/>
    </row>
    <row r="5436" spans="2:9">
      <c r="B5436" s="109"/>
      <c r="C5436" s="109"/>
      <c r="D5436" s="109"/>
      <c r="E5436" s="109"/>
      <c r="F5436" s="109"/>
      <c r="G5436" s="109"/>
      <c r="H5436" s="109"/>
      <c r="I5436" s="110"/>
    </row>
    <row r="5437" spans="2:9">
      <c r="B5437" s="109"/>
      <c r="C5437" s="109"/>
      <c r="D5437" s="109"/>
      <c r="E5437" s="109"/>
      <c r="F5437" s="109"/>
      <c r="G5437" s="109"/>
      <c r="H5437" s="109"/>
      <c r="I5437" s="110"/>
    </row>
    <row r="5438" spans="2:9">
      <c r="B5438" s="109"/>
      <c r="C5438" s="109"/>
      <c r="D5438" s="109"/>
      <c r="E5438" s="109"/>
      <c r="F5438" s="109"/>
      <c r="G5438" s="109"/>
      <c r="H5438" s="109"/>
      <c r="I5438" s="110"/>
    </row>
    <row r="5439" spans="2:9">
      <c r="B5439" s="109"/>
      <c r="C5439" s="109"/>
      <c r="D5439" s="109"/>
      <c r="E5439" s="109"/>
      <c r="F5439" s="109"/>
      <c r="G5439" s="109"/>
      <c r="H5439" s="109"/>
      <c r="I5439" s="110"/>
    </row>
    <row r="5440" spans="2:9">
      <c r="B5440" s="109"/>
      <c r="C5440" s="109"/>
      <c r="D5440" s="109"/>
      <c r="E5440" s="109"/>
      <c r="F5440" s="109"/>
      <c r="G5440" s="109"/>
      <c r="H5440" s="109"/>
      <c r="I5440" s="110"/>
    </row>
    <row r="5441" spans="2:9">
      <c r="B5441" s="109"/>
      <c r="C5441" s="109"/>
      <c r="D5441" s="109"/>
      <c r="E5441" s="109"/>
      <c r="F5441" s="109"/>
      <c r="G5441" s="109"/>
      <c r="H5441" s="109"/>
      <c r="I5441" s="110"/>
    </row>
    <row r="5442" spans="2:9">
      <c r="B5442" s="109"/>
      <c r="C5442" s="109"/>
      <c r="D5442" s="109"/>
      <c r="E5442" s="109"/>
      <c r="F5442" s="109"/>
      <c r="G5442" s="109"/>
      <c r="H5442" s="109"/>
      <c r="I5442" s="110"/>
    </row>
    <row r="5443" spans="2:9">
      <c r="B5443" s="109"/>
      <c r="C5443" s="109"/>
      <c r="D5443" s="109"/>
      <c r="E5443" s="109"/>
      <c r="F5443" s="109"/>
      <c r="G5443" s="109"/>
      <c r="H5443" s="109"/>
      <c r="I5443" s="110"/>
    </row>
    <row r="5444" spans="2:9">
      <c r="B5444" s="109"/>
      <c r="C5444" s="109"/>
      <c r="D5444" s="109"/>
      <c r="E5444" s="109"/>
      <c r="F5444" s="109"/>
      <c r="G5444" s="109"/>
      <c r="H5444" s="109"/>
      <c r="I5444" s="110"/>
    </row>
    <row r="5445" spans="2:9">
      <c r="B5445" s="109"/>
      <c r="C5445" s="109"/>
      <c r="D5445" s="109"/>
      <c r="E5445" s="109"/>
      <c r="F5445" s="109"/>
      <c r="G5445" s="109"/>
      <c r="H5445" s="109"/>
      <c r="I5445" s="110"/>
    </row>
    <row r="5446" spans="2:9">
      <c r="B5446" s="109"/>
      <c r="C5446" s="109"/>
      <c r="D5446" s="109"/>
      <c r="E5446" s="109"/>
      <c r="F5446" s="109"/>
      <c r="G5446" s="109"/>
      <c r="H5446" s="109"/>
      <c r="I5446" s="110"/>
    </row>
    <row r="5447" spans="2:9">
      <c r="B5447" s="109"/>
      <c r="C5447" s="109"/>
      <c r="D5447" s="109"/>
      <c r="E5447" s="109"/>
      <c r="F5447" s="109"/>
      <c r="G5447" s="109"/>
      <c r="H5447" s="109"/>
      <c r="I5447" s="110"/>
    </row>
    <row r="5448" spans="2:9">
      <c r="B5448" s="109"/>
      <c r="C5448" s="109"/>
      <c r="D5448" s="109"/>
      <c r="E5448" s="109"/>
      <c r="F5448" s="109"/>
      <c r="G5448" s="109"/>
      <c r="H5448" s="109"/>
      <c r="I5448" s="110"/>
    </row>
    <row r="5449" spans="2:9">
      <c r="B5449" s="109"/>
      <c r="C5449" s="109"/>
      <c r="D5449" s="109"/>
      <c r="E5449" s="109"/>
      <c r="F5449" s="109"/>
      <c r="G5449" s="109"/>
      <c r="H5449" s="109"/>
      <c r="I5449" s="110"/>
    </row>
    <row r="5450" spans="2:9">
      <c r="B5450" s="109"/>
      <c r="C5450" s="109"/>
      <c r="D5450" s="109"/>
      <c r="E5450" s="109"/>
      <c r="F5450" s="109"/>
      <c r="G5450" s="109"/>
      <c r="H5450" s="109"/>
      <c r="I5450" s="110"/>
    </row>
    <row r="5451" spans="2:9">
      <c r="B5451" s="109"/>
      <c r="C5451" s="109"/>
      <c r="D5451" s="109"/>
      <c r="E5451" s="109"/>
      <c r="F5451" s="109"/>
      <c r="G5451" s="109"/>
      <c r="H5451" s="109"/>
      <c r="I5451" s="110"/>
    </row>
    <row r="5452" spans="2:9">
      <c r="B5452" s="109"/>
      <c r="C5452" s="109"/>
      <c r="D5452" s="109"/>
      <c r="E5452" s="109"/>
      <c r="F5452" s="109"/>
      <c r="G5452" s="109"/>
      <c r="H5452" s="109"/>
      <c r="I5452" s="110"/>
    </row>
    <row r="5453" spans="2:9">
      <c r="B5453" s="109"/>
      <c r="C5453" s="109"/>
      <c r="D5453" s="109"/>
      <c r="E5453" s="109"/>
      <c r="F5453" s="109"/>
      <c r="G5453" s="109"/>
      <c r="H5453" s="109"/>
      <c r="I5453" s="110"/>
    </row>
    <row r="5454" spans="2:9">
      <c r="B5454" s="109"/>
      <c r="C5454" s="109"/>
      <c r="D5454" s="109"/>
      <c r="E5454" s="109"/>
      <c r="F5454" s="109"/>
      <c r="G5454" s="109"/>
      <c r="H5454" s="109"/>
      <c r="I5454" s="110"/>
    </row>
    <row r="5455" spans="2:9">
      <c r="B5455" s="109"/>
      <c r="C5455" s="109"/>
      <c r="D5455" s="109"/>
      <c r="E5455" s="109"/>
      <c r="F5455" s="109"/>
      <c r="G5455" s="109"/>
      <c r="H5455" s="109"/>
      <c r="I5455" s="110"/>
    </row>
    <row r="5456" spans="2:9">
      <c r="B5456" s="109"/>
      <c r="C5456" s="109"/>
      <c r="D5456" s="109"/>
      <c r="E5456" s="109"/>
      <c r="F5456" s="109"/>
      <c r="G5456" s="109"/>
      <c r="H5456" s="109"/>
      <c r="I5456" s="110"/>
    </row>
    <row r="5457" spans="2:9">
      <c r="B5457" s="109"/>
      <c r="C5457" s="109"/>
      <c r="D5457" s="109"/>
      <c r="E5457" s="109"/>
      <c r="F5457" s="109"/>
      <c r="G5457" s="109"/>
      <c r="H5457" s="109"/>
      <c r="I5457" s="110"/>
    </row>
    <row r="5458" spans="2:9">
      <c r="B5458" s="109"/>
      <c r="C5458" s="109"/>
      <c r="D5458" s="109"/>
      <c r="E5458" s="109"/>
      <c r="F5458" s="109"/>
      <c r="G5458" s="109"/>
      <c r="H5458" s="109"/>
      <c r="I5458" s="110"/>
    </row>
    <row r="5459" spans="2:9">
      <c r="B5459" s="109"/>
      <c r="C5459" s="109"/>
      <c r="D5459" s="109"/>
      <c r="E5459" s="109"/>
      <c r="F5459" s="109"/>
      <c r="G5459" s="109"/>
      <c r="H5459" s="109"/>
      <c r="I5459" s="110"/>
    </row>
    <row r="5460" spans="2:9">
      <c r="B5460" s="109"/>
      <c r="C5460" s="109"/>
      <c r="D5460" s="109"/>
      <c r="E5460" s="109"/>
      <c r="F5460" s="109"/>
      <c r="G5460" s="109"/>
      <c r="H5460" s="109"/>
      <c r="I5460" s="110"/>
    </row>
    <row r="5461" spans="2:9">
      <c r="B5461" s="109"/>
      <c r="C5461" s="109"/>
      <c r="D5461" s="109"/>
      <c r="E5461" s="109"/>
      <c r="F5461" s="109"/>
      <c r="G5461" s="109"/>
      <c r="H5461" s="109"/>
      <c r="I5461" s="110"/>
    </row>
    <row r="5462" spans="2:9">
      <c r="B5462" s="109"/>
      <c r="C5462" s="109"/>
      <c r="D5462" s="109"/>
      <c r="E5462" s="109"/>
      <c r="F5462" s="109"/>
      <c r="G5462" s="109"/>
      <c r="H5462" s="109"/>
      <c r="I5462" s="110"/>
    </row>
    <row r="5463" spans="2:9">
      <c r="B5463" s="109"/>
      <c r="C5463" s="109"/>
      <c r="D5463" s="109"/>
      <c r="E5463" s="109"/>
      <c r="F5463" s="109"/>
      <c r="G5463" s="109"/>
      <c r="H5463" s="109"/>
      <c r="I5463" s="110"/>
    </row>
    <row r="5464" spans="2:9">
      <c r="B5464" s="109"/>
      <c r="C5464" s="109"/>
      <c r="D5464" s="109"/>
      <c r="E5464" s="109"/>
      <c r="F5464" s="109"/>
      <c r="G5464" s="109"/>
      <c r="H5464" s="109"/>
      <c r="I5464" s="110"/>
    </row>
    <row r="5465" spans="2:9">
      <c r="B5465" s="109"/>
      <c r="C5465" s="109"/>
      <c r="D5465" s="109"/>
      <c r="E5465" s="109"/>
      <c r="F5465" s="109"/>
      <c r="G5465" s="109"/>
      <c r="H5465" s="109"/>
      <c r="I5465" s="110"/>
    </row>
    <row r="5466" spans="2:9">
      <c r="B5466" s="109"/>
      <c r="C5466" s="109"/>
      <c r="D5466" s="109"/>
      <c r="E5466" s="109"/>
      <c r="F5466" s="109"/>
      <c r="G5466" s="109"/>
      <c r="H5466" s="109"/>
      <c r="I5466" s="110"/>
    </row>
    <row r="5467" spans="2:9">
      <c r="B5467" s="109"/>
      <c r="C5467" s="109"/>
      <c r="D5467" s="109"/>
      <c r="E5467" s="109"/>
      <c r="F5467" s="109"/>
      <c r="G5467" s="109"/>
      <c r="H5467" s="109"/>
      <c r="I5467" s="110"/>
    </row>
    <row r="5468" spans="2:9">
      <c r="B5468" s="109"/>
      <c r="C5468" s="109"/>
      <c r="D5468" s="109"/>
      <c r="E5468" s="109"/>
      <c r="F5468" s="109"/>
      <c r="G5468" s="109"/>
      <c r="H5468" s="109"/>
      <c r="I5468" s="110"/>
    </row>
    <row r="5469" spans="2:9">
      <c r="B5469" s="109"/>
      <c r="C5469" s="109"/>
      <c r="D5469" s="109"/>
      <c r="E5469" s="109"/>
      <c r="F5469" s="109"/>
      <c r="G5469" s="109"/>
      <c r="H5469" s="109"/>
      <c r="I5469" s="110"/>
    </row>
    <row r="5470" spans="2:9">
      <c r="B5470" s="109"/>
      <c r="C5470" s="109"/>
      <c r="D5470" s="109"/>
      <c r="E5470" s="109"/>
      <c r="F5470" s="109"/>
      <c r="G5470" s="109"/>
      <c r="H5470" s="109"/>
      <c r="I5470" s="110"/>
    </row>
    <row r="5471" spans="2:9">
      <c r="B5471" s="109"/>
      <c r="C5471" s="109"/>
      <c r="D5471" s="109"/>
      <c r="E5471" s="109"/>
      <c r="F5471" s="109"/>
      <c r="G5471" s="109"/>
      <c r="H5471" s="109"/>
      <c r="I5471" s="110"/>
    </row>
    <row r="5472" spans="2:9">
      <c r="B5472" s="109"/>
      <c r="C5472" s="109"/>
      <c r="D5472" s="109"/>
      <c r="E5472" s="109"/>
      <c r="F5472" s="109"/>
      <c r="G5472" s="109"/>
      <c r="H5472" s="109"/>
      <c r="I5472" s="110"/>
    </row>
    <row r="5473" spans="2:9">
      <c r="B5473" s="109"/>
      <c r="C5473" s="109"/>
      <c r="D5473" s="109"/>
      <c r="E5473" s="109"/>
      <c r="F5473" s="109"/>
      <c r="G5473" s="109"/>
      <c r="H5473" s="109"/>
      <c r="I5473" s="110"/>
    </row>
    <row r="5474" spans="2:9">
      <c r="B5474" s="109"/>
      <c r="C5474" s="109"/>
      <c r="D5474" s="109"/>
      <c r="E5474" s="109"/>
      <c r="F5474" s="109"/>
      <c r="G5474" s="109"/>
      <c r="H5474" s="109"/>
      <c r="I5474" s="110"/>
    </row>
    <row r="5475" spans="2:9">
      <c r="B5475" s="109"/>
      <c r="C5475" s="109"/>
      <c r="D5475" s="109"/>
      <c r="E5475" s="109"/>
      <c r="F5475" s="109"/>
      <c r="G5475" s="109"/>
      <c r="H5475" s="109"/>
      <c r="I5475" s="110"/>
    </row>
    <row r="5476" spans="2:9">
      <c r="B5476" s="109"/>
      <c r="C5476" s="109"/>
      <c r="D5476" s="109"/>
      <c r="E5476" s="109"/>
      <c r="F5476" s="109"/>
      <c r="G5476" s="109"/>
      <c r="H5476" s="109"/>
      <c r="I5476" s="110"/>
    </row>
    <row r="5477" spans="2:9">
      <c r="B5477" s="109"/>
      <c r="C5477" s="109"/>
      <c r="D5477" s="109"/>
      <c r="E5477" s="109"/>
      <c r="F5477" s="109"/>
      <c r="G5477" s="109"/>
      <c r="H5477" s="109"/>
      <c r="I5477" s="110"/>
    </row>
    <row r="5478" spans="2:9">
      <c r="B5478" s="109"/>
      <c r="C5478" s="109"/>
      <c r="D5478" s="109"/>
      <c r="E5478" s="109"/>
      <c r="F5478" s="109"/>
      <c r="G5478" s="109"/>
      <c r="H5478" s="109"/>
      <c r="I5478" s="110"/>
    </row>
    <row r="5479" spans="2:9">
      <c r="B5479" s="109"/>
      <c r="C5479" s="109"/>
      <c r="D5479" s="109"/>
      <c r="E5479" s="109"/>
      <c r="F5479" s="109"/>
      <c r="G5479" s="109"/>
      <c r="H5479" s="109"/>
      <c r="I5479" s="110"/>
    </row>
    <row r="5480" spans="2:9">
      <c r="B5480" s="109"/>
      <c r="C5480" s="109"/>
      <c r="D5480" s="109"/>
      <c r="E5480" s="109"/>
      <c r="F5480" s="109"/>
      <c r="G5480" s="109"/>
      <c r="H5480" s="109"/>
      <c r="I5480" s="110"/>
    </row>
    <row r="5481" spans="2:9">
      <c r="B5481" s="109"/>
      <c r="C5481" s="109"/>
      <c r="D5481" s="109"/>
      <c r="E5481" s="109"/>
      <c r="F5481" s="109"/>
      <c r="G5481" s="109"/>
      <c r="H5481" s="109"/>
      <c r="I5481" s="110"/>
    </row>
    <row r="5482" spans="2:9">
      <c r="B5482" s="109"/>
      <c r="C5482" s="109"/>
      <c r="D5482" s="109"/>
      <c r="E5482" s="109"/>
      <c r="F5482" s="109"/>
      <c r="G5482" s="109"/>
      <c r="H5482" s="109"/>
      <c r="I5482" s="110"/>
    </row>
    <row r="5483" spans="2:9">
      <c r="B5483" s="109"/>
      <c r="C5483" s="109"/>
      <c r="D5483" s="109"/>
      <c r="E5483" s="109"/>
      <c r="F5483" s="109"/>
      <c r="G5483" s="109"/>
      <c r="H5483" s="109"/>
      <c r="I5483" s="110"/>
    </row>
    <row r="5484" spans="2:9">
      <c r="B5484" s="109"/>
      <c r="C5484" s="109"/>
      <c r="D5484" s="109"/>
      <c r="E5484" s="109"/>
      <c r="F5484" s="109"/>
      <c r="G5484" s="109"/>
      <c r="H5484" s="109"/>
      <c r="I5484" s="110"/>
    </row>
    <row r="5485" spans="2:9">
      <c r="B5485" s="109"/>
      <c r="C5485" s="109"/>
      <c r="D5485" s="109"/>
      <c r="E5485" s="109"/>
      <c r="F5485" s="109"/>
      <c r="G5485" s="109"/>
      <c r="H5485" s="109"/>
      <c r="I5485" s="110"/>
    </row>
    <row r="5486" spans="2:9">
      <c r="B5486" s="109"/>
      <c r="C5486" s="109"/>
      <c r="D5486" s="109"/>
      <c r="E5486" s="109"/>
      <c r="F5486" s="109"/>
      <c r="G5486" s="109"/>
      <c r="H5486" s="109"/>
      <c r="I5486" s="110"/>
    </row>
    <row r="5487" spans="2:9">
      <c r="B5487" s="109"/>
      <c r="C5487" s="109"/>
      <c r="D5487" s="109"/>
      <c r="E5487" s="109"/>
      <c r="F5487" s="109"/>
      <c r="G5487" s="109"/>
      <c r="H5487" s="109"/>
      <c r="I5487" s="110"/>
    </row>
    <row r="5488" spans="2:9">
      <c r="B5488" s="109"/>
      <c r="C5488" s="109"/>
      <c r="D5488" s="109"/>
      <c r="E5488" s="109"/>
      <c r="F5488" s="109"/>
      <c r="G5488" s="109"/>
      <c r="H5488" s="109"/>
      <c r="I5488" s="110"/>
    </row>
    <row r="5489" spans="2:9">
      <c r="B5489" s="109"/>
      <c r="C5489" s="109"/>
      <c r="D5489" s="109"/>
      <c r="E5489" s="109"/>
      <c r="F5489" s="109"/>
      <c r="G5489" s="109"/>
      <c r="H5489" s="109"/>
      <c r="I5489" s="110"/>
    </row>
    <row r="5490" spans="2:9">
      <c r="B5490" s="109"/>
      <c r="C5490" s="109"/>
      <c r="D5490" s="109"/>
      <c r="E5490" s="109"/>
      <c r="F5490" s="109"/>
      <c r="G5490" s="109"/>
      <c r="H5490" s="109"/>
      <c r="I5490" s="110"/>
    </row>
    <row r="5491" spans="2:9">
      <c r="B5491" s="109"/>
      <c r="C5491" s="109"/>
      <c r="D5491" s="109"/>
      <c r="E5491" s="109"/>
      <c r="F5491" s="109"/>
      <c r="G5491" s="109"/>
      <c r="H5491" s="109"/>
      <c r="I5491" s="110"/>
    </row>
    <row r="5492" spans="2:9">
      <c r="B5492" s="109"/>
      <c r="C5492" s="109"/>
      <c r="D5492" s="109"/>
      <c r="E5492" s="109"/>
      <c r="F5492" s="109"/>
      <c r="G5492" s="109"/>
      <c r="H5492" s="109"/>
      <c r="I5492" s="110"/>
    </row>
    <row r="5493" spans="2:9">
      <c r="B5493" s="109"/>
      <c r="C5493" s="109"/>
      <c r="D5493" s="109"/>
      <c r="E5493" s="109"/>
      <c r="F5493" s="109"/>
      <c r="G5493" s="109"/>
      <c r="H5493" s="109"/>
      <c r="I5493" s="110"/>
    </row>
    <row r="5494" spans="2:9">
      <c r="B5494" s="109"/>
      <c r="C5494" s="109"/>
      <c r="D5494" s="109"/>
      <c r="E5494" s="109"/>
      <c r="F5494" s="109"/>
      <c r="G5494" s="109"/>
      <c r="H5494" s="109"/>
      <c r="I5494" s="110"/>
    </row>
    <row r="5495" spans="2:9">
      <c r="B5495" s="109"/>
      <c r="C5495" s="109"/>
      <c r="D5495" s="109"/>
      <c r="E5495" s="109"/>
      <c r="F5495" s="109"/>
      <c r="G5495" s="109"/>
      <c r="H5495" s="109"/>
      <c r="I5495" s="110"/>
    </row>
    <row r="5496" spans="2:9">
      <c r="B5496" s="109"/>
      <c r="C5496" s="109"/>
      <c r="D5496" s="109"/>
      <c r="E5496" s="109"/>
      <c r="F5496" s="109"/>
      <c r="G5496" s="109"/>
      <c r="H5496" s="109"/>
      <c r="I5496" s="110"/>
    </row>
    <row r="5497" spans="2:9">
      <c r="B5497" s="109"/>
      <c r="C5497" s="109"/>
      <c r="D5497" s="109"/>
      <c r="E5497" s="109"/>
      <c r="F5497" s="109"/>
      <c r="G5497" s="109"/>
      <c r="H5497" s="109"/>
      <c r="I5497" s="110"/>
    </row>
    <row r="5498" spans="2:9">
      <c r="B5498" s="109"/>
      <c r="C5498" s="109"/>
      <c r="D5498" s="109"/>
      <c r="E5498" s="109"/>
      <c r="F5498" s="109"/>
      <c r="G5498" s="109"/>
      <c r="H5498" s="109"/>
      <c r="I5498" s="110"/>
    </row>
    <row r="5499" spans="2:9">
      <c r="B5499" s="109"/>
      <c r="C5499" s="109"/>
      <c r="D5499" s="109"/>
      <c r="E5499" s="109"/>
      <c r="F5499" s="109"/>
      <c r="G5499" s="109"/>
      <c r="H5499" s="109"/>
      <c r="I5499" s="110"/>
    </row>
    <row r="5500" spans="2:9">
      <c r="B5500" s="109"/>
      <c r="C5500" s="109"/>
      <c r="D5500" s="109"/>
      <c r="E5500" s="109"/>
      <c r="F5500" s="109"/>
      <c r="G5500" s="109"/>
      <c r="H5500" s="109"/>
      <c r="I5500" s="110"/>
    </row>
    <row r="5501" spans="2:9">
      <c r="B5501" s="109"/>
      <c r="C5501" s="109"/>
      <c r="D5501" s="109"/>
      <c r="E5501" s="109"/>
      <c r="F5501" s="109"/>
      <c r="G5501" s="109"/>
      <c r="H5501" s="109"/>
      <c r="I5501" s="110"/>
    </row>
    <row r="5502" spans="2:9">
      <c r="B5502" s="109"/>
      <c r="C5502" s="109"/>
      <c r="D5502" s="109"/>
      <c r="E5502" s="109"/>
      <c r="F5502" s="109"/>
      <c r="G5502" s="109"/>
      <c r="H5502" s="109"/>
      <c r="I5502" s="110"/>
    </row>
    <row r="5503" spans="2:9">
      <c r="B5503" s="109"/>
      <c r="C5503" s="109"/>
      <c r="D5503" s="109"/>
      <c r="E5503" s="109"/>
      <c r="F5503" s="109"/>
      <c r="G5503" s="109"/>
      <c r="H5503" s="109"/>
      <c r="I5503" s="110"/>
    </row>
    <row r="5504" spans="2:9">
      <c r="B5504" s="109"/>
      <c r="C5504" s="109"/>
      <c r="D5504" s="109"/>
      <c r="E5504" s="109"/>
      <c r="F5504" s="109"/>
      <c r="G5504" s="109"/>
      <c r="H5504" s="109"/>
      <c r="I5504" s="110"/>
    </row>
    <row r="5505" spans="2:9">
      <c r="B5505" s="109"/>
      <c r="C5505" s="109"/>
      <c r="D5505" s="109"/>
      <c r="E5505" s="109"/>
      <c r="F5505" s="109"/>
      <c r="G5505" s="109"/>
      <c r="H5505" s="109"/>
      <c r="I5505" s="110"/>
    </row>
    <row r="5506" spans="2:9">
      <c r="B5506" s="109"/>
      <c r="C5506" s="109"/>
      <c r="D5506" s="109"/>
      <c r="E5506" s="109"/>
      <c r="F5506" s="109"/>
      <c r="G5506" s="109"/>
      <c r="H5506" s="109"/>
      <c r="I5506" s="110"/>
    </row>
    <row r="5507" spans="2:9">
      <c r="B5507" s="109"/>
      <c r="C5507" s="109"/>
      <c r="D5507" s="109"/>
      <c r="E5507" s="109"/>
      <c r="F5507" s="109"/>
      <c r="G5507" s="109"/>
      <c r="H5507" s="109"/>
      <c r="I5507" s="110"/>
    </row>
    <row r="5508" spans="2:9">
      <c r="B5508" s="109"/>
      <c r="C5508" s="109"/>
      <c r="D5508" s="109"/>
      <c r="E5508" s="109"/>
      <c r="F5508" s="109"/>
      <c r="G5508" s="109"/>
      <c r="H5508" s="109"/>
      <c r="I5508" s="110"/>
    </row>
    <row r="5509" spans="2:9">
      <c r="B5509" s="109"/>
      <c r="C5509" s="109"/>
      <c r="D5509" s="109"/>
      <c r="E5509" s="109"/>
      <c r="F5509" s="109"/>
      <c r="G5509" s="109"/>
      <c r="H5509" s="109"/>
      <c r="I5509" s="110"/>
    </row>
    <row r="5510" spans="2:9">
      <c r="B5510" s="109"/>
      <c r="C5510" s="109"/>
      <c r="D5510" s="109"/>
      <c r="E5510" s="109"/>
      <c r="F5510" s="109"/>
      <c r="G5510" s="109"/>
      <c r="H5510" s="109"/>
      <c r="I5510" s="110"/>
    </row>
    <row r="5511" spans="2:9">
      <c r="B5511" s="109"/>
      <c r="C5511" s="109"/>
      <c r="D5511" s="109"/>
      <c r="E5511" s="109"/>
      <c r="F5511" s="109"/>
      <c r="G5511" s="109"/>
      <c r="H5511" s="109"/>
      <c r="I5511" s="110"/>
    </row>
    <row r="5512" spans="2:9">
      <c r="B5512" s="109"/>
      <c r="C5512" s="109"/>
      <c r="D5512" s="109"/>
      <c r="E5512" s="109"/>
      <c r="F5512" s="109"/>
      <c r="G5512" s="109"/>
      <c r="H5512" s="109"/>
      <c r="I5512" s="110"/>
    </row>
    <row r="5513" spans="2:9">
      <c r="B5513" s="109"/>
      <c r="C5513" s="109"/>
      <c r="D5513" s="109"/>
      <c r="E5513" s="109"/>
      <c r="F5513" s="109"/>
      <c r="G5513" s="109"/>
      <c r="H5513" s="109"/>
      <c r="I5513" s="110"/>
    </row>
    <row r="5514" spans="2:9">
      <c r="B5514" s="109"/>
      <c r="C5514" s="109"/>
      <c r="D5514" s="109"/>
      <c r="E5514" s="109"/>
      <c r="F5514" s="109"/>
      <c r="G5514" s="109"/>
      <c r="H5514" s="109"/>
      <c r="I5514" s="110"/>
    </row>
    <row r="5515" spans="2:9">
      <c r="B5515" s="109"/>
      <c r="C5515" s="109"/>
      <c r="D5515" s="109"/>
      <c r="E5515" s="109"/>
      <c r="F5515" s="109"/>
      <c r="G5515" s="109"/>
      <c r="H5515" s="109"/>
      <c r="I5515" s="110"/>
    </row>
    <row r="5516" spans="2:9">
      <c r="B5516" s="109"/>
      <c r="C5516" s="109"/>
      <c r="D5516" s="109"/>
      <c r="E5516" s="109"/>
      <c r="F5516" s="109"/>
      <c r="G5516" s="109"/>
      <c r="H5516" s="109"/>
      <c r="I5516" s="110"/>
    </row>
    <row r="5517" spans="2:9">
      <c r="B5517" s="109"/>
      <c r="C5517" s="109"/>
      <c r="D5517" s="109"/>
      <c r="E5517" s="109"/>
      <c r="F5517" s="109"/>
      <c r="G5517" s="109"/>
      <c r="H5517" s="109"/>
      <c r="I5517" s="110"/>
    </row>
    <row r="5518" spans="2:9">
      <c r="B5518" s="109"/>
      <c r="C5518" s="109"/>
      <c r="D5518" s="109"/>
      <c r="E5518" s="109"/>
      <c r="F5518" s="109"/>
      <c r="G5518" s="109"/>
      <c r="H5518" s="109"/>
      <c r="I5518" s="110"/>
    </row>
    <row r="5519" spans="2:9">
      <c r="B5519" s="109"/>
      <c r="C5519" s="109"/>
      <c r="D5519" s="109"/>
      <c r="E5519" s="109"/>
      <c r="F5519" s="109"/>
      <c r="G5519" s="109"/>
      <c r="H5519" s="109"/>
      <c r="I5519" s="110"/>
    </row>
    <row r="5520" spans="2:9">
      <c r="B5520" s="109"/>
      <c r="C5520" s="109"/>
      <c r="D5520" s="109"/>
      <c r="E5520" s="109"/>
      <c r="F5520" s="109"/>
      <c r="G5520" s="109"/>
      <c r="H5520" s="109"/>
      <c r="I5520" s="110"/>
    </row>
    <row r="5521" spans="2:9">
      <c r="B5521" s="109"/>
      <c r="C5521" s="109"/>
      <c r="D5521" s="109"/>
      <c r="E5521" s="109"/>
      <c r="F5521" s="109"/>
      <c r="G5521" s="109"/>
      <c r="H5521" s="109"/>
      <c r="I5521" s="110"/>
    </row>
    <row r="5522" spans="2:9">
      <c r="B5522" s="109"/>
      <c r="C5522" s="109"/>
      <c r="D5522" s="109"/>
      <c r="E5522" s="109"/>
      <c r="F5522" s="109"/>
      <c r="G5522" s="109"/>
      <c r="H5522" s="109"/>
      <c r="I5522" s="110"/>
    </row>
    <row r="5523" spans="2:9">
      <c r="B5523" s="109"/>
      <c r="C5523" s="109"/>
      <c r="D5523" s="109"/>
      <c r="E5523" s="109"/>
      <c r="F5523" s="109"/>
      <c r="G5523" s="109"/>
      <c r="H5523" s="109"/>
      <c r="I5523" s="110"/>
    </row>
    <row r="5524" spans="2:9">
      <c r="B5524" s="109"/>
      <c r="C5524" s="109"/>
      <c r="D5524" s="109"/>
      <c r="E5524" s="109"/>
      <c r="F5524" s="109"/>
      <c r="G5524" s="109"/>
      <c r="H5524" s="109"/>
      <c r="I5524" s="110"/>
    </row>
    <row r="5525" spans="2:9">
      <c r="B5525" s="109"/>
      <c r="C5525" s="109"/>
      <c r="D5525" s="109"/>
      <c r="E5525" s="109"/>
      <c r="F5525" s="109"/>
      <c r="G5525" s="109"/>
      <c r="H5525" s="109"/>
      <c r="I5525" s="110"/>
    </row>
    <row r="5526" spans="2:9">
      <c r="B5526" s="109"/>
      <c r="C5526" s="109"/>
      <c r="D5526" s="109"/>
      <c r="E5526" s="109"/>
      <c r="F5526" s="109"/>
      <c r="G5526" s="109"/>
      <c r="H5526" s="109"/>
      <c r="I5526" s="110"/>
    </row>
    <row r="5527" spans="2:9">
      <c r="B5527" s="109"/>
      <c r="C5527" s="109"/>
      <c r="D5527" s="109"/>
      <c r="E5527" s="109"/>
      <c r="F5527" s="109"/>
      <c r="G5527" s="109"/>
      <c r="H5527" s="109"/>
      <c r="I5527" s="110"/>
    </row>
    <row r="5528" spans="2:9">
      <c r="B5528" s="109"/>
      <c r="C5528" s="109"/>
      <c r="D5528" s="109"/>
      <c r="E5528" s="109"/>
      <c r="F5528" s="109"/>
      <c r="G5528" s="109"/>
      <c r="H5528" s="109"/>
      <c r="I5528" s="110"/>
    </row>
    <row r="5529" spans="2:9">
      <c r="B5529" s="109"/>
      <c r="C5529" s="109"/>
      <c r="D5529" s="109"/>
      <c r="E5529" s="109"/>
      <c r="F5529" s="109"/>
      <c r="G5529" s="109"/>
      <c r="H5529" s="109"/>
      <c r="I5529" s="110"/>
    </row>
    <row r="5530" spans="2:9">
      <c r="B5530" s="109"/>
      <c r="C5530" s="109"/>
      <c r="D5530" s="109"/>
      <c r="E5530" s="109"/>
      <c r="F5530" s="109"/>
      <c r="G5530" s="109"/>
      <c r="H5530" s="109"/>
      <c r="I5530" s="110"/>
    </row>
    <row r="5531" spans="2:9">
      <c r="B5531" s="109"/>
      <c r="C5531" s="109"/>
      <c r="D5531" s="109"/>
      <c r="E5531" s="109"/>
      <c r="F5531" s="109"/>
      <c r="G5531" s="109"/>
      <c r="H5531" s="109"/>
      <c r="I5531" s="110"/>
    </row>
    <row r="5532" spans="2:9">
      <c r="B5532" s="109"/>
      <c r="C5532" s="109"/>
      <c r="D5532" s="109"/>
      <c r="E5532" s="109"/>
      <c r="F5532" s="109"/>
      <c r="G5532" s="109"/>
      <c r="H5532" s="109"/>
      <c r="I5532" s="110"/>
    </row>
    <row r="5533" spans="2:9">
      <c r="B5533" s="109"/>
      <c r="C5533" s="109"/>
      <c r="D5533" s="109"/>
      <c r="E5533" s="109"/>
      <c r="F5533" s="109"/>
      <c r="G5533" s="109"/>
      <c r="H5533" s="109"/>
      <c r="I5533" s="110"/>
    </row>
    <row r="5534" spans="2:9">
      <c r="B5534" s="109"/>
      <c r="C5534" s="109"/>
      <c r="D5534" s="109"/>
      <c r="E5534" s="109"/>
      <c r="F5534" s="109"/>
      <c r="G5534" s="109"/>
      <c r="H5534" s="109"/>
      <c r="I5534" s="110"/>
    </row>
    <row r="5535" spans="2:9">
      <c r="B5535" s="109"/>
      <c r="C5535" s="109"/>
      <c r="D5535" s="109"/>
      <c r="E5535" s="109"/>
      <c r="F5535" s="109"/>
      <c r="G5535" s="109"/>
      <c r="H5535" s="109"/>
      <c r="I5535" s="110"/>
    </row>
    <row r="5536" spans="2:9">
      <c r="B5536" s="109"/>
      <c r="C5536" s="109"/>
      <c r="D5536" s="109"/>
      <c r="E5536" s="109"/>
      <c r="F5536" s="109"/>
      <c r="G5536" s="109"/>
      <c r="H5536" s="109"/>
      <c r="I5536" s="110"/>
    </row>
    <row r="5537" spans="2:9">
      <c r="B5537" s="109"/>
      <c r="C5537" s="109"/>
      <c r="D5537" s="109"/>
      <c r="E5537" s="109"/>
      <c r="F5537" s="109"/>
      <c r="G5537" s="109"/>
      <c r="H5537" s="109"/>
      <c r="I5537" s="110"/>
    </row>
    <row r="5538" spans="2:9">
      <c r="B5538" s="109"/>
      <c r="C5538" s="109"/>
      <c r="D5538" s="109"/>
      <c r="E5538" s="109"/>
      <c r="F5538" s="109"/>
      <c r="G5538" s="109"/>
      <c r="H5538" s="109"/>
      <c r="I5538" s="110"/>
    </row>
    <row r="5539" spans="2:9">
      <c r="B5539" s="109"/>
      <c r="C5539" s="109"/>
      <c r="D5539" s="109"/>
      <c r="E5539" s="109"/>
      <c r="F5539" s="109"/>
      <c r="G5539" s="109"/>
      <c r="H5539" s="109"/>
      <c r="I5539" s="110"/>
    </row>
    <row r="5540" spans="2:9">
      <c r="B5540" s="109"/>
      <c r="C5540" s="109"/>
      <c r="D5540" s="109"/>
      <c r="E5540" s="109"/>
      <c r="F5540" s="109"/>
      <c r="G5540" s="109"/>
      <c r="H5540" s="109"/>
      <c r="I5540" s="110"/>
    </row>
    <row r="5541" spans="2:9">
      <c r="B5541" s="109"/>
      <c r="C5541" s="109"/>
      <c r="D5541" s="109"/>
      <c r="E5541" s="109"/>
      <c r="F5541" s="109"/>
      <c r="G5541" s="109"/>
      <c r="H5541" s="109"/>
      <c r="I5541" s="110"/>
    </row>
    <row r="5542" spans="2:9">
      <c r="B5542" s="109"/>
      <c r="C5542" s="109"/>
      <c r="D5542" s="109"/>
      <c r="E5542" s="109"/>
      <c r="F5542" s="109"/>
      <c r="G5542" s="109"/>
      <c r="H5542" s="109"/>
      <c r="I5542" s="110"/>
    </row>
    <row r="5543" spans="2:9">
      <c r="B5543" s="109"/>
      <c r="C5543" s="109"/>
      <c r="D5543" s="109"/>
      <c r="E5543" s="109"/>
      <c r="F5543" s="109"/>
      <c r="G5543" s="109"/>
      <c r="H5543" s="109"/>
      <c r="I5543" s="110"/>
    </row>
    <row r="5544" spans="2:9">
      <c r="B5544" s="109"/>
      <c r="C5544" s="109"/>
      <c r="D5544" s="109"/>
      <c r="E5544" s="109"/>
      <c r="F5544" s="109"/>
      <c r="G5544" s="109"/>
      <c r="H5544" s="109"/>
      <c r="I5544" s="110"/>
    </row>
    <row r="5545" spans="2:9">
      <c r="B5545" s="109"/>
      <c r="C5545" s="109"/>
      <c r="D5545" s="109"/>
      <c r="E5545" s="109"/>
      <c r="F5545" s="109"/>
      <c r="G5545" s="109"/>
      <c r="H5545" s="109"/>
      <c r="I5545" s="110"/>
    </row>
    <row r="5546" spans="2:9">
      <c r="B5546" s="109"/>
      <c r="C5546" s="109"/>
      <c r="D5546" s="109"/>
      <c r="E5546" s="109"/>
      <c r="F5546" s="109"/>
      <c r="G5546" s="109"/>
      <c r="H5546" s="109"/>
      <c r="I5546" s="110"/>
    </row>
    <row r="5547" spans="2:9">
      <c r="B5547" s="109"/>
      <c r="C5547" s="109"/>
      <c r="D5547" s="109"/>
      <c r="E5547" s="109"/>
      <c r="F5547" s="109"/>
      <c r="G5547" s="109"/>
      <c r="H5547" s="109"/>
      <c r="I5547" s="110"/>
    </row>
    <row r="5548" spans="2:9">
      <c r="B5548" s="109"/>
      <c r="C5548" s="109"/>
      <c r="D5548" s="109"/>
      <c r="E5548" s="109"/>
      <c r="F5548" s="109"/>
      <c r="G5548" s="109"/>
      <c r="H5548" s="109"/>
      <c r="I5548" s="110"/>
    </row>
    <row r="5549" spans="2:9">
      <c r="B5549" s="109"/>
      <c r="C5549" s="109"/>
      <c r="D5549" s="109"/>
      <c r="E5549" s="109"/>
      <c r="F5549" s="109"/>
      <c r="G5549" s="109"/>
      <c r="H5549" s="109"/>
      <c r="I5549" s="110"/>
    </row>
    <row r="5550" spans="2:9">
      <c r="B5550" s="109"/>
      <c r="C5550" s="109"/>
      <c r="D5550" s="109"/>
      <c r="E5550" s="109"/>
      <c r="F5550" s="109"/>
      <c r="G5550" s="109"/>
      <c r="H5550" s="109"/>
      <c r="I5550" s="110"/>
    </row>
    <row r="5551" spans="2:9">
      <c r="B5551" s="109"/>
      <c r="C5551" s="109"/>
      <c r="D5551" s="109"/>
      <c r="E5551" s="109"/>
      <c r="F5551" s="109"/>
      <c r="G5551" s="109"/>
      <c r="H5551" s="109"/>
      <c r="I5551" s="110"/>
    </row>
    <row r="5552" spans="2:9">
      <c r="B5552" s="109"/>
      <c r="C5552" s="109"/>
      <c r="D5552" s="109"/>
      <c r="E5552" s="109"/>
      <c r="F5552" s="109"/>
      <c r="G5552" s="109"/>
      <c r="H5552" s="109"/>
      <c r="I5552" s="110"/>
    </row>
    <row r="5553" spans="2:9">
      <c r="B5553" s="109"/>
      <c r="C5553" s="109"/>
      <c r="D5553" s="109"/>
      <c r="E5553" s="109"/>
      <c r="F5553" s="109"/>
      <c r="G5553" s="109"/>
      <c r="H5553" s="109"/>
      <c r="I5553" s="110"/>
    </row>
    <row r="5554" spans="2:9">
      <c r="B5554" s="109"/>
      <c r="C5554" s="109"/>
      <c r="D5554" s="109"/>
      <c r="E5554" s="109"/>
      <c r="F5554" s="109"/>
      <c r="G5554" s="109"/>
      <c r="H5554" s="109"/>
      <c r="I5554" s="110"/>
    </row>
    <row r="5555" spans="2:9">
      <c r="B5555" s="109"/>
      <c r="C5555" s="109"/>
      <c r="D5555" s="109"/>
      <c r="E5555" s="109"/>
      <c r="F5555" s="109"/>
      <c r="G5555" s="109"/>
      <c r="H5555" s="109"/>
      <c r="I5555" s="110"/>
    </row>
    <row r="5556" spans="2:9">
      <c r="B5556" s="109"/>
      <c r="C5556" s="109"/>
      <c r="D5556" s="109"/>
      <c r="E5556" s="109"/>
      <c r="F5556" s="109"/>
      <c r="G5556" s="109"/>
      <c r="H5556" s="109"/>
      <c r="I5556" s="110"/>
    </row>
    <row r="5557" spans="2:9">
      <c r="B5557" s="109"/>
      <c r="C5557" s="109"/>
      <c r="D5557" s="109"/>
      <c r="E5557" s="109"/>
      <c r="F5557" s="109"/>
      <c r="G5557" s="109"/>
      <c r="H5557" s="109"/>
      <c r="I5557" s="110"/>
    </row>
    <row r="5558" spans="2:9">
      <c r="B5558" s="109"/>
      <c r="C5558" s="109"/>
      <c r="D5558" s="109"/>
      <c r="E5558" s="109"/>
      <c r="F5558" s="109"/>
      <c r="G5558" s="109"/>
      <c r="H5558" s="109"/>
      <c r="I5558" s="110"/>
    </row>
    <row r="5559" spans="2:9">
      <c r="B5559" s="109"/>
      <c r="C5559" s="109"/>
      <c r="D5559" s="109"/>
      <c r="E5559" s="109"/>
      <c r="F5559" s="109"/>
      <c r="G5559" s="109"/>
      <c r="H5559" s="109"/>
      <c r="I5559" s="110"/>
    </row>
    <row r="5560" spans="2:9">
      <c r="B5560" s="109"/>
      <c r="C5560" s="109"/>
      <c r="D5560" s="109"/>
      <c r="E5560" s="109"/>
      <c r="F5560" s="109"/>
      <c r="G5560" s="109"/>
      <c r="H5560" s="109"/>
      <c r="I5560" s="110"/>
    </row>
    <row r="5561" spans="2:9">
      <c r="B5561" s="109"/>
      <c r="C5561" s="109"/>
      <c r="D5561" s="109"/>
      <c r="E5561" s="109"/>
      <c r="F5561" s="109"/>
      <c r="G5561" s="109"/>
      <c r="H5561" s="109"/>
      <c r="I5561" s="110"/>
    </row>
    <row r="5562" spans="2:9">
      <c r="B5562" s="109"/>
      <c r="C5562" s="109"/>
      <c r="D5562" s="109"/>
      <c r="E5562" s="109"/>
      <c r="F5562" s="109"/>
      <c r="G5562" s="109"/>
      <c r="H5562" s="109"/>
      <c r="I5562" s="110"/>
    </row>
    <row r="5563" spans="2:9">
      <c r="B5563" s="109"/>
      <c r="C5563" s="109"/>
      <c r="D5563" s="109"/>
      <c r="E5563" s="109"/>
      <c r="F5563" s="109"/>
      <c r="G5563" s="109"/>
      <c r="H5563" s="109"/>
      <c r="I5563" s="110"/>
    </row>
    <row r="5564" spans="2:9">
      <c r="B5564" s="109"/>
      <c r="C5564" s="109"/>
      <c r="D5564" s="109"/>
      <c r="E5564" s="109"/>
      <c r="F5564" s="109"/>
      <c r="G5564" s="109"/>
      <c r="H5564" s="109"/>
      <c r="I5564" s="110"/>
    </row>
    <row r="5565" spans="2:9">
      <c r="B5565" s="109"/>
      <c r="C5565" s="109"/>
      <c r="D5565" s="109"/>
      <c r="E5565" s="109"/>
      <c r="F5565" s="109"/>
      <c r="G5565" s="109"/>
      <c r="H5565" s="109"/>
      <c r="I5565" s="110"/>
    </row>
    <row r="5566" spans="2:9">
      <c r="B5566" s="109"/>
      <c r="C5566" s="109"/>
      <c r="D5566" s="109"/>
      <c r="E5566" s="109"/>
      <c r="F5566" s="109"/>
      <c r="G5566" s="109"/>
      <c r="H5566" s="109"/>
      <c r="I5566" s="110"/>
    </row>
    <row r="5567" spans="2:9">
      <c r="B5567" s="109"/>
      <c r="C5567" s="109"/>
      <c r="D5567" s="109"/>
      <c r="E5567" s="109"/>
      <c r="F5567" s="109"/>
      <c r="G5567" s="109"/>
      <c r="H5567" s="109"/>
      <c r="I5567" s="110"/>
    </row>
    <row r="5568" spans="2:9">
      <c r="B5568" s="109"/>
      <c r="C5568" s="109"/>
      <c r="D5568" s="109"/>
      <c r="E5568" s="109"/>
      <c r="F5568" s="109"/>
      <c r="G5568" s="109"/>
      <c r="H5568" s="109"/>
      <c r="I5568" s="110"/>
    </row>
    <row r="5569" spans="2:9">
      <c r="B5569" s="109"/>
      <c r="C5569" s="109"/>
      <c r="D5569" s="109"/>
      <c r="E5569" s="109"/>
      <c r="F5569" s="109"/>
      <c r="G5569" s="109"/>
      <c r="H5569" s="109"/>
      <c r="I5569" s="110"/>
    </row>
    <row r="5570" spans="2:9">
      <c r="B5570" s="109"/>
      <c r="C5570" s="109"/>
      <c r="D5570" s="109"/>
      <c r="E5570" s="109"/>
      <c r="F5570" s="109"/>
      <c r="G5570" s="109"/>
      <c r="H5570" s="109"/>
      <c r="I5570" s="110"/>
    </row>
    <row r="5571" spans="2:9">
      <c r="B5571" s="109"/>
      <c r="C5571" s="109"/>
      <c r="D5571" s="109"/>
      <c r="E5571" s="109"/>
      <c r="F5571" s="109"/>
      <c r="G5571" s="109"/>
      <c r="H5571" s="109"/>
      <c r="I5571" s="110"/>
    </row>
    <row r="5572" spans="2:9">
      <c r="B5572" s="109"/>
      <c r="C5572" s="109"/>
      <c r="D5572" s="109"/>
      <c r="E5572" s="109"/>
      <c r="F5572" s="109"/>
      <c r="G5572" s="109"/>
      <c r="H5572" s="109"/>
      <c r="I5572" s="110"/>
    </row>
    <row r="5573" spans="2:9">
      <c r="B5573" s="109"/>
      <c r="C5573" s="109"/>
      <c r="D5573" s="109"/>
      <c r="E5573" s="109"/>
      <c r="F5573" s="109"/>
      <c r="G5573" s="109"/>
      <c r="H5573" s="109"/>
      <c r="I5573" s="110"/>
    </row>
    <row r="5574" spans="2:9">
      <c r="B5574" s="109"/>
      <c r="C5574" s="109"/>
      <c r="D5574" s="109"/>
      <c r="E5574" s="109"/>
      <c r="F5574" s="109"/>
      <c r="G5574" s="109"/>
      <c r="H5574" s="109"/>
      <c r="I5574" s="110"/>
    </row>
    <row r="5575" spans="2:9">
      <c r="B5575" s="109"/>
      <c r="C5575" s="109"/>
      <c r="D5575" s="109"/>
      <c r="E5575" s="109"/>
      <c r="F5575" s="109"/>
      <c r="G5575" s="109"/>
      <c r="H5575" s="109"/>
      <c r="I5575" s="110"/>
    </row>
    <row r="5576" spans="2:9">
      <c r="B5576" s="109"/>
      <c r="C5576" s="109"/>
      <c r="D5576" s="109"/>
      <c r="E5576" s="109"/>
      <c r="F5576" s="109"/>
      <c r="G5576" s="109"/>
      <c r="H5576" s="109"/>
      <c r="I5576" s="110"/>
    </row>
    <row r="5577" spans="2:9">
      <c r="B5577" s="109"/>
      <c r="C5577" s="109"/>
      <c r="D5577" s="109"/>
      <c r="E5577" s="109"/>
      <c r="F5577" s="109"/>
      <c r="G5577" s="109"/>
      <c r="H5577" s="109"/>
      <c r="I5577" s="110"/>
    </row>
    <row r="5578" spans="2:9">
      <c r="B5578" s="109"/>
      <c r="C5578" s="109"/>
      <c r="D5578" s="109"/>
      <c r="E5578" s="109"/>
      <c r="F5578" s="109"/>
      <c r="G5578" s="109"/>
      <c r="H5578" s="109"/>
      <c r="I5578" s="110"/>
    </row>
    <row r="5579" spans="2:9">
      <c r="B5579" s="109"/>
      <c r="C5579" s="109"/>
      <c r="D5579" s="109"/>
      <c r="E5579" s="109"/>
      <c r="F5579" s="109"/>
      <c r="G5579" s="109"/>
      <c r="H5579" s="109"/>
      <c r="I5579" s="110"/>
    </row>
    <row r="5580" spans="2:9">
      <c r="B5580" s="109"/>
      <c r="C5580" s="109"/>
      <c r="D5580" s="109"/>
      <c r="E5580" s="109"/>
      <c r="F5580" s="109"/>
      <c r="G5580" s="109"/>
      <c r="H5580" s="109"/>
      <c r="I5580" s="110"/>
    </row>
    <row r="5581" spans="2:9">
      <c r="B5581" s="109"/>
      <c r="C5581" s="109"/>
      <c r="D5581" s="109"/>
      <c r="E5581" s="109"/>
      <c r="F5581" s="109"/>
      <c r="G5581" s="109"/>
      <c r="H5581" s="109"/>
      <c r="I5581" s="110"/>
    </row>
    <row r="5582" spans="2:9">
      <c r="B5582" s="109"/>
      <c r="C5582" s="109"/>
      <c r="D5582" s="109"/>
      <c r="E5582" s="109"/>
      <c r="F5582" s="109"/>
      <c r="G5582" s="109"/>
      <c r="H5582" s="109"/>
      <c r="I5582" s="110"/>
    </row>
    <row r="5583" spans="2:9">
      <c r="B5583" s="109"/>
      <c r="C5583" s="109"/>
      <c r="D5583" s="109"/>
      <c r="E5583" s="109"/>
      <c r="F5583" s="109"/>
      <c r="G5583" s="109"/>
      <c r="H5583" s="109"/>
      <c r="I5583" s="110"/>
    </row>
    <row r="5584" spans="2:9">
      <c r="B5584" s="109"/>
      <c r="C5584" s="109"/>
      <c r="D5584" s="109"/>
      <c r="E5584" s="109"/>
      <c r="F5584" s="109"/>
      <c r="G5584" s="109"/>
      <c r="H5584" s="109"/>
      <c r="I5584" s="110"/>
    </row>
    <row r="5585" spans="2:9">
      <c r="B5585" s="109"/>
      <c r="C5585" s="109"/>
      <c r="D5585" s="109"/>
      <c r="E5585" s="109"/>
      <c r="F5585" s="109"/>
      <c r="G5585" s="109"/>
      <c r="H5585" s="109"/>
      <c r="I5585" s="110"/>
    </row>
    <row r="5586" spans="2:9">
      <c r="B5586" s="109"/>
      <c r="C5586" s="109"/>
      <c r="D5586" s="109"/>
      <c r="E5586" s="109"/>
      <c r="F5586" s="109"/>
      <c r="G5586" s="109"/>
      <c r="H5586" s="109"/>
      <c r="I5586" s="110"/>
    </row>
    <row r="5587" spans="2:9">
      <c r="B5587" s="109"/>
      <c r="C5587" s="109"/>
      <c r="D5587" s="109"/>
      <c r="E5587" s="109"/>
      <c r="F5587" s="109"/>
      <c r="G5587" s="109"/>
      <c r="H5587" s="109"/>
      <c r="I5587" s="110"/>
    </row>
    <row r="5588" spans="2:9">
      <c r="B5588" s="109"/>
      <c r="C5588" s="109"/>
      <c r="D5588" s="109"/>
      <c r="E5588" s="109"/>
      <c r="F5588" s="109"/>
      <c r="G5588" s="109"/>
      <c r="H5588" s="109"/>
      <c r="I5588" s="110"/>
    </row>
    <row r="5589" spans="2:9">
      <c r="B5589" s="109"/>
      <c r="C5589" s="109"/>
      <c r="D5589" s="109"/>
      <c r="E5589" s="109"/>
      <c r="F5589" s="109"/>
      <c r="G5589" s="109"/>
      <c r="H5589" s="109"/>
      <c r="I5589" s="110"/>
    </row>
    <row r="5590" spans="2:9">
      <c r="B5590" s="109"/>
      <c r="C5590" s="109"/>
      <c r="D5590" s="109"/>
      <c r="E5590" s="109"/>
      <c r="F5590" s="109"/>
      <c r="G5590" s="109"/>
      <c r="H5590" s="109"/>
      <c r="I5590" s="110"/>
    </row>
    <row r="5591" spans="2:9">
      <c r="B5591" s="109"/>
      <c r="C5591" s="109"/>
      <c r="D5591" s="109"/>
      <c r="E5591" s="109"/>
      <c r="F5591" s="109"/>
      <c r="G5591" s="109"/>
      <c r="H5591" s="109"/>
      <c r="I5591" s="110"/>
    </row>
    <row r="5592" spans="2:9">
      <c r="B5592" s="109"/>
      <c r="C5592" s="109"/>
      <c r="D5592" s="109"/>
      <c r="E5592" s="109"/>
      <c r="F5592" s="109"/>
      <c r="G5592" s="109"/>
      <c r="H5592" s="109"/>
      <c r="I5592" s="110"/>
    </row>
    <row r="5593" spans="2:9">
      <c r="B5593" s="109"/>
      <c r="C5593" s="109"/>
      <c r="D5593" s="109"/>
      <c r="E5593" s="109"/>
      <c r="F5593" s="109"/>
      <c r="G5593" s="109"/>
      <c r="H5593" s="109"/>
      <c r="I5593" s="110"/>
    </row>
    <row r="5594" spans="2:9">
      <c r="B5594" s="109"/>
      <c r="C5594" s="109"/>
      <c r="D5594" s="109"/>
      <c r="E5594" s="109"/>
      <c r="F5594" s="109"/>
      <c r="G5594" s="109"/>
      <c r="H5594" s="109"/>
      <c r="I5594" s="110"/>
    </row>
    <row r="5595" spans="2:9">
      <c r="B5595" s="109"/>
      <c r="C5595" s="109"/>
      <c r="D5595" s="109"/>
      <c r="E5595" s="109"/>
      <c r="F5595" s="109"/>
      <c r="G5595" s="109"/>
      <c r="H5595" s="109"/>
      <c r="I5595" s="110"/>
    </row>
    <row r="5596" spans="2:9">
      <c r="B5596" s="109"/>
      <c r="C5596" s="109"/>
      <c r="D5596" s="109"/>
      <c r="E5596" s="109"/>
      <c r="F5596" s="109"/>
      <c r="G5596" s="109"/>
      <c r="H5596" s="109"/>
      <c r="I5596" s="110"/>
    </row>
    <row r="5597" spans="2:9">
      <c r="B5597" s="109"/>
      <c r="C5597" s="109"/>
      <c r="D5597" s="109"/>
      <c r="E5597" s="109"/>
      <c r="F5597" s="109"/>
      <c r="G5597" s="109"/>
      <c r="H5597" s="109"/>
      <c r="I5597" s="110"/>
    </row>
    <row r="5598" spans="2:9">
      <c r="B5598" s="109"/>
      <c r="C5598" s="109"/>
      <c r="D5598" s="109"/>
      <c r="E5598" s="109"/>
      <c r="F5598" s="109"/>
      <c r="G5598" s="109"/>
      <c r="H5598" s="109"/>
      <c r="I5598" s="110"/>
    </row>
    <row r="5599" spans="2:9">
      <c r="B5599" s="109"/>
      <c r="C5599" s="109"/>
      <c r="D5599" s="109"/>
      <c r="E5599" s="109"/>
      <c r="F5599" s="109"/>
      <c r="G5599" s="109"/>
      <c r="H5599" s="109"/>
      <c r="I5599" s="110"/>
    </row>
    <row r="5600" spans="2:9">
      <c r="B5600" s="109"/>
      <c r="C5600" s="109"/>
      <c r="D5600" s="109"/>
      <c r="E5600" s="109"/>
      <c r="F5600" s="109"/>
      <c r="G5600" s="109"/>
      <c r="H5600" s="109"/>
      <c r="I5600" s="110"/>
    </row>
    <row r="5601" spans="2:9">
      <c r="B5601" s="109"/>
      <c r="C5601" s="109"/>
      <c r="D5601" s="109"/>
      <c r="E5601" s="109"/>
      <c r="F5601" s="109"/>
      <c r="G5601" s="109"/>
      <c r="H5601" s="109"/>
      <c r="I5601" s="110"/>
    </row>
    <row r="5602" spans="2:9">
      <c r="B5602" s="109"/>
      <c r="C5602" s="109"/>
      <c r="D5602" s="109"/>
      <c r="E5602" s="109"/>
      <c r="F5602" s="109"/>
      <c r="G5602" s="109"/>
      <c r="H5602" s="109"/>
      <c r="I5602" s="110"/>
    </row>
    <row r="5603" spans="2:9">
      <c r="B5603" s="109"/>
      <c r="C5603" s="109"/>
      <c r="D5603" s="109"/>
      <c r="E5603" s="109"/>
      <c r="F5603" s="109"/>
      <c r="G5603" s="109"/>
      <c r="H5603" s="109"/>
      <c r="I5603" s="110"/>
    </row>
    <row r="5604" spans="2:9">
      <c r="B5604" s="109"/>
      <c r="C5604" s="109"/>
      <c r="D5604" s="109"/>
      <c r="E5604" s="109"/>
      <c r="F5604" s="109"/>
      <c r="G5604" s="109"/>
      <c r="H5604" s="109"/>
      <c r="I5604" s="110"/>
    </row>
    <row r="5605" spans="2:9">
      <c r="B5605" s="109"/>
      <c r="C5605" s="109"/>
      <c r="D5605" s="109"/>
      <c r="E5605" s="109"/>
      <c r="F5605" s="109"/>
      <c r="G5605" s="109"/>
      <c r="H5605" s="109"/>
      <c r="I5605" s="110"/>
    </row>
    <row r="5606" spans="2:9">
      <c r="B5606" s="109"/>
      <c r="C5606" s="109"/>
      <c r="D5606" s="109"/>
      <c r="E5606" s="109"/>
      <c r="F5606" s="109"/>
      <c r="G5606" s="109"/>
      <c r="H5606" s="109"/>
      <c r="I5606" s="110"/>
    </row>
    <row r="5607" spans="2:9">
      <c r="B5607" s="109"/>
      <c r="C5607" s="109"/>
      <c r="D5607" s="109"/>
      <c r="E5607" s="109"/>
      <c r="F5607" s="109"/>
      <c r="G5607" s="109"/>
      <c r="H5607" s="109"/>
      <c r="I5607" s="110"/>
    </row>
    <row r="5608" spans="2:9">
      <c r="B5608" s="109"/>
      <c r="C5608" s="109"/>
      <c r="D5608" s="109"/>
      <c r="E5608" s="109"/>
      <c r="F5608" s="109"/>
      <c r="G5608" s="109"/>
      <c r="H5608" s="109"/>
      <c r="I5608" s="110"/>
    </row>
    <row r="5609" spans="2:9">
      <c r="B5609" s="109"/>
      <c r="C5609" s="109"/>
      <c r="D5609" s="109"/>
      <c r="E5609" s="109"/>
      <c r="F5609" s="109"/>
      <c r="G5609" s="109"/>
      <c r="H5609" s="109"/>
      <c r="I5609" s="110"/>
    </row>
    <row r="5610" spans="2:9">
      <c r="B5610" s="109"/>
      <c r="C5610" s="109"/>
      <c r="D5610" s="109"/>
      <c r="E5610" s="109"/>
      <c r="F5610" s="109"/>
      <c r="G5610" s="109"/>
      <c r="H5610" s="109"/>
      <c r="I5610" s="110"/>
    </row>
    <row r="5611" spans="2:9">
      <c r="B5611" s="109"/>
      <c r="C5611" s="109"/>
      <c r="D5611" s="109"/>
      <c r="E5611" s="109"/>
      <c r="F5611" s="109"/>
      <c r="G5611" s="109"/>
      <c r="H5611" s="109"/>
      <c r="I5611" s="110"/>
    </row>
    <row r="5612" spans="2:9">
      <c r="B5612" s="109"/>
      <c r="C5612" s="109"/>
      <c r="D5612" s="109"/>
      <c r="E5612" s="109"/>
      <c r="F5612" s="109"/>
      <c r="G5612" s="109"/>
      <c r="H5612" s="109"/>
      <c r="I5612" s="110"/>
    </row>
    <row r="5613" spans="2:9">
      <c r="B5613" s="109"/>
      <c r="C5613" s="109"/>
      <c r="D5613" s="109"/>
      <c r="E5613" s="109"/>
      <c r="F5613" s="109"/>
      <c r="G5613" s="109"/>
      <c r="H5613" s="109"/>
      <c r="I5613" s="110"/>
    </row>
    <row r="5614" spans="2:9">
      <c r="B5614" s="109"/>
      <c r="C5614" s="109"/>
      <c r="D5614" s="109"/>
      <c r="E5614" s="109"/>
      <c r="F5614" s="109"/>
      <c r="G5614" s="109"/>
      <c r="H5614" s="109"/>
      <c r="I5614" s="110"/>
    </row>
    <row r="5615" spans="2:9">
      <c r="B5615" s="109"/>
      <c r="C5615" s="109"/>
      <c r="D5615" s="109"/>
      <c r="E5615" s="109"/>
      <c r="F5615" s="109"/>
      <c r="G5615" s="109"/>
      <c r="H5615" s="109"/>
      <c r="I5615" s="110"/>
    </row>
    <row r="5616" spans="2:9">
      <c r="B5616" s="109"/>
      <c r="C5616" s="109"/>
      <c r="D5616" s="109"/>
      <c r="E5616" s="109"/>
      <c r="F5616" s="109"/>
      <c r="G5616" s="109"/>
      <c r="H5616" s="109"/>
      <c r="I5616" s="110"/>
    </row>
    <row r="5617" spans="2:9">
      <c r="B5617" s="109"/>
      <c r="C5617" s="109"/>
      <c r="D5617" s="109"/>
      <c r="E5617" s="109"/>
      <c r="F5617" s="109"/>
      <c r="G5617" s="109"/>
      <c r="H5617" s="109"/>
      <c r="I5617" s="110"/>
    </row>
    <row r="5618" spans="2:9">
      <c r="B5618" s="109"/>
      <c r="C5618" s="109"/>
      <c r="D5618" s="109"/>
      <c r="E5618" s="109"/>
      <c r="F5618" s="109"/>
      <c r="G5618" s="109"/>
      <c r="H5618" s="109"/>
      <c r="I5618" s="110"/>
    </row>
    <row r="5619" spans="2:9">
      <c r="B5619" s="109"/>
      <c r="C5619" s="109"/>
      <c r="D5619" s="109"/>
      <c r="E5619" s="109"/>
      <c r="F5619" s="109"/>
      <c r="G5619" s="109"/>
      <c r="H5619" s="109"/>
      <c r="I5619" s="110"/>
    </row>
    <row r="5620" spans="2:9">
      <c r="B5620" s="109"/>
      <c r="C5620" s="109"/>
      <c r="D5620" s="109"/>
      <c r="E5620" s="109"/>
      <c r="F5620" s="109"/>
      <c r="G5620" s="109"/>
      <c r="H5620" s="109"/>
      <c r="I5620" s="110"/>
    </row>
    <row r="5621" spans="2:9">
      <c r="B5621" s="109"/>
      <c r="C5621" s="109"/>
      <c r="D5621" s="109"/>
      <c r="E5621" s="109"/>
      <c r="F5621" s="109"/>
      <c r="G5621" s="109"/>
      <c r="H5621" s="109"/>
      <c r="I5621" s="110"/>
    </row>
    <row r="5622" spans="2:9">
      <c r="B5622" s="109"/>
      <c r="C5622" s="109"/>
      <c r="D5622" s="109"/>
      <c r="E5622" s="109"/>
      <c r="F5622" s="109"/>
      <c r="G5622" s="109"/>
      <c r="H5622" s="109"/>
      <c r="I5622" s="110"/>
    </row>
    <row r="5623" spans="2:9">
      <c r="B5623" s="109"/>
      <c r="C5623" s="109"/>
      <c r="D5623" s="109"/>
      <c r="E5623" s="109"/>
      <c r="F5623" s="109"/>
      <c r="G5623" s="109"/>
      <c r="H5623" s="109"/>
      <c r="I5623" s="110"/>
    </row>
    <row r="5624" spans="2:9">
      <c r="B5624" s="109"/>
      <c r="C5624" s="109"/>
      <c r="D5624" s="109"/>
      <c r="E5624" s="109"/>
      <c r="F5624" s="109"/>
      <c r="G5624" s="109"/>
      <c r="H5624" s="109"/>
      <c r="I5624" s="110"/>
    </row>
    <row r="5625" spans="2:9">
      <c r="B5625" s="109"/>
      <c r="C5625" s="109"/>
      <c r="D5625" s="109"/>
      <c r="E5625" s="109"/>
      <c r="F5625" s="109"/>
      <c r="G5625" s="109"/>
      <c r="H5625" s="109"/>
      <c r="I5625" s="110"/>
    </row>
    <row r="5626" spans="2:9">
      <c r="B5626" s="109"/>
      <c r="C5626" s="109"/>
      <c r="D5626" s="109"/>
      <c r="E5626" s="109"/>
      <c r="F5626" s="109"/>
      <c r="G5626" s="109"/>
      <c r="H5626" s="109"/>
      <c r="I5626" s="110"/>
    </row>
    <row r="5627" spans="2:9">
      <c r="B5627" s="109"/>
      <c r="C5627" s="109"/>
      <c r="D5627" s="109"/>
      <c r="E5627" s="109"/>
      <c r="F5627" s="109"/>
      <c r="G5627" s="109"/>
      <c r="H5627" s="109"/>
      <c r="I5627" s="110"/>
    </row>
    <row r="5628" spans="2:9">
      <c r="B5628" s="109"/>
      <c r="C5628" s="109"/>
      <c r="D5628" s="109"/>
      <c r="E5628" s="109"/>
      <c r="F5628" s="109"/>
      <c r="G5628" s="109"/>
      <c r="H5628" s="109"/>
      <c r="I5628" s="110"/>
    </row>
    <row r="5629" spans="2:9">
      <c r="B5629" s="109"/>
      <c r="C5629" s="109"/>
      <c r="D5629" s="109"/>
      <c r="E5629" s="109"/>
      <c r="F5629" s="109"/>
      <c r="G5629" s="109"/>
      <c r="H5629" s="109"/>
      <c r="I5629" s="110"/>
    </row>
    <row r="5630" spans="2:9">
      <c r="B5630" s="109"/>
      <c r="C5630" s="109"/>
      <c r="D5630" s="109"/>
      <c r="E5630" s="109"/>
      <c r="F5630" s="109"/>
      <c r="G5630" s="109"/>
      <c r="H5630" s="109"/>
      <c r="I5630" s="110"/>
    </row>
    <row r="5631" spans="2:9">
      <c r="B5631" s="109"/>
      <c r="C5631" s="109"/>
      <c r="D5631" s="109"/>
      <c r="E5631" s="109"/>
      <c r="F5631" s="109"/>
      <c r="G5631" s="109"/>
      <c r="H5631" s="109"/>
      <c r="I5631" s="110"/>
    </row>
    <row r="5632" spans="2:9">
      <c r="B5632" s="109"/>
      <c r="C5632" s="109"/>
      <c r="D5632" s="109"/>
      <c r="E5632" s="109"/>
      <c r="F5632" s="109"/>
      <c r="G5632" s="109"/>
      <c r="H5632" s="109"/>
      <c r="I5632" s="110"/>
    </row>
    <row r="5633" spans="2:9">
      <c r="B5633" s="109"/>
      <c r="C5633" s="109"/>
      <c r="D5633" s="109"/>
      <c r="E5633" s="109"/>
      <c r="F5633" s="109"/>
      <c r="G5633" s="109"/>
      <c r="H5633" s="109"/>
      <c r="I5633" s="110"/>
    </row>
    <row r="5634" spans="2:9">
      <c r="B5634" s="109"/>
      <c r="C5634" s="109"/>
      <c r="D5634" s="109"/>
      <c r="E5634" s="109"/>
      <c r="F5634" s="109"/>
      <c r="G5634" s="109"/>
      <c r="H5634" s="109"/>
      <c r="I5634" s="110"/>
    </row>
    <row r="5635" spans="2:9">
      <c r="B5635" s="109"/>
      <c r="C5635" s="109"/>
      <c r="D5635" s="109"/>
      <c r="E5635" s="109"/>
      <c r="F5635" s="109"/>
      <c r="G5635" s="109"/>
      <c r="H5635" s="109"/>
      <c r="I5635" s="110"/>
    </row>
    <row r="5636" spans="2:9">
      <c r="B5636" s="109"/>
      <c r="C5636" s="109"/>
      <c r="D5636" s="109"/>
      <c r="E5636" s="109"/>
      <c r="F5636" s="109"/>
      <c r="G5636" s="109"/>
      <c r="H5636" s="109"/>
      <c r="I5636" s="110"/>
    </row>
    <row r="5637" spans="2:9">
      <c r="B5637" s="109"/>
      <c r="C5637" s="109"/>
      <c r="D5637" s="109"/>
      <c r="E5637" s="109"/>
      <c r="F5637" s="109"/>
      <c r="G5637" s="109"/>
      <c r="H5637" s="109"/>
      <c r="I5637" s="110"/>
    </row>
    <row r="5638" spans="2:9">
      <c r="B5638" s="109"/>
      <c r="C5638" s="109"/>
      <c r="D5638" s="109"/>
      <c r="E5638" s="109"/>
      <c r="F5638" s="109"/>
      <c r="G5638" s="109"/>
      <c r="H5638" s="109"/>
      <c r="I5638" s="110"/>
    </row>
    <row r="5639" spans="2:9">
      <c r="B5639" s="109"/>
      <c r="C5639" s="109"/>
      <c r="D5639" s="109"/>
      <c r="E5639" s="109"/>
      <c r="F5639" s="109"/>
      <c r="G5639" s="109"/>
      <c r="H5639" s="109"/>
      <c r="I5639" s="110"/>
    </row>
    <row r="5640" spans="2:9">
      <c r="B5640" s="109"/>
      <c r="C5640" s="109"/>
      <c r="D5640" s="109"/>
      <c r="E5640" s="109"/>
      <c r="F5640" s="109"/>
      <c r="G5640" s="109"/>
      <c r="H5640" s="109"/>
      <c r="I5640" s="110"/>
    </row>
    <row r="5641" spans="2:9">
      <c r="B5641" s="109"/>
      <c r="C5641" s="109"/>
      <c r="D5641" s="109"/>
      <c r="E5641" s="109"/>
      <c r="F5641" s="109"/>
      <c r="G5641" s="109"/>
      <c r="H5641" s="109"/>
      <c r="I5641" s="110"/>
    </row>
    <row r="5642" spans="2:9">
      <c r="B5642" s="109"/>
      <c r="C5642" s="109"/>
      <c r="D5642" s="109"/>
      <c r="E5642" s="109"/>
      <c r="F5642" s="109"/>
      <c r="G5642" s="109"/>
      <c r="H5642" s="109"/>
      <c r="I5642" s="110"/>
    </row>
    <row r="5643" spans="2:9">
      <c r="B5643" s="109"/>
      <c r="C5643" s="109"/>
      <c r="D5643" s="109"/>
      <c r="E5643" s="109"/>
      <c r="F5643" s="109"/>
      <c r="G5643" s="109"/>
      <c r="H5643" s="109"/>
      <c r="I5643" s="110"/>
    </row>
    <row r="5644" spans="2:9">
      <c r="B5644" s="109"/>
      <c r="C5644" s="109"/>
      <c r="D5644" s="109"/>
      <c r="E5644" s="109"/>
      <c r="F5644" s="109"/>
      <c r="G5644" s="109"/>
      <c r="H5644" s="109"/>
      <c r="I5644" s="110"/>
    </row>
    <row r="5645" spans="2:9">
      <c r="B5645" s="109"/>
      <c r="C5645" s="109"/>
      <c r="D5645" s="109"/>
      <c r="E5645" s="109"/>
      <c r="F5645" s="109"/>
      <c r="G5645" s="109"/>
      <c r="H5645" s="109"/>
      <c r="I5645" s="110"/>
    </row>
    <row r="5646" spans="2:9">
      <c r="B5646" s="109"/>
      <c r="C5646" s="109"/>
      <c r="D5646" s="109"/>
      <c r="E5646" s="109"/>
      <c r="F5646" s="109"/>
      <c r="G5646" s="109"/>
      <c r="H5646" s="109"/>
      <c r="I5646" s="110"/>
    </row>
    <row r="5647" spans="2:9">
      <c r="B5647" s="109"/>
      <c r="C5647" s="109"/>
      <c r="D5647" s="109"/>
      <c r="E5647" s="109"/>
      <c r="F5647" s="109"/>
      <c r="G5647" s="109"/>
      <c r="H5647" s="109"/>
      <c r="I5647" s="110"/>
    </row>
    <row r="5648" spans="2:9">
      <c r="B5648" s="109"/>
      <c r="C5648" s="109"/>
      <c r="D5648" s="109"/>
      <c r="E5648" s="109"/>
      <c r="F5648" s="109"/>
      <c r="G5648" s="109"/>
      <c r="H5648" s="109"/>
      <c r="I5648" s="110"/>
    </row>
    <row r="5649" spans="2:9">
      <c r="B5649" s="109"/>
      <c r="C5649" s="109"/>
      <c r="D5649" s="109"/>
      <c r="E5649" s="109"/>
      <c r="F5649" s="109"/>
      <c r="G5649" s="109"/>
      <c r="H5649" s="109"/>
      <c r="I5649" s="110"/>
    </row>
    <row r="5650" spans="2:9">
      <c r="B5650" s="109"/>
      <c r="C5650" s="109"/>
      <c r="D5650" s="109"/>
      <c r="E5650" s="109"/>
      <c r="F5650" s="109"/>
      <c r="G5650" s="109"/>
      <c r="H5650" s="109"/>
      <c r="I5650" s="110"/>
    </row>
    <row r="5651" spans="2:9">
      <c r="B5651" s="109"/>
      <c r="C5651" s="109"/>
      <c r="D5651" s="109"/>
      <c r="E5651" s="109"/>
      <c r="F5651" s="109"/>
      <c r="G5651" s="109"/>
      <c r="H5651" s="109"/>
      <c r="I5651" s="110"/>
    </row>
    <row r="5652" spans="2:9">
      <c r="B5652" s="109"/>
      <c r="C5652" s="109"/>
      <c r="D5652" s="109"/>
      <c r="E5652" s="109"/>
      <c r="F5652" s="109"/>
      <c r="G5652" s="109"/>
      <c r="H5652" s="109"/>
      <c r="I5652" s="110"/>
    </row>
    <row r="5653" spans="2:9">
      <c r="B5653" s="109"/>
      <c r="C5653" s="109"/>
      <c r="D5653" s="109"/>
      <c r="E5653" s="109"/>
      <c r="F5653" s="109"/>
      <c r="G5653" s="109"/>
      <c r="H5653" s="109"/>
      <c r="I5653" s="110"/>
    </row>
    <row r="5654" spans="2:9">
      <c r="B5654" s="109"/>
      <c r="C5654" s="109"/>
      <c r="D5654" s="109"/>
      <c r="E5654" s="109"/>
      <c r="F5654" s="109"/>
      <c r="G5654" s="109"/>
      <c r="H5654" s="109"/>
      <c r="I5654" s="110"/>
    </row>
    <row r="5655" spans="2:9">
      <c r="B5655" s="109"/>
      <c r="C5655" s="109"/>
      <c r="D5655" s="109"/>
      <c r="E5655" s="109"/>
      <c r="F5655" s="109"/>
      <c r="G5655" s="109"/>
      <c r="H5655" s="109"/>
      <c r="I5655" s="110"/>
    </row>
    <row r="5656" spans="2:9">
      <c r="B5656" s="109"/>
      <c r="C5656" s="109"/>
      <c r="D5656" s="109"/>
      <c r="E5656" s="109"/>
      <c r="F5656" s="109"/>
      <c r="G5656" s="109"/>
      <c r="H5656" s="109"/>
      <c r="I5656" s="110"/>
    </row>
    <row r="5657" spans="2:9">
      <c r="B5657" s="109"/>
      <c r="C5657" s="109"/>
      <c r="D5657" s="109"/>
      <c r="E5657" s="109"/>
      <c r="F5657" s="109"/>
      <c r="G5657" s="109"/>
      <c r="H5657" s="109"/>
      <c r="I5657" s="110"/>
    </row>
    <row r="5658" spans="2:9">
      <c r="B5658" s="109"/>
      <c r="C5658" s="109"/>
      <c r="D5658" s="109"/>
      <c r="E5658" s="109"/>
      <c r="F5658" s="109"/>
      <c r="G5658" s="109"/>
      <c r="H5658" s="109"/>
      <c r="I5658" s="110"/>
    </row>
    <row r="5659" spans="2:9">
      <c r="B5659" s="109"/>
      <c r="C5659" s="109"/>
      <c r="D5659" s="109"/>
      <c r="E5659" s="109"/>
      <c r="F5659" s="109"/>
      <c r="G5659" s="109"/>
      <c r="H5659" s="109"/>
      <c r="I5659" s="110"/>
    </row>
    <row r="5660" spans="2:9">
      <c r="B5660" s="109"/>
      <c r="C5660" s="109"/>
      <c r="D5660" s="109"/>
      <c r="E5660" s="109"/>
      <c r="F5660" s="109"/>
      <c r="G5660" s="109"/>
      <c r="H5660" s="109"/>
      <c r="I5660" s="110"/>
    </row>
    <row r="5661" spans="2:9">
      <c r="B5661" s="109"/>
      <c r="C5661" s="109"/>
      <c r="D5661" s="109"/>
      <c r="E5661" s="109"/>
      <c r="F5661" s="109"/>
      <c r="G5661" s="109"/>
      <c r="H5661" s="109"/>
      <c r="I5661" s="110"/>
    </row>
    <row r="5662" spans="2:9">
      <c r="B5662" s="109"/>
      <c r="C5662" s="109"/>
      <c r="D5662" s="109"/>
      <c r="E5662" s="109"/>
      <c r="F5662" s="109"/>
      <c r="G5662" s="109"/>
      <c r="H5662" s="109"/>
      <c r="I5662" s="110"/>
    </row>
    <row r="5663" spans="2:9">
      <c r="B5663" s="109"/>
      <c r="C5663" s="109"/>
      <c r="D5663" s="109"/>
      <c r="E5663" s="109"/>
      <c r="F5663" s="109"/>
      <c r="G5663" s="109"/>
      <c r="H5663" s="109"/>
      <c r="I5663" s="110"/>
    </row>
    <row r="5664" spans="2:9">
      <c r="B5664" s="109"/>
      <c r="C5664" s="109"/>
      <c r="D5664" s="109"/>
      <c r="E5664" s="109"/>
      <c r="F5664" s="109"/>
      <c r="G5664" s="109"/>
      <c r="H5664" s="109"/>
      <c r="I5664" s="110"/>
    </row>
    <row r="5665" spans="2:9">
      <c r="B5665" s="109"/>
      <c r="C5665" s="109"/>
      <c r="D5665" s="109"/>
      <c r="E5665" s="109"/>
      <c r="F5665" s="109"/>
      <c r="G5665" s="109"/>
      <c r="H5665" s="109"/>
      <c r="I5665" s="110"/>
    </row>
    <row r="5666" spans="2:9">
      <c r="B5666" s="109"/>
      <c r="C5666" s="109"/>
      <c r="D5666" s="109"/>
      <c r="E5666" s="109"/>
      <c r="F5666" s="109"/>
      <c r="G5666" s="109"/>
      <c r="H5666" s="109"/>
      <c r="I5666" s="110"/>
    </row>
    <row r="5667" spans="2:9">
      <c r="B5667" s="109"/>
      <c r="C5667" s="109"/>
      <c r="D5667" s="109"/>
      <c r="E5667" s="109"/>
      <c r="F5667" s="109"/>
      <c r="G5667" s="109"/>
      <c r="H5667" s="109"/>
      <c r="I5667" s="110"/>
    </row>
    <row r="5668" spans="2:9">
      <c r="B5668" s="109"/>
      <c r="C5668" s="109"/>
      <c r="D5668" s="109"/>
      <c r="E5668" s="109"/>
      <c r="F5668" s="109"/>
      <c r="G5668" s="109"/>
      <c r="H5668" s="109"/>
      <c r="I5668" s="110"/>
    </row>
    <row r="5669" spans="2:9">
      <c r="B5669" s="109"/>
      <c r="C5669" s="109"/>
      <c r="D5669" s="109"/>
      <c r="E5669" s="109"/>
      <c r="F5669" s="109"/>
      <c r="G5669" s="109"/>
      <c r="H5669" s="109"/>
      <c r="I5669" s="110"/>
    </row>
    <row r="5670" spans="2:9">
      <c r="B5670" s="109"/>
      <c r="C5670" s="109"/>
      <c r="D5670" s="109"/>
      <c r="E5670" s="109"/>
      <c r="F5670" s="109"/>
      <c r="G5670" s="109"/>
      <c r="H5670" s="109"/>
      <c r="I5670" s="110"/>
    </row>
    <row r="5671" spans="2:9">
      <c r="B5671" s="109"/>
      <c r="C5671" s="109"/>
      <c r="D5671" s="109"/>
      <c r="E5671" s="109"/>
      <c r="F5671" s="109"/>
      <c r="G5671" s="109"/>
      <c r="H5671" s="109"/>
      <c r="I5671" s="110"/>
    </row>
    <row r="5672" spans="2:9">
      <c r="B5672" s="109"/>
      <c r="C5672" s="109"/>
      <c r="D5672" s="109"/>
      <c r="E5672" s="109"/>
      <c r="F5672" s="109"/>
      <c r="G5672" s="109"/>
      <c r="H5672" s="109"/>
      <c r="I5672" s="110"/>
    </row>
    <row r="5673" spans="2:9">
      <c r="B5673" s="109"/>
      <c r="C5673" s="109"/>
      <c r="D5673" s="109"/>
      <c r="E5673" s="109"/>
      <c r="F5673" s="109"/>
      <c r="G5673" s="109"/>
      <c r="H5673" s="109"/>
      <c r="I5673" s="110"/>
    </row>
    <row r="5674" spans="2:9">
      <c r="B5674" s="109"/>
      <c r="C5674" s="109"/>
      <c r="D5674" s="109"/>
      <c r="E5674" s="109"/>
      <c r="F5674" s="109"/>
      <c r="G5674" s="109"/>
      <c r="H5674" s="109"/>
      <c r="I5674" s="110"/>
    </row>
    <row r="5675" spans="2:9">
      <c r="B5675" s="109"/>
      <c r="C5675" s="109"/>
      <c r="D5675" s="109"/>
      <c r="E5675" s="109"/>
      <c r="F5675" s="109"/>
      <c r="G5675" s="109"/>
      <c r="H5675" s="109"/>
      <c r="I5675" s="110"/>
    </row>
    <row r="5676" spans="2:9">
      <c r="B5676" s="109"/>
      <c r="C5676" s="109"/>
      <c r="D5676" s="109"/>
      <c r="E5676" s="109"/>
      <c r="F5676" s="109"/>
      <c r="G5676" s="109"/>
      <c r="H5676" s="109"/>
      <c r="I5676" s="110"/>
    </row>
    <row r="5677" spans="2:9">
      <c r="B5677" s="109"/>
      <c r="C5677" s="109"/>
      <c r="D5677" s="109"/>
      <c r="E5677" s="109"/>
      <c r="F5677" s="109"/>
      <c r="G5677" s="109"/>
      <c r="H5677" s="109"/>
      <c r="I5677" s="110"/>
    </row>
    <row r="5678" spans="2:9">
      <c r="B5678" s="109"/>
      <c r="C5678" s="109"/>
      <c r="D5678" s="109"/>
      <c r="E5678" s="109"/>
      <c r="F5678" s="109"/>
      <c r="G5678" s="109"/>
      <c r="H5678" s="109"/>
      <c r="I5678" s="110"/>
    </row>
    <row r="5679" spans="2:9">
      <c r="B5679" s="109"/>
      <c r="C5679" s="109"/>
      <c r="D5679" s="109"/>
      <c r="E5679" s="109"/>
      <c r="F5679" s="109"/>
      <c r="G5679" s="109"/>
      <c r="H5679" s="109"/>
      <c r="I5679" s="110"/>
    </row>
    <row r="5680" spans="2:9">
      <c r="B5680" s="109"/>
      <c r="C5680" s="109"/>
      <c r="D5680" s="109"/>
      <c r="E5680" s="109"/>
      <c r="F5680" s="109"/>
      <c r="G5680" s="109"/>
      <c r="H5680" s="109"/>
      <c r="I5680" s="110"/>
    </row>
    <row r="5681" spans="2:9">
      <c r="B5681" s="109"/>
      <c r="C5681" s="109"/>
      <c r="D5681" s="109"/>
      <c r="E5681" s="109"/>
      <c r="F5681" s="109"/>
      <c r="G5681" s="109"/>
      <c r="H5681" s="109"/>
      <c r="I5681" s="110"/>
    </row>
    <row r="5682" spans="2:9">
      <c r="B5682" s="109"/>
      <c r="C5682" s="109"/>
      <c r="D5682" s="109"/>
      <c r="E5682" s="109"/>
      <c r="F5682" s="109"/>
      <c r="G5682" s="109"/>
      <c r="H5682" s="109"/>
      <c r="I5682" s="110"/>
    </row>
    <row r="5683" spans="2:9">
      <c r="B5683" s="109"/>
      <c r="C5683" s="109"/>
      <c r="D5683" s="109"/>
      <c r="E5683" s="109"/>
      <c r="F5683" s="109"/>
      <c r="G5683" s="109"/>
      <c r="H5683" s="109"/>
      <c r="I5683" s="110"/>
    </row>
    <row r="5684" spans="2:9">
      <c r="B5684" s="109"/>
      <c r="C5684" s="109"/>
      <c r="D5684" s="109"/>
      <c r="E5684" s="109"/>
      <c r="F5684" s="109"/>
      <c r="G5684" s="109"/>
      <c r="H5684" s="109"/>
      <c r="I5684" s="110"/>
    </row>
    <row r="5685" spans="2:9">
      <c r="B5685" s="109"/>
      <c r="C5685" s="109"/>
      <c r="D5685" s="109"/>
      <c r="E5685" s="109"/>
      <c r="F5685" s="109"/>
      <c r="G5685" s="109"/>
      <c r="H5685" s="109"/>
      <c r="I5685" s="110"/>
    </row>
    <row r="5686" spans="2:9">
      <c r="B5686" s="109"/>
      <c r="C5686" s="109"/>
      <c r="D5686" s="109"/>
      <c r="E5686" s="109"/>
      <c r="F5686" s="109"/>
      <c r="G5686" s="109"/>
      <c r="H5686" s="109"/>
      <c r="I5686" s="110"/>
    </row>
    <row r="5687" spans="2:9">
      <c r="B5687" s="109"/>
      <c r="C5687" s="109"/>
      <c r="D5687" s="109"/>
      <c r="E5687" s="109"/>
      <c r="F5687" s="109"/>
      <c r="G5687" s="109"/>
      <c r="H5687" s="109"/>
      <c r="I5687" s="110"/>
    </row>
    <row r="5688" spans="2:9">
      <c r="B5688" s="109"/>
      <c r="C5688" s="109"/>
      <c r="D5688" s="109"/>
      <c r="E5688" s="109"/>
      <c r="F5688" s="109"/>
      <c r="G5688" s="109"/>
      <c r="H5688" s="109"/>
      <c r="I5688" s="110"/>
    </row>
    <row r="5689" spans="2:9">
      <c r="B5689" s="109"/>
      <c r="C5689" s="109"/>
      <c r="D5689" s="109"/>
      <c r="E5689" s="109"/>
      <c r="F5689" s="109"/>
      <c r="G5689" s="109"/>
      <c r="H5689" s="109"/>
      <c r="I5689" s="110"/>
    </row>
    <row r="5690" spans="2:9">
      <c r="B5690" s="109"/>
      <c r="C5690" s="109"/>
      <c r="D5690" s="109"/>
      <c r="E5690" s="109"/>
      <c r="F5690" s="109"/>
      <c r="G5690" s="109"/>
      <c r="H5690" s="109"/>
      <c r="I5690" s="110"/>
    </row>
    <row r="5691" spans="2:9">
      <c r="B5691" s="109"/>
      <c r="C5691" s="109"/>
      <c r="D5691" s="109"/>
      <c r="E5691" s="109"/>
      <c r="F5691" s="109"/>
      <c r="G5691" s="109"/>
      <c r="H5691" s="109"/>
      <c r="I5691" s="110"/>
    </row>
    <row r="5692" spans="2:9">
      <c r="B5692" s="109"/>
      <c r="C5692" s="109"/>
      <c r="D5692" s="109"/>
      <c r="E5692" s="109"/>
      <c r="F5692" s="109"/>
      <c r="G5692" s="109"/>
      <c r="H5692" s="109"/>
      <c r="I5692" s="110"/>
    </row>
    <row r="5693" spans="2:9">
      <c r="B5693" s="109"/>
      <c r="C5693" s="109"/>
      <c r="D5693" s="109"/>
      <c r="E5693" s="109"/>
      <c r="F5693" s="109"/>
      <c r="G5693" s="109"/>
      <c r="H5693" s="109"/>
      <c r="I5693" s="110"/>
    </row>
    <row r="5694" spans="2:9">
      <c r="B5694" s="109"/>
      <c r="C5694" s="109"/>
      <c r="D5694" s="109"/>
      <c r="E5694" s="109"/>
      <c r="F5694" s="109"/>
      <c r="G5694" s="109"/>
      <c r="H5694" s="109"/>
      <c r="I5694" s="110"/>
    </row>
    <row r="5695" spans="2:9">
      <c r="B5695" s="109"/>
      <c r="C5695" s="109"/>
      <c r="D5695" s="109"/>
      <c r="E5695" s="109"/>
      <c r="F5695" s="109"/>
      <c r="G5695" s="109"/>
      <c r="H5695" s="109"/>
      <c r="I5695" s="110"/>
    </row>
    <row r="5696" spans="2:9">
      <c r="B5696" s="109"/>
      <c r="C5696" s="109"/>
      <c r="D5696" s="109"/>
      <c r="E5696" s="109"/>
      <c r="F5696" s="109"/>
      <c r="G5696" s="109"/>
      <c r="H5696" s="109"/>
      <c r="I5696" s="110"/>
    </row>
    <row r="5697" spans="2:9">
      <c r="B5697" s="109"/>
      <c r="C5697" s="109"/>
      <c r="D5697" s="109"/>
      <c r="E5697" s="109"/>
      <c r="F5697" s="109"/>
      <c r="G5697" s="109"/>
      <c r="H5697" s="109"/>
      <c r="I5697" s="110"/>
    </row>
    <row r="5698" spans="2:9">
      <c r="B5698" s="109"/>
      <c r="C5698" s="109"/>
      <c r="D5698" s="109"/>
      <c r="E5698" s="109"/>
      <c r="F5698" s="109"/>
      <c r="G5698" s="109"/>
      <c r="H5698" s="109"/>
      <c r="I5698" s="110"/>
    </row>
    <row r="5699" spans="2:9">
      <c r="B5699" s="109"/>
      <c r="C5699" s="109"/>
      <c r="D5699" s="109"/>
      <c r="E5699" s="109"/>
      <c r="F5699" s="109"/>
      <c r="G5699" s="109"/>
      <c r="H5699" s="109"/>
      <c r="I5699" s="110"/>
    </row>
    <row r="5700" spans="2:9">
      <c r="B5700" s="109"/>
      <c r="C5700" s="109"/>
      <c r="D5700" s="109"/>
      <c r="E5700" s="109"/>
      <c r="F5700" s="109"/>
      <c r="G5700" s="109"/>
      <c r="H5700" s="109"/>
      <c r="I5700" s="110"/>
    </row>
    <row r="5701" spans="2:9">
      <c r="B5701" s="109"/>
      <c r="C5701" s="109"/>
      <c r="D5701" s="109"/>
      <c r="E5701" s="109"/>
      <c r="F5701" s="109"/>
      <c r="G5701" s="109"/>
      <c r="H5701" s="109"/>
      <c r="I5701" s="110"/>
    </row>
    <row r="5702" spans="2:9">
      <c r="B5702" s="109"/>
      <c r="C5702" s="109"/>
      <c r="D5702" s="109"/>
      <c r="E5702" s="109"/>
      <c r="F5702" s="109"/>
      <c r="G5702" s="109"/>
      <c r="H5702" s="109"/>
      <c r="I5702" s="110"/>
    </row>
    <row r="5703" spans="2:9">
      <c r="B5703" s="109"/>
      <c r="C5703" s="109"/>
      <c r="D5703" s="109"/>
      <c r="E5703" s="109"/>
      <c r="F5703" s="109"/>
      <c r="G5703" s="109"/>
      <c r="H5703" s="109"/>
      <c r="I5703" s="110"/>
    </row>
    <row r="5704" spans="2:9">
      <c r="B5704" s="109"/>
      <c r="C5704" s="109"/>
      <c r="D5704" s="109"/>
      <c r="E5704" s="109"/>
      <c r="F5704" s="109"/>
      <c r="G5704" s="109"/>
      <c r="H5704" s="109"/>
      <c r="I5704" s="110"/>
    </row>
    <row r="5705" spans="2:9">
      <c r="B5705" s="109"/>
      <c r="C5705" s="109"/>
      <c r="D5705" s="109"/>
      <c r="E5705" s="109"/>
      <c r="F5705" s="109"/>
      <c r="G5705" s="109"/>
      <c r="H5705" s="109"/>
      <c r="I5705" s="110"/>
    </row>
    <row r="5706" spans="2:9">
      <c r="B5706" s="109"/>
      <c r="C5706" s="109"/>
      <c r="D5706" s="109"/>
      <c r="E5706" s="109"/>
      <c r="F5706" s="109"/>
      <c r="G5706" s="109"/>
      <c r="H5706" s="109"/>
      <c r="I5706" s="110"/>
    </row>
    <row r="5707" spans="2:9">
      <c r="B5707" s="109"/>
      <c r="C5707" s="109"/>
      <c r="D5707" s="109"/>
      <c r="E5707" s="109"/>
      <c r="F5707" s="109"/>
      <c r="G5707" s="109"/>
      <c r="H5707" s="109"/>
      <c r="I5707" s="110"/>
    </row>
    <row r="5708" spans="2:9">
      <c r="B5708" s="109"/>
      <c r="C5708" s="109"/>
      <c r="D5708" s="109"/>
      <c r="E5708" s="109"/>
      <c r="F5708" s="109"/>
      <c r="G5708" s="109"/>
      <c r="H5708" s="109"/>
      <c r="I5708" s="110"/>
    </row>
    <row r="5709" spans="2:9">
      <c r="B5709" s="109"/>
      <c r="C5709" s="109"/>
      <c r="D5709" s="109"/>
      <c r="E5709" s="109"/>
      <c r="F5709" s="109"/>
      <c r="G5709" s="109"/>
      <c r="H5709" s="109"/>
      <c r="I5709" s="110"/>
    </row>
    <row r="5710" spans="2:9">
      <c r="B5710" s="109"/>
      <c r="C5710" s="109"/>
      <c r="D5710" s="109"/>
      <c r="E5710" s="109"/>
      <c r="F5710" s="109"/>
      <c r="G5710" s="109"/>
      <c r="H5710" s="109"/>
      <c r="I5710" s="110"/>
    </row>
    <row r="5711" spans="2:9">
      <c r="B5711" s="109"/>
      <c r="C5711" s="109"/>
      <c r="D5711" s="109"/>
      <c r="E5711" s="109"/>
      <c r="F5711" s="109"/>
      <c r="G5711" s="109"/>
      <c r="H5711" s="109"/>
      <c r="I5711" s="110"/>
    </row>
    <row r="5712" spans="2:9">
      <c r="B5712" s="109"/>
      <c r="C5712" s="109"/>
      <c r="D5712" s="109"/>
      <c r="E5712" s="109"/>
      <c r="F5712" s="109"/>
      <c r="G5712" s="109"/>
      <c r="H5712" s="109"/>
      <c r="I5712" s="110"/>
    </row>
    <row r="5713" spans="2:9">
      <c r="B5713" s="109"/>
      <c r="C5713" s="109"/>
      <c r="D5713" s="109"/>
      <c r="E5713" s="109"/>
      <c r="F5713" s="109"/>
      <c r="G5713" s="109"/>
      <c r="H5713" s="109"/>
      <c r="I5713" s="110"/>
    </row>
    <row r="5714" spans="2:9">
      <c r="B5714" s="109"/>
      <c r="C5714" s="109"/>
      <c r="D5714" s="109"/>
      <c r="E5714" s="109"/>
      <c r="F5714" s="109"/>
      <c r="G5714" s="109"/>
      <c r="H5714" s="109"/>
      <c r="I5714" s="110"/>
    </row>
    <row r="5715" spans="2:9">
      <c r="B5715" s="109"/>
      <c r="C5715" s="109"/>
      <c r="D5715" s="109"/>
      <c r="E5715" s="109"/>
      <c r="F5715" s="109"/>
      <c r="G5715" s="109"/>
      <c r="H5715" s="109"/>
      <c r="I5715" s="110"/>
    </row>
    <row r="5716" spans="2:9">
      <c r="B5716" s="109"/>
      <c r="C5716" s="109"/>
      <c r="D5716" s="109"/>
      <c r="E5716" s="109"/>
      <c r="F5716" s="109"/>
      <c r="G5716" s="109"/>
      <c r="H5716" s="109"/>
      <c r="I5716" s="110"/>
    </row>
    <row r="5717" spans="2:9">
      <c r="B5717" s="109"/>
      <c r="C5717" s="109"/>
      <c r="D5717" s="109"/>
      <c r="E5717" s="109"/>
      <c r="F5717" s="109"/>
      <c r="G5717" s="109"/>
      <c r="H5717" s="109"/>
      <c r="I5717" s="110"/>
    </row>
    <row r="5718" spans="2:9">
      <c r="B5718" s="109"/>
      <c r="C5718" s="109"/>
      <c r="D5718" s="109"/>
      <c r="E5718" s="109"/>
      <c r="F5718" s="109"/>
      <c r="G5718" s="109"/>
      <c r="H5718" s="109"/>
      <c r="I5718" s="110"/>
    </row>
    <row r="5719" spans="2:9">
      <c r="B5719" s="109"/>
      <c r="C5719" s="109"/>
      <c r="D5719" s="109"/>
      <c r="E5719" s="109"/>
      <c r="F5719" s="109"/>
      <c r="G5719" s="109"/>
      <c r="H5719" s="109"/>
      <c r="I5719" s="110"/>
    </row>
    <row r="5720" spans="2:9">
      <c r="B5720" s="109"/>
      <c r="C5720" s="109"/>
      <c r="D5720" s="109"/>
      <c r="E5720" s="109"/>
      <c r="F5720" s="109"/>
      <c r="G5720" s="109"/>
      <c r="H5720" s="109"/>
      <c r="I5720" s="110"/>
    </row>
    <row r="5721" spans="2:9">
      <c r="B5721" s="109"/>
      <c r="C5721" s="109"/>
      <c r="D5721" s="109"/>
      <c r="E5721" s="109"/>
      <c r="F5721" s="109"/>
      <c r="G5721" s="109"/>
      <c r="H5721" s="109"/>
      <c r="I5721" s="110"/>
    </row>
    <row r="5722" spans="2:9">
      <c r="B5722" s="109"/>
      <c r="C5722" s="109"/>
      <c r="D5722" s="109"/>
      <c r="E5722" s="109"/>
      <c r="F5722" s="109"/>
      <c r="G5722" s="109"/>
      <c r="H5722" s="109"/>
      <c r="I5722" s="110"/>
    </row>
    <row r="5723" spans="2:9">
      <c r="B5723" s="109"/>
      <c r="C5723" s="109"/>
      <c r="D5723" s="109"/>
      <c r="E5723" s="109"/>
      <c r="F5723" s="109"/>
      <c r="G5723" s="109"/>
      <c r="H5723" s="109"/>
      <c r="I5723" s="110"/>
    </row>
    <row r="5724" spans="2:9">
      <c r="B5724" s="109"/>
      <c r="C5724" s="109"/>
      <c r="D5724" s="109"/>
      <c r="E5724" s="109"/>
      <c r="F5724" s="109"/>
      <c r="G5724" s="109"/>
      <c r="H5724" s="109"/>
      <c r="I5724" s="110"/>
    </row>
    <row r="5725" spans="2:9">
      <c r="B5725" s="109"/>
      <c r="C5725" s="109"/>
      <c r="D5725" s="109"/>
      <c r="E5725" s="109"/>
      <c r="F5725" s="109"/>
      <c r="G5725" s="109"/>
      <c r="H5725" s="109"/>
      <c r="I5725" s="110"/>
    </row>
    <row r="5726" spans="2:9">
      <c r="B5726" s="109"/>
      <c r="C5726" s="109"/>
      <c r="D5726" s="109"/>
      <c r="E5726" s="109"/>
      <c r="F5726" s="109"/>
      <c r="G5726" s="109"/>
      <c r="H5726" s="109"/>
      <c r="I5726" s="110"/>
    </row>
    <row r="5727" spans="2:9">
      <c r="B5727" s="109"/>
      <c r="C5727" s="109"/>
      <c r="D5727" s="109"/>
      <c r="E5727" s="109"/>
      <c r="F5727" s="109"/>
      <c r="G5727" s="109"/>
      <c r="H5727" s="109"/>
      <c r="I5727" s="110"/>
    </row>
    <row r="5728" spans="2:9">
      <c r="B5728" s="109"/>
      <c r="C5728" s="109"/>
      <c r="D5728" s="109"/>
      <c r="E5728" s="109"/>
      <c r="F5728" s="109"/>
      <c r="G5728" s="109"/>
      <c r="H5728" s="109"/>
      <c r="I5728" s="110"/>
    </row>
    <row r="5729" spans="2:9">
      <c r="B5729" s="109"/>
      <c r="C5729" s="109"/>
      <c r="D5729" s="109"/>
      <c r="E5729" s="109"/>
      <c r="F5729" s="109"/>
      <c r="G5729" s="109"/>
      <c r="H5729" s="109"/>
      <c r="I5729" s="110"/>
    </row>
    <row r="5730" spans="2:9">
      <c r="B5730" s="109"/>
      <c r="C5730" s="109"/>
      <c r="D5730" s="109"/>
      <c r="E5730" s="109"/>
      <c r="F5730" s="109"/>
      <c r="G5730" s="109"/>
      <c r="H5730" s="109"/>
      <c r="I5730" s="110"/>
    </row>
    <row r="5731" spans="2:9">
      <c r="B5731" s="109"/>
      <c r="C5731" s="109"/>
      <c r="D5731" s="109"/>
      <c r="E5731" s="109"/>
      <c r="F5731" s="109"/>
      <c r="G5731" s="109"/>
      <c r="H5731" s="109"/>
      <c r="I5731" s="110"/>
    </row>
    <row r="5732" spans="2:9">
      <c r="B5732" s="109"/>
      <c r="C5732" s="109"/>
      <c r="D5732" s="109"/>
      <c r="E5732" s="109"/>
      <c r="F5732" s="109"/>
      <c r="G5732" s="109"/>
      <c r="H5732" s="109"/>
      <c r="I5732" s="110"/>
    </row>
    <row r="5733" spans="2:9">
      <c r="B5733" s="109"/>
      <c r="C5733" s="109"/>
      <c r="D5733" s="109"/>
      <c r="E5733" s="109"/>
      <c r="F5733" s="109"/>
      <c r="G5733" s="109"/>
      <c r="H5733" s="109"/>
      <c r="I5733" s="110"/>
    </row>
    <row r="5734" spans="2:9">
      <c r="B5734" s="109"/>
      <c r="C5734" s="109"/>
      <c r="D5734" s="109"/>
      <c r="E5734" s="109"/>
      <c r="F5734" s="109"/>
      <c r="G5734" s="109"/>
      <c r="H5734" s="109"/>
      <c r="I5734" s="110"/>
    </row>
    <row r="5735" spans="2:9">
      <c r="B5735" s="109"/>
      <c r="C5735" s="109"/>
      <c r="D5735" s="109"/>
      <c r="E5735" s="109"/>
      <c r="F5735" s="109"/>
      <c r="G5735" s="109"/>
      <c r="H5735" s="109"/>
      <c r="I5735" s="110"/>
    </row>
    <row r="5736" spans="2:9">
      <c r="B5736" s="109"/>
      <c r="C5736" s="109"/>
      <c r="D5736" s="109"/>
      <c r="E5736" s="109"/>
      <c r="F5736" s="109"/>
      <c r="G5736" s="109"/>
      <c r="H5736" s="109"/>
      <c r="I5736" s="110"/>
    </row>
    <row r="5737" spans="2:9">
      <c r="B5737" s="109"/>
      <c r="C5737" s="109"/>
      <c r="D5737" s="109"/>
      <c r="E5737" s="109"/>
      <c r="F5737" s="109"/>
      <c r="G5737" s="109"/>
      <c r="H5737" s="109"/>
      <c r="I5737" s="110"/>
    </row>
    <row r="5738" spans="2:9">
      <c r="B5738" s="109"/>
      <c r="C5738" s="109"/>
      <c r="D5738" s="109"/>
      <c r="E5738" s="109"/>
      <c r="F5738" s="109"/>
      <c r="G5738" s="109"/>
      <c r="H5738" s="109"/>
      <c r="I5738" s="110"/>
    </row>
    <row r="5739" spans="2:9">
      <c r="B5739" s="109"/>
      <c r="C5739" s="109"/>
      <c r="D5739" s="109"/>
      <c r="E5739" s="109"/>
      <c r="F5739" s="109"/>
      <c r="G5739" s="109"/>
      <c r="H5739" s="109"/>
      <c r="I5739" s="110"/>
    </row>
    <row r="5740" spans="2:9">
      <c r="B5740" s="109"/>
      <c r="C5740" s="109"/>
      <c r="D5740" s="109"/>
      <c r="E5740" s="109"/>
      <c r="F5740" s="109"/>
      <c r="G5740" s="109"/>
      <c r="H5740" s="109"/>
      <c r="I5740" s="110"/>
    </row>
    <row r="5741" spans="2:9">
      <c r="B5741" s="109"/>
      <c r="C5741" s="109"/>
      <c r="D5741" s="109"/>
      <c r="E5741" s="109"/>
      <c r="F5741" s="109"/>
      <c r="G5741" s="109"/>
      <c r="H5741" s="109"/>
      <c r="I5741" s="110"/>
    </row>
    <row r="5742" spans="2:9">
      <c r="B5742" s="109"/>
      <c r="C5742" s="109"/>
      <c r="D5742" s="109"/>
      <c r="E5742" s="109"/>
      <c r="F5742" s="109"/>
      <c r="G5742" s="109"/>
      <c r="H5742" s="109"/>
      <c r="I5742" s="110"/>
    </row>
    <row r="5743" spans="2:9">
      <c r="B5743" s="109"/>
      <c r="C5743" s="109"/>
      <c r="D5743" s="109"/>
      <c r="E5743" s="109"/>
      <c r="F5743" s="109"/>
      <c r="G5743" s="109"/>
      <c r="H5743" s="109"/>
      <c r="I5743" s="110"/>
    </row>
    <row r="5744" spans="2:9">
      <c r="B5744" s="109"/>
      <c r="C5744" s="109"/>
      <c r="D5744" s="109"/>
      <c r="E5744" s="109"/>
      <c r="F5744" s="109"/>
      <c r="G5744" s="109"/>
      <c r="H5744" s="109"/>
      <c r="I5744" s="110"/>
    </row>
    <row r="5745" spans="2:9">
      <c r="B5745" s="109"/>
      <c r="C5745" s="109"/>
      <c r="D5745" s="109"/>
      <c r="E5745" s="109"/>
      <c r="F5745" s="109"/>
      <c r="G5745" s="109"/>
      <c r="H5745" s="109"/>
      <c r="I5745" s="110"/>
    </row>
    <row r="5746" spans="2:9">
      <c r="B5746" s="109"/>
      <c r="C5746" s="109"/>
      <c r="D5746" s="109"/>
      <c r="E5746" s="109"/>
      <c r="F5746" s="109"/>
      <c r="G5746" s="109"/>
      <c r="H5746" s="109"/>
      <c r="I5746" s="110"/>
    </row>
    <row r="5747" spans="2:9">
      <c r="B5747" s="109"/>
      <c r="C5747" s="109"/>
      <c r="D5747" s="109"/>
      <c r="E5747" s="109"/>
      <c r="F5747" s="109"/>
      <c r="G5747" s="109"/>
      <c r="H5747" s="109"/>
      <c r="I5747" s="110"/>
    </row>
    <row r="5748" spans="2:9">
      <c r="B5748" s="109"/>
      <c r="C5748" s="109"/>
      <c r="D5748" s="109"/>
      <c r="E5748" s="109"/>
      <c r="F5748" s="109"/>
      <c r="G5748" s="109"/>
      <c r="H5748" s="109"/>
      <c r="I5748" s="110"/>
    </row>
    <row r="5749" spans="2:9">
      <c r="B5749" s="109"/>
      <c r="C5749" s="109"/>
      <c r="D5749" s="109"/>
      <c r="E5749" s="109"/>
      <c r="F5749" s="109"/>
      <c r="G5749" s="109"/>
      <c r="H5749" s="109"/>
      <c r="I5749" s="110"/>
    </row>
    <row r="5750" spans="2:9">
      <c r="B5750" s="109"/>
      <c r="C5750" s="109"/>
      <c r="D5750" s="109"/>
      <c r="E5750" s="109"/>
      <c r="F5750" s="109"/>
      <c r="G5750" s="109"/>
      <c r="H5750" s="109"/>
      <c r="I5750" s="110"/>
    </row>
    <row r="5751" spans="2:9">
      <c r="B5751" s="109"/>
      <c r="C5751" s="109"/>
      <c r="D5751" s="109"/>
      <c r="E5751" s="109"/>
      <c r="F5751" s="109"/>
      <c r="G5751" s="109"/>
      <c r="H5751" s="109"/>
      <c r="I5751" s="110"/>
    </row>
    <row r="5752" spans="2:9">
      <c r="B5752" s="109"/>
      <c r="C5752" s="109"/>
      <c r="D5752" s="109"/>
      <c r="E5752" s="109"/>
      <c r="F5752" s="109"/>
      <c r="G5752" s="109"/>
      <c r="H5752" s="109"/>
      <c r="I5752" s="110"/>
    </row>
    <row r="5753" spans="2:9">
      <c r="B5753" s="109"/>
      <c r="C5753" s="109"/>
      <c r="D5753" s="109"/>
      <c r="E5753" s="109"/>
      <c r="F5753" s="109"/>
      <c r="G5753" s="109"/>
      <c r="H5753" s="109"/>
      <c r="I5753" s="110"/>
    </row>
    <row r="5754" spans="2:9">
      <c r="B5754" s="109"/>
      <c r="C5754" s="109"/>
      <c r="D5754" s="109"/>
      <c r="E5754" s="109"/>
      <c r="F5754" s="109"/>
      <c r="G5754" s="109"/>
      <c r="H5754" s="109"/>
      <c r="I5754" s="110"/>
    </row>
    <row r="5755" spans="2:9">
      <c r="B5755" s="109"/>
      <c r="C5755" s="109"/>
      <c r="D5755" s="109"/>
      <c r="E5755" s="109"/>
      <c r="F5755" s="109"/>
      <c r="G5755" s="109"/>
      <c r="H5755" s="109"/>
      <c r="I5755" s="110"/>
    </row>
    <row r="5756" spans="2:9">
      <c r="B5756" s="109"/>
      <c r="C5756" s="109"/>
      <c r="D5756" s="109"/>
      <c r="E5756" s="109"/>
      <c r="F5756" s="109"/>
      <c r="G5756" s="109"/>
      <c r="H5756" s="109"/>
      <c r="I5756" s="110"/>
    </row>
    <row r="5757" spans="2:9">
      <c r="B5757" s="109"/>
      <c r="C5757" s="109"/>
      <c r="D5757" s="109"/>
      <c r="E5757" s="109"/>
      <c r="F5757" s="109"/>
      <c r="G5757" s="109"/>
      <c r="H5757" s="109"/>
      <c r="I5757" s="110"/>
    </row>
    <row r="5758" spans="2:9">
      <c r="B5758" s="109"/>
      <c r="C5758" s="109"/>
      <c r="D5758" s="109"/>
      <c r="E5758" s="109"/>
      <c r="F5758" s="109"/>
      <c r="G5758" s="109"/>
      <c r="H5758" s="109"/>
      <c r="I5758" s="110"/>
    </row>
    <row r="5759" spans="2:9">
      <c r="B5759" s="109"/>
      <c r="C5759" s="109"/>
      <c r="D5759" s="109"/>
      <c r="E5759" s="109"/>
      <c r="F5759" s="109"/>
      <c r="G5759" s="109"/>
      <c r="H5759" s="109"/>
      <c r="I5759" s="110"/>
    </row>
    <row r="5760" spans="2:9">
      <c r="B5760" s="109"/>
      <c r="C5760" s="109"/>
      <c r="D5760" s="109"/>
      <c r="E5760" s="109"/>
      <c r="F5760" s="109"/>
      <c r="G5760" s="109"/>
      <c r="H5760" s="109"/>
      <c r="I5760" s="110"/>
    </row>
    <row r="5761" spans="2:9">
      <c r="B5761" s="109"/>
      <c r="C5761" s="109"/>
      <c r="D5761" s="109"/>
      <c r="E5761" s="109"/>
      <c r="F5761" s="109"/>
      <c r="G5761" s="109"/>
      <c r="H5761" s="109"/>
      <c r="I5761" s="110"/>
    </row>
    <row r="5762" spans="2:9">
      <c r="B5762" s="109"/>
      <c r="C5762" s="109"/>
      <c r="D5762" s="109"/>
      <c r="E5762" s="109"/>
      <c r="F5762" s="109"/>
      <c r="G5762" s="109"/>
      <c r="H5762" s="109"/>
      <c r="I5762" s="110"/>
    </row>
    <row r="5763" spans="2:9">
      <c r="B5763" s="109"/>
      <c r="C5763" s="109"/>
      <c r="D5763" s="109"/>
      <c r="E5763" s="109"/>
      <c r="F5763" s="109"/>
      <c r="G5763" s="109"/>
      <c r="H5763" s="109"/>
      <c r="I5763" s="110"/>
    </row>
    <row r="5764" spans="2:9">
      <c r="B5764" s="109"/>
      <c r="C5764" s="109"/>
      <c r="D5764" s="109"/>
      <c r="E5764" s="109"/>
      <c r="F5764" s="109"/>
      <c r="G5764" s="109"/>
      <c r="H5764" s="109"/>
      <c r="I5764" s="110"/>
    </row>
    <row r="5765" spans="2:9">
      <c r="B5765" s="109"/>
      <c r="C5765" s="109"/>
      <c r="D5765" s="109"/>
      <c r="E5765" s="109"/>
      <c r="F5765" s="109"/>
      <c r="G5765" s="109"/>
      <c r="H5765" s="109"/>
      <c r="I5765" s="110"/>
    </row>
    <row r="5766" spans="2:9">
      <c r="B5766" s="109"/>
      <c r="C5766" s="109"/>
      <c r="D5766" s="109"/>
      <c r="E5766" s="109"/>
      <c r="F5766" s="109"/>
      <c r="G5766" s="109"/>
      <c r="H5766" s="109"/>
      <c r="I5766" s="110"/>
    </row>
    <row r="5767" spans="2:9">
      <c r="B5767" s="109"/>
      <c r="C5767" s="109"/>
      <c r="D5767" s="109"/>
      <c r="E5767" s="109"/>
      <c r="F5767" s="109"/>
      <c r="G5767" s="109"/>
      <c r="H5767" s="109"/>
      <c r="I5767" s="110"/>
    </row>
    <row r="5768" spans="2:9">
      <c r="B5768" s="109"/>
      <c r="C5768" s="109"/>
      <c r="D5768" s="109"/>
      <c r="E5768" s="109"/>
      <c r="F5768" s="109"/>
      <c r="G5768" s="109"/>
      <c r="H5768" s="109"/>
      <c r="I5768" s="110"/>
    </row>
    <row r="5769" spans="2:9">
      <c r="B5769" s="109"/>
      <c r="C5769" s="109"/>
      <c r="D5769" s="109"/>
      <c r="E5769" s="109"/>
      <c r="F5769" s="109"/>
      <c r="G5769" s="109"/>
      <c r="H5769" s="109"/>
      <c r="I5769" s="110"/>
    </row>
    <row r="5770" spans="2:9">
      <c r="B5770" s="109"/>
      <c r="C5770" s="109"/>
      <c r="D5770" s="109"/>
      <c r="E5770" s="109"/>
      <c r="F5770" s="109"/>
      <c r="G5770" s="109"/>
      <c r="H5770" s="109"/>
      <c r="I5770" s="110"/>
    </row>
    <row r="5771" spans="2:9">
      <c r="B5771" s="109"/>
      <c r="C5771" s="109"/>
      <c r="D5771" s="109"/>
      <c r="E5771" s="109"/>
      <c r="F5771" s="109"/>
      <c r="G5771" s="109"/>
      <c r="H5771" s="109"/>
      <c r="I5771" s="110"/>
    </row>
    <row r="5772" spans="2:9">
      <c r="B5772" s="109"/>
      <c r="C5772" s="109"/>
      <c r="D5772" s="109"/>
      <c r="E5772" s="109"/>
      <c r="F5772" s="109"/>
      <c r="G5772" s="109"/>
      <c r="H5772" s="109"/>
      <c r="I5772" s="110"/>
    </row>
    <row r="5773" spans="2:9">
      <c r="B5773" s="109"/>
      <c r="C5773" s="109"/>
      <c r="D5773" s="109"/>
      <c r="E5773" s="109"/>
      <c r="F5773" s="109"/>
      <c r="G5773" s="109"/>
      <c r="H5773" s="109"/>
      <c r="I5773" s="110"/>
    </row>
    <row r="5774" spans="2:9">
      <c r="B5774" s="109"/>
      <c r="C5774" s="109"/>
      <c r="D5774" s="109"/>
      <c r="E5774" s="109"/>
      <c r="F5774" s="109"/>
      <c r="G5774" s="109"/>
      <c r="H5774" s="109"/>
      <c r="I5774" s="110"/>
    </row>
    <row r="5775" spans="2:9">
      <c r="B5775" s="109"/>
      <c r="C5775" s="109"/>
      <c r="D5775" s="109"/>
      <c r="E5775" s="109"/>
      <c r="F5775" s="109"/>
      <c r="G5775" s="109"/>
      <c r="H5775" s="109"/>
      <c r="I5775" s="110"/>
    </row>
    <row r="5776" spans="2:9">
      <c r="B5776" s="109"/>
      <c r="C5776" s="109"/>
      <c r="D5776" s="109"/>
      <c r="E5776" s="109"/>
      <c r="F5776" s="109"/>
      <c r="G5776" s="109"/>
      <c r="H5776" s="109"/>
      <c r="I5776" s="110"/>
    </row>
    <row r="5777" spans="2:9">
      <c r="B5777" s="109"/>
      <c r="C5777" s="109"/>
      <c r="D5777" s="109"/>
      <c r="E5777" s="109"/>
      <c r="F5777" s="109"/>
      <c r="G5777" s="109"/>
      <c r="H5777" s="109"/>
      <c r="I5777" s="110"/>
    </row>
    <row r="5778" spans="2:9">
      <c r="B5778" s="109"/>
      <c r="C5778" s="109"/>
      <c r="D5778" s="109"/>
      <c r="E5778" s="109"/>
      <c r="F5778" s="109"/>
      <c r="G5778" s="109"/>
      <c r="H5778" s="109"/>
      <c r="I5778" s="110"/>
    </row>
    <row r="5779" spans="2:9">
      <c r="B5779" s="109"/>
      <c r="C5779" s="109"/>
      <c r="D5779" s="109"/>
      <c r="E5779" s="109"/>
      <c r="F5779" s="109"/>
      <c r="G5779" s="109"/>
      <c r="H5779" s="109"/>
      <c r="I5779" s="110"/>
    </row>
    <row r="5780" spans="2:9">
      <c r="B5780" s="109"/>
      <c r="C5780" s="109"/>
      <c r="D5780" s="109"/>
      <c r="E5780" s="109"/>
      <c r="F5780" s="109"/>
      <c r="G5780" s="109"/>
      <c r="H5780" s="109"/>
      <c r="I5780" s="110"/>
    </row>
    <row r="5781" spans="2:9">
      <c r="B5781" s="109"/>
      <c r="C5781" s="109"/>
      <c r="D5781" s="109"/>
      <c r="E5781" s="109"/>
      <c r="F5781" s="109"/>
      <c r="G5781" s="109"/>
      <c r="H5781" s="109"/>
      <c r="I5781" s="110"/>
    </row>
    <row r="5782" spans="2:9">
      <c r="B5782" s="109"/>
      <c r="C5782" s="109"/>
      <c r="D5782" s="109"/>
      <c r="E5782" s="109"/>
      <c r="F5782" s="109"/>
      <c r="G5782" s="109"/>
      <c r="H5782" s="109"/>
      <c r="I5782" s="110"/>
    </row>
    <row r="5783" spans="2:9">
      <c r="B5783" s="109"/>
      <c r="C5783" s="109"/>
      <c r="D5783" s="109"/>
      <c r="E5783" s="109"/>
      <c r="F5783" s="109"/>
      <c r="G5783" s="109"/>
      <c r="H5783" s="109"/>
      <c r="I5783" s="110"/>
    </row>
    <row r="5784" spans="2:9">
      <c r="B5784" s="109"/>
      <c r="C5784" s="109"/>
      <c r="D5784" s="109"/>
      <c r="E5784" s="109"/>
      <c r="F5784" s="109"/>
      <c r="G5784" s="109"/>
      <c r="H5784" s="109"/>
      <c r="I5784" s="110"/>
    </row>
    <row r="5785" spans="2:9">
      <c r="B5785" s="109"/>
      <c r="C5785" s="109"/>
      <c r="D5785" s="109"/>
      <c r="E5785" s="109"/>
      <c r="F5785" s="109"/>
      <c r="G5785" s="109"/>
      <c r="H5785" s="109"/>
      <c r="I5785" s="110"/>
    </row>
    <row r="5786" spans="2:9">
      <c r="B5786" s="109"/>
      <c r="C5786" s="109"/>
      <c r="D5786" s="109"/>
      <c r="E5786" s="109"/>
      <c r="F5786" s="109"/>
      <c r="G5786" s="109"/>
      <c r="H5786" s="109"/>
      <c r="I5786" s="110"/>
    </row>
    <row r="5787" spans="2:9">
      <c r="B5787" s="109"/>
      <c r="C5787" s="109"/>
      <c r="D5787" s="109"/>
      <c r="E5787" s="109"/>
      <c r="F5787" s="109"/>
      <c r="G5787" s="109"/>
      <c r="H5787" s="109"/>
      <c r="I5787" s="110"/>
    </row>
    <row r="5788" spans="2:9">
      <c r="B5788" s="109"/>
      <c r="C5788" s="109"/>
      <c r="D5788" s="109"/>
      <c r="E5788" s="109"/>
      <c r="F5788" s="109"/>
      <c r="G5788" s="109"/>
      <c r="H5788" s="109"/>
      <c r="I5788" s="110"/>
    </row>
    <row r="5789" spans="2:9">
      <c r="B5789" s="109"/>
      <c r="C5789" s="109"/>
      <c r="D5789" s="109"/>
      <c r="E5789" s="109"/>
      <c r="F5789" s="109"/>
      <c r="G5789" s="109"/>
      <c r="H5789" s="109"/>
      <c r="I5789" s="110"/>
    </row>
    <row r="5790" spans="2:9">
      <c r="B5790" s="109"/>
      <c r="C5790" s="109"/>
      <c r="D5790" s="109"/>
      <c r="E5790" s="109"/>
      <c r="F5790" s="109"/>
      <c r="G5790" s="109"/>
      <c r="H5790" s="109"/>
      <c r="I5790" s="110"/>
    </row>
    <row r="5791" spans="2:9">
      <c r="B5791" s="109"/>
      <c r="C5791" s="109"/>
      <c r="D5791" s="109"/>
      <c r="E5791" s="109"/>
      <c r="F5791" s="109"/>
      <c r="G5791" s="109"/>
      <c r="H5791" s="109"/>
      <c r="I5791" s="110"/>
    </row>
    <row r="5792" spans="2:9">
      <c r="B5792" s="109"/>
      <c r="C5792" s="109"/>
      <c r="D5792" s="109"/>
      <c r="E5792" s="109"/>
      <c r="F5792" s="109"/>
      <c r="G5792" s="109"/>
      <c r="H5792" s="109"/>
      <c r="I5792" s="110"/>
    </row>
    <row r="5793" spans="2:9">
      <c r="B5793" s="109"/>
      <c r="C5793" s="109"/>
      <c r="D5793" s="109"/>
      <c r="E5793" s="109"/>
      <c r="F5793" s="109"/>
      <c r="G5793" s="109"/>
      <c r="H5793" s="109"/>
      <c r="I5793" s="110"/>
    </row>
    <row r="5794" spans="2:9">
      <c r="B5794" s="109"/>
      <c r="C5794" s="109"/>
      <c r="D5794" s="109"/>
      <c r="E5794" s="109"/>
      <c r="F5794" s="109"/>
      <c r="G5794" s="109"/>
      <c r="H5794" s="109"/>
      <c r="I5794" s="110"/>
    </row>
    <row r="5795" spans="2:9">
      <c r="B5795" s="109"/>
      <c r="C5795" s="109"/>
      <c r="D5795" s="109"/>
      <c r="E5795" s="109"/>
      <c r="F5795" s="109"/>
      <c r="G5795" s="109"/>
      <c r="H5795" s="109"/>
      <c r="I5795" s="110"/>
    </row>
    <row r="5796" spans="2:9">
      <c r="B5796" s="109"/>
      <c r="C5796" s="109"/>
      <c r="D5796" s="109"/>
      <c r="E5796" s="109"/>
      <c r="F5796" s="109"/>
      <c r="G5796" s="109"/>
      <c r="H5796" s="109"/>
      <c r="I5796" s="110"/>
    </row>
    <row r="5797" spans="2:9">
      <c r="B5797" s="109"/>
      <c r="C5797" s="109"/>
      <c r="D5797" s="109"/>
      <c r="E5797" s="109"/>
      <c r="F5797" s="109"/>
      <c r="G5797" s="109"/>
      <c r="H5797" s="109"/>
      <c r="I5797" s="110"/>
    </row>
    <row r="5798" spans="2:9">
      <c r="B5798" s="109"/>
      <c r="C5798" s="109"/>
      <c r="D5798" s="109"/>
      <c r="E5798" s="109"/>
      <c r="F5798" s="109"/>
      <c r="G5798" s="109"/>
      <c r="H5798" s="109"/>
      <c r="I5798" s="110"/>
    </row>
    <row r="5799" spans="2:9">
      <c r="B5799" s="109"/>
      <c r="C5799" s="109"/>
      <c r="D5799" s="109"/>
      <c r="E5799" s="109"/>
      <c r="F5799" s="109"/>
      <c r="G5799" s="109"/>
      <c r="H5799" s="109"/>
      <c r="I5799" s="110"/>
    </row>
    <row r="5800" spans="2:9">
      <c r="B5800" s="109"/>
      <c r="C5800" s="109"/>
      <c r="D5800" s="109"/>
      <c r="E5800" s="109"/>
      <c r="F5800" s="109"/>
      <c r="G5800" s="109"/>
      <c r="H5800" s="109"/>
      <c r="I5800" s="110"/>
    </row>
    <row r="5801" spans="2:9">
      <c r="B5801" s="109"/>
      <c r="C5801" s="109"/>
      <c r="D5801" s="109"/>
      <c r="E5801" s="109"/>
      <c r="F5801" s="109"/>
      <c r="G5801" s="109"/>
      <c r="H5801" s="109"/>
      <c r="I5801" s="110"/>
    </row>
    <row r="5802" spans="2:9">
      <c r="B5802" s="109"/>
      <c r="C5802" s="109"/>
      <c r="D5802" s="109"/>
      <c r="E5802" s="109"/>
      <c r="F5802" s="109"/>
      <c r="G5802" s="109"/>
      <c r="H5802" s="109"/>
      <c r="I5802" s="110"/>
    </row>
    <row r="5803" spans="2:9">
      <c r="B5803" s="109"/>
      <c r="C5803" s="109"/>
      <c r="D5803" s="109"/>
      <c r="E5803" s="109"/>
      <c r="F5803" s="109"/>
      <c r="G5803" s="109"/>
      <c r="H5803" s="109"/>
      <c r="I5803" s="110"/>
    </row>
    <row r="5804" spans="2:9">
      <c r="B5804" s="109"/>
      <c r="C5804" s="109"/>
      <c r="D5804" s="109"/>
      <c r="E5804" s="109"/>
      <c r="F5804" s="109"/>
      <c r="G5804" s="109"/>
      <c r="H5804" s="109"/>
      <c r="I5804" s="110"/>
    </row>
    <row r="5805" spans="2:9">
      <c r="B5805" s="109"/>
      <c r="C5805" s="109"/>
      <c r="D5805" s="109"/>
      <c r="E5805" s="109"/>
      <c r="F5805" s="109"/>
      <c r="G5805" s="109"/>
      <c r="H5805" s="109"/>
      <c r="I5805" s="110"/>
    </row>
    <row r="5806" spans="2:9">
      <c r="B5806" s="109"/>
      <c r="C5806" s="109"/>
      <c r="D5806" s="109"/>
      <c r="E5806" s="109"/>
      <c r="F5806" s="109"/>
      <c r="G5806" s="109"/>
      <c r="H5806" s="109"/>
      <c r="I5806" s="110"/>
    </row>
    <row r="5807" spans="2:9">
      <c r="B5807" s="109"/>
      <c r="C5807" s="109"/>
      <c r="D5807" s="109"/>
      <c r="E5807" s="109"/>
      <c r="F5807" s="109"/>
      <c r="G5807" s="109"/>
      <c r="H5807" s="109"/>
      <c r="I5807" s="110"/>
    </row>
    <row r="5808" spans="2:9">
      <c r="B5808" s="109"/>
      <c r="C5808" s="109"/>
      <c r="D5808" s="109"/>
      <c r="E5808" s="109"/>
      <c r="F5808" s="109"/>
      <c r="G5808" s="109"/>
      <c r="H5808" s="109"/>
      <c r="I5808" s="110"/>
    </row>
    <row r="5809" spans="2:9">
      <c r="B5809" s="109"/>
      <c r="C5809" s="109"/>
      <c r="D5809" s="109"/>
      <c r="E5809" s="109"/>
      <c r="F5809" s="109"/>
      <c r="G5809" s="109"/>
      <c r="H5809" s="109"/>
      <c r="I5809" s="110"/>
    </row>
    <row r="5810" spans="2:9">
      <c r="B5810" s="109"/>
      <c r="C5810" s="109"/>
      <c r="D5810" s="109"/>
      <c r="E5810" s="109"/>
      <c r="F5810" s="109"/>
      <c r="G5810" s="109"/>
      <c r="H5810" s="109"/>
      <c r="I5810" s="110"/>
    </row>
    <row r="5811" spans="2:9">
      <c r="B5811" s="109"/>
      <c r="C5811" s="109"/>
      <c r="D5811" s="109"/>
      <c r="E5811" s="109"/>
      <c r="F5811" s="109"/>
      <c r="G5811" s="109"/>
      <c r="H5811" s="109"/>
      <c r="I5811" s="110"/>
    </row>
    <row r="5812" spans="2:9">
      <c r="B5812" s="109"/>
      <c r="C5812" s="109"/>
      <c r="D5812" s="109"/>
      <c r="E5812" s="109"/>
      <c r="F5812" s="109"/>
      <c r="G5812" s="109"/>
      <c r="H5812" s="109"/>
      <c r="I5812" s="110"/>
    </row>
    <row r="5813" spans="2:9">
      <c r="B5813" s="109"/>
      <c r="C5813" s="109"/>
      <c r="D5813" s="109"/>
      <c r="E5813" s="109"/>
      <c r="F5813" s="109"/>
      <c r="G5813" s="109"/>
      <c r="H5813" s="109"/>
      <c r="I5813" s="110"/>
    </row>
    <row r="5814" spans="2:9">
      <c r="B5814" s="109"/>
      <c r="C5814" s="109"/>
      <c r="D5814" s="109"/>
      <c r="E5814" s="109"/>
      <c r="F5814" s="109"/>
      <c r="G5814" s="109"/>
      <c r="H5814" s="109"/>
      <c r="I5814" s="110"/>
    </row>
    <row r="5815" spans="2:9">
      <c r="B5815" s="109"/>
      <c r="C5815" s="109"/>
      <c r="D5815" s="109"/>
      <c r="E5815" s="109"/>
      <c r="F5815" s="109"/>
      <c r="G5815" s="109"/>
      <c r="H5815" s="109"/>
      <c r="I5815" s="110"/>
    </row>
    <row r="5816" spans="2:9">
      <c r="B5816" s="109"/>
      <c r="C5816" s="109"/>
      <c r="D5816" s="109"/>
      <c r="E5816" s="109"/>
      <c r="F5816" s="109"/>
      <c r="G5816" s="109"/>
      <c r="H5816" s="109"/>
      <c r="I5816" s="110"/>
    </row>
    <row r="5817" spans="2:9">
      <c r="B5817" s="109"/>
      <c r="C5817" s="109"/>
      <c r="D5817" s="109"/>
      <c r="E5817" s="109"/>
      <c r="F5817" s="109"/>
      <c r="G5817" s="109"/>
      <c r="H5817" s="109"/>
      <c r="I5817" s="110"/>
    </row>
    <row r="5818" spans="2:9">
      <c r="B5818" s="109"/>
      <c r="C5818" s="109"/>
      <c r="D5818" s="109"/>
      <c r="E5818" s="109"/>
      <c r="F5818" s="109"/>
      <c r="G5818" s="109"/>
      <c r="H5818" s="109"/>
      <c r="I5818" s="110"/>
    </row>
    <row r="5819" spans="2:9">
      <c r="B5819" s="109"/>
      <c r="C5819" s="109"/>
      <c r="D5819" s="109"/>
      <c r="E5819" s="109"/>
      <c r="F5819" s="109"/>
      <c r="G5819" s="109"/>
      <c r="H5819" s="109"/>
      <c r="I5819" s="110"/>
    </row>
    <row r="5820" spans="2:9">
      <c r="B5820" s="109"/>
      <c r="C5820" s="109"/>
      <c r="D5820" s="109"/>
      <c r="E5820" s="109"/>
      <c r="F5820" s="109"/>
      <c r="G5820" s="109"/>
      <c r="H5820" s="109"/>
      <c r="I5820" s="110"/>
    </row>
    <row r="5821" spans="2:9">
      <c r="B5821" s="109"/>
      <c r="C5821" s="109"/>
      <c r="D5821" s="109"/>
      <c r="E5821" s="109"/>
      <c r="F5821" s="109"/>
      <c r="G5821" s="109"/>
      <c r="H5821" s="109"/>
      <c r="I5821" s="110"/>
    </row>
    <row r="5822" spans="2:9">
      <c r="B5822" s="109"/>
      <c r="C5822" s="109"/>
      <c r="D5822" s="109"/>
      <c r="E5822" s="109"/>
      <c r="F5822" s="109"/>
      <c r="G5822" s="109"/>
      <c r="H5822" s="109"/>
      <c r="I5822" s="110"/>
    </row>
    <row r="5823" spans="2:9">
      <c r="B5823" s="109"/>
      <c r="C5823" s="109"/>
      <c r="D5823" s="109"/>
      <c r="E5823" s="109"/>
      <c r="F5823" s="109"/>
      <c r="G5823" s="109"/>
      <c r="H5823" s="109"/>
      <c r="I5823" s="110"/>
    </row>
    <row r="5824" spans="2:9">
      <c r="B5824" s="109"/>
      <c r="C5824" s="109"/>
      <c r="D5824" s="109"/>
      <c r="E5824" s="109"/>
      <c r="F5824" s="109"/>
      <c r="G5824" s="109"/>
      <c r="H5824" s="109"/>
      <c r="I5824" s="110"/>
    </row>
    <row r="5825" spans="2:9">
      <c r="B5825" s="109"/>
      <c r="C5825" s="109"/>
      <c r="D5825" s="109"/>
      <c r="E5825" s="109"/>
      <c r="F5825" s="109"/>
      <c r="G5825" s="109"/>
      <c r="H5825" s="109"/>
      <c r="I5825" s="110"/>
    </row>
    <row r="5826" spans="2:9">
      <c r="B5826" s="109"/>
      <c r="C5826" s="109"/>
      <c r="D5826" s="109"/>
      <c r="E5826" s="109"/>
      <c r="F5826" s="109"/>
      <c r="G5826" s="109"/>
      <c r="H5826" s="109"/>
      <c r="I5826" s="110"/>
    </row>
    <row r="5827" spans="2:9">
      <c r="B5827" s="109"/>
      <c r="C5827" s="109"/>
      <c r="D5827" s="109"/>
      <c r="E5827" s="109"/>
      <c r="F5827" s="109"/>
      <c r="G5827" s="109"/>
      <c r="H5827" s="109"/>
      <c r="I5827" s="110"/>
    </row>
    <row r="5828" spans="2:9">
      <c r="B5828" s="109"/>
      <c r="C5828" s="109"/>
      <c r="D5828" s="109"/>
      <c r="E5828" s="109"/>
      <c r="F5828" s="109"/>
      <c r="G5828" s="109"/>
      <c r="H5828" s="109"/>
      <c r="I5828" s="110"/>
    </row>
    <row r="5829" spans="2:9">
      <c r="B5829" s="109"/>
      <c r="C5829" s="109"/>
      <c r="D5829" s="109"/>
      <c r="E5829" s="109"/>
      <c r="F5829" s="109"/>
      <c r="G5829" s="109"/>
      <c r="H5829" s="109"/>
      <c r="I5829" s="110"/>
    </row>
    <row r="5830" spans="2:9">
      <c r="B5830" s="109"/>
      <c r="C5830" s="109"/>
      <c r="D5830" s="109"/>
      <c r="E5830" s="109"/>
      <c r="F5830" s="109"/>
      <c r="G5830" s="109"/>
      <c r="H5830" s="109"/>
      <c r="I5830" s="110"/>
    </row>
    <row r="5831" spans="2:9">
      <c r="B5831" s="109"/>
      <c r="C5831" s="109"/>
      <c r="D5831" s="109"/>
      <c r="E5831" s="109"/>
      <c r="F5831" s="109"/>
      <c r="G5831" s="109"/>
      <c r="H5831" s="109"/>
      <c r="I5831" s="110"/>
    </row>
    <row r="5832" spans="2:9">
      <c r="B5832" s="109"/>
      <c r="C5832" s="109"/>
      <c r="D5832" s="109"/>
      <c r="E5832" s="109"/>
      <c r="F5832" s="109"/>
      <c r="G5832" s="109"/>
      <c r="H5832" s="109"/>
      <c r="I5832" s="110"/>
    </row>
    <row r="5833" spans="2:9">
      <c r="B5833" s="109"/>
      <c r="C5833" s="109"/>
      <c r="D5833" s="109"/>
      <c r="E5833" s="109"/>
      <c r="F5833" s="109"/>
      <c r="G5833" s="109"/>
      <c r="H5833" s="109"/>
      <c r="I5833" s="110"/>
    </row>
    <row r="5834" spans="2:9">
      <c r="B5834" s="109"/>
      <c r="C5834" s="109"/>
      <c r="D5834" s="109"/>
      <c r="E5834" s="109"/>
      <c r="F5834" s="109"/>
      <c r="G5834" s="109"/>
      <c r="H5834" s="109"/>
      <c r="I5834" s="110"/>
    </row>
    <row r="5835" spans="2:9">
      <c r="B5835" s="109"/>
      <c r="C5835" s="109"/>
      <c r="D5835" s="109"/>
      <c r="E5835" s="109"/>
      <c r="F5835" s="109"/>
      <c r="G5835" s="109"/>
      <c r="H5835" s="109"/>
      <c r="I5835" s="110"/>
    </row>
    <row r="5836" spans="2:9">
      <c r="B5836" s="109"/>
      <c r="C5836" s="109"/>
      <c r="D5836" s="109"/>
      <c r="E5836" s="109"/>
      <c r="F5836" s="109"/>
      <c r="G5836" s="109"/>
      <c r="H5836" s="109"/>
      <c r="I5836" s="110"/>
    </row>
    <row r="5837" spans="2:9">
      <c r="B5837" s="109"/>
      <c r="C5837" s="109"/>
      <c r="D5837" s="109"/>
      <c r="E5837" s="109"/>
      <c r="F5837" s="109"/>
      <c r="G5837" s="109"/>
      <c r="H5837" s="109"/>
      <c r="I5837" s="110"/>
    </row>
    <row r="5838" spans="2:9">
      <c r="B5838" s="109"/>
      <c r="C5838" s="109"/>
      <c r="D5838" s="109"/>
      <c r="E5838" s="109"/>
      <c r="F5838" s="109"/>
      <c r="G5838" s="109"/>
      <c r="H5838" s="109"/>
      <c r="I5838" s="110"/>
    </row>
    <row r="5839" spans="2:9">
      <c r="B5839" s="109"/>
      <c r="C5839" s="109"/>
      <c r="D5839" s="109"/>
      <c r="E5839" s="109"/>
      <c r="F5839" s="109"/>
      <c r="G5839" s="109"/>
      <c r="H5839" s="109"/>
      <c r="I5839" s="110"/>
    </row>
    <row r="5840" spans="2:9">
      <c r="B5840" s="109"/>
      <c r="C5840" s="109"/>
      <c r="D5840" s="109"/>
      <c r="E5840" s="109"/>
      <c r="F5840" s="109"/>
      <c r="G5840" s="109"/>
      <c r="H5840" s="109"/>
      <c r="I5840" s="110"/>
    </row>
    <row r="5841" spans="2:9">
      <c r="B5841" s="109"/>
      <c r="C5841" s="109"/>
      <c r="D5841" s="109"/>
      <c r="E5841" s="109"/>
      <c r="F5841" s="109"/>
      <c r="G5841" s="109"/>
      <c r="H5841" s="109"/>
      <c r="I5841" s="110"/>
    </row>
    <row r="5842" spans="2:9">
      <c r="B5842" s="109"/>
      <c r="C5842" s="109"/>
      <c r="D5842" s="109"/>
      <c r="E5842" s="109"/>
      <c r="F5842" s="109"/>
      <c r="G5842" s="109"/>
      <c r="H5842" s="109"/>
      <c r="I5842" s="110"/>
    </row>
    <row r="5843" spans="2:9">
      <c r="B5843" s="109"/>
      <c r="C5843" s="109"/>
      <c r="D5843" s="109"/>
      <c r="E5843" s="109"/>
      <c r="F5843" s="109"/>
      <c r="G5843" s="109"/>
      <c r="H5843" s="109"/>
      <c r="I5843" s="110"/>
    </row>
    <row r="5844" spans="2:9">
      <c r="B5844" s="109"/>
      <c r="C5844" s="109"/>
      <c r="D5844" s="109"/>
      <c r="E5844" s="109"/>
      <c r="F5844" s="109"/>
      <c r="G5844" s="109"/>
      <c r="H5844" s="109"/>
      <c r="I5844" s="110"/>
    </row>
    <row r="5845" spans="2:9">
      <c r="B5845" s="109"/>
      <c r="C5845" s="109"/>
      <c r="D5845" s="109"/>
      <c r="E5845" s="109"/>
      <c r="F5845" s="109"/>
      <c r="G5845" s="109"/>
      <c r="H5845" s="109"/>
      <c r="I5845" s="110"/>
    </row>
    <row r="5846" spans="2:9">
      <c r="B5846" s="109"/>
      <c r="C5846" s="109"/>
      <c r="D5846" s="109"/>
      <c r="E5846" s="109"/>
      <c r="F5846" s="109"/>
      <c r="G5846" s="109"/>
      <c r="H5846" s="109"/>
      <c r="I5846" s="110"/>
    </row>
    <row r="5847" spans="2:9">
      <c r="B5847" s="109"/>
      <c r="C5847" s="109"/>
      <c r="D5847" s="109"/>
      <c r="E5847" s="109"/>
      <c r="F5847" s="109"/>
      <c r="G5847" s="109"/>
      <c r="H5847" s="109"/>
      <c r="I5847" s="110"/>
    </row>
    <row r="5848" spans="2:9">
      <c r="B5848" s="109"/>
      <c r="C5848" s="109"/>
      <c r="D5848" s="109"/>
      <c r="E5848" s="109"/>
      <c r="F5848" s="109"/>
      <c r="G5848" s="109"/>
      <c r="H5848" s="109"/>
      <c r="I5848" s="110"/>
    </row>
    <row r="5849" spans="2:9">
      <c r="B5849" s="109"/>
      <c r="C5849" s="109"/>
      <c r="D5849" s="109"/>
      <c r="E5849" s="109"/>
      <c r="F5849" s="109"/>
      <c r="G5849" s="109"/>
      <c r="H5849" s="109"/>
      <c r="I5849" s="110"/>
    </row>
    <row r="5850" spans="2:9">
      <c r="B5850" s="109"/>
      <c r="C5850" s="109"/>
      <c r="D5850" s="109"/>
      <c r="E5850" s="109"/>
      <c r="F5850" s="109"/>
      <c r="G5850" s="109"/>
      <c r="H5850" s="109"/>
      <c r="I5850" s="110"/>
    </row>
    <row r="5851" spans="2:9">
      <c r="B5851" s="109"/>
      <c r="C5851" s="109"/>
      <c r="D5851" s="109"/>
      <c r="E5851" s="109"/>
      <c r="F5851" s="109"/>
      <c r="G5851" s="109"/>
      <c r="H5851" s="109"/>
      <c r="I5851" s="110"/>
    </row>
    <row r="5852" spans="2:9">
      <c r="B5852" s="109"/>
      <c r="C5852" s="109"/>
      <c r="D5852" s="109"/>
      <c r="E5852" s="109"/>
      <c r="F5852" s="109"/>
      <c r="G5852" s="109"/>
      <c r="H5852" s="109"/>
      <c r="I5852" s="110"/>
    </row>
    <row r="5853" spans="2:9">
      <c r="B5853" s="109"/>
      <c r="C5853" s="109"/>
      <c r="D5853" s="109"/>
      <c r="E5853" s="109"/>
      <c r="F5853" s="109"/>
      <c r="G5853" s="109"/>
      <c r="H5853" s="109"/>
      <c r="I5853" s="110"/>
    </row>
    <row r="5854" spans="2:9">
      <c r="B5854" s="109"/>
      <c r="C5854" s="109"/>
      <c r="D5854" s="109"/>
      <c r="E5854" s="109"/>
      <c r="F5854" s="109"/>
      <c r="G5854" s="109"/>
      <c r="H5854" s="109"/>
      <c r="I5854" s="110"/>
    </row>
    <row r="5855" spans="2:9">
      <c r="B5855" s="109"/>
      <c r="C5855" s="109"/>
      <c r="D5855" s="109"/>
      <c r="E5855" s="109"/>
      <c r="F5855" s="109"/>
      <c r="G5855" s="109"/>
      <c r="H5855" s="109"/>
      <c r="I5855" s="110"/>
    </row>
    <row r="5856" spans="2:9">
      <c r="B5856" s="109"/>
      <c r="C5856" s="109"/>
      <c r="D5856" s="109"/>
      <c r="E5856" s="109"/>
      <c r="F5856" s="109"/>
      <c r="G5856" s="109"/>
      <c r="H5856" s="109"/>
      <c r="I5856" s="110"/>
    </row>
    <row r="5857" spans="2:9">
      <c r="B5857" s="109"/>
      <c r="C5857" s="109"/>
      <c r="D5857" s="109"/>
      <c r="E5857" s="109"/>
      <c r="F5857" s="109"/>
      <c r="G5857" s="109"/>
      <c r="H5857" s="109"/>
      <c r="I5857" s="110"/>
    </row>
    <row r="5858" spans="2:9">
      <c r="B5858" s="109"/>
      <c r="C5858" s="109"/>
      <c r="D5858" s="109"/>
      <c r="E5858" s="109"/>
      <c r="F5858" s="109"/>
      <c r="G5858" s="109"/>
      <c r="H5858" s="109"/>
      <c r="I5858" s="110"/>
    </row>
    <row r="5859" spans="2:9">
      <c r="B5859" s="109"/>
      <c r="C5859" s="109"/>
      <c r="D5859" s="109"/>
      <c r="E5859" s="109"/>
      <c r="F5859" s="109"/>
      <c r="G5859" s="109"/>
      <c r="H5859" s="109"/>
      <c r="I5859" s="110"/>
    </row>
    <row r="5860" spans="2:9">
      <c r="B5860" s="109"/>
      <c r="C5860" s="109"/>
      <c r="D5860" s="109"/>
      <c r="E5860" s="109"/>
      <c r="F5860" s="109"/>
      <c r="G5860" s="109"/>
      <c r="H5860" s="109"/>
      <c r="I5860" s="110"/>
    </row>
    <row r="5861" spans="2:9">
      <c r="B5861" s="109"/>
      <c r="C5861" s="109"/>
      <c r="D5861" s="109"/>
      <c r="E5861" s="109"/>
      <c r="F5861" s="109"/>
      <c r="G5861" s="109"/>
      <c r="H5861" s="109"/>
      <c r="I5861" s="110"/>
    </row>
    <row r="5862" spans="2:9">
      <c r="B5862" s="109"/>
      <c r="C5862" s="109"/>
      <c r="D5862" s="109"/>
      <c r="E5862" s="109"/>
      <c r="F5862" s="109"/>
      <c r="G5862" s="109"/>
      <c r="H5862" s="109"/>
      <c r="I5862" s="110"/>
    </row>
    <row r="5863" spans="2:9">
      <c r="B5863" s="109"/>
      <c r="C5863" s="109"/>
      <c r="D5863" s="109"/>
      <c r="E5863" s="109"/>
      <c r="F5863" s="109"/>
      <c r="G5863" s="109"/>
      <c r="H5863" s="109"/>
      <c r="I5863" s="110"/>
    </row>
    <row r="5864" spans="2:9">
      <c r="B5864" s="109"/>
      <c r="C5864" s="109"/>
      <c r="D5864" s="109"/>
      <c r="E5864" s="109"/>
      <c r="F5864" s="109"/>
      <c r="G5864" s="109"/>
      <c r="H5864" s="109"/>
      <c r="I5864" s="110"/>
    </row>
    <row r="5865" spans="2:9">
      <c r="B5865" s="109"/>
      <c r="C5865" s="109"/>
      <c r="D5865" s="109"/>
      <c r="E5865" s="109"/>
      <c r="F5865" s="109"/>
      <c r="G5865" s="109"/>
      <c r="H5865" s="109"/>
      <c r="I5865" s="110"/>
    </row>
    <row r="5866" spans="2:9">
      <c r="B5866" s="109"/>
      <c r="C5866" s="109"/>
      <c r="D5866" s="109"/>
      <c r="E5866" s="109"/>
      <c r="F5866" s="109"/>
      <c r="G5866" s="109"/>
      <c r="H5866" s="109"/>
      <c r="I5866" s="110"/>
    </row>
    <row r="5867" spans="2:9">
      <c r="B5867" s="109"/>
      <c r="C5867" s="109"/>
      <c r="D5867" s="109"/>
      <c r="E5867" s="109"/>
      <c r="F5867" s="109"/>
      <c r="G5867" s="109"/>
      <c r="H5867" s="109"/>
      <c r="I5867" s="110"/>
    </row>
    <row r="5868" spans="2:9">
      <c r="B5868" s="109"/>
      <c r="C5868" s="109"/>
      <c r="D5868" s="109"/>
      <c r="E5868" s="109"/>
      <c r="F5868" s="109"/>
      <c r="G5868" s="109"/>
      <c r="H5868" s="109"/>
      <c r="I5868" s="110"/>
    </row>
    <row r="5869" spans="2:9">
      <c r="B5869" s="109"/>
      <c r="C5869" s="109"/>
      <c r="D5869" s="109"/>
      <c r="E5869" s="109"/>
      <c r="F5869" s="109"/>
      <c r="G5869" s="109"/>
      <c r="H5869" s="109"/>
      <c r="I5869" s="110"/>
    </row>
    <row r="5870" spans="2:9">
      <c r="B5870" s="109"/>
      <c r="C5870" s="109"/>
      <c r="D5870" s="109"/>
      <c r="E5870" s="109"/>
      <c r="F5870" s="109"/>
      <c r="G5870" s="109"/>
      <c r="H5870" s="109"/>
      <c r="I5870" s="110"/>
    </row>
    <row r="5871" spans="2:9">
      <c r="B5871" s="109"/>
      <c r="C5871" s="109"/>
      <c r="D5871" s="109"/>
      <c r="E5871" s="109"/>
      <c r="F5871" s="109"/>
      <c r="G5871" s="109"/>
      <c r="H5871" s="109"/>
      <c r="I5871" s="110"/>
    </row>
    <row r="5872" spans="2:9">
      <c r="B5872" s="109"/>
      <c r="C5872" s="109"/>
      <c r="D5872" s="109"/>
      <c r="E5872" s="109"/>
      <c r="F5872" s="109"/>
      <c r="G5872" s="109"/>
      <c r="H5872" s="109"/>
      <c r="I5872" s="110"/>
    </row>
    <row r="5873" spans="2:9">
      <c r="B5873" s="109"/>
      <c r="C5873" s="109"/>
      <c r="D5873" s="109"/>
      <c r="E5873" s="109"/>
      <c r="F5873" s="109"/>
      <c r="G5873" s="109"/>
      <c r="H5873" s="109"/>
      <c r="I5873" s="110"/>
    </row>
    <row r="5874" spans="2:9">
      <c r="B5874" s="109"/>
      <c r="C5874" s="109"/>
      <c r="D5874" s="109"/>
      <c r="E5874" s="109"/>
      <c r="F5874" s="109"/>
      <c r="G5874" s="109"/>
      <c r="H5874" s="109"/>
      <c r="I5874" s="110"/>
    </row>
    <row r="5875" spans="2:9">
      <c r="B5875" s="109"/>
      <c r="C5875" s="109"/>
      <c r="D5875" s="109"/>
      <c r="E5875" s="109"/>
      <c r="F5875" s="109"/>
      <c r="G5875" s="109"/>
      <c r="H5875" s="109"/>
      <c r="I5875" s="110"/>
    </row>
    <row r="5876" spans="2:9">
      <c r="B5876" s="109"/>
      <c r="C5876" s="109"/>
      <c r="D5876" s="109"/>
      <c r="E5876" s="109"/>
      <c r="F5876" s="109"/>
      <c r="G5876" s="109"/>
      <c r="H5876" s="109"/>
      <c r="I5876" s="110"/>
    </row>
    <row r="5877" spans="2:9">
      <c r="B5877" s="109"/>
      <c r="C5877" s="109"/>
      <c r="D5877" s="109"/>
      <c r="E5877" s="109"/>
      <c r="F5877" s="109"/>
      <c r="G5877" s="109"/>
      <c r="H5877" s="109"/>
      <c r="I5877" s="110"/>
    </row>
    <row r="5878" spans="2:9">
      <c r="B5878" s="109"/>
      <c r="C5878" s="109"/>
      <c r="D5878" s="109"/>
      <c r="E5878" s="109"/>
      <c r="F5878" s="109"/>
      <c r="G5878" s="109"/>
      <c r="H5878" s="109"/>
      <c r="I5878" s="110"/>
    </row>
    <row r="5879" spans="2:9">
      <c r="B5879" s="109"/>
      <c r="C5879" s="109"/>
      <c r="D5879" s="109"/>
      <c r="E5879" s="109"/>
      <c r="F5879" s="109"/>
      <c r="G5879" s="109"/>
      <c r="H5879" s="109"/>
      <c r="I5879" s="110"/>
    </row>
    <row r="5880" spans="2:9">
      <c r="B5880" s="109"/>
      <c r="C5880" s="109"/>
      <c r="D5880" s="109"/>
      <c r="E5880" s="109"/>
      <c r="F5880" s="109"/>
      <c r="G5880" s="109"/>
      <c r="H5880" s="109"/>
      <c r="I5880" s="110"/>
    </row>
    <row r="5881" spans="2:9">
      <c r="B5881" s="109"/>
      <c r="C5881" s="109"/>
      <c r="D5881" s="109"/>
      <c r="E5881" s="109"/>
      <c r="F5881" s="109"/>
      <c r="G5881" s="109"/>
      <c r="H5881" s="109"/>
      <c r="I5881" s="110"/>
    </row>
    <row r="5882" spans="2:9">
      <c r="B5882" s="109"/>
      <c r="C5882" s="109"/>
      <c r="D5882" s="109"/>
      <c r="E5882" s="109"/>
      <c r="F5882" s="109"/>
      <c r="G5882" s="109"/>
      <c r="H5882" s="109"/>
      <c r="I5882" s="110"/>
    </row>
    <row r="5883" spans="2:9">
      <c r="B5883" s="109"/>
      <c r="C5883" s="109"/>
      <c r="D5883" s="109"/>
      <c r="E5883" s="109"/>
      <c r="F5883" s="109"/>
      <c r="G5883" s="109"/>
      <c r="H5883" s="109"/>
      <c r="I5883" s="110"/>
    </row>
    <row r="5884" spans="2:9">
      <c r="B5884" s="109"/>
      <c r="C5884" s="109"/>
      <c r="D5884" s="109"/>
      <c r="E5884" s="109"/>
      <c r="F5884" s="109"/>
      <c r="G5884" s="109"/>
      <c r="H5884" s="109"/>
      <c r="I5884" s="110"/>
    </row>
    <row r="5885" spans="2:9">
      <c r="B5885" s="109"/>
      <c r="C5885" s="109"/>
      <c r="D5885" s="109"/>
      <c r="E5885" s="109"/>
      <c r="F5885" s="109"/>
      <c r="G5885" s="109"/>
      <c r="H5885" s="109"/>
      <c r="I5885" s="110"/>
    </row>
    <row r="5886" spans="2:9">
      <c r="B5886" s="109"/>
      <c r="C5886" s="109"/>
      <c r="D5886" s="109"/>
      <c r="E5886" s="109"/>
      <c r="F5886" s="109"/>
      <c r="G5886" s="109"/>
      <c r="H5886" s="109"/>
      <c r="I5886" s="110"/>
    </row>
    <row r="5887" spans="2:9">
      <c r="B5887" s="109"/>
      <c r="C5887" s="109"/>
      <c r="D5887" s="109"/>
      <c r="E5887" s="109"/>
      <c r="F5887" s="109"/>
      <c r="G5887" s="109"/>
      <c r="H5887" s="109"/>
      <c r="I5887" s="110"/>
    </row>
    <row r="5888" spans="2:9">
      <c r="B5888" s="109"/>
      <c r="C5888" s="109"/>
      <c r="D5888" s="109"/>
      <c r="E5888" s="109"/>
      <c r="F5888" s="109"/>
      <c r="G5888" s="109"/>
      <c r="H5888" s="109"/>
      <c r="I5888" s="110"/>
    </row>
    <row r="5889" spans="2:9">
      <c r="B5889" s="109"/>
      <c r="C5889" s="109"/>
      <c r="D5889" s="109"/>
      <c r="E5889" s="109"/>
      <c r="F5889" s="109"/>
      <c r="G5889" s="109"/>
      <c r="H5889" s="109"/>
      <c r="I5889" s="110"/>
    </row>
    <row r="5890" spans="2:9">
      <c r="B5890" s="109"/>
      <c r="C5890" s="109"/>
      <c r="D5890" s="109"/>
      <c r="E5890" s="109"/>
      <c r="F5890" s="109"/>
      <c r="G5890" s="109"/>
      <c r="H5890" s="109"/>
      <c r="I5890" s="110"/>
    </row>
    <row r="5891" spans="2:9">
      <c r="B5891" s="109"/>
      <c r="C5891" s="109"/>
      <c r="D5891" s="109"/>
      <c r="E5891" s="109"/>
      <c r="F5891" s="109"/>
      <c r="G5891" s="109"/>
      <c r="H5891" s="109"/>
      <c r="I5891" s="110"/>
    </row>
    <row r="5892" spans="2:9">
      <c r="B5892" s="109"/>
      <c r="C5892" s="109"/>
      <c r="D5892" s="109"/>
      <c r="E5892" s="109"/>
      <c r="F5892" s="109"/>
      <c r="G5892" s="109"/>
      <c r="H5892" s="109"/>
      <c r="I5892" s="110"/>
    </row>
    <row r="5893" spans="2:9">
      <c r="B5893" s="109"/>
      <c r="C5893" s="109"/>
      <c r="D5893" s="109"/>
      <c r="E5893" s="109"/>
      <c r="F5893" s="109"/>
      <c r="G5893" s="109"/>
      <c r="H5893" s="109"/>
      <c r="I5893" s="110"/>
    </row>
    <row r="5894" spans="2:9">
      <c r="B5894" s="109"/>
      <c r="C5894" s="109"/>
      <c r="D5894" s="109"/>
      <c r="E5894" s="109"/>
      <c r="F5894" s="109"/>
      <c r="G5894" s="109"/>
      <c r="H5894" s="109"/>
      <c r="I5894" s="110"/>
    </row>
    <row r="5895" spans="2:9">
      <c r="B5895" s="109"/>
      <c r="C5895" s="109"/>
      <c r="D5895" s="109"/>
      <c r="E5895" s="109"/>
      <c r="F5895" s="109"/>
      <c r="G5895" s="109"/>
      <c r="H5895" s="109"/>
      <c r="I5895" s="110"/>
    </row>
    <row r="5896" spans="2:9">
      <c r="B5896" s="109"/>
      <c r="C5896" s="109"/>
      <c r="D5896" s="109"/>
      <c r="E5896" s="109"/>
      <c r="F5896" s="109"/>
      <c r="G5896" s="109"/>
      <c r="H5896" s="109"/>
      <c r="I5896" s="110"/>
    </row>
    <row r="5897" spans="2:9">
      <c r="B5897" s="109"/>
      <c r="C5897" s="109"/>
      <c r="D5897" s="109"/>
      <c r="E5897" s="109"/>
      <c r="F5897" s="109"/>
      <c r="G5897" s="109"/>
      <c r="H5897" s="109"/>
      <c r="I5897" s="110"/>
    </row>
    <row r="5898" spans="2:9">
      <c r="B5898" s="109"/>
      <c r="C5898" s="109"/>
      <c r="D5898" s="109"/>
      <c r="E5898" s="109"/>
      <c r="F5898" s="109"/>
      <c r="G5898" s="109"/>
      <c r="H5898" s="109"/>
      <c r="I5898" s="110"/>
    </row>
    <row r="5899" spans="2:9">
      <c r="B5899" s="109"/>
      <c r="C5899" s="109"/>
      <c r="D5899" s="109"/>
      <c r="E5899" s="109"/>
      <c r="F5899" s="109"/>
      <c r="G5899" s="109"/>
      <c r="H5899" s="109"/>
      <c r="I5899" s="110"/>
    </row>
    <row r="5900" spans="2:9">
      <c r="B5900" s="109"/>
      <c r="C5900" s="109"/>
      <c r="D5900" s="109"/>
      <c r="E5900" s="109"/>
      <c r="F5900" s="109"/>
      <c r="G5900" s="109"/>
      <c r="H5900" s="109"/>
      <c r="I5900" s="110"/>
    </row>
    <row r="5901" spans="2:9">
      <c r="B5901" s="109"/>
      <c r="C5901" s="109"/>
      <c r="D5901" s="109"/>
      <c r="E5901" s="109"/>
      <c r="F5901" s="109"/>
      <c r="G5901" s="109"/>
      <c r="H5901" s="109"/>
      <c r="I5901" s="110"/>
    </row>
    <row r="5902" spans="2:9">
      <c r="B5902" s="109"/>
      <c r="C5902" s="109"/>
      <c r="D5902" s="109"/>
      <c r="E5902" s="109"/>
      <c r="F5902" s="109"/>
      <c r="G5902" s="109"/>
      <c r="H5902" s="109"/>
      <c r="I5902" s="110"/>
    </row>
    <row r="5903" spans="2:9">
      <c r="B5903" s="109"/>
      <c r="C5903" s="109"/>
      <c r="D5903" s="109"/>
      <c r="E5903" s="109"/>
      <c r="F5903" s="109"/>
      <c r="G5903" s="109"/>
      <c r="H5903" s="109"/>
      <c r="I5903" s="110"/>
    </row>
    <row r="5904" spans="2:9">
      <c r="B5904" s="109"/>
      <c r="C5904" s="109"/>
      <c r="D5904" s="109"/>
      <c r="E5904" s="109"/>
      <c r="F5904" s="109"/>
      <c r="G5904" s="109"/>
      <c r="H5904" s="109"/>
      <c r="I5904" s="110"/>
    </row>
    <row r="5905" spans="2:9">
      <c r="B5905" s="109"/>
      <c r="C5905" s="109"/>
      <c r="D5905" s="109"/>
      <c r="E5905" s="109"/>
      <c r="F5905" s="109"/>
      <c r="G5905" s="109"/>
      <c r="H5905" s="109"/>
      <c r="I5905" s="110"/>
    </row>
    <row r="5906" spans="2:9">
      <c r="B5906" s="109"/>
      <c r="C5906" s="109"/>
      <c r="D5906" s="109"/>
      <c r="E5906" s="109"/>
      <c r="F5906" s="109"/>
      <c r="G5906" s="109"/>
      <c r="H5906" s="109"/>
      <c r="I5906" s="110"/>
    </row>
    <row r="5907" spans="2:9">
      <c r="B5907" s="109"/>
      <c r="C5907" s="109"/>
      <c r="D5907" s="109"/>
      <c r="E5907" s="109"/>
      <c r="F5907" s="109"/>
      <c r="G5907" s="109"/>
      <c r="H5907" s="109"/>
      <c r="I5907" s="110"/>
    </row>
    <row r="5908" spans="2:9">
      <c r="B5908" s="109"/>
      <c r="C5908" s="109"/>
      <c r="D5908" s="109"/>
      <c r="E5908" s="109"/>
      <c r="F5908" s="109"/>
      <c r="G5908" s="109"/>
      <c r="H5908" s="109"/>
      <c r="I5908" s="110"/>
    </row>
    <row r="5909" spans="2:9">
      <c r="B5909" s="109"/>
      <c r="C5909" s="109"/>
      <c r="D5909" s="109"/>
      <c r="E5909" s="109"/>
      <c r="F5909" s="109"/>
      <c r="G5909" s="109"/>
      <c r="H5909" s="109"/>
      <c r="I5909" s="110"/>
    </row>
    <row r="5910" spans="2:9">
      <c r="B5910" s="109"/>
      <c r="C5910" s="109"/>
      <c r="D5910" s="109"/>
      <c r="E5910" s="109"/>
      <c r="F5910" s="109"/>
      <c r="G5910" s="109"/>
      <c r="H5910" s="109"/>
      <c r="I5910" s="110"/>
    </row>
    <row r="5911" spans="2:9">
      <c r="B5911" s="109"/>
      <c r="C5911" s="109"/>
      <c r="D5911" s="109"/>
      <c r="E5911" s="109"/>
      <c r="F5911" s="109"/>
      <c r="G5911" s="109"/>
      <c r="H5911" s="109"/>
      <c r="I5911" s="110"/>
    </row>
    <row r="5912" spans="2:9">
      <c r="B5912" s="109"/>
      <c r="C5912" s="109"/>
      <c r="D5912" s="109"/>
      <c r="E5912" s="109"/>
      <c r="F5912" s="109"/>
      <c r="G5912" s="109"/>
      <c r="H5912" s="109"/>
      <c r="I5912" s="110"/>
    </row>
    <row r="5913" spans="2:9">
      <c r="B5913" s="109"/>
      <c r="C5913" s="109"/>
      <c r="D5913" s="109"/>
      <c r="E5913" s="109"/>
      <c r="F5913" s="109"/>
      <c r="G5913" s="109"/>
      <c r="H5913" s="109"/>
      <c r="I5913" s="110"/>
    </row>
    <row r="5914" spans="2:9">
      <c r="B5914" s="109"/>
      <c r="C5914" s="109"/>
      <c r="D5914" s="109"/>
      <c r="E5914" s="109"/>
      <c r="F5914" s="109"/>
      <c r="G5914" s="109"/>
      <c r="H5914" s="109"/>
      <c r="I5914" s="110"/>
    </row>
    <row r="5915" spans="2:9">
      <c r="B5915" s="109"/>
      <c r="C5915" s="109"/>
      <c r="D5915" s="109"/>
      <c r="E5915" s="109"/>
      <c r="F5915" s="109"/>
      <c r="G5915" s="109"/>
      <c r="H5915" s="109"/>
      <c r="I5915" s="110"/>
    </row>
    <row r="5916" spans="2:9">
      <c r="B5916" s="109"/>
      <c r="C5916" s="109"/>
      <c r="D5916" s="109"/>
      <c r="E5916" s="109"/>
      <c r="F5916" s="109"/>
      <c r="G5916" s="109"/>
      <c r="H5916" s="109"/>
      <c r="I5916" s="110"/>
    </row>
    <row r="5917" spans="2:9">
      <c r="B5917" s="109"/>
      <c r="C5917" s="109"/>
      <c r="D5917" s="109"/>
      <c r="E5917" s="109"/>
      <c r="F5917" s="109"/>
      <c r="G5917" s="109"/>
      <c r="H5917" s="109"/>
      <c r="I5917" s="110"/>
    </row>
    <row r="5918" spans="2:9">
      <c r="B5918" s="109"/>
      <c r="C5918" s="109"/>
      <c r="D5918" s="109"/>
      <c r="E5918" s="109"/>
      <c r="F5918" s="109"/>
      <c r="G5918" s="109"/>
      <c r="H5918" s="109"/>
      <c r="I5918" s="110"/>
    </row>
    <row r="5919" spans="2:9">
      <c r="B5919" s="109"/>
      <c r="C5919" s="109"/>
      <c r="D5919" s="109"/>
      <c r="E5919" s="109"/>
      <c r="F5919" s="109"/>
      <c r="G5919" s="109"/>
      <c r="H5919" s="109"/>
      <c r="I5919" s="110"/>
    </row>
    <row r="5920" spans="2:9">
      <c r="B5920" s="109"/>
      <c r="C5920" s="109"/>
      <c r="D5920" s="109"/>
      <c r="E5920" s="109"/>
      <c r="F5920" s="109"/>
      <c r="G5920" s="109"/>
      <c r="H5920" s="109"/>
      <c r="I5920" s="110"/>
    </row>
    <row r="5921" spans="2:9">
      <c r="B5921" s="109"/>
      <c r="C5921" s="109"/>
      <c r="D5921" s="109"/>
      <c r="E5921" s="109"/>
      <c r="F5921" s="109"/>
      <c r="G5921" s="109"/>
      <c r="H5921" s="109"/>
      <c r="I5921" s="110"/>
    </row>
    <row r="5922" spans="2:9">
      <c r="B5922" s="109"/>
      <c r="C5922" s="109"/>
      <c r="D5922" s="109"/>
      <c r="E5922" s="109"/>
      <c r="F5922" s="109"/>
      <c r="G5922" s="109"/>
      <c r="H5922" s="109"/>
      <c r="I5922" s="110"/>
    </row>
    <row r="5923" spans="2:9">
      <c r="B5923" s="109"/>
      <c r="C5923" s="109"/>
      <c r="D5923" s="109"/>
      <c r="E5923" s="109"/>
      <c r="F5923" s="109"/>
      <c r="G5923" s="109"/>
      <c r="H5923" s="109"/>
      <c r="I5923" s="110"/>
    </row>
    <row r="5924" spans="2:9">
      <c r="B5924" s="109"/>
      <c r="C5924" s="109"/>
      <c r="D5924" s="109"/>
      <c r="E5924" s="109"/>
      <c r="F5924" s="109"/>
      <c r="G5924" s="109"/>
      <c r="H5924" s="109"/>
      <c r="I5924" s="110"/>
    </row>
    <row r="5925" spans="2:9">
      <c r="B5925" s="109"/>
      <c r="C5925" s="109"/>
      <c r="D5925" s="109"/>
      <c r="E5925" s="109"/>
      <c r="F5925" s="109"/>
      <c r="G5925" s="109"/>
      <c r="H5925" s="109"/>
      <c r="I5925" s="110"/>
    </row>
    <row r="5926" spans="2:9">
      <c r="B5926" s="109"/>
      <c r="C5926" s="109"/>
      <c r="D5926" s="109"/>
      <c r="E5926" s="109"/>
      <c r="F5926" s="109"/>
      <c r="G5926" s="109"/>
      <c r="H5926" s="109"/>
      <c r="I5926" s="110"/>
    </row>
    <row r="5927" spans="2:9">
      <c r="B5927" s="109"/>
      <c r="C5927" s="109"/>
      <c r="D5927" s="109"/>
      <c r="E5927" s="109"/>
      <c r="F5927" s="109"/>
      <c r="G5927" s="109"/>
      <c r="H5927" s="109"/>
      <c r="I5927" s="110"/>
    </row>
    <row r="5928" spans="2:9">
      <c r="B5928" s="109"/>
      <c r="C5928" s="109"/>
      <c r="D5928" s="109"/>
      <c r="E5928" s="109"/>
      <c r="F5928" s="109"/>
      <c r="G5928" s="109"/>
      <c r="H5928" s="109"/>
      <c r="I5928" s="110"/>
    </row>
    <row r="5929" spans="2:9">
      <c r="B5929" s="109"/>
      <c r="C5929" s="109"/>
      <c r="D5929" s="109"/>
      <c r="E5929" s="109"/>
      <c r="F5929" s="109"/>
      <c r="G5929" s="109"/>
      <c r="H5929" s="109"/>
      <c r="I5929" s="110"/>
    </row>
    <row r="5930" spans="2:9">
      <c r="B5930" s="109"/>
      <c r="C5930" s="109"/>
      <c r="D5930" s="109"/>
      <c r="E5930" s="109"/>
      <c r="F5930" s="109"/>
      <c r="G5930" s="109"/>
      <c r="H5930" s="109"/>
      <c r="I5930" s="110"/>
    </row>
    <row r="5931" spans="2:9">
      <c r="B5931" s="109"/>
      <c r="C5931" s="109"/>
      <c r="D5931" s="109"/>
      <c r="E5931" s="109"/>
      <c r="F5931" s="109"/>
      <c r="G5931" s="109"/>
      <c r="H5931" s="109"/>
      <c r="I5931" s="110"/>
    </row>
    <row r="5932" spans="2:9">
      <c r="B5932" s="109"/>
      <c r="C5932" s="109"/>
      <c r="D5932" s="109"/>
      <c r="E5932" s="109"/>
      <c r="F5932" s="109"/>
      <c r="G5932" s="109"/>
      <c r="H5932" s="109"/>
      <c r="I5932" s="110"/>
    </row>
    <row r="5933" spans="2:9">
      <c r="B5933" s="109"/>
      <c r="C5933" s="109"/>
      <c r="D5933" s="109"/>
      <c r="E5933" s="109"/>
      <c r="F5933" s="109"/>
      <c r="G5933" s="109"/>
      <c r="H5933" s="109"/>
      <c r="I5933" s="110"/>
    </row>
    <row r="5934" spans="2:9">
      <c r="B5934" s="109"/>
      <c r="C5934" s="109"/>
      <c r="D5934" s="109"/>
      <c r="E5934" s="109"/>
      <c r="F5934" s="109"/>
      <c r="G5934" s="109"/>
      <c r="H5934" s="109"/>
      <c r="I5934" s="110"/>
    </row>
    <row r="5935" spans="2:9">
      <c r="B5935" s="109"/>
      <c r="C5935" s="109"/>
      <c r="D5935" s="109"/>
      <c r="E5935" s="109"/>
      <c r="F5935" s="109"/>
      <c r="G5935" s="109"/>
      <c r="H5935" s="109"/>
      <c r="I5935" s="110"/>
    </row>
    <row r="5936" spans="2:9">
      <c r="B5936" s="109"/>
      <c r="C5936" s="109"/>
      <c r="D5936" s="109"/>
      <c r="E5936" s="109"/>
      <c r="F5936" s="109"/>
      <c r="G5936" s="109"/>
      <c r="H5936" s="109"/>
      <c r="I5936" s="110"/>
    </row>
    <row r="5937" spans="2:9">
      <c r="B5937" s="109"/>
      <c r="C5937" s="109"/>
      <c r="D5937" s="109"/>
      <c r="E5937" s="109"/>
      <c r="F5937" s="109"/>
      <c r="G5937" s="109"/>
      <c r="H5937" s="109"/>
      <c r="I5937" s="110"/>
    </row>
    <row r="5938" spans="2:9">
      <c r="B5938" s="109"/>
      <c r="C5938" s="109"/>
      <c r="D5938" s="109"/>
      <c r="E5938" s="109"/>
      <c r="F5938" s="109"/>
      <c r="G5938" s="109"/>
      <c r="H5938" s="109"/>
      <c r="I5938" s="110"/>
    </row>
    <row r="5939" spans="2:9">
      <c r="B5939" s="109"/>
      <c r="C5939" s="109"/>
      <c r="D5939" s="109"/>
      <c r="E5939" s="109"/>
      <c r="F5939" s="109"/>
      <c r="G5939" s="109"/>
      <c r="H5939" s="109"/>
      <c r="I5939" s="110"/>
    </row>
    <row r="5940" spans="2:9">
      <c r="B5940" s="109"/>
      <c r="C5940" s="109"/>
      <c r="D5940" s="109"/>
      <c r="E5940" s="109"/>
      <c r="F5940" s="109"/>
      <c r="G5940" s="109"/>
      <c r="H5940" s="109"/>
      <c r="I5940" s="110"/>
    </row>
    <row r="5941" spans="2:9">
      <c r="B5941" s="109"/>
      <c r="C5941" s="109"/>
      <c r="D5941" s="109"/>
      <c r="E5941" s="109"/>
      <c r="F5941" s="109"/>
      <c r="G5941" s="109"/>
      <c r="H5941" s="109"/>
      <c r="I5941" s="110"/>
    </row>
    <row r="5942" spans="2:9">
      <c r="B5942" s="109"/>
      <c r="C5942" s="109"/>
      <c r="D5942" s="109"/>
      <c r="E5942" s="109"/>
      <c r="F5942" s="109"/>
      <c r="G5942" s="109"/>
      <c r="H5942" s="109"/>
      <c r="I5942" s="110"/>
    </row>
    <row r="5943" spans="2:9">
      <c r="B5943" s="109"/>
      <c r="C5943" s="109"/>
      <c r="D5943" s="109"/>
      <c r="E5943" s="109"/>
      <c r="F5943" s="109"/>
      <c r="G5943" s="109"/>
      <c r="H5943" s="109"/>
      <c r="I5943" s="110"/>
    </row>
    <row r="5944" spans="2:9">
      <c r="B5944" s="109"/>
      <c r="C5944" s="109"/>
      <c r="D5944" s="109"/>
      <c r="E5944" s="109"/>
      <c r="F5944" s="109"/>
      <c r="G5944" s="109"/>
      <c r="H5944" s="109"/>
      <c r="I5944" s="110"/>
    </row>
    <row r="5945" spans="2:9">
      <c r="B5945" s="109"/>
      <c r="C5945" s="109"/>
      <c r="D5945" s="109"/>
      <c r="E5945" s="109"/>
      <c r="F5945" s="109"/>
      <c r="G5945" s="109"/>
      <c r="H5945" s="109"/>
      <c r="I5945" s="110"/>
    </row>
    <row r="5946" spans="2:9">
      <c r="B5946" s="109"/>
      <c r="C5946" s="109"/>
      <c r="D5946" s="109"/>
      <c r="E5946" s="109"/>
      <c r="F5946" s="109"/>
      <c r="G5946" s="109"/>
      <c r="H5946" s="109"/>
      <c r="I5946" s="110"/>
    </row>
    <row r="5947" spans="2:9">
      <c r="B5947" s="109"/>
      <c r="C5947" s="109"/>
      <c r="D5947" s="109"/>
      <c r="E5947" s="109"/>
      <c r="F5947" s="109"/>
      <c r="G5947" s="109"/>
      <c r="H5947" s="109"/>
      <c r="I5947" s="110"/>
    </row>
    <row r="5948" spans="2:9">
      <c r="B5948" s="109"/>
      <c r="C5948" s="109"/>
      <c r="D5948" s="109"/>
      <c r="E5948" s="109"/>
      <c r="F5948" s="109"/>
      <c r="G5948" s="109"/>
      <c r="H5948" s="109"/>
      <c r="I5948" s="110"/>
    </row>
    <row r="5949" spans="2:9">
      <c r="B5949" s="109"/>
      <c r="C5949" s="109"/>
      <c r="D5949" s="109"/>
      <c r="E5949" s="109"/>
      <c r="F5949" s="109"/>
      <c r="G5949" s="109"/>
      <c r="H5949" s="109"/>
      <c r="I5949" s="110"/>
    </row>
    <row r="5950" spans="2:9">
      <c r="B5950" s="109"/>
      <c r="C5950" s="109"/>
      <c r="D5950" s="109"/>
      <c r="E5950" s="109"/>
      <c r="F5950" s="109"/>
      <c r="G5950" s="109"/>
      <c r="H5950" s="109"/>
      <c r="I5950" s="110"/>
    </row>
    <row r="5951" spans="2:9">
      <c r="B5951" s="109"/>
      <c r="C5951" s="109"/>
      <c r="D5951" s="109"/>
      <c r="E5951" s="109"/>
      <c r="F5951" s="109"/>
      <c r="G5951" s="109"/>
      <c r="H5951" s="109"/>
      <c r="I5951" s="110"/>
    </row>
    <row r="5952" spans="2:9">
      <c r="B5952" s="109"/>
      <c r="C5952" s="109"/>
      <c r="D5952" s="109"/>
      <c r="E5952" s="109"/>
      <c r="F5952" s="109"/>
      <c r="G5952" s="109"/>
      <c r="H5952" s="109"/>
      <c r="I5952" s="110"/>
    </row>
    <row r="5953" spans="2:9">
      <c r="B5953" s="109"/>
      <c r="C5953" s="109"/>
      <c r="D5953" s="109"/>
      <c r="E5953" s="109"/>
      <c r="F5953" s="109"/>
      <c r="G5953" s="109"/>
      <c r="H5953" s="109"/>
      <c r="I5953" s="110"/>
    </row>
    <row r="5954" spans="2:9">
      <c r="B5954" s="109"/>
      <c r="C5954" s="109"/>
      <c r="D5954" s="109"/>
      <c r="E5954" s="109"/>
      <c r="F5954" s="109"/>
      <c r="G5954" s="109"/>
      <c r="H5954" s="109"/>
      <c r="I5954" s="110"/>
    </row>
    <row r="5955" spans="2:9">
      <c r="B5955" s="109"/>
      <c r="C5955" s="109"/>
      <c r="D5955" s="109"/>
      <c r="E5955" s="109"/>
      <c r="F5955" s="109"/>
      <c r="G5955" s="109"/>
      <c r="H5955" s="109"/>
      <c r="I5955" s="110"/>
    </row>
    <row r="5956" spans="2:9">
      <c r="B5956" s="109"/>
      <c r="C5956" s="109"/>
      <c r="D5956" s="109"/>
      <c r="E5956" s="109"/>
      <c r="F5956" s="109"/>
      <c r="G5956" s="109"/>
      <c r="H5956" s="109"/>
      <c r="I5956" s="110"/>
    </row>
    <row r="5957" spans="2:9">
      <c r="B5957" s="109"/>
      <c r="C5957" s="109"/>
      <c r="D5957" s="109"/>
      <c r="E5957" s="109"/>
      <c r="F5957" s="109"/>
      <c r="G5957" s="109"/>
      <c r="H5957" s="109"/>
      <c r="I5957" s="110"/>
    </row>
    <row r="5958" spans="2:9">
      <c r="B5958" s="109"/>
      <c r="C5958" s="109"/>
      <c r="D5958" s="109"/>
      <c r="E5958" s="109"/>
      <c r="F5958" s="109"/>
      <c r="G5958" s="109"/>
      <c r="H5958" s="109"/>
      <c r="I5958" s="110"/>
    </row>
    <row r="5959" spans="2:9">
      <c r="B5959" s="109"/>
      <c r="C5959" s="109"/>
      <c r="D5959" s="109"/>
      <c r="E5959" s="109"/>
      <c r="F5959" s="109"/>
      <c r="G5959" s="109"/>
      <c r="H5959" s="109"/>
      <c r="I5959" s="110"/>
    </row>
    <row r="5960" spans="2:9">
      <c r="B5960" s="109"/>
      <c r="C5960" s="109"/>
      <c r="D5960" s="109"/>
      <c r="E5960" s="109"/>
      <c r="F5960" s="109"/>
      <c r="G5960" s="109"/>
      <c r="H5960" s="109"/>
      <c r="I5960" s="110"/>
    </row>
    <row r="5961" spans="2:9">
      <c r="B5961" s="109"/>
      <c r="C5961" s="109"/>
      <c r="D5961" s="109"/>
      <c r="E5961" s="109"/>
      <c r="F5961" s="109"/>
      <c r="G5961" s="109"/>
      <c r="H5961" s="109"/>
      <c r="I5961" s="110"/>
    </row>
    <row r="5962" spans="2:9">
      <c r="B5962" s="109"/>
      <c r="C5962" s="109"/>
      <c r="D5962" s="109"/>
      <c r="E5962" s="109"/>
      <c r="F5962" s="109"/>
      <c r="G5962" s="109"/>
      <c r="H5962" s="109"/>
      <c r="I5962" s="110"/>
    </row>
    <row r="5963" spans="2:9">
      <c r="B5963" s="109"/>
      <c r="C5963" s="109"/>
      <c r="D5963" s="109"/>
      <c r="E5963" s="109"/>
      <c r="F5963" s="109"/>
      <c r="G5963" s="109"/>
      <c r="H5963" s="109"/>
      <c r="I5963" s="110"/>
    </row>
    <row r="5964" spans="2:9">
      <c r="B5964" s="109"/>
      <c r="C5964" s="109"/>
      <c r="D5964" s="109"/>
      <c r="E5964" s="109"/>
      <c r="F5964" s="109"/>
      <c r="G5964" s="109"/>
      <c r="H5964" s="109"/>
      <c r="I5964" s="110"/>
    </row>
    <row r="5965" spans="2:9">
      <c r="B5965" s="109"/>
      <c r="C5965" s="109"/>
      <c r="D5965" s="109"/>
      <c r="E5965" s="109"/>
      <c r="F5965" s="109"/>
      <c r="G5965" s="109"/>
      <c r="H5965" s="109"/>
      <c r="I5965" s="110"/>
    </row>
    <row r="5966" spans="2:9">
      <c r="B5966" s="109"/>
      <c r="C5966" s="109"/>
      <c r="D5966" s="109"/>
      <c r="E5966" s="109"/>
      <c r="F5966" s="109"/>
      <c r="G5966" s="109"/>
      <c r="H5966" s="109"/>
      <c r="I5966" s="110"/>
    </row>
    <row r="5967" spans="2:9">
      <c r="B5967" s="109"/>
      <c r="C5967" s="109"/>
      <c r="D5967" s="109"/>
      <c r="E5967" s="109"/>
      <c r="F5967" s="109"/>
      <c r="G5967" s="109"/>
      <c r="H5967" s="109"/>
      <c r="I5967" s="110"/>
    </row>
    <row r="5968" spans="2:9">
      <c r="B5968" s="109"/>
      <c r="C5968" s="109"/>
      <c r="D5968" s="109"/>
      <c r="E5968" s="109"/>
      <c r="F5968" s="109"/>
      <c r="G5968" s="109"/>
      <c r="H5968" s="109"/>
      <c r="I5968" s="110"/>
    </row>
    <row r="5969" spans="2:9">
      <c r="B5969" s="109"/>
      <c r="C5969" s="109"/>
      <c r="D5969" s="109"/>
      <c r="E5969" s="109"/>
      <c r="F5969" s="109"/>
      <c r="G5969" s="109"/>
      <c r="H5969" s="109"/>
      <c r="I5969" s="110"/>
    </row>
    <row r="5970" spans="2:9">
      <c r="B5970" s="109"/>
      <c r="C5970" s="109"/>
      <c r="D5970" s="109"/>
      <c r="E5970" s="109"/>
      <c r="F5970" s="109"/>
      <c r="G5970" s="109"/>
      <c r="H5970" s="109"/>
      <c r="I5970" s="110"/>
    </row>
    <row r="5971" spans="2:9">
      <c r="B5971" s="109"/>
      <c r="C5971" s="109"/>
      <c r="D5971" s="109"/>
      <c r="E5971" s="109"/>
      <c r="F5971" s="109"/>
      <c r="G5971" s="109"/>
      <c r="H5971" s="109"/>
      <c r="I5971" s="110"/>
    </row>
    <row r="5972" spans="2:9">
      <c r="B5972" s="109"/>
      <c r="C5972" s="109"/>
      <c r="D5972" s="109"/>
      <c r="E5972" s="109"/>
      <c r="F5972" s="109"/>
      <c r="G5972" s="109"/>
      <c r="H5972" s="109"/>
      <c r="I5972" s="110"/>
    </row>
    <row r="5973" spans="2:9">
      <c r="B5973" s="109"/>
      <c r="C5973" s="109"/>
      <c r="D5973" s="109"/>
      <c r="E5973" s="109"/>
      <c r="F5973" s="109"/>
      <c r="G5973" s="109"/>
      <c r="H5973" s="109"/>
      <c r="I5973" s="110"/>
    </row>
    <row r="5974" spans="2:9">
      <c r="B5974" s="109"/>
      <c r="C5974" s="109"/>
      <c r="D5974" s="109"/>
      <c r="E5974" s="109"/>
      <c r="F5974" s="109"/>
      <c r="G5974" s="109"/>
      <c r="H5974" s="109"/>
      <c r="I5974" s="110"/>
    </row>
    <row r="5975" spans="2:9">
      <c r="B5975" s="109"/>
      <c r="C5975" s="109"/>
      <c r="D5975" s="109"/>
      <c r="E5975" s="109"/>
      <c r="F5975" s="109"/>
      <c r="G5975" s="109"/>
      <c r="H5975" s="109"/>
      <c r="I5975" s="110"/>
    </row>
    <row r="5976" spans="2:9">
      <c r="B5976" s="109"/>
      <c r="C5976" s="109"/>
      <c r="D5976" s="109"/>
      <c r="E5976" s="109"/>
      <c r="F5976" s="109"/>
      <c r="G5976" s="109"/>
      <c r="H5976" s="109"/>
      <c r="I5976" s="110"/>
    </row>
    <row r="5977" spans="2:9">
      <c r="B5977" s="109"/>
      <c r="C5977" s="109"/>
      <c r="D5977" s="109"/>
      <c r="E5977" s="109"/>
      <c r="F5977" s="109"/>
      <c r="G5977" s="109"/>
      <c r="H5977" s="109"/>
      <c r="I5977" s="110"/>
    </row>
    <row r="5978" spans="2:9">
      <c r="B5978" s="109"/>
      <c r="C5978" s="109"/>
      <c r="D5978" s="109"/>
      <c r="E5978" s="109"/>
      <c r="F5978" s="109"/>
      <c r="G5978" s="109"/>
      <c r="H5978" s="109"/>
      <c r="I5978" s="110"/>
    </row>
    <row r="5979" spans="2:9">
      <c r="B5979" s="109"/>
      <c r="C5979" s="109"/>
      <c r="D5979" s="109"/>
      <c r="E5979" s="109"/>
      <c r="F5979" s="109"/>
      <c r="G5979" s="109"/>
      <c r="H5979" s="109"/>
      <c r="I5979" s="110"/>
    </row>
    <row r="5980" spans="2:9">
      <c r="B5980" s="109"/>
      <c r="C5980" s="109"/>
      <c r="D5980" s="109"/>
      <c r="E5980" s="109"/>
      <c r="F5980" s="109"/>
      <c r="G5980" s="109"/>
      <c r="H5980" s="109"/>
      <c r="I5980" s="110"/>
    </row>
    <row r="5981" spans="2:9">
      <c r="B5981" s="109"/>
      <c r="C5981" s="109"/>
      <c r="D5981" s="109"/>
      <c r="E5981" s="109"/>
      <c r="F5981" s="109"/>
      <c r="G5981" s="109"/>
      <c r="H5981" s="109"/>
      <c r="I5981" s="110"/>
    </row>
    <row r="5982" spans="2:9">
      <c r="B5982" s="109"/>
      <c r="C5982" s="109"/>
      <c r="D5982" s="109"/>
      <c r="E5982" s="109"/>
      <c r="F5982" s="109"/>
      <c r="G5982" s="109"/>
      <c r="H5982" s="109"/>
      <c r="I5982" s="110"/>
    </row>
    <row r="5983" spans="2:9">
      <c r="B5983" s="109"/>
      <c r="C5983" s="109"/>
      <c r="D5983" s="109"/>
      <c r="E5983" s="109"/>
      <c r="F5983" s="109"/>
      <c r="G5983" s="109"/>
      <c r="H5983" s="109"/>
      <c r="I5983" s="110"/>
    </row>
    <row r="5984" spans="2:9">
      <c r="B5984" s="109"/>
      <c r="C5984" s="109"/>
      <c r="D5984" s="109"/>
      <c r="E5984" s="109"/>
      <c r="F5984" s="109"/>
      <c r="G5984" s="109"/>
      <c r="H5984" s="109"/>
      <c r="I5984" s="110"/>
    </row>
    <row r="5985" spans="2:9">
      <c r="B5985" s="109"/>
      <c r="C5985" s="109"/>
      <c r="D5985" s="109"/>
      <c r="E5985" s="109"/>
      <c r="F5985" s="109"/>
      <c r="G5985" s="109"/>
      <c r="H5985" s="109"/>
      <c r="I5985" s="110"/>
    </row>
    <row r="5986" spans="2:9">
      <c r="B5986" s="109"/>
      <c r="C5986" s="109"/>
      <c r="D5986" s="109"/>
      <c r="E5986" s="109"/>
      <c r="F5986" s="109"/>
      <c r="G5986" s="109"/>
      <c r="H5986" s="109"/>
      <c r="I5986" s="110"/>
    </row>
    <row r="5987" spans="2:9">
      <c r="B5987" s="109"/>
      <c r="C5987" s="109"/>
      <c r="D5987" s="109"/>
      <c r="E5987" s="109"/>
      <c r="F5987" s="109"/>
      <c r="G5987" s="109"/>
      <c r="H5987" s="109"/>
      <c r="I5987" s="110"/>
    </row>
    <row r="5988" spans="2:9">
      <c r="B5988" s="109"/>
      <c r="C5988" s="109"/>
      <c r="D5988" s="109"/>
      <c r="E5988" s="109"/>
      <c r="F5988" s="109"/>
      <c r="G5988" s="109"/>
      <c r="H5988" s="109"/>
      <c r="I5988" s="110"/>
    </row>
    <row r="5989" spans="2:9">
      <c r="B5989" s="109"/>
      <c r="C5989" s="109"/>
      <c r="D5989" s="109"/>
      <c r="E5989" s="109"/>
      <c r="F5989" s="109"/>
      <c r="G5989" s="109"/>
      <c r="H5989" s="109"/>
      <c r="I5989" s="110"/>
    </row>
    <row r="5990" spans="2:9">
      <c r="B5990" s="109"/>
      <c r="C5990" s="109"/>
      <c r="D5990" s="109"/>
      <c r="E5990" s="109"/>
      <c r="F5990" s="109"/>
      <c r="G5990" s="109"/>
      <c r="H5990" s="109"/>
      <c r="I5990" s="110"/>
    </row>
    <row r="5991" spans="2:9">
      <c r="B5991" s="109"/>
      <c r="C5991" s="109"/>
      <c r="D5991" s="109"/>
      <c r="E5991" s="109"/>
      <c r="F5991" s="109"/>
      <c r="G5991" s="109"/>
      <c r="H5991" s="109"/>
      <c r="I5991" s="110"/>
    </row>
    <row r="5992" spans="2:9">
      <c r="B5992" s="109"/>
      <c r="C5992" s="109"/>
      <c r="D5992" s="109"/>
      <c r="E5992" s="109"/>
      <c r="F5992" s="109"/>
      <c r="G5992" s="109"/>
      <c r="H5992" s="109"/>
      <c r="I5992" s="110"/>
    </row>
    <row r="5993" spans="2:9">
      <c r="B5993" s="109"/>
      <c r="C5993" s="109"/>
      <c r="D5993" s="109"/>
      <c r="E5993" s="109"/>
      <c r="F5993" s="109"/>
      <c r="G5993" s="109"/>
      <c r="H5993" s="109"/>
      <c r="I5993" s="110"/>
    </row>
    <row r="5994" spans="2:9">
      <c r="B5994" s="109"/>
      <c r="C5994" s="109"/>
      <c r="D5994" s="109"/>
      <c r="E5994" s="109"/>
      <c r="F5994" s="109"/>
      <c r="G5994" s="109"/>
      <c r="H5994" s="109"/>
      <c r="I5994" s="110"/>
    </row>
    <row r="5995" spans="2:9">
      <c r="B5995" s="109"/>
      <c r="C5995" s="109"/>
      <c r="D5995" s="109"/>
      <c r="E5995" s="109"/>
      <c r="F5995" s="109"/>
      <c r="G5995" s="109"/>
      <c r="H5995" s="109"/>
      <c r="I5995" s="110"/>
    </row>
    <row r="5996" spans="2:9">
      <c r="B5996" s="109"/>
      <c r="C5996" s="109"/>
      <c r="D5996" s="109"/>
      <c r="E5996" s="109"/>
      <c r="F5996" s="109"/>
      <c r="G5996" s="109"/>
      <c r="H5996" s="109"/>
      <c r="I5996" s="110"/>
    </row>
    <row r="5997" spans="2:9">
      <c r="B5997" s="109"/>
      <c r="C5997" s="109"/>
      <c r="D5997" s="109"/>
      <c r="E5997" s="109"/>
      <c r="F5997" s="109"/>
      <c r="G5997" s="109"/>
      <c r="H5997" s="109"/>
      <c r="I5997" s="110"/>
    </row>
    <row r="5998" spans="2:9">
      <c r="B5998" s="109"/>
      <c r="C5998" s="109"/>
      <c r="D5998" s="109"/>
      <c r="E5998" s="109"/>
      <c r="F5998" s="109"/>
      <c r="G5998" s="109"/>
      <c r="H5998" s="109"/>
      <c r="I5998" s="110"/>
    </row>
    <row r="5999" spans="2:9">
      <c r="B5999" s="109"/>
      <c r="C5999" s="109"/>
      <c r="D5999" s="109"/>
      <c r="E5999" s="109"/>
      <c r="F5999" s="109"/>
      <c r="G5999" s="109"/>
      <c r="H5999" s="109"/>
      <c r="I5999" s="110"/>
    </row>
    <row r="6000" spans="2:9">
      <c r="B6000" s="109"/>
      <c r="C6000" s="109"/>
      <c r="D6000" s="109"/>
      <c r="E6000" s="109"/>
      <c r="F6000" s="109"/>
      <c r="G6000" s="109"/>
      <c r="H6000" s="109"/>
      <c r="I6000" s="110"/>
    </row>
    <row r="6001" spans="2:9">
      <c r="B6001" s="109"/>
      <c r="C6001" s="109"/>
      <c r="D6001" s="109"/>
      <c r="E6001" s="109"/>
      <c r="F6001" s="109"/>
      <c r="G6001" s="109"/>
      <c r="H6001" s="109"/>
      <c r="I6001" s="110"/>
    </row>
    <row r="6002" spans="2:9">
      <c r="B6002" s="109"/>
      <c r="C6002" s="109"/>
      <c r="D6002" s="109"/>
      <c r="E6002" s="109"/>
      <c r="F6002" s="109"/>
      <c r="G6002" s="109"/>
      <c r="H6002" s="109"/>
      <c r="I6002" s="110"/>
    </row>
    <row r="6003" spans="2:9">
      <c r="B6003" s="109"/>
      <c r="C6003" s="109"/>
      <c r="D6003" s="109"/>
      <c r="E6003" s="109"/>
      <c r="F6003" s="109"/>
      <c r="G6003" s="109"/>
      <c r="H6003" s="109"/>
      <c r="I6003" s="110"/>
    </row>
    <row r="6004" spans="2:9">
      <c r="B6004" s="109"/>
      <c r="C6004" s="109"/>
      <c r="D6004" s="109"/>
      <c r="E6004" s="109"/>
      <c r="F6004" s="109"/>
      <c r="G6004" s="109"/>
      <c r="H6004" s="109"/>
      <c r="I6004" s="110"/>
    </row>
    <row r="6005" spans="2:9">
      <c r="B6005" s="109"/>
      <c r="C6005" s="109"/>
      <c r="D6005" s="109"/>
      <c r="E6005" s="109"/>
      <c r="F6005" s="109"/>
      <c r="G6005" s="109"/>
      <c r="H6005" s="109"/>
      <c r="I6005" s="110"/>
    </row>
    <row r="6006" spans="2:9">
      <c r="B6006" s="109"/>
      <c r="C6006" s="109"/>
      <c r="D6006" s="109"/>
      <c r="E6006" s="109"/>
      <c r="F6006" s="109"/>
      <c r="G6006" s="109"/>
      <c r="H6006" s="109"/>
      <c r="I6006" s="110"/>
    </row>
    <row r="6007" spans="2:9">
      <c r="B6007" s="109"/>
      <c r="C6007" s="109"/>
      <c r="D6007" s="109"/>
      <c r="E6007" s="109"/>
      <c r="F6007" s="109"/>
      <c r="G6007" s="109"/>
      <c r="H6007" s="109"/>
      <c r="I6007" s="110"/>
    </row>
    <row r="6008" spans="2:9">
      <c r="B6008" s="109"/>
      <c r="C6008" s="109"/>
      <c r="D6008" s="109"/>
      <c r="E6008" s="109"/>
      <c r="F6008" s="109"/>
      <c r="G6008" s="109"/>
      <c r="H6008" s="109"/>
      <c r="I6008" s="110"/>
    </row>
    <row r="6009" spans="2:9">
      <c r="B6009" s="109"/>
      <c r="C6009" s="109"/>
      <c r="D6009" s="109"/>
      <c r="E6009" s="109"/>
      <c r="F6009" s="109"/>
      <c r="G6009" s="109"/>
      <c r="H6009" s="109"/>
      <c r="I6009" s="110"/>
    </row>
    <row r="6010" spans="2:9">
      <c r="B6010" s="109"/>
      <c r="C6010" s="109"/>
      <c r="D6010" s="109"/>
      <c r="E6010" s="109"/>
      <c r="F6010" s="109"/>
      <c r="G6010" s="109"/>
      <c r="H6010" s="109"/>
      <c r="I6010" s="110"/>
    </row>
    <row r="6011" spans="2:9">
      <c r="B6011" s="109"/>
      <c r="C6011" s="109"/>
      <c r="D6011" s="109"/>
      <c r="E6011" s="109"/>
      <c r="F6011" s="109"/>
      <c r="G6011" s="109"/>
      <c r="H6011" s="109"/>
      <c r="I6011" s="110"/>
    </row>
    <row r="6012" spans="2:9">
      <c r="B6012" s="109"/>
      <c r="C6012" s="109"/>
      <c r="D6012" s="109"/>
      <c r="E6012" s="109"/>
      <c r="F6012" s="109"/>
      <c r="G6012" s="109"/>
      <c r="H6012" s="109"/>
      <c r="I6012" s="110"/>
    </row>
    <row r="6013" spans="2:9">
      <c r="B6013" s="109"/>
      <c r="C6013" s="109"/>
      <c r="D6013" s="109"/>
      <c r="E6013" s="109"/>
      <c r="F6013" s="109"/>
      <c r="G6013" s="109"/>
      <c r="H6013" s="109"/>
      <c r="I6013" s="110"/>
    </row>
    <row r="6014" spans="2:9">
      <c r="B6014" s="109"/>
      <c r="C6014" s="109"/>
      <c r="D6014" s="109"/>
      <c r="E6014" s="109"/>
      <c r="F6014" s="109"/>
      <c r="G6014" s="109"/>
      <c r="H6014" s="109"/>
      <c r="I6014" s="110"/>
    </row>
    <row r="6015" spans="2:9">
      <c r="B6015" s="109"/>
      <c r="C6015" s="109"/>
      <c r="D6015" s="109"/>
      <c r="E6015" s="109"/>
      <c r="F6015" s="109"/>
      <c r="G6015" s="109"/>
      <c r="H6015" s="109"/>
      <c r="I6015" s="110"/>
    </row>
    <row r="6016" spans="2:9">
      <c r="B6016" s="109"/>
      <c r="C6016" s="109"/>
      <c r="D6016" s="109"/>
      <c r="E6016" s="109"/>
      <c r="F6016" s="109"/>
      <c r="G6016" s="109"/>
      <c r="H6016" s="109"/>
      <c r="I6016" s="110"/>
    </row>
    <row r="6017" spans="2:9">
      <c r="B6017" s="109"/>
      <c r="C6017" s="109"/>
      <c r="D6017" s="109"/>
      <c r="E6017" s="109"/>
      <c r="F6017" s="109"/>
      <c r="G6017" s="109"/>
      <c r="H6017" s="109"/>
      <c r="I6017" s="110"/>
    </row>
    <row r="6018" spans="2:9">
      <c r="B6018" s="109"/>
      <c r="C6018" s="109"/>
      <c r="D6018" s="109"/>
      <c r="E6018" s="109"/>
      <c r="F6018" s="109"/>
      <c r="G6018" s="109"/>
      <c r="H6018" s="109"/>
      <c r="I6018" s="110"/>
    </row>
    <row r="6019" spans="2:9">
      <c r="B6019" s="109"/>
      <c r="C6019" s="109"/>
      <c r="D6019" s="109"/>
      <c r="E6019" s="109"/>
      <c r="F6019" s="109"/>
      <c r="G6019" s="109"/>
      <c r="H6019" s="109"/>
      <c r="I6019" s="110"/>
    </row>
    <row r="6020" spans="2:9">
      <c r="B6020" s="109"/>
      <c r="C6020" s="109"/>
      <c r="D6020" s="109"/>
      <c r="E6020" s="109"/>
      <c r="F6020" s="109"/>
      <c r="G6020" s="109"/>
      <c r="H6020" s="109"/>
      <c r="I6020" s="110"/>
    </row>
    <row r="6021" spans="2:9">
      <c r="B6021" s="109"/>
      <c r="C6021" s="109"/>
      <c r="D6021" s="109"/>
      <c r="E6021" s="109"/>
      <c r="F6021" s="109"/>
      <c r="G6021" s="109"/>
      <c r="H6021" s="109"/>
      <c r="I6021" s="110"/>
    </row>
    <row r="6022" spans="2:9">
      <c r="B6022" s="109"/>
      <c r="C6022" s="109"/>
      <c r="D6022" s="109"/>
      <c r="E6022" s="109"/>
      <c r="F6022" s="109"/>
      <c r="G6022" s="109"/>
      <c r="H6022" s="109"/>
      <c r="I6022" s="110"/>
    </row>
    <row r="6023" spans="2:9">
      <c r="B6023" s="109"/>
      <c r="C6023" s="109"/>
      <c r="D6023" s="109"/>
      <c r="E6023" s="109"/>
      <c r="F6023" s="109"/>
      <c r="G6023" s="109"/>
      <c r="H6023" s="109"/>
      <c r="I6023" s="110"/>
    </row>
    <row r="6024" spans="2:9">
      <c r="B6024" s="109"/>
      <c r="C6024" s="109"/>
      <c r="D6024" s="109"/>
      <c r="E6024" s="109"/>
      <c r="F6024" s="109"/>
      <c r="G6024" s="109"/>
      <c r="H6024" s="109"/>
      <c r="I6024" s="110"/>
    </row>
    <row r="6025" spans="2:9">
      <c r="B6025" s="109"/>
      <c r="C6025" s="109"/>
      <c r="D6025" s="109"/>
      <c r="E6025" s="109"/>
      <c r="F6025" s="109"/>
      <c r="G6025" s="109"/>
      <c r="H6025" s="109"/>
      <c r="I6025" s="110"/>
    </row>
    <row r="6026" spans="2:9">
      <c r="B6026" s="109"/>
      <c r="C6026" s="109"/>
      <c r="D6026" s="109"/>
      <c r="E6026" s="109"/>
      <c r="F6026" s="109"/>
      <c r="G6026" s="109"/>
      <c r="H6026" s="109"/>
      <c r="I6026" s="110"/>
    </row>
    <row r="6027" spans="2:9">
      <c r="B6027" s="109"/>
      <c r="C6027" s="109"/>
      <c r="D6027" s="109"/>
      <c r="E6027" s="109"/>
      <c r="F6027" s="109"/>
      <c r="G6027" s="109"/>
      <c r="H6027" s="109"/>
      <c r="I6027" s="110"/>
    </row>
    <row r="6028" spans="2:9">
      <c r="B6028" s="109"/>
      <c r="C6028" s="109"/>
      <c r="D6028" s="109"/>
      <c r="E6028" s="109"/>
      <c r="F6028" s="109"/>
      <c r="G6028" s="109"/>
      <c r="H6028" s="109"/>
      <c r="I6028" s="110"/>
    </row>
    <row r="6029" spans="2:9">
      <c r="B6029" s="109"/>
      <c r="C6029" s="109"/>
      <c r="D6029" s="109"/>
      <c r="E6029" s="109"/>
      <c r="F6029" s="109"/>
      <c r="G6029" s="109"/>
      <c r="H6029" s="109"/>
      <c r="I6029" s="110"/>
    </row>
    <row r="6030" spans="2:9">
      <c r="B6030" s="109"/>
      <c r="C6030" s="109"/>
      <c r="D6030" s="109"/>
      <c r="E6030" s="109"/>
      <c r="F6030" s="109"/>
      <c r="G6030" s="109"/>
      <c r="H6030" s="109"/>
      <c r="I6030" s="110"/>
    </row>
    <row r="6031" spans="2:9">
      <c r="B6031" s="109"/>
      <c r="C6031" s="109"/>
      <c r="D6031" s="109"/>
      <c r="E6031" s="109"/>
      <c r="F6031" s="109"/>
      <c r="G6031" s="109"/>
      <c r="H6031" s="109"/>
      <c r="I6031" s="110"/>
    </row>
    <row r="6032" spans="2:9">
      <c r="B6032" s="109"/>
      <c r="C6032" s="109"/>
      <c r="D6032" s="109"/>
      <c r="E6032" s="109"/>
      <c r="F6032" s="109"/>
      <c r="G6032" s="109"/>
      <c r="H6032" s="109"/>
      <c r="I6032" s="110"/>
    </row>
    <row r="6033" spans="2:9">
      <c r="B6033" s="109"/>
      <c r="C6033" s="109"/>
      <c r="D6033" s="109"/>
      <c r="E6033" s="109"/>
      <c r="F6033" s="109"/>
      <c r="G6033" s="109"/>
      <c r="H6033" s="109"/>
      <c r="I6033" s="110"/>
    </row>
    <row r="6034" spans="2:9">
      <c r="B6034" s="109"/>
      <c r="C6034" s="109"/>
      <c r="D6034" s="109"/>
      <c r="E6034" s="109"/>
      <c r="F6034" s="109"/>
      <c r="G6034" s="109"/>
      <c r="H6034" s="109"/>
      <c r="I6034" s="110"/>
    </row>
    <row r="6035" spans="2:9">
      <c r="B6035" s="109"/>
      <c r="C6035" s="109"/>
      <c r="D6035" s="109"/>
      <c r="E6035" s="109"/>
      <c r="F6035" s="109"/>
      <c r="G6035" s="109"/>
      <c r="H6035" s="109"/>
      <c r="I6035" s="110"/>
    </row>
    <row r="6036" spans="2:9">
      <c r="B6036" s="109"/>
      <c r="C6036" s="109"/>
      <c r="D6036" s="109"/>
      <c r="E6036" s="109"/>
      <c r="F6036" s="109"/>
      <c r="G6036" s="109"/>
      <c r="H6036" s="109"/>
      <c r="I6036" s="110"/>
    </row>
    <row r="6037" spans="2:9">
      <c r="B6037" s="109"/>
      <c r="C6037" s="109"/>
      <c r="D6037" s="109"/>
      <c r="E6037" s="109"/>
      <c r="F6037" s="109"/>
      <c r="G6037" s="109"/>
      <c r="H6037" s="109"/>
      <c r="I6037" s="110"/>
    </row>
    <row r="6038" spans="2:9">
      <c r="B6038" s="109"/>
      <c r="C6038" s="109"/>
      <c r="D6038" s="109"/>
      <c r="E6038" s="109"/>
      <c r="F6038" s="109"/>
      <c r="G6038" s="109"/>
      <c r="H6038" s="109"/>
      <c r="I6038" s="110"/>
    </row>
    <row r="6039" spans="2:9">
      <c r="B6039" s="109"/>
      <c r="C6039" s="109"/>
      <c r="D6039" s="109"/>
      <c r="E6039" s="109"/>
      <c r="F6039" s="109"/>
      <c r="G6039" s="109"/>
      <c r="H6039" s="109"/>
      <c r="I6039" s="110"/>
    </row>
    <row r="6040" spans="2:9">
      <c r="B6040" s="109"/>
      <c r="C6040" s="109"/>
      <c r="D6040" s="109"/>
      <c r="E6040" s="109"/>
      <c r="F6040" s="109"/>
      <c r="G6040" s="109"/>
      <c r="H6040" s="109"/>
      <c r="I6040" s="110"/>
    </row>
    <row r="6041" spans="2:9">
      <c r="B6041" s="109"/>
      <c r="C6041" s="109"/>
      <c r="D6041" s="109"/>
      <c r="E6041" s="109"/>
      <c r="F6041" s="109"/>
      <c r="G6041" s="109"/>
      <c r="H6041" s="109"/>
      <c r="I6041" s="110"/>
    </row>
    <row r="6042" spans="2:9">
      <c r="B6042" s="109"/>
      <c r="C6042" s="109"/>
      <c r="D6042" s="109"/>
      <c r="E6042" s="109"/>
      <c r="F6042" s="109"/>
      <c r="G6042" s="109"/>
      <c r="H6042" s="109"/>
      <c r="I6042" s="110"/>
    </row>
    <row r="6043" spans="2:9">
      <c r="B6043" s="109"/>
      <c r="C6043" s="109"/>
      <c r="D6043" s="109"/>
      <c r="E6043" s="109"/>
      <c r="F6043" s="109"/>
      <c r="G6043" s="109"/>
      <c r="H6043" s="109"/>
      <c r="I6043" s="110"/>
    </row>
    <row r="6044" spans="2:9">
      <c r="B6044" s="109"/>
      <c r="C6044" s="109"/>
      <c r="D6044" s="109"/>
      <c r="E6044" s="109"/>
      <c r="F6044" s="109"/>
      <c r="G6044" s="109"/>
      <c r="H6044" s="109"/>
      <c r="I6044" s="110"/>
    </row>
    <row r="6045" spans="2:9">
      <c r="B6045" s="109"/>
      <c r="C6045" s="109"/>
      <c r="D6045" s="109"/>
      <c r="E6045" s="109"/>
      <c r="F6045" s="109"/>
      <c r="G6045" s="109"/>
      <c r="H6045" s="109"/>
      <c r="I6045" s="110"/>
    </row>
    <row r="6046" spans="2:9">
      <c r="B6046" s="109"/>
      <c r="C6046" s="109"/>
      <c r="D6046" s="109"/>
      <c r="E6046" s="109"/>
      <c r="F6046" s="109"/>
      <c r="G6046" s="109"/>
      <c r="H6046" s="109"/>
      <c r="I6046" s="110"/>
    </row>
    <row r="6047" spans="2:9">
      <c r="B6047" s="109"/>
      <c r="C6047" s="109"/>
      <c r="D6047" s="109"/>
      <c r="E6047" s="109"/>
      <c r="F6047" s="109"/>
      <c r="G6047" s="109"/>
      <c r="H6047" s="109"/>
      <c r="I6047" s="110"/>
    </row>
    <row r="6048" spans="2:9">
      <c r="B6048" s="109"/>
      <c r="C6048" s="109"/>
      <c r="D6048" s="109"/>
      <c r="E6048" s="109"/>
      <c r="F6048" s="109"/>
      <c r="G6048" s="109"/>
      <c r="H6048" s="109"/>
      <c r="I6048" s="110"/>
    </row>
    <row r="6049" spans="2:9">
      <c r="B6049" s="109"/>
      <c r="C6049" s="109"/>
      <c r="D6049" s="109"/>
      <c r="E6049" s="109"/>
      <c r="F6049" s="109"/>
      <c r="G6049" s="109"/>
      <c r="H6049" s="109"/>
      <c r="I6049" s="110"/>
    </row>
    <row r="6050" spans="2:9">
      <c r="B6050" s="109"/>
      <c r="C6050" s="109"/>
      <c r="D6050" s="109"/>
      <c r="E6050" s="109"/>
      <c r="F6050" s="109"/>
      <c r="G6050" s="109"/>
      <c r="H6050" s="109"/>
      <c r="I6050" s="110"/>
    </row>
    <row r="6051" spans="2:9">
      <c r="B6051" s="109"/>
      <c r="C6051" s="109"/>
      <c r="D6051" s="109"/>
      <c r="E6051" s="109"/>
      <c r="F6051" s="109"/>
      <c r="G6051" s="109"/>
      <c r="H6051" s="109"/>
      <c r="I6051" s="110"/>
    </row>
    <row r="6052" spans="2:9">
      <c r="B6052" s="109"/>
      <c r="C6052" s="109"/>
      <c r="D6052" s="109"/>
      <c r="E6052" s="109"/>
      <c r="F6052" s="109"/>
      <c r="G6052" s="109"/>
      <c r="H6052" s="109"/>
      <c r="I6052" s="110"/>
    </row>
    <row r="6053" spans="2:9">
      <c r="B6053" s="109"/>
      <c r="C6053" s="109"/>
      <c r="D6053" s="109"/>
      <c r="E6053" s="109"/>
      <c r="F6053" s="109"/>
      <c r="G6053" s="109"/>
      <c r="H6053" s="109"/>
      <c r="I6053" s="110"/>
    </row>
    <row r="6054" spans="2:9">
      <c r="B6054" s="109"/>
      <c r="C6054" s="109"/>
      <c r="D6054" s="109"/>
      <c r="E6054" s="109"/>
      <c r="F6054" s="109"/>
      <c r="G6054" s="109"/>
      <c r="H6054" s="109"/>
      <c r="I6054" s="110"/>
    </row>
    <row r="6055" spans="2:9">
      <c r="B6055" s="109"/>
      <c r="C6055" s="109"/>
      <c r="D6055" s="109"/>
      <c r="E6055" s="109"/>
      <c r="F6055" s="109"/>
      <c r="G6055" s="109"/>
      <c r="H6055" s="109"/>
      <c r="I6055" s="110"/>
    </row>
    <row r="6056" spans="2:9">
      <c r="B6056" s="109"/>
      <c r="C6056" s="109"/>
      <c r="D6056" s="109"/>
      <c r="E6056" s="109"/>
      <c r="F6056" s="109"/>
      <c r="G6056" s="109"/>
      <c r="H6056" s="109"/>
      <c r="I6056" s="110"/>
    </row>
    <row r="6057" spans="2:9">
      <c r="B6057" s="109"/>
      <c r="C6057" s="109"/>
      <c r="D6057" s="109"/>
      <c r="E6057" s="109"/>
      <c r="F6057" s="109"/>
      <c r="G6057" s="109"/>
      <c r="H6057" s="109"/>
      <c r="I6057" s="110"/>
    </row>
    <row r="6058" spans="2:9">
      <c r="B6058" s="109"/>
      <c r="C6058" s="109"/>
      <c r="D6058" s="109"/>
      <c r="E6058" s="109"/>
      <c r="F6058" s="109"/>
      <c r="G6058" s="109"/>
      <c r="H6058" s="109"/>
      <c r="I6058" s="110"/>
    </row>
    <row r="6059" spans="2:9">
      <c r="B6059" s="109"/>
      <c r="C6059" s="109"/>
      <c r="D6059" s="109"/>
      <c r="E6059" s="109"/>
      <c r="F6059" s="109"/>
      <c r="G6059" s="109"/>
      <c r="H6059" s="109"/>
      <c r="I6059" s="110"/>
    </row>
    <row r="6060" spans="2:9">
      <c r="B6060" s="109"/>
      <c r="C6060" s="109"/>
      <c r="D6060" s="109"/>
      <c r="E6060" s="109"/>
      <c r="F6060" s="109"/>
      <c r="G6060" s="109"/>
      <c r="H6060" s="109"/>
      <c r="I6060" s="110"/>
    </row>
    <row r="6061" spans="2:9">
      <c r="B6061" s="109"/>
      <c r="C6061" s="109"/>
      <c r="D6061" s="109"/>
      <c r="E6061" s="109"/>
      <c r="F6061" s="109"/>
      <c r="G6061" s="109"/>
      <c r="H6061" s="109"/>
      <c r="I6061" s="110"/>
    </row>
    <row r="6062" spans="2:9">
      <c r="B6062" s="109"/>
      <c r="C6062" s="109"/>
      <c r="D6062" s="109"/>
      <c r="E6062" s="109"/>
      <c r="F6062" s="109"/>
      <c r="G6062" s="109"/>
      <c r="H6062" s="109"/>
      <c r="I6062" s="110"/>
    </row>
    <row r="6063" spans="2:9">
      <c r="B6063" s="109"/>
      <c r="C6063" s="109"/>
      <c r="D6063" s="109"/>
      <c r="E6063" s="109"/>
      <c r="F6063" s="109"/>
      <c r="G6063" s="109"/>
      <c r="H6063" s="109"/>
      <c r="I6063" s="110"/>
    </row>
    <row r="6064" spans="2:9">
      <c r="B6064" s="109"/>
      <c r="C6064" s="109"/>
      <c r="D6064" s="109"/>
      <c r="E6064" s="109"/>
      <c r="F6064" s="109"/>
      <c r="G6064" s="109"/>
      <c r="H6064" s="109"/>
      <c r="I6064" s="110"/>
    </row>
    <row r="6065" spans="2:9">
      <c r="B6065" s="109"/>
      <c r="C6065" s="109"/>
      <c r="D6065" s="109"/>
      <c r="E6065" s="109"/>
      <c r="F6065" s="109"/>
      <c r="G6065" s="109"/>
      <c r="H6065" s="109"/>
      <c r="I6065" s="110"/>
    </row>
    <row r="6066" spans="2:9">
      <c r="B6066" s="109"/>
      <c r="C6066" s="109"/>
      <c r="D6066" s="109"/>
      <c r="E6066" s="109"/>
      <c r="F6066" s="109"/>
      <c r="G6066" s="109"/>
      <c r="H6066" s="109"/>
      <c r="I6066" s="110"/>
    </row>
    <row r="6067" spans="2:9">
      <c r="B6067" s="109"/>
      <c r="C6067" s="109"/>
      <c r="D6067" s="109"/>
      <c r="E6067" s="109"/>
      <c r="F6067" s="109"/>
      <c r="G6067" s="109"/>
      <c r="H6067" s="109"/>
      <c r="I6067" s="110"/>
    </row>
    <row r="6068" spans="2:9">
      <c r="B6068" s="109"/>
      <c r="C6068" s="109"/>
      <c r="D6068" s="109"/>
      <c r="E6068" s="109"/>
      <c r="F6068" s="109"/>
      <c r="G6068" s="109"/>
      <c r="H6068" s="109"/>
      <c r="I6068" s="110"/>
    </row>
    <row r="6069" spans="2:9">
      <c r="B6069" s="109"/>
      <c r="C6069" s="109"/>
      <c r="D6069" s="109"/>
      <c r="E6069" s="109"/>
      <c r="F6069" s="109"/>
      <c r="G6069" s="109"/>
      <c r="H6069" s="109"/>
      <c r="I6069" s="110"/>
    </row>
    <row r="6070" spans="2:9">
      <c r="B6070" s="109"/>
      <c r="C6070" s="109"/>
      <c r="D6070" s="109"/>
      <c r="E6070" s="109"/>
      <c r="F6070" s="109"/>
      <c r="G6070" s="109"/>
      <c r="H6070" s="109"/>
      <c r="I6070" s="110"/>
    </row>
    <row r="6071" spans="2:9">
      <c r="B6071" s="109"/>
      <c r="C6071" s="109"/>
      <c r="D6071" s="109"/>
      <c r="E6071" s="109"/>
      <c r="F6071" s="109"/>
      <c r="G6071" s="109"/>
      <c r="H6071" s="109"/>
      <c r="I6071" s="110"/>
    </row>
    <row r="6072" spans="2:9">
      <c r="B6072" s="109"/>
      <c r="C6072" s="109"/>
      <c r="D6072" s="109"/>
      <c r="E6072" s="109"/>
      <c r="F6072" s="109"/>
      <c r="G6072" s="109"/>
      <c r="H6072" s="109"/>
      <c r="I6072" s="110"/>
    </row>
    <row r="6073" spans="2:9">
      <c r="B6073" s="109"/>
      <c r="C6073" s="109"/>
      <c r="D6073" s="109"/>
      <c r="E6073" s="109"/>
      <c r="F6073" s="109"/>
      <c r="G6073" s="109"/>
      <c r="H6073" s="109"/>
      <c r="I6073" s="110"/>
    </row>
    <row r="6074" spans="2:9">
      <c r="B6074" s="109"/>
      <c r="C6074" s="109"/>
      <c r="D6074" s="109"/>
      <c r="E6074" s="109"/>
      <c r="F6074" s="109"/>
      <c r="G6074" s="109"/>
      <c r="H6074" s="109"/>
      <c r="I6074" s="110"/>
    </row>
    <row r="6075" spans="2:9">
      <c r="B6075" s="109"/>
      <c r="C6075" s="109"/>
      <c r="D6075" s="109"/>
      <c r="E6075" s="109"/>
      <c r="F6075" s="109"/>
      <c r="G6075" s="109"/>
      <c r="H6075" s="109"/>
      <c r="I6075" s="110"/>
    </row>
    <row r="6076" spans="2:9">
      <c r="B6076" s="109"/>
      <c r="C6076" s="109"/>
      <c r="D6076" s="109"/>
      <c r="E6076" s="109"/>
      <c r="F6076" s="109"/>
      <c r="G6076" s="109"/>
      <c r="H6076" s="109"/>
      <c r="I6076" s="110"/>
    </row>
    <row r="6077" spans="2:9">
      <c r="B6077" s="109"/>
      <c r="C6077" s="109"/>
      <c r="D6077" s="109"/>
      <c r="E6077" s="109"/>
      <c r="F6077" s="109"/>
      <c r="G6077" s="109"/>
      <c r="H6077" s="109"/>
      <c r="I6077" s="110"/>
    </row>
    <row r="6078" spans="2:9">
      <c r="B6078" s="109"/>
      <c r="C6078" s="109"/>
      <c r="D6078" s="109"/>
      <c r="E6078" s="109"/>
      <c r="F6078" s="109"/>
      <c r="G6078" s="109"/>
      <c r="H6078" s="109"/>
      <c r="I6078" s="110"/>
    </row>
    <row r="6079" spans="2:9">
      <c r="B6079" s="109"/>
      <c r="C6079" s="109"/>
      <c r="D6079" s="109"/>
      <c r="E6079" s="109"/>
      <c r="F6079" s="109"/>
      <c r="G6079" s="109"/>
      <c r="H6079" s="109"/>
      <c r="I6079" s="110"/>
    </row>
    <row r="6080" spans="2:9">
      <c r="B6080" s="109"/>
      <c r="C6080" s="109"/>
      <c r="D6080" s="109"/>
      <c r="E6080" s="109"/>
      <c r="F6080" s="109"/>
      <c r="G6080" s="109"/>
      <c r="H6080" s="109"/>
      <c r="I6080" s="110"/>
    </row>
    <row r="6081" spans="2:9">
      <c r="B6081" s="109"/>
      <c r="C6081" s="109"/>
      <c r="D6081" s="109"/>
      <c r="E6081" s="109"/>
      <c r="F6081" s="109"/>
      <c r="G6081" s="109"/>
      <c r="H6081" s="109"/>
      <c r="I6081" s="110"/>
    </row>
    <row r="6082" spans="2:9">
      <c r="B6082" s="109"/>
      <c r="C6082" s="109"/>
      <c r="D6082" s="109"/>
      <c r="E6082" s="109"/>
      <c r="F6082" s="109"/>
      <c r="G6082" s="109"/>
      <c r="H6082" s="109"/>
      <c r="I6082" s="110"/>
    </row>
    <row r="6083" spans="2:9">
      <c r="B6083" s="109"/>
      <c r="C6083" s="109"/>
      <c r="D6083" s="109"/>
      <c r="E6083" s="109"/>
      <c r="F6083" s="109"/>
      <c r="G6083" s="109"/>
      <c r="H6083" s="109"/>
      <c r="I6083" s="110"/>
    </row>
    <row r="6084" spans="2:9">
      <c r="B6084" s="109"/>
      <c r="C6084" s="109"/>
      <c r="D6084" s="109"/>
      <c r="E6084" s="109"/>
      <c r="F6084" s="109"/>
      <c r="G6084" s="109"/>
      <c r="H6084" s="109"/>
      <c r="I6084" s="110"/>
    </row>
    <row r="6085" spans="2:9">
      <c r="B6085" s="109"/>
      <c r="C6085" s="109"/>
      <c r="D6085" s="109"/>
      <c r="E6085" s="109"/>
      <c r="F6085" s="109"/>
      <c r="G6085" s="109"/>
      <c r="H6085" s="109"/>
      <c r="I6085" s="110"/>
    </row>
    <row r="6086" spans="2:9">
      <c r="B6086" s="109"/>
      <c r="C6086" s="109"/>
      <c r="D6086" s="109"/>
      <c r="E6086" s="109"/>
      <c r="F6086" s="109"/>
      <c r="G6086" s="109"/>
      <c r="H6086" s="109"/>
      <c r="I6086" s="110"/>
    </row>
    <row r="6087" spans="2:9">
      <c r="B6087" s="109"/>
      <c r="C6087" s="109"/>
      <c r="D6087" s="109"/>
      <c r="E6087" s="109"/>
      <c r="F6087" s="109"/>
      <c r="G6087" s="109"/>
      <c r="H6087" s="109"/>
      <c r="I6087" s="110"/>
    </row>
    <row r="6088" spans="2:9">
      <c r="B6088" s="109"/>
      <c r="C6088" s="109"/>
      <c r="D6088" s="109"/>
      <c r="E6088" s="109"/>
      <c r="F6088" s="109"/>
      <c r="G6088" s="109"/>
      <c r="H6088" s="109"/>
      <c r="I6088" s="110"/>
    </row>
    <row r="6089" spans="2:9">
      <c r="B6089" s="109"/>
      <c r="C6089" s="109"/>
      <c r="D6089" s="109"/>
      <c r="E6089" s="109"/>
      <c r="F6089" s="109"/>
      <c r="G6089" s="109"/>
      <c r="H6089" s="109"/>
      <c r="I6089" s="110"/>
    </row>
    <row r="6090" spans="2:9">
      <c r="B6090" s="109"/>
      <c r="C6090" s="109"/>
      <c r="D6090" s="109"/>
      <c r="E6090" s="109"/>
      <c r="F6090" s="109"/>
      <c r="G6090" s="109"/>
      <c r="H6090" s="109"/>
      <c r="I6090" s="110"/>
    </row>
    <row r="6091" spans="2:9">
      <c r="B6091" s="109"/>
      <c r="C6091" s="109"/>
      <c r="D6091" s="109"/>
      <c r="E6091" s="109"/>
      <c r="F6091" s="109"/>
      <c r="G6091" s="109"/>
      <c r="H6091" s="109"/>
      <c r="I6091" s="110"/>
    </row>
    <row r="6092" spans="2:9">
      <c r="B6092" s="109"/>
      <c r="C6092" s="109"/>
      <c r="D6092" s="109"/>
      <c r="E6092" s="109"/>
      <c r="F6092" s="109"/>
      <c r="G6092" s="109"/>
      <c r="H6092" s="109"/>
      <c r="I6092" s="110"/>
    </row>
    <row r="6093" spans="2:9">
      <c r="B6093" s="109"/>
      <c r="C6093" s="109"/>
      <c r="D6093" s="109"/>
      <c r="E6093" s="109"/>
      <c r="F6093" s="109"/>
      <c r="G6093" s="109"/>
      <c r="H6093" s="109"/>
      <c r="I6093" s="110"/>
    </row>
    <row r="6094" spans="2:9">
      <c r="B6094" s="109"/>
      <c r="C6094" s="109"/>
      <c r="D6094" s="109"/>
      <c r="E6094" s="109"/>
      <c r="F6094" s="109"/>
      <c r="G6094" s="109"/>
      <c r="H6094" s="109"/>
      <c r="I6094" s="110"/>
    </row>
    <row r="6095" spans="2:9">
      <c r="B6095" s="109"/>
      <c r="C6095" s="109"/>
      <c r="D6095" s="109"/>
      <c r="E6095" s="109"/>
      <c r="F6095" s="109"/>
      <c r="G6095" s="109"/>
      <c r="H6095" s="109"/>
      <c r="I6095" s="110"/>
    </row>
    <row r="6096" spans="2:9">
      <c r="B6096" s="109"/>
      <c r="C6096" s="109"/>
      <c r="D6096" s="109"/>
      <c r="E6096" s="109"/>
      <c r="F6096" s="109"/>
      <c r="G6096" s="109"/>
      <c r="H6096" s="109"/>
      <c r="I6096" s="110"/>
    </row>
    <row r="6097" spans="2:9">
      <c r="B6097" s="109"/>
      <c r="C6097" s="109"/>
      <c r="D6097" s="109"/>
      <c r="E6097" s="109"/>
      <c r="F6097" s="109"/>
      <c r="G6097" s="109"/>
      <c r="H6097" s="109"/>
      <c r="I6097" s="110"/>
    </row>
    <row r="6098" spans="2:9">
      <c r="B6098" s="109"/>
      <c r="C6098" s="109"/>
      <c r="D6098" s="109"/>
      <c r="E6098" s="109"/>
      <c r="F6098" s="109"/>
      <c r="G6098" s="109"/>
      <c r="H6098" s="109"/>
      <c r="I6098" s="110"/>
    </row>
    <row r="6099" spans="2:9">
      <c r="B6099" s="109"/>
      <c r="C6099" s="109"/>
      <c r="D6099" s="109"/>
      <c r="E6099" s="109"/>
      <c r="F6099" s="109"/>
      <c r="G6099" s="109"/>
      <c r="H6099" s="109"/>
      <c r="I6099" s="110"/>
    </row>
    <row r="6100" spans="2:9">
      <c r="B6100" s="109"/>
      <c r="C6100" s="109"/>
      <c r="D6100" s="109"/>
      <c r="E6100" s="109"/>
      <c r="F6100" s="109"/>
      <c r="G6100" s="109"/>
      <c r="H6100" s="109"/>
      <c r="I6100" s="110"/>
    </row>
    <row r="6101" spans="2:9">
      <c r="B6101" s="109"/>
      <c r="C6101" s="109"/>
      <c r="D6101" s="109"/>
      <c r="E6101" s="109"/>
      <c r="F6101" s="109"/>
      <c r="G6101" s="109"/>
      <c r="H6101" s="109"/>
      <c r="I6101" s="110"/>
    </row>
    <row r="6102" spans="2:9">
      <c r="B6102" s="109"/>
      <c r="C6102" s="109"/>
      <c r="D6102" s="109"/>
      <c r="E6102" s="109"/>
      <c r="F6102" s="109"/>
      <c r="G6102" s="109"/>
      <c r="H6102" s="109"/>
      <c r="I6102" s="110"/>
    </row>
    <row r="6103" spans="2:9">
      <c r="B6103" s="109"/>
      <c r="C6103" s="109"/>
      <c r="D6103" s="109"/>
      <c r="E6103" s="109"/>
      <c r="F6103" s="109"/>
      <c r="G6103" s="109"/>
      <c r="H6103" s="109"/>
      <c r="I6103" s="110"/>
    </row>
    <row r="6104" spans="2:9">
      <c r="B6104" s="109"/>
      <c r="C6104" s="109"/>
      <c r="D6104" s="109"/>
      <c r="E6104" s="109"/>
      <c r="F6104" s="109"/>
      <c r="G6104" s="109"/>
      <c r="H6104" s="109"/>
      <c r="I6104" s="110"/>
    </row>
    <row r="6105" spans="2:9">
      <c r="B6105" s="109"/>
      <c r="C6105" s="109"/>
      <c r="D6105" s="109"/>
      <c r="E6105" s="109"/>
      <c r="F6105" s="109"/>
      <c r="G6105" s="109"/>
      <c r="H6105" s="109"/>
      <c r="I6105" s="110"/>
    </row>
    <row r="6106" spans="2:9">
      <c r="B6106" s="109"/>
      <c r="C6106" s="109"/>
      <c r="D6106" s="109"/>
      <c r="E6106" s="109"/>
      <c r="F6106" s="109"/>
      <c r="G6106" s="109"/>
      <c r="H6106" s="109"/>
      <c r="I6106" s="110"/>
    </row>
    <row r="6107" spans="2:9">
      <c r="B6107" s="109"/>
      <c r="C6107" s="109"/>
      <c r="D6107" s="109"/>
      <c r="E6107" s="109"/>
      <c r="F6107" s="109"/>
      <c r="G6107" s="109"/>
      <c r="H6107" s="109"/>
      <c r="I6107" s="110"/>
    </row>
    <row r="6108" spans="2:9">
      <c r="B6108" s="109"/>
      <c r="C6108" s="109"/>
      <c r="D6108" s="109"/>
      <c r="E6108" s="109"/>
      <c r="F6108" s="109"/>
      <c r="G6108" s="109"/>
      <c r="H6108" s="109"/>
      <c r="I6108" s="110"/>
    </row>
    <row r="6109" spans="2:9">
      <c r="B6109" s="109"/>
      <c r="C6109" s="109"/>
      <c r="D6109" s="109"/>
      <c r="E6109" s="109"/>
      <c r="F6109" s="109"/>
      <c r="G6109" s="109"/>
      <c r="H6109" s="109"/>
      <c r="I6109" s="110"/>
    </row>
    <row r="6110" spans="2:9">
      <c r="B6110" s="109"/>
      <c r="C6110" s="109"/>
      <c r="D6110" s="109"/>
      <c r="E6110" s="109"/>
      <c r="F6110" s="109"/>
      <c r="G6110" s="109"/>
      <c r="H6110" s="109"/>
      <c r="I6110" s="110"/>
    </row>
    <row r="6111" spans="2:9">
      <c r="B6111" s="109"/>
      <c r="C6111" s="109"/>
      <c r="D6111" s="109"/>
      <c r="E6111" s="109"/>
      <c r="F6111" s="109"/>
      <c r="G6111" s="109"/>
      <c r="H6111" s="109"/>
      <c r="I6111" s="110"/>
    </row>
    <row r="6112" spans="2:9">
      <c r="B6112" s="109"/>
      <c r="C6112" s="109"/>
      <c r="D6112" s="109"/>
      <c r="E6112" s="109"/>
      <c r="F6112" s="109"/>
      <c r="G6112" s="109"/>
      <c r="H6112" s="109"/>
      <c r="I6112" s="110"/>
    </row>
    <row r="6113" spans="2:9">
      <c r="B6113" s="109"/>
      <c r="C6113" s="109"/>
      <c r="D6113" s="109"/>
      <c r="E6113" s="109"/>
      <c r="F6113" s="109"/>
      <c r="G6113" s="109"/>
      <c r="H6113" s="109"/>
      <c r="I6113" s="110"/>
    </row>
    <row r="6114" spans="2:9">
      <c r="B6114" s="109"/>
      <c r="C6114" s="109"/>
      <c r="D6114" s="109"/>
      <c r="E6114" s="109"/>
      <c r="F6114" s="109"/>
      <c r="G6114" s="109"/>
      <c r="H6114" s="109"/>
      <c r="I6114" s="110"/>
    </row>
    <row r="6115" spans="2:9">
      <c r="B6115" s="109"/>
      <c r="C6115" s="109"/>
      <c r="D6115" s="109"/>
      <c r="E6115" s="109"/>
      <c r="F6115" s="109"/>
      <c r="G6115" s="109"/>
      <c r="H6115" s="109"/>
      <c r="I6115" s="110"/>
    </row>
    <row r="6116" spans="2:9">
      <c r="B6116" s="109"/>
      <c r="C6116" s="109"/>
      <c r="D6116" s="109"/>
      <c r="E6116" s="109"/>
      <c r="F6116" s="109"/>
      <c r="G6116" s="109"/>
      <c r="H6116" s="109"/>
      <c r="I6116" s="110"/>
    </row>
    <row r="6117" spans="2:9">
      <c r="B6117" s="109"/>
      <c r="C6117" s="109"/>
      <c r="D6117" s="109"/>
      <c r="E6117" s="109"/>
      <c r="F6117" s="109"/>
      <c r="G6117" s="109"/>
      <c r="H6117" s="109"/>
      <c r="I6117" s="110"/>
    </row>
    <row r="6118" spans="2:9">
      <c r="B6118" s="109"/>
      <c r="C6118" s="109"/>
      <c r="D6118" s="109"/>
      <c r="E6118" s="109"/>
      <c r="F6118" s="109"/>
      <c r="G6118" s="109"/>
      <c r="H6118" s="109"/>
      <c r="I6118" s="110"/>
    </row>
    <row r="6119" spans="2:9">
      <c r="B6119" s="109"/>
      <c r="C6119" s="109"/>
      <c r="D6119" s="109"/>
      <c r="E6119" s="109"/>
      <c r="F6119" s="109"/>
      <c r="G6119" s="109"/>
      <c r="H6119" s="109"/>
      <c r="I6119" s="110"/>
    </row>
    <row r="6120" spans="2:9">
      <c r="B6120" s="109"/>
      <c r="C6120" s="109"/>
      <c r="D6120" s="109"/>
      <c r="E6120" s="109"/>
      <c r="F6120" s="109"/>
      <c r="G6120" s="109"/>
      <c r="H6120" s="109"/>
      <c r="I6120" s="110"/>
    </row>
    <row r="6121" spans="2:9">
      <c r="B6121" s="109"/>
      <c r="C6121" s="109"/>
      <c r="D6121" s="109"/>
      <c r="E6121" s="109"/>
      <c r="F6121" s="109"/>
      <c r="G6121" s="109"/>
      <c r="H6121" s="109"/>
      <c r="I6121" s="110"/>
    </row>
    <row r="6122" spans="2:9">
      <c r="B6122" s="109"/>
      <c r="C6122" s="109"/>
      <c r="D6122" s="109"/>
      <c r="E6122" s="109"/>
      <c r="F6122" s="109"/>
      <c r="G6122" s="109"/>
      <c r="H6122" s="109"/>
      <c r="I6122" s="110"/>
    </row>
    <row r="6123" spans="2:9">
      <c r="B6123" s="109"/>
      <c r="C6123" s="109"/>
      <c r="D6123" s="109"/>
      <c r="E6123" s="109"/>
      <c r="F6123" s="109"/>
      <c r="G6123" s="109"/>
      <c r="H6123" s="109"/>
      <c r="I6123" s="110"/>
    </row>
    <row r="6124" spans="2:9">
      <c r="B6124" s="109"/>
      <c r="C6124" s="109"/>
      <c r="D6124" s="109"/>
      <c r="E6124" s="109"/>
      <c r="F6124" s="109"/>
      <c r="G6124" s="109"/>
      <c r="H6124" s="109"/>
      <c r="I6124" s="110"/>
    </row>
    <row r="6125" spans="2:9">
      <c r="B6125" s="109"/>
      <c r="C6125" s="109"/>
      <c r="D6125" s="109"/>
      <c r="E6125" s="109"/>
      <c r="F6125" s="109"/>
      <c r="G6125" s="109"/>
      <c r="H6125" s="109"/>
      <c r="I6125" s="110"/>
    </row>
    <row r="6126" spans="2:9">
      <c r="B6126" s="109"/>
      <c r="C6126" s="109"/>
      <c r="D6126" s="109"/>
      <c r="E6126" s="109"/>
      <c r="F6126" s="109"/>
      <c r="G6126" s="109"/>
      <c r="H6126" s="109"/>
      <c r="I6126" s="110"/>
    </row>
    <row r="6127" spans="2:9">
      <c r="B6127" s="109"/>
      <c r="C6127" s="109"/>
      <c r="D6127" s="109"/>
      <c r="E6127" s="109"/>
      <c r="F6127" s="109"/>
      <c r="G6127" s="109"/>
      <c r="H6127" s="109"/>
      <c r="I6127" s="110"/>
    </row>
    <row r="6128" spans="2:9">
      <c r="B6128" s="109"/>
      <c r="C6128" s="109"/>
      <c r="D6128" s="109"/>
      <c r="E6128" s="109"/>
      <c r="F6128" s="109"/>
      <c r="G6128" s="109"/>
      <c r="H6128" s="109"/>
      <c r="I6128" s="110"/>
    </row>
    <row r="6129" spans="2:9">
      <c r="B6129" s="109"/>
      <c r="C6129" s="109"/>
      <c r="D6129" s="109"/>
      <c r="E6129" s="109"/>
      <c r="F6129" s="109"/>
      <c r="G6129" s="109"/>
      <c r="H6129" s="109"/>
      <c r="I6129" s="110"/>
    </row>
    <row r="6130" spans="2:9">
      <c r="B6130" s="109"/>
      <c r="C6130" s="109"/>
      <c r="D6130" s="109"/>
      <c r="E6130" s="109"/>
      <c r="F6130" s="109"/>
      <c r="G6130" s="109"/>
      <c r="H6130" s="109"/>
      <c r="I6130" s="110"/>
    </row>
    <row r="6131" spans="2:9">
      <c r="B6131" s="109"/>
      <c r="C6131" s="109"/>
      <c r="D6131" s="109"/>
      <c r="E6131" s="109"/>
      <c r="F6131" s="109"/>
      <c r="G6131" s="109"/>
      <c r="H6131" s="109"/>
      <c r="I6131" s="110"/>
    </row>
    <row r="6132" spans="2:9">
      <c r="B6132" s="109"/>
      <c r="C6132" s="109"/>
      <c r="D6132" s="109"/>
      <c r="E6132" s="109"/>
      <c r="F6132" s="109"/>
      <c r="G6132" s="109"/>
      <c r="H6132" s="109"/>
      <c r="I6132" s="110"/>
    </row>
    <row r="6133" spans="2:9">
      <c r="B6133" s="109"/>
      <c r="C6133" s="109"/>
      <c r="D6133" s="109"/>
      <c r="E6133" s="109"/>
      <c r="F6133" s="109"/>
      <c r="G6133" s="109"/>
      <c r="H6133" s="109"/>
      <c r="I6133" s="110"/>
    </row>
    <row r="6134" spans="2:9">
      <c r="B6134" s="109"/>
      <c r="C6134" s="109"/>
      <c r="D6134" s="109"/>
      <c r="E6134" s="109"/>
      <c r="F6134" s="109"/>
      <c r="G6134" s="109"/>
      <c r="H6134" s="109"/>
      <c r="I6134" s="110"/>
    </row>
    <row r="6135" spans="2:9">
      <c r="B6135" s="109"/>
      <c r="C6135" s="109"/>
      <c r="D6135" s="109"/>
      <c r="E6135" s="109"/>
      <c r="F6135" s="109"/>
      <c r="G6135" s="109"/>
      <c r="H6135" s="109"/>
      <c r="I6135" s="110"/>
    </row>
    <row r="6136" spans="2:9">
      <c r="B6136" s="109"/>
      <c r="C6136" s="109"/>
      <c r="D6136" s="109"/>
      <c r="E6136" s="109"/>
      <c r="F6136" s="109"/>
      <c r="G6136" s="109"/>
      <c r="H6136" s="109"/>
      <c r="I6136" s="110"/>
    </row>
    <row r="6137" spans="2:9">
      <c r="B6137" s="109"/>
      <c r="C6137" s="109"/>
      <c r="D6137" s="109"/>
      <c r="E6137" s="109"/>
      <c r="F6137" s="109"/>
      <c r="G6137" s="109"/>
      <c r="H6137" s="109"/>
      <c r="I6137" s="110"/>
    </row>
    <row r="6138" spans="2:9">
      <c r="B6138" s="109"/>
      <c r="C6138" s="109"/>
      <c r="D6138" s="109"/>
      <c r="E6138" s="109"/>
      <c r="F6138" s="109"/>
      <c r="G6138" s="109"/>
      <c r="H6138" s="109"/>
      <c r="I6138" s="110"/>
    </row>
    <row r="6139" spans="2:9">
      <c r="B6139" s="109"/>
      <c r="C6139" s="109"/>
      <c r="D6139" s="109"/>
      <c r="E6139" s="109"/>
      <c r="F6139" s="109"/>
      <c r="G6139" s="109"/>
      <c r="H6139" s="109"/>
      <c r="I6139" s="110"/>
    </row>
    <row r="6140" spans="2:9">
      <c r="B6140" s="109"/>
      <c r="C6140" s="109"/>
      <c r="D6140" s="109"/>
      <c r="E6140" s="109"/>
      <c r="F6140" s="109"/>
      <c r="G6140" s="109"/>
      <c r="H6140" s="109"/>
      <c r="I6140" s="110"/>
    </row>
    <row r="6141" spans="2:9">
      <c r="B6141" s="109"/>
      <c r="C6141" s="109"/>
      <c r="D6141" s="109"/>
      <c r="E6141" s="109"/>
      <c r="F6141" s="109"/>
      <c r="G6141" s="109"/>
      <c r="H6141" s="109"/>
      <c r="I6141" s="110"/>
    </row>
    <row r="6142" spans="2:9">
      <c r="B6142" s="109"/>
      <c r="C6142" s="109"/>
      <c r="D6142" s="109"/>
      <c r="E6142" s="109"/>
      <c r="F6142" s="109"/>
      <c r="G6142" s="109"/>
      <c r="H6142" s="109"/>
      <c r="I6142" s="110"/>
    </row>
    <row r="6143" spans="2:9">
      <c r="B6143" s="109"/>
      <c r="C6143" s="109"/>
      <c r="D6143" s="109"/>
      <c r="E6143" s="109"/>
      <c r="F6143" s="109"/>
      <c r="G6143" s="109"/>
      <c r="H6143" s="109"/>
      <c r="I6143" s="110"/>
    </row>
    <row r="6144" spans="2:9">
      <c r="B6144" s="109"/>
      <c r="C6144" s="109"/>
      <c r="D6144" s="109"/>
      <c r="E6144" s="109"/>
      <c r="F6144" s="109"/>
      <c r="G6144" s="109"/>
      <c r="H6144" s="109"/>
      <c r="I6144" s="110"/>
    </row>
    <row r="6145" spans="2:9">
      <c r="B6145" s="109"/>
      <c r="C6145" s="109"/>
      <c r="D6145" s="109"/>
      <c r="E6145" s="109"/>
      <c r="F6145" s="109"/>
      <c r="G6145" s="109"/>
      <c r="H6145" s="109"/>
      <c r="I6145" s="110"/>
    </row>
    <row r="6146" spans="2:9">
      <c r="B6146" s="109"/>
      <c r="C6146" s="109"/>
      <c r="D6146" s="109"/>
      <c r="E6146" s="109"/>
      <c r="F6146" s="109"/>
      <c r="G6146" s="109"/>
      <c r="H6146" s="109"/>
      <c r="I6146" s="110"/>
    </row>
    <row r="6147" spans="2:9">
      <c r="B6147" s="109"/>
      <c r="C6147" s="109"/>
      <c r="D6147" s="109"/>
      <c r="E6147" s="109"/>
      <c r="F6147" s="109"/>
      <c r="G6147" s="109"/>
      <c r="H6147" s="109"/>
      <c r="I6147" s="110"/>
    </row>
    <row r="6148" spans="2:9">
      <c r="B6148" s="109"/>
      <c r="C6148" s="109"/>
      <c r="D6148" s="109"/>
      <c r="E6148" s="109"/>
      <c r="F6148" s="109"/>
      <c r="G6148" s="109"/>
      <c r="H6148" s="109"/>
      <c r="I6148" s="110"/>
    </row>
    <row r="6149" spans="2:9">
      <c r="B6149" s="109"/>
      <c r="C6149" s="109"/>
      <c r="D6149" s="109"/>
      <c r="E6149" s="109"/>
      <c r="F6149" s="109"/>
      <c r="G6149" s="109"/>
      <c r="H6149" s="109"/>
      <c r="I6149" s="110"/>
    </row>
    <row r="6150" spans="2:9">
      <c r="B6150" s="109"/>
      <c r="C6150" s="109"/>
      <c r="D6150" s="109"/>
      <c r="E6150" s="109"/>
      <c r="F6150" s="109"/>
      <c r="G6150" s="109"/>
      <c r="H6150" s="109"/>
      <c r="I6150" s="110"/>
    </row>
    <row r="6151" spans="2:9">
      <c r="B6151" s="109"/>
      <c r="C6151" s="109"/>
      <c r="D6151" s="109"/>
      <c r="E6151" s="109"/>
      <c r="F6151" s="109"/>
      <c r="G6151" s="109"/>
      <c r="H6151" s="109"/>
      <c r="I6151" s="110"/>
    </row>
    <row r="6152" spans="2:9">
      <c r="B6152" s="109"/>
      <c r="C6152" s="109"/>
      <c r="D6152" s="109"/>
      <c r="E6152" s="109"/>
      <c r="F6152" s="109"/>
      <c r="G6152" s="109"/>
      <c r="H6152" s="109"/>
      <c r="I6152" s="110"/>
    </row>
    <row r="6153" spans="2:9">
      <c r="B6153" s="109"/>
      <c r="C6153" s="109"/>
      <c r="D6153" s="109"/>
      <c r="E6153" s="109"/>
      <c r="F6153" s="109"/>
      <c r="G6153" s="109"/>
      <c r="H6153" s="109"/>
      <c r="I6153" s="110"/>
    </row>
    <row r="6154" spans="2:9">
      <c r="B6154" s="109"/>
      <c r="C6154" s="109"/>
      <c r="D6154" s="109"/>
      <c r="E6154" s="109"/>
      <c r="F6154" s="109"/>
      <c r="G6154" s="109"/>
      <c r="H6154" s="109"/>
      <c r="I6154" s="110"/>
    </row>
    <row r="6155" spans="2:9">
      <c r="B6155" s="109"/>
      <c r="C6155" s="109"/>
      <c r="D6155" s="109"/>
      <c r="E6155" s="109"/>
      <c r="F6155" s="109"/>
      <c r="G6155" s="109"/>
      <c r="H6155" s="109"/>
      <c r="I6155" s="110"/>
    </row>
    <row r="6156" spans="2:9">
      <c r="B6156" s="109"/>
      <c r="C6156" s="109"/>
      <c r="D6156" s="109"/>
      <c r="E6156" s="109"/>
      <c r="F6156" s="109"/>
      <c r="G6156" s="109"/>
      <c r="H6156" s="109"/>
      <c r="I6156" s="110"/>
    </row>
    <row r="6157" spans="2:9">
      <c r="B6157" s="109"/>
      <c r="C6157" s="109"/>
      <c r="D6157" s="109"/>
      <c r="E6157" s="109"/>
      <c r="F6157" s="109"/>
      <c r="G6157" s="109"/>
      <c r="H6157" s="109"/>
      <c r="I6157" s="110"/>
    </row>
    <row r="6158" spans="2:9">
      <c r="B6158" s="109"/>
      <c r="C6158" s="109"/>
      <c r="D6158" s="109"/>
      <c r="E6158" s="109"/>
      <c r="F6158" s="109"/>
      <c r="G6158" s="109"/>
      <c r="H6158" s="109"/>
      <c r="I6158" s="110"/>
    </row>
    <row r="6159" spans="2:9">
      <c r="B6159" s="109"/>
      <c r="C6159" s="109"/>
      <c r="D6159" s="109"/>
      <c r="E6159" s="109"/>
      <c r="F6159" s="109"/>
      <c r="G6159" s="109"/>
      <c r="H6159" s="109"/>
      <c r="I6159" s="110"/>
    </row>
    <row r="6160" spans="2:9">
      <c r="B6160" s="109"/>
      <c r="C6160" s="109"/>
      <c r="D6160" s="109"/>
      <c r="E6160" s="109"/>
      <c r="F6160" s="109"/>
      <c r="G6160" s="109"/>
      <c r="H6160" s="109"/>
      <c r="I6160" s="110"/>
    </row>
    <row r="6161" spans="2:9">
      <c r="B6161" s="109"/>
      <c r="C6161" s="109"/>
      <c r="D6161" s="109"/>
      <c r="E6161" s="109"/>
      <c r="F6161" s="109"/>
      <c r="G6161" s="109"/>
      <c r="H6161" s="109"/>
      <c r="I6161" s="110"/>
    </row>
    <row r="6162" spans="2:9">
      <c r="B6162" s="109"/>
      <c r="C6162" s="109"/>
      <c r="D6162" s="109"/>
      <c r="E6162" s="109"/>
      <c r="F6162" s="109"/>
      <c r="G6162" s="109"/>
      <c r="H6162" s="109"/>
      <c r="I6162" s="110"/>
    </row>
    <row r="6163" spans="2:9">
      <c r="B6163" s="109"/>
      <c r="C6163" s="109"/>
      <c r="D6163" s="109"/>
      <c r="E6163" s="109"/>
      <c r="F6163" s="109"/>
      <c r="G6163" s="109"/>
      <c r="H6163" s="109"/>
      <c r="I6163" s="110"/>
    </row>
    <row r="6164" spans="2:9">
      <c r="B6164" s="109"/>
      <c r="C6164" s="109"/>
      <c r="D6164" s="109"/>
      <c r="E6164" s="109"/>
      <c r="F6164" s="109"/>
      <c r="G6164" s="109"/>
      <c r="H6164" s="109"/>
      <c r="I6164" s="110"/>
    </row>
    <row r="6165" spans="2:9">
      <c r="B6165" s="109"/>
      <c r="C6165" s="109"/>
      <c r="D6165" s="109"/>
      <c r="E6165" s="109"/>
      <c r="F6165" s="109"/>
      <c r="G6165" s="109"/>
      <c r="H6165" s="109"/>
      <c r="I6165" s="110"/>
    </row>
    <row r="6166" spans="2:9">
      <c r="B6166" s="109"/>
      <c r="C6166" s="109"/>
      <c r="D6166" s="109"/>
      <c r="E6166" s="109"/>
      <c r="F6166" s="109"/>
      <c r="G6166" s="109"/>
      <c r="H6166" s="109"/>
      <c r="I6166" s="110"/>
    </row>
    <row r="6167" spans="2:9">
      <c r="B6167" s="109"/>
      <c r="C6167" s="109"/>
      <c r="D6167" s="109"/>
      <c r="E6167" s="109"/>
      <c r="F6167" s="109"/>
      <c r="G6167" s="109"/>
      <c r="H6167" s="109"/>
      <c r="I6167" s="110"/>
    </row>
    <row r="6168" spans="2:9">
      <c r="B6168" s="109"/>
      <c r="C6168" s="109"/>
      <c r="D6168" s="109"/>
      <c r="E6168" s="109"/>
      <c r="F6168" s="109"/>
      <c r="G6168" s="109"/>
      <c r="H6168" s="109"/>
      <c r="I6168" s="110"/>
    </row>
    <row r="6169" spans="2:9">
      <c r="B6169" s="109"/>
      <c r="C6169" s="109"/>
      <c r="D6169" s="109"/>
      <c r="E6169" s="109"/>
      <c r="F6169" s="109"/>
      <c r="G6169" s="109"/>
      <c r="H6169" s="109"/>
      <c r="I6169" s="110"/>
    </row>
    <row r="6170" spans="2:9">
      <c r="B6170" s="109"/>
      <c r="C6170" s="109"/>
      <c r="D6170" s="109"/>
      <c r="E6170" s="109"/>
      <c r="F6170" s="109"/>
      <c r="G6170" s="109"/>
      <c r="H6170" s="109"/>
      <c r="I6170" s="110"/>
    </row>
    <row r="6171" spans="2:9">
      <c r="B6171" s="109"/>
      <c r="C6171" s="109"/>
      <c r="D6171" s="109"/>
      <c r="E6171" s="109"/>
      <c r="F6171" s="109"/>
      <c r="G6171" s="109"/>
      <c r="H6171" s="109"/>
      <c r="I6171" s="110"/>
    </row>
    <row r="6172" spans="2:9">
      <c r="B6172" s="109"/>
      <c r="C6172" s="109"/>
      <c r="D6172" s="109"/>
      <c r="E6172" s="109"/>
      <c r="F6172" s="109"/>
      <c r="G6172" s="109"/>
      <c r="H6172" s="109"/>
      <c r="I6172" s="110"/>
    </row>
    <row r="6173" spans="2:9">
      <c r="B6173" s="109"/>
      <c r="C6173" s="109"/>
      <c r="D6173" s="109"/>
      <c r="E6173" s="109"/>
      <c r="F6173" s="109"/>
      <c r="G6173" s="109"/>
      <c r="H6173" s="109"/>
      <c r="I6173" s="110"/>
    </row>
    <row r="6174" spans="2:9">
      <c r="B6174" s="109"/>
      <c r="C6174" s="109"/>
      <c r="D6174" s="109"/>
      <c r="E6174" s="109"/>
      <c r="F6174" s="109"/>
      <c r="G6174" s="109"/>
      <c r="H6174" s="109"/>
      <c r="I6174" s="110"/>
    </row>
    <row r="6175" spans="2:9">
      <c r="B6175" s="109"/>
      <c r="C6175" s="109"/>
      <c r="D6175" s="109"/>
      <c r="E6175" s="109"/>
      <c r="F6175" s="109"/>
      <c r="G6175" s="109"/>
      <c r="H6175" s="109"/>
      <c r="I6175" s="110"/>
    </row>
    <row r="6176" spans="2:9">
      <c r="B6176" s="109"/>
      <c r="C6176" s="109"/>
      <c r="D6176" s="109"/>
      <c r="E6176" s="109"/>
      <c r="F6176" s="109"/>
      <c r="G6176" s="109"/>
      <c r="H6176" s="109"/>
      <c r="I6176" s="110"/>
    </row>
    <row r="6177" spans="2:9">
      <c r="B6177" s="109"/>
      <c r="C6177" s="109"/>
      <c r="D6177" s="109"/>
      <c r="E6177" s="109"/>
      <c r="F6177" s="109"/>
      <c r="G6177" s="109"/>
      <c r="H6177" s="109"/>
      <c r="I6177" s="110"/>
    </row>
    <row r="6178" spans="2:9">
      <c r="B6178" s="109"/>
      <c r="C6178" s="109"/>
      <c r="D6178" s="109"/>
      <c r="E6178" s="109"/>
      <c r="F6178" s="109"/>
      <c r="G6178" s="109"/>
      <c r="H6178" s="109"/>
      <c r="I6178" s="110"/>
    </row>
    <row r="6179" spans="2:9">
      <c r="B6179" s="109"/>
      <c r="C6179" s="109"/>
      <c r="D6179" s="109"/>
      <c r="E6179" s="109"/>
      <c r="F6179" s="109"/>
      <c r="G6179" s="109"/>
      <c r="H6179" s="109"/>
      <c r="I6179" s="110"/>
    </row>
    <row r="6180" spans="2:9">
      <c r="B6180" s="109"/>
      <c r="C6180" s="109"/>
      <c r="D6180" s="109"/>
      <c r="E6180" s="109"/>
      <c r="F6180" s="109"/>
      <c r="G6180" s="109"/>
      <c r="H6180" s="109"/>
      <c r="I6180" s="110"/>
    </row>
    <row r="6181" spans="2:9">
      <c r="B6181" s="109"/>
      <c r="C6181" s="109"/>
      <c r="D6181" s="109"/>
      <c r="E6181" s="109"/>
      <c r="F6181" s="109"/>
      <c r="G6181" s="109"/>
      <c r="H6181" s="109"/>
      <c r="I6181" s="110"/>
    </row>
    <row r="6182" spans="2:9">
      <c r="B6182" s="109"/>
      <c r="C6182" s="109"/>
      <c r="D6182" s="109"/>
      <c r="E6182" s="109"/>
      <c r="F6182" s="109"/>
      <c r="G6182" s="109"/>
      <c r="H6182" s="109"/>
      <c r="I6182" s="110"/>
    </row>
    <row r="6183" spans="2:9">
      <c r="B6183" s="109"/>
      <c r="C6183" s="109"/>
      <c r="D6183" s="109"/>
      <c r="E6183" s="109"/>
      <c r="F6183" s="109"/>
      <c r="G6183" s="109"/>
      <c r="H6183" s="109"/>
      <c r="I6183" s="110"/>
    </row>
    <row r="6184" spans="2:9">
      <c r="B6184" s="109"/>
      <c r="C6184" s="109"/>
      <c r="D6184" s="109"/>
      <c r="E6184" s="109"/>
      <c r="F6184" s="109"/>
      <c r="G6184" s="109"/>
      <c r="H6184" s="109"/>
      <c r="I6184" s="110"/>
    </row>
    <row r="6185" spans="2:9">
      <c r="B6185" s="109"/>
      <c r="C6185" s="109"/>
      <c r="D6185" s="109"/>
      <c r="E6185" s="109"/>
      <c r="F6185" s="109"/>
      <c r="G6185" s="109"/>
      <c r="H6185" s="109"/>
      <c r="I6185" s="110"/>
    </row>
    <row r="6186" spans="2:9">
      <c r="B6186" s="109"/>
      <c r="C6186" s="109"/>
      <c r="D6186" s="109"/>
      <c r="E6186" s="109"/>
      <c r="F6186" s="109"/>
      <c r="G6186" s="109"/>
      <c r="H6186" s="109"/>
      <c r="I6186" s="110"/>
    </row>
    <row r="6187" spans="2:9">
      <c r="B6187" s="109"/>
      <c r="C6187" s="109"/>
      <c r="D6187" s="109"/>
      <c r="E6187" s="109"/>
      <c r="F6187" s="109"/>
      <c r="G6187" s="109"/>
      <c r="H6187" s="109"/>
      <c r="I6187" s="110"/>
    </row>
    <row r="6188" spans="2:9">
      <c r="B6188" s="109"/>
      <c r="C6188" s="109"/>
      <c r="D6188" s="109"/>
      <c r="E6188" s="109"/>
      <c r="F6188" s="109"/>
      <c r="G6188" s="109"/>
      <c r="H6188" s="109"/>
      <c r="I6188" s="110"/>
    </row>
    <row r="6189" spans="2:9">
      <c r="B6189" s="109"/>
      <c r="C6189" s="109"/>
      <c r="D6189" s="109"/>
      <c r="E6189" s="109"/>
      <c r="F6189" s="109"/>
      <c r="G6189" s="109"/>
      <c r="H6189" s="109"/>
      <c r="I6189" s="110"/>
    </row>
    <row r="6190" spans="2:9">
      <c r="B6190" s="109"/>
      <c r="C6190" s="109"/>
      <c r="D6190" s="109"/>
      <c r="E6190" s="109"/>
      <c r="F6190" s="109"/>
      <c r="G6190" s="109"/>
      <c r="H6190" s="109"/>
      <c r="I6190" s="110"/>
    </row>
    <row r="6191" spans="2:9">
      <c r="B6191" s="109"/>
      <c r="C6191" s="109"/>
      <c r="D6191" s="109"/>
      <c r="E6191" s="109"/>
      <c r="F6191" s="109"/>
      <c r="G6191" s="109"/>
      <c r="H6191" s="109"/>
      <c r="I6191" s="110"/>
    </row>
    <row r="6192" spans="2:9">
      <c r="B6192" s="109"/>
      <c r="C6192" s="109"/>
      <c r="D6192" s="109"/>
      <c r="E6192" s="109"/>
      <c r="F6192" s="109"/>
      <c r="G6192" s="109"/>
      <c r="H6192" s="109"/>
      <c r="I6192" s="110"/>
    </row>
    <row r="6193" spans="2:9">
      <c r="B6193" s="109"/>
      <c r="C6193" s="109"/>
      <c r="D6193" s="109"/>
      <c r="E6193" s="109"/>
      <c r="F6193" s="109"/>
      <c r="G6193" s="109"/>
      <c r="H6193" s="109"/>
      <c r="I6193" s="110"/>
    </row>
    <row r="6194" spans="2:9">
      <c r="B6194" s="109"/>
      <c r="C6194" s="109"/>
      <c r="D6194" s="109"/>
      <c r="E6194" s="109"/>
      <c r="F6194" s="109"/>
      <c r="G6194" s="109"/>
      <c r="H6194" s="109"/>
      <c r="I6194" s="110"/>
    </row>
    <row r="6195" spans="2:9">
      <c r="B6195" s="109"/>
      <c r="C6195" s="109"/>
      <c r="D6195" s="109"/>
      <c r="E6195" s="109"/>
      <c r="F6195" s="109"/>
      <c r="G6195" s="109"/>
      <c r="H6195" s="109"/>
      <c r="I6195" s="110"/>
    </row>
    <row r="6196" spans="2:9">
      <c r="B6196" s="109"/>
      <c r="C6196" s="109"/>
      <c r="D6196" s="109"/>
      <c r="E6196" s="109"/>
      <c r="F6196" s="109"/>
      <c r="G6196" s="109"/>
      <c r="H6196" s="109"/>
      <c r="I6196" s="110"/>
    </row>
    <row r="6197" spans="2:9">
      <c r="B6197" s="109"/>
      <c r="C6197" s="109"/>
      <c r="D6197" s="109"/>
      <c r="E6197" s="109"/>
      <c r="F6197" s="109"/>
      <c r="G6197" s="109"/>
      <c r="H6197" s="109"/>
      <c r="I6197" s="110"/>
    </row>
    <row r="6198" spans="2:9">
      <c r="B6198" s="109"/>
      <c r="C6198" s="109"/>
      <c r="D6198" s="109"/>
      <c r="E6198" s="109"/>
      <c r="F6198" s="109"/>
      <c r="G6198" s="109"/>
      <c r="H6198" s="109"/>
      <c r="I6198" s="110"/>
    </row>
    <row r="6199" spans="2:9">
      <c r="B6199" s="109"/>
      <c r="C6199" s="109"/>
      <c r="D6199" s="109"/>
      <c r="E6199" s="109"/>
      <c r="F6199" s="109"/>
      <c r="G6199" s="109"/>
      <c r="H6199" s="109"/>
      <c r="I6199" s="110"/>
    </row>
    <row r="6200" spans="2:9">
      <c r="B6200" s="109"/>
      <c r="C6200" s="109"/>
      <c r="D6200" s="109"/>
      <c r="E6200" s="109"/>
      <c r="F6200" s="109"/>
      <c r="G6200" s="109"/>
      <c r="H6200" s="109"/>
      <c r="I6200" s="110"/>
    </row>
    <row r="6201" spans="2:9">
      <c r="B6201" s="109"/>
      <c r="C6201" s="109"/>
      <c r="D6201" s="109"/>
      <c r="E6201" s="109"/>
      <c r="F6201" s="109"/>
      <c r="G6201" s="109"/>
      <c r="H6201" s="109"/>
      <c r="I6201" s="110"/>
    </row>
    <row r="6202" spans="2:9">
      <c r="B6202" s="109"/>
      <c r="C6202" s="109"/>
      <c r="D6202" s="109"/>
      <c r="E6202" s="109"/>
      <c r="F6202" s="109"/>
      <c r="G6202" s="109"/>
      <c r="H6202" s="109"/>
      <c r="I6202" s="110"/>
    </row>
    <row r="6203" spans="2:9">
      <c r="B6203" s="109"/>
      <c r="C6203" s="109"/>
      <c r="D6203" s="109"/>
      <c r="E6203" s="109"/>
      <c r="F6203" s="109"/>
      <c r="G6203" s="109"/>
      <c r="H6203" s="109"/>
      <c r="I6203" s="110"/>
    </row>
    <row r="6204" spans="2:9">
      <c r="B6204" s="109"/>
      <c r="C6204" s="109"/>
      <c r="D6204" s="109"/>
      <c r="E6204" s="109"/>
      <c r="F6204" s="109"/>
      <c r="G6204" s="109"/>
      <c r="H6204" s="109"/>
      <c r="I6204" s="110"/>
    </row>
    <row r="6205" spans="2:9">
      <c r="B6205" s="109"/>
      <c r="C6205" s="109"/>
      <c r="D6205" s="109"/>
      <c r="E6205" s="109"/>
      <c r="F6205" s="109"/>
      <c r="G6205" s="109"/>
      <c r="H6205" s="109"/>
      <c r="I6205" s="110"/>
    </row>
    <row r="6206" spans="2:9">
      <c r="B6206" s="109"/>
      <c r="C6206" s="109"/>
      <c r="D6206" s="109"/>
      <c r="E6206" s="109"/>
      <c r="F6206" s="109"/>
      <c r="G6206" s="109"/>
      <c r="H6206" s="109"/>
      <c r="I6206" s="110"/>
    </row>
    <row r="6207" spans="2:9">
      <c r="B6207" s="109"/>
      <c r="C6207" s="109"/>
      <c r="D6207" s="109"/>
      <c r="E6207" s="109"/>
      <c r="F6207" s="109"/>
      <c r="G6207" s="109"/>
      <c r="H6207" s="109"/>
      <c r="I6207" s="110"/>
    </row>
    <row r="6208" spans="2:9">
      <c r="B6208" s="109"/>
      <c r="C6208" s="109"/>
      <c r="D6208" s="109"/>
      <c r="E6208" s="109"/>
      <c r="F6208" s="109"/>
      <c r="G6208" s="109"/>
      <c r="H6208" s="109"/>
      <c r="I6208" s="110"/>
    </row>
    <row r="6209" spans="2:9">
      <c r="B6209" s="109"/>
      <c r="C6209" s="109"/>
      <c r="D6209" s="109"/>
      <c r="E6209" s="109"/>
      <c r="F6209" s="109"/>
      <c r="G6209" s="109"/>
      <c r="H6209" s="109"/>
      <c r="I6209" s="110"/>
    </row>
    <row r="6210" spans="2:9">
      <c r="B6210" s="109"/>
      <c r="C6210" s="109"/>
      <c r="D6210" s="109"/>
      <c r="E6210" s="109"/>
      <c r="F6210" s="109"/>
      <c r="G6210" s="109"/>
      <c r="H6210" s="109"/>
      <c r="I6210" s="110"/>
    </row>
    <row r="6211" spans="2:9">
      <c r="B6211" s="109"/>
      <c r="C6211" s="109"/>
      <c r="D6211" s="109"/>
      <c r="E6211" s="109"/>
      <c r="F6211" s="109"/>
      <c r="G6211" s="109"/>
      <c r="H6211" s="109"/>
      <c r="I6211" s="110"/>
    </row>
    <row r="6212" spans="2:9">
      <c r="B6212" s="109"/>
      <c r="C6212" s="109"/>
      <c r="D6212" s="109"/>
      <c r="E6212" s="109"/>
      <c r="F6212" s="109"/>
      <c r="G6212" s="109"/>
      <c r="H6212" s="109"/>
      <c r="I6212" s="110"/>
    </row>
    <row r="6213" spans="2:9">
      <c r="B6213" s="109"/>
      <c r="C6213" s="109"/>
      <c r="D6213" s="109"/>
      <c r="E6213" s="109"/>
      <c r="F6213" s="109"/>
      <c r="G6213" s="109"/>
      <c r="H6213" s="109"/>
      <c r="I6213" s="110"/>
    </row>
    <row r="6214" spans="2:9">
      <c r="B6214" s="109"/>
      <c r="C6214" s="109"/>
      <c r="D6214" s="109"/>
      <c r="E6214" s="109"/>
      <c r="F6214" s="109"/>
      <c r="G6214" s="109"/>
      <c r="H6214" s="109"/>
      <c r="I6214" s="110"/>
    </row>
    <row r="6215" spans="2:9">
      <c r="B6215" s="109"/>
      <c r="C6215" s="109"/>
      <c r="D6215" s="109"/>
      <c r="E6215" s="109"/>
      <c r="F6215" s="109"/>
      <c r="G6215" s="109"/>
      <c r="H6215" s="109"/>
      <c r="I6215" s="110"/>
    </row>
    <row r="6216" spans="2:9">
      <c r="B6216" s="109"/>
      <c r="C6216" s="109"/>
      <c r="D6216" s="109"/>
      <c r="E6216" s="109"/>
      <c r="F6216" s="109"/>
      <c r="G6216" s="109"/>
      <c r="H6216" s="109"/>
      <c r="I6216" s="110"/>
    </row>
    <row r="6217" spans="2:9">
      <c r="B6217" s="109"/>
      <c r="C6217" s="109"/>
      <c r="D6217" s="109"/>
      <c r="E6217" s="109"/>
      <c r="F6217" s="109"/>
      <c r="G6217" s="109"/>
      <c r="H6217" s="109"/>
      <c r="I6217" s="110"/>
    </row>
    <row r="6218" spans="2:9">
      <c r="B6218" s="109"/>
      <c r="C6218" s="109"/>
      <c r="D6218" s="109"/>
      <c r="E6218" s="109"/>
      <c r="F6218" s="109"/>
      <c r="G6218" s="109"/>
      <c r="H6218" s="109"/>
      <c r="I6218" s="110"/>
    </row>
    <row r="6219" spans="2:9">
      <c r="B6219" s="109"/>
      <c r="C6219" s="109"/>
      <c r="D6219" s="109"/>
      <c r="E6219" s="109"/>
      <c r="F6219" s="109"/>
      <c r="G6219" s="109"/>
      <c r="H6219" s="109"/>
      <c r="I6219" s="110"/>
    </row>
    <row r="6220" spans="2:9">
      <c r="B6220" s="109"/>
      <c r="C6220" s="109"/>
      <c r="D6220" s="109"/>
      <c r="E6220" s="109"/>
      <c r="F6220" s="109"/>
      <c r="G6220" s="109"/>
      <c r="H6220" s="109"/>
      <c r="I6220" s="110"/>
    </row>
    <row r="6221" spans="2:9">
      <c r="B6221" s="109"/>
      <c r="C6221" s="109"/>
      <c r="D6221" s="109"/>
      <c r="E6221" s="109"/>
      <c r="F6221" s="109"/>
      <c r="G6221" s="109"/>
      <c r="H6221" s="109"/>
      <c r="I6221" s="110"/>
    </row>
    <row r="6222" spans="2:9">
      <c r="B6222" s="109"/>
      <c r="C6222" s="109"/>
      <c r="D6222" s="109"/>
      <c r="E6222" s="109"/>
      <c r="F6222" s="109"/>
      <c r="G6222" s="109"/>
      <c r="H6222" s="109"/>
      <c r="I6222" s="110"/>
    </row>
    <row r="6223" spans="2:9">
      <c r="B6223" s="109"/>
      <c r="C6223" s="109"/>
      <c r="D6223" s="109"/>
      <c r="E6223" s="109"/>
      <c r="F6223" s="109"/>
      <c r="G6223" s="109"/>
      <c r="H6223" s="109"/>
      <c r="I6223" s="110"/>
    </row>
    <row r="6224" spans="2:9">
      <c r="B6224" s="109"/>
      <c r="C6224" s="109"/>
      <c r="D6224" s="109"/>
      <c r="E6224" s="109"/>
      <c r="F6224" s="109"/>
      <c r="G6224" s="109"/>
      <c r="H6224" s="109"/>
      <c r="I6224" s="110"/>
    </row>
    <row r="6225" spans="2:9">
      <c r="B6225" s="109"/>
      <c r="C6225" s="109"/>
      <c r="D6225" s="109"/>
      <c r="E6225" s="109"/>
      <c r="F6225" s="109"/>
      <c r="G6225" s="109"/>
      <c r="H6225" s="109"/>
      <c r="I6225" s="110"/>
    </row>
    <row r="6226" spans="2:9">
      <c r="B6226" s="109"/>
      <c r="C6226" s="109"/>
      <c r="D6226" s="109"/>
      <c r="E6226" s="109"/>
      <c r="F6226" s="109"/>
      <c r="G6226" s="109"/>
      <c r="H6226" s="109"/>
      <c r="I6226" s="110"/>
    </row>
    <row r="6227" spans="2:9">
      <c r="B6227" s="109"/>
      <c r="C6227" s="109"/>
      <c r="D6227" s="109"/>
      <c r="E6227" s="109"/>
      <c r="F6227" s="109"/>
      <c r="G6227" s="109"/>
      <c r="H6227" s="109"/>
      <c r="I6227" s="110"/>
    </row>
    <row r="6228" spans="2:9">
      <c r="B6228" s="109"/>
      <c r="C6228" s="109"/>
      <c r="D6228" s="109"/>
      <c r="E6228" s="109"/>
      <c r="F6228" s="109"/>
      <c r="G6228" s="109"/>
      <c r="H6228" s="109"/>
      <c r="I6228" s="110"/>
    </row>
    <row r="6229" spans="2:9">
      <c r="B6229" s="109"/>
      <c r="C6229" s="109"/>
      <c r="D6229" s="109"/>
      <c r="E6229" s="109"/>
      <c r="F6229" s="109"/>
      <c r="G6229" s="109"/>
      <c r="H6229" s="109"/>
      <c r="I6229" s="110"/>
    </row>
    <row r="6230" spans="2:9">
      <c r="B6230" s="109"/>
      <c r="C6230" s="109"/>
      <c r="D6230" s="109"/>
      <c r="E6230" s="109"/>
      <c r="F6230" s="109"/>
      <c r="G6230" s="109"/>
      <c r="H6230" s="109"/>
      <c r="I6230" s="110"/>
    </row>
    <row r="6231" spans="2:9">
      <c r="B6231" s="109"/>
      <c r="C6231" s="109"/>
      <c r="D6231" s="109"/>
      <c r="E6231" s="109"/>
      <c r="F6231" s="109"/>
      <c r="G6231" s="109"/>
      <c r="H6231" s="109"/>
      <c r="I6231" s="110"/>
    </row>
    <row r="6232" spans="2:9">
      <c r="B6232" s="109"/>
      <c r="C6232" s="109"/>
      <c r="D6232" s="109"/>
      <c r="E6232" s="109"/>
      <c r="F6232" s="109"/>
      <c r="G6232" s="109"/>
      <c r="H6232" s="109"/>
      <c r="I6232" s="110"/>
    </row>
    <row r="6233" spans="2:9">
      <c r="B6233" s="109"/>
      <c r="C6233" s="109"/>
      <c r="D6233" s="109"/>
      <c r="E6233" s="109"/>
      <c r="F6233" s="109"/>
      <c r="G6233" s="109"/>
      <c r="H6233" s="109"/>
      <c r="I6233" s="110"/>
    </row>
    <row r="6234" spans="2:9">
      <c r="B6234" s="109"/>
      <c r="C6234" s="109"/>
      <c r="D6234" s="109"/>
      <c r="E6234" s="109"/>
      <c r="F6234" s="109"/>
      <c r="G6234" s="109"/>
      <c r="H6234" s="109"/>
      <c r="I6234" s="110"/>
    </row>
    <row r="6235" spans="2:9">
      <c r="B6235" s="109"/>
      <c r="C6235" s="109"/>
      <c r="D6235" s="109"/>
      <c r="E6235" s="109"/>
      <c r="F6235" s="109"/>
      <c r="G6235" s="109"/>
      <c r="H6235" s="109"/>
      <c r="I6235" s="110"/>
    </row>
    <row r="6236" spans="2:9">
      <c r="B6236" s="109"/>
      <c r="C6236" s="109"/>
      <c r="D6236" s="109"/>
      <c r="E6236" s="109"/>
      <c r="F6236" s="109"/>
      <c r="G6236" s="109"/>
      <c r="H6236" s="109"/>
      <c r="I6236" s="110"/>
    </row>
    <row r="6237" spans="2:9">
      <c r="B6237" s="109"/>
      <c r="C6237" s="109"/>
      <c r="D6237" s="109"/>
      <c r="E6237" s="109"/>
      <c r="F6237" s="109"/>
      <c r="G6237" s="109"/>
      <c r="H6237" s="109"/>
      <c r="I6237" s="110"/>
    </row>
    <row r="6238" spans="2:9">
      <c r="B6238" s="109"/>
      <c r="C6238" s="109"/>
      <c r="D6238" s="109"/>
      <c r="E6238" s="109"/>
      <c r="F6238" s="109"/>
      <c r="G6238" s="109"/>
      <c r="H6238" s="109"/>
      <c r="I6238" s="110"/>
    </row>
    <row r="6239" spans="2:9">
      <c r="B6239" s="109"/>
      <c r="C6239" s="109"/>
      <c r="D6239" s="109"/>
      <c r="E6239" s="109"/>
      <c r="F6239" s="109"/>
      <c r="G6239" s="109"/>
      <c r="H6239" s="109"/>
      <c r="I6239" s="110"/>
    </row>
    <row r="6240" spans="2:9">
      <c r="B6240" s="109"/>
      <c r="C6240" s="109"/>
      <c r="D6240" s="109"/>
      <c r="E6240" s="109"/>
      <c r="F6240" s="109"/>
      <c r="G6240" s="109"/>
      <c r="H6240" s="109"/>
      <c r="I6240" s="110"/>
    </row>
    <row r="6241" spans="2:9">
      <c r="B6241" s="109"/>
      <c r="C6241" s="109"/>
      <c r="D6241" s="109"/>
      <c r="E6241" s="109"/>
      <c r="F6241" s="109"/>
      <c r="G6241" s="109"/>
      <c r="H6241" s="109"/>
      <c r="I6241" s="110"/>
    </row>
    <row r="6242" spans="2:9">
      <c r="B6242" s="109"/>
      <c r="C6242" s="109"/>
      <c r="D6242" s="109"/>
      <c r="E6242" s="109"/>
      <c r="F6242" s="109"/>
      <c r="G6242" s="109"/>
      <c r="H6242" s="109"/>
      <c r="I6242" s="110"/>
    </row>
    <row r="6243" spans="2:9">
      <c r="B6243" s="109"/>
      <c r="C6243" s="109"/>
      <c r="D6243" s="109"/>
      <c r="E6243" s="109"/>
      <c r="F6243" s="109"/>
      <c r="G6243" s="109"/>
      <c r="H6243" s="109"/>
      <c r="I6243" s="110"/>
    </row>
    <row r="6244" spans="2:9">
      <c r="B6244" s="109"/>
      <c r="C6244" s="109"/>
      <c r="D6244" s="109"/>
      <c r="E6244" s="109"/>
      <c r="F6244" s="109"/>
      <c r="G6244" s="109"/>
      <c r="H6244" s="109"/>
      <c r="I6244" s="110"/>
    </row>
    <row r="6245" spans="2:9">
      <c r="B6245" s="109"/>
      <c r="C6245" s="109"/>
      <c r="D6245" s="109"/>
      <c r="E6245" s="109"/>
      <c r="F6245" s="109"/>
      <c r="G6245" s="109"/>
      <c r="H6245" s="109"/>
      <c r="I6245" s="110"/>
    </row>
    <row r="6246" spans="2:9">
      <c r="B6246" s="109"/>
      <c r="C6246" s="109"/>
      <c r="D6246" s="109"/>
      <c r="E6246" s="109"/>
      <c r="F6246" s="109"/>
      <c r="G6246" s="109"/>
      <c r="H6246" s="109"/>
      <c r="I6246" s="110"/>
    </row>
    <row r="6247" spans="2:9">
      <c r="B6247" s="109"/>
      <c r="C6247" s="109"/>
      <c r="D6247" s="109"/>
      <c r="E6247" s="109"/>
      <c r="F6247" s="109"/>
      <c r="G6247" s="109"/>
      <c r="H6247" s="109"/>
      <c r="I6247" s="110"/>
    </row>
    <row r="6248" spans="2:9">
      <c r="B6248" s="109"/>
      <c r="C6248" s="109"/>
      <c r="D6248" s="109"/>
      <c r="E6248" s="109"/>
      <c r="F6248" s="109"/>
      <c r="G6248" s="109"/>
      <c r="H6248" s="109"/>
      <c r="I6248" s="110"/>
    </row>
    <row r="6249" spans="2:9">
      <c r="B6249" s="109"/>
      <c r="C6249" s="109"/>
      <c r="D6249" s="109"/>
      <c r="E6249" s="109"/>
      <c r="F6249" s="109"/>
      <c r="G6249" s="109"/>
      <c r="H6249" s="109"/>
      <c r="I6249" s="110"/>
    </row>
    <row r="6250" spans="2:9">
      <c r="B6250" s="109"/>
      <c r="C6250" s="109"/>
      <c r="D6250" s="109"/>
      <c r="E6250" s="109"/>
      <c r="F6250" s="109"/>
      <c r="G6250" s="109"/>
      <c r="H6250" s="109"/>
      <c r="I6250" s="110"/>
    </row>
    <row r="6251" spans="2:9">
      <c r="B6251" s="109"/>
      <c r="C6251" s="109"/>
      <c r="D6251" s="109"/>
      <c r="E6251" s="109"/>
      <c r="F6251" s="109"/>
      <c r="G6251" s="109"/>
      <c r="H6251" s="109"/>
      <c r="I6251" s="110"/>
    </row>
    <row r="6252" spans="2:9">
      <c r="B6252" s="109"/>
      <c r="C6252" s="109"/>
      <c r="D6252" s="109"/>
      <c r="E6252" s="109"/>
      <c r="F6252" s="109"/>
      <c r="G6252" s="109"/>
      <c r="H6252" s="109"/>
      <c r="I6252" s="110"/>
    </row>
    <row r="6253" spans="2:9">
      <c r="B6253" s="109"/>
      <c r="C6253" s="109"/>
      <c r="D6253" s="109"/>
      <c r="E6253" s="109"/>
      <c r="F6253" s="109"/>
      <c r="G6253" s="109"/>
      <c r="H6253" s="109"/>
      <c r="I6253" s="110"/>
    </row>
    <row r="6254" spans="2:9">
      <c r="B6254" s="109"/>
      <c r="C6254" s="109"/>
      <c r="D6254" s="109"/>
      <c r="E6254" s="109"/>
      <c r="F6254" s="109"/>
      <c r="G6254" s="109"/>
      <c r="H6254" s="109"/>
      <c r="I6254" s="110"/>
    </row>
    <row r="6255" spans="2:9">
      <c r="B6255" s="109"/>
      <c r="C6255" s="109"/>
      <c r="D6255" s="109"/>
      <c r="E6255" s="109"/>
      <c r="F6255" s="109"/>
      <c r="G6255" s="109"/>
      <c r="H6255" s="109"/>
      <c r="I6255" s="110"/>
    </row>
    <row r="6256" spans="2:9">
      <c r="B6256" s="109"/>
      <c r="C6256" s="109"/>
      <c r="D6256" s="109"/>
      <c r="E6256" s="109"/>
      <c r="F6256" s="109"/>
      <c r="G6256" s="109"/>
      <c r="H6256" s="109"/>
      <c r="I6256" s="110"/>
    </row>
    <row r="6257" spans="2:9">
      <c r="B6257" s="109"/>
      <c r="C6257" s="109"/>
      <c r="D6257" s="109"/>
      <c r="E6257" s="109"/>
      <c r="F6257" s="109"/>
      <c r="G6257" s="109"/>
      <c r="H6257" s="109"/>
      <c r="I6257" s="110"/>
    </row>
    <row r="6258" spans="2:9">
      <c r="B6258" s="109"/>
      <c r="C6258" s="109"/>
      <c r="D6258" s="109"/>
      <c r="E6258" s="109"/>
      <c r="F6258" s="109"/>
      <c r="G6258" s="109"/>
      <c r="H6258" s="109"/>
      <c r="I6258" s="110"/>
    </row>
    <row r="6259" spans="2:9">
      <c r="B6259" s="109"/>
      <c r="C6259" s="109"/>
      <c r="D6259" s="109"/>
      <c r="E6259" s="109"/>
      <c r="F6259" s="109"/>
      <c r="G6259" s="109"/>
      <c r="H6259" s="109"/>
      <c r="I6259" s="110"/>
    </row>
    <row r="6260" spans="2:9">
      <c r="B6260" s="109"/>
      <c r="C6260" s="109"/>
      <c r="D6260" s="109"/>
      <c r="E6260" s="109"/>
      <c r="F6260" s="109"/>
      <c r="G6260" s="109"/>
      <c r="H6260" s="109"/>
      <c r="I6260" s="110"/>
    </row>
    <row r="6261" spans="2:9">
      <c r="B6261" s="109"/>
      <c r="C6261" s="109"/>
      <c r="D6261" s="109"/>
      <c r="E6261" s="109"/>
      <c r="F6261" s="109"/>
      <c r="G6261" s="109"/>
      <c r="H6261" s="109"/>
      <c r="I6261" s="110"/>
    </row>
    <row r="6262" spans="2:9">
      <c r="B6262" s="109"/>
      <c r="C6262" s="109"/>
      <c r="D6262" s="109"/>
      <c r="E6262" s="109"/>
      <c r="F6262" s="109"/>
      <c r="G6262" s="109"/>
      <c r="H6262" s="109"/>
      <c r="I6262" s="110"/>
    </row>
    <row r="6263" spans="2:9">
      <c r="B6263" s="109"/>
      <c r="C6263" s="109"/>
      <c r="D6263" s="109"/>
      <c r="E6263" s="109"/>
      <c r="F6263" s="109"/>
      <c r="G6263" s="109"/>
      <c r="H6263" s="109"/>
      <c r="I6263" s="110"/>
    </row>
    <row r="6264" spans="2:9">
      <c r="B6264" s="109"/>
      <c r="C6264" s="109"/>
      <c r="D6264" s="109"/>
      <c r="E6264" s="109"/>
      <c r="F6264" s="109"/>
      <c r="G6264" s="109"/>
      <c r="H6264" s="109"/>
      <c r="I6264" s="110"/>
    </row>
    <row r="6265" spans="2:9">
      <c r="B6265" s="109"/>
      <c r="C6265" s="109"/>
      <c r="D6265" s="109"/>
      <c r="E6265" s="109"/>
      <c r="F6265" s="109"/>
      <c r="G6265" s="109"/>
      <c r="H6265" s="109"/>
      <c r="I6265" s="110"/>
    </row>
    <row r="6266" spans="2:9">
      <c r="B6266" s="109"/>
      <c r="C6266" s="109"/>
      <c r="D6266" s="109"/>
      <c r="E6266" s="109"/>
      <c r="F6266" s="109"/>
      <c r="G6266" s="109"/>
      <c r="H6266" s="109"/>
      <c r="I6266" s="110"/>
    </row>
    <row r="6267" spans="2:9">
      <c r="B6267" s="109"/>
      <c r="C6267" s="109"/>
      <c r="D6267" s="109"/>
      <c r="E6267" s="109"/>
      <c r="F6267" s="109"/>
      <c r="G6267" s="109"/>
      <c r="H6267" s="109"/>
      <c r="I6267" s="110"/>
    </row>
    <row r="6268" spans="2:9">
      <c r="B6268" s="109"/>
      <c r="C6268" s="109"/>
      <c r="D6268" s="109"/>
      <c r="E6268" s="109"/>
      <c r="F6268" s="109"/>
      <c r="G6268" s="109"/>
      <c r="H6268" s="109"/>
      <c r="I6268" s="110"/>
    </row>
    <row r="6269" spans="2:9">
      <c r="B6269" s="109"/>
      <c r="C6269" s="109"/>
      <c r="D6269" s="109"/>
      <c r="E6269" s="109"/>
      <c r="F6269" s="109"/>
      <c r="G6269" s="109"/>
      <c r="H6269" s="109"/>
      <c r="I6269" s="110"/>
    </row>
    <row r="6270" spans="2:9">
      <c r="B6270" s="109"/>
      <c r="C6270" s="109"/>
      <c r="D6270" s="109"/>
      <c r="E6270" s="109"/>
      <c r="F6270" s="109"/>
      <c r="G6270" s="109"/>
      <c r="H6270" s="109"/>
      <c r="I6270" s="110"/>
    </row>
    <row r="6271" spans="2:9">
      <c r="B6271" s="109"/>
      <c r="C6271" s="109"/>
      <c r="D6271" s="109"/>
      <c r="E6271" s="109"/>
      <c r="F6271" s="109"/>
      <c r="G6271" s="109"/>
      <c r="H6271" s="109"/>
      <c r="I6271" s="110"/>
    </row>
    <row r="6272" spans="2:9">
      <c r="B6272" s="109"/>
      <c r="C6272" s="109"/>
      <c r="D6272" s="109"/>
      <c r="E6272" s="109"/>
      <c r="F6272" s="109"/>
      <c r="G6272" s="109"/>
      <c r="H6272" s="109"/>
      <c r="I6272" s="110"/>
    </row>
    <row r="6273" spans="2:9">
      <c r="B6273" s="109"/>
      <c r="C6273" s="109"/>
      <c r="D6273" s="109"/>
      <c r="E6273" s="109"/>
      <c r="F6273" s="109"/>
      <c r="G6273" s="109"/>
      <c r="H6273" s="109"/>
      <c r="I6273" s="110"/>
    </row>
    <row r="6274" spans="2:9">
      <c r="B6274" s="109"/>
      <c r="C6274" s="109"/>
      <c r="D6274" s="109"/>
      <c r="E6274" s="109"/>
      <c r="F6274" s="109"/>
      <c r="G6274" s="109"/>
      <c r="H6274" s="109"/>
      <c r="I6274" s="110"/>
    </row>
    <row r="6275" spans="2:9">
      <c r="B6275" s="109"/>
      <c r="C6275" s="109"/>
      <c r="D6275" s="109"/>
      <c r="E6275" s="109"/>
      <c r="F6275" s="109"/>
      <c r="G6275" s="109"/>
      <c r="H6275" s="109"/>
      <c r="I6275" s="110"/>
    </row>
    <row r="6276" spans="2:9">
      <c r="B6276" s="109"/>
      <c r="C6276" s="109"/>
      <c r="D6276" s="109"/>
      <c r="E6276" s="109"/>
      <c r="F6276" s="109"/>
      <c r="G6276" s="109"/>
      <c r="H6276" s="109"/>
      <c r="I6276" s="110"/>
    </row>
    <row r="6277" spans="2:9">
      <c r="B6277" s="109"/>
      <c r="C6277" s="109"/>
      <c r="D6277" s="109"/>
      <c r="E6277" s="109"/>
      <c r="F6277" s="109"/>
      <c r="G6277" s="109"/>
      <c r="H6277" s="109"/>
      <c r="I6277" s="110"/>
    </row>
    <row r="6278" spans="2:9">
      <c r="B6278" s="109"/>
      <c r="C6278" s="109"/>
      <c r="D6278" s="109"/>
      <c r="E6278" s="109"/>
      <c r="F6278" s="109"/>
      <c r="G6278" s="109"/>
      <c r="H6278" s="109"/>
      <c r="I6278" s="110"/>
    </row>
    <row r="6279" spans="2:9">
      <c r="B6279" s="109"/>
      <c r="C6279" s="109"/>
      <c r="D6279" s="109"/>
      <c r="E6279" s="109"/>
      <c r="F6279" s="109"/>
      <c r="G6279" s="109"/>
      <c r="H6279" s="109"/>
      <c r="I6279" s="110"/>
    </row>
    <row r="6280" spans="2:9">
      <c r="B6280" s="109"/>
      <c r="C6280" s="109"/>
      <c r="D6280" s="109"/>
      <c r="E6280" s="109"/>
      <c r="F6280" s="109"/>
      <c r="G6280" s="109"/>
      <c r="H6280" s="109"/>
      <c r="I6280" s="110"/>
    </row>
    <row r="6281" spans="2:9">
      <c r="B6281" s="109"/>
      <c r="C6281" s="109"/>
      <c r="D6281" s="109"/>
      <c r="E6281" s="109"/>
      <c r="F6281" s="109"/>
      <c r="G6281" s="109"/>
      <c r="H6281" s="109"/>
      <c r="I6281" s="110"/>
    </row>
    <row r="6282" spans="2:9">
      <c r="B6282" s="109"/>
      <c r="C6282" s="109"/>
      <c r="D6282" s="109"/>
      <c r="E6282" s="109"/>
      <c r="F6282" s="109"/>
      <c r="G6282" s="109"/>
      <c r="H6282" s="109"/>
      <c r="I6282" s="110"/>
    </row>
    <row r="6283" spans="2:9">
      <c r="B6283" s="109"/>
      <c r="C6283" s="109"/>
      <c r="D6283" s="109"/>
      <c r="E6283" s="109"/>
      <c r="F6283" s="109"/>
      <c r="G6283" s="109"/>
      <c r="H6283" s="109"/>
      <c r="I6283" s="110"/>
    </row>
    <row r="6284" spans="2:9">
      <c r="B6284" s="109"/>
      <c r="C6284" s="109"/>
      <c r="D6284" s="109"/>
      <c r="E6284" s="109"/>
      <c r="F6284" s="109"/>
      <c r="G6284" s="109"/>
      <c r="H6284" s="109"/>
      <c r="I6284" s="110"/>
    </row>
    <row r="6285" spans="2:9">
      <c r="B6285" s="109"/>
      <c r="C6285" s="109"/>
      <c r="D6285" s="109"/>
      <c r="E6285" s="109"/>
      <c r="F6285" s="109"/>
      <c r="G6285" s="109"/>
      <c r="H6285" s="109"/>
      <c r="I6285" s="110"/>
    </row>
    <row r="6286" spans="2:9">
      <c r="B6286" s="109"/>
      <c r="C6286" s="109"/>
      <c r="D6286" s="109"/>
      <c r="E6286" s="109"/>
      <c r="F6286" s="109"/>
      <c r="G6286" s="109"/>
      <c r="H6286" s="109"/>
      <c r="I6286" s="110"/>
    </row>
    <row r="6287" spans="2:9">
      <c r="B6287" s="109"/>
      <c r="C6287" s="109"/>
      <c r="D6287" s="109"/>
      <c r="E6287" s="109"/>
      <c r="F6287" s="109"/>
      <c r="G6287" s="109"/>
      <c r="H6287" s="109"/>
      <c r="I6287" s="110"/>
    </row>
    <row r="6288" spans="2:9">
      <c r="B6288" s="109"/>
      <c r="C6288" s="109"/>
      <c r="D6288" s="109"/>
      <c r="E6288" s="109"/>
      <c r="F6288" s="109"/>
      <c r="G6288" s="109"/>
      <c r="H6288" s="109"/>
      <c r="I6288" s="110"/>
    </row>
    <row r="6289" spans="2:9">
      <c r="B6289" s="109"/>
      <c r="C6289" s="109"/>
      <c r="D6289" s="109"/>
      <c r="E6289" s="109"/>
      <c r="F6289" s="109"/>
      <c r="G6289" s="109"/>
      <c r="H6289" s="109"/>
      <c r="I6289" s="110"/>
    </row>
    <row r="6290" spans="2:9">
      <c r="B6290" s="109"/>
      <c r="C6290" s="109"/>
      <c r="D6290" s="109"/>
      <c r="E6290" s="109"/>
      <c r="F6290" s="109"/>
      <c r="G6290" s="109"/>
      <c r="H6290" s="109"/>
      <c r="I6290" s="110"/>
    </row>
    <row r="6291" spans="2:9">
      <c r="B6291" s="109"/>
      <c r="C6291" s="109"/>
      <c r="D6291" s="109"/>
      <c r="E6291" s="109"/>
      <c r="F6291" s="109"/>
      <c r="G6291" s="109"/>
      <c r="H6291" s="109"/>
      <c r="I6291" s="110"/>
    </row>
    <row r="6292" spans="2:9">
      <c r="B6292" s="109"/>
      <c r="C6292" s="109"/>
      <c r="D6292" s="109"/>
      <c r="E6292" s="109"/>
      <c r="F6292" s="109"/>
      <c r="G6292" s="109"/>
      <c r="H6292" s="109"/>
      <c r="I6292" s="110"/>
    </row>
    <row r="6293" spans="2:9">
      <c r="B6293" s="109"/>
      <c r="C6293" s="109"/>
      <c r="D6293" s="109"/>
      <c r="E6293" s="109"/>
      <c r="F6293" s="109"/>
      <c r="G6293" s="109"/>
      <c r="H6293" s="109"/>
      <c r="I6293" s="110"/>
    </row>
    <row r="6294" spans="2:9">
      <c r="B6294" s="109"/>
      <c r="C6294" s="109"/>
      <c r="D6294" s="109"/>
      <c r="E6294" s="109"/>
      <c r="F6294" s="109"/>
      <c r="G6294" s="109"/>
      <c r="H6294" s="109"/>
      <c r="I6294" s="110"/>
    </row>
    <row r="6295" spans="2:9">
      <c r="B6295" s="109"/>
      <c r="C6295" s="109"/>
      <c r="D6295" s="109"/>
      <c r="E6295" s="109"/>
      <c r="F6295" s="109"/>
      <c r="G6295" s="109"/>
      <c r="H6295" s="109"/>
      <c r="I6295" s="110"/>
    </row>
    <row r="6296" spans="2:9">
      <c r="B6296" s="109"/>
      <c r="C6296" s="109"/>
      <c r="D6296" s="109"/>
      <c r="E6296" s="109"/>
      <c r="F6296" s="109"/>
      <c r="G6296" s="109"/>
      <c r="H6296" s="109"/>
      <c r="I6296" s="110"/>
    </row>
    <row r="6297" spans="2:9">
      <c r="B6297" s="109"/>
      <c r="C6297" s="109"/>
      <c r="D6297" s="109"/>
      <c r="E6297" s="109"/>
      <c r="F6297" s="109"/>
      <c r="G6297" s="109"/>
      <c r="H6297" s="109"/>
      <c r="I6297" s="110"/>
    </row>
    <row r="6298" spans="2:9">
      <c r="B6298" s="109"/>
      <c r="C6298" s="109"/>
      <c r="D6298" s="109"/>
      <c r="E6298" s="109"/>
      <c r="F6298" s="109"/>
      <c r="G6298" s="109"/>
      <c r="H6298" s="109"/>
      <c r="I6298" s="110"/>
    </row>
    <row r="6299" spans="2:9">
      <c r="B6299" s="109"/>
      <c r="C6299" s="109"/>
      <c r="D6299" s="109"/>
      <c r="E6299" s="109"/>
      <c r="F6299" s="109"/>
      <c r="G6299" s="109"/>
      <c r="H6299" s="109"/>
      <c r="I6299" s="110"/>
    </row>
    <row r="6300" spans="2:9">
      <c r="B6300" s="109"/>
      <c r="C6300" s="109"/>
      <c r="D6300" s="109"/>
      <c r="E6300" s="109"/>
      <c r="F6300" s="109"/>
      <c r="G6300" s="109"/>
      <c r="H6300" s="109"/>
      <c r="I6300" s="110"/>
    </row>
    <row r="6301" spans="2:9">
      <c r="B6301" s="109"/>
      <c r="C6301" s="109"/>
      <c r="D6301" s="109"/>
      <c r="E6301" s="109"/>
      <c r="F6301" s="109"/>
      <c r="G6301" s="109"/>
      <c r="H6301" s="109"/>
      <c r="I6301" s="110"/>
    </row>
    <row r="6302" spans="2:9">
      <c r="B6302" s="109"/>
      <c r="C6302" s="109"/>
      <c r="D6302" s="109"/>
      <c r="E6302" s="109"/>
      <c r="F6302" s="109"/>
      <c r="G6302" s="109"/>
      <c r="H6302" s="109"/>
      <c r="I6302" s="110"/>
    </row>
    <row r="6303" spans="2:9">
      <c r="B6303" s="109"/>
      <c r="C6303" s="109"/>
      <c r="D6303" s="109"/>
      <c r="E6303" s="109"/>
      <c r="F6303" s="109"/>
      <c r="G6303" s="109"/>
      <c r="H6303" s="109"/>
      <c r="I6303" s="110"/>
    </row>
    <row r="6304" spans="2:9">
      <c r="B6304" s="109"/>
      <c r="C6304" s="109"/>
      <c r="D6304" s="109"/>
      <c r="E6304" s="109"/>
      <c r="F6304" s="109"/>
      <c r="G6304" s="109"/>
      <c r="H6304" s="109"/>
      <c r="I6304" s="110"/>
    </row>
    <row r="6305" spans="2:9">
      <c r="B6305" s="109"/>
      <c r="C6305" s="109"/>
      <c r="D6305" s="109"/>
      <c r="E6305" s="109"/>
      <c r="F6305" s="109"/>
      <c r="G6305" s="109"/>
      <c r="H6305" s="109"/>
      <c r="I6305" s="110"/>
    </row>
    <row r="6306" spans="2:9">
      <c r="B6306" s="109"/>
      <c r="C6306" s="109"/>
      <c r="D6306" s="109"/>
      <c r="E6306" s="109"/>
      <c r="F6306" s="109"/>
      <c r="G6306" s="109"/>
      <c r="H6306" s="109"/>
      <c r="I6306" s="110"/>
    </row>
    <row r="6307" spans="2:9">
      <c r="B6307" s="109"/>
      <c r="C6307" s="109"/>
      <c r="D6307" s="109"/>
      <c r="E6307" s="109"/>
      <c r="F6307" s="109"/>
      <c r="G6307" s="109"/>
      <c r="H6307" s="109"/>
      <c r="I6307" s="110"/>
    </row>
    <row r="6308" spans="2:9">
      <c r="B6308" s="109"/>
      <c r="C6308" s="109"/>
      <c r="D6308" s="109"/>
      <c r="E6308" s="109"/>
      <c r="F6308" s="109"/>
      <c r="G6308" s="109"/>
      <c r="H6308" s="109"/>
      <c r="I6308" s="110"/>
    </row>
    <row r="6309" spans="2:9">
      <c r="B6309" s="109"/>
      <c r="C6309" s="109"/>
      <c r="D6309" s="109"/>
      <c r="E6309" s="109"/>
      <c r="F6309" s="109"/>
      <c r="G6309" s="109"/>
      <c r="H6309" s="109"/>
      <c r="I6309" s="110"/>
    </row>
    <row r="6310" spans="2:9">
      <c r="B6310" s="109"/>
      <c r="C6310" s="109"/>
      <c r="D6310" s="109"/>
      <c r="E6310" s="109"/>
      <c r="F6310" s="109"/>
      <c r="G6310" s="109"/>
      <c r="H6310" s="109"/>
      <c r="I6310" s="110"/>
    </row>
    <row r="6311" spans="2:9">
      <c r="B6311" s="109"/>
      <c r="C6311" s="109"/>
      <c r="D6311" s="109"/>
      <c r="E6311" s="109"/>
      <c r="F6311" s="109"/>
      <c r="G6311" s="109"/>
      <c r="H6311" s="109"/>
      <c r="I6311" s="110"/>
    </row>
    <row r="6312" spans="2:9">
      <c r="B6312" s="109"/>
      <c r="C6312" s="109"/>
      <c r="D6312" s="109"/>
      <c r="E6312" s="109"/>
      <c r="F6312" s="109"/>
      <c r="G6312" s="109"/>
      <c r="H6312" s="109"/>
      <c r="I6312" s="110"/>
    </row>
    <row r="6313" spans="2:9">
      <c r="B6313" s="109"/>
      <c r="C6313" s="109"/>
      <c r="D6313" s="109"/>
      <c r="E6313" s="109"/>
      <c r="F6313" s="109"/>
      <c r="G6313" s="109"/>
      <c r="H6313" s="109"/>
      <c r="I6313" s="110"/>
    </row>
    <row r="6314" spans="2:9">
      <c r="B6314" s="109"/>
      <c r="C6314" s="109"/>
      <c r="D6314" s="109"/>
      <c r="E6314" s="109"/>
      <c r="F6314" s="109"/>
      <c r="G6314" s="109"/>
      <c r="H6314" s="109"/>
      <c r="I6314" s="110"/>
    </row>
    <row r="6315" spans="2:9">
      <c r="B6315" s="109"/>
      <c r="C6315" s="109"/>
      <c r="D6315" s="109"/>
      <c r="E6315" s="109"/>
      <c r="F6315" s="109"/>
      <c r="G6315" s="109"/>
      <c r="H6315" s="109"/>
      <c r="I6315" s="110"/>
    </row>
    <row r="6316" spans="2:9">
      <c r="B6316" s="109"/>
      <c r="C6316" s="109"/>
      <c r="D6316" s="109"/>
      <c r="E6316" s="109"/>
      <c r="F6316" s="109"/>
      <c r="G6316" s="109"/>
      <c r="H6316" s="109"/>
      <c r="I6316" s="110"/>
    </row>
    <row r="6317" spans="2:9">
      <c r="B6317" s="109"/>
      <c r="C6317" s="109"/>
      <c r="D6317" s="109"/>
      <c r="E6317" s="109"/>
      <c r="F6317" s="109"/>
      <c r="G6317" s="109"/>
      <c r="H6317" s="109"/>
      <c r="I6317" s="110"/>
    </row>
    <row r="6318" spans="2:9">
      <c r="B6318" s="109"/>
      <c r="C6318" s="109"/>
      <c r="D6318" s="109"/>
      <c r="E6318" s="109"/>
      <c r="F6318" s="109"/>
      <c r="G6318" s="109"/>
      <c r="H6318" s="109"/>
      <c r="I6318" s="110"/>
    </row>
    <row r="6319" spans="2:9">
      <c r="B6319" s="109"/>
      <c r="C6319" s="109"/>
      <c r="D6319" s="109"/>
      <c r="E6319" s="109"/>
      <c r="F6319" s="109"/>
      <c r="G6319" s="109"/>
      <c r="H6319" s="109"/>
      <c r="I6319" s="110"/>
    </row>
    <row r="6320" spans="2:9">
      <c r="B6320" s="109"/>
      <c r="C6320" s="109"/>
      <c r="D6320" s="109"/>
      <c r="E6320" s="109"/>
      <c r="F6320" s="109"/>
      <c r="G6320" s="109"/>
      <c r="H6320" s="109"/>
      <c r="I6320" s="110"/>
    </row>
    <row r="6321" spans="2:9">
      <c r="B6321" s="109"/>
      <c r="C6321" s="109"/>
      <c r="D6321" s="109"/>
      <c r="E6321" s="109"/>
      <c r="F6321" s="109"/>
      <c r="G6321" s="109"/>
      <c r="H6321" s="109"/>
      <c r="I6321" s="110"/>
    </row>
    <row r="6322" spans="2:9">
      <c r="B6322" s="109"/>
      <c r="C6322" s="109"/>
      <c r="D6322" s="109"/>
      <c r="E6322" s="109"/>
      <c r="F6322" s="109"/>
      <c r="G6322" s="109"/>
      <c r="H6322" s="109"/>
      <c r="I6322" s="110"/>
    </row>
    <row r="6323" spans="2:9">
      <c r="B6323" s="109"/>
      <c r="C6323" s="109"/>
      <c r="D6323" s="109"/>
      <c r="E6323" s="109"/>
      <c r="F6323" s="109"/>
      <c r="G6323" s="109"/>
      <c r="H6323" s="109"/>
      <c r="I6323" s="110"/>
    </row>
    <row r="6324" spans="2:9">
      <c r="B6324" s="109"/>
      <c r="C6324" s="109"/>
      <c r="D6324" s="109"/>
      <c r="E6324" s="109"/>
      <c r="F6324" s="109"/>
      <c r="G6324" s="109"/>
      <c r="H6324" s="109"/>
      <c r="I6324" s="110"/>
    </row>
    <row r="6325" spans="2:9">
      <c r="B6325" s="109"/>
      <c r="C6325" s="109"/>
      <c r="D6325" s="109"/>
      <c r="E6325" s="109"/>
      <c r="F6325" s="109"/>
      <c r="G6325" s="109"/>
      <c r="H6325" s="109"/>
      <c r="I6325" s="110"/>
    </row>
    <row r="6326" spans="2:9">
      <c r="B6326" s="109"/>
      <c r="C6326" s="109"/>
      <c r="D6326" s="109"/>
      <c r="E6326" s="109"/>
      <c r="F6326" s="109"/>
      <c r="G6326" s="109"/>
      <c r="H6326" s="109"/>
      <c r="I6326" s="110"/>
    </row>
    <row r="6327" spans="2:9">
      <c r="B6327" s="109"/>
      <c r="C6327" s="109"/>
      <c r="D6327" s="109"/>
      <c r="E6327" s="109"/>
      <c r="F6327" s="109"/>
      <c r="G6327" s="109"/>
      <c r="H6327" s="109"/>
      <c r="I6327" s="110"/>
    </row>
    <row r="6328" spans="2:9">
      <c r="B6328" s="109"/>
      <c r="C6328" s="109"/>
      <c r="D6328" s="109"/>
      <c r="E6328" s="109"/>
      <c r="F6328" s="109"/>
      <c r="G6328" s="109"/>
      <c r="H6328" s="109"/>
      <c r="I6328" s="110"/>
    </row>
    <row r="6329" spans="2:9">
      <c r="B6329" s="109"/>
      <c r="C6329" s="109"/>
      <c r="D6329" s="109"/>
      <c r="E6329" s="109"/>
      <c r="F6329" s="109"/>
      <c r="G6329" s="109"/>
      <c r="H6329" s="109"/>
      <c r="I6329" s="110"/>
    </row>
    <row r="6330" spans="2:9">
      <c r="B6330" s="109"/>
      <c r="C6330" s="109"/>
      <c r="D6330" s="109"/>
      <c r="E6330" s="109"/>
      <c r="F6330" s="109"/>
      <c r="G6330" s="109"/>
      <c r="H6330" s="109"/>
      <c r="I6330" s="110"/>
    </row>
    <row r="6331" spans="2:9">
      <c r="B6331" s="109"/>
      <c r="C6331" s="109"/>
      <c r="D6331" s="109"/>
      <c r="E6331" s="109"/>
      <c r="F6331" s="109"/>
      <c r="G6331" s="109"/>
      <c r="H6331" s="109"/>
      <c r="I6331" s="110"/>
    </row>
    <row r="6332" spans="2:9">
      <c r="B6332" s="109"/>
      <c r="C6332" s="109"/>
      <c r="D6332" s="109"/>
      <c r="E6332" s="109"/>
      <c r="F6332" s="109"/>
      <c r="G6332" s="109"/>
      <c r="H6332" s="109"/>
      <c r="I6332" s="110"/>
    </row>
    <row r="6333" spans="2:9">
      <c r="B6333" s="109"/>
      <c r="C6333" s="109"/>
      <c r="D6333" s="109"/>
      <c r="E6333" s="109"/>
      <c r="F6333" s="109"/>
      <c r="G6333" s="109"/>
      <c r="H6333" s="109"/>
      <c r="I6333" s="110"/>
    </row>
    <row r="6334" spans="2:9">
      <c r="B6334" s="109"/>
      <c r="C6334" s="109"/>
      <c r="D6334" s="109"/>
      <c r="E6334" s="109"/>
      <c r="F6334" s="109"/>
      <c r="G6334" s="109"/>
      <c r="H6334" s="109"/>
      <c r="I6334" s="110"/>
    </row>
    <row r="6335" spans="2:9">
      <c r="B6335" s="109"/>
      <c r="C6335" s="109"/>
      <c r="D6335" s="109"/>
      <c r="E6335" s="109"/>
      <c r="F6335" s="109"/>
      <c r="G6335" s="109"/>
      <c r="H6335" s="109"/>
      <c r="I6335" s="110"/>
    </row>
    <row r="6336" spans="2:9">
      <c r="B6336" s="109"/>
      <c r="C6336" s="109"/>
      <c r="D6336" s="109"/>
      <c r="E6336" s="109"/>
      <c r="F6336" s="109"/>
      <c r="G6336" s="109"/>
      <c r="H6336" s="109"/>
      <c r="I6336" s="110"/>
    </row>
    <row r="6337" spans="2:9">
      <c r="B6337" s="109"/>
      <c r="C6337" s="109"/>
      <c r="D6337" s="109"/>
      <c r="E6337" s="109"/>
      <c r="F6337" s="109"/>
      <c r="G6337" s="109"/>
      <c r="H6337" s="109"/>
      <c r="I6337" s="110"/>
    </row>
    <row r="6338" spans="2:9">
      <c r="B6338" s="109"/>
      <c r="C6338" s="109"/>
      <c r="D6338" s="109"/>
      <c r="E6338" s="109"/>
      <c r="F6338" s="109"/>
      <c r="G6338" s="109"/>
      <c r="H6338" s="109"/>
      <c r="I6338" s="110"/>
    </row>
    <row r="6339" spans="2:9">
      <c r="B6339" s="109"/>
      <c r="C6339" s="109"/>
      <c r="D6339" s="109"/>
      <c r="E6339" s="109"/>
      <c r="F6339" s="109"/>
      <c r="G6339" s="109"/>
      <c r="H6339" s="109"/>
      <c r="I6339" s="110"/>
    </row>
    <row r="6340" spans="2:9">
      <c r="B6340" s="109"/>
      <c r="C6340" s="109"/>
      <c r="D6340" s="109"/>
      <c r="E6340" s="109"/>
      <c r="F6340" s="109"/>
      <c r="G6340" s="109"/>
      <c r="H6340" s="109"/>
      <c r="I6340" s="110"/>
    </row>
    <row r="6341" spans="2:9">
      <c r="B6341" s="109"/>
      <c r="C6341" s="109"/>
      <c r="D6341" s="109"/>
      <c r="E6341" s="109"/>
      <c r="F6341" s="109"/>
      <c r="G6341" s="109"/>
      <c r="H6341" s="109"/>
      <c r="I6341" s="110"/>
    </row>
    <row r="6342" spans="2:9">
      <c r="B6342" s="109"/>
      <c r="C6342" s="109"/>
      <c r="D6342" s="109"/>
      <c r="E6342" s="109"/>
      <c r="F6342" s="109"/>
      <c r="G6342" s="109"/>
      <c r="H6342" s="109"/>
      <c r="I6342" s="110"/>
    </row>
    <row r="6343" spans="2:9">
      <c r="B6343" s="109"/>
      <c r="C6343" s="109"/>
      <c r="D6343" s="109"/>
      <c r="E6343" s="109"/>
      <c r="F6343" s="109"/>
      <c r="G6343" s="109"/>
      <c r="H6343" s="109"/>
      <c r="I6343" s="110"/>
    </row>
    <row r="6344" spans="2:9">
      <c r="B6344" s="109"/>
      <c r="C6344" s="109"/>
      <c r="D6344" s="109"/>
      <c r="E6344" s="109"/>
      <c r="F6344" s="109"/>
      <c r="G6344" s="109"/>
      <c r="H6344" s="109"/>
      <c r="I6344" s="110"/>
    </row>
    <row r="6345" spans="2:9">
      <c r="B6345" s="109"/>
      <c r="C6345" s="109"/>
      <c r="D6345" s="109"/>
      <c r="E6345" s="109"/>
      <c r="F6345" s="109"/>
      <c r="G6345" s="109"/>
      <c r="H6345" s="109"/>
      <c r="I6345" s="110"/>
    </row>
    <row r="6346" spans="2:9">
      <c r="B6346" s="109"/>
      <c r="C6346" s="109"/>
      <c r="D6346" s="109"/>
      <c r="E6346" s="109"/>
      <c r="F6346" s="109"/>
      <c r="G6346" s="109"/>
      <c r="H6346" s="109"/>
      <c r="I6346" s="110"/>
    </row>
    <row r="6347" spans="2:9">
      <c r="B6347" s="109"/>
      <c r="C6347" s="109"/>
      <c r="D6347" s="109"/>
      <c r="E6347" s="109"/>
      <c r="F6347" s="109"/>
      <c r="G6347" s="109"/>
      <c r="H6347" s="109"/>
      <c r="I6347" s="110"/>
    </row>
    <row r="6348" spans="2:9">
      <c r="B6348" s="109"/>
      <c r="C6348" s="109"/>
      <c r="D6348" s="109"/>
      <c r="E6348" s="109"/>
      <c r="F6348" s="109"/>
      <c r="G6348" s="109"/>
      <c r="H6348" s="109"/>
      <c r="I6348" s="110"/>
    </row>
    <row r="6349" spans="2:9">
      <c r="B6349" s="109"/>
      <c r="C6349" s="109"/>
      <c r="D6349" s="109"/>
      <c r="E6349" s="109"/>
      <c r="F6349" s="109"/>
      <c r="G6349" s="109"/>
      <c r="H6349" s="109"/>
      <c r="I6349" s="110"/>
    </row>
    <row r="6350" spans="2:9">
      <c r="B6350" s="109"/>
      <c r="C6350" s="109"/>
      <c r="D6350" s="109"/>
      <c r="E6350" s="109"/>
      <c r="F6350" s="109"/>
      <c r="G6350" s="109"/>
      <c r="H6350" s="109"/>
      <c r="I6350" s="110"/>
    </row>
    <row r="6351" spans="2:9">
      <c r="B6351" s="109"/>
      <c r="C6351" s="109"/>
      <c r="D6351" s="109"/>
      <c r="E6351" s="109"/>
      <c r="F6351" s="109"/>
      <c r="G6351" s="109"/>
      <c r="H6351" s="109"/>
      <c r="I6351" s="110"/>
    </row>
    <row r="6352" spans="2:9">
      <c r="B6352" s="109"/>
      <c r="C6352" s="109"/>
      <c r="D6352" s="109"/>
      <c r="E6352" s="109"/>
      <c r="F6352" s="109"/>
      <c r="G6352" s="109"/>
      <c r="H6352" s="109"/>
      <c r="I6352" s="110"/>
    </row>
    <row r="6353" spans="2:9">
      <c r="B6353" s="109"/>
      <c r="C6353" s="109"/>
      <c r="D6353" s="109"/>
      <c r="E6353" s="109"/>
      <c r="F6353" s="109"/>
      <c r="G6353" s="109"/>
      <c r="H6353" s="109"/>
      <c r="I6353" s="110"/>
    </row>
    <row r="6354" spans="2:9">
      <c r="B6354" s="109"/>
      <c r="C6354" s="109"/>
      <c r="D6354" s="109"/>
      <c r="E6354" s="109"/>
      <c r="F6354" s="109"/>
      <c r="G6354" s="109"/>
      <c r="H6354" s="109"/>
      <c r="I6354" s="110"/>
    </row>
    <row r="6355" spans="2:9">
      <c r="B6355" s="109"/>
      <c r="C6355" s="109"/>
      <c r="D6355" s="109"/>
      <c r="E6355" s="109"/>
      <c r="F6355" s="109"/>
      <c r="G6355" s="109"/>
      <c r="H6355" s="109"/>
      <c r="I6355" s="110"/>
    </row>
    <row r="6356" spans="2:9">
      <c r="B6356" s="109"/>
      <c r="C6356" s="109"/>
      <c r="D6356" s="109"/>
      <c r="E6356" s="109"/>
      <c r="F6356" s="109"/>
      <c r="G6356" s="109"/>
      <c r="H6356" s="109"/>
      <c r="I6356" s="110"/>
    </row>
    <row r="6357" spans="2:9">
      <c r="B6357" s="109"/>
      <c r="C6357" s="109"/>
      <c r="D6357" s="109"/>
      <c r="E6357" s="109"/>
      <c r="F6357" s="109"/>
      <c r="G6357" s="109"/>
      <c r="H6357" s="109"/>
      <c r="I6357" s="110"/>
    </row>
    <row r="6358" spans="2:9">
      <c r="B6358" s="109"/>
      <c r="C6358" s="109"/>
      <c r="D6358" s="109"/>
      <c r="E6358" s="109"/>
      <c r="F6358" s="109"/>
      <c r="G6358" s="109"/>
      <c r="H6358" s="109"/>
      <c r="I6358" s="110"/>
    </row>
    <row r="6359" spans="2:9">
      <c r="B6359" s="109"/>
      <c r="C6359" s="109"/>
      <c r="D6359" s="109"/>
      <c r="E6359" s="109"/>
      <c r="F6359" s="109"/>
      <c r="G6359" s="109"/>
      <c r="H6359" s="109"/>
      <c r="I6359" s="110"/>
    </row>
    <row r="6360" spans="2:9">
      <c r="B6360" s="109"/>
      <c r="C6360" s="109"/>
      <c r="D6360" s="109"/>
      <c r="E6360" s="109"/>
      <c r="F6360" s="109"/>
      <c r="G6360" s="109"/>
      <c r="H6360" s="109"/>
      <c r="I6360" s="110"/>
    </row>
    <row r="6361" spans="2:9">
      <c r="B6361" s="109"/>
      <c r="C6361" s="109"/>
      <c r="D6361" s="109"/>
      <c r="E6361" s="109"/>
      <c r="F6361" s="109"/>
      <c r="G6361" s="109"/>
      <c r="H6361" s="109"/>
      <c r="I6361" s="110"/>
    </row>
    <row r="6362" spans="2:9">
      <c r="B6362" s="109"/>
      <c r="C6362" s="109"/>
      <c r="D6362" s="109"/>
      <c r="E6362" s="109"/>
      <c r="F6362" s="109"/>
      <c r="G6362" s="109"/>
      <c r="H6362" s="109"/>
      <c r="I6362" s="110"/>
    </row>
    <row r="6363" spans="2:9">
      <c r="B6363" s="109"/>
      <c r="C6363" s="109"/>
      <c r="D6363" s="109"/>
      <c r="E6363" s="109"/>
      <c r="F6363" s="109"/>
      <c r="G6363" s="109"/>
      <c r="H6363" s="109"/>
      <c r="I6363" s="110"/>
    </row>
    <row r="6364" spans="2:9">
      <c r="B6364" s="109"/>
      <c r="C6364" s="109"/>
      <c r="D6364" s="109"/>
      <c r="E6364" s="109"/>
      <c r="F6364" s="109"/>
      <c r="G6364" s="109"/>
      <c r="H6364" s="109"/>
      <c r="I6364" s="110"/>
    </row>
    <row r="6365" spans="2:9">
      <c r="B6365" s="109"/>
      <c r="C6365" s="109"/>
      <c r="D6365" s="109"/>
      <c r="E6365" s="109"/>
      <c r="F6365" s="109"/>
      <c r="G6365" s="109"/>
      <c r="H6365" s="109"/>
      <c r="I6365" s="110"/>
    </row>
    <row r="6366" spans="2:9">
      <c r="B6366" s="109"/>
      <c r="C6366" s="109"/>
      <c r="D6366" s="109"/>
      <c r="E6366" s="109"/>
      <c r="F6366" s="109"/>
      <c r="G6366" s="109"/>
      <c r="H6366" s="109"/>
      <c r="I6366" s="110"/>
    </row>
    <row r="6367" spans="2:9">
      <c r="B6367" s="109"/>
      <c r="C6367" s="109"/>
      <c r="D6367" s="109"/>
      <c r="E6367" s="109"/>
      <c r="F6367" s="109"/>
      <c r="G6367" s="109"/>
      <c r="H6367" s="109"/>
      <c r="I6367" s="110"/>
    </row>
    <row r="6368" spans="2:9">
      <c r="B6368" s="109"/>
      <c r="C6368" s="109"/>
      <c r="D6368" s="109"/>
      <c r="E6368" s="109"/>
      <c r="F6368" s="109"/>
      <c r="G6368" s="109"/>
      <c r="H6368" s="109"/>
      <c r="I6368" s="110"/>
    </row>
    <row r="6369" spans="2:9">
      <c r="B6369" s="109"/>
      <c r="C6369" s="109"/>
      <c r="D6369" s="109"/>
      <c r="E6369" s="109"/>
      <c r="F6369" s="109"/>
      <c r="G6369" s="109"/>
      <c r="H6369" s="109"/>
      <c r="I6369" s="110"/>
    </row>
    <row r="6370" spans="2:9">
      <c r="B6370" s="109"/>
      <c r="C6370" s="109"/>
      <c r="D6370" s="109"/>
      <c r="E6370" s="109"/>
      <c r="F6370" s="109"/>
      <c r="G6370" s="109"/>
      <c r="H6370" s="109"/>
      <c r="I6370" s="110"/>
    </row>
    <row r="6371" spans="2:9">
      <c r="B6371" s="109"/>
      <c r="C6371" s="109"/>
      <c r="D6371" s="109"/>
      <c r="E6371" s="109"/>
      <c r="F6371" s="109"/>
      <c r="G6371" s="109"/>
      <c r="H6371" s="109"/>
      <c r="I6371" s="110"/>
    </row>
    <row r="6372" spans="2:9">
      <c r="B6372" s="109"/>
      <c r="C6372" s="109"/>
      <c r="D6372" s="109"/>
      <c r="E6372" s="109"/>
      <c r="F6372" s="109"/>
      <c r="G6372" s="109"/>
      <c r="H6372" s="109"/>
      <c r="I6372" s="110"/>
    </row>
    <row r="6373" spans="2:9">
      <c r="B6373" s="109"/>
      <c r="C6373" s="109"/>
      <c r="D6373" s="109"/>
      <c r="E6373" s="109"/>
      <c r="F6373" s="109"/>
      <c r="G6373" s="109"/>
      <c r="H6373" s="109"/>
      <c r="I6373" s="110"/>
    </row>
    <row r="6374" spans="2:9">
      <c r="B6374" s="109"/>
      <c r="C6374" s="109"/>
      <c r="D6374" s="109"/>
      <c r="E6374" s="109"/>
      <c r="F6374" s="109"/>
      <c r="G6374" s="109"/>
      <c r="H6374" s="109"/>
      <c r="I6374" s="110"/>
    </row>
    <row r="6375" spans="2:9">
      <c r="B6375" s="109"/>
      <c r="C6375" s="109"/>
      <c r="D6375" s="109"/>
      <c r="E6375" s="109"/>
      <c r="F6375" s="109"/>
      <c r="G6375" s="109"/>
      <c r="H6375" s="109"/>
      <c r="I6375" s="110"/>
    </row>
    <row r="6376" spans="2:9">
      <c r="B6376" s="109"/>
      <c r="C6376" s="109"/>
      <c r="D6376" s="109"/>
      <c r="E6376" s="109"/>
      <c r="F6376" s="109"/>
      <c r="G6376" s="109"/>
      <c r="H6376" s="109"/>
      <c r="I6376" s="110"/>
    </row>
    <row r="6377" spans="2:9">
      <c r="B6377" s="109"/>
      <c r="C6377" s="109"/>
      <c r="D6377" s="109"/>
      <c r="E6377" s="109"/>
      <c r="F6377" s="109"/>
      <c r="G6377" s="109"/>
      <c r="H6377" s="109"/>
      <c r="I6377" s="110"/>
    </row>
    <row r="6378" spans="2:9">
      <c r="B6378" s="109"/>
      <c r="C6378" s="109"/>
      <c r="D6378" s="109"/>
      <c r="E6378" s="109"/>
      <c r="F6378" s="109"/>
      <c r="G6378" s="109"/>
      <c r="H6378" s="109"/>
      <c r="I6378" s="110"/>
    </row>
    <row r="6379" spans="2:9">
      <c r="B6379" s="109"/>
      <c r="C6379" s="109"/>
      <c r="D6379" s="109"/>
      <c r="E6379" s="109"/>
      <c r="F6379" s="109"/>
      <c r="G6379" s="109"/>
      <c r="H6379" s="109"/>
      <c r="I6379" s="110"/>
    </row>
    <row r="6380" spans="2:9">
      <c r="B6380" s="109"/>
      <c r="C6380" s="109"/>
      <c r="D6380" s="109"/>
      <c r="E6380" s="109"/>
      <c r="F6380" s="109"/>
      <c r="G6380" s="109"/>
      <c r="H6380" s="109"/>
      <c r="I6380" s="110"/>
    </row>
    <row r="6381" spans="2:9">
      <c r="B6381" s="109"/>
      <c r="C6381" s="109"/>
      <c r="D6381" s="109"/>
      <c r="E6381" s="109"/>
      <c r="F6381" s="109"/>
      <c r="G6381" s="109"/>
      <c r="H6381" s="109"/>
      <c r="I6381" s="110"/>
    </row>
    <row r="6382" spans="2:9">
      <c r="B6382" s="109"/>
      <c r="C6382" s="109"/>
      <c r="D6382" s="109"/>
      <c r="E6382" s="109"/>
      <c r="F6382" s="109"/>
      <c r="G6382" s="109"/>
      <c r="H6382" s="109"/>
      <c r="I6382" s="110"/>
    </row>
    <row r="6383" spans="2:9">
      <c r="B6383" s="109"/>
      <c r="C6383" s="109"/>
      <c r="D6383" s="109"/>
      <c r="E6383" s="109"/>
      <c r="F6383" s="109"/>
      <c r="G6383" s="109"/>
      <c r="H6383" s="109"/>
      <c r="I6383" s="110"/>
    </row>
    <row r="6384" spans="2:9">
      <c r="B6384" s="109"/>
      <c r="C6384" s="109"/>
      <c r="D6384" s="109"/>
      <c r="E6384" s="109"/>
      <c r="F6384" s="109"/>
      <c r="G6384" s="109"/>
      <c r="H6384" s="109"/>
      <c r="I6384" s="110"/>
    </row>
    <row r="6385" spans="2:9">
      <c r="B6385" s="109"/>
      <c r="C6385" s="109"/>
      <c r="D6385" s="109"/>
      <c r="E6385" s="109"/>
      <c r="F6385" s="109"/>
      <c r="G6385" s="109"/>
      <c r="H6385" s="109"/>
      <c r="I6385" s="110"/>
    </row>
    <row r="6386" spans="2:9">
      <c r="B6386" s="109"/>
      <c r="C6386" s="109"/>
      <c r="D6386" s="109"/>
      <c r="E6386" s="109"/>
      <c r="F6386" s="109"/>
      <c r="G6386" s="109"/>
      <c r="H6386" s="109"/>
      <c r="I6386" s="110"/>
    </row>
    <row r="6387" spans="2:9">
      <c r="B6387" s="109"/>
      <c r="C6387" s="109"/>
      <c r="D6387" s="109"/>
      <c r="E6387" s="109"/>
      <c r="F6387" s="109"/>
      <c r="G6387" s="109"/>
      <c r="H6387" s="109"/>
      <c r="I6387" s="110"/>
    </row>
    <row r="6388" spans="2:9">
      <c r="B6388" s="109"/>
      <c r="C6388" s="109"/>
      <c r="D6388" s="109"/>
      <c r="E6388" s="109"/>
      <c r="F6388" s="109"/>
      <c r="G6388" s="109"/>
      <c r="H6388" s="109"/>
      <c r="I6388" s="110"/>
    </row>
    <row r="6389" spans="2:9">
      <c r="B6389" s="109"/>
      <c r="C6389" s="109"/>
      <c r="D6389" s="109"/>
      <c r="E6389" s="109"/>
      <c r="F6389" s="109"/>
      <c r="G6389" s="109"/>
      <c r="H6389" s="109"/>
      <c r="I6389" s="110"/>
    </row>
    <row r="6390" spans="2:9">
      <c r="B6390" s="109"/>
      <c r="C6390" s="109"/>
      <c r="D6390" s="109"/>
      <c r="E6390" s="109"/>
      <c r="F6390" s="109"/>
      <c r="G6390" s="109"/>
      <c r="H6390" s="109"/>
      <c r="I6390" s="110"/>
    </row>
    <row r="6391" spans="2:9">
      <c r="B6391" s="109"/>
      <c r="C6391" s="109"/>
      <c r="D6391" s="109"/>
      <c r="E6391" s="109"/>
      <c r="F6391" s="109"/>
      <c r="G6391" s="109"/>
      <c r="H6391" s="109"/>
      <c r="I6391" s="110"/>
    </row>
    <row r="6392" spans="2:9">
      <c r="B6392" s="109"/>
      <c r="C6392" s="109"/>
      <c r="D6392" s="109"/>
      <c r="E6392" s="109"/>
      <c r="F6392" s="109"/>
      <c r="G6392" s="109"/>
      <c r="H6392" s="109"/>
      <c r="I6392" s="110"/>
    </row>
    <row r="6393" spans="2:9">
      <c r="B6393" s="109"/>
      <c r="C6393" s="109"/>
      <c r="D6393" s="109"/>
      <c r="E6393" s="109"/>
      <c r="F6393" s="109"/>
      <c r="G6393" s="109"/>
      <c r="H6393" s="109"/>
      <c r="I6393" s="110"/>
    </row>
    <row r="6394" spans="2:9">
      <c r="B6394" s="109"/>
      <c r="C6394" s="109"/>
      <c r="D6394" s="109"/>
      <c r="E6394" s="109"/>
      <c r="F6394" s="109"/>
      <c r="G6394" s="109"/>
      <c r="H6394" s="109"/>
      <c r="I6394" s="110"/>
    </row>
    <row r="6395" spans="2:9">
      <c r="B6395" s="109"/>
      <c r="C6395" s="109"/>
      <c r="D6395" s="109"/>
      <c r="E6395" s="109"/>
      <c r="F6395" s="109"/>
      <c r="G6395" s="109"/>
      <c r="H6395" s="109"/>
      <c r="I6395" s="110"/>
    </row>
    <row r="6396" spans="2:9">
      <c r="B6396" s="109"/>
      <c r="C6396" s="109"/>
      <c r="D6396" s="109"/>
      <c r="E6396" s="109"/>
      <c r="F6396" s="109"/>
      <c r="G6396" s="109"/>
      <c r="H6396" s="109"/>
      <c r="I6396" s="110"/>
    </row>
    <row r="6397" spans="2:9">
      <c r="B6397" s="109"/>
      <c r="C6397" s="109"/>
      <c r="D6397" s="109"/>
      <c r="E6397" s="109"/>
      <c r="F6397" s="109"/>
      <c r="G6397" s="109"/>
      <c r="H6397" s="109"/>
      <c r="I6397" s="110"/>
    </row>
    <row r="6398" spans="2:9">
      <c r="B6398" s="109"/>
      <c r="C6398" s="109"/>
      <c r="D6398" s="109"/>
      <c r="E6398" s="109"/>
      <c r="F6398" s="109"/>
      <c r="G6398" s="109"/>
      <c r="H6398" s="109"/>
      <c r="I6398" s="110"/>
    </row>
    <row r="6399" spans="2:9">
      <c r="B6399" s="109"/>
      <c r="C6399" s="109"/>
      <c r="D6399" s="109"/>
      <c r="E6399" s="109"/>
      <c r="F6399" s="109"/>
      <c r="G6399" s="109"/>
      <c r="H6399" s="109"/>
      <c r="I6399" s="110"/>
    </row>
    <row r="6400" spans="2:9">
      <c r="B6400" s="109"/>
      <c r="C6400" s="109"/>
      <c r="D6400" s="109"/>
      <c r="E6400" s="109"/>
      <c r="F6400" s="109"/>
      <c r="G6400" s="109"/>
      <c r="H6400" s="109"/>
      <c r="I6400" s="110"/>
    </row>
    <row r="6401" spans="2:9">
      <c r="B6401" s="109"/>
      <c r="C6401" s="109"/>
      <c r="D6401" s="109"/>
      <c r="E6401" s="109"/>
      <c r="F6401" s="109"/>
      <c r="G6401" s="109"/>
      <c r="H6401" s="109"/>
      <c r="I6401" s="110"/>
    </row>
    <row r="6402" spans="2:9">
      <c r="B6402" s="109"/>
      <c r="C6402" s="109"/>
      <c r="D6402" s="109"/>
      <c r="E6402" s="109"/>
      <c r="F6402" s="109"/>
      <c r="G6402" s="109"/>
      <c r="H6402" s="109"/>
      <c r="I6402" s="110"/>
    </row>
    <row r="6403" spans="2:9">
      <c r="B6403" s="109"/>
      <c r="C6403" s="109"/>
      <c r="D6403" s="109"/>
      <c r="E6403" s="109"/>
      <c r="F6403" s="109"/>
      <c r="G6403" s="109"/>
      <c r="H6403" s="109"/>
      <c r="I6403" s="110"/>
    </row>
    <row r="6404" spans="2:9">
      <c r="B6404" s="109"/>
      <c r="C6404" s="109"/>
      <c r="D6404" s="109"/>
      <c r="E6404" s="109"/>
      <c r="F6404" s="109"/>
      <c r="G6404" s="109"/>
      <c r="H6404" s="109"/>
      <c r="I6404" s="110"/>
    </row>
    <row r="6405" spans="2:9">
      <c r="B6405" s="109"/>
      <c r="C6405" s="109"/>
      <c r="D6405" s="109"/>
      <c r="E6405" s="109"/>
      <c r="F6405" s="109"/>
      <c r="G6405" s="109"/>
      <c r="H6405" s="109"/>
      <c r="I6405" s="110"/>
    </row>
    <row r="6406" spans="2:9">
      <c r="B6406" s="109"/>
      <c r="C6406" s="109"/>
      <c r="D6406" s="109"/>
      <c r="E6406" s="109"/>
      <c r="F6406" s="109"/>
      <c r="G6406" s="109"/>
      <c r="H6406" s="109"/>
      <c r="I6406" s="110"/>
    </row>
    <row r="6407" spans="2:9">
      <c r="B6407" s="109"/>
      <c r="C6407" s="109"/>
      <c r="D6407" s="109"/>
      <c r="E6407" s="109"/>
      <c r="F6407" s="109"/>
      <c r="G6407" s="109"/>
      <c r="H6407" s="109"/>
      <c r="I6407" s="110"/>
    </row>
    <row r="6408" spans="2:9">
      <c r="B6408" s="109"/>
      <c r="C6408" s="109"/>
      <c r="D6408" s="109"/>
      <c r="E6408" s="109"/>
      <c r="F6408" s="109"/>
      <c r="G6408" s="109"/>
      <c r="H6408" s="109"/>
      <c r="I6408" s="110"/>
    </row>
    <row r="6409" spans="2:9">
      <c r="B6409" s="109"/>
      <c r="C6409" s="109"/>
      <c r="D6409" s="109"/>
      <c r="E6409" s="109"/>
      <c r="F6409" s="109"/>
      <c r="G6409" s="109"/>
      <c r="H6409" s="109"/>
      <c r="I6409" s="110"/>
    </row>
    <row r="6410" spans="2:9">
      <c r="B6410" s="109"/>
      <c r="C6410" s="109"/>
      <c r="D6410" s="109"/>
      <c r="E6410" s="109"/>
      <c r="F6410" s="109"/>
      <c r="G6410" s="109"/>
      <c r="H6410" s="109"/>
      <c r="I6410" s="110"/>
    </row>
    <row r="6411" spans="2:9">
      <c r="B6411" s="109"/>
      <c r="C6411" s="109"/>
      <c r="D6411" s="109"/>
      <c r="E6411" s="109"/>
      <c r="F6411" s="109"/>
      <c r="G6411" s="109"/>
      <c r="H6411" s="109"/>
      <c r="I6411" s="110"/>
    </row>
    <row r="6412" spans="2:9">
      <c r="B6412" s="109"/>
      <c r="C6412" s="109"/>
      <c r="D6412" s="109"/>
      <c r="E6412" s="109"/>
      <c r="F6412" s="109"/>
      <c r="G6412" s="109"/>
      <c r="H6412" s="109"/>
      <c r="I6412" s="110"/>
    </row>
    <row r="6413" spans="2:9">
      <c r="B6413" s="109"/>
      <c r="C6413" s="109"/>
      <c r="D6413" s="109"/>
      <c r="E6413" s="109"/>
      <c r="F6413" s="109"/>
      <c r="G6413" s="109"/>
      <c r="H6413" s="109"/>
      <c r="I6413" s="110"/>
    </row>
    <row r="6414" spans="2:9">
      <c r="B6414" s="109"/>
      <c r="C6414" s="109"/>
      <c r="D6414" s="109"/>
      <c r="E6414" s="109"/>
      <c r="F6414" s="109"/>
      <c r="G6414" s="109"/>
      <c r="H6414" s="109"/>
      <c r="I6414" s="110"/>
    </row>
    <row r="6415" spans="2:9">
      <c r="B6415" s="109"/>
      <c r="C6415" s="109"/>
      <c r="D6415" s="109"/>
      <c r="E6415" s="109"/>
      <c r="F6415" s="109"/>
      <c r="G6415" s="109"/>
      <c r="H6415" s="109"/>
      <c r="I6415" s="110"/>
    </row>
    <row r="6416" spans="2:9">
      <c r="B6416" s="109"/>
      <c r="C6416" s="109"/>
      <c r="D6416" s="109"/>
      <c r="E6416" s="109"/>
      <c r="F6416" s="109"/>
      <c r="G6416" s="109"/>
      <c r="H6416" s="109"/>
      <c r="I6416" s="110"/>
    </row>
    <row r="6417" spans="2:9">
      <c r="B6417" s="109"/>
      <c r="C6417" s="109"/>
      <c r="D6417" s="109"/>
      <c r="E6417" s="109"/>
      <c r="F6417" s="109"/>
      <c r="G6417" s="109"/>
      <c r="H6417" s="109"/>
      <c r="I6417" s="110"/>
    </row>
    <row r="6418" spans="2:9">
      <c r="B6418" s="109"/>
      <c r="C6418" s="109"/>
      <c r="D6418" s="109"/>
      <c r="E6418" s="109"/>
      <c r="F6418" s="109"/>
      <c r="G6418" s="109"/>
      <c r="H6418" s="109"/>
      <c r="I6418" s="110"/>
    </row>
    <row r="6419" spans="2:9">
      <c r="B6419" s="109"/>
      <c r="C6419" s="109"/>
      <c r="D6419" s="109"/>
      <c r="E6419" s="109"/>
      <c r="F6419" s="109"/>
      <c r="G6419" s="109"/>
      <c r="H6419" s="109"/>
      <c r="I6419" s="110"/>
    </row>
    <row r="6420" spans="2:9">
      <c r="B6420" s="109"/>
      <c r="C6420" s="109"/>
      <c r="D6420" s="109"/>
      <c r="E6420" s="109"/>
      <c r="F6420" s="109"/>
      <c r="G6420" s="109"/>
      <c r="H6420" s="109"/>
      <c r="I6420" s="110"/>
    </row>
    <row r="6421" spans="2:9">
      <c r="B6421" s="109"/>
      <c r="C6421" s="109"/>
      <c r="D6421" s="109"/>
      <c r="E6421" s="109"/>
      <c r="F6421" s="109"/>
      <c r="G6421" s="109"/>
      <c r="H6421" s="109"/>
      <c r="I6421" s="110"/>
    </row>
    <row r="6422" spans="2:9">
      <c r="B6422" s="109"/>
      <c r="C6422" s="109"/>
      <c r="D6422" s="109"/>
      <c r="E6422" s="109"/>
      <c r="F6422" s="109"/>
      <c r="G6422" s="109"/>
      <c r="H6422" s="109"/>
      <c r="I6422" s="110"/>
    </row>
    <row r="6423" spans="2:9">
      <c r="B6423" s="109"/>
      <c r="C6423" s="109"/>
      <c r="D6423" s="109"/>
      <c r="E6423" s="109"/>
      <c r="F6423" s="109"/>
      <c r="G6423" s="109"/>
      <c r="H6423" s="109"/>
      <c r="I6423" s="110"/>
    </row>
    <row r="6424" spans="2:9">
      <c r="B6424" s="109"/>
      <c r="C6424" s="109"/>
      <c r="D6424" s="109"/>
      <c r="E6424" s="109"/>
      <c r="F6424" s="109"/>
      <c r="G6424" s="109"/>
      <c r="H6424" s="109"/>
      <c r="I6424" s="110"/>
    </row>
    <row r="6425" spans="2:9">
      <c r="B6425" s="109"/>
      <c r="C6425" s="109"/>
      <c r="D6425" s="109"/>
      <c r="E6425" s="109"/>
      <c r="F6425" s="109"/>
      <c r="G6425" s="109"/>
      <c r="H6425" s="109"/>
      <c r="I6425" s="110"/>
    </row>
    <row r="6426" spans="2:9">
      <c r="B6426" s="109"/>
      <c r="C6426" s="109"/>
      <c r="D6426" s="109"/>
      <c r="E6426" s="109"/>
      <c r="F6426" s="109"/>
      <c r="G6426" s="109"/>
      <c r="H6426" s="109"/>
      <c r="I6426" s="110"/>
    </row>
    <row r="6427" spans="2:9">
      <c r="B6427" s="109"/>
      <c r="C6427" s="109"/>
      <c r="D6427" s="109"/>
      <c r="E6427" s="109"/>
      <c r="F6427" s="109"/>
      <c r="G6427" s="109"/>
      <c r="H6427" s="109"/>
      <c r="I6427" s="110"/>
    </row>
    <row r="6428" spans="2:9">
      <c r="B6428" s="109"/>
      <c r="C6428" s="109"/>
      <c r="D6428" s="109"/>
      <c r="E6428" s="109"/>
      <c r="F6428" s="109"/>
      <c r="G6428" s="109"/>
      <c r="H6428" s="109"/>
      <c r="I6428" s="110"/>
    </row>
    <row r="6429" spans="2:9">
      <c r="B6429" s="109"/>
      <c r="C6429" s="109"/>
      <c r="D6429" s="109"/>
      <c r="E6429" s="109"/>
      <c r="F6429" s="109"/>
      <c r="G6429" s="109"/>
      <c r="H6429" s="109"/>
      <c r="I6429" s="110"/>
    </row>
    <row r="6430" spans="2:9">
      <c r="B6430" s="109"/>
      <c r="C6430" s="109"/>
      <c r="D6430" s="109"/>
      <c r="E6430" s="109"/>
      <c r="F6430" s="109"/>
      <c r="G6430" s="109"/>
      <c r="H6430" s="109"/>
      <c r="I6430" s="110"/>
    </row>
    <row r="6431" spans="2:9">
      <c r="B6431" s="109"/>
      <c r="C6431" s="109"/>
      <c r="D6431" s="109"/>
      <c r="E6431" s="109"/>
      <c r="F6431" s="109"/>
      <c r="G6431" s="109"/>
      <c r="H6431" s="109"/>
      <c r="I6431" s="110"/>
    </row>
    <row r="6432" spans="2:9">
      <c r="B6432" s="109"/>
      <c r="C6432" s="109"/>
      <c r="D6432" s="109"/>
      <c r="E6432" s="109"/>
      <c r="F6432" s="109"/>
      <c r="G6432" s="109"/>
      <c r="H6432" s="109"/>
      <c r="I6432" s="110"/>
    </row>
    <row r="6433" spans="2:9">
      <c r="B6433" s="109"/>
      <c r="C6433" s="109"/>
      <c r="D6433" s="109"/>
      <c r="E6433" s="109"/>
      <c r="F6433" s="109"/>
      <c r="G6433" s="109"/>
      <c r="H6433" s="109"/>
      <c r="I6433" s="110"/>
    </row>
    <row r="6434" spans="2:9">
      <c r="B6434" s="109"/>
      <c r="C6434" s="109"/>
      <c r="D6434" s="109"/>
      <c r="E6434" s="109"/>
      <c r="F6434" s="109"/>
      <c r="G6434" s="109"/>
      <c r="H6434" s="109"/>
      <c r="I6434" s="110"/>
    </row>
    <row r="6435" spans="2:9">
      <c r="B6435" s="109"/>
      <c r="C6435" s="109"/>
      <c r="D6435" s="109"/>
      <c r="E6435" s="109"/>
      <c r="F6435" s="109"/>
      <c r="G6435" s="109"/>
      <c r="H6435" s="109"/>
      <c r="I6435" s="110"/>
    </row>
    <row r="6436" spans="2:9">
      <c r="B6436" s="109"/>
      <c r="C6436" s="109"/>
      <c r="D6436" s="109"/>
      <c r="E6436" s="109"/>
      <c r="F6436" s="109"/>
      <c r="G6436" s="109"/>
      <c r="H6436" s="109"/>
      <c r="I6436" s="110"/>
    </row>
    <row r="6437" spans="2:9">
      <c r="B6437" s="109"/>
      <c r="C6437" s="109"/>
      <c r="D6437" s="109"/>
      <c r="E6437" s="109"/>
      <c r="F6437" s="109"/>
      <c r="G6437" s="109"/>
      <c r="H6437" s="109"/>
      <c r="I6437" s="110"/>
    </row>
    <row r="6438" spans="2:9">
      <c r="B6438" s="109"/>
      <c r="C6438" s="109"/>
      <c r="D6438" s="109"/>
      <c r="E6438" s="109"/>
      <c r="F6438" s="109"/>
      <c r="G6438" s="109"/>
      <c r="H6438" s="109"/>
      <c r="I6438" s="110"/>
    </row>
    <row r="6439" spans="2:9">
      <c r="B6439" s="109"/>
      <c r="C6439" s="109"/>
      <c r="D6439" s="109"/>
      <c r="E6439" s="109"/>
      <c r="F6439" s="109"/>
      <c r="G6439" s="109"/>
      <c r="H6439" s="109"/>
      <c r="I6439" s="110"/>
    </row>
    <row r="6440" spans="2:9">
      <c r="B6440" s="109"/>
      <c r="C6440" s="109"/>
      <c r="D6440" s="109"/>
      <c r="E6440" s="109"/>
      <c r="F6440" s="109"/>
      <c r="G6440" s="109"/>
      <c r="H6440" s="109"/>
      <c r="I6440" s="110"/>
    </row>
    <row r="6441" spans="2:9">
      <c r="B6441" s="109"/>
      <c r="C6441" s="109"/>
      <c r="D6441" s="109"/>
      <c r="E6441" s="109"/>
      <c r="F6441" s="109"/>
      <c r="G6441" s="109"/>
      <c r="H6441" s="109"/>
      <c r="I6441" s="110"/>
    </row>
    <row r="6442" spans="2:9">
      <c r="B6442" s="109"/>
      <c r="C6442" s="109"/>
      <c r="D6442" s="109"/>
      <c r="E6442" s="109"/>
      <c r="F6442" s="109"/>
      <c r="G6442" s="109"/>
      <c r="H6442" s="109"/>
      <c r="I6442" s="110"/>
    </row>
    <row r="6443" spans="2:9">
      <c r="B6443" s="109"/>
      <c r="C6443" s="109"/>
      <c r="D6443" s="109"/>
      <c r="E6443" s="109"/>
      <c r="F6443" s="109"/>
      <c r="G6443" s="109"/>
      <c r="H6443" s="109"/>
      <c r="I6443" s="110"/>
    </row>
    <row r="6444" spans="2:9">
      <c r="B6444" s="109"/>
      <c r="C6444" s="109"/>
      <c r="D6444" s="109"/>
      <c r="E6444" s="109"/>
      <c r="F6444" s="109"/>
      <c r="G6444" s="109"/>
      <c r="H6444" s="109"/>
      <c r="I6444" s="110"/>
    </row>
    <row r="6445" spans="2:9">
      <c r="B6445" s="109"/>
      <c r="C6445" s="109"/>
      <c r="D6445" s="109"/>
      <c r="E6445" s="109"/>
      <c r="F6445" s="109"/>
      <c r="G6445" s="109"/>
      <c r="H6445" s="109"/>
      <c r="I6445" s="110"/>
    </row>
    <row r="6446" spans="2:9">
      <c r="B6446" s="109"/>
      <c r="C6446" s="109"/>
      <c r="D6446" s="109"/>
      <c r="E6446" s="109"/>
      <c r="F6446" s="109"/>
      <c r="G6446" s="109"/>
      <c r="H6446" s="109"/>
      <c r="I6446" s="110"/>
    </row>
    <row r="6447" spans="2:9">
      <c r="B6447" s="109"/>
      <c r="C6447" s="109"/>
      <c r="D6447" s="109"/>
      <c r="E6447" s="109"/>
      <c r="F6447" s="109"/>
      <c r="G6447" s="109"/>
      <c r="H6447" s="109"/>
      <c r="I6447" s="110"/>
    </row>
    <row r="6448" spans="2:9">
      <c r="B6448" s="109"/>
      <c r="C6448" s="109"/>
      <c r="D6448" s="109"/>
      <c r="E6448" s="109"/>
      <c r="F6448" s="109"/>
      <c r="G6448" s="109"/>
      <c r="H6448" s="109"/>
      <c r="I6448" s="110"/>
    </row>
    <row r="6449" spans="2:9">
      <c r="B6449" s="109"/>
      <c r="C6449" s="109"/>
      <c r="D6449" s="109"/>
      <c r="E6449" s="109"/>
      <c r="F6449" s="109"/>
      <c r="G6449" s="109"/>
      <c r="H6449" s="109"/>
      <c r="I6449" s="110"/>
    </row>
    <row r="6450" spans="2:9">
      <c r="B6450" s="109"/>
      <c r="C6450" s="109"/>
      <c r="D6450" s="109"/>
      <c r="E6450" s="109"/>
      <c r="F6450" s="109"/>
      <c r="G6450" s="109"/>
      <c r="H6450" s="109"/>
      <c r="I6450" s="110"/>
    </row>
    <row r="6451" spans="2:9">
      <c r="B6451" s="109"/>
      <c r="C6451" s="109"/>
      <c r="D6451" s="109"/>
      <c r="E6451" s="109"/>
      <c r="F6451" s="109"/>
      <c r="G6451" s="109"/>
      <c r="H6451" s="109"/>
      <c r="I6451" s="110"/>
    </row>
    <row r="6452" spans="2:9">
      <c r="B6452" s="109"/>
      <c r="C6452" s="109"/>
      <c r="D6452" s="109"/>
      <c r="E6452" s="109"/>
      <c r="F6452" s="109"/>
      <c r="G6452" s="109"/>
      <c r="H6452" s="109"/>
      <c r="I6452" s="110"/>
    </row>
    <row r="6453" spans="2:9">
      <c r="B6453" s="109"/>
      <c r="C6453" s="109"/>
      <c r="D6453" s="109"/>
      <c r="E6453" s="109"/>
      <c r="F6453" s="109"/>
      <c r="G6453" s="109"/>
      <c r="H6453" s="109"/>
      <c r="I6453" s="110"/>
    </row>
    <row r="6454" spans="2:9">
      <c r="B6454" s="109"/>
      <c r="C6454" s="109"/>
      <c r="D6454" s="109"/>
      <c r="E6454" s="109"/>
      <c r="F6454" s="109"/>
      <c r="G6454" s="109"/>
      <c r="H6454" s="109"/>
      <c r="I6454" s="110"/>
    </row>
    <row r="6455" spans="2:9">
      <c r="B6455" s="109"/>
      <c r="C6455" s="109"/>
      <c r="D6455" s="109"/>
      <c r="E6455" s="109"/>
      <c r="F6455" s="109"/>
      <c r="G6455" s="109"/>
      <c r="H6455" s="109"/>
      <c r="I6455" s="110"/>
    </row>
    <row r="6456" spans="2:9">
      <c r="B6456" s="109"/>
      <c r="C6456" s="109"/>
      <c r="D6456" s="109"/>
      <c r="E6456" s="109"/>
      <c r="F6456" s="109"/>
      <c r="G6456" s="109"/>
      <c r="H6456" s="109"/>
      <c r="I6456" s="110"/>
    </row>
    <row r="6457" spans="2:9">
      <c r="B6457" s="109"/>
      <c r="C6457" s="109"/>
      <c r="D6457" s="109"/>
      <c r="E6457" s="109"/>
      <c r="F6457" s="109"/>
      <c r="G6457" s="109"/>
      <c r="H6457" s="109"/>
      <c r="I6457" s="110"/>
    </row>
    <row r="6458" spans="2:9">
      <c r="B6458" s="109"/>
      <c r="C6458" s="109"/>
      <c r="D6458" s="109"/>
      <c r="E6458" s="109"/>
      <c r="F6458" s="109"/>
      <c r="G6458" s="109"/>
      <c r="H6458" s="109"/>
      <c r="I6458" s="110"/>
    </row>
    <row r="6459" spans="2:9">
      <c r="B6459" s="109"/>
      <c r="C6459" s="109"/>
      <c r="D6459" s="109"/>
      <c r="E6459" s="109"/>
      <c r="F6459" s="109"/>
      <c r="G6459" s="109"/>
      <c r="H6459" s="109"/>
      <c r="I6459" s="110"/>
    </row>
    <row r="6460" spans="2:9">
      <c r="B6460" s="109"/>
      <c r="C6460" s="109"/>
      <c r="D6460" s="109"/>
      <c r="E6460" s="109"/>
      <c r="F6460" s="109"/>
      <c r="G6460" s="109"/>
      <c r="H6460" s="109"/>
      <c r="I6460" s="110"/>
    </row>
    <row r="6461" spans="2:9">
      <c r="B6461" s="109"/>
      <c r="C6461" s="109"/>
      <c r="D6461" s="109"/>
      <c r="E6461" s="109"/>
      <c r="F6461" s="109"/>
      <c r="G6461" s="109"/>
      <c r="H6461" s="109"/>
      <c r="I6461" s="110"/>
    </row>
    <row r="6462" spans="2:9">
      <c r="B6462" s="109"/>
      <c r="C6462" s="109"/>
      <c r="D6462" s="109"/>
      <c r="E6462" s="109"/>
      <c r="F6462" s="109"/>
      <c r="G6462" s="109"/>
      <c r="H6462" s="109"/>
      <c r="I6462" s="110"/>
    </row>
    <row r="6463" spans="2:9">
      <c r="B6463" s="109"/>
      <c r="C6463" s="109"/>
      <c r="D6463" s="109"/>
      <c r="E6463" s="109"/>
      <c r="F6463" s="109"/>
      <c r="G6463" s="109"/>
      <c r="H6463" s="109"/>
      <c r="I6463" s="110"/>
    </row>
    <row r="6464" spans="2:9">
      <c r="B6464" s="109"/>
      <c r="C6464" s="109"/>
      <c r="D6464" s="109"/>
      <c r="E6464" s="109"/>
      <c r="F6464" s="109"/>
      <c r="G6464" s="109"/>
      <c r="H6464" s="109"/>
      <c r="I6464" s="110"/>
    </row>
    <row r="6465" spans="2:9">
      <c r="B6465" s="109"/>
      <c r="C6465" s="109"/>
      <c r="D6465" s="109"/>
      <c r="E6465" s="109"/>
      <c r="F6465" s="109"/>
      <c r="G6465" s="109"/>
      <c r="H6465" s="109"/>
      <c r="I6465" s="110"/>
    </row>
    <row r="6466" spans="2:9">
      <c r="B6466" s="109"/>
      <c r="C6466" s="109"/>
      <c r="D6466" s="109"/>
      <c r="E6466" s="109"/>
      <c r="F6466" s="109"/>
      <c r="G6466" s="109"/>
      <c r="H6466" s="109"/>
      <c r="I6466" s="110"/>
    </row>
    <row r="6467" spans="2:9">
      <c r="B6467" s="109"/>
      <c r="C6467" s="109"/>
      <c r="D6467" s="109"/>
      <c r="E6467" s="109"/>
      <c r="F6467" s="109"/>
      <c r="G6467" s="109"/>
      <c r="H6467" s="109"/>
      <c r="I6467" s="110"/>
    </row>
    <row r="6468" spans="2:9">
      <c r="B6468" s="109"/>
      <c r="C6468" s="109"/>
      <c r="D6468" s="109"/>
      <c r="E6468" s="109"/>
      <c r="F6468" s="109"/>
      <c r="G6468" s="109"/>
      <c r="H6468" s="109"/>
      <c r="I6468" s="110"/>
    </row>
    <row r="6469" spans="2:9">
      <c r="B6469" s="109"/>
      <c r="C6469" s="109"/>
      <c r="D6469" s="109"/>
      <c r="E6469" s="109"/>
      <c r="F6469" s="109"/>
      <c r="G6469" s="109"/>
      <c r="H6469" s="109"/>
      <c r="I6469" s="110"/>
    </row>
    <row r="6470" spans="2:9">
      <c r="B6470" s="109"/>
      <c r="C6470" s="109"/>
      <c r="D6470" s="109"/>
      <c r="E6470" s="109"/>
      <c r="F6470" s="109"/>
      <c r="G6470" s="109"/>
      <c r="H6470" s="109"/>
      <c r="I6470" s="110"/>
    </row>
    <row r="6471" spans="2:9">
      <c r="B6471" s="109"/>
      <c r="C6471" s="109"/>
      <c r="D6471" s="109"/>
      <c r="E6471" s="109"/>
      <c r="F6471" s="109"/>
      <c r="G6471" s="109"/>
      <c r="H6471" s="109"/>
      <c r="I6471" s="110"/>
    </row>
    <row r="6472" spans="2:9">
      <c r="B6472" s="109"/>
      <c r="C6472" s="109"/>
      <c r="D6472" s="109"/>
      <c r="E6472" s="109"/>
      <c r="F6472" s="109"/>
      <c r="G6472" s="109"/>
      <c r="H6472" s="109"/>
      <c r="I6472" s="110"/>
    </row>
    <row r="6473" spans="2:9">
      <c r="B6473" s="109"/>
      <c r="C6473" s="109"/>
      <c r="D6473" s="109"/>
      <c r="E6473" s="109"/>
      <c r="F6473" s="109"/>
      <c r="G6473" s="109"/>
      <c r="H6473" s="109"/>
      <c r="I6473" s="110"/>
    </row>
    <row r="6474" spans="2:9">
      <c r="B6474" s="109"/>
      <c r="C6474" s="109"/>
      <c r="D6474" s="109"/>
      <c r="E6474" s="109"/>
      <c r="F6474" s="109"/>
      <c r="G6474" s="109"/>
      <c r="H6474" s="109"/>
      <c r="I6474" s="110"/>
    </row>
    <row r="6475" spans="2:9">
      <c r="B6475" s="109"/>
      <c r="C6475" s="109"/>
      <c r="D6475" s="109"/>
      <c r="E6475" s="109"/>
      <c r="F6475" s="109"/>
      <c r="G6475" s="109"/>
      <c r="H6475" s="109"/>
      <c r="I6475" s="110"/>
    </row>
    <row r="6476" spans="2:9">
      <c r="B6476" s="109"/>
      <c r="C6476" s="109"/>
      <c r="D6476" s="109"/>
      <c r="E6476" s="109"/>
      <c r="F6476" s="109"/>
      <c r="G6476" s="109"/>
      <c r="H6476" s="109"/>
      <c r="I6476" s="110"/>
    </row>
    <row r="6477" spans="2:9">
      <c r="B6477" s="109"/>
      <c r="C6477" s="109"/>
      <c r="D6477" s="109"/>
      <c r="E6477" s="109"/>
      <c r="F6477" s="109"/>
      <c r="G6477" s="109"/>
      <c r="H6477" s="109"/>
      <c r="I6477" s="110"/>
    </row>
    <row r="6478" spans="2:9">
      <c r="B6478" s="109"/>
      <c r="C6478" s="109"/>
      <c r="D6478" s="109"/>
      <c r="E6478" s="109"/>
      <c r="F6478" s="109"/>
      <c r="G6478" s="109"/>
      <c r="H6478" s="109"/>
      <c r="I6478" s="110"/>
    </row>
    <row r="6479" spans="2:9">
      <c r="B6479" s="109"/>
      <c r="C6479" s="109"/>
      <c r="D6479" s="109"/>
      <c r="E6479" s="109"/>
      <c r="F6479" s="109"/>
      <c r="G6479" s="109"/>
      <c r="H6479" s="109"/>
      <c r="I6479" s="110"/>
    </row>
    <row r="6480" spans="2:9">
      <c r="B6480" s="109"/>
      <c r="C6480" s="109"/>
      <c r="D6480" s="109"/>
      <c r="E6480" s="109"/>
      <c r="F6480" s="109"/>
      <c r="G6480" s="109"/>
      <c r="H6480" s="109"/>
      <c r="I6480" s="110"/>
    </row>
    <row r="6481" spans="2:9">
      <c r="B6481" s="109"/>
      <c r="C6481" s="109"/>
      <c r="D6481" s="109"/>
      <c r="E6481" s="109"/>
      <c r="F6481" s="109"/>
      <c r="G6481" s="109"/>
      <c r="H6481" s="109"/>
      <c r="I6481" s="110"/>
    </row>
    <row r="6482" spans="2:9">
      <c r="B6482" s="109"/>
      <c r="C6482" s="109"/>
      <c r="D6482" s="109"/>
      <c r="E6482" s="109"/>
      <c r="F6482" s="109"/>
      <c r="G6482" s="109"/>
      <c r="H6482" s="109"/>
      <c r="I6482" s="110"/>
    </row>
    <row r="6483" spans="2:9">
      <c r="B6483" s="109"/>
      <c r="C6483" s="109"/>
      <c r="D6483" s="109"/>
      <c r="E6483" s="109"/>
      <c r="F6483" s="109"/>
      <c r="G6483" s="109"/>
      <c r="H6483" s="109"/>
      <c r="I6483" s="110"/>
    </row>
    <row r="6484" spans="2:9">
      <c r="B6484" s="109"/>
      <c r="C6484" s="109"/>
      <c r="D6484" s="109"/>
      <c r="E6484" s="109"/>
      <c r="F6484" s="109"/>
      <c r="G6484" s="109"/>
      <c r="H6484" s="109"/>
      <c r="I6484" s="110"/>
    </row>
    <row r="6485" spans="2:9">
      <c r="B6485" s="109"/>
      <c r="C6485" s="109"/>
      <c r="D6485" s="109"/>
      <c r="E6485" s="109"/>
      <c r="F6485" s="109"/>
      <c r="G6485" s="109"/>
      <c r="H6485" s="109"/>
      <c r="I6485" s="110"/>
    </row>
    <row r="6486" spans="2:9">
      <c r="B6486" s="109"/>
      <c r="C6486" s="109"/>
      <c r="D6486" s="109"/>
      <c r="E6486" s="109"/>
      <c r="F6486" s="109"/>
      <c r="G6486" s="109"/>
      <c r="H6486" s="109"/>
      <c r="I6486" s="110"/>
    </row>
    <row r="6487" spans="2:9">
      <c r="B6487" s="109"/>
      <c r="C6487" s="109"/>
      <c r="D6487" s="109"/>
      <c r="E6487" s="109"/>
      <c r="F6487" s="109"/>
      <c r="G6487" s="109"/>
      <c r="H6487" s="109"/>
      <c r="I6487" s="110"/>
    </row>
    <row r="6488" spans="2:9">
      <c r="B6488" s="109"/>
      <c r="C6488" s="109"/>
      <c r="D6488" s="109"/>
      <c r="E6488" s="109"/>
      <c r="F6488" s="109"/>
      <c r="G6488" s="109"/>
      <c r="H6488" s="109"/>
      <c r="I6488" s="110"/>
    </row>
    <row r="6489" spans="2:9">
      <c r="B6489" s="109"/>
      <c r="C6489" s="109"/>
      <c r="D6489" s="109"/>
      <c r="E6489" s="109"/>
      <c r="F6489" s="109"/>
      <c r="G6489" s="109"/>
      <c r="H6489" s="109"/>
      <c r="I6489" s="110"/>
    </row>
    <row r="6490" spans="2:9">
      <c r="B6490" s="109"/>
      <c r="C6490" s="109"/>
      <c r="D6490" s="109"/>
      <c r="E6490" s="109"/>
      <c r="F6490" s="109"/>
      <c r="G6490" s="109"/>
      <c r="H6490" s="109"/>
      <c r="I6490" s="110"/>
    </row>
    <row r="6491" spans="2:9">
      <c r="B6491" s="109"/>
      <c r="C6491" s="109"/>
      <c r="D6491" s="109"/>
      <c r="E6491" s="109"/>
      <c r="F6491" s="109"/>
      <c r="G6491" s="109"/>
      <c r="H6491" s="109"/>
      <c r="I6491" s="110"/>
    </row>
    <row r="6492" spans="2:9">
      <c r="B6492" s="109"/>
      <c r="C6492" s="109"/>
      <c r="D6492" s="109"/>
      <c r="E6492" s="109"/>
      <c r="F6492" s="109"/>
      <c r="G6492" s="109"/>
      <c r="H6492" s="109"/>
      <c r="I6492" s="110"/>
    </row>
    <row r="6493" spans="2:9">
      <c r="B6493" s="109"/>
      <c r="C6493" s="109"/>
      <c r="D6493" s="109"/>
      <c r="E6493" s="109"/>
      <c r="F6493" s="109"/>
      <c r="G6493" s="109"/>
      <c r="H6493" s="109"/>
      <c r="I6493" s="110"/>
    </row>
    <row r="6494" spans="2:9">
      <c r="B6494" s="109"/>
      <c r="C6494" s="109"/>
      <c r="D6494" s="109"/>
      <c r="E6494" s="109"/>
      <c r="F6494" s="109"/>
      <c r="G6494" s="109"/>
      <c r="H6494" s="109"/>
      <c r="I6494" s="110"/>
    </row>
    <row r="6495" spans="2:9">
      <c r="B6495" s="109"/>
      <c r="C6495" s="109"/>
      <c r="D6495" s="109"/>
      <c r="E6495" s="109"/>
      <c r="F6495" s="109"/>
      <c r="G6495" s="109"/>
      <c r="H6495" s="109"/>
      <c r="I6495" s="110"/>
    </row>
    <row r="6496" spans="2:9">
      <c r="B6496" s="109"/>
      <c r="C6496" s="109"/>
      <c r="D6496" s="109"/>
      <c r="E6496" s="109"/>
      <c r="F6496" s="109"/>
      <c r="G6496" s="109"/>
      <c r="H6496" s="109"/>
      <c r="I6496" s="110"/>
    </row>
    <row r="6497" spans="2:9">
      <c r="B6497" s="109"/>
      <c r="C6497" s="109"/>
      <c r="D6497" s="109"/>
      <c r="E6497" s="109"/>
      <c r="F6497" s="109"/>
      <c r="G6497" s="109"/>
      <c r="H6497" s="109"/>
      <c r="I6497" s="110"/>
    </row>
    <row r="6498" spans="2:9">
      <c r="B6498" s="109"/>
      <c r="C6498" s="109"/>
      <c r="D6498" s="109"/>
      <c r="E6498" s="109"/>
      <c r="F6498" s="109"/>
      <c r="G6498" s="109"/>
      <c r="H6498" s="109"/>
      <c r="I6498" s="110"/>
    </row>
    <row r="6499" spans="2:9">
      <c r="B6499" s="109"/>
      <c r="C6499" s="109"/>
      <c r="D6499" s="109"/>
      <c r="E6499" s="109"/>
      <c r="F6499" s="109"/>
      <c r="G6499" s="109"/>
      <c r="H6499" s="109"/>
      <c r="I6499" s="110"/>
    </row>
    <row r="6500" spans="2:9">
      <c r="B6500" s="109"/>
      <c r="C6500" s="109"/>
      <c r="D6500" s="109"/>
      <c r="E6500" s="109"/>
      <c r="F6500" s="109"/>
      <c r="G6500" s="109"/>
      <c r="H6500" s="109"/>
      <c r="I6500" s="110"/>
    </row>
    <row r="6501" spans="2:9">
      <c r="B6501" s="109"/>
      <c r="C6501" s="109"/>
      <c r="D6501" s="109"/>
      <c r="E6501" s="109"/>
      <c r="F6501" s="109"/>
      <c r="G6501" s="109"/>
      <c r="H6501" s="109"/>
      <c r="I6501" s="110"/>
    </row>
    <row r="6502" spans="2:9">
      <c r="B6502" s="109"/>
      <c r="C6502" s="109"/>
      <c r="D6502" s="109"/>
      <c r="E6502" s="109"/>
      <c r="F6502" s="109"/>
      <c r="G6502" s="109"/>
      <c r="H6502" s="109"/>
      <c r="I6502" s="110"/>
    </row>
    <row r="6503" spans="2:9">
      <c r="B6503" s="109"/>
      <c r="C6503" s="109"/>
      <c r="D6503" s="109"/>
      <c r="E6503" s="109"/>
      <c r="F6503" s="109"/>
      <c r="G6503" s="109"/>
      <c r="H6503" s="109"/>
      <c r="I6503" s="110"/>
    </row>
    <row r="6504" spans="2:9">
      <c r="B6504" s="109"/>
      <c r="C6504" s="109"/>
      <c r="D6504" s="109"/>
      <c r="E6504" s="109"/>
      <c r="F6504" s="109"/>
      <c r="G6504" s="109"/>
      <c r="H6504" s="109"/>
      <c r="I6504" s="110"/>
    </row>
    <row r="6505" spans="2:9">
      <c r="B6505" s="109"/>
      <c r="C6505" s="109"/>
      <c r="D6505" s="109"/>
      <c r="E6505" s="109"/>
      <c r="F6505" s="109"/>
      <c r="G6505" s="109"/>
      <c r="H6505" s="109"/>
      <c r="I6505" s="110"/>
    </row>
    <row r="6506" spans="2:9">
      <c r="B6506" s="109"/>
      <c r="C6506" s="109"/>
      <c r="D6506" s="109"/>
      <c r="E6506" s="109"/>
      <c r="F6506" s="109"/>
      <c r="G6506" s="109"/>
      <c r="H6506" s="109"/>
      <c r="I6506" s="110"/>
    </row>
    <row r="6507" spans="2:9">
      <c r="B6507" s="109"/>
      <c r="C6507" s="109"/>
      <c r="D6507" s="109"/>
      <c r="E6507" s="109"/>
      <c r="F6507" s="109"/>
      <c r="G6507" s="109"/>
      <c r="H6507" s="109"/>
      <c r="I6507" s="110"/>
    </row>
    <row r="6508" spans="2:9">
      <c r="B6508" s="109"/>
      <c r="C6508" s="109"/>
      <c r="D6508" s="109"/>
      <c r="E6508" s="109"/>
      <c r="F6508" s="109"/>
      <c r="G6508" s="109"/>
      <c r="H6508" s="109"/>
      <c r="I6508" s="110"/>
    </row>
    <row r="6509" spans="2:9">
      <c r="B6509" s="109"/>
      <c r="C6509" s="109"/>
      <c r="D6509" s="109"/>
      <c r="E6509" s="109"/>
      <c r="F6509" s="109"/>
      <c r="G6509" s="109"/>
      <c r="H6509" s="109"/>
      <c r="I6509" s="110"/>
    </row>
    <row r="6510" spans="2:9">
      <c r="B6510" s="109"/>
      <c r="C6510" s="109"/>
      <c r="D6510" s="109"/>
      <c r="E6510" s="109"/>
      <c r="F6510" s="109"/>
      <c r="G6510" s="109"/>
      <c r="H6510" s="109"/>
      <c r="I6510" s="110"/>
    </row>
    <row r="6511" spans="2:9">
      <c r="B6511" s="109"/>
      <c r="C6511" s="109"/>
      <c r="D6511" s="109"/>
      <c r="E6511" s="109"/>
      <c r="F6511" s="109"/>
      <c r="G6511" s="109"/>
      <c r="H6511" s="109"/>
      <c r="I6511" s="110"/>
    </row>
    <row r="6512" spans="2:9">
      <c r="B6512" s="109"/>
      <c r="C6512" s="109"/>
      <c r="D6512" s="109"/>
      <c r="E6512" s="109"/>
      <c r="F6512" s="109"/>
      <c r="G6512" s="109"/>
      <c r="H6512" s="109"/>
      <c r="I6512" s="110"/>
    </row>
    <row r="6513" spans="2:9">
      <c r="B6513" s="109"/>
      <c r="C6513" s="109"/>
      <c r="D6513" s="109"/>
      <c r="E6513" s="109"/>
      <c r="F6513" s="109"/>
      <c r="G6513" s="109"/>
      <c r="H6513" s="109"/>
      <c r="I6513" s="110"/>
    </row>
    <row r="6514" spans="2:9">
      <c r="B6514" s="109"/>
      <c r="C6514" s="109"/>
      <c r="D6514" s="109"/>
      <c r="E6514" s="109"/>
      <c r="F6514" s="109"/>
      <c r="G6514" s="109"/>
      <c r="H6514" s="109"/>
      <c r="I6514" s="110"/>
    </row>
    <row r="6515" spans="2:9">
      <c r="B6515" s="109"/>
      <c r="C6515" s="109"/>
      <c r="D6515" s="109"/>
      <c r="E6515" s="109"/>
      <c r="F6515" s="109"/>
      <c r="G6515" s="109"/>
      <c r="H6515" s="109"/>
      <c r="I6515" s="110"/>
    </row>
    <row r="6516" spans="2:9">
      <c r="B6516" s="109"/>
      <c r="C6516" s="109"/>
      <c r="D6516" s="109"/>
      <c r="E6516" s="109"/>
      <c r="F6516" s="109"/>
      <c r="G6516" s="109"/>
      <c r="H6516" s="109"/>
      <c r="I6516" s="110"/>
    </row>
    <row r="6517" spans="2:9">
      <c r="B6517" s="109"/>
      <c r="C6517" s="109"/>
      <c r="D6517" s="109"/>
      <c r="E6517" s="109"/>
      <c r="F6517" s="109"/>
      <c r="G6517" s="109"/>
      <c r="H6517" s="109"/>
      <c r="I6517" s="110"/>
    </row>
    <row r="6518" spans="2:9">
      <c r="B6518" s="109"/>
      <c r="C6518" s="109"/>
      <c r="D6518" s="109"/>
      <c r="E6518" s="109"/>
      <c r="F6518" s="109"/>
      <c r="G6518" s="109"/>
      <c r="H6518" s="109"/>
      <c r="I6518" s="110"/>
    </row>
    <row r="6519" spans="2:9">
      <c r="B6519" s="109"/>
      <c r="C6519" s="109"/>
      <c r="D6519" s="109"/>
      <c r="E6519" s="109"/>
      <c r="F6519" s="109"/>
      <c r="G6519" s="109"/>
      <c r="H6519" s="109"/>
      <c r="I6519" s="110"/>
    </row>
    <row r="6520" spans="2:9">
      <c r="B6520" s="109"/>
      <c r="C6520" s="109"/>
      <c r="D6520" s="109"/>
      <c r="E6520" s="109"/>
      <c r="F6520" s="109"/>
      <c r="G6520" s="109"/>
      <c r="H6520" s="109"/>
      <c r="I6520" s="110"/>
    </row>
    <row r="6521" spans="2:9">
      <c r="B6521" s="109"/>
      <c r="C6521" s="109"/>
      <c r="D6521" s="109"/>
      <c r="E6521" s="109"/>
      <c r="F6521" s="109"/>
      <c r="G6521" s="109"/>
      <c r="H6521" s="109"/>
      <c r="I6521" s="110"/>
    </row>
    <row r="6522" spans="2:9">
      <c r="B6522" s="109"/>
      <c r="C6522" s="109"/>
      <c r="D6522" s="109"/>
      <c r="E6522" s="109"/>
      <c r="F6522" s="109"/>
      <c r="G6522" s="109"/>
      <c r="H6522" s="109"/>
      <c r="I6522" s="110"/>
    </row>
    <row r="6523" spans="2:9">
      <c r="B6523" s="109"/>
      <c r="C6523" s="109"/>
      <c r="D6523" s="109"/>
      <c r="E6523" s="109"/>
      <c r="F6523" s="109"/>
      <c r="G6523" s="109"/>
      <c r="H6523" s="109"/>
      <c r="I6523" s="110"/>
    </row>
    <row r="6524" spans="2:9">
      <c r="B6524" s="109"/>
      <c r="C6524" s="109"/>
      <c r="D6524" s="109"/>
      <c r="E6524" s="109"/>
      <c r="F6524" s="109"/>
      <c r="G6524" s="109"/>
      <c r="H6524" s="109"/>
      <c r="I6524" s="110"/>
    </row>
    <row r="6525" spans="2:9">
      <c r="B6525" s="109"/>
      <c r="C6525" s="109"/>
      <c r="D6525" s="109"/>
      <c r="E6525" s="109"/>
      <c r="F6525" s="109"/>
      <c r="G6525" s="109"/>
      <c r="H6525" s="109"/>
      <c r="I6525" s="110"/>
    </row>
    <row r="6526" spans="2:9">
      <c r="B6526" s="109"/>
      <c r="C6526" s="109"/>
      <c r="D6526" s="109"/>
      <c r="E6526" s="109"/>
      <c r="F6526" s="109"/>
      <c r="G6526" s="109"/>
      <c r="H6526" s="109"/>
      <c r="I6526" s="110"/>
    </row>
    <row r="6527" spans="2:9">
      <c r="B6527" s="109"/>
      <c r="C6527" s="109"/>
      <c r="D6527" s="109"/>
      <c r="E6527" s="109"/>
      <c r="F6527" s="109"/>
      <c r="G6527" s="109"/>
      <c r="H6527" s="109"/>
      <c r="I6527" s="110"/>
    </row>
    <row r="6528" spans="2:9">
      <c r="B6528" s="109"/>
      <c r="C6528" s="109"/>
      <c r="D6528" s="109"/>
      <c r="E6528" s="109"/>
      <c r="F6528" s="109"/>
      <c r="G6528" s="109"/>
      <c r="H6528" s="109"/>
      <c r="I6528" s="110"/>
    </row>
    <row r="6529" spans="2:9">
      <c r="B6529" s="109"/>
      <c r="C6529" s="109"/>
      <c r="D6529" s="109"/>
      <c r="E6529" s="109"/>
      <c r="F6529" s="109"/>
      <c r="G6529" s="109"/>
      <c r="H6529" s="109"/>
      <c r="I6529" s="110"/>
    </row>
    <row r="6530" spans="2:9">
      <c r="B6530" s="109"/>
      <c r="C6530" s="109"/>
      <c r="D6530" s="109"/>
      <c r="E6530" s="109"/>
      <c r="F6530" s="109"/>
      <c r="G6530" s="109"/>
      <c r="H6530" s="109"/>
      <c r="I6530" s="110"/>
    </row>
    <row r="6531" spans="2:9">
      <c r="B6531" s="109"/>
      <c r="C6531" s="109"/>
      <c r="D6531" s="109"/>
      <c r="E6531" s="109"/>
      <c r="F6531" s="109"/>
      <c r="G6531" s="109"/>
      <c r="H6531" s="109"/>
      <c r="I6531" s="110"/>
    </row>
    <row r="6532" spans="2:9">
      <c r="B6532" s="109"/>
      <c r="C6532" s="109"/>
      <c r="D6532" s="109"/>
      <c r="E6532" s="109"/>
      <c r="F6532" s="109"/>
      <c r="G6532" s="109"/>
      <c r="H6532" s="109"/>
      <c r="I6532" s="110"/>
    </row>
    <row r="6533" spans="2:9">
      <c r="B6533" s="109"/>
      <c r="C6533" s="109"/>
      <c r="D6533" s="109"/>
      <c r="E6533" s="109"/>
      <c r="F6533" s="109"/>
      <c r="G6533" s="109"/>
      <c r="H6533" s="109"/>
      <c r="I6533" s="110"/>
    </row>
    <row r="6534" spans="2:9">
      <c r="B6534" s="109"/>
      <c r="C6534" s="109"/>
      <c r="D6534" s="109"/>
      <c r="E6534" s="109"/>
      <c r="F6534" s="109"/>
      <c r="G6534" s="109"/>
      <c r="H6534" s="109"/>
      <c r="I6534" s="110"/>
    </row>
    <row r="6535" spans="2:9">
      <c r="B6535" s="109"/>
      <c r="C6535" s="109"/>
      <c r="D6535" s="109"/>
      <c r="E6535" s="109"/>
      <c r="F6535" s="109"/>
      <c r="G6535" s="109"/>
      <c r="H6535" s="109"/>
      <c r="I6535" s="110"/>
    </row>
    <row r="6536" spans="2:9">
      <c r="B6536" s="109"/>
      <c r="C6536" s="109"/>
      <c r="D6536" s="109"/>
      <c r="E6536" s="109"/>
      <c r="F6536" s="109"/>
      <c r="G6536" s="109"/>
      <c r="H6536" s="109"/>
      <c r="I6536" s="110"/>
    </row>
    <row r="6537" spans="2:9">
      <c r="B6537" s="109"/>
      <c r="C6537" s="109"/>
      <c r="D6537" s="109"/>
      <c r="E6537" s="109"/>
      <c r="F6537" s="109"/>
      <c r="G6537" s="109"/>
      <c r="H6537" s="109"/>
      <c r="I6537" s="110"/>
    </row>
    <row r="6538" spans="2:9">
      <c r="B6538" s="109"/>
      <c r="C6538" s="109"/>
      <c r="D6538" s="109"/>
      <c r="E6538" s="109"/>
      <c r="F6538" s="109"/>
      <c r="G6538" s="109"/>
      <c r="H6538" s="109"/>
      <c r="I6538" s="110"/>
    </row>
    <row r="6539" spans="2:9">
      <c r="B6539" s="109"/>
      <c r="C6539" s="109"/>
      <c r="D6539" s="109"/>
      <c r="E6539" s="109"/>
      <c r="F6539" s="109"/>
      <c r="G6539" s="109"/>
      <c r="H6539" s="109"/>
      <c r="I6539" s="110"/>
    </row>
    <row r="6540" spans="2:9">
      <c r="B6540" s="109"/>
      <c r="C6540" s="109"/>
      <c r="D6540" s="109"/>
      <c r="E6540" s="109"/>
      <c r="F6540" s="109"/>
      <c r="G6540" s="109"/>
      <c r="H6540" s="109"/>
      <c r="I6540" s="110"/>
    </row>
    <row r="6541" spans="2:9">
      <c r="B6541" s="109"/>
      <c r="C6541" s="109"/>
      <c r="D6541" s="109"/>
      <c r="E6541" s="109"/>
      <c r="F6541" s="109"/>
      <c r="G6541" s="109"/>
      <c r="H6541" s="109"/>
      <c r="I6541" s="110"/>
    </row>
    <row r="6542" spans="2:9">
      <c r="B6542" s="109"/>
      <c r="C6542" s="109"/>
      <c r="D6542" s="109"/>
      <c r="E6542" s="109"/>
      <c r="F6542" s="109"/>
      <c r="G6542" s="109"/>
      <c r="H6542" s="109"/>
      <c r="I6542" s="110"/>
    </row>
    <row r="6543" spans="2:9">
      <c r="B6543" s="109"/>
      <c r="C6543" s="109"/>
      <c r="D6543" s="109"/>
      <c r="E6543" s="109"/>
      <c r="F6543" s="109"/>
      <c r="G6543" s="109"/>
      <c r="H6543" s="109"/>
      <c r="I6543" s="110"/>
    </row>
    <row r="6544" spans="2:9">
      <c r="B6544" s="109"/>
      <c r="C6544" s="109"/>
      <c r="D6544" s="109"/>
      <c r="E6544" s="109"/>
      <c r="F6544" s="109"/>
      <c r="G6544" s="109"/>
      <c r="H6544" s="109"/>
      <c r="I6544" s="110"/>
    </row>
    <row r="6545" spans="2:9">
      <c r="B6545" s="109"/>
      <c r="C6545" s="109"/>
      <c r="D6545" s="109"/>
      <c r="E6545" s="109"/>
      <c r="F6545" s="109"/>
      <c r="G6545" s="109"/>
      <c r="H6545" s="109"/>
      <c r="I6545" s="110"/>
    </row>
    <row r="6546" spans="2:9">
      <c r="B6546" s="109"/>
      <c r="C6546" s="109"/>
      <c r="D6546" s="109"/>
      <c r="E6546" s="109"/>
      <c r="F6546" s="109"/>
      <c r="G6546" s="109"/>
      <c r="H6546" s="109"/>
      <c r="I6546" s="110"/>
    </row>
    <row r="6547" spans="2:9">
      <c r="B6547" s="109"/>
      <c r="C6547" s="109"/>
      <c r="D6547" s="109"/>
      <c r="E6547" s="109"/>
      <c r="F6547" s="109"/>
      <c r="G6547" s="109"/>
      <c r="H6547" s="109"/>
      <c r="I6547" s="110"/>
    </row>
    <row r="6548" spans="2:9">
      <c r="B6548" s="109"/>
      <c r="C6548" s="109"/>
      <c r="D6548" s="109"/>
      <c r="E6548" s="109"/>
      <c r="F6548" s="109"/>
      <c r="G6548" s="109"/>
      <c r="H6548" s="109"/>
      <c r="I6548" s="110"/>
    </row>
    <row r="6549" spans="2:9">
      <c r="B6549" s="109"/>
      <c r="C6549" s="109"/>
      <c r="D6549" s="109"/>
      <c r="E6549" s="109"/>
      <c r="F6549" s="109"/>
      <c r="G6549" s="109"/>
      <c r="H6549" s="109"/>
      <c r="I6549" s="110"/>
    </row>
    <row r="6550" spans="2:9">
      <c r="B6550" s="109"/>
      <c r="C6550" s="109"/>
      <c r="D6550" s="109"/>
      <c r="E6550" s="109"/>
      <c r="F6550" s="109"/>
      <c r="G6550" s="109"/>
      <c r="H6550" s="109"/>
      <c r="I6550" s="110"/>
    </row>
    <row r="6551" spans="2:9">
      <c r="B6551" s="109"/>
      <c r="C6551" s="109"/>
      <c r="D6551" s="109"/>
      <c r="E6551" s="109"/>
      <c r="F6551" s="109"/>
      <c r="G6551" s="109"/>
      <c r="H6551" s="109"/>
      <c r="I6551" s="110"/>
    </row>
    <row r="6552" spans="2:9">
      <c r="B6552" s="109"/>
      <c r="C6552" s="109"/>
      <c r="D6552" s="109"/>
      <c r="E6552" s="109"/>
      <c r="F6552" s="109"/>
      <c r="G6552" s="109"/>
      <c r="H6552" s="109"/>
      <c r="I6552" s="110"/>
    </row>
    <row r="6553" spans="2:9">
      <c r="B6553" s="109"/>
      <c r="C6553" s="109"/>
      <c r="D6553" s="109"/>
      <c r="E6553" s="109"/>
      <c r="F6553" s="109"/>
      <c r="G6553" s="109"/>
      <c r="H6553" s="109"/>
      <c r="I6553" s="110"/>
    </row>
    <row r="6554" spans="2:9">
      <c r="B6554" s="109"/>
      <c r="C6554" s="109"/>
      <c r="D6554" s="109"/>
      <c r="E6554" s="109"/>
      <c r="F6554" s="109"/>
      <c r="G6554" s="109"/>
      <c r="H6554" s="109"/>
      <c r="I6554" s="110"/>
    </row>
    <row r="6555" spans="2:9">
      <c r="B6555" s="109"/>
      <c r="C6555" s="109"/>
      <c r="D6555" s="109"/>
      <c r="E6555" s="109"/>
      <c r="F6555" s="109"/>
      <c r="G6555" s="109"/>
      <c r="H6555" s="109"/>
      <c r="I6555" s="110"/>
    </row>
    <row r="6556" spans="2:9">
      <c r="B6556" s="109"/>
      <c r="C6556" s="109"/>
      <c r="D6556" s="109"/>
      <c r="E6556" s="109"/>
      <c r="F6556" s="109"/>
      <c r="G6556" s="109"/>
      <c r="H6556" s="109"/>
      <c r="I6556" s="110"/>
    </row>
    <row r="6557" spans="2:9">
      <c r="B6557" s="109"/>
      <c r="C6557" s="109"/>
      <c r="D6557" s="109"/>
      <c r="E6557" s="109"/>
      <c r="F6557" s="109"/>
      <c r="G6557" s="109"/>
      <c r="H6557" s="109"/>
      <c r="I6557" s="110"/>
    </row>
    <row r="6558" spans="2:9">
      <c r="B6558" s="109"/>
      <c r="C6558" s="109"/>
      <c r="D6558" s="109"/>
      <c r="E6558" s="109"/>
      <c r="F6558" s="109"/>
      <c r="G6558" s="109"/>
      <c r="H6558" s="109"/>
      <c r="I6558" s="110"/>
    </row>
    <row r="6559" spans="2:9">
      <c r="B6559" s="109"/>
      <c r="C6559" s="109"/>
      <c r="D6559" s="109"/>
      <c r="E6559" s="109"/>
      <c r="F6559" s="109"/>
      <c r="G6559" s="109"/>
      <c r="H6559" s="109"/>
      <c r="I6559" s="110"/>
    </row>
    <row r="6560" spans="2:9">
      <c r="B6560" s="109"/>
      <c r="C6560" s="109"/>
      <c r="D6560" s="109"/>
      <c r="E6560" s="109"/>
      <c r="F6560" s="109"/>
      <c r="G6560" s="109"/>
      <c r="H6560" s="109"/>
      <c r="I6560" s="110"/>
    </row>
    <row r="6561" spans="2:9">
      <c r="B6561" s="109"/>
      <c r="C6561" s="109"/>
      <c r="D6561" s="109"/>
      <c r="E6561" s="109"/>
      <c r="F6561" s="109"/>
      <c r="G6561" s="109"/>
      <c r="H6561" s="109"/>
      <c r="I6561" s="110"/>
    </row>
    <row r="6562" spans="2:9">
      <c r="B6562" s="109"/>
      <c r="C6562" s="109"/>
      <c r="D6562" s="109"/>
      <c r="E6562" s="109"/>
      <c r="F6562" s="109"/>
      <c r="G6562" s="109"/>
      <c r="H6562" s="109"/>
      <c r="I6562" s="110"/>
    </row>
    <row r="6563" spans="2:9">
      <c r="B6563" s="109"/>
      <c r="C6563" s="109"/>
      <c r="D6563" s="109"/>
      <c r="E6563" s="109"/>
      <c r="F6563" s="109"/>
      <c r="G6563" s="109"/>
      <c r="H6563" s="109"/>
      <c r="I6563" s="110"/>
    </row>
    <row r="6564" spans="2:9">
      <c r="B6564" s="109"/>
      <c r="C6564" s="109"/>
      <c r="D6564" s="109"/>
      <c r="E6564" s="109"/>
      <c r="F6564" s="109"/>
      <c r="G6564" s="109"/>
      <c r="H6564" s="109"/>
      <c r="I6564" s="110"/>
    </row>
    <row r="6565" spans="2:9">
      <c r="B6565" s="109"/>
      <c r="C6565" s="109"/>
      <c r="D6565" s="109"/>
      <c r="E6565" s="109"/>
      <c r="F6565" s="109"/>
      <c r="G6565" s="109"/>
      <c r="H6565" s="109"/>
      <c r="I6565" s="110"/>
    </row>
    <row r="6566" spans="2:9">
      <c r="B6566" s="109"/>
      <c r="C6566" s="109"/>
      <c r="D6566" s="109"/>
      <c r="E6566" s="109"/>
      <c r="F6566" s="109"/>
      <c r="G6566" s="109"/>
      <c r="H6566" s="109"/>
      <c r="I6566" s="110"/>
    </row>
    <row r="6567" spans="2:9">
      <c r="B6567" s="109"/>
      <c r="C6567" s="109"/>
      <c r="D6567" s="109"/>
      <c r="E6567" s="109"/>
      <c r="F6567" s="109"/>
      <c r="G6567" s="109"/>
      <c r="H6567" s="109"/>
      <c r="I6567" s="110"/>
    </row>
    <row r="6568" spans="2:9">
      <c r="B6568" s="109"/>
      <c r="C6568" s="109"/>
      <c r="D6568" s="109"/>
      <c r="E6568" s="109"/>
      <c r="F6568" s="109"/>
      <c r="G6568" s="109"/>
      <c r="H6568" s="109"/>
      <c r="I6568" s="110"/>
    </row>
    <row r="6569" spans="2:9">
      <c r="B6569" s="109"/>
      <c r="C6569" s="109"/>
      <c r="D6569" s="109"/>
      <c r="E6569" s="109"/>
      <c r="F6569" s="109"/>
      <c r="G6569" s="109"/>
      <c r="H6569" s="109"/>
      <c r="I6569" s="110"/>
    </row>
    <row r="6570" spans="2:9">
      <c r="B6570" s="109"/>
      <c r="C6570" s="109"/>
      <c r="D6570" s="109"/>
      <c r="E6570" s="109"/>
      <c r="F6570" s="109"/>
      <c r="G6570" s="109"/>
      <c r="H6570" s="109"/>
      <c r="I6570" s="110"/>
    </row>
    <row r="6571" spans="2:9">
      <c r="B6571" s="109"/>
      <c r="C6571" s="109"/>
      <c r="D6571" s="109"/>
      <c r="E6571" s="109"/>
      <c r="F6571" s="109"/>
      <c r="G6571" s="109"/>
      <c r="H6571" s="109"/>
      <c r="I6571" s="110"/>
    </row>
    <row r="6572" spans="2:9">
      <c r="B6572" s="109"/>
      <c r="C6572" s="109"/>
      <c r="D6572" s="109"/>
      <c r="E6572" s="109"/>
      <c r="F6572" s="109"/>
      <c r="G6572" s="109"/>
      <c r="H6572" s="109"/>
      <c r="I6572" s="110"/>
    </row>
    <row r="6573" spans="2:9">
      <c r="B6573" s="109"/>
      <c r="C6573" s="109"/>
      <c r="D6573" s="109"/>
      <c r="E6573" s="109"/>
      <c r="F6573" s="109"/>
      <c r="G6573" s="109"/>
      <c r="H6573" s="109"/>
      <c r="I6573" s="110"/>
    </row>
    <row r="6574" spans="2:9">
      <c r="B6574" s="109"/>
      <c r="C6574" s="109"/>
      <c r="D6574" s="109"/>
      <c r="E6574" s="109"/>
      <c r="F6574" s="109"/>
      <c r="G6574" s="109"/>
      <c r="H6574" s="109"/>
      <c r="I6574" s="110"/>
    </row>
    <row r="6575" spans="2:9">
      <c r="B6575" s="109"/>
      <c r="C6575" s="109"/>
      <c r="D6575" s="109"/>
      <c r="E6575" s="109"/>
      <c r="F6575" s="109"/>
      <c r="G6575" s="109"/>
      <c r="H6575" s="109"/>
      <c r="I6575" s="110"/>
    </row>
    <row r="6576" spans="2:9">
      <c r="B6576" s="109"/>
      <c r="C6576" s="109"/>
      <c r="D6576" s="109"/>
      <c r="E6576" s="109"/>
      <c r="F6576" s="109"/>
      <c r="G6576" s="109"/>
      <c r="H6576" s="109"/>
      <c r="I6576" s="110"/>
    </row>
    <row r="6577" spans="2:9">
      <c r="B6577" s="109"/>
      <c r="C6577" s="109"/>
      <c r="D6577" s="109"/>
      <c r="E6577" s="109"/>
      <c r="F6577" s="109"/>
      <c r="G6577" s="109"/>
      <c r="H6577" s="109"/>
      <c r="I6577" s="110"/>
    </row>
    <row r="6578" spans="2:9">
      <c r="B6578" s="109"/>
      <c r="C6578" s="109"/>
      <c r="D6578" s="109"/>
      <c r="E6578" s="109"/>
      <c r="F6578" s="109"/>
      <c r="G6578" s="109"/>
      <c r="H6578" s="109"/>
      <c r="I6578" s="110"/>
    </row>
    <row r="6579" spans="2:9">
      <c r="B6579" s="109"/>
      <c r="C6579" s="109"/>
      <c r="D6579" s="109"/>
      <c r="E6579" s="109"/>
      <c r="F6579" s="109"/>
      <c r="G6579" s="109"/>
      <c r="H6579" s="109"/>
      <c r="I6579" s="110"/>
    </row>
    <row r="6580" spans="2:9">
      <c r="B6580" s="109"/>
      <c r="C6580" s="109"/>
      <c r="D6580" s="109"/>
      <c r="E6580" s="109"/>
      <c r="F6580" s="109"/>
      <c r="G6580" s="109"/>
      <c r="H6580" s="109"/>
      <c r="I6580" s="110"/>
    </row>
    <row r="6581" spans="2:9">
      <c r="B6581" s="109"/>
      <c r="C6581" s="109"/>
      <c r="D6581" s="109"/>
      <c r="E6581" s="109"/>
      <c r="F6581" s="109"/>
      <c r="G6581" s="109"/>
      <c r="H6581" s="109"/>
      <c r="I6581" s="110"/>
    </row>
    <row r="6582" spans="2:9">
      <c r="B6582" s="109"/>
      <c r="C6582" s="109"/>
      <c r="D6582" s="109"/>
      <c r="E6582" s="109"/>
      <c r="F6582" s="109"/>
      <c r="G6582" s="109"/>
      <c r="H6582" s="109"/>
      <c r="I6582" s="110"/>
    </row>
    <row r="6583" spans="2:9">
      <c r="B6583" s="109"/>
      <c r="C6583" s="109"/>
      <c r="D6583" s="109"/>
      <c r="E6583" s="109"/>
      <c r="F6583" s="109"/>
      <c r="G6583" s="109"/>
      <c r="H6583" s="109"/>
      <c r="I6583" s="110"/>
    </row>
    <row r="6584" spans="2:9">
      <c r="B6584" s="109"/>
      <c r="C6584" s="109"/>
      <c r="D6584" s="109"/>
      <c r="E6584" s="109"/>
      <c r="F6584" s="109"/>
      <c r="G6584" s="109"/>
      <c r="H6584" s="109"/>
      <c r="I6584" s="110"/>
    </row>
    <row r="6585" spans="2:9">
      <c r="B6585" s="109"/>
      <c r="C6585" s="109"/>
      <c r="D6585" s="109"/>
      <c r="E6585" s="109"/>
      <c r="F6585" s="109"/>
      <c r="G6585" s="109"/>
      <c r="H6585" s="109"/>
      <c r="I6585" s="110"/>
    </row>
    <row r="6586" spans="2:9">
      <c r="B6586" s="109"/>
      <c r="C6586" s="109"/>
      <c r="D6586" s="109"/>
      <c r="E6586" s="109"/>
      <c r="F6586" s="109"/>
      <c r="G6586" s="109"/>
      <c r="H6586" s="109"/>
      <c r="I6586" s="110"/>
    </row>
    <row r="6587" spans="2:9">
      <c r="B6587" s="109"/>
      <c r="C6587" s="109"/>
      <c r="D6587" s="109"/>
      <c r="E6587" s="109"/>
      <c r="F6587" s="109"/>
      <c r="G6587" s="109"/>
      <c r="H6587" s="109"/>
      <c r="I6587" s="110"/>
    </row>
    <row r="6588" spans="2:9">
      <c r="B6588" s="109"/>
      <c r="C6588" s="109"/>
      <c r="D6588" s="109"/>
      <c r="E6588" s="109"/>
      <c r="F6588" s="109"/>
      <c r="G6588" s="109"/>
      <c r="H6588" s="109"/>
      <c r="I6588" s="110"/>
    </row>
    <row r="6589" spans="2:9">
      <c r="B6589" s="109"/>
      <c r="C6589" s="109"/>
      <c r="D6589" s="109"/>
      <c r="E6589" s="109"/>
      <c r="F6589" s="109"/>
      <c r="G6589" s="109"/>
      <c r="H6589" s="109"/>
      <c r="I6589" s="110"/>
    </row>
    <row r="6590" spans="2:9">
      <c r="B6590" s="109"/>
      <c r="C6590" s="109"/>
      <c r="D6590" s="109"/>
      <c r="E6590" s="109"/>
      <c r="F6590" s="109"/>
      <c r="G6590" s="109"/>
      <c r="H6590" s="109"/>
      <c r="I6590" s="110"/>
    </row>
    <row r="6591" spans="2:9">
      <c r="B6591" s="109"/>
      <c r="C6591" s="109"/>
      <c r="D6591" s="109"/>
      <c r="E6591" s="109"/>
      <c r="F6591" s="109"/>
      <c r="G6591" s="109"/>
      <c r="H6591" s="109"/>
      <c r="I6591" s="110"/>
    </row>
    <row r="6592" spans="2:9">
      <c r="B6592" s="109"/>
      <c r="C6592" s="109"/>
      <c r="D6592" s="109"/>
      <c r="E6592" s="109"/>
      <c r="F6592" s="109"/>
      <c r="G6592" s="109"/>
      <c r="H6592" s="109"/>
      <c r="I6592" s="110"/>
    </row>
    <row r="6593" spans="2:9">
      <c r="B6593" s="109"/>
      <c r="C6593" s="109"/>
      <c r="D6593" s="109"/>
      <c r="E6593" s="109"/>
      <c r="F6593" s="109"/>
      <c r="G6593" s="109"/>
      <c r="H6593" s="109"/>
      <c r="I6593" s="110"/>
    </row>
    <row r="6594" spans="2:9">
      <c r="B6594" s="109"/>
      <c r="C6594" s="109"/>
      <c r="D6594" s="109"/>
      <c r="E6594" s="109"/>
      <c r="F6594" s="109"/>
      <c r="G6594" s="109"/>
      <c r="H6594" s="109"/>
      <c r="I6594" s="110"/>
    </row>
    <row r="6595" spans="2:9">
      <c r="B6595" s="109"/>
      <c r="C6595" s="109"/>
      <c r="D6595" s="109"/>
      <c r="E6595" s="109"/>
      <c r="F6595" s="109"/>
      <c r="G6595" s="109"/>
      <c r="H6595" s="109"/>
      <c r="I6595" s="110"/>
    </row>
    <row r="6596" spans="2:9">
      <c r="B6596" s="109"/>
      <c r="C6596" s="109"/>
      <c r="D6596" s="109"/>
      <c r="E6596" s="109"/>
      <c r="F6596" s="109"/>
      <c r="G6596" s="109"/>
      <c r="H6596" s="109"/>
      <c r="I6596" s="110"/>
    </row>
    <row r="6597" spans="2:9">
      <c r="B6597" s="109"/>
      <c r="C6597" s="109"/>
      <c r="D6597" s="109"/>
      <c r="E6597" s="109"/>
      <c r="F6597" s="109"/>
      <c r="G6597" s="109"/>
      <c r="H6597" s="109"/>
      <c r="I6597" s="110"/>
    </row>
    <row r="6598" spans="2:9">
      <c r="B6598" s="109"/>
      <c r="C6598" s="109"/>
      <c r="D6598" s="109"/>
      <c r="E6598" s="109"/>
      <c r="F6598" s="109"/>
      <c r="G6598" s="109"/>
      <c r="H6598" s="109"/>
      <c r="I6598" s="110"/>
    </row>
    <row r="6599" spans="2:9">
      <c r="B6599" s="109"/>
      <c r="C6599" s="109"/>
      <c r="D6599" s="109"/>
      <c r="E6599" s="109"/>
      <c r="F6599" s="109"/>
      <c r="G6599" s="109"/>
      <c r="H6599" s="109"/>
      <c r="I6599" s="110"/>
    </row>
    <row r="6600" spans="2:9">
      <c r="B6600" s="109"/>
      <c r="C6600" s="109"/>
      <c r="D6600" s="109"/>
      <c r="E6600" s="109"/>
      <c r="F6600" s="109"/>
      <c r="G6600" s="109"/>
      <c r="H6600" s="109"/>
      <c r="I6600" s="110"/>
    </row>
    <row r="6601" spans="2:9">
      <c r="B6601" s="109"/>
      <c r="C6601" s="109"/>
      <c r="D6601" s="109"/>
      <c r="E6601" s="109"/>
      <c r="F6601" s="109"/>
      <c r="G6601" s="109"/>
      <c r="H6601" s="109"/>
      <c r="I6601" s="110"/>
    </row>
    <row r="6602" spans="2:9">
      <c r="B6602" s="109"/>
      <c r="C6602" s="109"/>
      <c r="D6602" s="109"/>
      <c r="E6602" s="109"/>
      <c r="F6602" s="109"/>
      <c r="G6602" s="109"/>
      <c r="H6602" s="109"/>
      <c r="I6602" s="110"/>
    </row>
    <row r="6603" spans="2:9">
      <c r="B6603" s="109"/>
      <c r="C6603" s="109"/>
      <c r="D6603" s="109"/>
      <c r="E6603" s="109"/>
      <c r="F6603" s="109"/>
      <c r="G6603" s="109"/>
      <c r="H6603" s="109"/>
      <c r="I6603" s="110"/>
    </row>
    <row r="6604" spans="2:9">
      <c r="B6604" s="109"/>
      <c r="C6604" s="109"/>
      <c r="D6604" s="109"/>
      <c r="E6604" s="109"/>
      <c r="F6604" s="109"/>
      <c r="G6604" s="109"/>
      <c r="H6604" s="109"/>
      <c r="I6604" s="110"/>
    </row>
    <row r="6605" spans="2:9">
      <c r="B6605" s="109"/>
      <c r="C6605" s="109"/>
      <c r="D6605" s="109"/>
      <c r="E6605" s="109"/>
      <c r="F6605" s="109"/>
      <c r="G6605" s="109"/>
      <c r="H6605" s="109"/>
      <c r="I6605" s="110"/>
    </row>
    <row r="6606" spans="2:9">
      <c r="B6606" s="109"/>
      <c r="C6606" s="109"/>
      <c r="D6606" s="109"/>
      <c r="E6606" s="109"/>
      <c r="F6606" s="109"/>
      <c r="G6606" s="109"/>
      <c r="H6606" s="109"/>
      <c r="I6606" s="110"/>
    </row>
    <row r="6607" spans="2:9">
      <c r="B6607" s="109"/>
      <c r="C6607" s="109"/>
      <c r="D6607" s="109"/>
      <c r="E6607" s="109"/>
      <c r="F6607" s="109"/>
      <c r="G6607" s="109"/>
      <c r="H6607" s="109"/>
      <c r="I6607" s="110"/>
    </row>
    <row r="6608" spans="2:9">
      <c r="B6608" s="109"/>
      <c r="C6608" s="109"/>
      <c r="D6608" s="109"/>
      <c r="E6608" s="109"/>
      <c r="F6608" s="109"/>
      <c r="G6608" s="109"/>
      <c r="H6608" s="109"/>
      <c r="I6608" s="110"/>
    </row>
    <row r="6609" spans="2:9">
      <c r="B6609" s="109"/>
      <c r="C6609" s="109"/>
      <c r="D6609" s="109"/>
      <c r="E6609" s="109"/>
      <c r="F6609" s="109"/>
      <c r="G6609" s="109"/>
      <c r="H6609" s="109"/>
      <c r="I6609" s="110"/>
    </row>
    <row r="6610" spans="2:9">
      <c r="B6610" s="109"/>
      <c r="C6610" s="109"/>
      <c r="D6610" s="109"/>
      <c r="E6610" s="109"/>
      <c r="F6610" s="109"/>
      <c r="G6610" s="109"/>
      <c r="H6610" s="109"/>
      <c r="I6610" s="110"/>
    </row>
    <row r="6611" spans="2:9">
      <c r="B6611" s="109"/>
      <c r="C6611" s="109"/>
      <c r="D6611" s="109"/>
      <c r="E6611" s="109"/>
      <c r="F6611" s="109"/>
      <c r="G6611" s="109"/>
      <c r="H6611" s="109"/>
      <c r="I6611" s="110"/>
    </row>
    <row r="6612" spans="2:9">
      <c r="B6612" s="109"/>
      <c r="C6612" s="109"/>
      <c r="D6612" s="109"/>
      <c r="E6612" s="109"/>
      <c r="F6612" s="109"/>
      <c r="G6612" s="109"/>
      <c r="H6612" s="109"/>
      <c r="I6612" s="110"/>
    </row>
    <row r="6613" spans="2:9">
      <c r="B6613" s="109"/>
      <c r="C6613" s="109"/>
      <c r="D6613" s="109"/>
      <c r="E6613" s="109"/>
      <c r="F6613" s="109"/>
      <c r="G6613" s="109"/>
      <c r="H6613" s="109"/>
      <c r="I6613" s="110"/>
    </row>
    <row r="6614" spans="2:9">
      <c r="B6614" s="109"/>
      <c r="C6614" s="109"/>
      <c r="D6614" s="109"/>
      <c r="E6614" s="109"/>
      <c r="F6614" s="109"/>
      <c r="G6614" s="109"/>
      <c r="H6614" s="109"/>
      <c r="I6614" s="110"/>
    </row>
    <row r="6615" spans="2:9">
      <c r="B6615" s="109"/>
      <c r="C6615" s="109"/>
      <c r="D6615" s="109"/>
      <c r="E6615" s="109"/>
      <c r="F6615" s="109"/>
      <c r="G6615" s="109"/>
      <c r="H6615" s="109"/>
      <c r="I6615" s="110"/>
    </row>
    <row r="6616" spans="2:9">
      <c r="B6616" s="109"/>
      <c r="C6616" s="109"/>
      <c r="D6616" s="109"/>
      <c r="E6616" s="109"/>
      <c r="F6616" s="109"/>
      <c r="G6616" s="109"/>
      <c r="H6616" s="109"/>
      <c r="I6616" s="110"/>
    </row>
    <row r="6617" spans="2:9">
      <c r="B6617" s="109"/>
      <c r="C6617" s="109"/>
      <c r="D6617" s="109"/>
      <c r="E6617" s="109"/>
      <c r="F6617" s="109"/>
      <c r="G6617" s="109"/>
      <c r="H6617" s="109"/>
      <c r="I6617" s="110"/>
    </row>
    <row r="6618" spans="2:9">
      <c r="B6618" s="109"/>
      <c r="C6618" s="109"/>
      <c r="D6618" s="109"/>
      <c r="E6618" s="109"/>
      <c r="F6618" s="109"/>
      <c r="G6618" s="109"/>
      <c r="H6618" s="109"/>
      <c r="I6618" s="110"/>
    </row>
    <row r="6619" spans="2:9">
      <c r="B6619" s="109"/>
      <c r="C6619" s="109"/>
      <c r="D6619" s="109"/>
      <c r="E6619" s="109"/>
      <c r="F6619" s="109"/>
      <c r="G6619" s="109"/>
      <c r="H6619" s="109"/>
      <c r="I6619" s="110"/>
    </row>
    <row r="6620" spans="2:9">
      <c r="B6620" s="109"/>
      <c r="C6620" s="109"/>
      <c r="D6620" s="109"/>
      <c r="E6620" s="109"/>
      <c r="F6620" s="109"/>
      <c r="G6620" s="109"/>
      <c r="H6620" s="109"/>
      <c r="I6620" s="110"/>
    </row>
    <row r="6621" spans="2:9">
      <c r="B6621" s="109"/>
      <c r="C6621" s="109"/>
      <c r="D6621" s="109"/>
      <c r="E6621" s="109"/>
      <c r="F6621" s="109"/>
      <c r="G6621" s="109"/>
      <c r="H6621" s="109"/>
      <c r="I6621" s="110"/>
    </row>
    <row r="6622" spans="2:9">
      <c r="B6622" s="109"/>
      <c r="C6622" s="109"/>
      <c r="D6622" s="109"/>
      <c r="E6622" s="109"/>
      <c r="F6622" s="109"/>
      <c r="G6622" s="109"/>
      <c r="H6622" s="109"/>
      <c r="I6622" s="110"/>
    </row>
    <row r="6623" spans="2:9">
      <c r="B6623" s="109"/>
      <c r="C6623" s="109"/>
      <c r="D6623" s="109"/>
      <c r="E6623" s="109"/>
      <c r="F6623" s="109"/>
      <c r="G6623" s="109"/>
      <c r="H6623" s="109"/>
      <c r="I6623" s="110"/>
    </row>
    <row r="6624" spans="2:9">
      <c r="B6624" s="109"/>
      <c r="C6624" s="109"/>
      <c r="D6624" s="109"/>
      <c r="E6624" s="109"/>
      <c r="F6624" s="109"/>
      <c r="G6624" s="109"/>
      <c r="H6624" s="109"/>
      <c r="I6624" s="110"/>
    </row>
    <row r="6625" spans="2:9">
      <c r="B6625" s="109"/>
      <c r="C6625" s="109"/>
      <c r="D6625" s="109"/>
      <c r="E6625" s="109"/>
      <c r="F6625" s="109"/>
      <c r="G6625" s="109"/>
      <c r="H6625" s="109"/>
      <c r="I6625" s="110"/>
    </row>
    <row r="6626" spans="2:9">
      <c r="B6626" s="109"/>
      <c r="C6626" s="109"/>
      <c r="D6626" s="109"/>
      <c r="E6626" s="109"/>
      <c r="F6626" s="109"/>
      <c r="G6626" s="109"/>
      <c r="H6626" s="109"/>
      <c r="I6626" s="110"/>
    </row>
    <row r="6627" spans="2:9">
      <c r="B6627" s="109"/>
      <c r="C6627" s="109"/>
      <c r="D6627" s="109"/>
      <c r="E6627" s="109"/>
      <c r="F6627" s="109"/>
      <c r="G6627" s="109"/>
      <c r="H6627" s="109"/>
      <c r="I6627" s="110"/>
    </row>
    <row r="6628" spans="2:9">
      <c r="B6628" s="109"/>
      <c r="C6628" s="109"/>
      <c r="D6628" s="109"/>
      <c r="E6628" s="109"/>
      <c r="F6628" s="109"/>
      <c r="G6628" s="109"/>
      <c r="H6628" s="109"/>
      <c r="I6628" s="110"/>
    </row>
    <row r="6629" spans="2:9">
      <c r="B6629" s="109"/>
      <c r="C6629" s="109"/>
      <c r="D6629" s="109"/>
      <c r="E6629" s="109"/>
      <c r="F6629" s="109"/>
      <c r="G6629" s="109"/>
      <c r="H6629" s="109"/>
      <c r="I6629" s="110"/>
    </row>
    <row r="6630" spans="2:9">
      <c r="B6630" s="109"/>
      <c r="C6630" s="109"/>
      <c r="D6630" s="109"/>
      <c r="E6630" s="109"/>
      <c r="F6630" s="109"/>
      <c r="G6630" s="109"/>
      <c r="H6630" s="109"/>
      <c r="I6630" s="110"/>
    </row>
    <row r="6631" spans="2:9">
      <c r="B6631" s="109"/>
      <c r="C6631" s="109"/>
      <c r="D6631" s="109"/>
      <c r="E6631" s="109"/>
      <c r="F6631" s="109"/>
      <c r="G6631" s="109"/>
      <c r="H6631" s="109"/>
      <c r="I6631" s="110"/>
    </row>
    <row r="6632" spans="2:9">
      <c r="B6632" s="109"/>
      <c r="C6632" s="109"/>
      <c r="D6632" s="109"/>
      <c r="E6632" s="109"/>
      <c r="F6632" s="109"/>
      <c r="G6632" s="109"/>
      <c r="H6632" s="109"/>
      <c r="I6632" s="110"/>
    </row>
    <row r="6633" spans="2:9">
      <c r="B6633" s="109"/>
      <c r="C6633" s="109"/>
      <c r="D6633" s="109"/>
      <c r="E6633" s="109"/>
      <c r="F6633" s="109"/>
      <c r="G6633" s="109"/>
      <c r="H6633" s="109"/>
      <c r="I6633" s="110"/>
    </row>
    <row r="6634" spans="2:9">
      <c r="B6634" s="109"/>
      <c r="C6634" s="109"/>
      <c r="D6634" s="109"/>
      <c r="E6634" s="109"/>
      <c r="F6634" s="109"/>
      <c r="G6634" s="109"/>
      <c r="H6634" s="109"/>
      <c r="I6634" s="110"/>
    </row>
    <row r="6635" spans="2:9">
      <c r="B6635" s="109"/>
      <c r="C6635" s="109"/>
      <c r="D6635" s="109"/>
      <c r="E6635" s="109"/>
      <c r="F6635" s="109"/>
      <c r="G6635" s="109"/>
      <c r="H6635" s="109"/>
      <c r="I6635" s="110"/>
    </row>
    <row r="6636" spans="2:9">
      <c r="B6636" s="109"/>
      <c r="C6636" s="109"/>
      <c r="D6636" s="109"/>
      <c r="E6636" s="109"/>
      <c r="F6636" s="109"/>
      <c r="G6636" s="109"/>
      <c r="H6636" s="109"/>
      <c r="I6636" s="110"/>
    </row>
    <row r="6637" spans="2:9">
      <c r="B6637" s="109"/>
      <c r="C6637" s="109"/>
      <c r="D6637" s="109"/>
      <c r="E6637" s="109"/>
      <c r="F6637" s="109"/>
      <c r="G6637" s="109"/>
      <c r="H6637" s="109"/>
      <c r="I6637" s="110"/>
    </row>
    <row r="6638" spans="2:9">
      <c r="B6638" s="109"/>
      <c r="C6638" s="109"/>
      <c r="D6638" s="109"/>
      <c r="E6638" s="109"/>
      <c r="F6638" s="109"/>
      <c r="G6638" s="109"/>
      <c r="H6638" s="109"/>
      <c r="I6638" s="110"/>
    </row>
    <row r="6639" spans="2:9">
      <c r="B6639" s="109"/>
      <c r="C6639" s="109"/>
      <c r="D6639" s="109"/>
      <c r="E6639" s="109"/>
      <c r="F6639" s="109"/>
      <c r="G6639" s="109"/>
      <c r="H6639" s="109"/>
      <c r="I6639" s="110"/>
    </row>
    <row r="6640" spans="2:9">
      <c r="B6640" s="109"/>
      <c r="C6640" s="109"/>
      <c r="D6640" s="109"/>
      <c r="E6640" s="109"/>
      <c r="F6640" s="109"/>
      <c r="G6640" s="109"/>
      <c r="H6640" s="109"/>
      <c r="I6640" s="110"/>
    </row>
    <row r="6641" spans="2:9">
      <c r="B6641" s="109"/>
      <c r="C6641" s="109"/>
      <c r="D6641" s="109"/>
      <c r="E6641" s="109"/>
      <c r="F6641" s="109"/>
      <c r="G6641" s="109"/>
      <c r="H6641" s="109"/>
      <c r="I6641" s="110"/>
    </row>
    <row r="6642" spans="2:9">
      <c r="B6642" s="109"/>
      <c r="C6642" s="109"/>
      <c r="D6642" s="109"/>
      <c r="E6642" s="109"/>
      <c r="F6642" s="109"/>
      <c r="G6642" s="109"/>
      <c r="H6642" s="109"/>
      <c r="I6642" s="110"/>
    </row>
    <row r="6643" spans="2:9">
      <c r="B6643" s="109"/>
      <c r="C6643" s="109"/>
      <c r="D6643" s="109"/>
      <c r="E6643" s="109"/>
      <c r="F6643" s="109"/>
      <c r="G6643" s="109"/>
      <c r="H6643" s="109"/>
      <c r="I6643" s="110"/>
    </row>
    <row r="6644" spans="2:9">
      <c r="B6644" s="109"/>
      <c r="C6644" s="109"/>
      <c r="D6644" s="109"/>
      <c r="E6644" s="109"/>
      <c r="F6644" s="109"/>
      <c r="G6644" s="109"/>
      <c r="H6644" s="109"/>
      <c r="I6644" s="110"/>
    </row>
    <row r="6645" spans="2:9">
      <c r="B6645" s="109"/>
      <c r="C6645" s="109"/>
      <c r="D6645" s="109"/>
      <c r="E6645" s="109"/>
      <c r="F6645" s="109"/>
      <c r="G6645" s="109"/>
      <c r="H6645" s="109"/>
      <c r="I6645" s="110"/>
    </row>
    <row r="6646" spans="2:9">
      <c r="B6646" s="109"/>
      <c r="C6646" s="109"/>
      <c r="D6646" s="109"/>
      <c r="E6646" s="109"/>
      <c r="F6646" s="109"/>
      <c r="G6646" s="109"/>
      <c r="H6646" s="109"/>
      <c r="I6646" s="110"/>
    </row>
    <row r="6647" spans="2:9">
      <c r="B6647" s="109"/>
      <c r="C6647" s="109"/>
      <c r="D6647" s="109"/>
      <c r="E6647" s="109"/>
      <c r="F6647" s="109"/>
      <c r="G6647" s="109"/>
      <c r="H6647" s="109"/>
      <c r="I6647" s="110"/>
    </row>
    <row r="6648" spans="2:9">
      <c r="B6648" s="109"/>
      <c r="C6648" s="109"/>
      <c r="D6648" s="109"/>
      <c r="E6648" s="109"/>
      <c r="F6648" s="109"/>
      <c r="G6648" s="109"/>
      <c r="H6648" s="109"/>
      <c r="I6648" s="110"/>
    </row>
    <row r="6649" spans="2:9">
      <c r="B6649" s="109"/>
      <c r="C6649" s="109"/>
      <c r="D6649" s="109"/>
      <c r="E6649" s="109"/>
      <c r="F6649" s="109"/>
      <c r="G6649" s="109"/>
      <c r="H6649" s="109"/>
      <c r="I6649" s="110"/>
    </row>
    <row r="6650" spans="2:9">
      <c r="B6650" s="109"/>
      <c r="C6650" s="109"/>
      <c r="D6650" s="109"/>
      <c r="E6650" s="109"/>
      <c r="F6650" s="109"/>
      <c r="G6650" s="109"/>
      <c r="H6650" s="109"/>
      <c r="I6650" s="110"/>
    </row>
    <row r="6651" spans="2:9">
      <c r="B6651" s="109"/>
      <c r="C6651" s="109"/>
      <c r="D6651" s="109"/>
      <c r="E6651" s="109"/>
      <c r="F6651" s="109"/>
      <c r="G6651" s="109"/>
      <c r="H6651" s="109"/>
      <c r="I6651" s="110"/>
    </row>
    <row r="6652" spans="2:9">
      <c r="B6652" s="109"/>
      <c r="C6652" s="109"/>
      <c r="D6652" s="109"/>
      <c r="E6652" s="109"/>
      <c r="F6652" s="109"/>
      <c r="G6652" s="109"/>
      <c r="H6652" s="109"/>
      <c r="I6652" s="110"/>
    </row>
    <row r="6653" spans="2:9">
      <c r="B6653" s="109"/>
      <c r="C6653" s="109"/>
      <c r="D6653" s="109"/>
      <c r="E6653" s="109"/>
      <c r="F6653" s="109"/>
      <c r="G6653" s="109"/>
      <c r="H6653" s="109"/>
      <c r="I6653" s="110"/>
    </row>
    <row r="6654" spans="2:9">
      <c r="B6654" s="109"/>
      <c r="C6654" s="109"/>
      <c r="D6654" s="109"/>
      <c r="E6654" s="109"/>
      <c r="F6654" s="109"/>
      <c r="G6654" s="109"/>
      <c r="H6654" s="109"/>
      <c r="I6654" s="110"/>
    </row>
    <row r="6655" spans="2:9">
      <c r="B6655" s="109"/>
      <c r="C6655" s="109"/>
      <c r="D6655" s="109"/>
      <c r="E6655" s="109"/>
      <c r="F6655" s="109"/>
      <c r="G6655" s="109"/>
      <c r="H6655" s="109"/>
      <c r="I6655" s="110"/>
    </row>
    <row r="6656" spans="2:9">
      <c r="B6656" s="109"/>
      <c r="C6656" s="109"/>
      <c r="D6656" s="109"/>
      <c r="E6656" s="109"/>
      <c r="F6656" s="109"/>
      <c r="G6656" s="109"/>
      <c r="H6656" s="109"/>
      <c r="I6656" s="110"/>
    </row>
    <row r="6657" spans="2:9">
      <c r="B6657" s="109"/>
      <c r="C6657" s="109"/>
      <c r="D6657" s="109"/>
      <c r="E6657" s="109"/>
      <c r="F6657" s="109"/>
      <c r="G6657" s="109"/>
      <c r="H6657" s="109"/>
      <c r="I6657" s="110"/>
    </row>
    <row r="6658" spans="2:9">
      <c r="B6658" s="109"/>
      <c r="C6658" s="109"/>
      <c r="D6658" s="109"/>
      <c r="E6658" s="109"/>
      <c r="F6658" s="109"/>
      <c r="G6658" s="109"/>
      <c r="H6658" s="109"/>
      <c r="I6658" s="110"/>
    </row>
    <row r="6659" spans="2:9">
      <c r="B6659" s="109"/>
      <c r="C6659" s="109"/>
      <c r="D6659" s="109"/>
      <c r="E6659" s="109"/>
      <c r="F6659" s="109"/>
      <c r="G6659" s="109"/>
      <c r="H6659" s="109"/>
      <c r="I6659" s="110"/>
    </row>
    <row r="6660" spans="2:9">
      <c r="B6660" s="109"/>
      <c r="C6660" s="109"/>
      <c r="D6660" s="109"/>
      <c r="E6660" s="109"/>
      <c r="F6660" s="109"/>
      <c r="G6660" s="109"/>
      <c r="H6660" s="109"/>
      <c r="I6660" s="110"/>
    </row>
    <row r="6661" spans="2:9">
      <c r="B6661" s="109"/>
      <c r="C6661" s="109"/>
      <c r="D6661" s="109"/>
      <c r="E6661" s="109"/>
      <c r="F6661" s="109"/>
      <c r="G6661" s="109"/>
      <c r="H6661" s="109"/>
      <c r="I6661" s="110"/>
    </row>
    <row r="6662" spans="2:9">
      <c r="B6662" s="109"/>
      <c r="C6662" s="109"/>
      <c r="D6662" s="109"/>
      <c r="E6662" s="109"/>
      <c r="F6662" s="109"/>
      <c r="G6662" s="109"/>
      <c r="H6662" s="109"/>
      <c r="I6662" s="110"/>
    </row>
    <row r="6663" spans="2:9">
      <c r="B6663" s="109"/>
      <c r="C6663" s="109"/>
      <c r="D6663" s="109"/>
      <c r="E6663" s="109"/>
      <c r="F6663" s="109"/>
      <c r="G6663" s="109"/>
      <c r="H6663" s="109"/>
      <c r="I6663" s="110"/>
    </row>
    <row r="6664" spans="2:9">
      <c r="B6664" s="109"/>
      <c r="C6664" s="109"/>
      <c r="D6664" s="109"/>
      <c r="E6664" s="109"/>
      <c r="F6664" s="109"/>
      <c r="G6664" s="109"/>
      <c r="H6664" s="109"/>
      <c r="I6664" s="110"/>
    </row>
    <row r="6665" spans="2:9">
      <c r="B6665" s="109"/>
      <c r="C6665" s="109"/>
      <c r="D6665" s="109"/>
      <c r="E6665" s="109"/>
      <c r="F6665" s="109"/>
      <c r="G6665" s="109"/>
      <c r="H6665" s="109"/>
      <c r="I6665" s="110"/>
    </row>
    <row r="6666" spans="2:9">
      <c r="B6666" s="109"/>
      <c r="C6666" s="109"/>
      <c r="D6666" s="109"/>
      <c r="E6666" s="109"/>
      <c r="F6666" s="109"/>
      <c r="G6666" s="109"/>
      <c r="H6666" s="109"/>
      <c r="I6666" s="110"/>
    </row>
    <row r="6667" spans="2:9">
      <c r="B6667" s="109"/>
      <c r="C6667" s="109"/>
      <c r="D6667" s="109"/>
      <c r="E6667" s="109"/>
      <c r="F6667" s="109"/>
      <c r="G6667" s="109"/>
      <c r="H6667" s="109"/>
      <c r="I6667" s="110"/>
    </row>
    <row r="6668" spans="2:9">
      <c r="B6668" s="109"/>
      <c r="C6668" s="109"/>
      <c r="D6668" s="109"/>
      <c r="E6668" s="109"/>
      <c r="F6668" s="109"/>
      <c r="G6668" s="109"/>
      <c r="H6668" s="109"/>
      <c r="I6668" s="110"/>
    </row>
    <row r="6669" spans="2:9">
      <c r="B6669" s="109"/>
      <c r="C6669" s="109"/>
      <c r="D6669" s="109"/>
      <c r="E6669" s="109"/>
      <c r="F6669" s="109"/>
      <c r="G6669" s="109"/>
      <c r="H6669" s="109"/>
      <c r="I6669" s="110"/>
    </row>
    <row r="6670" spans="2:9">
      <c r="B6670" s="109"/>
      <c r="C6670" s="109"/>
      <c r="D6670" s="109"/>
      <c r="E6670" s="109"/>
      <c r="F6670" s="109"/>
      <c r="G6670" s="109"/>
      <c r="H6670" s="109"/>
      <c r="I6670" s="110"/>
    </row>
    <row r="6671" spans="2:9">
      <c r="B6671" s="109"/>
      <c r="C6671" s="109"/>
      <c r="D6671" s="109"/>
      <c r="E6671" s="109"/>
      <c r="F6671" s="109"/>
      <c r="G6671" s="109"/>
      <c r="H6671" s="109"/>
      <c r="I6671" s="110"/>
    </row>
    <row r="6672" spans="2:9">
      <c r="B6672" s="109"/>
      <c r="C6672" s="109"/>
      <c r="D6672" s="109"/>
      <c r="E6672" s="109"/>
      <c r="F6672" s="109"/>
      <c r="G6672" s="109"/>
      <c r="H6672" s="109"/>
      <c r="I6672" s="110"/>
    </row>
    <row r="6673" spans="2:9">
      <c r="B6673" s="109"/>
      <c r="C6673" s="109"/>
      <c r="D6673" s="109"/>
      <c r="E6673" s="109"/>
      <c r="F6673" s="109"/>
      <c r="G6673" s="109"/>
      <c r="H6673" s="109"/>
      <c r="I6673" s="110"/>
    </row>
    <row r="6674" spans="2:9">
      <c r="B6674" s="109"/>
      <c r="C6674" s="109"/>
      <c r="D6674" s="109"/>
      <c r="E6674" s="109"/>
      <c r="F6674" s="109"/>
      <c r="G6674" s="109"/>
      <c r="H6674" s="109"/>
      <c r="I6674" s="110"/>
    </row>
    <row r="6675" spans="2:9">
      <c r="B6675" s="109"/>
      <c r="C6675" s="109"/>
      <c r="D6675" s="109"/>
      <c r="E6675" s="109"/>
      <c r="F6675" s="109"/>
      <c r="G6675" s="109"/>
      <c r="H6675" s="109"/>
      <c r="I6675" s="110"/>
    </row>
    <row r="6676" spans="2:9">
      <c r="B6676" s="109"/>
      <c r="C6676" s="109"/>
      <c r="D6676" s="109"/>
      <c r="E6676" s="109"/>
      <c r="F6676" s="109"/>
      <c r="G6676" s="109"/>
      <c r="H6676" s="109"/>
      <c r="I6676" s="110"/>
    </row>
    <row r="6677" spans="2:9">
      <c r="B6677" s="109"/>
      <c r="C6677" s="109"/>
      <c r="D6677" s="109"/>
      <c r="E6677" s="109"/>
      <c r="F6677" s="109"/>
      <c r="G6677" s="109"/>
      <c r="H6677" s="109"/>
      <c r="I6677" s="110"/>
    </row>
    <row r="6678" spans="2:9">
      <c r="B6678" s="109"/>
      <c r="C6678" s="109"/>
      <c r="D6678" s="109"/>
      <c r="E6678" s="109"/>
      <c r="F6678" s="109"/>
      <c r="G6678" s="109"/>
      <c r="H6678" s="109"/>
      <c r="I6678" s="110"/>
    </row>
    <row r="6679" spans="2:9">
      <c r="B6679" s="109"/>
      <c r="C6679" s="109"/>
      <c r="D6679" s="109"/>
      <c r="E6679" s="109"/>
      <c r="F6679" s="109"/>
      <c r="G6679" s="109"/>
      <c r="H6679" s="109"/>
      <c r="I6679" s="110"/>
    </row>
    <row r="6680" spans="2:9">
      <c r="B6680" s="109"/>
      <c r="C6680" s="109"/>
      <c r="D6680" s="109"/>
      <c r="E6680" s="109"/>
      <c r="F6680" s="109"/>
      <c r="G6680" s="109"/>
      <c r="H6680" s="109"/>
      <c r="I6680" s="110"/>
    </row>
    <row r="6681" spans="2:9">
      <c r="B6681" s="109"/>
      <c r="C6681" s="109"/>
      <c r="D6681" s="109"/>
      <c r="E6681" s="109"/>
      <c r="F6681" s="109"/>
      <c r="G6681" s="109"/>
      <c r="H6681" s="109"/>
      <c r="I6681" s="110"/>
    </row>
    <row r="6682" spans="2:9">
      <c r="B6682" s="109"/>
      <c r="C6682" s="109"/>
      <c r="D6682" s="109"/>
      <c r="E6682" s="109"/>
      <c r="F6682" s="109"/>
      <c r="G6682" s="109"/>
      <c r="H6682" s="109"/>
      <c r="I6682" s="110"/>
    </row>
    <row r="6683" spans="2:9">
      <c r="B6683" s="109"/>
      <c r="C6683" s="109"/>
      <c r="D6683" s="109"/>
      <c r="E6683" s="109"/>
      <c r="F6683" s="109"/>
      <c r="G6683" s="109"/>
      <c r="H6683" s="109"/>
      <c r="I6683" s="110"/>
    </row>
    <row r="6684" spans="2:9">
      <c r="B6684" s="109"/>
      <c r="C6684" s="109"/>
      <c r="D6684" s="109"/>
      <c r="E6684" s="109"/>
      <c r="F6684" s="109"/>
      <c r="G6684" s="109"/>
      <c r="H6684" s="109"/>
      <c r="I6684" s="110"/>
    </row>
    <row r="6685" spans="2:9">
      <c r="B6685" s="109"/>
      <c r="C6685" s="109"/>
      <c r="D6685" s="109"/>
      <c r="E6685" s="109"/>
      <c r="F6685" s="109"/>
      <c r="G6685" s="109"/>
      <c r="H6685" s="109"/>
      <c r="I6685" s="110"/>
    </row>
    <row r="6686" spans="2:9">
      <c r="B6686" s="109"/>
      <c r="C6686" s="109"/>
      <c r="D6686" s="109"/>
      <c r="E6686" s="109"/>
      <c r="F6686" s="109"/>
      <c r="G6686" s="109"/>
      <c r="H6686" s="109"/>
      <c r="I6686" s="110"/>
    </row>
    <row r="6687" spans="2:9">
      <c r="B6687" s="109"/>
      <c r="C6687" s="109"/>
      <c r="D6687" s="109"/>
      <c r="E6687" s="109"/>
      <c r="F6687" s="109"/>
      <c r="G6687" s="109"/>
      <c r="H6687" s="109"/>
      <c r="I6687" s="110"/>
    </row>
    <row r="6688" spans="2:9">
      <c r="B6688" s="109"/>
      <c r="C6688" s="109"/>
      <c r="D6688" s="109"/>
      <c r="E6688" s="109"/>
      <c r="F6688" s="109"/>
      <c r="G6688" s="109"/>
      <c r="H6688" s="109"/>
      <c r="I6688" s="110"/>
    </row>
    <row r="6689" spans="2:9">
      <c r="B6689" s="109"/>
      <c r="C6689" s="109"/>
      <c r="D6689" s="109"/>
      <c r="E6689" s="109"/>
      <c r="F6689" s="109"/>
      <c r="G6689" s="109"/>
      <c r="H6689" s="109"/>
      <c r="I6689" s="110"/>
    </row>
    <row r="6690" spans="2:9">
      <c r="B6690" s="109"/>
      <c r="C6690" s="109"/>
      <c r="D6690" s="109"/>
      <c r="E6690" s="109"/>
      <c r="F6690" s="109"/>
      <c r="G6690" s="109"/>
      <c r="H6690" s="109"/>
      <c r="I6690" s="110"/>
    </row>
    <row r="6691" spans="2:9">
      <c r="B6691" s="109"/>
      <c r="C6691" s="109"/>
      <c r="D6691" s="109"/>
      <c r="E6691" s="109"/>
      <c r="F6691" s="109"/>
      <c r="G6691" s="109"/>
      <c r="H6691" s="109"/>
      <c r="I6691" s="110"/>
    </row>
    <row r="6692" spans="2:9">
      <c r="B6692" s="109"/>
      <c r="C6692" s="109"/>
      <c r="D6692" s="109"/>
      <c r="E6692" s="109"/>
      <c r="F6692" s="109"/>
      <c r="G6692" s="109"/>
      <c r="H6692" s="109"/>
      <c r="I6692" s="110"/>
    </row>
    <row r="6693" spans="2:9">
      <c r="B6693" s="109"/>
      <c r="C6693" s="109"/>
      <c r="D6693" s="109"/>
      <c r="E6693" s="109"/>
      <c r="F6693" s="109"/>
      <c r="G6693" s="109"/>
      <c r="H6693" s="109"/>
      <c r="I6693" s="110"/>
    </row>
    <row r="6694" spans="2:9">
      <c r="B6694" s="109"/>
      <c r="C6694" s="109"/>
      <c r="D6694" s="109"/>
      <c r="E6694" s="109"/>
      <c r="F6694" s="109"/>
      <c r="G6694" s="109"/>
      <c r="H6694" s="109"/>
      <c r="I6694" s="110"/>
    </row>
    <row r="6695" spans="2:9">
      <c r="B6695" s="109"/>
      <c r="C6695" s="109"/>
      <c r="D6695" s="109"/>
      <c r="E6695" s="109"/>
      <c r="F6695" s="109"/>
      <c r="G6695" s="109"/>
      <c r="H6695" s="109"/>
      <c r="I6695" s="110"/>
    </row>
    <row r="6696" spans="2:9">
      <c r="B6696" s="109"/>
      <c r="C6696" s="109"/>
      <c r="D6696" s="109"/>
      <c r="E6696" s="109"/>
      <c r="F6696" s="109"/>
      <c r="G6696" s="109"/>
      <c r="H6696" s="109"/>
      <c r="I6696" s="110"/>
    </row>
    <row r="6697" spans="2:9">
      <c r="B6697" s="109"/>
      <c r="C6697" s="109"/>
      <c r="D6697" s="109"/>
      <c r="E6697" s="109"/>
      <c r="F6697" s="109"/>
      <c r="G6697" s="109"/>
      <c r="H6697" s="109"/>
      <c r="I6697" s="110"/>
    </row>
    <row r="6698" spans="2:9">
      <c r="B6698" s="109"/>
      <c r="C6698" s="109"/>
      <c r="D6698" s="109"/>
      <c r="E6698" s="109"/>
      <c r="F6698" s="109"/>
      <c r="G6698" s="109"/>
      <c r="H6698" s="109"/>
      <c r="I6698" s="110"/>
    </row>
    <row r="6699" spans="2:9">
      <c r="B6699" s="109"/>
      <c r="C6699" s="109"/>
      <c r="D6699" s="109"/>
      <c r="E6699" s="109"/>
      <c r="F6699" s="109"/>
      <c r="G6699" s="109"/>
      <c r="H6699" s="109"/>
      <c r="I6699" s="110"/>
    </row>
    <row r="6700" spans="2:9">
      <c r="B6700" s="109"/>
      <c r="C6700" s="109"/>
      <c r="D6700" s="109"/>
      <c r="E6700" s="109"/>
      <c r="F6700" s="109"/>
      <c r="G6700" s="109"/>
      <c r="H6700" s="109"/>
      <c r="I6700" s="110"/>
    </row>
    <row r="6701" spans="2:9">
      <c r="B6701" s="109"/>
      <c r="C6701" s="109"/>
      <c r="D6701" s="109"/>
      <c r="E6701" s="109"/>
      <c r="F6701" s="109"/>
      <c r="G6701" s="109"/>
      <c r="H6701" s="109"/>
      <c r="I6701" s="110"/>
    </row>
    <row r="6702" spans="2:9">
      <c r="B6702" s="109"/>
      <c r="C6702" s="109"/>
      <c r="D6702" s="109"/>
      <c r="E6702" s="109"/>
      <c r="F6702" s="109"/>
      <c r="G6702" s="109"/>
      <c r="H6702" s="109"/>
      <c r="I6702" s="110"/>
    </row>
    <row r="6703" spans="2:9">
      <c r="B6703" s="109"/>
      <c r="C6703" s="109"/>
      <c r="D6703" s="109"/>
      <c r="E6703" s="109"/>
      <c r="F6703" s="109"/>
      <c r="G6703" s="109"/>
      <c r="H6703" s="109"/>
      <c r="I6703" s="110"/>
    </row>
    <row r="6704" spans="2:9">
      <c r="B6704" s="109"/>
      <c r="C6704" s="109"/>
      <c r="D6704" s="109"/>
      <c r="E6704" s="109"/>
      <c r="F6704" s="109"/>
      <c r="G6704" s="109"/>
      <c r="H6704" s="109"/>
      <c r="I6704" s="110"/>
    </row>
    <row r="6705" spans="2:9">
      <c r="B6705" s="109"/>
      <c r="C6705" s="109"/>
      <c r="D6705" s="109"/>
      <c r="E6705" s="109"/>
      <c r="F6705" s="109"/>
      <c r="G6705" s="109"/>
      <c r="H6705" s="109"/>
      <c r="I6705" s="110"/>
    </row>
    <row r="6706" spans="2:9">
      <c r="B6706" s="109"/>
      <c r="C6706" s="109"/>
      <c r="D6706" s="109"/>
      <c r="E6706" s="109"/>
      <c r="F6706" s="109"/>
      <c r="G6706" s="109"/>
      <c r="H6706" s="109"/>
      <c r="I6706" s="110"/>
    </row>
    <row r="6707" spans="2:9">
      <c r="B6707" s="109"/>
      <c r="C6707" s="109"/>
      <c r="D6707" s="109"/>
      <c r="E6707" s="109"/>
      <c r="F6707" s="109"/>
      <c r="G6707" s="109"/>
      <c r="H6707" s="109"/>
      <c r="I6707" s="110"/>
    </row>
    <row r="6708" spans="2:9">
      <c r="B6708" s="109"/>
      <c r="C6708" s="109"/>
      <c r="D6708" s="109"/>
      <c r="E6708" s="109"/>
      <c r="F6708" s="109"/>
      <c r="G6708" s="109"/>
      <c r="H6708" s="109"/>
      <c r="I6708" s="110"/>
    </row>
    <row r="6709" spans="2:9">
      <c r="B6709" s="109"/>
      <c r="C6709" s="109"/>
      <c r="D6709" s="109"/>
      <c r="E6709" s="109"/>
      <c r="F6709" s="109"/>
      <c r="G6709" s="109"/>
      <c r="H6709" s="109"/>
      <c r="I6709" s="110"/>
    </row>
    <row r="6710" spans="2:9">
      <c r="B6710" s="109"/>
      <c r="C6710" s="109"/>
      <c r="D6710" s="109"/>
      <c r="E6710" s="109"/>
      <c r="F6710" s="109"/>
      <c r="G6710" s="109"/>
      <c r="H6710" s="109"/>
      <c r="I6710" s="110"/>
    </row>
    <row r="6711" spans="2:9">
      <c r="B6711" s="109"/>
      <c r="C6711" s="109"/>
      <c r="D6711" s="109"/>
      <c r="E6711" s="109"/>
      <c r="F6711" s="109"/>
      <c r="G6711" s="109"/>
      <c r="H6711" s="109"/>
      <c r="I6711" s="110"/>
    </row>
    <row r="6712" spans="2:9">
      <c r="B6712" s="109"/>
      <c r="C6712" s="109"/>
      <c r="D6712" s="109"/>
      <c r="E6712" s="109"/>
      <c r="F6712" s="109"/>
      <c r="G6712" s="109"/>
      <c r="H6712" s="109"/>
      <c r="I6712" s="110"/>
    </row>
    <row r="6713" spans="2:9">
      <c r="B6713" s="109"/>
      <c r="C6713" s="109"/>
      <c r="D6713" s="109"/>
      <c r="E6713" s="109"/>
      <c r="F6713" s="109"/>
      <c r="G6713" s="109"/>
      <c r="H6713" s="109"/>
      <c r="I6713" s="110"/>
    </row>
    <row r="6714" spans="2:9">
      <c r="B6714" s="109"/>
      <c r="C6714" s="109"/>
      <c r="D6714" s="109"/>
      <c r="E6714" s="109"/>
      <c r="F6714" s="109"/>
      <c r="G6714" s="109"/>
      <c r="H6714" s="109"/>
      <c r="I6714" s="110"/>
    </row>
    <row r="6715" spans="2:9">
      <c r="B6715" s="109"/>
      <c r="C6715" s="109"/>
      <c r="D6715" s="109"/>
      <c r="E6715" s="109"/>
      <c r="F6715" s="109"/>
      <c r="G6715" s="109"/>
      <c r="H6715" s="109"/>
      <c r="I6715" s="110"/>
    </row>
    <row r="6716" spans="2:9">
      <c r="B6716" s="109"/>
      <c r="C6716" s="109"/>
      <c r="D6716" s="109"/>
      <c r="E6716" s="109"/>
      <c r="F6716" s="109"/>
      <c r="G6716" s="109"/>
      <c r="H6716" s="109"/>
      <c r="I6716" s="110"/>
    </row>
    <row r="6717" spans="2:9">
      <c r="B6717" s="109"/>
      <c r="C6717" s="109"/>
      <c r="D6717" s="109"/>
      <c r="E6717" s="109"/>
      <c r="F6717" s="109"/>
      <c r="G6717" s="109"/>
      <c r="H6717" s="109"/>
      <c r="I6717" s="110"/>
    </row>
    <row r="6718" spans="2:9">
      <c r="B6718" s="109"/>
      <c r="C6718" s="109"/>
      <c r="D6718" s="109"/>
      <c r="E6718" s="109"/>
      <c r="F6718" s="109"/>
      <c r="G6718" s="109"/>
      <c r="H6718" s="109"/>
      <c r="I6718" s="110"/>
    </row>
    <row r="6719" spans="2:9">
      <c r="B6719" s="109"/>
      <c r="C6719" s="109"/>
      <c r="D6719" s="109"/>
      <c r="E6719" s="109"/>
      <c r="F6719" s="109"/>
      <c r="G6719" s="109"/>
      <c r="H6719" s="109"/>
      <c r="I6719" s="110"/>
    </row>
    <row r="6720" spans="2:9">
      <c r="B6720" s="109"/>
      <c r="C6720" s="109"/>
      <c r="D6720" s="109"/>
      <c r="E6720" s="109"/>
      <c r="F6720" s="109"/>
      <c r="G6720" s="109"/>
      <c r="H6720" s="109"/>
      <c r="I6720" s="110"/>
    </row>
    <row r="6721" spans="2:9">
      <c r="B6721" s="109"/>
      <c r="C6721" s="109"/>
      <c r="D6721" s="109"/>
      <c r="E6721" s="109"/>
      <c r="F6721" s="109"/>
      <c r="G6721" s="109"/>
      <c r="H6721" s="109"/>
      <c r="I6721" s="110"/>
    </row>
    <row r="6722" spans="2:9">
      <c r="B6722" s="109"/>
      <c r="C6722" s="109"/>
      <c r="D6722" s="109"/>
      <c r="E6722" s="109"/>
      <c r="F6722" s="109"/>
      <c r="G6722" s="109"/>
      <c r="H6722" s="109"/>
      <c r="I6722" s="110"/>
    </row>
    <row r="6723" spans="2:9">
      <c r="B6723" s="109"/>
      <c r="C6723" s="109"/>
      <c r="D6723" s="109"/>
      <c r="E6723" s="109"/>
      <c r="F6723" s="109"/>
      <c r="G6723" s="109"/>
      <c r="H6723" s="109"/>
      <c r="I6723" s="110"/>
    </row>
    <row r="6724" spans="2:9">
      <c r="B6724" s="109"/>
      <c r="C6724" s="109"/>
      <c r="D6724" s="109"/>
      <c r="E6724" s="109"/>
      <c r="F6724" s="109"/>
      <c r="G6724" s="109"/>
      <c r="H6724" s="109"/>
      <c r="I6724" s="110"/>
    </row>
    <row r="6725" spans="2:9">
      <c r="B6725" s="109"/>
      <c r="C6725" s="109"/>
      <c r="D6725" s="109"/>
      <c r="E6725" s="109"/>
      <c r="F6725" s="109"/>
      <c r="G6725" s="109"/>
      <c r="H6725" s="109"/>
      <c r="I6725" s="110"/>
    </row>
    <row r="6726" spans="2:9">
      <c r="B6726" s="109"/>
      <c r="C6726" s="109"/>
      <c r="D6726" s="109"/>
      <c r="E6726" s="109"/>
      <c r="F6726" s="109"/>
      <c r="G6726" s="109"/>
      <c r="H6726" s="109"/>
      <c r="I6726" s="110"/>
    </row>
    <row r="6727" spans="2:9">
      <c r="B6727" s="109"/>
      <c r="C6727" s="109"/>
      <c r="D6727" s="109"/>
      <c r="E6727" s="109"/>
      <c r="F6727" s="109"/>
      <c r="G6727" s="109"/>
      <c r="H6727" s="109"/>
      <c r="I6727" s="110"/>
    </row>
    <row r="6728" spans="2:9">
      <c r="B6728" s="109"/>
      <c r="C6728" s="109"/>
      <c r="D6728" s="109"/>
      <c r="E6728" s="109"/>
      <c r="F6728" s="109"/>
      <c r="G6728" s="109"/>
      <c r="H6728" s="109"/>
      <c r="I6728" s="110"/>
    </row>
    <row r="6729" spans="2:9">
      <c r="B6729" s="109"/>
      <c r="C6729" s="109"/>
      <c r="D6729" s="109"/>
      <c r="E6729" s="109"/>
      <c r="F6729" s="109"/>
      <c r="G6729" s="109"/>
      <c r="H6729" s="109"/>
      <c r="I6729" s="110"/>
    </row>
    <row r="6730" spans="2:9">
      <c r="B6730" s="109"/>
      <c r="C6730" s="109"/>
      <c r="D6730" s="109"/>
      <c r="E6730" s="109"/>
      <c r="F6730" s="109"/>
      <c r="G6730" s="109"/>
      <c r="H6730" s="109"/>
      <c r="I6730" s="110"/>
    </row>
    <row r="6731" spans="2:9">
      <c r="B6731" s="109"/>
      <c r="C6731" s="109"/>
      <c r="D6731" s="109"/>
      <c r="E6731" s="109"/>
      <c r="F6731" s="109"/>
      <c r="G6731" s="109"/>
      <c r="H6731" s="109"/>
      <c r="I6731" s="110"/>
    </row>
    <row r="6732" spans="2:9">
      <c r="B6732" s="109"/>
      <c r="C6732" s="109"/>
      <c r="D6732" s="109"/>
      <c r="E6732" s="109"/>
      <c r="F6732" s="109"/>
      <c r="G6732" s="109"/>
      <c r="H6732" s="109"/>
      <c r="I6732" s="110"/>
    </row>
    <row r="6733" spans="2:9">
      <c r="B6733" s="109"/>
      <c r="C6733" s="109"/>
      <c r="D6733" s="109"/>
      <c r="E6733" s="109"/>
      <c r="F6733" s="109"/>
      <c r="G6733" s="109"/>
      <c r="H6733" s="109"/>
      <c r="I6733" s="110"/>
    </row>
    <row r="6734" spans="2:9">
      <c r="B6734" s="109"/>
      <c r="C6734" s="109"/>
      <c r="D6734" s="109"/>
      <c r="E6734" s="109"/>
      <c r="F6734" s="109"/>
      <c r="G6734" s="109"/>
      <c r="H6734" s="109"/>
      <c r="I6734" s="110"/>
    </row>
    <row r="6735" spans="2:9">
      <c r="B6735" s="109"/>
      <c r="C6735" s="109"/>
      <c r="D6735" s="109"/>
      <c r="E6735" s="109"/>
      <c r="F6735" s="109"/>
      <c r="G6735" s="109"/>
      <c r="H6735" s="109"/>
      <c r="I6735" s="110"/>
    </row>
    <row r="6736" spans="2:9">
      <c r="B6736" s="109"/>
      <c r="C6736" s="109"/>
      <c r="D6736" s="109"/>
      <c r="E6736" s="109"/>
      <c r="F6736" s="109"/>
      <c r="G6736" s="109"/>
      <c r="H6736" s="109"/>
      <c r="I6736" s="110"/>
    </row>
    <row r="6737" spans="2:9">
      <c r="B6737" s="109"/>
      <c r="C6737" s="109"/>
      <c r="D6737" s="109"/>
      <c r="E6737" s="109"/>
      <c r="F6737" s="109"/>
      <c r="G6737" s="109"/>
      <c r="H6737" s="109"/>
      <c r="I6737" s="110"/>
    </row>
    <row r="6738" spans="2:9">
      <c r="B6738" s="109"/>
      <c r="C6738" s="109"/>
      <c r="D6738" s="109"/>
      <c r="E6738" s="109"/>
      <c r="F6738" s="109"/>
      <c r="G6738" s="109"/>
      <c r="H6738" s="109"/>
      <c r="I6738" s="110"/>
    </row>
    <row r="6739" spans="2:9">
      <c r="B6739" s="109"/>
      <c r="C6739" s="109"/>
      <c r="D6739" s="109"/>
      <c r="E6739" s="109"/>
      <c r="F6739" s="109"/>
      <c r="G6739" s="109"/>
      <c r="H6739" s="109"/>
      <c r="I6739" s="110"/>
    </row>
    <row r="6740" spans="2:9">
      <c r="B6740" s="109"/>
      <c r="C6740" s="109"/>
      <c r="D6740" s="109"/>
      <c r="E6740" s="109"/>
      <c r="F6740" s="109"/>
      <c r="G6740" s="109"/>
      <c r="H6740" s="109"/>
      <c r="I6740" s="110"/>
    </row>
    <row r="6741" spans="2:9">
      <c r="B6741" s="109"/>
      <c r="C6741" s="109"/>
      <c r="D6741" s="109"/>
      <c r="E6741" s="109"/>
      <c r="F6741" s="109"/>
      <c r="G6741" s="109"/>
      <c r="H6741" s="109"/>
      <c r="I6741" s="110"/>
    </row>
    <row r="6742" spans="2:9">
      <c r="B6742" s="109"/>
      <c r="C6742" s="109"/>
      <c r="D6742" s="109"/>
      <c r="E6742" s="109"/>
      <c r="F6742" s="109"/>
      <c r="G6742" s="109"/>
      <c r="H6742" s="109"/>
      <c r="I6742" s="110"/>
    </row>
    <row r="6743" spans="2:9">
      <c r="B6743" s="109"/>
      <c r="C6743" s="109"/>
      <c r="D6743" s="109"/>
      <c r="E6743" s="109"/>
      <c r="F6743" s="109"/>
      <c r="G6743" s="109"/>
      <c r="H6743" s="109"/>
      <c r="I6743" s="110"/>
    </row>
    <row r="6744" spans="2:9">
      <c r="B6744" s="109"/>
      <c r="C6744" s="109"/>
      <c r="D6744" s="109"/>
      <c r="E6744" s="109"/>
      <c r="F6744" s="109"/>
      <c r="G6744" s="109"/>
      <c r="H6744" s="109"/>
      <c r="I6744" s="110"/>
    </row>
    <row r="6745" spans="2:9">
      <c r="B6745" s="109"/>
      <c r="C6745" s="109"/>
      <c r="D6745" s="109"/>
      <c r="E6745" s="109"/>
      <c r="F6745" s="109"/>
      <c r="G6745" s="109"/>
      <c r="H6745" s="109"/>
      <c r="I6745" s="110"/>
    </row>
    <row r="6746" spans="2:9">
      <c r="B6746" s="109"/>
      <c r="C6746" s="109"/>
      <c r="D6746" s="109"/>
      <c r="E6746" s="109"/>
      <c r="F6746" s="109"/>
      <c r="G6746" s="109"/>
      <c r="H6746" s="109"/>
      <c r="I6746" s="110"/>
    </row>
    <row r="6747" spans="2:9">
      <c r="B6747" s="109"/>
      <c r="C6747" s="109"/>
      <c r="D6747" s="109"/>
      <c r="E6747" s="109"/>
      <c r="F6747" s="109"/>
      <c r="G6747" s="109"/>
      <c r="H6747" s="109"/>
      <c r="I6747" s="110"/>
    </row>
    <row r="6748" spans="2:9">
      <c r="B6748" s="109"/>
      <c r="C6748" s="109"/>
      <c r="D6748" s="109"/>
      <c r="E6748" s="109"/>
      <c r="F6748" s="109"/>
      <c r="G6748" s="109"/>
      <c r="H6748" s="109"/>
      <c r="I6748" s="110"/>
    </row>
    <row r="6749" spans="2:9">
      <c r="B6749" s="109"/>
      <c r="C6749" s="109"/>
      <c r="D6749" s="109"/>
      <c r="E6749" s="109"/>
      <c r="F6749" s="109"/>
      <c r="G6749" s="109"/>
      <c r="H6749" s="109"/>
      <c r="I6749" s="110"/>
    </row>
    <row r="6750" spans="2:9">
      <c r="B6750" s="109"/>
      <c r="C6750" s="109"/>
      <c r="D6750" s="109"/>
      <c r="E6750" s="109"/>
      <c r="F6750" s="109"/>
      <c r="G6750" s="109"/>
      <c r="H6750" s="109"/>
      <c r="I6750" s="110"/>
    </row>
    <row r="6751" spans="2:9">
      <c r="B6751" s="109"/>
      <c r="C6751" s="109"/>
      <c r="D6751" s="109"/>
      <c r="E6751" s="109"/>
      <c r="F6751" s="109"/>
      <c r="G6751" s="109"/>
      <c r="H6751" s="109"/>
      <c r="I6751" s="110"/>
    </row>
    <row r="6752" spans="2:9">
      <c r="B6752" s="109"/>
      <c r="C6752" s="109"/>
      <c r="D6752" s="109"/>
      <c r="E6752" s="109"/>
      <c r="F6752" s="109"/>
      <c r="G6752" s="109"/>
      <c r="H6752" s="109"/>
      <c r="I6752" s="110"/>
    </row>
    <row r="6753" spans="2:9">
      <c r="B6753" s="109"/>
      <c r="C6753" s="109"/>
      <c r="D6753" s="109"/>
      <c r="E6753" s="109"/>
      <c r="F6753" s="109"/>
      <c r="G6753" s="109"/>
      <c r="H6753" s="109"/>
      <c r="I6753" s="110"/>
    </row>
    <row r="6754" spans="2:9">
      <c r="B6754" s="109"/>
      <c r="C6754" s="109"/>
      <c r="D6754" s="109"/>
      <c r="E6754" s="109"/>
      <c r="F6754" s="109"/>
      <c r="G6754" s="109"/>
      <c r="H6754" s="109"/>
      <c r="I6754" s="110"/>
    </row>
    <row r="6755" spans="2:9">
      <c r="B6755" s="109"/>
      <c r="C6755" s="109"/>
      <c r="D6755" s="109"/>
      <c r="E6755" s="109"/>
      <c r="F6755" s="109"/>
      <c r="G6755" s="109"/>
      <c r="H6755" s="109"/>
      <c r="I6755" s="110"/>
    </row>
    <row r="6756" spans="2:9">
      <c r="B6756" s="109"/>
      <c r="C6756" s="109"/>
      <c r="D6756" s="109"/>
      <c r="E6756" s="109"/>
      <c r="F6756" s="109"/>
      <c r="G6756" s="109"/>
      <c r="H6756" s="109"/>
      <c r="I6756" s="110"/>
    </row>
    <row r="6757" spans="2:9">
      <c r="B6757" s="109"/>
      <c r="C6757" s="109"/>
      <c r="D6757" s="109"/>
      <c r="E6757" s="109"/>
      <c r="F6757" s="109"/>
      <c r="G6757" s="109"/>
      <c r="H6757" s="109"/>
      <c r="I6757" s="110"/>
    </row>
    <row r="6758" spans="2:9">
      <c r="B6758" s="109"/>
      <c r="C6758" s="109"/>
      <c r="D6758" s="109"/>
      <c r="E6758" s="109"/>
      <c r="F6758" s="109"/>
      <c r="G6758" s="109"/>
      <c r="H6758" s="109"/>
      <c r="I6758" s="110"/>
    </row>
    <row r="6759" spans="2:9">
      <c r="B6759" s="109"/>
      <c r="C6759" s="109"/>
      <c r="D6759" s="109"/>
      <c r="E6759" s="109"/>
      <c r="F6759" s="109"/>
      <c r="G6759" s="109"/>
      <c r="H6759" s="109"/>
      <c r="I6759" s="110"/>
    </row>
    <row r="6760" spans="2:9">
      <c r="B6760" s="109"/>
      <c r="C6760" s="109"/>
      <c r="D6760" s="109"/>
      <c r="E6760" s="109"/>
      <c r="F6760" s="109"/>
      <c r="G6760" s="109"/>
      <c r="H6760" s="109"/>
      <c r="I6760" s="110"/>
    </row>
    <row r="6761" spans="2:9">
      <c r="B6761" s="109"/>
      <c r="C6761" s="109"/>
      <c r="D6761" s="109"/>
      <c r="E6761" s="109"/>
      <c r="F6761" s="109"/>
      <c r="G6761" s="109"/>
      <c r="H6761" s="109"/>
      <c r="I6761" s="110"/>
    </row>
    <row r="6762" spans="2:9">
      <c r="B6762" s="109"/>
      <c r="C6762" s="109"/>
      <c r="D6762" s="109"/>
      <c r="E6762" s="109"/>
      <c r="F6762" s="109"/>
      <c r="G6762" s="109"/>
      <c r="H6762" s="109"/>
      <c r="I6762" s="110"/>
    </row>
    <row r="6763" spans="2:9">
      <c r="B6763" s="109"/>
      <c r="C6763" s="109"/>
      <c r="D6763" s="109"/>
      <c r="E6763" s="109"/>
      <c r="F6763" s="109"/>
      <c r="G6763" s="109"/>
      <c r="H6763" s="109"/>
      <c r="I6763" s="110"/>
    </row>
    <row r="6764" spans="2:9">
      <c r="B6764" s="109"/>
      <c r="C6764" s="109"/>
      <c r="D6764" s="109"/>
      <c r="E6764" s="109"/>
      <c r="F6764" s="109"/>
      <c r="G6764" s="109"/>
      <c r="H6764" s="109"/>
      <c r="I6764" s="110"/>
    </row>
    <row r="6765" spans="2:9">
      <c r="B6765" s="109"/>
      <c r="C6765" s="109"/>
      <c r="D6765" s="109"/>
      <c r="E6765" s="109"/>
      <c r="F6765" s="109"/>
      <c r="G6765" s="109"/>
      <c r="H6765" s="109"/>
      <c r="I6765" s="110"/>
    </row>
    <row r="6766" spans="2:9">
      <c r="B6766" s="109"/>
      <c r="C6766" s="109"/>
      <c r="D6766" s="109"/>
      <c r="E6766" s="109"/>
      <c r="F6766" s="109"/>
      <c r="G6766" s="109"/>
      <c r="H6766" s="109"/>
      <c r="I6766" s="110"/>
    </row>
    <row r="6767" spans="2:9">
      <c r="B6767" s="109"/>
      <c r="C6767" s="109"/>
      <c r="D6767" s="109"/>
      <c r="E6767" s="109"/>
      <c r="F6767" s="109"/>
      <c r="G6767" s="109"/>
      <c r="H6767" s="109"/>
      <c r="I6767" s="110"/>
    </row>
    <row r="6768" spans="2:9">
      <c r="B6768" s="109"/>
      <c r="C6768" s="109"/>
      <c r="D6768" s="109"/>
      <c r="E6768" s="109"/>
      <c r="F6768" s="109"/>
      <c r="G6768" s="109"/>
      <c r="H6768" s="109"/>
      <c r="I6768" s="110"/>
    </row>
    <row r="6769" spans="2:9">
      <c r="B6769" s="109"/>
      <c r="C6769" s="109"/>
      <c r="D6769" s="109"/>
      <c r="E6769" s="109"/>
      <c r="F6769" s="109"/>
      <c r="G6769" s="109"/>
      <c r="H6769" s="109"/>
      <c r="I6769" s="110"/>
    </row>
    <row r="6770" spans="2:9">
      <c r="B6770" s="109"/>
      <c r="C6770" s="109"/>
      <c r="D6770" s="109"/>
      <c r="E6770" s="109"/>
      <c r="F6770" s="109"/>
      <c r="G6770" s="109"/>
      <c r="H6770" s="109"/>
      <c r="I6770" s="110"/>
    </row>
    <row r="6771" spans="2:9">
      <c r="B6771" s="109"/>
      <c r="C6771" s="109"/>
      <c r="D6771" s="109"/>
      <c r="E6771" s="109"/>
      <c r="F6771" s="109"/>
      <c r="G6771" s="109"/>
      <c r="H6771" s="109"/>
      <c r="I6771" s="110"/>
    </row>
    <row r="6772" spans="2:9">
      <c r="B6772" s="109"/>
      <c r="C6772" s="109"/>
      <c r="D6772" s="109"/>
      <c r="E6772" s="109"/>
      <c r="F6772" s="109"/>
      <c r="G6772" s="109"/>
      <c r="H6772" s="109"/>
      <c r="I6772" s="110"/>
    </row>
    <row r="6773" spans="2:9">
      <c r="B6773" s="109"/>
      <c r="C6773" s="109"/>
      <c r="D6773" s="109"/>
      <c r="E6773" s="109"/>
      <c r="F6773" s="109"/>
      <c r="G6773" s="109"/>
      <c r="H6773" s="109"/>
      <c r="I6773" s="110"/>
    </row>
    <row r="6774" spans="2:9">
      <c r="B6774" s="109"/>
      <c r="C6774" s="109"/>
      <c r="D6774" s="109"/>
      <c r="E6774" s="109"/>
      <c r="F6774" s="109"/>
      <c r="G6774" s="109"/>
      <c r="H6774" s="109"/>
      <c r="I6774" s="110"/>
    </row>
    <row r="6775" spans="2:9">
      <c r="B6775" s="109"/>
      <c r="C6775" s="109"/>
      <c r="D6775" s="109"/>
      <c r="E6775" s="109"/>
      <c r="F6775" s="109"/>
      <c r="G6775" s="109"/>
      <c r="H6775" s="109"/>
      <c r="I6775" s="110"/>
    </row>
    <row r="6776" spans="2:9">
      <c r="B6776" s="109"/>
      <c r="C6776" s="109"/>
      <c r="D6776" s="109"/>
      <c r="E6776" s="109"/>
      <c r="F6776" s="109"/>
      <c r="G6776" s="109"/>
      <c r="H6776" s="109"/>
      <c r="I6776" s="110"/>
    </row>
    <row r="6777" spans="2:9">
      <c r="B6777" s="109"/>
      <c r="C6777" s="109"/>
      <c r="D6777" s="109"/>
      <c r="E6777" s="109"/>
      <c r="F6777" s="109"/>
      <c r="G6777" s="109"/>
      <c r="H6777" s="109"/>
      <c r="I6777" s="110"/>
    </row>
    <row r="6778" spans="2:9">
      <c r="B6778" s="109"/>
      <c r="C6778" s="109"/>
      <c r="D6778" s="109"/>
      <c r="E6778" s="109"/>
      <c r="F6778" s="109"/>
      <c r="G6778" s="109"/>
      <c r="H6778" s="109"/>
      <c r="I6778" s="110"/>
    </row>
    <row r="6779" spans="2:9">
      <c r="B6779" s="109"/>
      <c r="C6779" s="109"/>
      <c r="D6779" s="109"/>
      <c r="E6779" s="109"/>
      <c r="F6779" s="109"/>
      <c r="G6779" s="109"/>
      <c r="H6779" s="109"/>
      <c r="I6779" s="110"/>
    </row>
    <row r="6780" spans="2:9">
      <c r="B6780" s="109"/>
      <c r="C6780" s="109"/>
      <c r="D6780" s="109"/>
      <c r="E6780" s="109"/>
      <c r="F6780" s="109"/>
      <c r="G6780" s="109"/>
      <c r="H6780" s="109"/>
      <c r="I6780" s="110"/>
    </row>
    <row r="6781" spans="2:9">
      <c r="B6781" s="109"/>
      <c r="C6781" s="109"/>
      <c r="D6781" s="109"/>
      <c r="E6781" s="109"/>
      <c r="F6781" s="109"/>
      <c r="G6781" s="109"/>
      <c r="H6781" s="109"/>
      <c r="I6781" s="110"/>
    </row>
    <row r="6782" spans="2:9">
      <c r="B6782" s="109"/>
      <c r="C6782" s="109"/>
      <c r="D6782" s="109"/>
      <c r="E6782" s="109"/>
      <c r="F6782" s="109"/>
      <c r="G6782" s="109"/>
      <c r="H6782" s="109"/>
      <c r="I6782" s="110"/>
    </row>
    <row r="6783" spans="2:9">
      <c r="B6783" s="109"/>
      <c r="C6783" s="109"/>
      <c r="D6783" s="109"/>
      <c r="E6783" s="109"/>
      <c r="F6783" s="109"/>
      <c r="G6783" s="109"/>
      <c r="H6783" s="109"/>
      <c r="I6783" s="110"/>
    </row>
    <row r="6784" spans="2:9">
      <c r="B6784" s="109"/>
      <c r="C6784" s="109"/>
      <c r="D6784" s="109"/>
      <c r="E6784" s="109"/>
      <c r="F6784" s="109"/>
      <c r="G6784" s="109"/>
      <c r="H6784" s="109"/>
      <c r="I6784" s="110"/>
    </row>
    <row r="6785" spans="2:9">
      <c r="B6785" s="109"/>
      <c r="C6785" s="109"/>
      <c r="D6785" s="109"/>
      <c r="E6785" s="109"/>
      <c r="F6785" s="109"/>
      <c r="G6785" s="109"/>
      <c r="H6785" s="109"/>
      <c r="I6785" s="110"/>
    </row>
    <row r="6786" spans="2:9">
      <c r="B6786" s="109"/>
      <c r="C6786" s="109"/>
      <c r="D6786" s="109"/>
      <c r="E6786" s="109"/>
      <c r="F6786" s="109"/>
      <c r="G6786" s="109"/>
      <c r="H6786" s="109"/>
      <c r="I6786" s="110"/>
    </row>
    <row r="6787" spans="2:9">
      <c r="B6787" s="109"/>
      <c r="C6787" s="109"/>
      <c r="D6787" s="109"/>
      <c r="E6787" s="109"/>
      <c r="F6787" s="109"/>
      <c r="G6787" s="109"/>
      <c r="H6787" s="109"/>
      <c r="I6787" s="110"/>
    </row>
    <row r="6788" spans="2:9">
      <c r="B6788" s="109"/>
      <c r="C6788" s="109"/>
      <c r="D6788" s="109"/>
      <c r="E6788" s="109"/>
      <c r="F6788" s="109"/>
      <c r="G6788" s="109"/>
      <c r="H6788" s="109"/>
      <c r="I6788" s="110"/>
    </row>
    <row r="6789" spans="2:9">
      <c r="B6789" s="109"/>
      <c r="C6789" s="109"/>
      <c r="D6789" s="109"/>
      <c r="E6789" s="109"/>
      <c r="F6789" s="109"/>
      <c r="G6789" s="109"/>
      <c r="H6789" s="109"/>
      <c r="I6789" s="110"/>
    </row>
    <row r="6790" spans="2:9">
      <c r="B6790" s="109"/>
      <c r="C6790" s="109"/>
      <c r="D6790" s="109"/>
      <c r="E6790" s="109"/>
      <c r="F6790" s="109"/>
      <c r="G6790" s="109"/>
      <c r="H6790" s="109"/>
      <c r="I6790" s="110"/>
    </row>
    <row r="6791" spans="2:9">
      <c r="B6791" s="109"/>
      <c r="C6791" s="109"/>
      <c r="D6791" s="109"/>
      <c r="E6791" s="109"/>
      <c r="F6791" s="109"/>
      <c r="G6791" s="109"/>
      <c r="H6791" s="109"/>
      <c r="I6791" s="110"/>
    </row>
    <row r="6792" spans="2:9">
      <c r="B6792" s="109"/>
      <c r="C6792" s="109"/>
      <c r="D6792" s="109"/>
      <c r="E6792" s="109"/>
      <c r="F6792" s="109"/>
      <c r="G6792" s="109"/>
      <c r="H6792" s="109"/>
      <c r="I6792" s="110"/>
    </row>
    <row r="6793" spans="2:9">
      <c r="B6793" s="109"/>
      <c r="C6793" s="109"/>
      <c r="D6793" s="109"/>
      <c r="E6793" s="109"/>
      <c r="F6793" s="109"/>
      <c r="G6793" s="109"/>
      <c r="H6793" s="109"/>
      <c r="I6793" s="110"/>
    </row>
    <row r="6794" spans="2:9">
      <c r="B6794" s="109"/>
      <c r="C6794" s="109"/>
      <c r="D6794" s="109"/>
      <c r="E6794" s="109"/>
      <c r="F6794" s="109"/>
      <c r="G6794" s="109"/>
      <c r="H6794" s="109"/>
      <c r="I6794" s="110"/>
    </row>
    <row r="6795" spans="2:9">
      <c r="B6795" s="109"/>
      <c r="C6795" s="109"/>
      <c r="D6795" s="109"/>
      <c r="E6795" s="109"/>
      <c r="F6795" s="109"/>
      <c r="G6795" s="109"/>
      <c r="H6795" s="109"/>
      <c r="I6795" s="110"/>
    </row>
    <row r="6796" spans="2:9">
      <c r="B6796" s="109"/>
      <c r="C6796" s="109"/>
      <c r="D6796" s="109"/>
      <c r="E6796" s="109"/>
      <c r="F6796" s="109"/>
      <c r="G6796" s="109"/>
      <c r="H6796" s="109"/>
      <c r="I6796" s="110"/>
    </row>
    <row r="6797" spans="2:9">
      <c r="B6797" s="109"/>
      <c r="C6797" s="109"/>
      <c r="D6797" s="109"/>
      <c r="E6797" s="109"/>
      <c r="F6797" s="109"/>
      <c r="G6797" s="109"/>
      <c r="H6797" s="109"/>
      <c r="I6797" s="110"/>
    </row>
    <row r="6798" spans="2:9">
      <c r="B6798" s="109"/>
      <c r="C6798" s="109"/>
      <c r="D6798" s="109"/>
      <c r="E6798" s="109"/>
      <c r="F6798" s="109"/>
      <c r="G6798" s="109"/>
      <c r="H6798" s="109"/>
      <c r="I6798" s="110"/>
    </row>
    <row r="6799" spans="2:9">
      <c r="B6799" s="109"/>
      <c r="C6799" s="109"/>
      <c r="D6799" s="109"/>
      <c r="E6799" s="109"/>
      <c r="F6799" s="109"/>
      <c r="G6799" s="109"/>
      <c r="H6799" s="109"/>
      <c r="I6799" s="110"/>
    </row>
    <row r="6800" spans="2:9">
      <c r="B6800" s="109"/>
      <c r="C6800" s="109"/>
      <c r="D6800" s="109"/>
      <c r="E6800" s="109"/>
      <c r="F6800" s="109"/>
      <c r="G6800" s="109"/>
      <c r="H6800" s="109"/>
      <c r="I6800" s="110"/>
    </row>
    <row r="6801" spans="2:9">
      <c r="B6801" s="109"/>
      <c r="C6801" s="109"/>
      <c r="D6801" s="109"/>
      <c r="E6801" s="109"/>
      <c r="F6801" s="109"/>
      <c r="G6801" s="109"/>
      <c r="H6801" s="109"/>
      <c r="I6801" s="110"/>
    </row>
    <row r="6802" spans="2:9">
      <c r="B6802" s="109"/>
      <c r="C6802" s="109"/>
      <c r="D6802" s="109"/>
      <c r="E6802" s="109"/>
      <c r="F6802" s="109"/>
      <c r="G6802" s="109"/>
      <c r="H6802" s="109"/>
      <c r="I6802" s="110"/>
    </row>
    <row r="6803" spans="2:9">
      <c r="B6803" s="109"/>
      <c r="C6803" s="109"/>
      <c r="D6803" s="109"/>
      <c r="E6803" s="109"/>
      <c r="F6803" s="109"/>
      <c r="G6803" s="109"/>
      <c r="H6803" s="109"/>
      <c r="I6803" s="110"/>
    </row>
    <row r="6804" spans="2:9">
      <c r="B6804" s="109"/>
      <c r="C6804" s="109"/>
      <c r="D6804" s="109"/>
      <c r="E6804" s="109"/>
      <c r="F6804" s="109"/>
      <c r="G6804" s="109"/>
      <c r="H6804" s="109"/>
      <c r="I6804" s="110"/>
    </row>
    <row r="6805" spans="2:9">
      <c r="B6805" s="109"/>
      <c r="C6805" s="109"/>
      <c r="D6805" s="109"/>
      <c r="E6805" s="109"/>
      <c r="F6805" s="109"/>
      <c r="G6805" s="109"/>
      <c r="H6805" s="109"/>
      <c r="I6805" s="110"/>
    </row>
    <row r="6806" spans="2:9">
      <c r="B6806" s="109"/>
      <c r="C6806" s="109"/>
      <c r="D6806" s="109"/>
      <c r="E6806" s="109"/>
      <c r="F6806" s="109"/>
      <c r="G6806" s="109"/>
      <c r="H6806" s="109"/>
      <c r="I6806" s="110"/>
    </row>
    <row r="6807" spans="2:9">
      <c r="B6807" s="109"/>
      <c r="C6807" s="109"/>
      <c r="D6807" s="109"/>
      <c r="E6807" s="109"/>
      <c r="F6807" s="109"/>
      <c r="G6807" s="109"/>
      <c r="H6807" s="109"/>
      <c r="I6807" s="110"/>
    </row>
    <row r="6808" spans="2:9">
      <c r="B6808" s="109"/>
      <c r="C6808" s="109"/>
      <c r="D6808" s="109"/>
      <c r="E6808" s="109"/>
      <c r="F6808" s="109"/>
      <c r="G6808" s="109"/>
      <c r="H6808" s="109"/>
      <c r="I6808" s="110"/>
    </row>
    <row r="6809" spans="2:9">
      <c r="B6809" s="109"/>
      <c r="C6809" s="109"/>
      <c r="D6809" s="109"/>
      <c r="E6809" s="109"/>
      <c r="F6809" s="109"/>
      <c r="G6809" s="109"/>
      <c r="H6809" s="109"/>
      <c r="I6809" s="110"/>
    </row>
    <row r="6810" spans="2:9">
      <c r="B6810" s="109"/>
      <c r="C6810" s="109"/>
      <c r="D6810" s="109"/>
      <c r="E6810" s="109"/>
      <c r="F6810" s="109"/>
      <c r="G6810" s="109"/>
      <c r="H6810" s="109"/>
      <c r="I6810" s="110"/>
    </row>
    <row r="6811" spans="2:9">
      <c r="B6811" s="109"/>
      <c r="C6811" s="109"/>
      <c r="D6811" s="109"/>
      <c r="E6811" s="109"/>
      <c r="F6811" s="109"/>
      <c r="G6811" s="109"/>
      <c r="H6811" s="109"/>
      <c r="I6811" s="110"/>
    </row>
    <row r="6812" spans="2:9">
      <c r="B6812" s="109"/>
      <c r="C6812" s="109"/>
      <c r="D6812" s="109"/>
      <c r="E6812" s="109"/>
      <c r="F6812" s="109"/>
      <c r="G6812" s="109"/>
      <c r="H6812" s="109"/>
      <c r="I6812" s="110"/>
    </row>
    <row r="6813" spans="2:9">
      <c r="B6813" s="109"/>
      <c r="C6813" s="109"/>
      <c r="D6813" s="109"/>
      <c r="E6813" s="109"/>
      <c r="F6813" s="109"/>
      <c r="G6813" s="109"/>
      <c r="H6813" s="109"/>
      <c r="I6813" s="110"/>
    </row>
    <row r="6814" spans="2:9">
      <c r="B6814" s="109"/>
      <c r="C6814" s="109"/>
      <c r="D6814" s="109"/>
      <c r="E6814" s="109"/>
      <c r="F6814" s="109"/>
      <c r="G6814" s="109"/>
      <c r="H6814" s="109"/>
      <c r="I6814" s="110"/>
    </row>
    <row r="6815" spans="2:9">
      <c r="B6815" s="109"/>
      <c r="C6815" s="109"/>
      <c r="D6815" s="109"/>
      <c r="E6815" s="109"/>
      <c r="F6815" s="109"/>
      <c r="G6815" s="109"/>
      <c r="H6815" s="109"/>
      <c r="I6815" s="110"/>
    </row>
    <row r="6816" spans="2:9">
      <c r="B6816" s="109"/>
      <c r="C6816" s="109"/>
      <c r="D6816" s="109"/>
      <c r="E6816" s="109"/>
      <c r="F6816" s="109"/>
      <c r="G6816" s="109"/>
      <c r="H6816" s="109"/>
      <c r="I6816" s="110"/>
    </row>
    <row r="6817" spans="2:9">
      <c r="B6817" s="109"/>
      <c r="C6817" s="109"/>
      <c r="D6817" s="109"/>
      <c r="E6817" s="109"/>
      <c r="F6817" s="109"/>
      <c r="G6817" s="109"/>
      <c r="H6817" s="109"/>
      <c r="I6817" s="110"/>
    </row>
    <row r="6818" spans="2:9">
      <c r="B6818" s="109"/>
      <c r="C6818" s="109"/>
      <c r="D6818" s="109"/>
      <c r="E6818" s="109"/>
      <c r="F6818" s="109"/>
      <c r="G6818" s="109"/>
      <c r="H6818" s="109"/>
      <c r="I6818" s="110"/>
    </row>
    <row r="6819" spans="2:9">
      <c r="B6819" s="109"/>
      <c r="C6819" s="109"/>
      <c r="D6819" s="109"/>
      <c r="E6819" s="109"/>
      <c r="F6819" s="109"/>
      <c r="G6819" s="109"/>
      <c r="H6819" s="109"/>
      <c r="I6819" s="110"/>
    </row>
    <row r="6820" spans="2:9">
      <c r="B6820" s="109"/>
      <c r="C6820" s="109"/>
      <c r="D6820" s="109"/>
      <c r="E6820" s="109"/>
      <c r="F6820" s="109"/>
      <c r="G6820" s="109"/>
      <c r="H6820" s="109"/>
      <c r="I6820" s="110"/>
    </row>
    <row r="6821" spans="2:9">
      <c r="B6821" s="109"/>
      <c r="C6821" s="109"/>
      <c r="D6821" s="109"/>
      <c r="E6821" s="109"/>
      <c r="F6821" s="109"/>
      <c r="G6821" s="109"/>
      <c r="H6821" s="109"/>
      <c r="I6821" s="110"/>
    </row>
    <row r="6822" spans="2:9">
      <c r="B6822" s="109"/>
      <c r="C6822" s="109"/>
      <c r="D6822" s="109"/>
      <c r="E6822" s="109"/>
      <c r="F6822" s="109"/>
      <c r="G6822" s="109"/>
      <c r="H6822" s="109"/>
      <c r="I6822" s="110"/>
    </row>
    <row r="6823" spans="2:9">
      <c r="B6823" s="109"/>
      <c r="C6823" s="109"/>
      <c r="D6823" s="109"/>
      <c r="E6823" s="109"/>
      <c r="F6823" s="109"/>
      <c r="G6823" s="109"/>
      <c r="H6823" s="109"/>
      <c r="I6823" s="110"/>
    </row>
    <row r="6824" spans="2:9">
      <c r="B6824" s="109"/>
      <c r="C6824" s="109"/>
      <c r="D6824" s="109"/>
      <c r="E6824" s="109"/>
      <c r="F6824" s="109"/>
      <c r="G6824" s="109"/>
      <c r="H6824" s="109"/>
      <c r="I6824" s="110"/>
    </row>
    <row r="6825" spans="2:9">
      <c r="B6825" s="109"/>
      <c r="C6825" s="109"/>
      <c r="D6825" s="109"/>
      <c r="E6825" s="109"/>
      <c r="F6825" s="109"/>
      <c r="G6825" s="109"/>
      <c r="H6825" s="109"/>
      <c r="I6825" s="110"/>
    </row>
    <row r="6826" spans="2:9">
      <c r="B6826" s="109"/>
      <c r="C6826" s="109"/>
      <c r="D6826" s="109"/>
      <c r="E6826" s="109"/>
      <c r="F6826" s="109"/>
      <c r="G6826" s="109"/>
      <c r="H6826" s="109"/>
      <c r="I6826" s="110"/>
    </row>
    <row r="6827" spans="2:9">
      <c r="B6827" s="109"/>
      <c r="C6827" s="109"/>
      <c r="D6827" s="109"/>
      <c r="E6827" s="109"/>
      <c r="F6827" s="109"/>
      <c r="G6827" s="109"/>
      <c r="H6827" s="109"/>
      <c r="I6827" s="110"/>
    </row>
    <row r="6828" spans="2:9">
      <c r="B6828" s="109"/>
      <c r="C6828" s="109"/>
      <c r="D6828" s="109"/>
      <c r="E6828" s="109"/>
      <c r="F6828" s="109"/>
      <c r="G6828" s="109"/>
      <c r="H6828" s="109"/>
      <c r="I6828" s="110"/>
    </row>
    <row r="6829" spans="2:9">
      <c r="B6829" s="109"/>
      <c r="C6829" s="109"/>
      <c r="D6829" s="109"/>
      <c r="E6829" s="109"/>
      <c r="F6829" s="109"/>
      <c r="G6829" s="109"/>
      <c r="H6829" s="109"/>
      <c r="I6829" s="110"/>
    </row>
    <row r="6830" spans="2:9">
      <c r="B6830" s="109"/>
      <c r="C6830" s="109"/>
      <c r="D6830" s="109"/>
      <c r="E6830" s="109"/>
      <c r="F6830" s="109"/>
      <c r="G6830" s="109"/>
      <c r="H6830" s="109"/>
      <c r="I6830" s="110"/>
    </row>
    <row r="6831" spans="2:9">
      <c r="B6831" s="109"/>
      <c r="C6831" s="109"/>
      <c r="D6831" s="109"/>
      <c r="E6831" s="109"/>
      <c r="F6831" s="109"/>
      <c r="G6831" s="109"/>
      <c r="H6831" s="109"/>
      <c r="I6831" s="110"/>
    </row>
    <row r="6832" spans="2:9">
      <c r="B6832" s="109"/>
      <c r="C6832" s="109"/>
      <c r="D6832" s="109"/>
      <c r="E6832" s="109"/>
      <c r="F6832" s="109"/>
      <c r="G6832" s="109"/>
      <c r="H6832" s="109"/>
      <c r="I6832" s="110"/>
    </row>
    <row r="6833" spans="2:9">
      <c r="B6833" s="109"/>
      <c r="C6833" s="109"/>
      <c r="D6833" s="109"/>
      <c r="E6833" s="109"/>
      <c r="F6833" s="109"/>
      <c r="G6833" s="109"/>
      <c r="H6833" s="109"/>
      <c r="I6833" s="110"/>
    </row>
    <row r="6834" spans="2:9">
      <c r="B6834" s="109"/>
      <c r="C6834" s="109"/>
      <c r="D6834" s="109"/>
      <c r="E6834" s="109"/>
      <c r="F6834" s="109"/>
      <c r="G6834" s="109"/>
      <c r="H6834" s="109"/>
      <c r="I6834" s="110"/>
    </row>
    <row r="6835" spans="2:9">
      <c r="B6835" s="109"/>
      <c r="C6835" s="109"/>
      <c r="D6835" s="109"/>
      <c r="E6835" s="109"/>
      <c r="F6835" s="109"/>
      <c r="G6835" s="109"/>
      <c r="H6835" s="109"/>
      <c r="I6835" s="110"/>
    </row>
    <row r="6836" spans="2:9">
      <c r="B6836" s="109"/>
      <c r="C6836" s="109"/>
      <c r="D6836" s="109"/>
      <c r="E6836" s="109"/>
      <c r="F6836" s="109"/>
      <c r="G6836" s="109"/>
      <c r="H6836" s="109"/>
      <c r="I6836" s="110"/>
    </row>
    <row r="6837" spans="2:9">
      <c r="B6837" s="109"/>
      <c r="C6837" s="109"/>
      <c r="D6837" s="109"/>
      <c r="E6837" s="109"/>
      <c r="F6837" s="109"/>
      <c r="G6837" s="109"/>
      <c r="H6837" s="109"/>
      <c r="I6837" s="110"/>
    </row>
    <row r="6838" spans="2:9">
      <c r="B6838" s="109"/>
      <c r="C6838" s="109"/>
      <c r="D6838" s="109"/>
      <c r="E6838" s="109"/>
      <c r="F6838" s="109"/>
      <c r="G6838" s="109"/>
      <c r="H6838" s="109"/>
      <c r="I6838" s="110"/>
    </row>
    <row r="6839" spans="2:9">
      <c r="B6839" s="109"/>
      <c r="C6839" s="109"/>
      <c r="D6839" s="109"/>
      <c r="E6839" s="109"/>
      <c r="F6839" s="109"/>
      <c r="G6839" s="109"/>
      <c r="H6839" s="109"/>
      <c r="I6839" s="110"/>
    </row>
    <row r="6840" spans="2:9">
      <c r="B6840" s="109"/>
      <c r="C6840" s="109"/>
      <c r="D6840" s="109"/>
      <c r="E6840" s="109"/>
      <c r="F6840" s="109"/>
      <c r="G6840" s="109"/>
      <c r="H6840" s="109"/>
      <c r="I6840" s="110"/>
    </row>
    <row r="6841" spans="2:9">
      <c r="B6841" s="109"/>
      <c r="C6841" s="109"/>
      <c r="D6841" s="109"/>
      <c r="E6841" s="109"/>
      <c r="F6841" s="109"/>
      <c r="G6841" s="109"/>
      <c r="H6841" s="109"/>
      <c r="I6841" s="110"/>
    </row>
    <row r="6842" spans="2:9">
      <c r="B6842" s="109"/>
      <c r="C6842" s="109"/>
      <c r="D6842" s="109"/>
      <c r="E6842" s="109"/>
      <c r="F6842" s="109"/>
      <c r="G6842" s="109"/>
      <c r="H6842" s="109"/>
      <c r="I6842" s="110"/>
    </row>
    <row r="6843" spans="2:9">
      <c r="B6843" s="109"/>
      <c r="C6843" s="109"/>
      <c r="D6843" s="109"/>
      <c r="E6843" s="109"/>
      <c r="F6843" s="109"/>
      <c r="G6843" s="109"/>
      <c r="H6843" s="109"/>
      <c r="I6843" s="110"/>
    </row>
    <row r="6844" spans="2:9">
      <c r="B6844" s="109"/>
      <c r="C6844" s="109"/>
      <c r="D6844" s="109"/>
      <c r="E6844" s="109"/>
      <c r="F6844" s="109"/>
      <c r="G6844" s="109"/>
      <c r="H6844" s="109"/>
      <c r="I6844" s="110"/>
    </row>
    <row r="6845" spans="2:9">
      <c r="B6845" s="109"/>
      <c r="C6845" s="109"/>
      <c r="D6845" s="109"/>
      <c r="E6845" s="109"/>
      <c r="F6845" s="109"/>
      <c r="G6845" s="109"/>
      <c r="H6845" s="109"/>
      <c r="I6845" s="110"/>
    </row>
    <row r="6846" spans="2:9">
      <c r="B6846" s="109"/>
      <c r="C6846" s="109"/>
      <c r="D6846" s="109"/>
      <c r="E6846" s="109"/>
      <c r="F6846" s="109"/>
      <c r="G6846" s="109"/>
      <c r="H6846" s="109"/>
      <c r="I6846" s="110"/>
    </row>
    <row r="6847" spans="2:9">
      <c r="B6847" s="109"/>
      <c r="C6847" s="109"/>
      <c r="D6847" s="109"/>
      <c r="E6847" s="109"/>
      <c r="F6847" s="109"/>
      <c r="G6847" s="109"/>
      <c r="H6847" s="109"/>
      <c r="I6847" s="110"/>
    </row>
    <row r="6848" spans="2:9">
      <c r="B6848" s="109"/>
      <c r="C6848" s="109"/>
      <c r="D6848" s="109"/>
      <c r="E6848" s="109"/>
      <c r="F6848" s="109"/>
      <c r="G6848" s="109"/>
      <c r="H6848" s="109"/>
      <c r="I6848" s="110"/>
    </row>
    <row r="6849" spans="2:9">
      <c r="B6849" s="109"/>
      <c r="C6849" s="109"/>
      <c r="D6849" s="109"/>
      <c r="E6849" s="109"/>
      <c r="F6849" s="109"/>
      <c r="G6849" s="109"/>
      <c r="H6849" s="109"/>
      <c r="I6849" s="110"/>
    </row>
    <row r="6850" spans="2:9">
      <c r="B6850" s="109"/>
      <c r="C6850" s="109"/>
      <c r="D6850" s="109"/>
      <c r="E6850" s="109"/>
      <c r="F6850" s="109"/>
      <c r="G6850" s="109"/>
      <c r="H6850" s="109"/>
      <c r="I6850" s="110"/>
    </row>
    <row r="6851" spans="2:9">
      <c r="B6851" s="109"/>
      <c r="C6851" s="109"/>
      <c r="D6851" s="109"/>
      <c r="E6851" s="109"/>
      <c r="F6851" s="109"/>
      <c r="G6851" s="109"/>
      <c r="H6851" s="109"/>
      <c r="I6851" s="110"/>
    </row>
    <row r="6852" spans="2:9">
      <c r="B6852" s="109"/>
      <c r="C6852" s="109"/>
      <c r="D6852" s="109"/>
      <c r="E6852" s="109"/>
      <c r="F6852" s="109"/>
      <c r="G6852" s="109"/>
      <c r="H6852" s="109"/>
      <c r="I6852" s="110"/>
    </row>
    <row r="6853" spans="2:9">
      <c r="B6853" s="109"/>
      <c r="C6853" s="109"/>
      <c r="D6853" s="109"/>
      <c r="E6853" s="109"/>
      <c r="F6853" s="109"/>
      <c r="G6853" s="109"/>
      <c r="H6853" s="109"/>
      <c r="I6853" s="110"/>
    </row>
    <row r="6854" spans="2:9">
      <c r="B6854" s="109"/>
      <c r="C6854" s="109"/>
      <c r="D6854" s="109"/>
      <c r="E6854" s="109"/>
      <c r="F6854" s="109"/>
      <c r="G6854" s="109"/>
      <c r="H6854" s="109"/>
      <c r="I6854" s="110"/>
    </row>
    <row r="6855" spans="2:9">
      <c r="B6855" s="109"/>
      <c r="C6855" s="109"/>
      <c r="D6855" s="109"/>
      <c r="E6855" s="109"/>
      <c r="F6855" s="109"/>
      <c r="G6855" s="109"/>
      <c r="H6855" s="109"/>
      <c r="I6855" s="110"/>
    </row>
    <row r="6856" spans="2:9">
      <c r="B6856" s="109"/>
      <c r="C6856" s="109"/>
      <c r="D6856" s="109"/>
      <c r="E6856" s="109"/>
      <c r="F6856" s="109"/>
      <c r="G6856" s="109"/>
      <c r="H6856" s="109"/>
      <c r="I6856" s="110"/>
    </row>
    <row r="6857" spans="2:9">
      <c r="B6857" s="109"/>
      <c r="C6857" s="109"/>
      <c r="D6857" s="109"/>
      <c r="E6857" s="109"/>
      <c r="F6857" s="109"/>
      <c r="G6857" s="109"/>
      <c r="H6857" s="109"/>
      <c r="I6857" s="110"/>
    </row>
    <row r="6858" spans="2:9">
      <c r="B6858" s="109"/>
      <c r="C6858" s="109"/>
      <c r="D6858" s="109"/>
      <c r="E6858" s="109"/>
      <c r="F6858" s="109"/>
      <c r="G6858" s="109"/>
      <c r="H6858" s="109"/>
      <c r="I6858" s="110"/>
    </row>
    <row r="6859" spans="2:9">
      <c r="B6859" s="109"/>
      <c r="C6859" s="109"/>
      <c r="D6859" s="109"/>
      <c r="E6859" s="109"/>
      <c r="F6859" s="109"/>
      <c r="G6859" s="109"/>
      <c r="H6859" s="109"/>
      <c r="I6859" s="110"/>
    </row>
    <row r="6860" spans="2:9">
      <c r="B6860" s="109"/>
      <c r="C6860" s="109"/>
      <c r="D6860" s="109"/>
      <c r="E6860" s="109"/>
      <c r="F6860" s="109"/>
      <c r="G6860" s="109"/>
      <c r="H6860" s="109"/>
      <c r="I6860" s="110"/>
    </row>
    <row r="6861" spans="2:9">
      <c r="B6861" s="109"/>
      <c r="C6861" s="109"/>
      <c r="D6861" s="109"/>
      <c r="E6861" s="109"/>
      <c r="F6861" s="109"/>
      <c r="G6861" s="109"/>
      <c r="H6861" s="109"/>
      <c r="I6861" s="110"/>
    </row>
    <row r="6862" spans="2:9">
      <c r="B6862" s="109"/>
      <c r="C6862" s="109"/>
      <c r="D6862" s="109"/>
      <c r="E6862" s="109"/>
      <c r="F6862" s="109"/>
      <c r="G6862" s="109"/>
      <c r="H6862" s="109"/>
      <c r="I6862" s="110"/>
    </row>
    <row r="6863" spans="2:9">
      <c r="B6863" s="109"/>
      <c r="C6863" s="109"/>
      <c r="D6863" s="109"/>
      <c r="E6863" s="109"/>
      <c r="F6863" s="109"/>
      <c r="G6863" s="109"/>
      <c r="H6863" s="109"/>
      <c r="I6863" s="110"/>
    </row>
    <row r="6864" spans="2:9">
      <c r="B6864" s="109"/>
      <c r="C6864" s="109"/>
      <c r="D6864" s="109"/>
      <c r="E6864" s="109"/>
      <c r="F6864" s="109"/>
      <c r="G6864" s="109"/>
      <c r="H6864" s="109"/>
      <c r="I6864" s="110"/>
    </row>
    <row r="6865" spans="2:9">
      <c r="B6865" s="109"/>
      <c r="C6865" s="109"/>
      <c r="D6865" s="109"/>
      <c r="E6865" s="109"/>
      <c r="F6865" s="109"/>
      <c r="G6865" s="109"/>
      <c r="H6865" s="109"/>
      <c r="I6865" s="110"/>
    </row>
    <row r="6866" spans="2:9">
      <c r="B6866" s="109"/>
      <c r="C6866" s="109"/>
      <c r="D6866" s="109"/>
      <c r="E6866" s="109"/>
      <c r="F6866" s="109"/>
      <c r="G6866" s="109"/>
      <c r="H6866" s="109"/>
      <c r="I6866" s="110"/>
    </row>
    <row r="6867" spans="2:9">
      <c r="B6867" s="109"/>
      <c r="C6867" s="109"/>
      <c r="D6867" s="109"/>
      <c r="E6867" s="109"/>
      <c r="F6867" s="109"/>
      <c r="G6867" s="109"/>
      <c r="H6867" s="109"/>
      <c r="I6867" s="110"/>
    </row>
    <row r="6868" spans="2:9">
      <c r="B6868" s="109"/>
      <c r="C6868" s="109"/>
      <c r="D6868" s="109"/>
      <c r="E6868" s="109"/>
      <c r="F6868" s="109"/>
      <c r="G6868" s="109"/>
      <c r="H6868" s="109"/>
      <c r="I6868" s="110"/>
    </row>
    <row r="6869" spans="2:9">
      <c r="B6869" s="109"/>
      <c r="C6869" s="109"/>
      <c r="D6869" s="109"/>
      <c r="E6869" s="109"/>
      <c r="F6869" s="109"/>
      <c r="G6869" s="109"/>
      <c r="H6869" s="109"/>
      <c r="I6869" s="110"/>
    </row>
    <row r="6870" spans="2:9">
      <c r="B6870" s="109"/>
      <c r="C6870" s="109"/>
      <c r="D6870" s="109"/>
      <c r="E6870" s="109"/>
      <c r="F6870" s="109"/>
      <c r="G6870" s="109"/>
      <c r="H6870" s="109"/>
      <c r="I6870" s="110"/>
    </row>
    <row r="6871" spans="2:9">
      <c r="B6871" s="109"/>
      <c r="C6871" s="109"/>
      <c r="D6871" s="109"/>
      <c r="E6871" s="109"/>
      <c r="F6871" s="109"/>
      <c r="G6871" s="109"/>
      <c r="H6871" s="109"/>
      <c r="I6871" s="110"/>
    </row>
    <row r="6872" spans="2:9">
      <c r="B6872" s="109"/>
      <c r="C6872" s="109"/>
      <c r="D6872" s="109"/>
      <c r="E6872" s="109"/>
      <c r="F6872" s="109"/>
      <c r="G6872" s="109"/>
      <c r="H6872" s="109"/>
      <c r="I6872" s="110"/>
    </row>
    <row r="6873" spans="2:9">
      <c r="B6873" s="109"/>
      <c r="C6873" s="109"/>
      <c r="D6873" s="109"/>
      <c r="E6873" s="109"/>
      <c r="F6873" s="109"/>
      <c r="G6873" s="109"/>
      <c r="H6873" s="109"/>
      <c r="I6873" s="110"/>
    </row>
    <row r="6874" spans="2:9">
      <c r="B6874" s="109"/>
      <c r="C6874" s="109"/>
      <c r="D6874" s="109"/>
      <c r="E6874" s="109"/>
      <c r="F6874" s="109"/>
      <c r="G6874" s="109"/>
      <c r="H6874" s="109"/>
      <c r="I6874" s="110"/>
    </row>
    <row r="6875" spans="2:9">
      <c r="B6875" s="109"/>
      <c r="C6875" s="109"/>
      <c r="D6875" s="109"/>
      <c r="E6875" s="109"/>
      <c r="F6875" s="109"/>
      <c r="G6875" s="109"/>
      <c r="H6875" s="109"/>
      <c r="I6875" s="110"/>
    </row>
    <row r="6876" spans="2:9">
      <c r="B6876" s="109"/>
      <c r="C6876" s="109"/>
      <c r="D6876" s="109"/>
      <c r="E6876" s="109"/>
      <c r="F6876" s="109"/>
      <c r="G6876" s="109"/>
      <c r="H6876" s="109"/>
      <c r="I6876" s="110"/>
    </row>
    <row r="6877" spans="2:9">
      <c r="B6877" s="109"/>
      <c r="C6877" s="109"/>
      <c r="D6877" s="109"/>
      <c r="E6877" s="109"/>
      <c r="F6877" s="109"/>
      <c r="G6877" s="109"/>
      <c r="H6877" s="109"/>
      <c r="I6877" s="110"/>
    </row>
    <row r="6878" spans="2:9">
      <c r="B6878" s="109"/>
      <c r="C6878" s="109"/>
      <c r="D6878" s="109"/>
      <c r="E6878" s="109"/>
      <c r="F6878" s="109"/>
      <c r="G6878" s="109"/>
      <c r="H6878" s="109"/>
      <c r="I6878" s="110"/>
    </row>
    <row r="6879" spans="2:9">
      <c r="B6879" s="109"/>
      <c r="C6879" s="109"/>
      <c r="D6879" s="109"/>
      <c r="E6879" s="109"/>
      <c r="F6879" s="109"/>
      <c r="G6879" s="109"/>
      <c r="H6879" s="109"/>
      <c r="I6879" s="110"/>
    </row>
    <row r="6880" spans="2:9">
      <c r="B6880" s="109"/>
      <c r="C6880" s="109"/>
      <c r="D6880" s="109"/>
      <c r="E6880" s="109"/>
      <c r="F6880" s="109"/>
      <c r="G6880" s="109"/>
      <c r="H6880" s="109"/>
      <c r="I6880" s="110"/>
    </row>
    <row r="6881" spans="2:9">
      <c r="B6881" s="109"/>
      <c r="C6881" s="109"/>
      <c r="D6881" s="109"/>
      <c r="E6881" s="109"/>
      <c r="F6881" s="109"/>
      <c r="G6881" s="109"/>
      <c r="H6881" s="109"/>
      <c r="I6881" s="110"/>
    </row>
    <row r="6882" spans="2:9">
      <c r="B6882" s="109"/>
      <c r="C6882" s="109"/>
      <c r="D6882" s="109"/>
      <c r="E6882" s="109"/>
      <c r="F6882" s="109"/>
      <c r="G6882" s="109"/>
      <c r="H6882" s="109"/>
      <c r="I6882" s="110"/>
    </row>
    <row r="6883" spans="2:9">
      <c r="B6883" s="109"/>
      <c r="C6883" s="109"/>
      <c r="D6883" s="109"/>
      <c r="E6883" s="109"/>
      <c r="F6883" s="109"/>
      <c r="G6883" s="109"/>
      <c r="H6883" s="109"/>
      <c r="I6883" s="110"/>
    </row>
    <row r="6884" spans="2:9">
      <c r="B6884" s="109"/>
      <c r="C6884" s="109"/>
      <c r="D6884" s="109"/>
      <c r="E6884" s="109"/>
      <c r="F6884" s="109"/>
      <c r="G6884" s="109"/>
      <c r="H6884" s="109"/>
      <c r="I6884" s="110"/>
    </row>
    <row r="6885" spans="2:9">
      <c r="B6885" s="109"/>
      <c r="C6885" s="109"/>
      <c r="D6885" s="109"/>
      <c r="E6885" s="109"/>
      <c r="F6885" s="109"/>
      <c r="G6885" s="109"/>
      <c r="H6885" s="109"/>
      <c r="I6885" s="110"/>
    </row>
    <row r="6886" spans="2:9">
      <c r="B6886" s="109"/>
      <c r="C6886" s="109"/>
      <c r="D6886" s="109"/>
      <c r="E6886" s="109"/>
      <c r="F6886" s="109"/>
      <c r="G6886" s="109"/>
      <c r="H6886" s="109"/>
      <c r="I6886" s="110"/>
    </row>
    <row r="6887" spans="2:9">
      <c r="B6887" s="109"/>
      <c r="C6887" s="109"/>
      <c r="D6887" s="109"/>
      <c r="E6887" s="109"/>
      <c r="F6887" s="109"/>
      <c r="G6887" s="109"/>
      <c r="H6887" s="109"/>
      <c r="I6887" s="110"/>
    </row>
    <row r="6888" spans="2:9">
      <c r="B6888" s="109"/>
      <c r="C6888" s="109"/>
      <c r="D6888" s="109"/>
      <c r="E6888" s="109"/>
      <c r="F6888" s="109"/>
      <c r="G6888" s="109"/>
      <c r="H6888" s="109"/>
      <c r="I6888" s="110"/>
    </row>
    <row r="6889" spans="2:9">
      <c r="B6889" s="109"/>
      <c r="C6889" s="109"/>
      <c r="D6889" s="109"/>
      <c r="E6889" s="109"/>
      <c r="F6889" s="109"/>
      <c r="G6889" s="109"/>
      <c r="H6889" s="109"/>
      <c r="I6889" s="110"/>
    </row>
    <row r="6890" spans="2:9">
      <c r="B6890" s="109"/>
      <c r="C6890" s="109"/>
      <c r="D6890" s="109"/>
      <c r="E6890" s="109"/>
      <c r="F6890" s="109"/>
      <c r="G6890" s="109"/>
      <c r="H6890" s="109"/>
      <c r="I6890" s="110"/>
    </row>
    <row r="6891" spans="2:9">
      <c r="B6891" s="109"/>
      <c r="C6891" s="109"/>
      <c r="D6891" s="109"/>
      <c r="E6891" s="109"/>
      <c r="F6891" s="109"/>
      <c r="G6891" s="109"/>
      <c r="H6891" s="109"/>
      <c r="I6891" s="110"/>
    </row>
    <row r="6892" spans="2:9">
      <c r="B6892" s="109"/>
      <c r="C6892" s="109"/>
      <c r="D6892" s="109"/>
      <c r="E6892" s="109"/>
      <c r="F6892" s="109"/>
      <c r="G6892" s="109"/>
      <c r="H6892" s="109"/>
      <c r="I6892" s="110"/>
    </row>
    <row r="6893" spans="2:9">
      <c r="B6893" s="109"/>
      <c r="C6893" s="109"/>
      <c r="D6893" s="109"/>
      <c r="E6893" s="109"/>
      <c r="F6893" s="109"/>
      <c r="G6893" s="109"/>
      <c r="H6893" s="109"/>
      <c r="I6893" s="110"/>
    </row>
    <row r="6894" spans="2:9">
      <c r="B6894" s="109"/>
      <c r="C6894" s="109"/>
      <c r="D6894" s="109"/>
      <c r="E6894" s="109"/>
      <c r="F6894" s="109"/>
      <c r="G6894" s="109"/>
      <c r="H6894" s="109"/>
      <c r="I6894" s="110"/>
    </row>
    <row r="6895" spans="2:9">
      <c r="B6895" s="109"/>
      <c r="C6895" s="109"/>
      <c r="D6895" s="109"/>
      <c r="E6895" s="109"/>
      <c r="F6895" s="109"/>
      <c r="G6895" s="109"/>
      <c r="H6895" s="109"/>
      <c r="I6895" s="110"/>
    </row>
    <row r="6896" spans="2:9">
      <c r="B6896" s="109"/>
      <c r="C6896" s="109"/>
      <c r="D6896" s="109"/>
      <c r="E6896" s="109"/>
      <c r="F6896" s="109"/>
      <c r="G6896" s="109"/>
      <c r="H6896" s="109"/>
      <c r="I6896" s="110"/>
    </row>
    <row r="6897" spans="2:9">
      <c r="B6897" s="109"/>
      <c r="C6897" s="109"/>
      <c r="D6897" s="109"/>
      <c r="E6897" s="109"/>
      <c r="F6897" s="109"/>
      <c r="G6897" s="109"/>
      <c r="H6897" s="109"/>
      <c r="I6897" s="110"/>
    </row>
    <row r="6898" spans="2:9">
      <c r="B6898" s="109"/>
      <c r="C6898" s="109"/>
      <c r="D6898" s="109"/>
      <c r="E6898" s="109"/>
      <c r="F6898" s="109"/>
      <c r="G6898" s="109"/>
      <c r="H6898" s="109"/>
      <c r="I6898" s="110"/>
    </row>
    <row r="6899" spans="2:9">
      <c r="B6899" s="109"/>
      <c r="C6899" s="109"/>
      <c r="D6899" s="109"/>
      <c r="E6899" s="109"/>
      <c r="F6899" s="109"/>
      <c r="G6899" s="109"/>
      <c r="H6899" s="109"/>
      <c r="I6899" s="110"/>
    </row>
    <row r="6900" spans="2:9">
      <c r="B6900" s="109"/>
      <c r="C6900" s="109"/>
      <c r="D6900" s="109"/>
      <c r="E6900" s="109"/>
      <c r="F6900" s="109"/>
      <c r="G6900" s="109"/>
      <c r="H6900" s="109"/>
      <c r="I6900" s="110"/>
    </row>
    <row r="6901" spans="2:9">
      <c r="B6901" s="109"/>
      <c r="C6901" s="109"/>
      <c r="D6901" s="109"/>
      <c r="E6901" s="109"/>
      <c r="F6901" s="109"/>
      <c r="G6901" s="109"/>
      <c r="H6901" s="109"/>
      <c r="I6901" s="110"/>
    </row>
    <row r="6902" spans="2:9">
      <c r="B6902" s="109"/>
      <c r="C6902" s="109"/>
      <c r="D6902" s="109"/>
      <c r="E6902" s="109"/>
      <c r="F6902" s="109"/>
      <c r="G6902" s="109"/>
      <c r="H6902" s="109"/>
      <c r="I6902" s="110"/>
    </row>
    <row r="6903" spans="2:9">
      <c r="B6903" s="109"/>
      <c r="C6903" s="109"/>
      <c r="D6903" s="109"/>
      <c r="E6903" s="109"/>
      <c r="F6903" s="109"/>
      <c r="G6903" s="109"/>
      <c r="H6903" s="109"/>
      <c r="I6903" s="110"/>
    </row>
    <row r="6904" spans="2:9">
      <c r="B6904" s="109"/>
      <c r="C6904" s="109"/>
      <c r="D6904" s="109"/>
      <c r="E6904" s="109"/>
      <c r="F6904" s="109"/>
      <c r="G6904" s="109"/>
      <c r="H6904" s="109"/>
      <c r="I6904" s="110"/>
    </row>
    <row r="6905" spans="2:9">
      <c r="B6905" s="109"/>
      <c r="C6905" s="109"/>
      <c r="D6905" s="109"/>
      <c r="E6905" s="109"/>
      <c r="F6905" s="109"/>
      <c r="G6905" s="109"/>
      <c r="H6905" s="109"/>
      <c r="I6905" s="110"/>
    </row>
    <row r="6906" spans="2:9">
      <c r="B6906" s="109"/>
      <c r="C6906" s="109"/>
      <c r="D6906" s="109"/>
      <c r="E6906" s="109"/>
      <c r="F6906" s="109"/>
      <c r="G6906" s="109"/>
      <c r="H6906" s="109"/>
      <c r="I6906" s="110"/>
    </row>
    <row r="6907" spans="2:9">
      <c r="B6907" s="109"/>
      <c r="C6907" s="109"/>
      <c r="D6907" s="109"/>
      <c r="E6907" s="109"/>
      <c r="F6907" s="109"/>
      <c r="G6907" s="109"/>
      <c r="H6907" s="109"/>
      <c r="I6907" s="110"/>
    </row>
    <row r="6908" spans="2:9">
      <c r="B6908" s="109"/>
      <c r="C6908" s="109"/>
      <c r="D6908" s="109"/>
      <c r="E6908" s="109"/>
      <c r="F6908" s="109"/>
      <c r="G6908" s="109"/>
      <c r="H6908" s="109"/>
      <c r="I6908" s="110"/>
    </row>
    <row r="6909" spans="2:9">
      <c r="B6909" s="109"/>
      <c r="C6909" s="109"/>
      <c r="D6909" s="109"/>
      <c r="E6909" s="109"/>
      <c r="F6909" s="109"/>
      <c r="G6909" s="109"/>
      <c r="H6909" s="109"/>
      <c r="I6909" s="110"/>
    </row>
    <row r="6910" spans="2:9">
      <c r="B6910" s="109"/>
      <c r="C6910" s="109"/>
      <c r="D6910" s="109"/>
      <c r="E6910" s="109"/>
      <c r="F6910" s="109"/>
      <c r="G6910" s="109"/>
      <c r="H6910" s="109"/>
      <c r="I6910" s="110"/>
    </row>
    <row r="6911" spans="2:9">
      <c r="B6911" s="109"/>
      <c r="C6911" s="109"/>
      <c r="D6911" s="109"/>
      <c r="E6911" s="109"/>
      <c r="F6911" s="109"/>
      <c r="G6911" s="109"/>
      <c r="H6911" s="109"/>
      <c r="I6911" s="110"/>
    </row>
    <row r="6912" spans="2:9">
      <c r="B6912" s="109"/>
      <c r="C6912" s="109"/>
      <c r="D6912" s="109"/>
      <c r="E6912" s="109"/>
      <c r="F6912" s="109"/>
      <c r="G6912" s="109"/>
      <c r="H6912" s="109"/>
      <c r="I6912" s="110"/>
    </row>
    <row r="6913" spans="2:9">
      <c r="B6913" s="109"/>
      <c r="C6913" s="109"/>
      <c r="D6913" s="109"/>
      <c r="E6913" s="109"/>
      <c r="F6913" s="109"/>
      <c r="G6913" s="109"/>
      <c r="H6913" s="109"/>
      <c r="I6913" s="110"/>
    </row>
    <row r="6914" spans="2:9">
      <c r="B6914" s="109"/>
      <c r="C6914" s="109"/>
      <c r="D6914" s="109"/>
      <c r="E6914" s="109"/>
      <c r="F6914" s="109"/>
      <c r="G6914" s="109"/>
      <c r="H6914" s="109"/>
      <c r="I6914" s="110"/>
    </row>
    <row r="6915" spans="2:9">
      <c r="B6915" s="109"/>
      <c r="C6915" s="109"/>
      <c r="D6915" s="109"/>
      <c r="E6915" s="109"/>
      <c r="F6915" s="109"/>
      <c r="G6915" s="109"/>
      <c r="H6915" s="109"/>
      <c r="I6915" s="110"/>
    </row>
    <row r="6916" spans="2:9">
      <c r="B6916" s="109"/>
      <c r="C6916" s="109"/>
      <c r="D6916" s="109"/>
      <c r="E6916" s="109"/>
      <c r="F6916" s="109"/>
      <c r="G6916" s="109"/>
      <c r="H6916" s="109"/>
      <c r="I6916" s="110"/>
    </row>
    <row r="6917" spans="2:9">
      <c r="B6917" s="109"/>
      <c r="C6917" s="109"/>
      <c r="D6917" s="109"/>
      <c r="E6917" s="109"/>
      <c r="F6917" s="109"/>
      <c r="G6917" s="109"/>
      <c r="H6917" s="109"/>
      <c r="I6917" s="110"/>
    </row>
    <row r="6918" spans="2:9">
      <c r="B6918" s="109"/>
      <c r="C6918" s="109"/>
      <c r="D6918" s="109"/>
      <c r="E6918" s="109"/>
      <c r="F6918" s="109"/>
      <c r="G6918" s="109"/>
      <c r="H6918" s="109"/>
      <c r="I6918" s="110"/>
    </row>
    <row r="6919" spans="2:9">
      <c r="B6919" s="109"/>
      <c r="C6919" s="109"/>
      <c r="D6919" s="109"/>
      <c r="E6919" s="109"/>
      <c r="F6919" s="109"/>
      <c r="G6919" s="109"/>
      <c r="H6919" s="109"/>
      <c r="I6919" s="110"/>
    </row>
    <row r="6920" spans="2:9">
      <c r="B6920" s="109"/>
      <c r="C6920" s="109"/>
      <c r="D6920" s="109"/>
      <c r="E6920" s="109"/>
      <c r="F6920" s="109"/>
      <c r="G6920" s="109"/>
      <c r="H6920" s="109"/>
      <c r="I6920" s="110"/>
    </row>
    <row r="6921" spans="2:9">
      <c r="B6921" s="109"/>
      <c r="C6921" s="109"/>
      <c r="D6921" s="109"/>
      <c r="E6921" s="109"/>
      <c r="F6921" s="109"/>
      <c r="G6921" s="109"/>
      <c r="H6921" s="109"/>
      <c r="I6921" s="110"/>
    </row>
    <row r="6922" spans="2:9">
      <c r="B6922" s="109"/>
      <c r="C6922" s="109"/>
      <c r="D6922" s="109"/>
      <c r="E6922" s="109"/>
      <c r="F6922" s="109"/>
      <c r="G6922" s="109"/>
      <c r="H6922" s="109"/>
      <c r="I6922" s="110"/>
    </row>
    <row r="6923" spans="2:9">
      <c r="B6923" s="109"/>
      <c r="C6923" s="109"/>
      <c r="D6923" s="109"/>
      <c r="E6923" s="109"/>
      <c r="F6923" s="109"/>
      <c r="G6923" s="109"/>
      <c r="H6923" s="109"/>
      <c r="I6923" s="110"/>
    </row>
    <row r="6924" spans="2:9">
      <c r="B6924" s="109"/>
      <c r="C6924" s="109"/>
      <c r="D6924" s="109"/>
      <c r="E6924" s="109"/>
      <c r="F6924" s="109"/>
      <c r="G6924" s="109"/>
      <c r="H6924" s="109"/>
      <c r="I6924" s="110"/>
    </row>
    <row r="6925" spans="2:9">
      <c r="B6925" s="109"/>
      <c r="C6925" s="109"/>
      <c r="D6925" s="109"/>
      <c r="E6925" s="109"/>
      <c r="F6925" s="109"/>
      <c r="G6925" s="109"/>
      <c r="H6925" s="109"/>
      <c r="I6925" s="110"/>
    </row>
    <row r="6926" spans="2:9">
      <c r="B6926" s="109"/>
      <c r="C6926" s="109"/>
      <c r="D6926" s="109"/>
      <c r="E6926" s="109"/>
      <c r="F6926" s="109"/>
      <c r="G6926" s="109"/>
      <c r="H6926" s="109"/>
      <c r="I6926" s="110"/>
    </row>
    <row r="6927" spans="2:9">
      <c r="B6927" s="109"/>
      <c r="C6927" s="109"/>
      <c r="D6927" s="109"/>
      <c r="E6927" s="109"/>
      <c r="F6927" s="109"/>
      <c r="G6927" s="109"/>
      <c r="H6927" s="109"/>
      <c r="I6927" s="110"/>
    </row>
    <row r="6928" spans="2:9">
      <c r="B6928" s="109"/>
      <c r="C6928" s="109"/>
      <c r="D6928" s="109"/>
      <c r="E6928" s="109"/>
      <c r="F6928" s="109"/>
      <c r="G6928" s="109"/>
      <c r="H6928" s="109"/>
      <c r="I6928" s="110"/>
    </row>
    <row r="6929" spans="2:9">
      <c r="B6929" s="109"/>
      <c r="C6929" s="109"/>
      <c r="D6929" s="109"/>
      <c r="E6929" s="109"/>
      <c r="F6929" s="109"/>
      <c r="G6929" s="109"/>
      <c r="H6929" s="109"/>
      <c r="I6929" s="110"/>
    </row>
    <row r="6930" spans="2:9">
      <c r="B6930" s="109"/>
      <c r="C6930" s="109"/>
      <c r="D6930" s="109"/>
      <c r="E6930" s="109"/>
      <c r="F6930" s="109"/>
      <c r="G6930" s="109"/>
      <c r="H6930" s="109"/>
      <c r="I6930" s="110"/>
    </row>
    <row r="6931" spans="2:9">
      <c r="B6931" s="109"/>
      <c r="C6931" s="109"/>
      <c r="D6931" s="109"/>
      <c r="E6931" s="109"/>
      <c r="F6931" s="109"/>
      <c r="G6931" s="109"/>
      <c r="H6931" s="109"/>
      <c r="I6931" s="110"/>
    </row>
    <row r="6932" spans="2:9">
      <c r="B6932" s="109"/>
      <c r="C6932" s="109"/>
      <c r="D6932" s="109"/>
      <c r="E6932" s="109"/>
      <c r="F6932" s="109"/>
      <c r="G6932" s="109"/>
      <c r="H6932" s="109"/>
      <c r="I6932" s="110"/>
    </row>
    <row r="6933" spans="2:9">
      <c r="B6933" s="109"/>
      <c r="C6933" s="109"/>
      <c r="D6933" s="109"/>
      <c r="E6933" s="109"/>
      <c r="F6933" s="109"/>
      <c r="G6933" s="109"/>
      <c r="H6933" s="109"/>
      <c r="I6933" s="110"/>
    </row>
    <row r="6934" spans="2:9">
      <c r="B6934" s="109"/>
      <c r="C6934" s="109"/>
      <c r="D6934" s="109"/>
      <c r="E6934" s="109"/>
      <c r="F6934" s="109"/>
      <c r="G6934" s="109"/>
      <c r="H6934" s="109"/>
      <c r="I6934" s="110"/>
    </row>
    <row r="6935" spans="2:9">
      <c r="B6935" s="109"/>
      <c r="C6935" s="109"/>
      <c r="D6935" s="109"/>
      <c r="E6935" s="109"/>
      <c r="F6935" s="109"/>
      <c r="G6935" s="109"/>
      <c r="H6935" s="109"/>
      <c r="I6935" s="110"/>
    </row>
    <row r="6936" spans="2:9">
      <c r="B6936" s="109"/>
      <c r="C6936" s="109"/>
      <c r="D6936" s="109"/>
      <c r="E6936" s="109"/>
      <c r="F6936" s="109"/>
      <c r="G6936" s="109"/>
      <c r="H6936" s="109"/>
      <c r="I6936" s="110"/>
    </row>
    <row r="6937" spans="2:9">
      <c r="B6937" s="109"/>
      <c r="C6937" s="109"/>
      <c r="D6937" s="109"/>
      <c r="E6937" s="109"/>
      <c r="F6937" s="109"/>
      <c r="G6937" s="109"/>
      <c r="H6937" s="109"/>
      <c r="I6937" s="110"/>
    </row>
    <row r="6938" spans="2:9">
      <c r="B6938" s="109"/>
      <c r="C6938" s="109"/>
      <c r="D6938" s="109"/>
      <c r="E6938" s="109"/>
      <c r="F6938" s="109"/>
      <c r="G6938" s="109"/>
      <c r="H6938" s="109"/>
      <c r="I6938" s="110"/>
    </row>
    <row r="6939" spans="2:9">
      <c r="B6939" s="109"/>
      <c r="C6939" s="109"/>
      <c r="D6939" s="109"/>
      <c r="E6939" s="109"/>
      <c r="F6939" s="109"/>
      <c r="G6939" s="109"/>
      <c r="H6939" s="109"/>
      <c r="I6939" s="110"/>
    </row>
    <row r="6940" spans="2:9">
      <c r="B6940" s="109"/>
      <c r="C6940" s="109"/>
      <c r="D6940" s="109"/>
      <c r="E6940" s="109"/>
      <c r="F6940" s="109"/>
      <c r="G6940" s="109"/>
      <c r="H6940" s="109"/>
      <c r="I6940" s="110"/>
    </row>
    <row r="6941" spans="2:9">
      <c r="B6941" s="109"/>
      <c r="C6941" s="109"/>
      <c r="D6941" s="109"/>
      <c r="E6941" s="109"/>
      <c r="F6941" s="109"/>
      <c r="G6941" s="109"/>
      <c r="H6941" s="109"/>
      <c r="I6941" s="110"/>
    </row>
    <row r="6942" spans="2:9">
      <c r="B6942" s="109"/>
      <c r="C6942" s="109"/>
      <c r="D6942" s="109"/>
      <c r="E6942" s="109"/>
      <c r="F6942" s="109"/>
      <c r="G6942" s="109"/>
      <c r="H6942" s="109"/>
      <c r="I6942" s="110"/>
    </row>
    <row r="6943" spans="2:9">
      <c r="B6943" s="109"/>
      <c r="C6943" s="109"/>
      <c r="D6943" s="109"/>
      <c r="E6943" s="109"/>
      <c r="F6943" s="109"/>
      <c r="G6943" s="109"/>
      <c r="H6943" s="109"/>
      <c r="I6943" s="110"/>
    </row>
    <row r="6944" spans="2:9">
      <c r="B6944" s="109"/>
      <c r="C6944" s="109"/>
      <c r="D6944" s="109"/>
      <c r="E6944" s="109"/>
      <c r="F6944" s="109"/>
      <c r="G6944" s="109"/>
      <c r="H6944" s="109"/>
      <c r="I6944" s="110"/>
    </row>
    <row r="6945" spans="2:9">
      <c r="B6945" s="109"/>
      <c r="C6945" s="109"/>
      <c r="D6945" s="109"/>
      <c r="E6945" s="109"/>
      <c r="F6945" s="109"/>
      <c r="G6945" s="109"/>
      <c r="H6945" s="109"/>
      <c r="I6945" s="110"/>
    </row>
    <row r="6946" spans="2:9">
      <c r="B6946" s="109"/>
      <c r="C6946" s="109"/>
      <c r="D6946" s="109"/>
      <c r="E6946" s="109"/>
      <c r="F6946" s="109"/>
      <c r="G6946" s="109"/>
      <c r="H6946" s="109"/>
      <c r="I6946" s="110"/>
    </row>
    <row r="6947" spans="2:9">
      <c r="B6947" s="109"/>
      <c r="C6947" s="109"/>
      <c r="D6947" s="109"/>
      <c r="E6947" s="109"/>
      <c r="F6947" s="109"/>
      <c r="G6947" s="109"/>
      <c r="H6947" s="109"/>
      <c r="I6947" s="110"/>
    </row>
    <row r="6948" spans="2:9">
      <c r="B6948" s="109"/>
      <c r="C6948" s="109"/>
      <c r="D6948" s="109"/>
      <c r="E6948" s="109"/>
      <c r="F6948" s="109"/>
      <c r="G6948" s="109"/>
      <c r="H6948" s="109"/>
      <c r="I6948" s="110"/>
    </row>
    <row r="6949" spans="2:9">
      <c r="B6949" s="109"/>
      <c r="C6949" s="109"/>
      <c r="D6949" s="109"/>
      <c r="E6949" s="109"/>
      <c r="F6949" s="109"/>
      <c r="G6949" s="109"/>
      <c r="H6949" s="109"/>
      <c r="I6949" s="110"/>
    </row>
    <row r="6950" spans="2:9">
      <c r="B6950" s="109"/>
      <c r="C6950" s="109"/>
      <c r="D6950" s="109"/>
      <c r="E6950" s="109"/>
      <c r="F6950" s="109"/>
      <c r="G6950" s="109"/>
      <c r="H6950" s="109"/>
      <c r="I6950" s="110"/>
    </row>
    <row r="6951" spans="2:9">
      <c r="B6951" s="109"/>
      <c r="C6951" s="109"/>
      <c r="D6951" s="109"/>
      <c r="E6951" s="109"/>
      <c r="F6951" s="109"/>
      <c r="G6951" s="109"/>
      <c r="H6951" s="109"/>
      <c r="I6951" s="110"/>
    </row>
    <row r="6952" spans="2:9">
      <c r="B6952" s="109"/>
      <c r="C6952" s="109"/>
      <c r="D6952" s="109"/>
      <c r="E6952" s="109"/>
      <c r="F6952" s="109"/>
      <c r="G6952" s="109"/>
      <c r="H6952" s="109"/>
      <c r="I6952" s="110"/>
    </row>
    <row r="6953" spans="2:9">
      <c r="B6953" s="109"/>
      <c r="C6953" s="109"/>
      <c r="D6953" s="109"/>
      <c r="E6953" s="109"/>
      <c r="F6953" s="109"/>
      <c r="G6953" s="109"/>
      <c r="H6953" s="109"/>
      <c r="I6953" s="110"/>
    </row>
    <row r="6954" spans="2:9">
      <c r="B6954" s="109"/>
      <c r="C6954" s="109"/>
      <c r="D6954" s="109"/>
      <c r="E6954" s="109"/>
      <c r="F6954" s="109"/>
      <c r="G6954" s="109"/>
      <c r="H6954" s="109"/>
      <c r="I6954" s="110"/>
    </row>
    <row r="6955" spans="2:9">
      <c r="B6955" s="109"/>
      <c r="C6955" s="109"/>
      <c r="D6955" s="109"/>
      <c r="E6955" s="109"/>
      <c r="F6955" s="109"/>
      <c r="G6955" s="109"/>
      <c r="H6955" s="109"/>
      <c r="I6955" s="110"/>
    </row>
    <row r="6956" spans="2:9">
      <c r="B6956" s="109"/>
      <c r="C6956" s="109"/>
      <c r="D6956" s="109"/>
      <c r="E6956" s="109"/>
      <c r="F6956" s="109"/>
      <c r="G6956" s="109"/>
      <c r="H6956" s="109"/>
      <c r="I6956" s="110"/>
    </row>
    <row r="6957" spans="2:9">
      <c r="B6957" s="109"/>
      <c r="C6957" s="109"/>
      <c r="D6957" s="109"/>
      <c r="E6957" s="109"/>
      <c r="F6957" s="109"/>
      <c r="G6957" s="109"/>
      <c r="H6957" s="109"/>
      <c r="I6957" s="110"/>
    </row>
    <row r="6958" spans="2:9">
      <c r="B6958" s="109"/>
      <c r="C6958" s="109"/>
      <c r="D6958" s="109"/>
      <c r="E6958" s="109"/>
      <c r="F6958" s="109"/>
      <c r="G6958" s="109"/>
      <c r="H6958" s="109"/>
      <c r="I6958" s="110"/>
    </row>
    <row r="6959" spans="2:9">
      <c r="B6959" s="109"/>
      <c r="C6959" s="109"/>
      <c r="D6959" s="109"/>
      <c r="E6959" s="109"/>
      <c r="F6959" s="109"/>
      <c r="G6959" s="109"/>
      <c r="H6959" s="109"/>
      <c r="I6959" s="110"/>
    </row>
    <row r="6960" spans="2:9">
      <c r="B6960" s="109"/>
      <c r="C6960" s="109"/>
      <c r="D6960" s="109"/>
      <c r="E6960" s="109"/>
      <c r="F6960" s="109"/>
      <c r="G6960" s="109"/>
      <c r="H6960" s="109"/>
      <c r="I6960" s="110"/>
    </row>
    <row r="6961" spans="2:9">
      <c r="B6961" s="109"/>
      <c r="C6961" s="109"/>
      <c r="D6961" s="109"/>
      <c r="E6961" s="109"/>
      <c r="F6961" s="109"/>
      <c r="G6961" s="109"/>
      <c r="H6961" s="109"/>
      <c r="I6961" s="110"/>
    </row>
    <row r="6962" spans="2:9">
      <c r="B6962" s="109"/>
      <c r="C6962" s="109"/>
      <c r="D6962" s="109"/>
      <c r="E6962" s="109"/>
      <c r="F6962" s="109"/>
      <c r="G6962" s="109"/>
      <c r="H6962" s="109"/>
      <c r="I6962" s="110"/>
    </row>
    <row r="6963" spans="2:9">
      <c r="B6963" s="109"/>
      <c r="C6963" s="109"/>
      <c r="D6963" s="109"/>
      <c r="E6963" s="109"/>
      <c r="F6963" s="109"/>
      <c r="G6963" s="109"/>
      <c r="H6963" s="109"/>
      <c r="I6963" s="110"/>
    </row>
    <row r="6964" spans="2:9">
      <c r="B6964" s="109"/>
      <c r="C6964" s="109"/>
      <c r="D6964" s="109"/>
      <c r="E6964" s="109"/>
      <c r="F6964" s="109"/>
      <c r="G6964" s="109"/>
      <c r="H6964" s="109"/>
      <c r="I6964" s="110"/>
    </row>
    <row r="6965" spans="2:9">
      <c r="B6965" s="109"/>
      <c r="C6965" s="109"/>
      <c r="D6965" s="109"/>
      <c r="E6965" s="109"/>
      <c r="F6965" s="109"/>
      <c r="G6965" s="109"/>
      <c r="H6965" s="109"/>
      <c r="I6965" s="110"/>
    </row>
    <row r="6966" spans="2:9">
      <c r="B6966" s="109"/>
      <c r="C6966" s="109"/>
      <c r="D6966" s="109"/>
      <c r="E6966" s="109"/>
      <c r="F6966" s="109"/>
      <c r="G6966" s="109"/>
      <c r="H6966" s="109"/>
      <c r="I6966" s="110"/>
    </row>
    <row r="6967" spans="2:9">
      <c r="B6967" s="109"/>
      <c r="C6967" s="109"/>
      <c r="D6967" s="109"/>
      <c r="E6967" s="109"/>
      <c r="F6967" s="109"/>
      <c r="G6967" s="109"/>
      <c r="H6967" s="109"/>
      <c r="I6967" s="110"/>
    </row>
    <row r="6968" spans="2:9">
      <c r="B6968" s="109"/>
      <c r="C6968" s="109"/>
      <c r="D6968" s="109"/>
      <c r="E6968" s="109"/>
      <c r="F6968" s="109"/>
      <c r="G6968" s="109"/>
      <c r="H6968" s="109"/>
      <c r="I6968" s="110"/>
    </row>
    <row r="6969" spans="2:9">
      <c r="B6969" s="109"/>
      <c r="C6969" s="109"/>
      <c r="D6969" s="109"/>
      <c r="E6969" s="109"/>
      <c r="F6969" s="109"/>
      <c r="G6969" s="109"/>
      <c r="H6969" s="109"/>
      <c r="I6969" s="110"/>
    </row>
    <row r="6970" spans="2:9">
      <c r="B6970" s="109"/>
      <c r="C6970" s="109"/>
      <c r="D6970" s="109"/>
      <c r="E6970" s="109"/>
      <c r="F6970" s="109"/>
      <c r="G6970" s="109"/>
      <c r="H6970" s="109"/>
      <c r="I6970" s="110"/>
    </row>
    <row r="6971" spans="2:9">
      <c r="B6971" s="109"/>
      <c r="C6971" s="109"/>
      <c r="D6971" s="109"/>
      <c r="E6971" s="109"/>
      <c r="F6971" s="109"/>
      <c r="G6971" s="109"/>
      <c r="H6971" s="109"/>
      <c r="I6971" s="110"/>
    </row>
    <row r="6972" spans="2:9">
      <c r="B6972" s="109"/>
      <c r="C6972" s="109"/>
      <c r="D6972" s="109"/>
      <c r="E6972" s="109"/>
      <c r="F6972" s="109"/>
      <c r="G6972" s="109"/>
      <c r="H6972" s="109"/>
      <c r="I6972" s="110"/>
    </row>
    <row r="6973" spans="2:9">
      <c r="B6973" s="109"/>
      <c r="C6973" s="109"/>
      <c r="D6973" s="109"/>
      <c r="E6973" s="109"/>
      <c r="F6973" s="109"/>
      <c r="G6973" s="109"/>
      <c r="H6973" s="109"/>
      <c r="I6973" s="110"/>
    </row>
    <row r="6974" spans="2:9">
      <c r="B6974" s="109"/>
      <c r="C6974" s="109"/>
      <c r="D6974" s="109"/>
      <c r="E6974" s="109"/>
      <c r="F6974" s="109"/>
      <c r="G6974" s="109"/>
      <c r="H6974" s="109"/>
      <c r="I6974" s="110"/>
    </row>
    <row r="6975" spans="2:9">
      <c r="B6975" s="109"/>
      <c r="C6975" s="109"/>
      <c r="D6975" s="109"/>
      <c r="E6975" s="109"/>
      <c r="F6975" s="109"/>
      <c r="G6975" s="109"/>
      <c r="H6975" s="109"/>
      <c r="I6975" s="110"/>
    </row>
    <row r="6976" spans="2:9">
      <c r="B6976" s="109"/>
      <c r="C6976" s="109"/>
      <c r="D6976" s="109"/>
      <c r="E6976" s="109"/>
      <c r="F6976" s="109"/>
      <c r="G6976" s="109"/>
      <c r="H6976" s="109"/>
      <c r="I6976" s="110"/>
    </row>
    <row r="6977" spans="2:9">
      <c r="B6977" s="109"/>
      <c r="C6977" s="109"/>
      <c r="D6977" s="109"/>
      <c r="E6977" s="109"/>
      <c r="F6977" s="109"/>
      <c r="G6977" s="109"/>
      <c r="H6977" s="109"/>
      <c r="I6977" s="110"/>
    </row>
    <row r="6978" spans="2:9">
      <c r="B6978" s="109"/>
      <c r="C6978" s="109"/>
      <c r="D6978" s="109"/>
      <c r="E6978" s="109"/>
      <c r="F6978" s="109"/>
      <c r="G6978" s="109"/>
      <c r="H6978" s="109"/>
      <c r="I6978" s="110"/>
    </row>
    <row r="6979" spans="2:9">
      <c r="B6979" s="109"/>
      <c r="C6979" s="109"/>
      <c r="D6979" s="109"/>
      <c r="E6979" s="109"/>
      <c r="F6979" s="109"/>
      <c r="G6979" s="109"/>
      <c r="H6979" s="109"/>
      <c r="I6979" s="110"/>
    </row>
    <row r="6980" spans="2:9">
      <c r="B6980" s="109"/>
      <c r="C6980" s="109"/>
      <c r="D6980" s="109"/>
      <c r="E6980" s="109"/>
      <c r="F6980" s="109"/>
      <c r="G6980" s="109"/>
      <c r="H6980" s="109"/>
      <c r="I6980" s="110"/>
    </row>
    <row r="6981" spans="2:9">
      <c r="B6981" s="109"/>
      <c r="C6981" s="109"/>
      <c r="D6981" s="109"/>
      <c r="E6981" s="109"/>
      <c r="F6981" s="109"/>
      <c r="G6981" s="109"/>
      <c r="H6981" s="109"/>
      <c r="I6981" s="110"/>
    </row>
    <row r="6982" spans="2:9">
      <c r="B6982" s="109"/>
      <c r="C6982" s="109"/>
      <c r="D6982" s="109"/>
      <c r="E6982" s="109"/>
      <c r="F6982" s="109"/>
      <c r="G6982" s="109"/>
      <c r="H6982" s="109"/>
      <c r="I6982" s="110"/>
    </row>
    <row r="6983" spans="2:9">
      <c r="B6983" s="109"/>
      <c r="C6983" s="109"/>
      <c r="D6983" s="109"/>
      <c r="E6983" s="109"/>
      <c r="F6983" s="109"/>
      <c r="G6983" s="109"/>
      <c r="H6983" s="109"/>
      <c r="I6983" s="110"/>
    </row>
    <row r="6984" spans="2:9">
      <c r="B6984" s="109"/>
      <c r="C6984" s="109"/>
      <c r="D6984" s="109"/>
      <c r="E6984" s="109"/>
      <c r="F6984" s="109"/>
      <c r="G6984" s="109"/>
      <c r="H6984" s="109"/>
      <c r="I6984" s="110"/>
    </row>
    <row r="6985" spans="2:9">
      <c r="B6985" s="109"/>
      <c r="C6985" s="109"/>
      <c r="D6985" s="109"/>
      <c r="E6985" s="109"/>
      <c r="F6985" s="109"/>
      <c r="G6985" s="109"/>
      <c r="H6985" s="109"/>
      <c r="I6985" s="110"/>
    </row>
    <row r="6986" spans="2:9">
      <c r="B6986" s="109"/>
      <c r="C6986" s="109"/>
      <c r="D6986" s="109"/>
      <c r="E6986" s="109"/>
      <c r="F6986" s="109"/>
      <c r="G6986" s="109"/>
      <c r="H6986" s="109"/>
      <c r="I6986" s="110"/>
    </row>
    <row r="6987" spans="2:9">
      <c r="B6987" s="109"/>
      <c r="C6987" s="109"/>
      <c r="D6987" s="109"/>
      <c r="E6987" s="109"/>
      <c r="F6987" s="109"/>
      <c r="G6987" s="109"/>
      <c r="H6987" s="109"/>
      <c r="I6987" s="110"/>
    </row>
    <row r="6988" spans="2:9">
      <c r="B6988" s="109"/>
      <c r="C6988" s="109"/>
      <c r="D6988" s="109"/>
      <c r="E6988" s="109"/>
      <c r="F6988" s="109"/>
      <c r="G6988" s="109"/>
      <c r="H6988" s="109"/>
      <c r="I6988" s="110"/>
    </row>
    <row r="6989" spans="2:9">
      <c r="B6989" s="109"/>
      <c r="C6989" s="109"/>
      <c r="D6989" s="109"/>
      <c r="E6989" s="109"/>
      <c r="F6989" s="109"/>
      <c r="G6989" s="109"/>
      <c r="H6989" s="109"/>
      <c r="I6989" s="110"/>
    </row>
    <row r="6990" spans="2:9">
      <c r="B6990" s="109"/>
      <c r="C6990" s="109"/>
      <c r="D6990" s="109"/>
      <c r="E6990" s="109"/>
      <c r="F6990" s="109"/>
      <c r="G6990" s="109"/>
      <c r="H6990" s="109"/>
      <c r="I6990" s="110"/>
    </row>
    <row r="6991" spans="2:9">
      <c r="B6991" s="109"/>
      <c r="C6991" s="109"/>
      <c r="D6991" s="109"/>
      <c r="E6991" s="109"/>
      <c r="F6991" s="109"/>
      <c r="G6991" s="109"/>
      <c r="H6991" s="109"/>
      <c r="I6991" s="110"/>
    </row>
    <row r="6992" spans="2:9">
      <c r="B6992" s="109"/>
      <c r="C6992" s="109"/>
      <c r="D6992" s="109"/>
      <c r="E6992" s="109"/>
      <c r="F6992" s="109"/>
      <c r="G6992" s="109"/>
      <c r="H6992" s="109"/>
      <c r="I6992" s="110"/>
    </row>
    <row r="6993" spans="2:9">
      <c r="B6993" s="109"/>
      <c r="C6993" s="109"/>
      <c r="D6993" s="109"/>
      <c r="E6993" s="109"/>
      <c r="F6993" s="109"/>
      <c r="G6993" s="109"/>
      <c r="H6993" s="109"/>
      <c r="I6993" s="110"/>
    </row>
    <row r="6994" spans="2:9">
      <c r="B6994" s="109"/>
      <c r="C6994" s="109"/>
      <c r="D6994" s="109"/>
      <c r="E6994" s="109"/>
      <c r="F6994" s="109"/>
      <c r="G6994" s="109"/>
      <c r="H6994" s="109"/>
      <c r="I6994" s="110"/>
    </row>
    <row r="6995" spans="2:9">
      <c r="B6995" s="109"/>
      <c r="C6995" s="109"/>
      <c r="D6995" s="109"/>
      <c r="E6995" s="109"/>
      <c r="F6995" s="109"/>
      <c r="G6995" s="109"/>
      <c r="H6995" s="109"/>
      <c r="I6995" s="110"/>
    </row>
    <row r="6996" spans="2:9">
      <c r="B6996" s="109"/>
      <c r="C6996" s="109"/>
      <c r="D6996" s="109"/>
      <c r="E6996" s="109"/>
      <c r="F6996" s="109"/>
      <c r="G6996" s="109"/>
      <c r="H6996" s="109"/>
      <c r="I6996" s="110"/>
    </row>
    <row r="6997" spans="2:9">
      <c r="B6997" s="109"/>
      <c r="C6997" s="109"/>
      <c r="D6997" s="109"/>
      <c r="E6997" s="109"/>
      <c r="F6997" s="109"/>
      <c r="G6997" s="109"/>
      <c r="H6997" s="109"/>
      <c r="I6997" s="110"/>
    </row>
    <row r="6998" spans="2:9">
      <c r="B6998" s="109"/>
      <c r="C6998" s="109"/>
      <c r="D6998" s="109"/>
      <c r="E6998" s="109"/>
      <c r="F6998" s="109"/>
      <c r="G6998" s="109"/>
      <c r="H6998" s="109"/>
      <c r="I6998" s="110"/>
    </row>
    <row r="6999" spans="2:9">
      <c r="B6999" s="109"/>
      <c r="C6999" s="109"/>
      <c r="D6999" s="109"/>
      <c r="E6999" s="109"/>
      <c r="F6999" s="109"/>
      <c r="G6999" s="109"/>
      <c r="H6999" s="109"/>
      <c r="I6999" s="110"/>
    </row>
    <row r="7000" spans="2:9">
      <c r="B7000" s="109"/>
      <c r="C7000" s="109"/>
      <c r="D7000" s="109"/>
      <c r="E7000" s="109"/>
      <c r="F7000" s="109"/>
      <c r="G7000" s="109"/>
      <c r="H7000" s="109"/>
      <c r="I7000" s="110"/>
    </row>
    <row r="7001" spans="2:9">
      <c r="B7001" s="109"/>
      <c r="C7001" s="109"/>
      <c r="D7001" s="109"/>
      <c r="E7001" s="109"/>
      <c r="F7001" s="109"/>
      <c r="G7001" s="109"/>
      <c r="H7001" s="109"/>
      <c r="I7001" s="110"/>
    </row>
    <row r="7002" spans="2:9">
      <c r="B7002" s="109"/>
      <c r="C7002" s="109"/>
      <c r="D7002" s="109"/>
      <c r="E7002" s="109"/>
      <c r="F7002" s="109"/>
      <c r="G7002" s="109"/>
      <c r="H7002" s="109"/>
      <c r="I7002" s="110"/>
    </row>
    <row r="7003" spans="2:9">
      <c r="B7003" s="109"/>
      <c r="C7003" s="109"/>
      <c r="D7003" s="109"/>
      <c r="E7003" s="109"/>
      <c r="F7003" s="109"/>
      <c r="G7003" s="109"/>
      <c r="H7003" s="109"/>
      <c r="I7003" s="110"/>
    </row>
    <row r="7004" spans="2:9">
      <c r="B7004" s="109"/>
      <c r="C7004" s="109"/>
      <c r="D7004" s="109"/>
      <c r="E7004" s="109"/>
      <c r="F7004" s="109"/>
      <c r="G7004" s="109"/>
      <c r="H7004" s="109"/>
      <c r="I7004" s="110"/>
    </row>
    <row r="7005" spans="2:9">
      <c r="B7005" s="109"/>
      <c r="C7005" s="109"/>
      <c r="D7005" s="109"/>
      <c r="E7005" s="109"/>
      <c r="F7005" s="109"/>
      <c r="G7005" s="109"/>
      <c r="H7005" s="109"/>
      <c r="I7005" s="110"/>
    </row>
    <row r="7006" spans="2:9">
      <c r="B7006" s="109"/>
      <c r="C7006" s="109"/>
      <c r="D7006" s="109"/>
      <c r="E7006" s="109"/>
      <c r="F7006" s="109"/>
      <c r="G7006" s="109"/>
      <c r="H7006" s="109"/>
      <c r="I7006" s="110"/>
    </row>
    <row r="7007" spans="2:9">
      <c r="B7007" s="109"/>
      <c r="C7007" s="109"/>
      <c r="D7007" s="109"/>
      <c r="E7007" s="109"/>
      <c r="F7007" s="109"/>
      <c r="G7007" s="109"/>
      <c r="H7007" s="109"/>
      <c r="I7007" s="110"/>
    </row>
    <row r="7008" spans="2:9">
      <c r="B7008" s="109"/>
      <c r="C7008" s="109"/>
      <c r="D7008" s="109"/>
      <c r="E7008" s="109"/>
      <c r="F7008" s="109"/>
      <c r="G7008" s="109"/>
      <c r="H7008" s="109"/>
      <c r="I7008" s="110"/>
    </row>
    <row r="7009" spans="2:9">
      <c r="B7009" s="109"/>
      <c r="C7009" s="109"/>
      <c r="D7009" s="109"/>
      <c r="E7009" s="109"/>
      <c r="F7009" s="109"/>
      <c r="G7009" s="109"/>
      <c r="H7009" s="109"/>
      <c r="I7009" s="110"/>
    </row>
    <row r="7010" spans="2:9">
      <c r="B7010" s="109"/>
      <c r="C7010" s="109"/>
      <c r="D7010" s="109"/>
      <c r="E7010" s="109"/>
      <c r="F7010" s="109"/>
      <c r="G7010" s="109"/>
      <c r="H7010" s="109"/>
      <c r="I7010" s="110"/>
    </row>
    <row r="7011" spans="2:9">
      <c r="B7011" s="109"/>
      <c r="C7011" s="109"/>
      <c r="D7011" s="109"/>
      <c r="E7011" s="109"/>
      <c r="F7011" s="109"/>
      <c r="G7011" s="109"/>
      <c r="H7011" s="109"/>
      <c r="I7011" s="110"/>
    </row>
    <row r="7012" spans="2:9">
      <c r="B7012" s="109"/>
      <c r="C7012" s="109"/>
      <c r="D7012" s="109"/>
      <c r="E7012" s="109"/>
      <c r="F7012" s="109"/>
      <c r="G7012" s="109"/>
      <c r="H7012" s="109"/>
      <c r="I7012" s="110"/>
    </row>
    <row r="7013" spans="2:9">
      <c r="B7013" s="109"/>
      <c r="C7013" s="109"/>
      <c r="D7013" s="109"/>
      <c r="E7013" s="109"/>
      <c r="F7013" s="109"/>
      <c r="G7013" s="109"/>
      <c r="H7013" s="109"/>
      <c r="I7013" s="110"/>
    </row>
    <row r="7014" spans="2:9">
      <c r="B7014" s="109"/>
      <c r="C7014" s="109"/>
      <c r="D7014" s="109"/>
      <c r="E7014" s="109"/>
      <c r="F7014" s="109"/>
      <c r="G7014" s="109"/>
      <c r="H7014" s="109"/>
      <c r="I7014" s="110"/>
    </row>
    <row r="7015" spans="2:9">
      <c r="B7015" s="109"/>
      <c r="C7015" s="109"/>
      <c r="D7015" s="109"/>
      <c r="E7015" s="109"/>
      <c r="F7015" s="109"/>
      <c r="G7015" s="109"/>
      <c r="H7015" s="109"/>
      <c r="I7015" s="110"/>
    </row>
    <row r="7016" spans="2:9">
      <c r="B7016" s="109"/>
      <c r="C7016" s="109"/>
      <c r="D7016" s="109"/>
      <c r="E7016" s="109"/>
      <c r="F7016" s="109"/>
      <c r="G7016" s="109"/>
      <c r="H7016" s="109"/>
      <c r="I7016" s="110"/>
    </row>
    <row r="7017" spans="2:9">
      <c r="B7017" s="109"/>
      <c r="C7017" s="109"/>
      <c r="D7017" s="109"/>
      <c r="E7017" s="109"/>
      <c r="F7017" s="109"/>
      <c r="G7017" s="109"/>
      <c r="H7017" s="109"/>
      <c r="I7017" s="110"/>
    </row>
    <row r="7018" spans="2:9">
      <c r="B7018" s="109"/>
      <c r="C7018" s="109"/>
      <c r="D7018" s="109"/>
      <c r="E7018" s="109"/>
      <c r="F7018" s="109"/>
      <c r="G7018" s="109"/>
      <c r="H7018" s="109"/>
      <c r="I7018" s="110"/>
    </row>
    <row r="7019" spans="2:9">
      <c r="B7019" s="109"/>
      <c r="C7019" s="109"/>
      <c r="D7019" s="109"/>
      <c r="E7019" s="109"/>
      <c r="F7019" s="109"/>
      <c r="G7019" s="109"/>
      <c r="H7019" s="109"/>
      <c r="I7019" s="110"/>
    </row>
    <row r="7020" spans="2:9">
      <c r="B7020" s="109"/>
      <c r="C7020" s="109"/>
      <c r="D7020" s="109"/>
      <c r="E7020" s="109"/>
      <c r="F7020" s="109"/>
      <c r="G7020" s="109"/>
      <c r="H7020" s="109"/>
      <c r="I7020" s="110"/>
    </row>
    <row r="7021" spans="2:9">
      <c r="B7021" s="109"/>
      <c r="C7021" s="109"/>
      <c r="D7021" s="109"/>
      <c r="E7021" s="109"/>
      <c r="F7021" s="109"/>
      <c r="G7021" s="109"/>
      <c r="H7021" s="109"/>
      <c r="I7021" s="110"/>
    </row>
    <row r="7022" spans="2:9">
      <c r="B7022" s="109"/>
      <c r="C7022" s="109"/>
      <c r="D7022" s="109"/>
      <c r="E7022" s="109"/>
      <c r="F7022" s="109"/>
      <c r="G7022" s="109"/>
      <c r="H7022" s="109"/>
      <c r="I7022" s="110"/>
    </row>
    <row r="7023" spans="2:9">
      <c r="B7023" s="109"/>
      <c r="C7023" s="109"/>
      <c r="D7023" s="109"/>
      <c r="E7023" s="109"/>
      <c r="F7023" s="109"/>
      <c r="G7023" s="109"/>
      <c r="H7023" s="109"/>
      <c r="I7023" s="110"/>
    </row>
    <row r="7024" spans="2:9">
      <c r="B7024" s="109"/>
      <c r="C7024" s="109"/>
      <c r="D7024" s="109"/>
      <c r="E7024" s="109"/>
      <c r="F7024" s="109"/>
      <c r="G7024" s="109"/>
      <c r="H7024" s="109"/>
      <c r="I7024" s="110"/>
    </row>
    <row r="7025" spans="2:9">
      <c r="B7025" s="109"/>
      <c r="C7025" s="109"/>
      <c r="D7025" s="109"/>
      <c r="E7025" s="109"/>
      <c r="F7025" s="109"/>
      <c r="G7025" s="109"/>
      <c r="H7025" s="109"/>
      <c r="I7025" s="110"/>
    </row>
    <row r="7026" spans="2:9">
      <c r="B7026" s="109"/>
      <c r="C7026" s="109"/>
      <c r="D7026" s="109"/>
      <c r="E7026" s="109"/>
      <c r="F7026" s="109"/>
      <c r="G7026" s="109"/>
      <c r="H7026" s="109"/>
      <c r="I7026" s="110"/>
    </row>
    <row r="7027" spans="2:9">
      <c r="B7027" s="109"/>
      <c r="C7027" s="109"/>
      <c r="D7027" s="109"/>
      <c r="E7027" s="109"/>
      <c r="F7027" s="109"/>
      <c r="G7027" s="109"/>
      <c r="H7027" s="109"/>
      <c r="I7027" s="110"/>
    </row>
    <row r="7028" spans="2:9">
      <c r="B7028" s="109"/>
      <c r="C7028" s="109"/>
      <c r="D7028" s="109"/>
      <c r="E7028" s="109"/>
      <c r="F7028" s="109"/>
      <c r="G7028" s="109"/>
      <c r="H7028" s="109"/>
      <c r="I7028" s="110"/>
    </row>
    <row r="7029" spans="2:9">
      <c r="B7029" s="109"/>
      <c r="C7029" s="109"/>
      <c r="D7029" s="109"/>
      <c r="E7029" s="109"/>
      <c r="F7029" s="109"/>
      <c r="G7029" s="109"/>
      <c r="H7029" s="109"/>
      <c r="I7029" s="110"/>
    </row>
    <row r="7030" spans="2:9">
      <c r="B7030" s="109"/>
      <c r="C7030" s="109"/>
      <c r="D7030" s="109"/>
      <c r="E7030" s="109"/>
      <c r="F7030" s="109"/>
      <c r="G7030" s="109"/>
      <c r="H7030" s="109"/>
      <c r="I7030" s="110"/>
    </row>
    <row r="7031" spans="2:9">
      <c r="B7031" s="109"/>
      <c r="C7031" s="109"/>
      <c r="D7031" s="109"/>
      <c r="E7031" s="109"/>
      <c r="F7031" s="109"/>
      <c r="G7031" s="109"/>
      <c r="H7031" s="109"/>
      <c r="I7031" s="110"/>
    </row>
    <row r="7032" spans="2:9">
      <c r="B7032" s="109"/>
      <c r="C7032" s="109"/>
      <c r="D7032" s="109"/>
      <c r="E7032" s="109"/>
      <c r="F7032" s="109"/>
      <c r="G7032" s="109"/>
      <c r="H7032" s="109"/>
      <c r="I7032" s="110"/>
    </row>
    <row r="7033" spans="2:9">
      <c r="B7033" s="109"/>
      <c r="C7033" s="109"/>
      <c r="D7033" s="109"/>
      <c r="E7033" s="109"/>
      <c r="F7033" s="109"/>
      <c r="G7033" s="109"/>
      <c r="H7033" s="109"/>
      <c r="I7033" s="110"/>
    </row>
    <row r="7034" spans="2:9">
      <c r="B7034" s="109"/>
      <c r="C7034" s="109"/>
      <c r="D7034" s="109"/>
      <c r="E7034" s="109"/>
      <c r="F7034" s="109"/>
      <c r="G7034" s="109"/>
      <c r="H7034" s="109"/>
      <c r="I7034" s="110"/>
    </row>
    <row r="7035" spans="2:9">
      <c r="B7035" s="109"/>
      <c r="C7035" s="109"/>
      <c r="D7035" s="109"/>
      <c r="E7035" s="109"/>
      <c r="F7035" s="109"/>
      <c r="G7035" s="109"/>
      <c r="H7035" s="109"/>
      <c r="I7035" s="110"/>
    </row>
    <row r="7036" spans="2:9">
      <c r="B7036" s="109"/>
      <c r="C7036" s="109"/>
      <c r="D7036" s="109"/>
      <c r="E7036" s="109"/>
      <c r="F7036" s="109"/>
      <c r="G7036" s="109"/>
      <c r="H7036" s="109"/>
      <c r="I7036" s="110"/>
    </row>
    <row r="7037" spans="2:9">
      <c r="B7037" s="109"/>
      <c r="C7037" s="109"/>
      <c r="D7037" s="109"/>
      <c r="E7037" s="109"/>
      <c r="F7037" s="109"/>
      <c r="G7037" s="109"/>
      <c r="H7037" s="109"/>
      <c r="I7037" s="110"/>
    </row>
    <row r="7038" spans="2:9">
      <c r="B7038" s="109"/>
      <c r="C7038" s="109"/>
      <c r="D7038" s="109"/>
      <c r="E7038" s="109"/>
      <c r="F7038" s="109"/>
      <c r="G7038" s="109"/>
      <c r="H7038" s="109"/>
      <c r="I7038" s="110"/>
    </row>
    <row r="7039" spans="2:9">
      <c r="B7039" s="109"/>
      <c r="C7039" s="109"/>
      <c r="D7039" s="109"/>
      <c r="E7039" s="109"/>
      <c r="F7039" s="109"/>
      <c r="G7039" s="109"/>
      <c r="H7039" s="109"/>
      <c r="I7039" s="110"/>
    </row>
    <row r="7040" spans="2:9">
      <c r="B7040" s="109"/>
      <c r="C7040" s="109"/>
      <c r="D7040" s="109"/>
      <c r="E7040" s="109"/>
      <c r="F7040" s="109"/>
      <c r="G7040" s="109"/>
      <c r="H7040" s="109"/>
      <c r="I7040" s="110"/>
    </row>
    <row r="7041" spans="2:9">
      <c r="B7041" s="109"/>
      <c r="C7041" s="109"/>
      <c r="D7041" s="109"/>
      <c r="E7041" s="109"/>
      <c r="F7041" s="109"/>
      <c r="G7041" s="109"/>
      <c r="H7041" s="109"/>
      <c r="I7041" s="110"/>
    </row>
    <row r="7042" spans="2:9">
      <c r="B7042" s="109"/>
      <c r="C7042" s="109"/>
      <c r="D7042" s="109"/>
      <c r="E7042" s="109"/>
      <c r="F7042" s="109"/>
      <c r="G7042" s="109"/>
      <c r="H7042" s="109"/>
      <c r="I7042" s="110"/>
    </row>
    <row r="7043" spans="2:9">
      <c r="B7043" s="109"/>
      <c r="C7043" s="109"/>
      <c r="D7043" s="109"/>
      <c r="E7043" s="109"/>
      <c r="F7043" s="109"/>
      <c r="G7043" s="109"/>
      <c r="H7043" s="109"/>
      <c r="I7043" s="110"/>
    </row>
    <row r="7044" spans="2:9">
      <c r="B7044" s="109"/>
      <c r="C7044" s="109"/>
      <c r="D7044" s="109"/>
      <c r="E7044" s="109"/>
      <c r="F7044" s="109"/>
      <c r="G7044" s="109"/>
      <c r="H7044" s="109"/>
      <c r="I7044" s="110"/>
    </row>
    <row r="7045" spans="2:9">
      <c r="B7045" s="109"/>
      <c r="C7045" s="109"/>
      <c r="D7045" s="109"/>
      <c r="E7045" s="109"/>
      <c r="F7045" s="109"/>
      <c r="G7045" s="109"/>
      <c r="H7045" s="109"/>
      <c r="I7045" s="110"/>
    </row>
    <row r="7046" spans="2:9">
      <c r="B7046" s="109"/>
      <c r="C7046" s="109"/>
      <c r="D7046" s="109"/>
      <c r="E7046" s="109"/>
      <c r="F7046" s="109"/>
      <c r="G7046" s="109"/>
      <c r="H7046" s="109"/>
      <c r="I7046" s="110"/>
    </row>
    <row r="7047" spans="2:9">
      <c r="B7047" s="109"/>
      <c r="C7047" s="109"/>
      <c r="D7047" s="109"/>
      <c r="E7047" s="109"/>
      <c r="F7047" s="109"/>
      <c r="G7047" s="109"/>
      <c r="H7047" s="109"/>
      <c r="I7047" s="110"/>
    </row>
    <row r="7048" spans="2:9">
      <c r="B7048" s="109"/>
      <c r="C7048" s="109"/>
      <c r="D7048" s="109"/>
      <c r="E7048" s="109"/>
      <c r="F7048" s="109"/>
      <c r="G7048" s="109"/>
      <c r="H7048" s="109"/>
      <c r="I7048" s="110"/>
    </row>
    <row r="7049" spans="2:9">
      <c r="B7049" s="109"/>
      <c r="C7049" s="109"/>
      <c r="D7049" s="109"/>
      <c r="E7049" s="109"/>
      <c r="F7049" s="109"/>
      <c r="G7049" s="109"/>
      <c r="H7049" s="109"/>
      <c r="I7049" s="110"/>
    </row>
    <row r="7050" spans="2:9">
      <c r="B7050" s="109"/>
      <c r="C7050" s="109"/>
      <c r="D7050" s="109"/>
      <c r="E7050" s="109"/>
      <c r="F7050" s="109"/>
      <c r="G7050" s="109"/>
      <c r="H7050" s="109"/>
      <c r="I7050" s="110"/>
    </row>
    <row r="7051" spans="2:9">
      <c r="B7051" s="109"/>
      <c r="C7051" s="109"/>
      <c r="D7051" s="109"/>
      <c r="E7051" s="109"/>
      <c r="F7051" s="109"/>
      <c r="G7051" s="109"/>
      <c r="H7051" s="109"/>
      <c r="I7051" s="110"/>
    </row>
    <row r="7052" spans="2:9">
      <c r="B7052" s="109"/>
      <c r="C7052" s="109"/>
      <c r="D7052" s="109"/>
      <c r="E7052" s="109"/>
      <c r="F7052" s="109"/>
      <c r="G7052" s="109"/>
      <c r="H7052" s="109"/>
      <c r="I7052" s="110"/>
    </row>
    <row r="7053" spans="2:9">
      <c r="B7053" s="109"/>
      <c r="C7053" s="109"/>
      <c r="D7053" s="109"/>
      <c r="E7053" s="109"/>
      <c r="F7053" s="109"/>
      <c r="G7053" s="109"/>
      <c r="H7053" s="109"/>
      <c r="I7053" s="110"/>
    </row>
    <row r="7054" spans="2:9">
      <c r="B7054" s="109"/>
      <c r="C7054" s="109"/>
      <c r="D7054" s="109"/>
      <c r="E7054" s="109"/>
      <c r="F7054" s="109"/>
      <c r="G7054" s="109"/>
      <c r="H7054" s="109"/>
      <c r="I7054" s="110"/>
    </row>
    <row r="7055" spans="2:9">
      <c r="B7055" s="109"/>
      <c r="C7055" s="109"/>
      <c r="D7055" s="109"/>
      <c r="E7055" s="109"/>
      <c r="F7055" s="109"/>
      <c r="G7055" s="109"/>
      <c r="H7055" s="109"/>
      <c r="I7055" s="110"/>
    </row>
    <row r="7056" spans="2:9">
      <c r="B7056" s="109"/>
      <c r="C7056" s="109"/>
      <c r="D7056" s="109"/>
      <c r="E7056" s="109"/>
      <c r="F7056" s="109"/>
      <c r="G7056" s="109"/>
      <c r="H7056" s="109"/>
      <c r="I7056" s="110"/>
    </row>
    <row r="7057" spans="2:9">
      <c r="B7057" s="109"/>
      <c r="C7057" s="109"/>
      <c r="D7057" s="109"/>
      <c r="E7057" s="109"/>
      <c r="F7057" s="109"/>
      <c r="G7057" s="109"/>
      <c r="H7057" s="109"/>
      <c r="I7057" s="110"/>
    </row>
    <row r="7058" spans="2:9">
      <c r="B7058" s="109"/>
      <c r="C7058" s="109"/>
      <c r="D7058" s="109"/>
      <c r="E7058" s="109"/>
      <c r="F7058" s="109"/>
      <c r="G7058" s="109"/>
      <c r="H7058" s="109"/>
      <c r="I7058" s="110"/>
    </row>
    <row r="7059" spans="2:9">
      <c r="B7059" s="109"/>
      <c r="C7059" s="109"/>
      <c r="D7059" s="109"/>
      <c r="E7059" s="109"/>
      <c r="F7059" s="109"/>
      <c r="G7059" s="109"/>
      <c r="H7059" s="109"/>
      <c r="I7059" s="110"/>
    </row>
    <row r="7060" spans="2:9">
      <c r="B7060" s="109"/>
      <c r="C7060" s="109"/>
      <c r="D7060" s="109"/>
      <c r="E7060" s="109"/>
      <c r="F7060" s="109"/>
      <c r="G7060" s="109"/>
      <c r="H7060" s="109"/>
      <c r="I7060" s="110"/>
    </row>
    <row r="7061" spans="2:9">
      <c r="B7061" s="109"/>
      <c r="C7061" s="109"/>
      <c r="D7061" s="109"/>
      <c r="E7061" s="109"/>
      <c r="F7061" s="109"/>
      <c r="G7061" s="109"/>
      <c r="H7061" s="109"/>
      <c r="I7061" s="110"/>
    </row>
    <row r="7062" spans="2:9">
      <c r="B7062" s="109"/>
      <c r="C7062" s="109"/>
      <c r="D7062" s="109"/>
      <c r="E7062" s="109"/>
      <c r="F7062" s="109"/>
      <c r="G7062" s="109"/>
      <c r="H7062" s="109"/>
      <c r="I7062" s="110"/>
    </row>
    <row r="7063" spans="2:9">
      <c r="B7063" s="109"/>
      <c r="C7063" s="109"/>
      <c r="D7063" s="109"/>
      <c r="E7063" s="109"/>
      <c r="F7063" s="109"/>
      <c r="G7063" s="109"/>
      <c r="H7063" s="109"/>
      <c r="I7063" s="110"/>
    </row>
    <row r="7064" spans="2:9">
      <c r="B7064" s="109"/>
      <c r="C7064" s="109"/>
      <c r="D7064" s="109"/>
      <c r="E7064" s="109"/>
      <c r="F7064" s="109"/>
      <c r="G7064" s="109"/>
      <c r="H7064" s="109"/>
      <c r="I7064" s="110"/>
    </row>
    <row r="7065" spans="2:9">
      <c r="B7065" s="109"/>
      <c r="C7065" s="109"/>
      <c r="D7065" s="109"/>
      <c r="E7065" s="109"/>
      <c r="F7065" s="109"/>
      <c r="G7065" s="109"/>
      <c r="H7065" s="109"/>
      <c r="I7065" s="110"/>
    </row>
    <row r="7066" spans="2:9">
      <c r="B7066" s="109"/>
      <c r="C7066" s="109"/>
      <c r="D7066" s="109"/>
      <c r="E7066" s="109"/>
      <c r="F7066" s="109"/>
      <c r="G7066" s="109"/>
      <c r="H7066" s="109"/>
      <c r="I7066" s="110"/>
    </row>
    <row r="7067" spans="2:9">
      <c r="B7067" s="109"/>
      <c r="C7067" s="109"/>
      <c r="D7067" s="109"/>
      <c r="E7067" s="109"/>
      <c r="F7067" s="109"/>
      <c r="G7067" s="109"/>
      <c r="H7067" s="109"/>
      <c r="I7067" s="110"/>
    </row>
    <row r="7068" spans="2:9">
      <c r="B7068" s="109"/>
      <c r="C7068" s="109"/>
      <c r="D7068" s="109"/>
      <c r="E7068" s="109"/>
      <c r="F7068" s="109"/>
      <c r="G7068" s="109"/>
      <c r="H7068" s="109"/>
      <c r="I7068" s="110"/>
    </row>
    <row r="7069" spans="2:9">
      <c r="B7069" s="109"/>
      <c r="C7069" s="109"/>
      <c r="D7069" s="109"/>
      <c r="E7069" s="109"/>
      <c r="F7069" s="109"/>
      <c r="G7069" s="109"/>
      <c r="H7069" s="109"/>
      <c r="I7069" s="110"/>
    </row>
    <row r="7070" spans="2:9">
      <c r="B7070" s="109"/>
      <c r="C7070" s="109"/>
      <c r="D7070" s="109"/>
      <c r="E7070" s="109"/>
      <c r="F7070" s="109"/>
      <c r="G7070" s="109"/>
      <c r="H7070" s="109"/>
      <c r="I7070" s="110"/>
    </row>
    <row r="7071" spans="2:9">
      <c r="B7071" s="109"/>
      <c r="C7071" s="109"/>
      <c r="D7071" s="109"/>
      <c r="E7071" s="109"/>
      <c r="F7071" s="109"/>
      <c r="G7071" s="109"/>
      <c r="H7071" s="109"/>
      <c r="I7071" s="110"/>
    </row>
    <row r="7072" spans="2:9">
      <c r="B7072" s="109"/>
      <c r="C7072" s="109"/>
      <c r="D7072" s="109"/>
      <c r="E7072" s="109"/>
      <c r="F7072" s="109"/>
      <c r="G7072" s="109"/>
      <c r="H7072" s="109"/>
      <c r="I7072" s="110"/>
    </row>
    <row r="7073" spans="2:9">
      <c r="B7073" s="109"/>
      <c r="C7073" s="109"/>
      <c r="D7073" s="109"/>
      <c r="E7073" s="109"/>
      <c r="F7073" s="109"/>
      <c r="G7073" s="109"/>
      <c r="H7073" s="109"/>
      <c r="I7073" s="110"/>
    </row>
    <row r="7074" spans="2:9">
      <c r="B7074" s="109"/>
      <c r="C7074" s="109"/>
      <c r="D7074" s="109"/>
      <c r="E7074" s="109"/>
      <c r="F7074" s="109"/>
      <c r="G7074" s="109"/>
      <c r="H7074" s="109"/>
      <c r="I7074" s="110"/>
    </row>
    <row r="7075" spans="2:9">
      <c r="B7075" s="109"/>
      <c r="C7075" s="109"/>
      <c r="D7075" s="109"/>
      <c r="E7075" s="109"/>
      <c r="F7075" s="109"/>
      <c r="G7075" s="109"/>
      <c r="H7075" s="109"/>
      <c r="I7075" s="110"/>
    </row>
    <row r="7076" spans="2:9">
      <c r="B7076" s="109"/>
      <c r="C7076" s="109"/>
      <c r="D7076" s="109"/>
      <c r="E7076" s="109"/>
      <c r="F7076" s="109"/>
      <c r="G7076" s="109"/>
      <c r="H7076" s="109"/>
      <c r="I7076" s="110"/>
    </row>
    <row r="7077" spans="2:9">
      <c r="B7077" s="109"/>
      <c r="C7077" s="109"/>
      <c r="D7077" s="109"/>
      <c r="E7077" s="109"/>
      <c r="F7077" s="109"/>
      <c r="G7077" s="109"/>
      <c r="H7077" s="109"/>
      <c r="I7077" s="110"/>
    </row>
    <row r="7078" spans="2:9">
      <c r="B7078" s="109"/>
      <c r="C7078" s="109"/>
      <c r="D7078" s="109"/>
      <c r="E7078" s="109"/>
      <c r="F7078" s="109"/>
      <c r="G7078" s="109"/>
      <c r="H7078" s="109"/>
      <c r="I7078" s="110"/>
    </row>
    <row r="7079" spans="2:9">
      <c r="B7079" s="109"/>
      <c r="C7079" s="109"/>
      <c r="D7079" s="109"/>
      <c r="E7079" s="109"/>
      <c r="F7079" s="109"/>
      <c r="G7079" s="109"/>
      <c r="H7079" s="109"/>
      <c r="I7079" s="110"/>
    </row>
    <row r="7080" spans="2:9">
      <c r="B7080" s="109"/>
      <c r="C7080" s="109"/>
      <c r="D7080" s="109"/>
      <c r="E7080" s="109"/>
      <c r="F7080" s="109"/>
      <c r="G7080" s="109"/>
      <c r="H7080" s="109"/>
      <c r="I7080" s="110"/>
    </row>
    <row r="7081" spans="2:9">
      <c r="B7081" s="109"/>
      <c r="C7081" s="109"/>
      <c r="D7081" s="109"/>
      <c r="E7081" s="109"/>
      <c r="F7081" s="109"/>
      <c r="G7081" s="109"/>
      <c r="H7081" s="109"/>
      <c r="I7081" s="110"/>
    </row>
    <row r="7082" spans="2:9">
      <c r="B7082" s="109"/>
      <c r="C7082" s="109"/>
      <c r="D7082" s="109"/>
      <c r="E7082" s="109"/>
      <c r="F7082" s="109"/>
      <c r="G7082" s="109"/>
      <c r="H7082" s="109"/>
      <c r="I7082" s="110"/>
    </row>
    <row r="7083" spans="2:9">
      <c r="B7083" s="109"/>
      <c r="C7083" s="109"/>
      <c r="D7083" s="109"/>
      <c r="E7083" s="109"/>
      <c r="F7083" s="109"/>
      <c r="G7083" s="109"/>
      <c r="H7083" s="109"/>
      <c r="I7083" s="110"/>
    </row>
    <row r="7084" spans="2:9">
      <c r="B7084" s="109"/>
      <c r="C7084" s="109"/>
      <c r="D7084" s="109"/>
      <c r="E7084" s="109"/>
      <c r="F7084" s="109"/>
      <c r="G7084" s="109"/>
      <c r="H7084" s="109"/>
      <c r="I7084" s="110"/>
    </row>
    <row r="7085" spans="2:9">
      <c r="B7085" s="109"/>
      <c r="C7085" s="109"/>
      <c r="D7085" s="109"/>
      <c r="E7085" s="109"/>
      <c r="F7085" s="109"/>
      <c r="G7085" s="109"/>
      <c r="H7085" s="109"/>
      <c r="I7085" s="110"/>
    </row>
    <row r="7086" spans="2:9">
      <c r="B7086" s="109"/>
      <c r="C7086" s="109"/>
      <c r="D7086" s="109"/>
      <c r="E7086" s="109"/>
      <c r="F7086" s="109"/>
      <c r="G7086" s="109"/>
      <c r="H7086" s="109"/>
      <c r="I7086" s="110"/>
    </row>
    <row r="7087" spans="2:9">
      <c r="B7087" s="109"/>
      <c r="C7087" s="109"/>
      <c r="D7087" s="109"/>
      <c r="E7087" s="109"/>
      <c r="F7087" s="109"/>
      <c r="G7087" s="109"/>
      <c r="H7087" s="109"/>
      <c r="I7087" s="110"/>
    </row>
    <row r="7088" spans="2:9">
      <c r="B7088" s="109"/>
      <c r="C7088" s="109"/>
      <c r="D7088" s="109"/>
      <c r="E7088" s="109"/>
      <c r="F7088" s="109"/>
      <c r="G7088" s="109"/>
      <c r="H7088" s="109"/>
      <c r="I7088" s="110"/>
    </row>
    <row r="7089" spans="2:9">
      <c r="B7089" s="109"/>
      <c r="C7089" s="109"/>
      <c r="D7089" s="109"/>
      <c r="E7089" s="109"/>
      <c r="F7089" s="109"/>
      <c r="G7089" s="109"/>
      <c r="H7089" s="109"/>
      <c r="I7089" s="110"/>
    </row>
    <row r="7090" spans="2:9">
      <c r="B7090" s="109"/>
      <c r="C7090" s="109"/>
      <c r="D7090" s="109"/>
      <c r="E7090" s="109"/>
      <c r="F7090" s="109"/>
      <c r="G7090" s="109"/>
      <c r="H7090" s="109"/>
      <c r="I7090" s="110"/>
    </row>
    <row r="7091" spans="2:9">
      <c r="B7091" s="109"/>
      <c r="C7091" s="109"/>
      <c r="D7091" s="109"/>
      <c r="E7091" s="109"/>
      <c r="F7091" s="109"/>
      <c r="G7091" s="109"/>
      <c r="H7091" s="109"/>
      <c r="I7091" s="110"/>
    </row>
    <row r="7092" spans="2:9">
      <c r="B7092" s="109"/>
      <c r="C7092" s="109"/>
      <c r="D7092" s="109"/>
      <c r="E7092" s="109"/>
      <c r="F7092" s="109"/>
      <c r="G7092" s="109"/>
      <c r="H7092" s="109"/>
      <c r="I7092" s="110"/>
    </row>
    <row r="7093" spans="2:9">
      <c r="B7093" s="109"/>
      <c r="C7093" s="109"/>
      <c r="D7093" s="109"/>
      <c r="E7093" s="109"/>
      <c r="F7093" s="109"/>
      <c r="G7093" s="109"/>
      <c r="H7093" s="109"/>
      <c r="I7093" s="110"/>
    </row>
    <row r="7094" spans="2:9">
      <c r="B7094" s="109"/>
      <c r="C7094" s="109"/>
      <c r="D7094" s="109"/>
      <c r="E7094" s="109"/>
      <c r="F7094" s="109"/>
      <c r="G7094" s="109"/>
      <c r="H7094" s="109"/>
      <c r="I7094" s="110"/>
    </row>
    <row r="7095" spans="2:9">
      <c r="B7095" s="109"/>
      <c r="C7095" s="109"/>
      <c r="D7095" s="109"/>
      <c r="E7095" s="109"/>
      <c r="F7095" s="109"/>
      <c r="G7095" s="109"/>
      <c r="H7095" s="109"/>
      <c r="I7095" s="110"/>
    </row>
    <row r="7096" spans="2:9">
      <c r="B7096" s="109"/>
      <c r="C7096" s="109"/>
      <c r="D7096" s="109"/>
      <c r="E7096" s="109"/>
      <c r="F7096" s="109"/>
      <c r="G7096" s="109"/>
      <c r="H7096" s="109"/>
      <c r="I7096" s="110"/>
    </row>
    <row r="7097" spans="2:9">
      <c r="B7097" s="109"/>
      <c r="C7097" s="109"/>
      <c r="D7097" s="109"/>
      <c r="E7097" s="109"/>
      <c r="F7097" s="109"/>
      <c r="G7097" s="109"/>
      <c r="H7097" s="109"/>
      <c r="I7097" s="110"/>
    </row>
    <row r="7098" spans="2:9">
      <c r="B7098" s="109"/>
      <c r="C7098" s="109"/>
      <c r="D7098" s="109"/>
      <c r="E7098" s="109"/>
      <c r="F7098" s="109"/>
      <c r="G7098" s="109"/>
      <c r="H7098" s="109"/>
      <c r="I7098" s="110"/>
    </row>
    <row r="7099" spans="2:9">
      <c r="B7099" s="109"/>
      <c r="C7099" s="109"/>
      <c r="D7099" s="109"/>
      <c r="E7099" s="109"/>
      <c r="F7099" s="109"/>
      <c r="G7099" s="109"/>
      <c r="H7099" s="109"/>
      <c r="I7099" s="110"/>
    </row>
    <row r="7100" spans="2:9">
      <c r="B7100" s="109"/>
      <c r="C7100" s="109"/>
      <c r="D7100" s="109"/>
      <c r="E7100" s="109"/>
      <c r="F7100" s="109"/>
      <c r="G7100" s="109"/>
      <c r="H7100" s="109"/>
      <c r="I7100" s="110"/>
    </row>
    <row r="7101" spans="2:9">
      <c r="B7101" s="109"/>
      <c r="C7101" s="109"/>
      <c r="D7101" s="109"/>
      <c r="E7101" s="109"/>
      <c r="F7101" s="109"/>
      <c r="G7101" s="109"/>
      <c r="H7101" s="109"/>
      <c r="I7101" s="110"/>
    </row>
    <row r="7102" spans="2:9">
      <c r="B7102" s="109"/>
      <c r="C7102" s="109"/>
      <c r="D7102" s="109"/>
      <c r="E7102" s="109"/>
      <c r="F7102" s="109"/>
      <c r="G7102" s="109"/>
      <c r="H7102" s="109"/>
      <c r="I7102" s="110"/>
    </row>
    <row r="7103" spans="2:9">
      <c r="B7103" s="109"/>
      <c r="C7103" s="109"/>
      <c r="D7103" s="109"/>
      <c r="E7103" s="109"/>
      <c r="F7103" s="109"/>
      <c r="G7103" s="109"/>
      <c r="H7103" s="109"/>
      <c r="I7103" s="110"/>
    </row>
    <row r="7104" spans="2:9">
      <c r="B7104" s="109"/>
      <c r="C7104" s="109"/>
      <c r="D7104" s="109"/>
      <c r="E7104" s="109"/>
      <c r="F7104" s="109"/>
      <c r="G7104" s="109"/>
      <c r="H7104" s="109"/>
      <c r="I7104" s="110"/>
    </row>
    <row r="7105" spans="2:9">
      <c r="B7105" s="109"/>
      <c r="C7105" s="109"/>
      <c r="D7105" s="109"/>
      <c r="E7105" s="109"/>
      <c r="F7105" s="109"/>
      <c r="G7105" s="109"/>
      <c r="H7105" s="109"/>
      <c r="I7105" s="110"/>
    </row>
    <row r="7106" spans="2:9">
      <c r="B7106" s="109"/>
      <c r="C7106" s="109"/>
      <c r="D7106" s="109"/>
      <c r="E7106" s="109"/>
      <c r="F7106" s="109"/>
      <c r="G7106" s="109"/>
      <c r="H7106" s="109"/>
      <c r="I7106" s="110"/>
    </row>
    <row r="7107" spans="2:9">
      <c r="B7107" s="109"/>
      <c r="C7107" s="109"/>
      <c r="D7107" s="109"/>
      <c r="E7107" s="109"/>
      <c r="F7107" s="109"/>
      <c r="G7107" s="109"/>
      <c r="H7107" s="109"/>
      <c r="I7107" s="110"/>
    </row>
    <row r="7108" spans="2:9">
      <c r="B7108" s="109"/>
      <c r="C7108" s="109"/>
      <c r="D7108" s="109"/>
      <c r="E7108" s="109"/>
      <c r="F7108" s="109"/>
      <c r="G7108" s="109"/>
      <c r="H7108" s="109"/>
      <c r="I7108" s="110"/>
    </row>
    <row r="7109" spans="2:9">
      <c r="B7109" s="109"/>
      <c r="C7109" s="109"/>
      <c r="D7109" s="109"/>
      <c r="E7109" s="109"/>
      <c r="F7109" s="109"/>
      <c r="G7109" s="109"/>
      <c r="H7109" s="109"/>
      <c r="I7109" s="110"/>
    </row>
    <row r="7110" spans="2:9">
      <c r="B7110" s="109"/>
      <c r="C7110" s="109"/>
      <c r="D7110" s="109"/>
      <c r="E7110" s="109"/>
      <c r="F7110" s="109"/>
      <c r="G7110" s="109"/>
      <c r="H7110" s="109"/>
      <c r="I7110" s="110"/>
    </row>
    <row r="7111" spans="2:9">
      <c r="B7111" s="109"/>
      <c r="C7111" s="109"/>
      <c r="D7111" s="109"/>
      <c r="E7111" s="109"/>
      <c r="F7111" s="109"/>
      <c r="G7111" s="109"/>
      <c r="H7111" s="109"/>
      <c r="I7111" s="110"/>
    </row>
    <row r="7112" spans="2:9">
      <c r="B7112" s="109"/>
      <c r="C7112" s="109"/>
      <c r="D7112" s="109"/>
      <c r="E7112" s="109"/>
      <c r="F7112" s="109"/>
      <c r="G7112" s="109"/>
      <c r="H7112" s="109"/>
      <c r="I7112" s="110"/>
    </row>
    <row r="7113" spans="2:9">
      <c r="B7113" s="109"/>
      <c r="C7113" s="109"/>
      <c r="D7113" s="109"/>
      <c r="E7113" s="109"/>
      <c r="F7113" s="109"/>
      <c r="G7113" s="109"/>
      <c r="H7113" s="109"/>
      <c r="I7113" s="110"/>
    </row>
    <row r="7114" spans="2:9">
      <c r="B7114" s="109"/>
      <c r="C7114" s="109"/>
      <c r="D7114" s="109"/>
      <c r="E7114" s="109"/>
      <c r="F7114" s="109"/>
      <c r="G7114" s="109"/>
      <c r="H7114" s="109"/>
      <c r="I7114" s="110"/>
    </row>
    <row r="7115" spans="2:9">
      <c r="B7115" s="109"/>
      <c r="C7115" s="109"/>
      <c r="D7115" s="109"/>
      <c r="E7115" s="109"/>
      <c r="F7115" s="109"/>
      <c r="G7115" s="109"/>
      <c r="H7115" s="109"/>
      <c r="I7115" s="110"/>
    </row>
    <row r="7116" spans="2:9">
      <c r="B7116" s="109"/>
      <c r="C7116" s="109"/>
      <c r="D7116" s="109"/>
      <c r="E7116" s="109"/>
      <c r="F7116" s="109"/>
      <c r="G7116" s="109"/>
      <c r="H7116" s="109"/>
      <c r="I7116" s="110"/>
    </row>
    <row r="7117" spans="2:9">
      <c r="B7117" s="109"/>
      <c r="C7117" s="109"/>
      <c r="D7117" s="109"/>
      <c r="E7117" s="109"/>
      <c r="F7117" s="109"/>
      <c r="G7117" s="109"/>
      <c r="H7117" s="109"/>
      <c r="I7117" s="110"/>
    </row>
    <row r="7118" spans="2:9">
      <c r="B7118" s="109"/>
      <c r="C7118" s="109"/>
      <c r="D7118" s="109"/>
      <c r="E7118" s="109"/>
      <c r="F7118" s="109"/>
      <c r="G7118" s="109"/>
      <c r="H7118" s="109"/>
      <c r="I7118" s="110"/>
    </row>
    <row r="7119" spans="2:9">
      <c r="B7119" s="109"/>
      <c r="C7119" s="109"/>
      <c r="D7119" s="109"/>
      <c r="E7119" s="109"/>
      <c r="F7119" s="109"/>
      <c r="G7119" s="109"/>
      <c r="H7119" s="109"/>
      <c r="I7119" s="110"/>
    </row>
    <row r="7120" spans="2:9">
      <c r="B7120" s="109"/>
      <c r="C7120" s="109"/>
      <c r="D7120" s="109"/>
      <c r="E7120" s="109"/>
      <c r="F7120" s="109"/>
      <c r="G7120" s="109"/>
      <c r="H7120" s="109"/>
      <c r="I7120" s="110"/>
    </row>
    <row r="7121" spans="2:9">
      <c r="B7121" s="109"/>
      <c r="C7121" s="109"/>
      <c r="D7121" s="109"/>
      <c r="E7121" s="109"/>
      <c r="F7121" s="109"/>
      <c r="G7121" s="109"/>
      <c r="H7121" s="109"/>
      <c r="I7121" s="110"/>
    </row>
    <row r="7122" spans="2:9">
      <c r="B7122" s="109"/>
      <c r="C7122" s="109"/>
      <c r="D7122" s="109"/>
      <c r="E7122" s="109"/>
      <c r="F7122" s="109"/>
      <c r="G7122" s="109"/>
      <c r="H7122" s="109"/>
      <c r="I7122" s="110"/>
    </row>
    <row r="7123" spans="2:9">
      <c r="B7123" s="109"/>
      <c r="C7123" s="109"/>
      <c r="D7123" s="109"/>
      <c r="E7123" s="109"/>
      <c r="F7123" s="109"/>
      <c r="G7123" s="109"/>
      <c r="H7123" s="109"/>
      <c r="I7123" s="110"/>
    </row>
    <row r="7124" spans="2:9">
      <c r="B7124" s="109"/>
      <c r="C7124" s="109"/>
      <c r="D7124" s="109"/>
      <c r="E7124" s="109"/>
      <c r="F7124" s="109"/>
      <c r="G7124" s="109"/>
      <c r="H7124" s="109"/>
      <c r="I7124" s="110"/>
    </row>
    <row r="7125" spans="2:9">
      <c r="B7125" s="109"/>
      <c r="C7125" s="109"/>
      <c r="D7125" s="109"/>
      <c r="E7125" s="109"/>
      <c r="F7125" s="109"/>
      <c r="G7125" s="109"/>
      <c r="H7125" s="109"/>
      <c r="I7125" s="110"/>
    </row>
    <row r="7126" spans="2:9">
      <c r="B7126" s="109"/>
      <c r="C7126" s="109"/>
      <c r="D7126" s="109"/>
      <c r="E7126" s="109"/>
      <c r="F7126" s="109"/>
      <c r="G7126" s="109"/>
      <c r="H7126" s="109"/>
      <c r="I7126" s="110"/>
    </row>
    <row r="7127" spans="2:9">
      <c r="B7127" s="109"/>
      <c r="C7127" s="109"/>
      <c r="D7127" s="109"/>
      <c r="E7127" s="109"/>
      <c r="F7127" s="109"/>
      <c r="G7127" s="109"/>
      <c r="H7127" s="109"/>
      <c r="I7127" s="110"/>
    </row>
    <row r="7128" spans="2:9">
      <c r="B7128" s="109"/>
      <c r="C7128" s="109"/>
      <c r="D7128" s="109"/>
      <c r="E7128" s="109"/>
      <c r="F7128" s="109"/>
      <c r="G7128" s="109"/>
      <c r="H7128" s="109"/>
      <c r="I7128" s="110"/>
    </row>
    <row r="7129" spans="2:9">
      <c r="B7129" s="109"/>
      <c r="C7129" s="109"/>
      <c r="D7129" s="109"/>
      <c r="E7129" s="109"/>
      <c r="F7129" s="109"/>
      <c r="G7129" s="109"/>
      <c r="H7129" s="109"/>
      <c r="I7129" s="110"/>
    </row>
    <row r="7130" spans="2:9">
      <c r="B7130" s="109"/>
      <c r="C7130" s="109"/>
      <c r="D7130" s="109"/>
      <c r="E7130" s="109"/>
      <c r="F7130" s="109"/>
      <c r="G7130" s="109"/>
      <c r="H7130" s="109"/>
      <c r="I7130" s="110"/>
    </row>
    <row r="7131" spans="2:9">
      <c r="B7131" s="109"/>
      <c r="C7131" s="109"/>
      <c r="D7131" s="109"/>
      <c r="E7131" s="109"/>
      <c r="F7131" s="109"/>
      <c r="G7131" s="109"/>
      <c r="H7131" s="109"/>
      <c r="I7131" s="110"/>
    </row>
    <row r="7132" spans="2:9">
      <c r="B7132" s="109"/>
      <c r="C7132" s="109"/>
      <c r="D7132" s="109"/>
      <c r="E7132" s="109"/>
      <c r="F7132" s="109"/>
      <c r="G7132" s="109"/>
      <c r="H7132" s="109"/>
      <c r="I7132" s="110"/>
    </row>
    <row r="7133" spans="2:9">
      <c r="B7133" s="109"/>
      <c r="C7133" s="109"/>
      <c r="D7133" s="109"/>
      <c r="E7133" s="109"/>
      <c r="F7133" s="109"/>
      <c r="G7133" s="109"/>
      <c r="H7133" s="109"/>
      <c r="I7133" s="110"/>
    </row>
    <row r="7134" spans="2:9">
      <c r="B7134" s="109"/>
      <c r="C7134" s="109"/>
      <c r="D7134" s="109"/>
      <c r="E7134" s="109"/>
      <c r="F7134" s="109"/>
      <c r="G7134" s="109"/>
      <c r="H7134" s="109"/>
      <c r="I7134" s="110"/>
    </row>
    <row r="7135" spans="2:9">
      <c r="B7135" s="109"/>
      <c r="C7135" s="109"/>
      <c r="D7135" s="109"/>
      <c r="E7135" s="109"/>
      <c r="F7135" s="109"/>
      <c r="G7135" s="109"/>
      <c r="H7135" s="109"/>
      <c r="I7135" s="110"/>
    </row>
    <row r="7136" spans="2:9">
      <c r="B7136" s="109"/>
      <c r="C7136" s="109"/>
      <c r="D7136" s="109"/>
      <c r="E7136" s="109"/>
      <c r="F7136" s="109"/>
      <c r="G7136" s="109"/>
      <c r="H7136" s="109"/>
      <c r="I7136" s="110"/>
    </row>
    <row r="7137" spans="2:9">
      <c r="B7137" s="109"/>
      <c r="C7137" s="109"/>
      <c r="D7137" s="109"/>
      <c r="E7137" s="109"/>
      <c r="F7137" s="109"/>
      <c r="G7137" s="109"/>
      <c r="H7137" s="109"/>
      <c r="I7137" s="110"/>
    </row>
    <row r="7138" spans="2:9">
      <c r="B7138" s="109"/>
      <c r="C7138" s="109"/>
      <c r="D7138" s="109"/>
      <c r="E7138" s="109"/>
      <c r="F7138" s="109"/>
      <c r="G7138" s="109"/>
      <c r="H7138" s="109"/>
      <c r="I7138" s="110"/>
    </row>
    <row r="7139" spans="2:9">
      <c r="B7139" s="109"/>
      <c r="C7139" s="109"/>
      <c r="D7139" s="109"/>
      <c r="E7139" s="109"/>
      <c r="F7139" s="109"/>
      <c r="G7139" s="109"/>
      <c r="H7139" s="109"/>
      <c r="I7139" s="110"/>
    </row>
    <row r="7140" spans="2:9">
      <c r="B7140" s="109"/>
      <c r="C7140" s="109"/>
      <c r="D7140" s="109"/>
      <c r="E7140" s="109"/>
      <c r="F7140" s="109"/>
      <c r="G7140" s="109"/>
      <c r="H7140" s="109"/>
      <c r="I7140" s="110"/>
    </row>
    <row r="7141" spans="2:9">
      <c r="B7141" s="109"/>
      <c r="C7141" s="109"/>
      <c r="D7141" s="109"/>
      <c r="E7141" s="109"/>
      <c r="F7141" s="109"/>
      <c r="G7141" s="109"/>
      <c r="H7141" s="109"/>
      <c r="I7141" s="110"/>
    </row>
    <row r="7142" spans="2:9">
      <c r="B7142" s="109"/>
      <c r="C7142" s="109"/>
      <c r="D7142" s="109"/>
      <c r="E7142" s="109"/>
      <c r="F7142" s="109"/>
      <c r="G7142" s="109"/>
      <c r="H7142" s="109"/>
      <c r="I7142" s="110"/>
    </row>
    <row r="7143" spans="2:9">
      <c r="B7143" s="109"/>
      <c r="C7143" s="109"/>
      <c r="D7143" s="109"/>
      <c r="E7143" s="109"/>
      <c r="F7143" s="109"/>
      <c r="G7143" s="109"/>
      <c r="H7143" s="109"/>
      <c r="I7143" s="110"/>
    </row>
    <row r="7144" spans="2:9">
      <c r="B7144" s="109"/>
      <c r="C7144" s="109"/>
      <c r="D7144" s="109"/>
      <c r="E7144" s="109"/>
      <c r="F7144" s="109"/>
      <c r="G7144" s="109"/>
      <c r="H7144" s="109"/>
      <c r="I7144" s="110"/>
    </row>
    <row r="7145" spans="2:9">
      <c r="B7145" s="109"/>
      <c r="C7145" s="109"/>
      <c r="D7145" s="109"/>
      <c r="E7145" s="109"/>
      <c r="F7145" s="109"/>
      <c r="G7145" s="109"/>
      <c r="H7145" s="109"/>
      <c r="I7145" s="110"/>
    </row>
    <row r="7146" spans="2:9">
      <c r="B7146" s="109"/>
      <c r="C7146" s="109"/>
      <c r="D7146" s="109"/>
      <c r="E7146" s="109"/>
      <c r="F7146" s="109"/>
      <c r="G7146" s="109"/>
      <c r="H7146" s="109"/>
      <c r="I7146" s="110"/>
    </row>
    <row r="7147" spans="2:9">
      <c r="B7147" s="109"/>
      <c r="C7147" s="109"/>
      <c r="D7147" s="109"/>
      <c r="E7147" s="109"/>
      <c r="F7147" s="109"/>
      <c r="G7147" s="109"/>
      <c r="H7147" s="109"/>
      <c r="I7147" s="110"/>
    </row>
    <row r="7148" spans="2:9">
      <c r="B7148" s="109"/>
      <c r="C7148" s="109"/>
      <c r="D7148" s="109"/>
      <c r="E7148" s="109"/>
      <c r="F7148" s="109"/>
      <c r="G7148" s="109"/>
      <c r="H7148" s="109"/>
      <c r="I7148" s="110"/>
    </row>
    <row r="7149" spans="2:9">
      <c r="B7149" s="109"/>
      <c r="C7149" s="109"/>
      <c r="D7149" s="109"/>
      <c r="E7149" s="109"/>
      <c r="F7149" s="109"/>
      <c r="G7149" s="109"/>
      <c r="H7149" s="109"/>
      <c r="I7149" s="110"/>
    </row>
    <row r="7150" spans="2:9">
      <c r="B7150" s="109"/>
      <c r="C7150" s="109"/>
      <c r="D7150" s="109"/>
      <c r="E7150" s="109"/>
      <c r="F7150" s="109"/>
      <c r="G7150" s="109"/>
      <c r="H7150" s="109"/>
      <c r="I7150" s="110"/>
    </row>
    <row r="7151" spans="2:9">
      <c r="B7151" s="109"/>
      <c r="C7151" s="109"/>
      <c r="D7151" s="109"/>
      <c r="E7151" s="109"/>
      <c r="F7151" s="109"/>
      <c r="G7151" s="109"/>
      <c r="H7151" s="109"/>
      <c r="I7151" s="110"/>
    </row>
    <row r="7152" spans="2:9">
      <c r="B7152" s="109"/>
      <c r="C7152" s="109"/>
      <c r="D7152" s="109"/>
      <c r="E7152" s="109"/>
      <c r="F7152" s="109"/>
      <c r="G7152" s="109"/>
      <c r="H7152" s="109"/>
      <c r="I7152" s="110"/>
    </row>
    <row r="7153" spans="2:9">
      <c r="B7153" s="109"/>
      <c r="C7153" s="109"/>
      <c r="D7153" s="109"/>
      <c r="E7153" s="109"/>
      <c r="F7153" s="109"/>
      <c r="G7153" s="109"/>
      <c r="H7153" s="109"/>
      <c r="I7153" s="110"/>
    </row>
    <row r="7154" spans="2:9">
      <c r="B7154" s="109"/>
      <c r="C7154" s="109"/>
      <c r="D7154" s="109"/>
      <c r="E7154" s="109"/>
      <c r="F7154" s="109"/>
      <c r="G7154" s="109"/>
      <c r="H7154" s="109"/>
      <c r="I7154" s="110"/>
    </row>
    <row r="7155" spans="2:9">
      <c r="B7155" s="109"/>
      <c r="C7155" s="109"/>
      <c r="D7155" s="109"/>
      <c r="E7155" s="109"/>
      <c r="F7155" s="109"/>
      <c r="G7155" s="109"/>
      <c r="H7155" s="109"/>
      <c r="I7155" s="110"/>
    </row>
    <row r="7156" spans="2:9">
      <c r="B7156" s="109"/>
      <c r="C7156" s="109"/>
      <c r="D7156" s="109"/>
      <c r="E7156" s="109"/>
      <c r="F7156" s="109"/>
      <c r="G7156" s="109"/>
      <c r="H7156" s="109"/>
      <c r="I7156" s="110"/>
    </row>
    <row r="7157" spans="2:9">
      <c r="B7157" s="109"/>
      <c r="C7157" s="109"/>
      <c r="D7157" s="109"/>
      <c r="E7157" s="109"/>
      <c r="F7157" s="109"/>
      <c r="G7157" s="109"/>
      <c r="H7157" s="109"/>
      <c r="I7157" s="110"/>
    </row>
    <row r="7158" spans="2:9">
      <c r="B7158" s="109"/>
      <c r="C7158" s="109"/>
      <c r="D7158" s="109"/>
      <c r="E7158" s="109"/>
      <c r="F7158" s="109"/>
      <c r="G7158" s="109"/>
      <c r="H7158" s="109"/>
      <c r="I7158" s="110"/>
    </row>
    <row r="7159" spans="2:9">
      <c r="B7159" s="109"/>
      <c r="C7159" s="109"/>
      <c r="D7159" s="109"/>
      <c r="E7159" s="109"/>
      <c r="F7159" s="109"/>
      <c r="G7159" s="109"/>
      <c r="H7159" s="109"/>
      <c r="I7159" s="110"/>
    </row>
    <row r="7160" spans="2:9">
      <c r="B7160" s="109"/>
      <c r="C7160" s="109"/>
      <c r="D7160" s="109"/>
      <c r="E7160" s="109"/>
      <c r="F7160" s="109"/>
      <c r="G7160" s="109"/>
      <c r="H7160" s="109"/>
      <c r="I7160" s="110"/>
    </row>
    <row r="7161" spans="2:9">
      <c r="B7161" s="109"/>
      <c r="C7161" s="109"/>
      <c r="D7161" s="109"/>
      <c r="E7161" s="109"/>
      <c r="F7161" s="109"/>
      <c r="G7161" s="109"/>
      <c r="H7161" s="109"/>
      <c r="I7161" s="110"/>
    </row>
    <row r="7162" spans="2:9">
      <c r="B7162" s="109"/>
      <c r="C7162" s="109"/>
      <c r="D7162" s="109"/>
      <c r="E7162" s="109"/>
      <c r="F7162" s="109"/>
      <c r="G7162" s="109"/>
      <c r="H7162" s="109"/>
      <c r="I7162" s="110"/>
    </row>
    <row r="7163" spans="2:9">
      <c r="B7163" s="109"/>
      <c r="C7163" s="109"/>
      <c r="D7163" s="109"/>
      <c r="E7163" s="109"/>
      <c r="F7163" s="109"/>
      <c r="G7163" s="109"/>
      <c r="H7163" s="109"/>
      <c r="I7163" s="110"/>
    </row>
    <row r="7164" spans="2:9">
      <c r="B7164" s="109"/>
      <c r="C7164" s="109"/>
      <c r="D7164" s="109"/>
      <c r="E7164" s="109"/>
      <c r="F7164" s="109"/>
      <c r="G7164" s="109"/>
      <c r="H7164" s="109"/>
      <c r="I7164" s="110"/>
    </row>
    <row r="7165" spans="2:9">
      <c r="B7165" s="109"/>
      <c r="C7165" s="109"/>
      <c r="D7165" s="109"/>
      <c r="E7165" s="109"/>
      <c r="F7165" s="109"/>
      <c r="G7165" s="109"/>
      <c r="H7165" s="109"/>
      <c r="I7165" s="110"/>
    </row>
    <row r="7166" spans="2:9">
      <c r="B7166" s="109"/>
      <c r="C7166" s="109"/>
      <c r="D7166" s="109"/>
      <c r="E7166" s="109"/>
      <c r="F7166" s="109"/>
      <c r="G7166" s="109"/>
      <c r="H7166" s="109"/>
      <c r="I7166" s="110"/>
    </row>
    <row r="7167" spans="2:9">
      <c r="B7167" s="109"/>
      <c r="C7167" s="109"/>
      <c r="D7167" s="109"/>
      <c r="E7167" s="109"/>
      <c r="F7167" s="109"/>
      <c r="G7167" s="109"/>
      <c r="H7167" s="109"/>
      <c r="I7167" s="110"/>
    </row>
    <row r="7168" spans="2:9">
      <c r="B7168" s="109"/>
      <c r="C7168" s="109"/>
      <c r="D7168" s="109"/>
      <c r="E7168" s="109"/>
      <c r="F7168" s="109"/>
      <c r="G7168" s="109"/>
      <c r="H7168" s="109"/>
      <c r="I7168" s="110"/>
    </row>
    <row r="7169" spans="2:9">
      <c r="B7169" s="109"/>
      <c r="C7169" s="109"/>
      <c r="D7169" s="109"/>
      <c r="E7169" s="109"/>
      <c r="F7169" s="109"/>
      <c r="G7169" s="109"/>
      <c r="H7169" s="109"/>
      <c r="I7169" s="110"/>
    </row>
    <row r="7170" spans="2:9">
      <c r="B7170" s="109"/>
      <c r="C7170" s="109"/>
      <c r="D7170" s="109"/>
      <c r="E7170" s="109"/>
      <c r="F7170" s="109"/>
      <c r="G7170" s="109"/>
      <c r="H7170" s="109"/>
      <c r="I7170" s="110"/>
    </row>
    <row r="7171" spans="2:9">
      <c r="B7171" s="109"/>
      <c r="C7171" s="109"/>
      <c r="D7171" s="109"/>
      <c r="E7171" s="109"/>
      <c r="F7171" s="109"/>
      <c r="G7171" s="109"/>
      <c r="H7171" s="109"/>
      <c r="I7171" s="110"/>
    </row>
    <row r="7172" spans="2:9">
      <c r="B7172" s="109"/>
      <c r="C7172" s="109"/>
      <c r="D7172" s="109"/>
      <c r="E7172" s="109"/>
      <c r="F7172" s="109"/>
      <c r="G7172" s="109"/>
      <c r="H7172" s="109"/>
      <c r="I7172" s="110"/>
    </row>
    <row r="7173" spans="2:9">
      <c r="B7173" s="109"/>
      <c r="C7173" s="109"/>
      <c r="D7173" s="109"/>
      <c r="E7173" s="109"/>
      <c r="F7173" s="109"/>
      <c r="G7173" s="109"/>
      <c r="H7173" s="109"/>
      <c r="I7173" s="110"/>
    </row>
    <row r="7174" spans="2:9">
      <c r="B7174" s="109"/>
      <c r="C7174" s="109"/>
      <c r="D7174" s="109"/>
      <c r="E7174" s="109"/>
      <c r="F7174" s="109"/>
      <c r="G7174" s="109"/>
      <c r="H7174" s="109"/>
      <c r="I7174" s="110"/>
    </row>
    <row r="7175" spans="2:9">
      <c r="B7175" s="109"/>
      <c r="C7175" s="109"/>
      <c r="D7175" s="109"/>
      <c r="E7175" s="109"/>
      <c r="F7175" s="109"/>
      <c r="G7175" s="109"/>
      <c r="H7175" s="109"/>
      <c r="I7175" s="110"/>
    </row>
    <row r="7176" spans="2:9">
      <c r="B7176" s="109"/>
      <c r="C7176" s="109"/>
      <c r="D7176" s="109"/>
      <c r="E7176" s="109"/>
      <c r="F7176" s="109"/>
      <c r="G7176" s="109"/>
      <c r="H7176" s="109"/>
      <c r="I7176" s="110"/>
    </row>
    <row r="7177" spans="2:9">
      <c r="B7177" s="109"/>
      <c r="C7177" s="109"/>
      <c r="D7177" s="109"/>
      <c r="E7177" s="109"/>
      <c r="F7177" s="109"/>
      <c r="G7177" s="109"/>
      <c r="H7177" s="109"/>
      <c r="I7177" s="110"/>
    </row>
    <row r="7178" spans="2:9">
      <c r="B7178" s="109"/>
      <c r="C7178" s="109"/>
      <c r="D7178" s="109"/>
      <c r="E7178" s="109"/>
      <c r="F7178" s="109"/>
      <c r="G7178" s="109"/>
      <c r="H7178" s="109"/>
      <c r="I7178" s="110"/>
    </row>
    <row r="7179" spans="2:9">
      <c r="B7179" s="109"/>
      <c r="C7179" s="109"/>
      <c r="D7179" s="109"/>
      <c r="E7179" s="109"/>
      <c r="F7179" s="109"/>
      <c r="G7179" s="109"/>
      <c r="H7179" s="109"/>
      <c r="I7179" s="110"/>
    </row>
    <row r="7180" spans="2:9">
      <c r="B7180" s="109"/>
      <c r="C7180" s="109"/>
      <c r="D7180" s="109"/>
      <c r="E7180" s="109"/>
      <c r="F7180" s="109"/>
      <c r="G7180" s="109"/>
      <c r="H7180" s="109"/>
      <c r="I7180" s="110"/>
    </row>
    <row r="7181" spans="2:9">
      <c r="B7181" s="109"/>
      <c r="C7181" s="109"/>
      <c r="D7181" s="109"/>
      <c r="E7181" s="109"/>
      <c r="F7181" s="109"/>
      <c r="G7181" s="109"/>
      <c r="H7181" s="109"/>
      <c r="I7181" s="110"/>
    </row>
    <row r="7182" spans="2:9">
      <c r="B7182" s="109"/>
      <c r="C7182" s="109"/>
      <c r="D7182" s="109"/>
      <c r="E7182" s="109"/>
      <c r="F7182" s="109"/>
      <c r="G7182" s="109"/>
      <c r="H7182" s="109"/>
      <c r="I7182" s="110"/>
    </row>
    <row r="7183" spans="2:9">
      <c r="B7183" s="109"/>
      <c r="C7183" s="109"/>
      <c r="D7183" s="109"/>
      <c r="E7183" s="109"/>
      <c r="F7183" s="109"/>
      <c r="G7183" s="109"/>
      <c r="H7183" s="109"/>
      <c r="I7183" s="110"/>
    </row>
    <row r="7184" spans="2:9">
      <c r="B7184" s="109"/>
      <c r="C7184" s="109"/>
      <c r="D7184" s="109"/>
      <c r="E7184" s="109"/>
      <c r="F7184" s="109"/>
      <c r="G7184" s="109"/>
      <c r="H7184" s="109"/>
      <c r="I7184" s="110"/>
    </row>
    <row r="7185" spans="2:9">
      <c r="B7185" s="109"/>
      <c r="C7185" s="109"/>
      <c r="D7185" s="109"/>
      <c r="E7185" s="109"/>
      <c r="F7185" s="109"/>
      <c r="G7185" s="109"/>
      <c r="H7185" s="109"/>
      <c r="I7185" s="110"/>
    </row>
    <row r="7186" spans="2:9">
      <c r="B7186" s="109"/>
      <c r="C7186" s="109"/>
      <c r="D7186" s="109"/>
      <c r="E7186" s="109"/>
      <c r="F7186" s="109"/>
      <c r="G7186" s="109"/>
      <c r="H7186" s="109"/>
      <c r="I7186" s="110"/>
    </row>
    <row r="7187" spans="2:9">
      <c r="B7187" s="109"/>
      <c r="C7187" s="109"/>
      <c r="D7187" s="109"/>
      <c r="E7187" s="109"/>
      <c r="F7187" s="109"/>
      <c r="G7187" s="109"/>
      <c r="H7187" s="109"/>
      <c r="I7187" s="110"/>
    </row>
    <row r="7188" spans="2:9">
      <c r="B7188" s="109"/>
      <c r="C7188" s="109"/>
      <c r="D7188" s="109"/>
      <c r="E7188" s="109"/>
      <c r="F7188" s="109"/>
      <c r="G7188" s="109"/>
      <c r="H7188" s="109"/>
      <c r="I7188" s="110"/>
    </row>
    <row r="7189" spans="2:9">
      <c r="B7189" s="109"/>
      <c r="C7189" s="109"/>
      <c r="D7189" s="109"/>
      <c r="E7189" s="109"/>
      <c r="F7189" s="109"/>
      <c r="G7189" s="109"/>
      <c r="H7189" s="109"/>
      <c r="I7189" s="110"/>
    </row>
    <row r="7190" spans="2:9">
      <c r="B7190" s="109"/>
      <c r="C7190" s="109"/>
      <c r="D7190" s="109"/>
      <c r="E7190" s="109"/>
      <c r="F7190" s="109"/>
      <c r="G7190" s="109"/>
      <c r="H7190" s="109"/>
      <c r="I7190" s="110"/>
    </row>
    <row r="7191" spans="2:9">
      <c r="B7191" s="109"/>
      <c r="C7191" s="109"/>
      <c r="D7191" s="109"/>
      <c r="E7191" s="109"/>
      <c r="F7191" s="109"/>
      <c r="G7191" s="109"/>
      <c r="H7191" s="109"/>
      <c r="I7191" s="110"/>
    </row>
    <row r="7192" spans="2:9">
      <c r="B7192" s="109"/>
      <c r="C7192" s="109"/>
      <c r="D7192" s="109"/>
      <c r="E7192" s="109"/>
      <c r="F7192" s="109"/>
      <c r="G7192" s="109"/>
      <c r="H7192" s="109"/>
      <c r="I7192" s="110"/>
    </row>
    <row r="7193" spans="2:9">
      <c r="B7193" s="109"/>
      <c r="C7193" s="109"/>
      <c r="D7193" s="109"/>
      <c r="E7193" s="109"/>
      <c r="F7193" s="109"/>
      <c r="G7193" s="109"/>
      <c r="H7193" s="109"/>
      <c r="I7193" s="110"/>
    </row>
    <row r="7194" spans="2:9">
      <c r="B7194" s="109"/>
      <c r="C7194" s="109"/>
      <c r="D7194" s="109"/>
      <c r="E7194" s="109"/>
      <c r="F7194" s="109"/>
      <c r="G7194" s="109"/>
      <c r="H7194" s="109"/>
      <c r="I7194" s="110"/>
    </row>
    <row r="7195" spans="2:9">
      <c r="B7195" s="109"/>
      <c r="C7195" s="109"/>
      <c r="D7195" s="109"/>
      <c r="E7195" s="109"/>
      <c r="F7195" s="109"/>
      <c r="G7195" s="109"/>
      <c r="H7195" s="109"/>
      <c r="I7195" s="110"/>
    </row>
    <row r="7196" spans="2:9">
      <c r="B7196" s="109"/>
      <c r="C7196" s="109"/>
      <c r="D7196" s="109"/>
      <c r="E7196" s="109"/>
      <c r="F7196" s="109"/>
      <c r="G7196" s="109"/>
      <c r="H7196" s="109"/>
      <c r="I7196" s="110"/>
    </row>
    <row r="7197" spans="2:9">
      <c r="B7197" s="109"/>
      <c r="C7197" s="109"/>
      <c r="D7197" s="109"/>
      <c r="E7197" s="109"/>
      <c r="F7197" s="109"/>
      <c r="G7197" s="109"/>
      <c r="H7197" s="109"/>
      <c r="I7197" s="110"/>
    </row>
    <row r="7198" spans="2:9">
      <c r="B7198" s="109"/>
      <c r="C7198" s="109"/>
      <c r="D7198" s="109"/>
      <c r="E7198" s="109"/>
      <c r="F7198" s="109"/>
      <c r="G7198" s="109"/>
      <c r="H7198" s="109"/>
      <c r="I7198" s="110"/>
    </row>
    <row r="7199" spans="2:9">
      <c r="B7199" s="109"/>
      <c r="C7199" s="109"/>
      <c r="D7199" s="109"/>
      <c r="E7199" s="109"/>
      <c r="F7199" s="109"/>
      <c r="G7199" s="109"/>
      <c r="H7199" s="109"/>
      <c r="I7199" s="110"/>
    </row>
    <row r="7200" spans="2:9">
      <c r="B7200" s="109"/>
      <c r="C7200" s="109"/>
      <c r="D7200" s="109"/>
      <c r="E7200" s="109"/>
      <c r="F7200" s="109"/>
      <c r="G7200" s="109"/>
      <c r="H7200" s="109"/>
      <c r="I7200" s="110"/>
    </row>
    <row r="7201" spans="2:9">
      <c r="B7201" s="109"/>
      <c r="C7201" s="109"/>
      <c r="D7201" s="109"/>
      <c r="E7201" s="109"/>
      <c r="F7201" s="109"/>
      <c r="G7201" s="109"/>
      <c r="H7201" s="109"/>
      <c r="I7201" s="110"/>
    </row>
    <row r="7202" spans="2:9">
      <c r="B7202" s="109"/>
      <c r="C7202" s="109"/>
      <c r="D7202" s="109"/>
      <c r="E7202" s="109"/>
      <c r="F7202" s="109"/>
      <c r="G7202" s="109"/>
      <c r="H7202" s="109"/>
      <c r="I7202" s="110"/>
    </row>
    <row r="7203" spans="2:9">
      <c r="B7203" s="109"/>
      <c r="C7203" s="109"/>
      <c r="D7203" s="109"/>
      <c r="E7203" s="109"/>
      <c r="F7203" s="109"/>
      <c r="G7203" s="109"/>
      <c r="H7203" s="109"/>
      <c r="I7203" s="110"/>
    </row>
    <row r="7204" spans="2:9">
      <c r="B7204" s="109"/>
      <c r="C7204" s="109"/>
      <c r="D7204" s="109"/>
      <c r="E7204" s="109"/>
      <c r="F7204" s="109"/>
      <c r="G7204" s="109"/>
      <c r="H7204" s="109"/>
      <c r="I7204" s="110"/>
    </row>
    <row r="7205" spans="2:9">
      <c r="B7205" s="109"/>
      <c r="C7205" s="109"/>
      <c r="D7205" s="109"/>
      <c r="E7205" s="109"/>
      <c r="F7205" s="109"/>
      <c r="G7205" s="109"/>
      <c r="H7205" s="109"/>
      <c r="I7205" s="110"/>
    </row>
    <row r="7206" spans="2:9">
      <c r="B7206" s="109"/>
      <c r="C7206" s="109"/>
      <c r="D7206" s="109"/>
      <c r="E7206" s="109"/>
      <c r="F7206" s="109"/>
      <c r="G7206" s="109"/>
      <c r="H7206" s="109"/>
      <c r="I7206" s="110"/>
    </row>
    <row r="7207" spans="2:9">
      <c r="B7207" s="109"/>
      <c r="C7207" s="109"/>
      <c r="D7207" s="109"/>
      <c r="E7207" s="109"/>
      <c r="F7207" s="109"/>
      <c r="G7207" s="109"/>
      <c r="H7207" s="109"/>
      <c r="I7207" s="110"/>
    </row>
    <row r="7208" spans="2:9">
      <c r="B7208" s="109"/>
      <c r="C7208" s="109"/>
      <c r="D7208" s="109"/>
      <c r="E7208" s="109"/>
      <c r="F7208" s="109"/>
      <c r="G7208" s="109"/>
      <c r="H7208" s="109"/>
      <c r="I7208" s="110"/>
    </row>
    <row r="7209" spans="2:9">
      <c r="B7209" s="109"/>
      <c r="C7209" s="109"/>
      <c r="D7209" s="109"/>
      <c r="E7209" s="109"/>
      <c r="F7209" s="109"/>
      <c r="G7209" s="109"/>
      <c r="H7209" s="109"/>
      <c r="I7209" s="110"/>
    </row>
    <row r="7210" spans="2:9">
      <c r="B7210" s="109"/>
      <c r="C7210" s="109"/>
      <c r="D7210" s="109"/>
      <c r="E7210" s="109"/>
      <c r="F7210" s="109"/>
      <c r="G7210" s="109"/>
      <c r="H7210" s="109"/>
      <c r="I7210" s="110"/>
    </row>
    <row r="7211" spans="2:9">
      <c r="B7211" s="109"/>
      <c r="C7211" s="109"/>
      <c r="D7211" s="109"/>
      <c r="E7211" s="109"/>
      <c r="F7211" s="109"/>
      <c r="G7211" s="109"/>
      <c r="H7211" s="109"/>
      <c r="I7211" s="110"/>
    </row>
    <row r="7212" spans="2:9">
      <c r="B7212" s="109"/>
      <c r="C7212" s="109"/>
      <c r="D7212" s="109"/>
      <c r="E7212" s="109"/>
      <c r="F7212" s="109"/>
      <c r="G7212" s="109"/>
      <c r="H7212" s="109"/>
      <c r="I7212" s="110"/>
    </row>
    <row r="7213" spans="2:9">
      <c r="B7213" s="109"/>
      <c r="C7213" s="109"/>
      <c r="D7213" s="109"/>
      <c r="E7213" s="109"/>
      <c r="F7213" s="109"/>
      <c r="G7213" s="109"/>
      <c r="H7213" s="109"/>
      <c r="I7213" s="110"/>
    </row>
    <row r="7214" spans="2:9">
      <c r="B7214" s="109"/>
      <c r="C7214" s="109"/>
      <c r="D7214" s="109"/>
      <c r="E7214" s="109"/>
      <c r="F7214" s="109"/>
      <c r="G7214" s="109"/>
      <c r="H7214" s="109"/>
      <c r="I7214" s="110"/>
    </row>
    <row r="7215" spans="2:9">
      <c r="B7215" s="109"/>
      <c r="C7215" s="109"/>
      <c r="D7215" s="109"/>
      <c r="E7215" s="109"/>
      <c r="F7215" s="109"/>
      <c r="G7215" s="109"/>
      <c r="H7215" s="109"/>
      <c r="I7215" s="110"/>
    </row>
    <row r="7216" spans="2:9">
      <c r="B7216" s="109"/>
      <c r="C7216" s="109"/>
      <c r="D7216" s="109"/>
      <c r="E7216" s="109"/>
      <c r="F7216" s="109"/>
      <c r="G7216" s="109"/>
      <c r="H7216" s="109"/>
      <c r="I7216" s="110"/>
    </row>
    <row r="7217" spans="2:9">
      <c r="B7217" s="109"/>
      <c r="C7217" s="109"/>
      <c r="D7217" s="109"/>
      <c r="E7217" s="109"/>
      <c r="F7217" s="109"/>
      <c r="G7217" s="109"/>
      <c r="H7217" s="109"/>
      <c r="I7217" s="110"/>
    </row>
    <row r="7218" spans="2:9">
      <c r="B7218" s="109"/>
      <c r="C7218" s="109"/>
      <c r="D7218" s="109"/>
      <c r="E7218" s="109"/>
      <c r="F7218" s="109"/>
      <c r="G7218" s="109"/>
      <c r="H7218" s="109"/>
      <c r="I7218" s="110"/>
    </row>
    <row r="7219" spans="2:9">
      <c r="B7219" s="109"/>
      <c r="C7219" s="109"/>
      <c r="D7219" s="109"/>
      <c r="E7219" s="109"/>
      <c r="F7219" s="109"/>
      <c r="G7219" s="109"/>
      <c r="H7219" s="109"/>
      <c r="I7219" s="110"/>
    </row>
    <row r="7220" spans="2:9">
      <c r="B7220" s="109"/>
      <c r="C7220" s="109"/>
      <c r="D7220" s="109"/>
      <c r="E7220" s="109"/>
      <c r="F7220" s="109"/>
      <c r="G7220" s="109"/>
      <c r="H7220" s="109"/>
      <c r="I7220" s="110"/>
    </row>
    <row r="7221" spans="2:9">
      <c r="B7221" s="109"/>
      <c r="C7221" s="109"/>
      <c r="D7221" s="109"/>
      <c r="E7221" s="109"/>
      <c r="F7221" s="109"/>
      <c r="G7221" s="109"/>
      <c r="H7221" s="109"/>
      <c r="I7221" s="110"/>
    </row>
    <row r="7222" spans="2:9">
      <c r="B7222" s="109"/>
      <c r="C7222" s="109"/>
      <c r="D7222" s="109"/>
      <c r="E7222" s="109"/>
      <c r="F7222" s="109"/>
      <c r="G7222" s="109"/>
      <c r="H7222" s="109"/>
      <c r="I7222" s="110"/>
    </row>
    <row r="7223" spans="2:9">
      <c r="B7223" s="109"/>
      <c r="C7223" s="109"/>
      <c r="D7223" s="109"/>
      <c r="E7223" s="109"/>
      <c r="F7223" s="109"/>
      <c r="G7223" s="109"/>
      <c r="H7223" s="109"/>
      <c r="I7223" s="110"/>
    </row>
    <row r="7224" spans="2:9">
      <c r="B7224" s="109"/>
      <c r="C7224" s="109"/>
      <c r="D7224" s="109"/>
      <c r="E7224" s="109"/>
      <c r="F7224" s="109"/>
      <c r="G7224" s="109"/>
      <c r="H7224" s="109"/>
      <c r="I7224" s="110"/>
    </row>
    <row r="7225" spans="2:9">
      <c r="B7225" s="109"/>
      <c r="C7225" s="109"/>
      <c r="D7225" s="109"/>
      <c r="E7225" s="109"/>
      <c r="F7225" s="109"/>
      <c r="G7225" s="109"/>
      <c r="H7225" s="109"/>
      <c r="I7225" s="110"/>
    </row>
    <row r="7226" spans="2:9">
      <c r="B7226" s="109"/>
      <c r="C7226" s="109"/>
      <c r="D7226" s="109"/>
      <c r="E7226" s="109"/>
      <c r="F7226" s="109"/>
      <c r="G7226" s="109"/>
      <c r="H7226" s="109"/>
      <c r="I7226" s="110"/>
    </row>
    <row r="7227" spans="2:9">
      <c r="B7227" s="109"/>
      <c r="C7227" s="109"/>
      <c r="D7227" s="109"/>
      <c r="E7227" s="109"/>
      <c r="F7227" s="109"/>
      <c r="G7227" s="109"/>
      <c r="H7227" s="109"/>
      <c r="I7227" s="110"/>
    </row>
    <row r="7228" spans="2:9">
      <c r="B7228" s="109"/>
      <c r="C7228" s="109"/>
      <c r="D7228" s="109"/>
      <c r="E7228" s="109"/>
      <c r="F7228" s="109"/>
      <c r="G7228" s="109"/>
      <c r="H7228" s="109"/>
      <c r="I7228" s="110"/>
    </row>
    <row r="7229" spans="2:9">
      <c r="B7229" s="109"/>
      <c r="C7229" s="109"/>
      <c r="D7229" s="109"/>
      <c r="E7229" s="109"/>
      <c r="F7229" s="109"/>
      <c r="G7229" s="109"/>
      <c r="H7229" s="109"/>
      <c r="I7229" s="110"/>
    </row>
    <row r="7230" spans="2:9">
      <c r="B7230" s="109"/>
      <c r="C7230" s="109"/>
      <c r="D7230" s="109"/>
      <c r="E7230" s="109"/>
      <c r="F7230" s="109"/>
      <c r="G7230" s="109"/>
      <c r="H7230" s="109"/>
      <c r="I7230" s="110"/>
    </row>
    <row r="7231" spans="2:9">
      <c r="B7231" s="109"/>
      <c r="C7231" s="109"/>
      <c r="D7231" s="109"/>
      <c r="E7231" s="109"/>
      <c r="F7231" s="109"/>
      <c r="G7231" s="109"/>
      <c r="H7231" s="109"/>
      <c r="I7231" s="110"/>
    </row>
    <row r="7232" spans="2:9">
      <c r="B7232" s="109"/>
      <c r="C7232" s="109"/>
      <c r="D7232" s="109"/>
      <c r="E7232" s="109"/>
      <c r="F7232" s="109"/>
      <c r="G7232" s="109"/>
      <c r="H7232" s="109"/>
      <c r="I7232" s="110"/>
    </row>
    <row r="7233" spans="2:9">
      <c r="B7233" s="109"/>
      <c r="C7233" s="109"/>
      <c r="D7233" s="109"/>
      <c r="E7233" s="109"/>
      <c r="F7233" s="109"/>
      <c r="G7233" s="109"/>
      <c r="H7233" s="109"/>
      <c r="I7233" s="110"/>
    </row>
    <row r="7234" spans="2:9">
      <c r="B7234" s="109"/>
      <c r="C7234" s="109"/>
      <c r="D7234" s="109"/>
      <c r="E7234" s="109"/>
      <c r="F7234" s="109"/>
      <c r="G7234" s="109"/>
      <c r="H7234" s="109"/>
      <c r="I7234" s="110"/>
    </row>
    <row r="7235" spans="2:9">
      <c r="B7235" s="109"/>
      <c r="C7235" s="109"/>
      <c r="D7235" s="109"/>
      <c r="E7235" s="109"/>
      <c r="F7235" s="109"/>
      <c r="G7235" s="109"/>
      <c r="H7235" s="109"/>
      <c r="I7235" s="110"/>
    </row>
    <row r="7236" spans="2:9">
      <c r="B7236" s="109"/>
      <c r="C7236" s="109"/>
      <c r="D7236" s="109"/>
      <c r="E7236" s="109"/>
      <c r="F7236" s="109"/>
      <c r="G7236" s="109"/>
      <c r="H7236" s="109"/>
      <c r="I7236" s="110"/>
    </row>
    <row r="7237" spans="2:9">
      <c r="B7237" s="109"/>
      <c r="C7237" s="109"/>
      <c r="D7237" s="109"/>
      <c r="E7237" s="109"/>
      <c r="F7237" s="109"/>
      <c r="G7237" s="109"/>
      <c r="H7237" s="109"/>
      <c r="I7237" s="110"/>
    </row>
    <row r="7238" spans="2:9">
      <c r="B7238" s="109"/>
      <c r="C7238" s="109"/>
      <c r="D7238" s="109"/>
      <c r="E7238" s="109"/>
      <c r="F7238" s="109"/>
      <c r="G7238" s="109"/>
      <c r="H7238" s="109"/>
      <c r="I7238" s="110"/>
    </row>
    <row r="7239" spans="2:9">
      <c r="B7239" s="109"/>
      <c r="C7239" s="109"/>
      <c r="D7239" s="109"/>
      <c r="E7239" s="109"/>
      <c r="F7239" s="109"/>
      <c r="G7239" s="109"/>
      <c r="H7239" s="109"/>
      <c r="I7239" s="110"/>
    </row>
    <row r="7240" spans="2:9">
      <c r="B7240" s="109"/>
      <c r="C7240" s="109"/>
      <c r="D7240" s="109"/>
      <c r="E7240" s="109"/>
      <c r="F7240" s="109"/>
      <c r="G7240" s="109"/>
      <c r="H7240" s="109"/>
      <c r="I7240" s="110"/>
    </row>
    <row r="7241" spans="2:9">
      <c r="B7241" s="109"/>
      <c r="C7241" s="109"/>
      <c r="D7241" s="109"/>
      <c r="E7241" s="109"/>
      <c r="F7241" s="109"/>
      <c r="G7241" s="109"/>
      <c r="H7241" s="109"/>
      <c r="I7241" s="110"/>
    </row>
    <row r="7242" spans="2:9">
      <c r="B7242" s="109"/>
      <c r="C7242" s="109"/>
      <c r="D7242" s="109"/>
      <c r="E7242" s="109"/>
      <c r="F7242" s="109"/>
      <c r="G7242" s="109"/>
      <c r="H7242" s="109"/>
      <c r="I7242" s="110"/>
    </row>
    <row r="7243" spans="2:9">
      <c r="B7243" s="109"/>
      <c r="C7243" s="109"/>
      <c r="D7243" s="109"/>
      <c r="E7243" s="109"/>
      <c r="F7243" s="109"/>
      <c r="G7243" s="109"/>
      <c r="H7243" s="109"/>
      <c r="I7243" s="110"/>
    </row>
    <row r="7244" spans="2:9">
      <c r="B7244" s="109"/>
      <c r="C7244" s="109"/>
      <c r="D7244" s="109"/>
      <c r="E7244" s="109"/>
      <c r="F7244" s="109"/>
      <c r="G7244" s="109"/>
      <c r="H7244" s="109"/>
      <c r="I7244" s="110"/>
    </row>
    <row r="7245" spans="2:9">
      <c r="B7245" s="109"/>
      <c r="C7245" s="109"/>
      <c r="D7245" s="109"/>
      <c r="E7245" s="109"/>
      <c r="F7245" s="109"/>
      <c r="G7245" s="109"/>
      <c r="H7245" s="109"/>
      <c r="I7245" s="110"/>
    </row>
    <row r="7246" spans="2:9">
      <c r="B7246" s="109"/>
      <c r="C7246" s="109"/>
      <c r="D7246" s="109"/>
      <c r="E7246" s="109"/>
      <c r="F7246" s="109"/>
      <c r="G7246" s="109"/>
      <c r="H7246" s="109"/>
      <c r="I7246" s="110"/>
    </row>
    <row r="7247" spans="2:9">
      <c r="B7247" s="109"/>
      <c r="C7247" s="109"/>
      <c r="D7247" s="109"/>
      <c r="E7247" s="109"/>
      <c r="F7247" s="109"/>
      <c r="G7247" s="109"/>
      <c r="H7247" s="109"/>
      <c r="I7247" s="110"/>
    </row>
    <row r="7248" spans="2:9">
      <c r="B7248" s="109"/>
      <c r="C7248" s="109"/>
      <c r="D7248" s="109"/>
      <c r="E7248" s="109"/>
      <c r="F7248" s="109"/>
      <c r="G7248" s="109"/>
      <c r="H7248" s="109"/>
      <c r="I7248" s="110"/>
    </row>
    <row r="7249" spans="2:9">
      <c r="B7249" s="109"/>
      <c r="C7249" s="109"/>
      <c r="D7249" s="109"/>
      <c r="E7249" s="109"/>
      <c r="F7249" s="109"/>
      <c r="G7249" s="109"/>
      <c r="H7249" s="109"/>
      <c r="I7249" s="110"/>
    </row>
    <row r="7250" spans="2:9">
      <c r="B7250" s="109"/>
      <c r="C7250" s="109"/>
      <c r="D7250" s="109"/>
      <c r="E7250" s="109"/>
      <c r="F7250" s="109"/>
      <c r="G7250" s="109"/>
      <c r="H7250" s="109"/>
      <c r="I7250" s="110"/>
    </row>
    <row r="7251" spans="2:9">
      <c r="B7251" s="109"/>
      <c r="C7251" s="109"/>
      <c r="D7251" s="109"/>
      <c r="E7251" s="109"/>
      <c r="F7251" s="109"/>
      <c r="G7251" s="109"/>
      <c r="H7251" s="109"/>
      <c r="I7251" s="110"/>
    </row>
    <row r="7252" spans="2:9">
      <c r="B7252" s="109"/>
      <c r="C7252" s="109"/>
      <c r="D7252" s="109"/>
      <c r="E7252" s="109"/>
      <c r="F7252" s="109"/>
      <c r="G7252" s="109"/>
      <c r="H7252" s="109"/>
      <c r="I7252" s="110"/>
    </row>
    <row r="7253" spans="2:9">
      <c r="B7253" s="109"/>
      <c r="C7253" s="109"/>
      <c r="D7253" s="109"/>
      <c r="E7253" s="109"/>
      <c r="F7253" s="109"/>
      <c r="G7253" s="109"/>
      <c r="H7253" s="109"/>
      <c r="I7253" s="110"/>
    </row>
    <row r="7254" spans="2:9">
      <c r="B7254" s="109"/>
      <c r="C7254" s="109"/>
      <c r="D7254" s="109"/>
      <c r="E7254" s="109"/>
      <c r="F7254" s="109"/>
      <c r="G7254" s="109"/>
      <c r="H7254" s="109"/>
      <c r="I7254" s="110"/>
    </row>
    <row r="7255" spans="2:9">
      <c r="B7255" s="109"/>
      <c r="C7255" s="109"/>
      <c r="D7255" s="109"/>
      <c r="E7255" s="109"/>
      <c r="F7255" s="109"/>
      <c r="G7255" s="109"/>
      <c r="H7255" s="109"/>
      <c r="I7255" s="110"/>
    </row>
    <row r="7256" spans="2:9">
      <c r="B7256" s="109"/>
      <c r="C7256" s="109"/>
      <c r="D7256" s="109"/>
      <c r="E7256" s="109"/>
      <c r="F7256" s="109"/>
      <c r="G7256" s="109"/>
      <c r="H7256" s="109"/>
      <c r="I7256" s="110"/>
    </row>
    <row r="7257" spans="2:9">
      <c r="B7257" s="109"/>
      <c r="C7257" s="109"/>
      <c r="D7257" s="109"/>
      <c r="E7257" s="109"/>
      <c r="F7257" s="109"/>
      <c r="G7257" s="109"/>
      <c r="H7257" s="109"/>
      <c r="I7257" s="110"/>
    </row>
    <row r="7258" spans="2:9">
      <c r="B7258" s="109"/>
      <c r="C7258" s="109"/>
      <c r="D7258" s="109"/>
      <c r="E7258" s="109"/>
      <c r="F7258" s="109"/>
      <c r="G7258" s="109"/>
      <c r="H7258" s="109"/>
      <c r="I7258" s="110"/>
    </row>
    <row r="7259" spans="2:9">
      <c r="B7259" s="109"/>
      <c r="C7259" s="109"/>
      <c r="D7259" s="109"/>
      <c r="E7259" s="109"/>
      <c r="F7259" s="109"/>
      <c r="G7259" s="109"/>
      <c r="H7259" s="109"/>
      <c r="I7259" s="110"/>
    </row>
    <row r="7260" spans="2:9">
      <c r="B7260" s="109"/>
      <c r="C7260" s="109"/>
      <c r="D7260" s="109"/>
      <c r="E7260" s="109"/>
      <c r="F7260" s="109"/>
      <c r="G7260" s="109"/>
      <c r="H7260" s="109"/>
      <c r="I7260" s="110"/>
    </row>
    <row r="7261" spans="2:9">
      <c r="B7261" s="109"/>
      <c r="C7261" s="109"/>
      <c r="D7261" s="109"/>
      <c r="E7261" s="109"/>
      <c r="F7261" s="109"/>
      <c r="G7261" s="109"/>
      <c r="H7261" s="109"/>
      <c r="I7261" s="110"/>
    </row>
    <row r="7262" spans="2:9">
      <c r="B7262" s="109"/>
      <c r="C7262" s="109"/>
      <c r="D7262" s="109"/>
      <c r="E7262" s="109"/>
      <c r="F7262" s="109"/>
      <c r="G7262" s="109"/>
      <c r="H7262" s="109"/>
      <c r="I7262" s="110"/>
    </row>
    <row r="7263" spans="2:9">
      <c r="B7263" s="109"/>
      <c r="C7263" s="109"/>
      <c r="D7263" s="109"/>
      <c r="E7263" s="109"/>
      <c r="F7263" s="109"/>
      <c r="G7263" s="109"/>
      <c r="H7263" s="109"/>
      <c r="I7263" s="110"/>
    </row>
    <row r="7264" spans="2:9">
      <c r="B7264" s="109"/>
      <c r="C7264" s="109"/>
      <c r="D7264" s="109"/>
      <c r="E7264" s="109"/>
      <c r="F7264" s="109"/>
      <c r="G7264" s="109"/>
      <c r="H7264" s="109"/>
      <c r="I7264" s="110"/>
    </row>
    <row r="7265" spans="2:9">
      <c r="B7265" s="109"/>
      <c r="C7265" s="109"/>
      <c r="D7265" s="109"/>
      <c r="E7265" s="109"/>
      <c r="F7265" s="109"/>
      <c r="G7265" s="109"/>
      <c r="H7265" s="109"/>
      <c r="I7265" s="110"/>
    </row>
    <row r="7266" spans="2:9">
      <c r="B7266" s="109"/>
      <c r="C7266" s="109"/>
      <c r="D7266" s="109"/>
      <c r="E7266" s="109"/>
      <c r="F7266" s="109"/>
      <c r="G7266" s="109"/>
      <c r="H7266" s="109"/>
      <c r="I7266" s="110"/>
    </row>
    <row r="7267" spans="2:9">
      <c r="B7267" s="109"/>
      <c r="C7267" s="109"/>
      <c r="D7267" s="109"/>
      <c r="E7267" s="109"/>
      <c r="F7267" s="109"/>
      <c r="G7267" s="109"/>
      <c r="H7267" s="109"/>
      <c r="I7267" s="110"/>
    </row>
    <row r="7268" spans="2:9">
      <c r="B7268" s="109"/>
      <c r="C7268" s="109"/>
      <c r="D7268" s="109"/>
      <c r="E7268" s="109"/>
      <c r="F7268" s="109"/>
      <c r="G7268" s="109"/>
      <c r="H7268" s="109"/>
      <c r="I7268" s="110"/>
    </row>
    <row r="7269" spans="2:9">
      <c r="B7269" s="109"/>
      <c r="C7269" s="109"/>
      <c r="D7269" s="109"/>
      <c r="E7269" s="109"/>
      <c r="F7269" s="109"/>
      <c r="G7269" s="109"/>
      <c r="H7269" s="109"/>
      <c r="I7269" s="110"/>
    </row>
    <row r="7270" spans="2:9">
      <c r="B7270" s="109"/>
      <c r="C7270" s="109"/>
      <c r="D7270" s="109"/>
      <c r="E7270" s="109"/>
      <c r="F7270" s="109"/>
      <c r="G7270" s="109"/>
      <c r="H7270" s="109"/>
      <c r="I7270" s="110"/>
    </row>
    <row r="7271" spans="2:9">
      <c r="B7271" s="109"/>
      <c r="C7271" s="109"/>
      <c r="D7271" s="109"/>
      <c r="E7271" s="109"/>
      <c r="F7271" s="109"/>
      <c r="G7271" s="109"/>
      <c r="H7271" s="109"/>
      <c r="I7271" s="110"/>
    </row>
    <row r="7272" spans="2:9">
      <c r="B7272" s="109"/>
      <c r="C7272" s="109"/>
      <c r="D7272" s="109"/>
      <c r="E7272" s="109"/>
      <c r="F7272" s="109"/>
      <c r="G7272" s="109"/>
      <c r="H7272" s="109"/>
      <c r="I7272" s="110"/>
    </row>
    <row r="7273" spans="2:9">
      <c r="B7273" s="109"/>
      <c r="C7273" s="109"/>
      <c r="D7273" s="109"/>
      <c r="E7273" s="109"/>
      <c r="F7273" s="109"/>
      <c r="G7273" s="109"/>
      <c r="H7273" s="109"/>
      <c r="I7273" s="110"/>
    </row>
    <row r="7274" spans="2:9">
      <c r="B7274" s="109"/>
      <c r="C7274" s="109"/>
      <c r="D7274" s="109"/>
      <c r="E7274" s="109"/>
      <c r="F7274" s="109"/>
      <c r="G7274" s="109"/>
      <c r="H7274" s="109"/>
      <c r="I7274" s="110"/>
    </row>
    <row r="7275" spans="2:9">
      <c r="B7275" s="109"/>
      <c r="C7275" s="109"/>
      <c r="D7275" s="109"/>
      <c r="E7275" s="109"/>
      <c r="F7275" s="109"/>
      <c r="G7275" s="109"/>
      <c r="H7275" s="109"/>
      <c r="I7275" s="110"/>
    </row>
    <row r="7276" spans="2:9">
      <c r="B7276" s="109"/>
      <c r="C7276" s="109"/>
      <c r="D7276" s="109"/>
      <c r="E7276" s="109"/>
      <c r="F7276" s="109"/>
      <c r="G7276" s="109"/>
      <c r="H7276" s="109"/>
      <c r="I7276" s="110"/>
    </row>
    <row r="7277" spans="2:9">
      <c r="B7277" s="109"/>
      <c r="C7277" s="109"/>
      <c r="D7277" s="109"/>
      <c r="E7277" s="109"/>
      <c r="F7277" s="109"/>
      <c r="G7277" s="109"/>
      <c r="H7277" s="109"/>
      <c r="I7277" s="110"/>
    </row>
    <row r="7278" spans="2:9">
      <c r="B7278" s="109"/>
      <c r="C7278" s="109"/>
      <c r="D7278" s="109"/>
      <c r="E7278" s="109"/>
      <c r="F7278" s="109"/>
      <c r="G7278" s="109"/>
      <c r="H7278" s="109"/>
      <c r="I7278" s="110"/>
    </row>
    <row r="7279" spans="2:9">
      <c r="B7279" s="109"/>
      <c r="C7279" s="109"/>
      <c r="D7279" s="109"/>
      <c r="E7279" s="109"/>
      <c r="F7279" s="109"/>
      <c r="G7279" s="109"/>
      <c r="H7279" s="109"/>
      <c r="I7279" s="110"/>
    </row>
    <row r="7280" spans="2:9">
      <c r="B7280" s="109"/>
      <c r="C7280" s="109"/>
      <c r="D7280" s="109"/>
      <c r="E7280" s="109"/>
      <c r="F7280" s="109"/>
      <c r="G7280" s="109"/>
      <c r="H7280" s="109"/>
      <c r="I7280" s="110"/>
    </row>
    <row r="7281" spans="2:9">
      <c r="B7281" s="109"/>
      <c r="C7281" s="109"/>
      <c r="D7281" s="109"/>
      <c r="E7281" s="109"/>
      <c r="F7281" s="109"/>
      <c r="G7281" s="109"/>
      <c r="H7281" s="109"/>
      <c r="I7281" s="110"/>
    </row>
    <row r="7282" spans="2:9">
      <c r="B7282" s="109"/>
      <c r="C7282" s="109"/>
      <c r="D7282" s="109"/>
      <c r="E7282" s="109"/>
      <c r="F7282" s="109"/>
      <c r="G7282" s="109"/>
      <c r="H7282" s="109"/>
      <c r="I7282" s="110"/>
    </row>
    <row r="7283" spans="2:9">
      <c r="B7283" s="109"/>
      <c r="C7283" s="109"/>
      <c r="D7283" s="109"/>
      <c r="E7283" s="109"/>
      <c r="F7283" s="109"/>
      <c r="G7283" s="109"/>
      <c r="H7283" s="109"/>
      <c r="I7283" s="110"/>
    </row>
    <row r="7284" spans="2:9">
      <c r="B7284" s="109"/>
      <c r="C7284" s="109"/>
      <c r="D7284" s="109"/>
      <c r="E7284" s="109"/>
      <c r="F7284" s="109"/>
      <c r="G7284" s="109"/>
      <c r="H7284" s="109"/>
      <c r="I7284" s="110"/>
    </row>
    <row r="7285" spans="2:9">
      <c r="B7285" s="109"/>
      <c r="C7285" s="109"/>
      <c r="D7285" s="109"/>
      <c r="E7285" s="109"/>
      <c r="F7285" s="109"/>
      <c r="G7285" s="109"/>
      <c r="H7285" s="109"/>
      <c r="I7285" s="110"/>
    </row>
    <row r="7286" spans="2:9">
      <c r="B7286" s="109"/>
      <c r="C7286" s="109"/>
      <c r="D7286" s="109"/>
      <c r="E7286" s="109"/>
      <c r="F7286" s="109"/>
      <c r="G7286" s="109"/>
      <c r="H7286" s="109"/>
      <c r="I7286" s="110"/>
    </row>
    <row r="7287" spans="2:9">
      <c r="B7287" s="109"/>
      <c r="C7287" s="109"/>
      <c r="D7287" s="109"/>
      <c r="E7287" s="109"/>
      <c r="F7287" s="109"/>
      <c r="G7287" s="109"/>
      <c r="H7287" s="109"/>
      <c r="I7287" s="110"/>
    </row>
    <row r="7288" spans="2:9">
      <c r="B7288" s="109"/>
      <c r="C7288" s="109"/>
      <c r="D7288" s="109"/>
      <c r="E7288" s="109"/>
      <c r="F7288" s="109"/>
      <c r="G7288" s="109"/>
      <c r="H7288" s="109"/>
      <c r="I7288" s="110"/>
    </row>
    <row r="7289" spans="2:9">
      <c r="B7289" s="109"/>
      <c r="C7289" s="109"/>
      <c r="D7289" s="109"/>
      <c r="E7289" s="109"/>
      <c r="F7289" s="109"/>
      <c r="G7289" s="109"/>
      <c r="H7289" s="109"/>
      <c r="I7289" s="110"/>
    </row>
    <row r="7290" spans="2:9">
      <c r="B7290" s="109"/>
      <c r="C7290" s="109"/>
      <c r="D7290" s="109"/>
      <c r="E7290" s="109"/>
      <c r="F7290" s="109"/>
      <c r="G7290" s="109"/>
      <c r="H7290" s="109"/>
      <c r="I7290" s="110"/>
    </row>
    <row r="7291" spans="2:9">
      <c r="B7291" s="109"/>
      <c r="C7291" s="109"/>
      <c r="D7291" s="109"/>
      <c r="E7291" s="109"/>
      <c r="F7291" s="109"/>
      <c r="G7291" s="109"/>
      <c r="H7291" s="109"/>
      <c r="I7291" s="110"/>
    </row>
    <row r="7292" spans="2:9">
      <c r="B7292" s="109"/>
      <c r="C7292" s="109"/>
      <c r="D7292" s="109"/>
      <c r="E7292" s="109"/>
      <c r="F7292" s="109"/>
      <c r="G7292" s="109"/>
      <c r="H7292" s="109"/>
      <c r="I7292" s="110"/>
    </row>
    <row r="7293" spans="2:9">
      <c r="B7293" s="109"/>
      <c r="C7293" s="109"/>
      <c r="D7293" s="109"/>
      <c r="E7293" s="109"/>
      <c r="F7293" s="109"/>
      <c r="G7293" s="109"/>
      <c r="H7293" s="109"/>
      <c r="I7293" s="110"/>
    </row>
    <row r="7294" spans="2:9">
      <c r="B7294" s="109"/>
      <c r="C7294" s="109"/>
      <c r="D7294" s="109"/>
      <c r="E7294" s="109"/>
      <c r="F7294" s="109"/>
      <c r="G7294" s="109"/>
      <c r="H7294" s="109"/>
      <c r="I7294" s="110"/>
    </row>
    <row r="7295" spans="2:9">
      <c r="B7295" s="109"/>
      <c r="C7295" s="109"/>
      <c r="D7295" s="109"/>
      <c r="E7295" s="109"/>
      <c r="F7295" s="109"/>
      <c r="G7295" s="109"/>
      <c r="H7295" s="109"/>
      <c r="I7295" s="110"/>
    </row>
    <row r="7296" spans="2:9">
      <c r="B7296" s="109"/>
      <c r="C7296" s="109"/>
      <c r="D7296" s="109"/>
      <c r="E7296" s="109"/>
      <c r="F7296" s="109"/>
      <c r="G7296" s="109"/>
      <c r="H7296" s="109"/>
      <c r="I7296" s="110"/>
    </row>
    <row r="7297" spans="2:9">
      <c r="B7297" s="109"/>
      <c r="C7297" s="109"/>
      <c r="D7297" s="109"/>
      <c r="E7297" s="109"/>
      <c r="F7297" s="109"/>
      <c r="G7297" s="109"/>
      <c r="H7297" s="109"/>
      <c r="I7297" s="110"/>
    </row>
    <row r="7298" spans="2:9">
      <c r="B7298" s="109"/>
      <c r="C7298" s="109"/>
      <c r="D7298" s="109"/>
      <c r="E7298" s="109"/>
      <c r="F7298" s="109"/>
      <c r="G7298" s="109"/>
      <c r="H7298" s="109"/>
      <c r="I7298" s="110"/>
    </row>
    <row r="7299" spans="2:9">
      <c r="B7299" s="109"/>
      <c r="C7299" s="109"/>
      <c r="D7299" s="109"/>
      <c r="E7299" s="109"/>
      <c r="F7299" s="109"/>
      <c r="G7299" s="109"/>
      <c r="H7299" s="109"/>
      <c r="I7299" s="110"/>
    </row>
    <row r="7300" spans="2:9">
      <c r="B7300" s="109"/>
      <c r="C7300" s="109"/>
      <c r="D7300" s="109"/>
      <c r="E7300" s="109"/>
      <c r="F7300" s="109"/>
      <c r="G7300" s="109"/>
      <c r="H7300" s="109"/>
      <c r="I7300" s="110"/>
    </row>
    <row r="7301" spans="2:9">
      <c r="B7301" s="109"/>
      <c r="C7301" s="109"/>
      <c r="D7301" s="109"/>
      <c r="E7301" s="109"/>
      <c r="F7301" s="109"/>
      <c r="G7301" s="109"/>
      <c r="H7301" s="109"/>
      <c r="I7301" s="110"/>
    </row>
    <row r="7302" spans="2:9">
      <c r="B7302" s="109"/>
      <c r="C7302" s="109"/>
      <c r="D7302" s="109"/>
      <c r="E7302" s="109"/>
      <c r="F7302" s="109"/>
      <c r="G7302" s="109"/>
      <c r="H7302" s="109"/>
      <c r="I7302" s="110"/>
    </row>
    <row r="7303" spans="2:9">
      <c r="B7303" s="109"/>
      <c r="C7303" s="109"/>
      <c r="D7303" s="109"/>
      <c r="E7303" s="109"/>
      <c r="F7303" s="109"/>
      <c r="G7303" s="109"/>
      <c r="H7303" s="109"/>
      <c r="I7303" s="110"/>
    </row>
    <row r="7304" spans="2:9">
      <c r="B7304" s="109"/>
      <c r="C7304" s="109"/>
      <c r="D7304" s="109"/>
      <c r="E7304" s="109"/>
      <c r="F7304" s="109"/>
      <c r="G7304" s="109"/>
      <c r="H7304" s="109"/>
      <c r="I7304" s="110"/>
    </row>
    <row r="7305" spans="2:9">
      <c r="B7305" s="109"/>
      <c r="C7305" s="109"/>
      <c r="D7305" s="109"/>
      <c r="E7305" s="109"/>
      <c r="F7305" s="109"/>
      <c r="G7305" s="109"/>
      <c r="H7305" s="109"/>
      <c r="I7305" s="110"/>
    </row>
    <row r="7306" spans="2:9">
      <c r="B7306" s="109"/>
      <c r="C7306" s="109"/>
      <c r="D7306" s="109"/>
      <c r="E7306" s="109"/>
      <c r="F7306" s="109"/>
      <c r="G7306" s="109"/>
      <c r="H7306" s="109"/>
      <c r="I7306" s="110"/>
    </row>
    <row r="7307" spans="2:9">
      <c r="B7307" s="109"/>
      <c r="C7307" s="109"/>
      <c r="D7307" s="109"/>
      <c r="E7307" s="109"/>
      <c r="F7307" s="109"/>
      <c r="G7307" s="109"/>
      <c r="H7307" s="109"/>
      <c r="I7307" s="110"/>
    </row>
    <row r="7308" spans="2:9">
      <c r="B7308" s="109"/>
      <c r="C7308" s="109"/>
      <c r="D7308" s="109"/>
      <c r="E7308" s="109"/>
      <c r="F7308" s="109"/>
      <c r="G7308" s="109"/>
      <c r="H7308" s="109"/>
      <c r="I7308" s="110"/>
    </row>
    <row r="7309" spans="2:9">
      <c r="B7309" s="109"/>
      <c r="C7309" s="109"/>
      <c r="D7309" s="109"/>
      <c r="E7309" s="109"/>
      <c r="F7309" s="109"/>
      <c r="G7309" s="109"/>
      <c r="H7309" s="109"/>
      <c r="I7309" s="110"/>
    </row>
    <row r="7310" spans="2:9">
      <c r="B7310" s="109"/>
      <c r="C7310" s="109"/>
      <c r="D7310" s="109"/>
      <c r="E7310" s="109"/>
      <c r="F7310" s="109"/>
      <c r="G7310" s="109"/>
      <c r="H7310" s="109"/>
      <c r="I7310" s="110"/>
    </row>
    <row r="7311" spans="2:9">
      <c r="B7311" s="109"/>
      <c r="C7311" s="109"/>
      <c r="D7311" s="109"/>
      <c r="E7311" s="109"/>
      <c r="F7311" s="109"/>
      <c r="G7311" s="109"/>
      <c r="H7311" s="109"/>
      <c r="I7311" s="110"/>
    </row>
    <row r="7312" spans="2:9">
      <c r="B7312" s="109"/>
      <c r="C7312" s="109"/>
      <c r="D7312" s="109"/>
      <c r="E7312" s="109"/>
      <c r="F7312" s="109"/>
      <c r="G7312" s="109"/>
      <c r="H7312" s="109"/>
      <c r="I7312" s="110"/>
    </row>
    <row r="7313" spans="2:9">
      <c r="B7313" s="109"/>
      <c r="C7313" s="109"/>
      <c r="D7313" s="109"/>
      <c r="E7313" s="109"/>
      <c r="F7313" s="109"/>
      <c r="G7313" s="109"/>
      <c r="H7313" s="109"/>
      <c r="I7313" s="110"/>
    </row>
    <row r="7314" spans="2:9">
      <c r="B7314" s="109"/>
      <c r="C7314" s="109"/>
      <c r="D7314" s="109"/>
      <c r="E7314" s="109"/>
      <c r="F7314" s="109"/>
      <c r="G7314" s="109"/>
      <c r="H7314" s="109"/>
      <c r="I7314" s="110"/>
    </row>
    <row r="7315" spans="2:9">
      <c r="B7315" s="109"/>
      <c r="C7315" s="109"/>
      <c r="D7315" s="109"/>
      <c r="E7315" s="109"/>
      <c r="F7315" s="109"/>
      <c r="G7315" s="109"/>
      <c r="H7315" s="109"/>
      <c r="I7315" s="110"/>
    </row>
    <row r="7316" spans="2:9">
      <c r="B7316" s="109"/>
      <c r="C7316" s="109"/>
      <c r="D7316" s="109"/>
      <c r="E7316" s="109"/>
      <c r="F7316" s="109"/>
      <c r="G7316" s="109"/>
      <c r="H7316" s="109"/>
      <c r="I7316" s="110"/>
    </row>
    <row r="7317" spans="2:9">
      <c r="B7317" s="109"/>
      <c r="C7317" s="109"/>
      <c r="D7317" s="109"/>
      <c r="E7317" s="109"/>
      <c r="F7317" s="109"/>
      <c r="G7317" s="109"/>
      <c r="H7317" s="109"/>
      <c r="I7317" s="110"/>
    </row>
    <row r="7318" spans="2:9">
      <c r="B7318" s="109"/>
      <c r="C7318" s="109"/>
      <c r="D7318" s="109"/>
      <c r="E7318" s="109"/>
      <c r="F7318" s="109"/>
      <c r="G7318" s="109"/>
      <c r="H7318" s="109"/>
      <c r="I7318" s="110"/>
    </row>
    <row r="7319" spans="2:9">
      <c r="B7319" s="109"/>
      <c r="C7319" s="109"/>
      <c r="D7319" s="109"/>
      <c r="E7319" s="109"/>
      <c r="F7319" s="109"/>
      <c r="G7319" s="109"/>
      <c r="H7319" s="109"/>
      <c r="I7319" s="110"/>
    </row>
    <row r="7320" spans="2:9">
      <c r="B7320" s="109"/>
      <c r="C7320" s="109"/>
      <c r="D7320" s="109"/>
      <c r="E7320" s="109"/>
      <c r="F7320" s="109"/>
      <c r="G7320" s="109"/>
      <c r="H7320" s="109"/>
      <c r="I7320" s="110"/>
    </row>
    <row r="7321" spans="2:9">
      <c r="B7321" s="109"/>
      <c r="C7321" s="109"/>
      <c r="D7321" s="109"/>
      <c r="E7321" s="109"/>
      <c r="F7321" s="109"/>
      <c r="G7321" s="109"/>
      <c r="H7321" s="109"/>
      <c r="I7321" s="110"/>
    </row>
    <row r="7322" spans="2:9">
      <c r="B7322" s="109"/>
      <c r="C7322" s="109"/>
      <c r="D7322" s="109"/>
      <c r="E7322" s="109"/>
      <c r="F7322" s="109"/>
      <c r="G7322" s="109"/>
      <c r="H7322" s="109"/>
      <c r="I7322" s="110"/>
    </row>
    <row r="7323" spans="2:9">
      <c r="B7323" s="109"/>
      <c r="C7323" s="109"/>
      <c r="D7323" s="109"/>
      <c r="E7323" s="109"/>
      <c r="F7323" s="109"/>
      <c r="G7323" s="109"/>
      <c r="H7323" s="109"/>
      <c r="I7323" s="110"/>
    </row>
    <row r="7324" spans="2:9">
      <c r="B7324" s="109"/>
      <c r="C7324" s="109"/>
      <c r="D7324" s="109"/>
      <c r="E7324" s="109"/>
      <c r="F7324" s="109"/>
      <c r="G7324" s="109"/>
      <c r="H7324" s="109"/>
      <c r="I7324" s="110"/>
    </row>
    <row r="7325" spans="2:9">
      <c r="B7325" s="109"/>
      <c r="C7325" s="109"/>
      <c r="D7325" s="109"/>
      <c r="E7325" s="109"/>
      <c r="F7325" s="109"/>
      <c r="G7325" s="109"/>
      <c r="H7325" s="109"/>
      <c r="I7325" s="110"/>
    </row>
    <row r="7326" spans="2:9">
      <c r="B7326" s="109"/>
      <c r="C7326" s="109"/>
      <c r="D7326" s="109"/>
      <c r="E7326" s="109"/>
      <c r="F7326" s="109"/>
      <c r="G7326" s="109"/>
      <c r="H7326" s="109"/>
      <c r="I7326" s="110"/>
    </row>
    <row r="7327" spans="2:9">
      <c r="B7327" s="109"/>
      <c r="C7327" s="109"/>
      <c r="D7327" s="109"/>
      <c r="E7327" s="109"/>
      <c r="F7327" s="109"/>
      <c r="G7327" s="109"/>
      <c r="H7327" s="109"/>
      <c r="I7327" s="110"/>
    </row>
    <row r="7328" spans="2:9">
      <c r="B7328" s="109"/>
      <c r="C7328" s="109"/>
      <c r="D7328" s="109"/>
      <c r="E7328" s="109"/>
      <c r="F7328" s="109"/>
      <c r="G7328" s="109"/>
      <c r="H7328" s="109"/>
      <c r="I7328" s="110"/>
    </row>
    <row r="7329" spans="2:9">
      <c r="B7329" s="109"/>
      <c r="C7329" s="109"/>
      <c r="D7329" s="109"/>
      <c r="E7329" s="109"/>
      <c r="F7329" s="109"/>
      <c r="G7329" s="109"/>
      <c r="H7329" s="109"/>
      <c r="I7329" s="110"/>
    </row>
    <row r="7330" spans="2:9">
      <c r="B7330" s="109"/>
      <c r="C7330" s="109"/>
      <c r="D7330" s="109"/>
      <c r="E7330" s="109"/>
      <c r="F7330" s="109"/>
      <c r="G7330" s="109"/>
      <c r="H7330" s="109"/>
      <c r="I7330" s="110"/>
    </row>
    <row r="7331" spans="2:9">
      <c r="B7331" s="109"/>
      <c r="C7331" s="109"/>
      <c r="D7331" s="109"/>
      <c r="E7331" s="109"/>
      <c r="F7331" s="109"/>
      <c r="G7331" s="109"/>
      <c r="H7331" s="109"/>
      <c r="I7331" s="110"/>
    </row>
    <row r="7332" spans="2:9">
      <c r="B7332" s="109"/>
      <c r="C7332" s="109"/>
      <c r="D7332" s="109"/>
      <c r="E7332" s="109"/>
      <c r="F7332" s="109"/>
      <c r="G7332" s="109"/>
      <c r="H7332" s="109"/>
      <c r="I7332" s="110"/>
    </row>
    <row r="7333" spans="2:9">
      <c r="B7333" s="109"/>
      <c r="C7333" s="109"/>
      <c r="D7333" s="109"/>
      <c r="E7333" s="109"/>
      <c r="F7333" s="109"/>
      <c r="G7333" s="109"/>
      <c r="H7333" s="109"/>
      <c r="I7333" s="110"/>
    </row>
    <row r="7334" spans="2:9">
      <c r="B7334" s="109"/>
      <c r="C7334" s="109"/>
      <c r="D7334" s="109"/>
      <c r="E7334" s="109"/>
      <c r="F7334" s="109"/>
      <c r="G7334" s="109"/>
      <c r="H7334" s="109"/>
      <c r="I7334" s="110"/>
    </row>
    <row r="7335" spans="2:9">
      <c r="B7335" s="109"/>
      <c r="C7335" s="109"/>
      <c r="D7335" s="109"/>
      <c r="E7335" s="109"/>
      <c r="F7335" s="109"/>
      <c r="G7335" s="109"/>
      <c r="H7335" s="109"/>
      <c r="I7335" s="110"/>
    </row>
    <row r="7336" spans="2:9">
      <c r="B7336" s="109"/>
      <c r="C7336" s="109"/>
      <c r="D7336" s="109"/>
      <c r="E7336" s="109"/>
      <c r="F7336" s="109"/>
      <c r="G7336" s="109"/>
      <c r="H7336" s="109"/>
      <c r="I7336" s="110"/>
    </row>
    <row r="7337" spans="2:9">
      <c r="B7337" s="109"/>
      <c r="C7337" s="109"/>
      <c r="D7337" s="109"/>
      <c r="E7337" s="109"/>
      <c r="F7337" s="109"/>
      <c r="G7337" s="109"/>
      <c r="H7337" s="109"/>
      <c r="I7337" s="110"/>
    </row>
    <row r="7338" spans="2:9">
      <c r="B7338" s="109"/>
      <c r="C7338" s="109"/>
      <c r="D7338" s="109"/>
      <c r="E7338" s="109"/>
      <c r="F7338" s="109"/>
      <c r="G7338" s="109"/>
      <c r="H7338" s="109"/>
      <c r="I7338" s="110"/>
    </row>
    <row r="7339" spans="2:9">
      <c r="B7339" s="109"/>
      <c r="C7339" s="109"/>
      <c r="D7339" s="109"/>
      <c r="E7339" s="109"/>
      <c r="F7339" s="109"/>
      <c r="G7339" s="109"/>
      <c r="H7339" s="109"/>
      <c r="I7339" s="110"/>
    </row>
    <row r="7340" spans="2:9">
      <c r="B7340" s="109"/>
      <c r="C7340" s="109"/>
      <c r="D7340" s="109"/>
      <c r="E7340" s="109"/>
      <c r="F7340" s="109"/>
      <c r="G7340" s="109"/>
      <c r="H7340" s="109"/>
      <c r="I7340" s="110"/>
    </row>
    <row r="7341" spans="2:9">
      <c r="B7341" s="109"/>
      <c r="C7341" s="109"/>
      <c r="D7341" s="109"/>
      <c r="E7341" s="109"/>
      <c r="F7341" s="109"/>
      <c r="G7341" s="109"/>
      <c r="H7341" s="109"/>
      <c r="I7341" s="110"/>
    </row>
    <row r="7342" spans="2:9">
      <c r="B7342" s="109"/>
      <c r="C7342" s="109"/>
      <c r="D7342" s="109"/>
      <c r="E7342" s="109"/>
      <c r="F7342" s="109"/>
      <c r="G7342" s="109"/>
      <c r="H7342" s="109"/>
      <c r="I7342" s="110"/>
    </row>
    <row r="7343" spans="2:9">
      <c r="B7343" s="109"/>
      <c r="C7343" s="109"/>
      <c r="D7343" s="109"/>
      <c r="E7343" s="109"/>
      <c r="F7343" s="109"/>
      <c r="G7343" s="109"/>
      <c r="H7343" s="109"/>
      <c r="I7343" s="110"/>
    </row>
    <row r="7344" spans="2:9">
      <c r="B7344" s="109"/>
      <c r="C7344" s="109"/>
      <c r="D7344" s="109"/>
      <c r="E7344" s="109"/>
      <c r="F7344" s="109"/>
      <c r="G7344" s="109"/>
      <c r="H7344" s="109"/>
      <c r="I7344" s="110"/>
    </row>
    <row r="7345" spans="2:9">
      <c r="B7345" s="109"/>
      <c r="C7345" s="109"/>
      <c r="D7345" s="109"/>
      <c r="E7345" s="109"/>
      <c r="F7345" s="109"/>
      <c r="G7345" s="109"/>
      <c r="H7345" s="109"/>
      <c r="I7345" s="110"/>
    </row>
    <row r="7346" spans="2:9">
      <c r="B7346" s="109"/>
      <c r="C7346" s="109"/>
      <c r="D7346" s="109"/>
      <c r="E7346" s="109"/>
      <c r="F7346" s="109"/>
      <c r="G7346" s="109"/>
      <c r="H7346" s="109"/>
      <c r="I7346" s="110"/>
    </row>
    <row r="7347" spans="2:9">
      <c r="B7347" s="109"/>
      <c r="C7347" s="109"/>
      <c r="D7347" s="109"/>
      <c r="E7347" s="109"/>
      <c r="F7347" s="109"/>
      <c r="G7347" s="109"/>
      <c r="H7347" s="109"/>
      <c r="I7347" s="110"/>
    </row>
    <row r="7348" spans="2:9">
      <c r="B7348" s="109"/>
      <c r="C7348" s="109"/>
      <c r="D7348" s="109"/>
      <c r="E7348" s="109"/>
      <c r="F7348" s="109"/>
      <c r="G7348" s="109"/>
      <c r="H7348" s="109"/>
      <c r="I7348" s="110"/>
    </row>
    <row r="7349" spans="2:9">
      <c r="B7349" s="109"/>
      <c r="C7349" s="109"/>
      <c r="D7349" s="109"/>
      <c r="E7349" s="109"/>
      <c r="F7349" s="109"/>
      <c r="G7349" s="109"/>
      <c r="H7349" s="109"/>
      <c r="I7349" s="110"/>
    </row>
    <row r="7350" spans="2:9">
      <c r="B7350" s="109"/>
      <c r="C7350" s="109"/>
      <c r="D7350" s="109"/>
      <c r="E7350" s="109"/>
      <c r="F7350" s="109"/>
      <c r="G7350" s="109"/>
      <c r="H7350" s="109"/>
      <c r="I7350" s="110"/>
    </row>
    <row r="7351" spans="2:9">
      <c r="B7351" s="109"/>
      <c r="C7351" s="109"/>
      <c r="D7351" s="109"/>
      <c r="E7351" s="109"/>
      <c r="F7351" s="109"/>
      <c r="G7351" s="109"/>
      <c r="H7351" s="109"/>
      <c r="I7351" s="110"/>
    </row>
    <row r="7352" spans="2:9">
      <c r="B7352" s="109"/>
      <c r="C7352" s="109"/>
      <c r="D7352" s="109"/>
      <c r="E7352" s="109"/>
      <c r="F7352" s="109"/>
      <c r="G7352" s="109"/>
      <c r="H7352" s="109"/>
      <c r="I7352" s="110"/>
    </row>
    <row r="7353" spans="2:9">
      <c r="B7353" s="109"/>
      <c r="C7353" s="109"/>
      <c r="D7353" s="109"/>
      <c r="E7353" s="109"/>
      <c r="F7353" s="109"/>
      <c r="G7353" s="109"/>
      <c r="H7353" s="109"/>
      <c r="I7353" s="110"/>
    </row>
    <row r="7354" spans="2:9">
      <c r="B7354" s="109"/>
      <c r="C7354" s="109"/>
      <c r="D7354" s="109"/>
      <c r="E7354" s="109"/>
      <c r="F7354" s="109"/>
      <c r="G7354" s="109"/>
      <c r="H7354" s="109"/>
      <c r="I7354" s="110"/>
    </row>
    <row r="7355" spans="2:9">
      <c r="B7355" s="109"/>
      <c r="C7355" s="109"/>
      <c r="D7355" s="109"/>
      <c r="E7355" s="109"/>
      <c r="F7355" s="109"/>
      <c r="G7355" s="109"/>
      <c r="H7355" s="109"/>
      <c r="I7355" s="110"/>
    </row>
    <row r="7356" spans="2:9">
      <c r="B7356" s="109"/>
      <c r="C7356" s="109"/>
      <c r="D7356" s="109"/>
      <c r="E7356" s="109"/>
      <c r="F7356" s="109"/>
      <c r="G7356" s="109"/>
      <c r="H7356" s="109"/>
      <c r="I7356" s="110"/>
    </row>
    <row r="7357" spans="2:9">
      <c r="B7357" s="109"/>
      <c r="C7357" s="109"/>
      <c r="D7357" s="109"/>
      <c r="E7357" s="109"/>
      <c r="F7357" s="109"/>
      <c r="G7357" s="109"/>
      <c r="H7357" s="109"/>
      <c r="I7357" s="110"/>
    </row>
    <row r="7358" spans="2:9">
      <c r="B7358" s="109"/>
      <c r="C7358" s="109"/>
      <c r="D7358" s="109"/>
      <c r="E7358" s="109"/>
      <c r="F7358" s="109"/>
      <c r="G7358" s="109"/>
      <c r="H7358" s="109"/>
      <c r="I7358" s="110"/>
    </row>
    <row r="7359" spans="2:9">
      <c r="B7359" s="109"/>
      <c r="C7359" s="109"/>
      <c r="D7359" s="109"/>
      <c r="E7359" s="109"/>
      <c r="F7359" s="109"/>
      <c r="G7359" s="109"/>
      <c r="H7359" s="109"/>
      <c r="I7359" s="110"/>
    </row>
    <row r="7360" spans="2:9">
      <c r="B7360" s="109"/>
      <c r="C7360" s="109"/>
      <c r="D7360" s="109"/>
      <c r="E7360" s="109"/>
      <c r="F7360" s="109"/>
      <c r="G7360" s="109"/>
      <c r="H7360" s="109"/>
      <c r="I7360" s="110"/>
    </row>
    <row r="7361" spans="2:9">
      <c r="B7361" s="109"/>
      <c r="C7361" s="109"/>
      <c r="D7361" s="109"/>
      <c r="E7361" s="109"/>
      <c r="F7361" s="109"/>
      <c r="G7361" s="109"/>
      <c r="H7361" s="109"/>
      <c r="I7361" s="110"/>
    </row>
    <row r="7362" spans="2:9">
      <c r="B7362" s="109"/>
      <c r="C7362" s="109"/>
      <c r="D7362" s="109"/>
      <c r="E7362" s="109"/>
      <c r="F7362" s="109"/>
      <c r="G7362" s="109"/>
      <c r="H7362" s="109"/>
      <c r="I7362" s="110"/>
    </row>
    <row r="7363" spans="2:9">
      <c r="B7363" s="109"/>
      <c r="C7363" s="109"/>
      <c r="D7363" s="109"/>
      <c r="E7363" s="109"/>
      <c r="F7363" s="109"/>
      <c r="G7363" s="109"/>
      <c r="H7363" s="109"/>
      <c r="I7363" s="110"/>
    </row>
    <row r="7364" spans="2:9">
      <c r="B7364" s="109"/>
      <c r="C7364" s="109"/>
      <c r="D7364" s="109"/>
      <c r="E7364" s="109"/>
      <c r="F7364" s="109"/>
      <c r="G7364" s="109"/>
      <c r="H7364" s="109"/>
      <c r="I7364" s="110"/>
    </row>
    <row r="7365" spans="2:9">
      <c r="B7365" s="109"/>
      <c r="C7365" s="109"/>
      <c r="D7365" s="109"/>
      <c r="E7365" s="109"/>
      <c r="F7365" s="109"/>
      <c r="G7365" s="109"/>
      <c r="H7365" s="109"/>
      <c r="I7365" s="110"/>
    </row>
    <row r="7366" spans="2:9">
      <c r="B7366" s="109"/>
      <c r="C7366" s="109"/>
      <c r="D7366" s="109"/>
      <c r="E7366" s="109"/>
      <c r="F7366" s="109"/>
      <c r="G7366" s="109"/>
      <c r="H7366" s="109"/>
      <c r="I7366" s="110"/>
    </row>
    <row r="7367" spans="2:9">
      <c r="B7367" s="109"/>
      <c r="C7367" s="109"/>
      <c r="D7367" s="109"/>
      <c r="E7367" s="109"/>
      <c r="F7367" s="109"/>
      <c r="G7367" s="109"/>
      <c r="H7367" s="109"/>
      <c r="I7367" s="110"/>
    </row>
    <row r="7368" spans="2:9">
      <c r="B7368" s="109"/>
      <c r="C7368" s="109"/>
      <c r="D7368" s="109"/>
      <c r="E7368" s="109"/>
      <c r="F7368" s="109"/>
      <c r="G7368" s="109"/>
      <c r="H7368" s="109"/>
      <c r="I7368" s="110"/>
    </row>
    <row r="7369" spans="2:9">
      <c r="B7369" s="109"/>
      <c r="C7369" s="109"/>
      <c r="D7369" s="109"/>
      <c r="E7369" s="109"/>
      <c r="F7369" s="109"/>
      <c r="G7369" s="109"/>
      <c r="H7369" s="109"/>
      <c r="I7369" s="110"/>
    </row>
    <row r="7370" spans="2:9">
      <c r="B7370" s="109"/>
      <c r="C7370" s="109"/>
      <c r="D7370" s="109"/>
      <c r="E7370" s="109"/>
      <c r="F7370" s="109"/>
      <c r="G7370" s="109"/>
      <c r="H7370" s="109"/>
      <c r="I7370" s="110"/>
    </row>
    <row r="7371" spans="2:9">
      <c r="B7371" s="109"/>
      <c r="C7371" s="109"/>
      <c r="D7371" s="109"/>
      <c r="E7371" s="109"/>
      <c r="F7371" s="109"/>
      <c r="G7371" s="109"/>
      <c r="H7371" s="109"/>
      <c r="I7371" s="110"/>
    </row>
    <row r="7372" spans="2:9">
      <c r="B7372" s="109"/>
      <c r="C7372" s="109"/>
      <c r="D7372" s="109"/>
      <c r="E7372" s="109"/>
      <c r="F7372" s="109"/>
      <c r="G7372" s="109"/>
      <c r="H7372" s="109"/>
      <c r="I7372" s="110"/>
    </row>
    <row r="7373" spans="2:9">
      <c r="B7373" s="109"/>
      <c r="C7373" s="109"/>
      <c r="D7373" s="109"/>
      <c r="E7373" s="109"/>
      <c r="F7373" s="109"/>
      <c r="G7373" s="109"/>
      <c r="H7373" s="109"/>
      <c r="I7373" s="110"/>
    </row>
    <row r="7374" spans="2:9">
      <c r="B7374" s="109"/>
      <c r="C7374" s="109"/>
      <c r="D7374" s="109"/>
      <c r="E7374" s="109"/>
      <c r="F7374" s="109"/>
      <c r="G7374" s="109"/>
      <c r="H7374" s="109"/>
      <c r="I7374" s="110"/>
    </row>
    <row r="7375" spans="2:9">
      <c r="B7375" s="109"/>
      <c r="C7375" s="109"/>
      <c r="D7375" s="109"/>
      <c r="E7375" s="109"/>
      <c r="F7375" s="109"/>
      <c r="G7375" s="109"/>
      <c r="H7375" s="109"/>
      <c r="I7375" s="110"/>
    </row>
    <row r="7376" spans="2:9">
      <c r="B7376" s="109"/>
      <c r="C7376" s="109"/>
      <c r="D7376" s="109"/>
      <c r="E7376" s="109"/>
      <c r="F7376" s="109"/>
      <c r="G7376" s="109"/>
      <c r="H7376" s="109"/>
      <c r="I7376" s="110"/>
    </row>
    <row r="7377" spans="2:9">
      <c r="B7377" s="109"/>
      <c r="C7377" s="109"/>
      <c r="D7377" s="109"/>
      <c r="E7377" s="109"/>
      <c r="F7377" s="109"/>
      <c r="G7377" s="109"/>
      <c r="H7377" s="109"/>
      <c r="I7377" s="110"/>
    </row>
    <row r="7378" spans="2:9">
      <c r="B7378" s="109"/>
      <c r="C7378" s="109"/>
      <c r="D7378" s="109"/>
      <c r="E7378" s="109"/>
      <c r="F7378" s="109"/>
      <c r="G7378" s="109"/>
      <c r="H7378" s="109"/>
      <c r="I7378" s="110"/>
    </row>
    <row r="7379" spans="2:9">
      <c r="B7379" s="109"/>
      <c r="C7379" s="109"/>
      <c r="D7379" s="109"/>
      <c r="E7379" s="109"/>
      <c r="F7379" s="109"/>
      <c r="G7379" s="109"/>
      <c r="H7379" s="109"/>
      <c r="I7379" s="110"/>
    </row>
    <row r="7380" spans="2:9">
      <c r="B7380" s="109"/>
      <c r="C7380" s="109"/>
      <c r="D7380" s="109"/>
      <c r="E7380" s="109"/>
      <c r="F7380" s="109"/>
      <c r="G7380" s="109"/>
      <c r="H7380" s="109"/>
      <c r="I7380" s="110"/>
    </row>
    <row r="7381" spans="2:9">
      <c r="B7381" s="109"/>
      <c r="C7381" s="109"/>
      <c r="D7381" s="109"/>
      <c r="E7381" s="109"/>
      <c r="F7381" s="109"/>
      <c r="G7381" s="109"/>
      <c r="H7381" s="109"/>
      <c r="I7381" s="110"/>
    </row>
    <row r="7382" spans="2:9">
      <c r="B7382" s="109"/>
      <c r="C7382" s="109"/>
      <c r="D7382" s="109"/>
      <c r="E7382" s="109"/>
      <c r="F7382" s="109"/>
      <c r="G7382" s="109"/>
      <c r="H7382" s="109"/>
      <c r="I7382" s="110"/>
    </row>
    <row r="7383" spans="2:9">
      <c r="B7383" s="109"/>
      <c r="C7383" s="109"/>
      <c r="D7383" s="109"/>
      <c r="E7383" s="109"/>
      <c r="F7383" s="109"/>
      <c r="G7383" s="109"/>
      <c r="H7383" s="109"/>
      <c r="I7383" s="110"/>
    </row>
    <row r="7384" spans="2:9">
      <c r="B7384" s="109"/>
      <c r="C7384" s="109"/>
      <c r="D7384" s="109"/>
      <c r="E7384" s="109"/>
      <c r="F7384" s="109"/>
      <c r="G7384" s="109"/>
      <c r="H7384" s="109"/>
      <c r="I7384" s="110"/>
    </row>
    <row r="7385" spans="2:9">
      <c r="B7385" s="109"/>
      <c r="C7385" s="109"/>
      <c r="D7385" s="109"/>
      <c r="E7385" s="109"/>
      <c r="F7385" s="109"/>
      <c r="G7385" s="109"/>
      <c r="H7385" s="109"/>
      <c r="I7385" s="110"/>
    </row>
    <row r="7386" spans="2:9">
      <c r="B7386" s="109"/>
      <c r="C7386" s="109"/>
      <c r="D7386" s="109"/>
      <c r="E7386" s="109"/>
      <c r="F7386" s="109"/>
      <c r="G7386" s="109"/>
      <c r="H7386" s="109"/>
      <c r="I7386" s="110"/>
    </row>
    <row r="7387" spans="2:9">
      <c r="B7387" s="109"/>
      <c r="C7387" s="109"/>
      <c r="D7387" s="109"/>
      <c r="E7387" s="109"/>
      <c r="F7387" s="109"/>
      <c r="G7387" s="109"/>
      <c r="H7387" s="109"/>
      <c r="I7387" s="110"/>
    </row>
    <row r="7388" spans="2:9">
      <c r="B7388" s="109"/>
      <c r="C7388" s="109"/>
      <c r="D7388" s="109"/>
      <c r="E7388" s="109"/>
      <c r="F7388" s="109"/>
      <c r="G7388" s="109"/>
      <c r="H7388" s="109"/>
      <c r="I7388" s="110"/>
    </row>
    <row r="7389" spans="2:9">
      <c r="B7389" s="109"/>
      <c r="C7389" s="109"/>
      <c r="D7389" s="109"/>
      <c r="E7389" s="109"/>
      <c r="F7389" s="109"/>
      <c r="G7389" s="109"/>
      <c r="H7389" s="109"/>
      <c r="I7389" s="110"/>
    </row>
    <row r="7390" spans="2:9">
      <c r="B7390" s="109"/>
      <c r="C7390" s="109"/>
      <c r="D7390" s="109"/>
      <c r="E7390" s="109"/>
      <c r="F7390" s="109"/>
      <c r="G7390" s="109"/>
      <c r="H7390" s="109"/>
      <c r="I7390" s="110"/>
    </row>
    <row r="7391" spans="2:9">
      <c r="B7391" s="109"/>
      <c r="C7391" s="109"/>
      <c r="D7391" s="109"/>
      <c r="E7391" s="109"/>
      <c r="F7391" s="109"/>
      <c r="G7391" s="109"/>
      <c r="H7391" s="109"/>
      <c r="I7391" s="110"/>
    </row>
    <row r="7392" spans="2:9">
      <c r="B7392" s="109"/>
      <c r="C7392" s="109"/>
      <c r="D7392" s="109"/>
      <c r="E7392" s="109"/>
      <c r="F7392" s="109"/>
      <c r="G7392" s="109"/>
      <c r="H7392" s="109"/>
      <c r="I7392" s="110"/>
    </row>
    <row r="7393" spans="2:9">
      <c r="B7393" s="109"/>
      <c r="C7393" s="109"/>
      <c r="D7393" s="109"/>
      <c r="E7393" s="109"/>
      <c r="F7393" s="109"/>
      <c r="G7393" s="109"/>
      <c r="H7393" s="109"/>
      <c r="I7393" s="110"/>
    </row>
    <row r="7394" spans="2:9">
      <c r="B7394" s="109"/>
      <c r="C7394" s="109"/>
      <c r="D7394" s="109"/>
      <c r="E7394" s="109"/>
      <c r="F7394" s="109"/>
      <c r="G7394" s="109"/>
      <c r="H7394" s="109"/>
      <c r="I7394" s="110"/>
    </row>
    <row r="7395" spans="2:9">
      <c r="B7395" s="109"/>
      <c r="C7395" s="109"/>
      <c r="D7395" s="109"/>
      <c r="E7395" s="109"/>
      <c r="F7395" s="109"/>
      <c r="G7395" s="109"/>
      <c r="H7395" s="109"/>
      <c r="I7395" s="110"/>
    </row>
    <row r="7396" spans="2:9">
      <c r="B7396" s="109"/>
      <c r="C7396" s="109"/>
      <c r="D7396" s="109"/>
      <c r="E7396" s="109"/>
      <c r="F7396" s="109"/>
      <c r="G7396" s="109"/>
      <c r="H7396" s="109"/>
      <c r="I7396" s="110"/>
    </row>
    <row r="7397" spans="2:9">
      <c r="B7397" s="109"/>
      <c r="C7397" s="109"/>
      <c r="D7397" s="109"/>
      <c r="E7397" s="109"/>
      <c r="F7397" s="109"/>
      <c r="G7397" s="109"/>
      <c r="H7397" s="109"/>
      <c r="I7397" s="110"/>
    </row>
    <row r="7398" spans="2:9">
      <c r="B7398" s="109"/>
      <c r="C7398" s="109"/>
      <c r="D7398" s="109"/>
      <c r="E7398" s="109"/>
      <c r="F7398" s="109"/>
      <c r="G7398" s="109"/>
      <c r="H7398" s="109"/>
      <c r="I7398" s="110"/>
    </row>
    <row r="7399" spans="2:9">
      <c r="B7399" s="109"/>
      <c r="C7399" s="109"/>
      <c r="D7399" s="109"/>
      <c r="E7399" s="109"/>
      <c r="F7399" s="109"/>
      <c r="G7399" s="109"/>
      <c r="H7399" s="109"/>
      <c r="I7399" s="110"/>
    </row>
    <row r="7400" spans="2:9">
      <c r="B7400" s="109"/>
      <c r="C7400" s="109"/>
      <c r="D7400" s="109"/>
      <c r="E7400" s="109"/>
      <c r="F7400" s="109"/>
      <c r="G7400" s="109"/>
      <c r="H7400" s="109"/>
      <c r="I7400" s="110"/>
    </row>
    <row r="7401" spans="2:9">
      <c r="B7401" s="109"/>
      <c r="C7401" s="109"/>
      <c r="D7401" s="109"/>
      <c r="E7401" s="109"/>
      <c r="F7401" s="109"/>
      <c r="G7401" s="109"/>
      <c r="H7401" s="109"/>
      <c r="I7401" s="110"/>
    </row>
    <row r="7402" spans="2:9">
      <c r="B7402" s="109"/>
      <c r="C7402" s="109"/>
      <c r="D7402" s="109"/>
      <c r="E7402" s="109"/>
      <c r="F7402" s="109"/>
      <c r="G7402" s="109"/>
      <c r="H7402" s="109"/>
      <c r="I7402" s="110"/>
    </row>
    <row r="7403" spans="2:9">
      <c r="B7403" s="109"/>
      <c r="C7403" s="109"/>
      <c r="D7403" s="109"/>
      <c r="E7403" s="109"/>
      <c r="F7403" s="109"/>
      <c r="G7403" s="109"/>
      <c r="H7403" s="109"/>
      <c r="I7403" s="110"/>
    </row>
    <row r="7404" spans="2:9">
      <c r="B7404" s="109"/>
      <c r="C7404" s="109"/>
      <c r="D7404" s="109"/>
      <c r="E7404" s="109"/>
      <c r="F7404" s="109"/>
      <c r="G7404" s="109"/>
      <c r="H7404" s="109"/>
      <c r="I7404" s="110"/>
    </row>
    <row r="7405" spans="2:9">
      <c r="B7405" s="109"/>
      <c r="C7405" s="109"/>
      <c r="D7405" s="109"/>
      <c r="E7405" s="109"/>
      <c r="F7405" s="109"/>
      <c r="G7405" s="109"/>
      <c r="H7405" s="109"/>
      <c r="I7405" s="110"/>
    </row>
    <row r="7406" spans="2:9">
      <c r="B7406" s="109"/>
      <c r="C7406" s="109"/>
      <c r="D7406" s="109"/>
      <c r="E7406" s="109"/>
      <c r="F7406" s="109"/>
      <c r="G7406" s="109"/>
      <c r="H7406" s="109"/>
      <c r="I7406" s="110"/>
    </row>
    <row r="7407" spans="2:9">
      <c r="B7407" s="109"/>
      <c r="C7407" s="109"/>
      <c r="D7407" s="109"/>
      <c r="E7407" s="109"/>
      <c r="F7407" s="109"/>
      <c r="G7407" s="109"/>
      <c r="H7407" s="109"/>
      <c r="I7407" s="110"/>
    </row>
    <row r="7408" spans="2:9">
      <c r="B7408" s="109"/>
      <c r="C7408" s="109"/>
      <c r="D7408" s="109"/>
      <c r="E7408" s="109"/>
      <c r="F7408" s="109"/>
      <c r="G7408" s="109"/>
      <c r="H7408" s="109"/>
      <c r="I7408" s="110"/>
    </row>
    <row r="7409" spans="2:9">
      <c r="B7409" s="109"/>
      <c r="C7409" s="109"/>
      <c r="D7409" s="109"/>
      <c r="E7409" s="109"/>
      <c r="F7409" s="109"/>
      <c r="G7409" s="109"/>
      <c r="H7409" s="109"/>
      <c r="I7409" s="110"/>
    </row>
    <row r="7410" spans="2:9">
      <c r="B7410" s="109"/>
      <c r="C7410" s="109"/>
      <c r="D7410" s="109"/>
      <c r="E7410" s="109"/>
      <c r="F7410" s="109"/>
      <c r="G7410" s="109"/>
      <c r="H7410" s="109"/>
      <c r="I7410" s="110"/>
    </row>
    <row r="7411" spans="2:9">
      <c r="B7411" s="109"/>
      <c r="C7411" s="109"/>
      <c r="D7411" s="109"/>
      <c r="E7411" s="109"/>
      <c r="F7411" s="109"/>
      <c r="G7411" s="109"/>
      <c r="H7411" s="109"/>
      <c r="I7411" s="110"/>
    </row>
    <row r="7412" spans="2:9">
      <c r="B7412" s="109"/>
      <c r="C7412" s="109"/>
      <c r="D7412" s="109"/>
      <c r="E7412" s="109"/>
      <c r="F7412" s="109"/>
      <c r="G7412" s="109"/>
      <c r="H7412" s="109"/>
      <c r="I7412" s="110"/>
    </row>
    <row r="7413" spans="2:9">
      <c r="B7413" s="109"/>
      <c r="C7413" s="109"/>
      <c r="D7413" s="109"/>
      <c r="E7413" s="109"/>
      <c r="F7413" s="109"/>
      <c r="G7413" s="109"/>
      <c r="H7413" s="109"/>
      <c r="I7413" s="110"/>
    </row>
    <row r="7414" spans="2:9">
      <c r="B7414" s="109"/>
      <c r="C7414" s="109"/>
      <c r="D7414" s="109"/>
      <c r="E7414" s="109"/>
      <c r="F7414" s="109"/>
      <c r="G7414" s="109"/>
      <c r="H7414" s="109"/>
      <c r="I7414" s="110"/>
    </row>
    <row r="7415" spans="2:9">
      <c r="B7415" s="109"/>
      <c r="C7415" s="109"/>
      <c r="D7415" s="109"/>
      <c r="E7415" s="109"/>
      <c r="F7415" s="109"/>
      <c r="G7415" s="109"/>
      <c r="H7415" s="109"/>
      <c r="I7415" s="110"/>
    </row>
    <row r="7416" spans="2:9">
      <c r="B7416" s="109"/>
      <c r="C7416" s="109"/>
      <c r="D7416" s="109"/>
      <c r="E7416" s="109"/>
      <c r="F7416" s="109"/>
      <c r="G7416" s="109"/>
      <c r="H7416" s="109"/>
      <c r="I7416" s="110"/>
    </row>
    <row r="7417" spans="2:9">
      <c r="B7417" s="109"/>
      <c r="C7417" s="109"/>
      <c r="D7417" s="109"/>
      <c r="E7417" s="109"/>
      <c r="F7417" s="109"/>
      <c r="G7417" s="109"/>
      <c r="H7417" s="109"/>
      <c r="I7417" s="110"/>
    </row>
    <row r="7418" spans="2:9">
      <c r="B7418" s="109"/>
      <c r="C7418" s="109"/>
      <c r="D7418" s="109"/>
      <c r="E7418" s="109"/>
      <c r="F7418" s="109"/>
      <c r="G7418" s="109"/>
      <c r="H7418" s="109"/>
      <c r="I7418" s="110"/>
    </row>
    <row r="7419" spans="2:9">
      <c r="B7419" s="109"/>
      <c r="C7419" s="109"/>
      <c r="D7419" s="109"/>
      <c r="E7419" s="109"/>
      <c r="F7419" s="109"/>
      <c r="G7419" s="109"/>
      <c r="H7419" s="109"/>
      <c r="I7419" s="110"/>
    </row>
    <row r="7420" spans="2:9">
      <c r="B7420" s="109"/>
      <c r="C7420" s="109"/>
      <c r="D7420" s="109"/>
      <c r="E7420" s="109"/>
      <c r="F7420" s="109"/>
      <c r="G7420" s="109"/>
      <c r="H7420" s="109"/>
      <c r="I7420" s="110"/>
    </row>
    <row r="7421" spans="2:9">
      <c r="B7421" s="109"/>
      <c r="C7421" s="109"/>
      <c r="D7421" s="109"/>
      <c r="E7421" s="109"/>
      <c r="F7421" s="109"/>
      <c r="G7421" s="109"/>
      <c r="H7421" s="109"/>
      <c r="I7421" s="110"/>
    </row>
    <row r="7422" spans="2:9">
      <c r="B7422" s="109"/>
      <c r="C7422" s="109"/>
      <c r="D7422" s="109"/>
      <c r="E7422" s="109"/>
      <c r="F7422" s="109"/>
      <c r="G7422" s="109"/>
      <c r="H7422" s="109"/>
      <c r="I7422" s="110"/>
    </row>
    <row r="7423" spans="2:9">
      <c r="B7423" s="109"/>
      <c r="C7423" s="109"/>
      <c r="D7423" s="109"/>
      <c r="E7423" s="109"/>
      <c r="F7423" s="109"/>
      <c r="G7423" s="109"/>
      <c r="H7423" s="109"/>
      <c r="I7423" s="110"/>
    </row>
    <row r="7424" spans="2:9">
      <c r="B7424" s="109"/>
      <c r="C7424" s="109"/>
      <c r="D7424" s="109"/>
      <c r="E7424" s="109"/>
      <c r="F7424" s="109"/>
      <c r="G7424" s="109"/>
      <c r="H7424" s="109"/>
      <c r="I7424" s="110"/>
    </row>
    <row r="7425" spans="2:9">
      <c r="B7425" s="109"/>
      <c r="C7425" s="109"/>
      <c r="D7425" s="109"/>
      <c r="E7425" s="109"/>
      <c r="F7425" s="109"/>
      <c r="G7425" s="109"/>
      <c r="H7425" s="109"/>
      <c r="I7425" s="110"/>
    </row>
    <row r="7426" spans="2:9">
      <c r="B7426" s="109"/>
      <c r="C7426" s="109"/>
      <c r="D7426" s="109"/>
      <c r="E7426" s="109"/>
      <c r="F7426" s="109"/>
      <c r="G7426" s="109"/>
      <c r="H7426" s="109"/>
      <c r="I7426" s="110"/>
    </row>
    <row r="7427" spans="2:9">
      <c r="B7427" s="109"/>
      <c r="C7427" s="109"/>
      <c r="D7427" s="109"/>
      <c r="E7427" s="109"/>
      <c r="F7427" s="109"/>
      <c r="G7427" s="109"/>
      <c r="H7427" s="109"/>
      <c r="I7427" s="110"/>
    </row>
    <row r="7428" spans="2:9">
      <c r="B7428" s="109"/>
      <c r="C7428" s="109"/>
      <c r="D7428" s="109"/>
      <c r="E7428" s="109"/>
      <c r="F7428" s="109"/>
      <c r="G7428" s="109"/>
      <c r="H7428" s="109"/>
      <c r="I7428" s="110"/>
    </row>
    <row r="7429" spans="2:9">
      <c r="B7429" s="109"/>
      <c r="C7429" s="109"/>
      <c r="D7429" s="109"/>
      <c r="E7429" s="109"/>
      <c r="F7429" s="109"/>
      <c r="G7429" s="109"/>
      <c r="H7429" s="109"/>
      <c r="I7429" s="110"/>
    </row>
    <row r="7430" spans="2:9">
      <c r="B7430" s="109"/>
      <c r="C7430" s="109"/>
      <c r="D7430" s="109"/>
      <c r="E7430" s="109"/>
      <c r="F7430" s="109"/>
      <c r="G7430" s="109"/>
      <c r="H7430" s="109"/>
      <c r="I7430" s="110"/>
    </row>
    <row r="7431" spans="2:9">
      <c r="B7431" s="109"/>
      <c r="C7431" s="109"/>
      <c r="D7431" s="109"/>
      <c r="E7431" s="109"/>
      <c r="F7431" s="109"/>
      <c r="G7431" s="109"/>
      <c r="H7431" s="109"/>
      <c r="I7431" s="110"/>
    </row>
    <row r="7432" spans="2:9">
      <c r="B7432" s="109"/>
      <c r="C7432" s="109"/>
      <c r="D7432" s="109"/>
      <c r="E7432" s="109"/>
      <c r="F7432" s="109"/>
      <c r="G7432" s="109"/>
      <c r="H7432" s="109"/>
      <c r="I7432" s="110"/>
    </row>
    <row r="7433" spans="2:9">
      <c r="B7433" s="109"/>
      <c r="C7433" s="109"/>
      <c r="D7433" s="109"/>
      <c r="E7433" s="109"/>
      <c r="F7433" s="109"/>
      <c r="G7433" s="109"/>
      <c r="H7433" s="109"/>
      <c r="I7433" s="110"/>
    </row>
    <row r="7434" spans="2:9">
      <c r="B7434" s="109"/>
      <c r="C7434" s="109"/>
      <c r="D7434" s="109"/>
      <c r="E7434" s="109"/>
      <c r="F7434" s="109"/>
      <c r="G7434" s="109"/>
      <c r="H7434" s="109"/>
      <c r="I7434" s="110"/>
    </row>
    <row r="7435" spans="2:9">
      <c r="B7435" s="109"/>
      <c r="C7435" s="109"/>
      <c r="D7435" s="109"/>
      <c r="E7435" s="109"/>
      <c r="F7435" s="109"/>
      <c r="G7435" s="109"/>
      <c r="H7435" s="109"/>
      <c r="I7435" s="110"/>
    </row>
    <row r="7436" spans="2:9">
      <c r="B7436" s="109"/>
      <c r="C7436" s="109"/>
      <c r="D7436" s="109"/>
      <c r="E7436" s="109"/>
      <c r="F7436" s="109"/>
      <c r="G7436" s="109"/>
      <c r="H7436" s="109"/>
      <c r="I7436" s="110"/>
    </row>
    <row r="7437" spans="2:9">
      <c r="B7437" s="109"/>
      <c r="C7437" s="109"/>
      <c r="D7437" s="109"/>
      <c r="E7437" s="109"/>
      <c r="F7437" s="109"/>
      <c r="G7437" s="109"/>
      <c r="H7437" s="109"/>
      <c r="I7437" s="110"/>
    </row>
    <row r="7438" spans="2:9">
      <c r="B7438" s="109"/>
      <c r="C7438" s="109"/>
      <c r="D7438" s="109"/>
      <c r="E7438" s="109"/>
      <c r="F7438" s="109"/>
      <c r="G7438" s="109"/>
      <c r="H7438" s="109"/>
      <c r="I7438" s="110"/>
    </row>
    <row r="7439" spans="2:9">
      <c r="B7439" s="109"/>
      <c r="C7439" s="109"/>
      <c r="D7439" s="109"/>
      <c r="E7439" s="109"/>
      <c r="F7439" s="109"/>
      <c r="G7439" s="109"/>
      <c r="H7439" s="109"/>
      <c r="I7439" s="110"/>
    </row>
    <row r="7440" spans="2:9">
      <c r="B7440" s="109"/>
      <c r="C7440" s="109"/>
      <c r="D7440" s="109"/>
      <c r="E7440" s="109"/>
      <c r="F7440" s="109"/>
      <c r="G7440" s="109"/>
      <c r="H7440" s="109"/>
      <c r="I7440" s="110"/>
    </row>
    <row r="7441" spans="2:9">
      <c r="B7441" s="109"/>
      <c r="C7441" s="109"/>
      <c r="D7441" s="109"/>
      <c r="E7441" s="109"/>
      <c r="F7441" s="109"/>
      <c r="G7441" s="109"/>
      <c r="H7441" s="109"/>
      <c r="I7441" s="110"/>
    </row>
    <row r="7442" spans="2:9">
      <c r="B7442" s="109"/>
      <c r="C7442" s="109"/>
      <c r="D7442" s="109"/>
      <c r="E7442" s="109"/>
      <c r="F7442" s="109"/>
      <c r="G7442" s="109"/>
      <c r="H7442" s="109"/>
      <c r="I7442" s="110"/>
    </row>
    <row r="7443" spans="2:9">
      <c r="B7443" s="109"/>
      <c r="C7443" s="109"/>
      <c r="D7443" s="109"/>
      <c r="E7443" s="109"/>
      <c r="F7443" s="109"/>
      <c r="G7443" s="109"/>
      <c r="H7443" s="109"/>
      <c r="I7443" s="110"/>
    </row>
    <row r="7444" spans="2:9">
      <c r="B7444" s="109"/>
      <c r="C7444" s="109"/>
      <c r="D7444" s="109"/>
      <c r="E7444" s="109"/>
      <c r="F7444" s="109"/>
      <c r="G7444" s="109"/>
      <c r="H7444" s="109"/>
      <c r="I7444" s="110"/>
    </row>
    <row r="7445" spans="2:9">
      <c r="B7445" s="109"/>
      <c r="C7445" s="109"/>
      <c r="D7445" s="109"/>
      <c r="E7445" s="109"/>
      <c r="F7445" s="109"/>
      <c r="G7445" s="109"/>
      <c r="H7445" s="109"/>
      <c r="I7445" s="110"/>
    </row>
    <row r="7446" spans="2:9">
      <c r="B7446" s="109"/>
      <c r="C7446" s="109"/>
      <c r="D7446" s="109"/>
      <c r="E7446" s="109"/>
      <c r="F7446" s="109"/>
      <c r="G7446" s="109"/>
      <c r="H7446" s="109"/>
      <c r="I7446" s="110"/>
    </row>
    <row r="7447" spans="2:9">
      <c r="B7447" s="109"/>
      <c r="C7447" s="109"/>
      <c r="D7447" s="109"/>
      <c r="E7447" s="109"/>
      <c r="F7447" s="109"/>
      <c r="G7447" s="109"/>
      <c r="H7447" s="109"/>
      <c r="I7447" s="110"/>
    </row>
    <row r="7448" spans="2:9">
      <c r="B7448" s="109"/>
      <c r="C7448" s="109"/>
      <c r="D7448" s="109"/>
      <c r="E7448" s="109"/>
      <c r="F7448" s="109"/>
      <c r="G7448" s="109"/>
      <c r="H7448" s="109"/>
      <c r="I7448" s="110"/>
    </row>
    <row r="7449" spans="2:9">
      <c r="B7449" s="109"/>
      <c r="C7449" s="109"/>
      <c r="D7449" s="109"/>
      <c r="E7449" s="109"/>
      <c r="F7449" s="109"/>
      <c r="G7449" s="109"/>
      <c r="H7449" s="109"/>
      <c r="I7449" s="110"/>
    </row>
    <row r="7450" spans="2:9">
      <c r="B7450" s="109"/>
      <c r="C7450" s="109"/>
      <c r="D7450" s="109"/>
      <c r="E7450" s="109"/>
      <c r="F7450" s="109"/>
      <c r="G7450" s="109"/>
      <c r="H7450" s="109"/>
      <c r="I7450" s="110"/>
    </row>
    <row r="7451" spans="2:9">
      <c r="B7451" s="109"/>
      <c r="C7451" s="109"/>
      <c r="D7451" s="109"/>
      <c r="E7451" s="109"/>
      <c r="F7451" s="109"/>
      <c r="G7451" s="109"/>
      <c r="H7451" s="109"/>
      <c r="I7451" s="110"/>
    </row>
    <row r="7452" spans="2:9">
      <c r="B7452" s="109"/>
      <c r="C7452" s="109"/>
      <c r="D7452" s="109"/>
      <c r="E7452" s="109"/>
      <c r="F7452" s="109"/>
      <c r="G7452" s="109"/>
      <c r="H7452" s="109"/>
      <c r="I7452" s="110"/>
    </row>
    <row r="7453" spans="2:9">
      <c r="B7453" s="109"/>
      <c r="C7453" s="109"/>
      <c r="D7453" s="109"/>
      <c r="E7453" s="109"/>
      <c r="F7453" s="109"/>
      <c r="G7453" s="109"/>
      <c r="H7453" s="109"/>
      <c r="I7453" s="110"/>
    </row>
    <row r="7454" spans="2:9">
      <c r="B7454" s="109"/>
      <c r="C7454" s="109"/>
      <c r="D7454" s="109"/>
      <c r="E7454" s="109"/>
      <c r="F7454" s="109"/>
      <c r="G7454" s="109"/>
      <c r="H7454" s="109"/>
      <c r="I7454" s="110"/>
    </row>
    <row r="7455" spans="2:9">
      <c r="B7455" s="109"/>
      <c r="C7455" s="109"/>
      <c r="D7455" s="109"/>
      <c r="E7455" s="109"/>
      <c r="F7455" s="109"/>
      <c r="G7455" s="109"/>
      <c r="H7455" s="109"/>
      <c r="I7455" s="110"/>
    </row>
    <row r="7456" spans="2:9">
      <c r="B7456" s="109"/>
      <c r="C7456" s="109"/>
      <c r="D7456" s="109"/>
      <c r="E7456" s="109"/>
      <c r="F7456" s="109"/>
      <c r="G7456" s="109"/>
      <c r="H7456" s="109"/>
      <c r="I7456" s="110"/>
    </row>
    <row r="7457" spans="2:9">
      <c r="B7457" s="109"/>
      <c r="C7457" s="109"/>
      <c r="D7457" s="109"/>
      <c r="E7457" s="109"/>
      <c r="F7457" s="109"/>
      <c r="G7457" s="109"/>
      <c r="H7457" s="109"/>
      <c r="I7457" s="110"/>
    </row>
    <row r="7458" spans="2:9">
      <c r="B7458" s="109"/>
      <c r="C7458" s="109"/>
      <c r="D7458" s="109"/>
      <c r="E7458" s="109"/>
      <c r="F7458" s="109"/>
      <c r="G7458" s="109"/>
      <c r="H7458" s="109"/>
      <c r="I7458" s="110"/>
    </row>
    <row r="7459" spans="2:9">
      <c r="B7459" s="109"/>
      <c r="C7459" s="109"/>
      <c r="D7459" s="109"/>
      <c r="E7459" s="109"/>
      <c r="F7459" s="109"/>
      <c r="G7459" s="109"/>
      <c r="H7459" s="109"/>
      <c r="I7459" s="110"/>
    </row>
    <row r="7460" spans="2:9">
      <c r="B7460" s="109"/>
      <c r="C7460" s="109"/>
      <c r="D7460" s="109"/>
      <c r="E7460" s="109"/>
      <c r="F7460" s="109"/>
      <c r="G7460" s="109"/>
      <c r="H7460" s="109"/>
      <c r="I7460" s="110"/>
    </row>
    <row r="7461" spans="2:9">
      <c r="B7461" s="109"/>
      <c r="C7461" s="109"/>
      <c r="D7461" s="109"/>
      <c r="E7461" s="109"/>
      <c r="F7461" s="109"/>
      <c r="G7461" s="109"/>
      <c r="H7461" s="109"/>
      <c r="I7461" s="110"/>
    </row>
    <row r="7462" spans="2:9">
      <c r="B7462" s="109"/>
      <c r="C7462" s="109"/>
      <c r="D7462" s="109"/>
      <c r="E7462" s="109"/>
      <c r="F7462" s="109"/>
      <c r="G7462" s="109"/>
      <c r="H7462" s="109"/>
      <c r="I7462" s="110"/>
    </row>
    <row r="7463" spans="2:9">
      <c r="B7463" s="109"/>
      <c r="C7463" s="109"/>
      <c r="D7463" s="109"/>
      <c r="E7463" s="109"/>
      <c r="F7463" s="109"/>
      <c r="G7463" s="109"/>
      <c r="H7463" s="109"/>
      <c r="I7463" s="110"/>
    </row>
    <row r="7464" spans="2:9">
      <c r="B7464" s="109"/>
      <c r="C7464" s="109"/>
      <c r="D7464" s="109"/>
      <c r="E7464" s="109"/>
      <c r="F7464" s="109"/>
      <c r="G7464" s="109"/>
      <c r="H7464" s="109"/>
      <c r="I7464" s="110"/>
    </row>
    <row r="7465" spans="2:9">
      <c r="B7465" s="109"/>
      <c r="C7465" s="109"/>
      <c r="D7465" s="109"/>
      <c r="E7465" s="109"/>
      <c r="F7465" s="109"/>
      <c r="G7465" s="109"/>
      <c r="H7465" s="109"/>
      <c r="I7465" s="110"/>
    </row>
    <row r="7466" spans="2:9">
      <c r="B7466" s="109"/>
      <c r="C7466" s="109"/>
      <c r="D7466" s="109"/>
      <c r="E7466" s="109"/>
      <c r="F7466" s="109"/>
      <c r="G7466" s="109"/>
      <c r="H7466" s="109"/>
      <c r="I7466" s="110"/>
    </row>
    <row r="7467" spans="2:9">
      <c r="B7467" s="109"/>
      <c r="C7467" s="109"/>
      <c r="D7467" s="109"/>
      <c r="E7467" s="109"/>
      <c r="F7467" s="109"/>
      <c r="G7467" s="109"/>
      <c r="H7467" s="109"/>
      <c r="I7467" s="110"/>
    </row>
    <row r="7468" spans="2:9">
      <c r="B7468" s="109"/>
      <c r="C7468" s="109"/>
      <c r="D7468" s="109"/>
      <c r="E7468" s="109"/>
      <c r="F7468" s="109"/>
      <c r="G7468" s="109"/>
      <c r="H7468" s="109"/>
      <c r="I7468" s="110"/>
    </row>
    <row r="7469" spans="2:9">
      <c r="B7469" s="109"/>
      <c r="C7469" s="109"/>
      <c r="D7469" s="109"/>
      <c r="E7469" s="109"/>
      <c r="F7469" s="109"/>
      <c r="G7469" s="109"/>
      <c r="H7469" s="109"/>
      <c r="I7469" s="110"/>
    </row>
    <row r="7470" spans="2:9">
      <c r="B7470" s="109"/>
      <c r="C7470" s="109"/>
      <c r="D7470" s="109"/>
      <c r="E7470" s="109"/>
      <c r="F7470" s="109"/>
      <c r="G7470" s="109"/>
      <c r="H7470" s="109"/>
      <c r="I7470" s="110"/>
    </row>
    <row r="7471" spans="2:9">
      <c r="B7471" s="109"/>
      <c r="C7471" s="109"/>
      <c r="D7471" s="109"/>
      <c r="E7471" s="109"/>
      <c r="F7471" s="109"/>
      <c r="G7471" s="109"/>
      <c r="H7471" s="109"/>
      <c r="I7471" s="110"/>
    </row>
    <row r="7472" spans="2:9">
      <c r="B7472" s="109"/>
      <c r="C7472" s="109"/>
      <c r="D7472" s="109"/>
      <c r="E7472" s="109"/>
      <c r="F7472" s="109"/>
      <c r="G7472" s="109"/>
      <c r="H7472" s="109"/>
      <c r="I7472" s="110"/>
    </row>
    <row r="7473" spans="2:9">
      <c r="B7473" s="109"/>
      <c r="C7473" s="109"/>
      <c r="D7473" s="109"/>
      <c r="E7473" s="109"/>
      <c r="F7473" s="109"/>
      <c r="G7473" s="109"/>
      <c r="H7473" s="109"/>
      <c r="I7473" s="110"/>
    </row>
    <row r="7474" spans="2:9">
      <c r="B7474" s="109"/>
      <c r="C7474" s="109"/>
      <c r="D7474" s="109"/>
      <c r="E7474" s="109"/>
      <c r="F7474" s="109"/>
      <c r="G7474" s="109"/>
      <c r="H7474" s="109"/>
      <c r="I7474" s="110"/>
    </row>
    <row r="7475" spans="2:9">
      <c r="B7475" s="109"/>
      <c r="C7475" s="109"/>
      <c r="D7475" s="109"/>
      <c r="E7475" s="109"/>
      <c r="F7475" s="109"/>
      <c r="G7475" s="109"/>
      <c r="H7475" s="109"/>
      <c r="I7475" s="110"/>
    </row>
    <row r="7476" spans="2:9">
      <c r="B7476" s="109"/>
      <c r="C7476" s="109"/>
      <c r="D7476" s="109"/>
      <c r="E7476" s="109"/>
      <c r="F7476" s="109"/>
      <c r="G7476" s="109"/>
      <c r="H7476" s="109"/>
      <c r="I7476" s="110"/>
    </row>
    <row r="7477" spans="2:9">
      <c r="B7477" s="109"/>
      <c r="C7477" s="109"/>
      <c r="D7477" s="109"/>
      <c r="E7477" s="109"/>
      <c r="F7477" s="109"/>
      <c r="G7477" s="109"/>
      <c r="H7477" s="109"/>
      <c r="I7477" s="110"/>
    </row>
    <row r="7478" spans="2:9">
      <c r="B7478" s="109"/>
      <c r="C7478" s="109"/>
      <c r="D7478" s="109"/>
      <c r="E7478" s="109"/>
      <c r="F7478" s="109"/>
      <c r="G7478" s="109"/>
      <c r="H7478" s="109"/>
      <c r="I7478" s="110"/>
    </row>
    <row r="7479" spans="2:9">
      <c r="B7479" s="109"/>
      <c r="C7479" s="109"/>
      <c r="D7479" s="109"/>
      <c r="E7479" s="109"/>
      <c r="F7479" s="109"/>
      <c r="G7479" s="109"/>
      <c r="H7479" s="109"/>
      <c r="I7479" s="110"/>
    </row>
    <row r="7480" spans="2:9">
      <c r="B7480" s="109"/>
      <c r="C7480" s="109"/>
      <c r="D7480" s="109"/>
      <c r="E7480" s="109"/>
      <c r="F7480" s="109"/>
      <c r="G7480" s="109"/>
      <c r="H7480" s="109"/>
      <c r="I7480" s="110"/>
    </row>
    <row r="7481" spans="2:9">
      <c r="B7481" s="109"/>
      <c r="C7481" s="109"/>
      <c r="D7481" s="109"/>
      <c r="E7481" s="109"/>
      <c r="F7481" s="109"/>
      <c r="G7481" s="109"/>
      <c r="H7481" s="109"/>
      <c r="I7481" s="110"/>
    </row>
    <row r="7482" spans="2:9">
      <c r="B7482" s="109"/>
      <c r="C7482" s="109"/>
      <c r="D7482" s="109"/>
      <c r="E7482" s="109"/>
      <c r="F7482" s="109"/>
      <c r="G7482" s="109"/>
      <c r="H7482" s="109"/>
      <c r="I7482" s="110"/>
    </row>
    <row r="7483" spans="2:9">
      <c r="B7483" s="109"/>
      <c r="C7483" s="109"/>
      <c r="D7483" s="109"/>
      <c r="E7483" s="109"/>
      <c r="F7483" s="109"/>
      <c r="G7483" s="109"/>
      <c r="H7483" s="109"/>
      <c r="I7483" s="110"/>
    </row>
    <row r="7484" spans="2:9">
      <c r="B7484" s="109"/>
      <c r="C7484" s="109"/>
      <c r="D7484" s="109"/>
      <c r="E7484" s="109"/>
      <c r="F7484" s="109"/>
      <c r="G7484" s="109"/>
      <c r="H7484" s="109"/>
      <c r="I7484" s="110"/>
    </row>
    <row r="7485" spans="2:9">
      <c r="B7485" s="109"/>
      <c r="C7485" s="109"/>
      <c r="D7485" s="109"/>
      <c r="E7485" s="109"/>
      <c r="F7485" s="109"/>
      <c r="G7485" s="109"/>
      <c r="H7485" s="109"/>
      <c r="I7485" s="110"/>
    </row>
    <row r="7486" spans="2:9">
      <c r="B7486" s="109"/>
      <c r="C7486" s="109"/>
      <c r="D7486" s="109"/>
      <c r="E7486" s="109"/>
      <c r="F7486" s="109"/>
      <c r="G7486" s="109"/>
      <c r="H7486" s="109"/>
      <c r="I7486" s="110"/>
    </row>
    <row r="7487" spans="2:9">
      <c r="B7487" s="109"/>
      <c r="C7487" s="109"/>
      <c r="D7487" s="109"/>
      <c r="E7487" s="109"/>
      <c r="F7487" s="109"/>
      <c r="G7487" s="109"/>
      <c r="H7487" s="109"/>
      <c r="I7487" s="110"/>
    </row>
    <row r="7488" spans="2:9">
      <c r="B7488" s="109"/>
      <c r="C7488" s="109"/>
      <c r="D7488" s="109"/>
      <c r="E7488" s="109"/>
      <c r="F7488" s="109"/>
      <c r="G7488" s="109"/>
      <c r="H7488" s="109"/>
      <c r="I7488" s="110"/>
    </row>
    <row r="7489" spans="2:9">
      <c r="B7489" s="109"/>
      <c r="C7489" s="109"/>
      <c r="D7489" s="109"/>
      <c r="E7489" s="109"/>
      <c r="F7489" s="109"/>
      <c r="G7489" s="109"/>
      <c r="H7489" s="109"/>
      <c r="I7489" s="110"/>
    </row>
    <row r="7490" spans="2:9">
      <c r="B7490" s="109"/>
      <c r="C7490" s="109"/>
      <c r="D7490" s="109"/>
      <c r="E7490" s="109"/>
      <c r="F7490" s="109"/>
      <c r="G7490" s="109"/>
      <c r="H7490" s="109"/>
      <c r="I7490" s="110"/>
    </row>
    <row r="7491" spans="2:9">
      <c r="B7491" s="109"/>
      <c r="C7491" s="109"/>
      <c r="D7491" s="109"/>
      <c r="E7491" s="109"/>
      <c r="F7491" s="109"/>
      <c r="G7491" s="109"/>
      <c r="H7491" s="109"/>
      <c r="I7491" s="110"/>
    </row>
    <row r="7492" spans="2:9">
      <c r="B7492" s="109"/>
      <c r="C7492" s="109"/>
      <c r="D7492" s="109"/>
      <c r="E7492" s="109"/>
      <c r="F7492" s="109"/>
      <c r="G7492" s="109"/>
      <c r="H7492" s="109"/>
      <c r="I7492" s="110"/>
    </row>
    <row r="7493" spans="2:9">
      <c r="B7493" s="109"/>
      <c r="C7493" s="109"/>
      <c r="D7493" s="109"/>
      <c r="E7493" s="109"/>
      <c r="F7493" s="109"/>
      <c r="G7493" s="109"/>
      <c r="H7493" s="109"/>
      <c r="I7493" s="110"/>
    </row>
    <row r="7494" spans="2:9">
      <c r="B7494" s="109"/>
      <c r="C7494" s="109"/>
      <c r="D7494" s="109"/>
      <c r="E7494" s="109"/>
      <c r="F7494" s="109"/>
      <c r="G7494" s="109"/>
      <c r="H7494" s="109"/>
      <c r="I7494" s="110"/>
    </row>
    <row r="7495" spans="2:9">
      <c r="B7495" s="109"/>
      <c r="C7495" s="109"/>
      <c r="D7495" s="109"/>
      <c r="E7495" s="109"/>
      <c r="F7495" s="109"/>
      <c r="G7495" s="109"/>
      <c r="H7495" s="109"/>
      <c r="I7495" s="110"/>
    </row>
    <row r="7496" spans="2:9">
      <c r="B7496" s="109"/>
      <c r="C7496" s="109"/>
      <c r="D7496" s="109"/>
      <c r="E7496" s="109"/>
      <c r="F7496" s="109"/>
      <c r="G7496" s="109"/>
      <c r="H7496" s="109"/>
      <c r="I7496" s="110"/>
    </row>
    <row r="7497" spans="2:9">
      <c r="B7497" s="109"/>
      <c r="C7497" s="109"/>
      <c r="D7497" s="109"/>
      <c r="E7497" s="109"/>
      <c r="F7497" s="109"/>
      <c r="G7497" s="109"/>
      <c r="H7497" s="109"/>
      <c r="I7497" s="110"/>
    </row>
    <row r="7498" spans="2:9">
      <c r="B7498" s="109"/>
      <c r="C7498" s="109"/>
      <c r="D7498" s="109"/>
      <c r="E7498" s="109"/>
      <c r="F7498" s="109"/>
      <c r="G7498" s="109"/>
      <c r="H7498" s="109"/>
      <c r="I7498" s="110"/>
    </row>
    <row r="7499" spans="2:9">
      <c r="B7499" s="109"/>
      <c r="C7499" s="109"/>
      <c r="D7499" s="109"/>
      <c r="E7499" s="109"/>
      <c r="F7499" s="109"/>
      <c r="G7499" s="109"/>
      <c r="H7499" s="109"/>
      <c r="I7499" s="110"/>
    </row>
    <row r="7500" spans="2:9">
      <c r="B7500" s="109"/>
      <c r="C7500" s="109"/>
      <c r="D7500" s="109"/>
      <c r="E7500" s="109"/>
      <c r="F7500" s="109"/>
      <c r="G7500" s="109"/>
      <c r="H7500" s="109"/>
      <c r="I7500" s="110"/>
    </row>
    <row r="7501" spans="2:9">
      <c r="B7501" s="109"/>
      <c r="C7501" s="109"/>
      <c r="D7501" s="109"/>
      <c r="E7501" s="109"/>
      <c r="F7501" s="109"/>
      <c r="G7501" s="109"/>
      <c r="H7501" s="109"/>
      <c r="I7501" s="110"/>
    </row>
    <row r="7502" spans="2:9">
      <c r="B7502" s="109"/>
      <c r="C7502" s="109"/>
      <c r="D7502" s="109"/>
      <c r="E7502" s="109"/>
      <c r="F7502" s="109"/>
      <c r="G7502" s="109"/>
      <c r="H7502" s="109"/>
      <c r="I7502" s="110"/>
    </row>
    <row r="7503" spans="2:9">
      <c r="B7503" s="109"/>
      <c r="C7503" s="109"/>
      <c r="D7503" s="109"/>
      <c r="E7503" s="109"/>
      <c r="F7503" s="109"/>
      <c r="G7503" s="109"/>
      <c r="H7503" s="109"/>
      <c r="I7503" s="110"/>
    </row>
    <row r="7504" spans="2:9">
      <c r="B7504" s="109"/>
      <c r="C7504" s="109"/>
      <c r="D7504" s="109"/>
      <c r="E7504" s="109"/>
      <c r="F7504" s="109"/>
      <c r="G7504" s="109"/>
      <c r="H7504" s="109"/>
      <c r="I7504" s="110"/>
    </row>
    <row r="7505" spans="2:9">
      <c r="B7505" s="109"/>
      <c r="C7505" s="109"/>
      <c r="D7505" s="109"/>
      <c r="E7505" s="109"/>
      <c r="F7505" s="109"/>
      <c r="G7505" s="109"/>
      <c r="H7505" s="109"/>
      <c r="I7505" s="110"/>
    </row>
    <row r="7506" spans="2:9">
      <c r="B7506" s="109"/>
      <c r="C7506" s="109"/>
      <c r="D7506" s="109"/>
      <c r="E7506" s="109"/>
      <c r="F7506" s="109"/>
      <c r="G7506" s="109"/>
      <c r="H7506" s="109"/>
      <c r="I7506" s="110"/>
    </row>
    <row r="7507" spans="2:9">
      <c r="B7507" s="109"/>
      <c r="C7507" s="109"/>
      <c r="D7507" s="109"/>
      <c r="E7507" s="109"/>
      <c r="F7507" s="109"/>
      <c r="G7507" s="109"/>
      <c r="H7507" s="109"/>
      <c r="I7507" s="110"/>
    </row>
    <row r="7508" spans="2:9">
      <c r="B7508" s="109"/>
      <c r="C7508" s="109"/>
      <c r="D7508" s="109"/>
      <c r="E7508" s="109"/>
      <c r="F7508" s="109"/>
      <c r="G7508" s="109"/>
      <c r="H7508" s="109"/>
      <c r="I7508" s="110"/>
    </row>
    <row r="7509" spans="2:9">
      <c r="B7509" s="109"/>
      <c r="C7509" s="109"/>
      <c r="D7509" s="109"/>
      <c r="E7509" s="109"/>
      <c r="F7509" s="109"/>
      <c r="G7509" s="109"/>
      <c r="H7509" s="109"/>
      <c r="I7509" s="110"/>
    </row>
    <row r="7510" spans="2:9">
      <c r="B7510" s="109"/>
      <c r="C7510" s="109"/>
      <c r="D7510" s="109"/>
      <c r="E7510" s="109"/>
      <c r="F7510" s="109"/>
      <c r="G7510" s="109"/>
      <c r="H7510" s="109"/>
      <c r="I7510" s="110"/>
    </row>
    <row r="7511" spans="2:9">
      <c r="B7511" s="109"/>
      <c r="C7511" s="109"/>
      <c r="D7511" s="109"/>
      <c r="E7511" s="109"/>
      <c r="F7511" s="109"/>
      <c r="G7511" s="109"/>
      <c r="H7511" s="109"/>
      <c r="I7511" s="110"/>
    </row>
    <row r="7512" spans="2:9">
      <c r="B7512" s="109"/>
      <c r="C7512" s="109"/>
      <c r="D7512" s="109"/>
      <c r="E7512" s="109"/>
      <c r="F7512" s="109"/>
      <c r="G7512" s="109"/>
      <c r="H7512" s="109"/>
      <c r="I7512" s="110"/>
    </row>
    <row r="7513" spans="2:9">
      <c r="B7513" s="109"/>
      <c r="C7513" s="109"/>
      <c r="D7513" s="109"/>
      <c r="E7513" s="109"/>
      <c r="F7513" s="109"/>
      <c r="G7513" s="109"/>
      <c r="H7513" s="109"/>
      <c r="I7513" s="110"/>
    </row>
    <row r="7514" spans="2:9">
      <c r="B7514" s="109"/>
      <c r="C7514" s="109"/>
      <c r="D7514" s="109"/>
      <c r="E7514" s="109"/>
      <c r="F7514" s="109"/>
      <c r="G7514" s="109"/>
      <c r="H7514" s="109"/>
      <c r="I7514" s="110"/>
    </row>
    <row r="7515" spans="2:9">
      <c r="B7515" s="109"/>
      <c r="C7515" s="109"/>
      <c r="D7515" s="109"/>
      <c r="E7515" s="109"/>
      <c r="F7515" s="109"/>
      <c r="G7515" s="109"/>
      <c r="H7515" s="109"/>
      <c r="I7515" s="110"/>
    </row>
    <row r="7516" spans="2:9">
      <c r="B7516" s="109"/>
      <c r="C7516" s="109"/>
      <c r="D7516" s="109"/>
      <c r="E7516" s="109"/>
      <c r="F7516" s="109"/>
      <c r="G7516" s="109"/>
      <c r="H7516" s="109"/>
      <c r="I7516" s="110"/>
    </row>
    <row r="7517" spans="2:9">
      <c r="B7517" s="109"/>
      <c r="C7517" s="109"/>
      <c r="D7517" s="109"/>
      <c r="E7517" s="109"/>
      <c r="F7517" s="109"/>
      <c r="G7517" s="109"/>
      <c r="H7517" s="109"/>
      <c r="I7517" s="110"/>
    </row>
    <row r="7518" spans="2:9">
      <c r="B7518" s="109"/>
      <c r="C7518" s="109"/>
      <c r="D7518" s="109"/>
      <c r="E7518" s="109"/>
      <c r="F7518" s="109"/>
      <c r="G7518" s="109"/>
      <c r="H7518" s="109"/>
      <c r="I7518" s="110"/>
    </row>
    <row r="7519" spans="2:9">
      <c r="B7519" s="109"/>
      <c r="C7519" s="109"/>
      <c r="D7519" s="109"/>
      <c r="E7519" s="109"/>
      <c r="F7519" s="109"/>
      <c r="G7519" s="109"/>
      <c r="H7519" s="109"/>
      <c r="I7519" s="110"/>
    </row>
    <row r="7520" spans="2:9">
      <c r="B7520" s="109"/>
      <c r="C7520" s="109"/>
      <c r="D7520" s="109"/>
      <c r="E7520" s="109"/>
      <c r="F7520" s="109"/>
      <c r="G7520" s="109"/>
      <c r="H7520" s="109"/>
      <c r="I7520" s="110"/>
    </row>
    <row r="7521" spans="2:9">
      <c r="B7521" s="109"/>
      <c r="C7521" s="109"/>
      <c r="D7521" s="109"/>
      <c r="E7521" s="109"/>
      <c r="F7521" s="109"/>
      <c r="G7521" s="109"/>
      <c r="H7521" s="109"/>
      <c r="I7521" s="110"/>
    </row>
    <row r="7522" spans="2:9">
      <c r="B7522" s="109"/>
      <c r="C7522" s="109"/>
      <c r="D7522" s="109"/>
      <c r="E7522" s="109"/>
      <c r="F7522" s="109"/>
      <c r="G7522" s="109"/>
      <c r="H7522" s="109"/>
      <c r="I7522" s="110"/>
    </row>
    <row r="7523" spans="2:9">
      <c r="B7523" s="109"/>
      <c r="C7523" s="109"/>
      <c r="D7523" s="109"/>
      <c r="E7523" s="109"/>
      <c r="F7523" s="109"/>
      <c r="G7523" s="109"/>
      <c r="H7523" s="109"/>
      <c r="I7523" s="110"/>
    </row>
    <row r="7524" spans="2:9">
      <c r="B7524" s="109"/>
      <c r="C7524" s="109"/>
      <c r="D7524" s="109"/>
      <c r="E7524" s="109"/>
      <c r="F7524" s="109"/>
      <c r="G7524" s="109"/>
      <c r="H7524" s="109"/>
      <c r="I7524" s="110"/>
    </row>
    <row r="7525" spans="2:9">
      <c r="B7525" s="109"/>
      <c r="C7525" s="109"/>
      <c r="D7525" s="109"/>
      <c r="E7525" s="109"/>
      <c r="F7525" s="109"/>
      <c r="G7525" s="109"/>
      <c r="H7525" s="109"/>
      <c r="I7525" s="110"/>
    </row>
    <row r="7526" spans="2:9">
      <c r="B7526" s="109"/>
      <c r="C7526" s="109"/>
      <c r="D7526" s="109"/>
      <c r="E7526" s="109"/>
      <c r="F7526" s="109"/>
      <c r="G7526" s="109"/>
      <c r="H7526" s="109"/>
      <c r="I7526" s="110"/>
    </row>
    <row r="7527" spans="2:9">
      <c r="B7527" s="109"/>
      <c r="C7527" s="109"/>
      <c r="D7527" s="109"/>
      <c r="E7527" s="109"/>
      <c r="F7527" s="109"/>
      <c r="G7527" s="109"/>
      <c r="H7527" s="109"/>
      <c r="I7527" s="110"/>
    </row>
    <row r="7528" spans="2:9">
      <c r="B7528" s="109"/>
      <c r="C7528" s="109"/>
      <c r="D7528" s="109"/>
      <c r="E7528" s="109"/>
      <c r="F7528" s="109"/>
      <c r="G7528" s="109"/>
      <c r="H7528" s="109"/>
      <c r="I7528" s="110"/>
    </row>
    <row r="7529" spans="2:9">
      <c r="B7529" s="109"/>
      <c r="C7529" s="109"/>
      <c r="D7529" s="109"/>
      <c r="E7529" s="109"/>
      <c r="F7529" s="109"/>
      <c r="G7529" s="109"/>
      <c r="H7529" s="109"/>
      <c r="I7529" s="110"/>
    </row>
    <row r="7530" spans="2:9">
      <c r="B7530" s="109"/>
      <c r="C7530" s="109"/>
      <c r="D7530" s="109"/>
      <c r="E7530" s="109"/>
      <c r="F7530" s="109"/>
      <c r="G7530" s="109"/>
      <c r="H7530" s="109"/>
      <c r="I7530" s="110"/>
    </row>
    <row r="7531" spans="2:9">
      <c r="B7531" s="109"/>
      <c r="C7531" s="109"/>
      <c r="D7531" s="109"/>
      <c r="E7531" s="109"/>
      <c r="F7531" s="109"/>
      <c r="G7531" s="109"/>
      <c r="H7531" s="109"/>
      <c r="I7531" s="110"/>
    </row>
    <row r="7532" spans="2:9">
      <c r="B7532" s="109"/>
      <c r="C7532" s="109"/>
      <c r="D7532" s="109"/>
      <c r="E7532" s="109"/>
      <c r="F7532" s="109"/>
      <c r="G7532" s="109"/>
      <c r="H7532" s="109"/>
      <c r="I7532" s="110"/>
    </row>
    <row r="7533" spans="2:9">
      <c r="B7533" s="109"/>
      <c r="C7533" s="109"/>
      <c r="D7533" s="109"/>
      <c r="E7533" s="109"/>
      <c r="F7533" s="109"/>
      <c r="G7533" s="109"/>
      <c r="H7533" s="109"/>
      <c r="I7533" s="110"/>
    </row>
    <row r="7534" spans="2:9">
      <c r="B7534" s="109"/>
      <c r="C7534" s="109"/>
      <c r="D7534" s="109"/>
      <c r="E7534" s="109"/>
      <c r="F7534" s="109"/>
      <c r="G7534" s="109"/>
      <c r="H7534" s="109"/>
      <c r="I7534" s="110"/>
    </row>
    <row r="7535" spans="2:9">
      <c r="B7535" s="109"/>
      <c r="C7535" s="109"/>
      <c r="D7535" s="109"/>
      <c r="E7535" s="109"/>
      <c r="F7535" s="109"/>
      <c r="G7535" s="109"/>
      <c r="H7535" s="109"/>
      <c r="I7535" s="110"/>
    </row>
    <row r="7536" spans="2:9">
      <c r="B7536" s="109"/>
      <c r="C7536" s="109"/>
      <c r="D7536" s="109"/>
      <c r="E7536" s="109"/>
      <c r="F7536" s="109"/>
      <c r="G7536" s="109"/>
      <c r="H7536" s="109"/>
      <c r="I7536" s="110"/>
    </row>
    <row r="7537" spans="2:9">
      <c r="B7537" s="109"/>
      <c r="C7537" s="109"/>
      <c r="D7537" s="109"/>
      <c r="E7537" s="109"/>
      <c r="F7537" s="109"/>
      <c r="G7537" s="109"/>
      <c r="H7537" s="109"/>
      <c r="I7537" s="110"/>
    </row>
    <row r="7538" spans="2:9">
      <c r="B7538" s="109"/>
      <c r="C7538" s="109"/>
      <c r="D7538" s="109"/>
      <c r="E7538" s="109"/>
      <c r="F7538" s="109"/>
      <c r="G7538" s="109"/>
      <c r="H7538" s="109"/>
      <c r="I7538" s="110"/>
    </row>
    <row r="7539" spans="2:9">
      <c r="B7539" s="109"/>
      <c r="C7539" s="109"/>
      <c r="D7539" s="109"/>
      <c r="E7539" s="109"/>
      <c r="F7539" s="109"/>
      <c r="G7539" s="109"/>
      <c r="H7539" s="109"/>
      <c r="I7539" s="110"/>
    </row>
    <row r="7540" spans="2:9">
      <c r="B7540" s="109"/>
      <c r="C7540" s="109"/>
      <c r="D7540" s="109"/>
      <c r="E7540" s="109"/>
      <c r="F7540" s="109"/>
      <c r="G7540" s="109"/>
      <c r="H7540" s="109"/>
      <c r="I7540" s="110"/>
    </row>
    <row r="7541" spans="2:9">
      <c r="B7541" s="109"/>
      <c r="C7541" s="109"/>
      <c r="D7541" s="109"/>
      <c r="E7541" s="109"/>
      <c r="F7541" s="109"/>
      <c r="G7541" s="109"/>
      <c r="H7541" s="109"/>
      <c r="I7541" s="110"/>
    </row>
    <row r="7542" spans="2:9">
      <c r="B7542" s="109"/>
      <c r="C7542" s="109"/>
      <c r="D7542" s="109"/>
      <c r="E7542" s="109"/>
      <c r="F7542" s="109"/>
      <c r="G7542" s="109"/>
      <c r="H7542" s="109"/>
      <c r="I7542" s="110"/>
    </row>
    <row r="7543" spans="2:9">
      <c r="B7543" s="109"/>
      <c r="C7543" s="109"/>
      <c r="D7543" s="109"/>
      <c r="E7543" s="109"/>
      <c r="F7543" s="109"/>
      <c r="G7543" s="109"/>
      <c r="H7543" s="109"/>
      <c r="I7543" s="110"/>
    </row>
    <row r="7544" spans="2:9">
      <c r="B7544" s="109"/>
      <c r="C7544" s="109"/>
      <c r="D7544" s="109"/>
      <c r="E7544" s="109"/>
      <c r="F7544" s="109"/>
      <c r="G7544" s="109"/>
      <c r="H7544" s="109"/>
      <c r="I7544" s="110"/>
    </row>
    <row r="7545" spans="2:9">
      <c r="B7545" s="109"/>
      <c r="C7545" s="109"/>
      <c r="D7545" s="109"/>
      <c r="E7545" s="109"/>
      <c r="F7545" s="109"/>
      <c r="G7545" s="109"/>
      <c r="H7545" s="109"/>
      <c r="I7545" s="110"/>
    </row>
    <row r="7546" spans="2:9">
      <c r="B7546" s="109"/>
      <c r="C7546" s="109"/>
      <c r="D7546" s="109"/>
      <c r="E7546" s="109"/>
      <c r="F7546" s="109"/>
      <c r="G7546" s="109"/>
      <c r="H7546" s="109"/>
      <c r="I7546" s="110"/>
    </row>
    <row r="7547" spans="2:9">
      <c r="B7547" s="109"/>
      <c r="C7547" s="109"/>
      <c r="D7547" s="109"/>
      <c r="E7547" s="109"/>
      <c r="F7547" s="109"/>
      <c r="G7547" s="109"/>
      <c r="H7547" s="109"/>
      <c r="I7547" s="110"/>
    </row>
    <row r="7548" spans="2:9">
      <c r="B7548" s="109"/>
      <c r="C7548" s="109"/>
      <c r="D7548" s="109"/>
      <c r="E7548" s="109"/>
      <c r="F7548" s="109"/>
      <c r="G7548" s="109"/>
      <c r="H7548" s="109"/>
      <c r="I7548" s="110"/>
    </row>
    <row r="7549" spans="2:9">
      <c r="B7549" s="109"/>
      <c r="C7549" s="109"/>
      <c r="D7549" s="109"/>
      <c r="E7549" s="109"/>
      <c r="F7549" s="109"/>
      <c r="G7549" s="109"/>
      <c r="H7549" s="109"/>
      <c r="I7549" s="110"/>
    </row>
    <row r="7550" spans="2:9">
      <c r="B7550" s="109"/>
      <c r="C7550" s="109"/>
      <c r="D7550" s="109"/>
      <c r="E7550" s="109"/>
      <c r="F7550" s="109"/>
      <c r="G7550" s="109"/>
      <c r="H7550" s="109"/>
      <c r="I7550" s="110"/>
    </row>
    <row r="7551" spans="2:9">
      <c r="B7551" s="109"/>
      <c r="C7551" s="109"/>
      <c r="D7551" s="109"/>
      <c r="E7551" s="109"/>
      <c r="F7551" s="109"/>
      <c r="G7551" s="109"/>
      <c r="H7551" s="109"/>
      <c r="I7551" s="110"/>
    </row>
    <row r="7552" spans="2:9">
      <c r="B7552" s="109"/>
      <c r="C7552" s="109"/>
      <c r="D7552" s="109"/>
      <c r="E7552" s="109"/>
      <c r="F7552" s="109"/>
      <c r="G7552" s="109"/>
      <c r="H7552" s="109"/>
      <c r="I7552" s="110"/>
    </row>
    <row r="7553" spans="2:9">
      <c r="B7553" s="109"/>
      <c r="C7553" s="109"/>
      <c r="D7553" s="109"/>
      <c r="E7553" s="109"/>
      <c r="F7553" s="109"/>
      <c r="G7553" s="109"/>
      <c r="H7553" s="109"/>
      <c r="I7553" s="110"/>
    </row>
    <row r="7554" spans="2:9">
      <c r="B7554" s="109"/>
      <c r="C7554" s="109"/>
      <c r="D7554" s="109"/>
      <c r="E7554" s="109"/>
      <c r="F7554" s="109"/>
      <c r="G7554" s="109"/>
      <c r="H7554" s="109"/>
      <c r="I7554" s="110"/>
    </row>
    <row r="7555" spans="2:9">
      <c r="B7555" s="109"/>
      <c r="C7555" s="109"/>
      <c r="D7555" s="109"/>
      <c r="E7555" s="109"/>
      <c r="F7555" s="109"/>
      <c r="G7555" s="109"/>
      <c r="H7555" s="109"/>
      <c r="I7555" s="110"/>
    </row>
    <row r="7556" spans="2:9">
      <c r="B7556" s="109"/>
      <c r="C7556" s="109"/>
      <c r="D7556" s="109"/>
      <c r="E7556" s="109"/>
      <c r="F7556" s="109"/>
      <c r="G7556" s="109"/>
      <c r="H7556" s="109"/>
      <c r="I7556" s="110"/>
    </row>
    <row r="7557" spans="2:9">
      <c r="B7557" s="109"/>
      <c r="C7557" s="109"/>
      <c r="D7557" s="109"/>
      <c r="E7557" s="109"/>
      <c r="F7557" s="109"/>
      <c r="G7557" s="109"/>
      <c r="H7557" s="109"/>
      <c r="I7557" s="110"/>
    </row>
    <row r="7558" spans="2:9">
      <c r="B7558" s="109"/>
      <c r="C7558" s="109"/>
      <c r="D7558" s="109"/>
      <c r="E7558" s="109"/>
      <c r="F7558" s="109"/>
      <c r="G7558" s="109"/>
      <c r="H7558" s="109"/>
      <c r="I7558" s="110"/>
    </row>
    <row r="7559" spans="2:9">
      <c r="B7559" s="109"/>
      <c r="C7559" s="109"/>
      <c r="D7559" s="109"/>
      <c r="E7559" s="109"/>
      <c r="F7559" s="109"/>
      <c r="G7559" s="109"/>
      <c r="H7559" s="109"/>
      <c r="I7559" s="110"/>
    </row>
    <row r="7560" spans="2:9">
      <c r="B7560" s="109"/>
      <c r="C7560" s="109"/>
      <c r="D7560" s="109"/>
      <c r="E7560" s="109"/>
      <c r="F7560" s="109"/>
      <c r="G7560" s="109"/>
      <c r="H7560" s="109"/>
      <c r="I7560" s="110"/>
    </row>
    <row r="7561" spans="2:9">
      <c r="B7561" s="109"/>
      <c r="C7561" s="109"/>
      <c r="D7561" s="109"/>
      <c r="E7561" s="109"/>
      <c r="F7561" s="109"/>
      <c r="G7561" s="109"/>
      <c r="H7561" s="109"/>
      <c r="I7561" s="110"/>
    </row>
    <row r="7562" spans="2:9">
      <c r="B7562" s="109"/>
      <c r="C7562" s="109"/>
      <c r="D7562" s="109"/>
      <c r="E7562" s="109"/>
      <c r="F7562" s="109"/>
      <c r="G7562" s="109"/>
      <c r="H7562" s="109"/>
      <c r="I7562" s="110"/>
    </row>
    <row r="7563" spans="2:9">
      <c r="B7563" s="109"/>
      <c r="C7563" s="109"/>
      <c r="D7563" s="109"/>
      <c r="E7563" s="109"/>
      <c r="F7563" s="109"/>
      <c r="G7563" s="109"/>
      <c r="H7563" s="109"/>
      <c r="I7563" s="110"/>
    </row>
    <row r="7564" spans="2:9">
      <c r="B7564" s="109"/>
      <c r="C7564" s="109"/>
      <c r="D7564" s="109"/>
      <c r="E7564" s="109"/>
      <c r="F7564" s="109"/>
      <c r="G7564" s="109"/>
      <c r="H7564" s="109"/>
      <c r="I7564" s="110"/>
    </row>
    <row r="7565" spans="2:9">
      <c r="B7565" s="109"/>
      <c r="C7565" s="109"/>
      <c r="D7565" s="109"/>
      <c r="E7565" s="109"/>
      <c r="F7565" s="109"/>
      <c r="G7565" s="109"/>
      <c r="H7565" s="109"/>
      <c r="I7565" s="110"/>
    </row>
    <row r="7566" spans="2:9">
      <c r="B7566" s="109"/>
      <c r="C7566" s="109"/>
      <c r="D7566" s="109"/>
      <c r="E7566" s="109"/>
      <c r="F7566" s="109"/>
      <c r="G7566" s="109"/>
      <c r="H7566" s="109"/>
      <c r="I7566" s="110"/>
    </row>
    <row r="7567" spans="2:9">
      <c r="B7567" s="109"/>
      <c r="C7567" s="109"/>
      <c r="D7567" s="109"/>
      <c r="E7567" s="109"/>
      <c r="F7567" s="109"/>
      <c r="G7567" s="109"/>
      <c r="H7567" s="109"/>
      <c r="I7567" s="110"/>
    </row>
    <row r="7568" spans="2:9">
      <c r="B7568" s="109"/>
      <c r="C7568" s="109"/>
      <c r="D7568" s="109"/>
      <c r="E7568" s="109"/>
      <c r="F7568" s="109"/>
      <c r="G7568" s="109"/>
      <c r="H7568" s="109"/>
      <c r="I7568" s="110"/>
    </row>
    <row r="7569" spans="2:9">
      <c r="B7569" s="109"/>
      <c r="C7569" s="109"/>
      <c r="D7569" s="109"/>
      <c r="E7569" s="109"/>
      <c r="F7569" s="109"/>
      <c r="G7569" s="109"/>
      <c r="H7569" s="109"/>
      <c r="I7569" s="110"/>
    </row>
    <row r="7570" spans="2:9">
      <c r="B7570" s="109"/>
      <c r="C7570" s="109"/>
      <c r="D7570" s="109"/>
      <c r="E7570" s="109"/>
      <c r="F7570" s="109"/>
      <c r="G7570" s="109"/>
      <c r="H7570" s="109"/>
      <c r="I7570" s="110"/>
    </row>
    <row r="7571" spans="2:9">
      <c r="B7571" s="109"/>
      <c r="C7571" s="109"/>
      <c r="D7571" s="109"/>
      <c r="E7571" s="109"/>
      <c r="F7571" s="109"/>
      <c r="G7571" s="109"/>
      <c r="H7571" s="109"/>
      <c r="I7571" s="110"/>
    </row>
    <row r="7572" spans="2:9">
      <c r="B7572" s="109"/>
      <c r="C7572" s="109"/>
      <c r="D7572" s="109"/>
      <c r="E7572" s="109"/>
      <c r="F7572" s="109"/>
      <c r="G7572" s="109"/>
      <c r="H7572" s="109"/>
      <c r="I7572" s="110"/>
    </row>
    <row r="7573" spans="2:9">
      <c r="B7573" s="109"/>
      <c r="C7573" s="109"/>
      <c r="D7573" s="109"/>
      <c r="E7573" s="109"/>
      <c r="F7573" s="109"/>
      <c r="G7573" s="109"/>
      <c r="H7573" s="109"/>
      <c r="I7573" s="110"/>
    </row>
    <row r="7574" spans="2:9">
      <c r="B7574" s="109"/>
      <c r="C7574" s="109"/>
      <c r="D7574" s="109"/>
      <c r="E7574" s="109"/>
      <c r="F7574" s="109"/>
      <c r="G7574" s="109"/>
      <c r="H7574" s="109"/>
      <c r="I7574" s="110"/>
    </row>
    <row r="7575" spans="2:9">
      <c r="B7575" s="109"/>
      <c r="C7575" s="109"/>
      <c r="D7575" s="109"/>
      <c r="E7575" s="109"/>
      <c r="F7575" s="109"/>
      <c r="G7575" s="109"/>
      <c r="H7575" s="109"/>
      <c r="I7575" s="110"/>
    </row>
    <row r="7576" spans="2:9">
      <c r="B7576" s="109"/>
      <c r="C7576" s="109"/>
      <c r="D7576" s="109"/>
      <c r="E7576" s="109"/>
      <c r="F7576" s="109"/>
      <c r="G7576" s="109"/>
      <c r="H7576" s="109"/>
      <c r="I7576" s="110"/>
    </row>
    <row r="7577" spans="2:9">
      <c r="B7577" s="109"/>
      <c r="C7577" s="109"/>
      <c r="D7577" s="109"/>
      <c r="E7577" s="109"/>
      <c r="F7577" s="109"/>
      <c r="G7577" s="109"/>
      <c r="H7577" s="109"/>
      <c r="I7577" s="110"/>
    </row>
    <row r="7578" spans="2:9">
      <c r="B7578" s="109"/>
      <c r="C7578" s="109"/>
      <c r="D7578" s="109"/>
      <c r="E7578" s="109"/>
      <c r="F7578" s="109"/>
      <c r="G7578" s="109"/>
      <c r="H7578" s="109"/>
      <c r="I7578" s="110"/>
    </row>
    <row r="7579" spans="2:9">
      <c r="B7579" s="109"/>
      <c r="C7579" s="109"/>
      <c r="D7579" s="109"/>
      <c r="E7579" s="109"/>
      <c r="F7579" s="109"/>
      <c r="G7579" s="109"/>
      <c r="H7579" s="109"/>
      <c r="I7579" s="110"/>
    </row>
    <row r="7580" spans="2:9">
      <c r="B7580" s="109"/>
      <c r="C7580" s="109"/>
      <c r="D7580" s="109"/>
      <c r="E7580" s="109"/>
      <c r="F7580" s="109"/>
      <c r="G7580" s="109"/>
      <c r="H7580" s="109"/>
      <c r="I7580" s="110"/>
    </row>
    <row r="7581" spans="2:9">
      <c r="B7581" s="109"/>
      <c r="C7581" s="109"/>
      <c r="D7581" s="109"/>
      <c r="E7581" s="109"/>
      <c r="F7581" s="109"/>
      <c r="G7581" s="109"/>
      <c r="H7581" s="109"/>
      <c r="I7581" s="110"/>
    </row>
    <row r="7582" spans="2:9">
      <c r="B7582" s="109"/>
      <c r="C7582" s="109"/>
      <c r="D7582" s="109"/>
      <c r="E7582" s="109"/>
      <c r="F7582" s="109"/>
      <c r="G7582" s="109"/>
      <c r="H7582" s="109"/>
      <c r="I7582" s="110"/>
    </row>
    <row r="7583" spans="2:9">
      <c r="B7583" s="109"/>
      <c r="C7583" s="109"/>
      <c r="D7583" s="109"/>
      <c r="E7583" s="109"/>
      <c r="F7583" s="109"/>
      <c r="G7583" s="109"/>
      <c r="H7583" s="109"/>
      <c r="I7583" s="110"/>
    </row>
    <row r="7584" spans="2:9">
      <c r="B7584" s="109"/>
      <c r="C7584" s="109"/>
      <c r="D7584" s="109"/>
      <c r="E7584" s="109"/>
      <c r="F7584" s="109"/>
      <c r="G7584" s="109"/>
      <c r="H7584" s="109"/>
      <c r="I7584" s="110"/>
    </row>
    <row r="7585" spans="2:9">
      <c r="B7585" s="109"/>
      <c r="C7585" s="109"/>
      <c r="D7585" s="109"/>
      <c r="E7585" s="109"/>
      <c r="F7585" s="109"/>
      <c r="G7585" s="109"/>
      <c r="H7585" s="109"/>
      <c r="I7585" s="110"/>
    </row>
    <row r="7586" spans="2:9">
      <c r="B7586" s="109"/>
      <c r="C7586" s="109"/>
      <c r="D7586" s="109"/>
      <c r="E7586" s="109"/>
      <c r="F7586" s="109"/>
      <c r="G7586" s="109"/>
      <c r="H7586" s="109"/>
      <c r="I7586" s="110"/>
    </row>
    <row r="7587" spans="2:9">
      <c r="B7587" s="109"/>
      <c r="C7587" s="109"/>
      <c r="D7587" s="109"/>
      <c r="E7587" s="109"/>
      <c r="F7587" s="109"/>
      <c r="G7587" s="109"/>
      <c r="H7587" s="109"/>
      <c r="I7587" s="110"/>
    </row>
    <row r="7588" spans="2:9">
      <c r="B7588" s="109"/>
      <c r="C7588" s="109"/>
      <c r="D7588" s="109"/>
      <c r="E7588" s="109"/>
      <c r="F7588" s="109"/>
      <c r="G7588" s="109"/>
      <c r="H7588" s="109"/>
      <c r="I7588" s="110"/>
    </row>
    <row r="7589" spans="2:9">
      <c r="B7589" s="109"/>
      <c r="C7589" s="109"/>
      <c r="D7589" s="109"/>
      <c r="E7589" s="109"/>
      <c r="F7589" s="109"/>
      <c r="G7589" s="109"/>
      <c r="H7589" s="109"/>
      <c r="I7589" s="110"/>
    </row>
    <row r="7590" spans="2:9">
      <c r="B7590" s="109"/>
      <c r="C7590" s="109"/>
      <c r="D7590" s="109"/>
      <c r="E7590" s="109"/>
      <c r="F7590" s="109"/>
      <c r="G7590" s="109"/>
      <c r="H7590" s="109"/>
      <c r="I7590" s="110"/>
    </row>
    <row r="7591" spans="2:9">
      <c r="B7591" s="109"/>
      <c r="C7591" s="109"/>
      <c r="D7591" s="109"/>
      <c r="E7591" s="109"/>
      <c r="F7591" s="109"/>
      <c r="G7591" s="109"/>
      <c r="H7591" s="109"/>
      <c r="I7591" s="110"/>
    </row>
    <row r="7592" spans="2:9">
      <c r="B7592" s="109"/>
      <c r="C7592" s="109"/>
      <c r="D7592" s="109"/>
      <c r="E7592" s="109"/>
      <c r="F7592" s="109"/>
      <c r="G7592" s="109"/>
      <c r="H7592" s="109"/>
      <c r="I7592" s="110"/>
    </row>
    <row r="7593" spans="2:9">
      <c r="B7593" s="109"/>
      <c r="C7593" s="109"/>
      <c r="D7593" s="109"/>
      <c r="E7593" s="109"/>
      <c r="F7593" s="109"/>
      <c r="G7593" s="109"/>
      <c r="H7593" s="109"/>
      <c r="I7593" s="110"/>
    </row>
    <row r="7594" spans="2:9">
      <c r="B7594" s="109"/>
      <c r="C7594" s="109"/>
      <c r="D7594" s="109"/>
      <c r="E7594" s="109"/>
      <c r="F7594" s="109"/>
      <c r="G7594" s="109"/>
      <c r="H7594" s="109"/>
      <c r="I7594" s="110"/>
    </row>
    <row r="7595" spans="2:9">
      <c r="B7595" s="109"/>
      <c r="C7595" s="109"/>
      <c r="D7595" s="109"/>
      <c r="E7595" s="109"/>
      <c r="F7595" s="109"/>
      <c r="G7595" s="109"/>
      <c r="H7595" s="109"/>
      <c r="I7595" s="110"/>
    </row>
    <row r="7596" spans="2:9">
      <c r="B7596" s="109"/>
      <c r="C7596" s="109"/>
      <c r="D7596" s="109"/>
      <c r="E7596" s="109"/>
      <c r="F7596" s="109"/>
      <c r="G7596" s="109"/>
      <c r="H7596" s="109"/>
      <c r="I7596" s="110"/>
    </row>
    <row r="7597" spans="2:9">
      <c r="B7597" s="109"/>
      <c r="C7597" s="109"/>
      <c r="D7597" s="109"/>
      <c r="E7597" s="109"/>
      <c r="F7597" s="109"/>
      <c r="G7597" s="109"/>
      <c r="H7597" s="109"/>
      <c r="I7597" s="110"/>
    </row>
    <row r="7598" spans="2:9">
      <c r="B7598" s="109"/>
      <c r="C7598" s="109"/>
      <c r="D7598" s="109"/>
      <c r="E7598" s="109"/>
      <c r="F7598" s="109"/>
      <c r="G7598" s="109"/>
      <c r="H7598" s="109"/>
      <c r="I7598" s="110"/>
    </row>
    <row r="7599" spans="2:9">
      <c r="B7599" s="109"/>
      <c r="C7599" s="109"/>
      <c r="D7599" s="109"/>
      <c r="E7599" s="109"/>
      <c r="F7599" s="109"/>
      <c r="G7599" s="109"/>
      <c r="H7599" s="109"/>
      <c r="I7599" s="110"/>
    </row>
    <row r="7600" spans="2:9">
      <c r="B7600" s="109"/>
      <c r="C7600" s="109"/>
      <c r="D7600" s="109"/>
      <c r="E7600" s="109"/>
      <c r="F7600" s="109"/>
      <c r="G7600" s="109"/>
      <c r="H7600" s="109"/>
      <c r="I7600" s="110"/>
    </row>
    <row r="7601" spans="2:9">
      <c r="B7601" s="109"/>
      <c r="C7601" s="109"/>
      <c r="D7601" s="109"/>
      <c r="E7601" s="109"/>
      <c r="F7601" s="109"/>
      <c r="G7601" s="109"/>
      <c r="H7601" s="109"/>
      <c r="I7601" s="110"/>
    </row>
    <row r="7602" spans="2:9">
      <c r="B7602" s="109"/>
      <c r="C7602" s="109"/>
      <c r="D7602" s="109"/>
      <c r="E7602" s="109"/>
      <c r="F7602" s="109"/>
      <c r="G7602" s="109"/>
      <c r="H7602" s="109"/>
      <c r="I7602" s="110"/>
    </row>
    <row r="7603" spans="2:9">
      <c r="B7603" s="109"/>
      <c r="C7603" s="109"/>
      <c r="D7603" s="109"/>
      <c r="E7603" s="109"/>
      <c r="F7603" s="109"/>
      <c r="G7603" s="109"/>
      <c r="H7603" s="109"/>
      <c r="I7603" s="110"/>
    </row>
    <row r="7604" spans="2:9">
      <c r="B7604" s="109"/>
      <c r="C7604" s="109"/>
      <c r="D7604" s="109"/>
      <c r="E7604" s="109"/>
      <c r="F7604" s="109"/>
      <c r="G7604" s="109"/>
      <c r="H7604" s="109"/>
      <c r="I7604" s="110"/>
    </row>
    <row r="7605" spans="2:9">
      <c r="B7605" s="109"/>
      <c r="C7605" s="109"/>
      <c r="D7605" s="109"/>
      <c r="E7605" s="109"/>
      <c r="F7605" s="109"/>
      <c r="G7605" s="109"/>
      <c r="H7605" s="109"/>
      <c r="I7605" s="110"/>
    </row>
    <row r="7606" spans="2:9">
      <c r="B7606" s="109"/>
      <c r="C7606" s="109"/>
      <c r="D7606" s="109"/>
      <c r="E7606" s="109"/>
      <c r="F7606" s="109"/>
      <c r="G7606" s="109"/>
      <c r="H7606" s="109"/>
      <c r="I7606" s="110"/>
    </row>
    <row r="7607" spans="2:9">
      <c r="B7607" s="109"/>
      <c r="C7607" s="109"/>
      <c r="D7607" s="109"/>
      <c r="E7607" s="109"/>
      <c r="F7607" s="109"/>
      <c r="G7607" s="109"/>
      <c r="H7607" s="109"/>
      <c r="I7607" s="110"/>
    </row>
    <row r="7608" spans="2:9">
      <c r="B7608" s="109"/>
      <c r="C7608" s="109"/>
      <c r="D7608" s="109"/>
      <c r="E7608" s="109"/>
      <c r="F7608" s="109"/>
      <c r="G7608" s="109"/>
      <c r="H7608" s="109"/>
      <c r="I7608" s="110"/>
    </row>
    <row r="7609" spans="2:9">
      <c r="B7609" s="109"/>
      <c r="C7609" s="109"/>
      <c r="D7609" s="109"/>
      <c r="E7609" s="109"/>
      <c r="F7609" s="109"/>
      <c r="G7609" s="109"/>
      <c r="H7609" s="109"/>
      <c r="I7609" s="110"/>
    </row>
    <row r="7610" spans="2:9">
      <c r="B7610" s="109"/>
      <c r="C7610" s="109"/>
      <c r="D7610" s="109"/>
      <c r="E7610" s="109"/>
      <c r="F7610" s="109"/>
      <c r="G7610" s="109"/>
      <c r="H7610" s="109"/>
      <c r="I7610" s="110"/>
    </row>
    <row r="7611" spans="2:9">
      <c r="B7611" s="109"/>
      <c r="C7611" s="109"/>
      <c r="D7611" s="109"/>
      <c r="E7611" s="109"/>
      <c r="F7611" s="109"/>
      <c r="G7611" s="109"/>
      <c r="H7611" s="109"/>
      <c r="I7611" s="110"/>
    </row>
    <row r="7612" spans="2:9">
      <c r="B7612" s="109"/>
      <c r="C7612" s="109"/>
      <c r="D7612" s="109"/>
      <c r="E7612" s="109"/>
      <c r="F7612" s="109"/>
      <c r="G7612" s="109"/>
      <c r="H7612" s="109"/>
      <c r="I7612" s="110"/>
    </row>
    <row r="7613" spans="2:9">
      <c r="B7613" s="109"/>
      <c r="C7613" s="109"/>
      <c r="D7613" s="109"/>
      <c r="E7613" s="109"/>
      <c r="F7613" s="109"/>
      <c r="G7613" s="109"/>
      <c r="H7613" s="109"/>
      <c r="I7613" s="110"/>
    </row>
    <row r="7614" spans="2:9">
      <c r="B7614" s="109"/>
      <c r="C7614" s="109"/>
      <c r="D7614" s="109"/>
      <c r="E7614" s="109"/>
      <c r="F7614" s="109"/>
      <c r="G7614" s="109"/>
      <c r="H7614" s="109"/>
      <c r="I7614" s="110"/>
    </row>
    <row r="7615" spans="2:9">
      <c r="B7615" s="109"/>
      <c r="C7615" s="109"/>
      <c r="D7615" s="109"/>
      <c r="E7615" s="109"/>
      <c r="F7615" s="109"/>
      <c r="G7615" s="109"/>
      <c r="H7615" s="109"/>
      <c r="I7615" s="110"/>
    </row>
    <row r="7616" spans="2:9">
      <c r="B7616" s="109"/>
      <c r="C7616" s="109"/>
      <c r="D7616" s="109"/>
      <c r="E7616" s="109"/>
      <c r="F7616" s="109"/>
      <c r="G7616" s="109"/>
      <c r="H7616" s="109"/>
      <c r="I7616" s="110"/>
    </row>
    <row r="7617" spans="2:9">
      <c r="B7617" s="109"/>
      <c r="C7617" s="109"/>
      <c r="D7617" s="109"/>
      <c r="E7617" s="109"/>
      <c r="F7617" s="109"/>
      <c r="G7617" s="109"/>
      <c r="H7617" s="109"/>
      <c r="I7617" s="110"/>
    </row>
    <row r="7618" spans="2:9">
      <c r="B7618" s="109"/>
      <c r="C7618" s="109"/>
      <c r="D7618" s="109"/>
      <c r="E7618" s="109"/>
      <c r="F7618" s="109"/>
      <c r="G7618" s="109"/>
      <c r="H7618" s="109"/>
      <c r="I7618" s="110"/>
    </row>
    <row r="7619" spans="2:9">
      <c r="B7619" s="109"/>
      <c r="C7619" s="109"/>
      <c r="D7619" s="109"/>
      <c r="E7619" s="109"/>
      <c r="F7619" s="109"/>
      <c r="G7619" s="109"/>
      <c r="H7619" s="109"/>
      <c r="I7619" s="110"/>
    </row>
    <row r="7620" spans="2:9">
      <c r="B7620" s="109"/>
      <c r="C7620" s="109"/>
      <c r="D7620" s="109"/>
      <c r="E7620" s="109"/>
      <c r="F7620" s="109"/>
      <c r="G7620" s="109"/>
      <c r="H7620" s="109"/>
      <c r="I7620" s="110"/>
    </row>
    <row r="7621" spans="2:9">
      <c r="B7621" s="109"/>
      <c r="C7621" s="109"/>
      <c r="D7621" s="109"/>
      <c r="E7621" s="109"/>
      <c r="F7621" s="109"/>
      <c r="G7621" s="109"/>
      <c r="H7621" s="109"/>
      <c r="I7621" s="110"/>
    </row>
    <row r="7622" spans="2:9">
      <c r="B7622" s="109"/>
      <c r="C7622" s="109"/>
      <c r="D7622" s="109"/>
      <c r="E7622" s="109"/>
      <c r="F7622" s="109"/>
      <c r="G7622" s="109"/>
      <c r="H7622" s="109"/>
      <c r="I7622" s="110"/>
    </row>
    <row r="7623" spans="2:9">
      <c r="B7623" s="109"/>
      <c r="C7623" s="109"/>
      <c r="D7623" s="109"/>
      <c r="E7623" s="109"/>
      <c r="F7623" s="109"/>
      <c r="G7623" s="109"/>
      <c r="H7623" s="109"/>
      <c r="I7623" s="110"/>
    </row>
    <row r="7624" spans="2:9">
      <c r="B7624" s="109"/>
      <c r="C7624" s="109"/>
      <c r="D7624" s="109"/>
      <c r="E7624" s="109"/>
      <c r="F7624" s="109"/>
      <c r="G7624" s="109"/>
      <c r="H7624" s="109"/>
      <c r="I7624" s="110"/>
    </row>
    <row r="7625" spans="2:9">
      <c r="B7625" s="109"/>
      <c r="C7625" s="109"/>
      <c r="D7625" s="109"/>
      <c r="E7625" s="109"/>
      <c r="F7625" s="109"/>
      <c r="G7625" s="109"/>
      <c r="H7625" s="109"/>
      <c r="I7625" s="110"/>
    </row>
    <row r="7626" spans="2:9">
      <c r="B7626" s="109"/>
      <c r="C7626" s="109"/>
      <c r="D7626" s="109"/>
      <c r="E7626" s="109"/>
      <c r="F7626" s="109"/>
      <c r="G7626" s="109"/>
      <c r="H7626" s="109"/>
      <c r="I7626" s="110"/>
    </row>
    <row r="7627" spans="2:9">
      <c r="B7627" s="109"/>
      <c r="C7627" s="109"/>
      <c r="D7627" s="109"/>
      <c r="E7627" s="109"/>
      <c r="F7627" s="109"/>
      <c r="G7627" s="109"/>
      <c r="H7627" s="109"/>
      <c r="I7627" s="110"/>
    </row>
    <row r="7628" spans="2:9">
      <c r="B7628" s="109"/>
      <c r="C7628" s="109"/>
      <c r="D7628" s="109"/>
      <c r="E7628" s="109"/>
      <c r="F7628" s="109"/>
      <c r="G7628" s="109"/>
      <c r="H7628" s="109"/>
      <c r="I7628" s="110"/>
    </row>
    <row r="7629" spans="2:9">
      <c r="B7629" s="109"/>
      <c r="C7629" s="109"/>
      <c r="D7629" s="109"/>
      <c r="E7629" s="109"/>
      <c r="F7629" s="109"/>
      <c r="G7629" s="109"/>
      <c r="H7629" s="109"/>
      <c r="I7629" s="110"/>
    </row>
    <row r="7630" spans="2:9">
      <c r="B7630" s="109"/>
      <c r="C7630" s="109"/>
      <c r="D7630" s="109"/>
      <c r="E7630" s="109"/>
      <c r="F7630" s="109"/>
      <c r="G7630" s="109"/>
      <c r="H7630" s="109"/>
      <c r="I7630" s="110"/>
    </row>
    <row r="7631" spans="2:9">
      <c r="B7631" s="109"/>
      <c r="C7631" s="109"/>
      <c r="D7631" s="109"/>
      <c r="E7631" s="109"/>
      <c r="F7631" s="109"/>
      <c r="G7631" s="109"/>
      <c r="H7631" s="109"/>
      <c r="I7631" s="110"/>
    </row>
    <row r="7632" spans="2:9">
      <c r="B7632" s="109"/>
      <c r="C7632" s="109"/>
      <c r="D7632" s="109"/>
      <c r="E7632" s="109"/>
      <c r="F7632" s="109"/>
      <c r="G7632" s="109"/>
      <c r="H7632" s="109"/>
      <c r="I7632" s="110"/>
    </row>
    <row r="7633" spans="2:9">
      <c r="B7633" s="109"/>
      <c r="C7633" s="109"/>
      <c r="D7633" s="109"/>
      <c r="E7633" s="109"/>
      <c r="F7633" s="109"/>
      <c r="G7633" s="109"/>
      <c r="H7633" s="109"/>
      <c r="I7633" s="110"/>
    </row>
    <row r="7634" spans="2:9">
      <c r="B7634" s="109"/>
      <c r="C7634" s="109"/>
      <c r="D7634" s="109"/>
      <c r="E7634" s="109"/>
      <c r="F7634" s="109"/>
      <c r="G7634" s="109"/>
      <c r="H7634" s="109"/>
      <c r="I7634" s="110"/>
    </row>
    <row r="7635" spans="2:9">
      <c r="B7635" s="109"/>
      <c r="C7635" s="109"/>
      <c r="D7635" s="109"/>
      <c r="E7635" s="109"/>
      <c r="F7635" s="109"/>
      <c r="G7635" s="109"/>
      <c r="H7635" s="109"/>
      <c r="I7635" s="110"/>
    </row>
    <row r="7636" spans="2:9">
      <c r="B7636" s="109"/>
      <c r="C7636" s="109"/>
      <c r="D7636" s="109"/>
      <c r="E7636" s="109"/>
      <c r="F7636" s="109"/>
      <c r="G7636" s="109"/>
      <c r="H7636" s="109"/>
      <c r="I7636" s="110"/>
    </row>
    <row r="7637" spans="2:9">
      <c r="B7637" s="109"/>
      <c r="C7637" s="109"/>
      <c r="D7637" s="109"/>
      <c r="E7637" s="109"/>
      <c r="F7637" s="109"/>
      <c r="G7637" s="109"/>
      <c r="H7637" s="109"/>
      <c r="I7637" s="110"/>
    </row>
    <row r="7638" spans="2:9">
      <c r="B7638" s="109"/>
      <c r="C7638" s="109"/>
      <c r="D7638" s="109"/>
      <c r="E7638" s="109"/>
      <c r="F7638" s="109"/>
      <c r="G7638" s="109"/>
      <c r="H7638" s="109"/>
      <c r="I7638" s="110"/>
    </row>
    <row r="7639" spans="2:9">
      <c r="B7639" s="109"/>
      <c r="C7639" s="109"/>
      <c r="D7639" s="109"/>
      <c r="E7639" s="109"/>
      <c r="F7639" s="109"/>
      <c r="G7639" s="109"/>
      <c r="H7639" s="109"/>
      <c r="I7639" s="110"/>
    </row>
    <row r="7640" spans="2:9">
      <c r="B7640" s="109"/>
      <c r="C7640" s="109"/>
      <c r="D7640" s="109"/>
      <c r="E7640" s="109"/>
      <c r="F7640" s="109"/>
      <c r="G7640" s="109"/>
      <c r="H7640" s="109"/>
      <c r="I7640" s="110"/>
    </row>
    <row r="7641" spans="2:9">
      <c r="B7641" s="109"/>
      <c r="C7641" s="109"/>
      <c r="D7641" s="109"/>
      <c r="E7641" s="109"/>
      <c r="F7641" s="109"/>
      <c r="G7641" s="109"/>
      <c r="H7641" s="109"/>
      <c r="I7641" s="110"/>
    </row>
    <row r="7642" spans="2:9">
      <c r="B7642" s="109"/>
      <c r="C7642" s="109"/>
      <c r="D7642" s="109"/>
      <c r="E7642" s="109"/>
      <c r="F7642" s="109"/>
      <c r="G7642" s="109"/>
      <c r="H7642" s="109"/>
      <c r="I7642" s="110"/>
    </row>
    <row r="7643" spans="2:9">
      <c r="B7643" s="109"/>
      <c r="C7643" s="109"/>
      <c r="D7643" s="109"/>
      <c r="E7643" s="109"/>
      <c r="F7643" s="109"/>
      <c r="G7643" s="109"/>
      <c r="H7643" s="109"/>
      <c r="I7643" s="110"/>
    </row>
    <row r="7644" spans="2:9">
      <c r="B7644" s="109"/>
      <c r="C7644" s="109"/>
      <c r="D7644" s="109"/>
      <c r="E7644" s="109"/>
      <c r="F7644" s="109"/>
      <c r="G7644" s="109"/>
      <c r="H7644" s="109"/>
      <c r="I7644" s="110"/>
    </row>
    <row r="7645" spans="2:9">
      <c r="B7645" s="109"/>
      <c r="C7645" s="109"/>
      <c r="D7645" s="109"/>
      <c r="E7645" s="109"/>
      <c r="F7645" s="109"/>
      <c r="G7645" s="109"/>
      <c r="H7645" s="109"/>
      <c r="I7645" s="110"/>
    </row>
    <row r="7646" spans="2:9">
      <c r="B7646" s="109"/>
      <c r="C7646" s="109"/>
      <c r="D7646" s="109"/>
      <c r="E7646" s="109"/>
      <c r="F7646" s="109"/>
      <c r="G7646" s="109"/>
      <c r="H7646" s="109"/>
      <c r="I7646" s="110"/>
    </row>
    <row r="7647" spans="2:9">
      <c r="B7647" s="109"/>
      <c r="C7647" s="109"/>
      <c r="D7647" s="109"/>
      <c r="E7647" s="109"/>
      <c r="F7647" s="109"/>
      <c r="G7647" s="109"/>
      <c r="H7647" s="109"/>
      <c r="I7647" s="110"/>
    </row>
    <row r="7648" spans="2:9">
      <c r="B7648" s="109"/>
      <c r="C7648" s="109"/>
      <c r="D7648" s="109"/>
      <c r="E7648" s="109"/>
      <c r="F7648" s="109"/>
      <c r="G7648" s="109"/>
      <c r="H7648" s="109"/>
      <c r="I7648" s="110"/>
    </row>
    <row r="7649" spans="2:9">
      <c r="B7649" s="109"/>
      <c r="C7649" s="109"/>
      <c r="D7649" s="109"/>
      <c r="E7649" s="109"/>
      <c r="F7649" s="109"/>
      <c r="G7649" s="109"/>
      <c r="H7649" s="109"/>
      <c r="I7649" s="110"/>
    </row>
    <row r="7650" spans="2:9">
      <c r="B7650" s="109"/>
      <c r="C7650" s="109"/>
      <c r="D7650" s="109"/>
      <c r="E7650" s="109"/>
      <c r="F7650" s="109"/>
      <c r="G7650" s="109"/>
      <c r="H7650" s="109"/>
      <c r="I7650" s="110"/>
    </row>
    <row r="7651" spans="2:9">
      <c r="B7651" s="109"/>
      <c r="C7651" s="109"/>
      <c r="D7651" s="109"/>
      <c r="E7651" s="109"/>
      <c r="F7651" s="109"/>
      <c r="G7651" s="109"/>
      <c r="H7651" s="109"/>
      <c r="I7651" s="110"/>
    </row>
    <row r="7652" spans="2:9">
      <c r="B7652" s="109"/>
      <c r="C7652" s="109"/>
      <c r="D7652" s="109"/>
      <c r="E7652" s="109"/>
      <c r="F7652" s="109"/>
      <c r="G7652" s="109"/>
      <c r="H7652" s="109"/>
      <c r="I7652" s="110"/>
    </row>
    <row r="7653" spans="2:9">
      <c r="B7653" s="109"/>
      <c r="C7653" s="109"/>
      <c r="D7653" s="109"/>
      <c r="E7653" s="109"/>
      <c r="F7653" s="109"/>
      <c r="G7653" s="109"/>
      <c r="H7653" s="109"/>
      <c r="I7653" s="110"/>
    </row>
    <row r="7654" spans="2:9">
      <c r="B7654" s="109"/>
      <c r="C7654" s="109"/>
      <c r="D7654" s="109"/>
      <c r="E7654" s="109"/>
      <c r="F7654" s="109"/>
      <c r="G7654" s="109"/>
      <c r="H7654" s="109"/>
      <c r="I7654" s="110"/>
    </row>
    <row r="7655" spans="2:9">
      <c r="B7655" s="109"/>
      <c r="C7655" s="109"/>
      <c r="D7655" s="109"/>
      <c r="E7655" s="109"/>
      <c r="F7655" s="109"/>
      <c r="G7655" s="109"/>
      <c r="H7655" s="109"/>
      <c r="I7655" s="110"/>
    </row>
    <row r="7656" spans="2:9">
      <c r="B7656" s="109"/>
      <c r="C7656" s="109"/>
      <c r="D7656" s="109"/>
      <c r="E7656" s="109"/>
      <c r="F7656" s="109"/>
      <c r="G7656" s="109"/>
      <c r="H7656" s="109"/>
      <c r="I7656" s="110"/>
    </row>
    <row r="7657" spans="2:9">
      <c r="B7657" s="109"/>
      <c r="C7657" s="109"/>
      <c r="D7657" s="109"/>
      <c r="E7657" s="109"/>
      <c r="F7657" s="109"/>
      <c r="G7657" s="109"/>
      <c r="H7657" s="109"/>
      <c r="I7657" s="110"/>
    </row>
    <row r="7658" spans="2:9">
      <c r="B7658" s="109"/>
      <c r="C7658" s="109"/>
      <c r="D7658" s="109"/>
      <c r="E7658" s="109"/>
      <c r="F7658" s="109"/>
      <c r="G7658" s="109"/>
      <c r="H7658" s="109"/>
      <c r="I7658" s="110"/>
    </row>
    <row r="7659" spans="2:9">
      <c r="B7659" s="109"/>
      <c r="C7659" s="109"/>
      <c r="D7659" s="109"/>
      <c r="E7659" s="109"/>
      <c r="F7659" s="109"/>
      <c r="G7659" s="109"/>
      <c r="H7659" s="109"/>
      <c r="I7659" s="110"/>
    </row>
    <row r="7660" spans="2:9">
      <c r="B7660" s="109"/>
      <c r="C7660" s="109"/>
      <c r="D7660" s="109"/>
      <c r="E7660" s="109"/>
      <c r="F7660" s="109"/>
      <c r="G7660" s="109"/>
      <c r="H7660" s="109"/>
      <c r="I7660" s="110"/>
    </row>
    <row r="7661" spans="2:9">
      <c r="B7661" s="109"/>
      <c r="C7661" s="109"/>
      <c r="D7661" s="109"/>
      <c r="E7661" s="109"/>
      <c r="F7661" s="109"/>
      <c r="G7661" s="109"/>
      <c r="H7661" s="109"/>
      <c r="I7661" s="110"/>
    </row>
    <row r="7662" spans="2:9">
      <c r="B7662" s="109"/>
      <c r="C7662" s="109"/>
      <c r="D7662" s="109"/>
      <c r="E7662" s="109"/>
      <c r="F7662" s="109"/>
      <c r="G7662" s="109"/>
      <c r="H7662" s="109"/>
      <c r="I7662" s="110"/>
    </row>
    <row r="7663" spans="2:9">
      <c r="B7663" s="109"/>
      <c r="C7663" s="109"/>
      <c r="D7663" s="109"/>
      <c r="E7663" s="109"/>
      <c r="F7663" s="109"/>
      <c r="G7663" s="109"/>
      <c r="H7663" s="109"/>
      <c r="I7663" s="110"/>
    </row>
    <row r="7664" spans="2:9">
      <c r="B7664" s="109"/>
      <c r="C7664" s="109"/>
      <c r="D7664" s="109"/>
      <c r="E7664" s="109"/>
      <c r="F7664" s="109"/>
      <c r="G7664" s="109"/>
      <c r="H7664" s="109"/>
      <c r="I7664" s="110"/>
    </row>
    <row r="7665" spans="2:9">
      <c r="B7665" s="109"/>
      <c r="C7665" s="109"/>
      <c r="D7665" s="109"/>
      <c r="E7665" s="109"/>
      <c r="F7665" s="109"/>
      <c r="G7665" s="109"/>
      <c r="H7665" s="109"/>
      <c r="I7665" s="110"/>
    </row>
    <row r="7666" spans="2:9">
      <c r="B7666" s="109"/>
      <c r="C7666" s="109"/>
      <c r="D7666" s="109"/>
      <c r="E7666" s="109"/>
      <c r="F7666" s="109"/>
      <c r="G7666" s="109"/>
      <c r="H7666" s="109"/>
      <c r="I7666" s="110"/>
    </row>
    <row r="7667" spans="2:9">
      <c r="B7667" s="109"/>
      <c r="C7667" s="109"/>
      <c r="D7667" s="109"/>
      <c r="E7667" s="109"/>
      <c r="F7667" s="109"/>
      <c r="G7667" s="109"/>
      <c r="H7667" s="109"/>
      <c r="I7667" s="110"/>
    </row>
    <row r="7668" spans="2:9">
      <c r="B7668" s="109"/>
      <c r="C7668" s="109"/>
      <c r="D7668" s="109"/>
      <c r="E7668" s="109"/>
      <c r="F7668" s="109"/>
      <c r="G7668" s="109"/>
      <c r="H7668" s="109"/>
      <c r="I7668" s="110"/>
    </row>
    <row r="7669" spans="2:9">
      <c r="B7669" s="109"/>
      <c r="C7669" s="109"/>
      <c r="D7669" s="109"/>
      <c r="E7669" s="109"/>
      <c r="F7669" s="109"/>
      <c r="G7669" s="109"/>
      <c r="H7669" s="109"/>
      <c r="I7669" s="110"/>
    </row>
    <row r="7670" spans="2:9">
      <c r="B7670" s="109"/>
      <c r="C7670" s="109"/>
      <c r="D7670" s="109"/>
      <c r="E7670" s="109"/>
      <c r="F7670" s="109"/>
      <c r="G7670" s="109"/>
      <c r="H7670" s="109"/>
      <c r="I7670" s="110"/>
    </row>
    <row r="7671" spans="2:9">
      <c r="B7671" s="109"/>
      <c r="C7671" s="109"/>
      <c r="D7671" s="109"/>
      <c r="E7671" s="109"/>
      <c r="F7671" s="109"/>
      <c r="G7671" s="109"/>
      <c r="H7671" s="109"/>
      <c r="I7671" s="110"/>
    </row>
    <row r="7672" spans="2:9">
      <c r="B7672" s="109"/>
      <c r="C7672" s="109"/>
      <c r="D7672" s="109"/>
      <c r="E7672" s="109"/>
      <c r="F7672" s="109"/>
      <c r="G7672" s="109"/>
      <c r="H7672" s="109"/>
      <c r="I7672" s="110"/>
    </row>
    <row r="7673" spans="2:9">
      <c r="B7673" s="109"/>
      <c r="C7673" s="109"/>
      <c r="D7673" s="109"/>
      <c r="E7673" s="109"/>
      <c r="F7673" s="109"/>
      <c r="G7673" s="109"/>
      <c r="H7673" s="109"/>
      <c r="I7673" s="110"/>
    </row>
    <row r="7674" spans="2:9">
      <c r="B7674" s="109"/>
      <c r="C7674" s="109"/>
      <c r="D7674" s="109"/>
      <c r="E7674" s="109"/>
      <c r="F7674" s="109"/>
      <c r="G7674" s="109"/>
      <c r="H7674" s="109"/>
      <c r="I7674" s="110"/>
    </row>
    <row r="7675" spans="2:9">
      <c r="B7675" s="109"/>
      <c r="C7675" s="109"/>
      <c r="D7675" s="109"/>
      <c r="E7675" s="109"/>
      <c r="F7675" s="109"/>
      <c r="G7675" s="109"/>
      <c r="H7675" s="109"/>
      <c r="I7675" s="110"/>
    </row>
    <row r="7676" spans="2:9">
      <c r="B7676" s="109"/>
      <c r="C7676" s="109"/>
      <c r="D7676" s="109"/>
      <c r="E7676" s="109"/>
      <c r="F7676" s="109"/>
      <c r="G7676" s="109"/>
      <c r="H7676" s="109"/>
      <c r="I7676" s="110"/>
    </row>
    <row r="7677" spans="2:9">
      <c r="B7677" s="109"/>
      <c r="C7677" s="109"/>
      <c r="D7677" s="109"/>
      <c r="E7677" s="109"/>
      <c r="F7677" s="109"/>
      <c r="G7677" s="109"/>
      <c r="H7677" s="109"/>
      <c r="I7677" s="110"/>
    </row>
    <row r="7678" spans="2:9">
      <c r="B7678" s="109"/>
      <c r="C7678" s="109"/>
      <c r="D7678" s="109"/>
      <c r="E7678" s="109"/>
      <c r="F7678" s="109"/>
      <c r="G7678" s="109"/>
      <c r="H7678" s="109"/>
      <c r="I7678" s="110"/>
    </row>
    <row r="7679" spans="2:9">
      <c r="B7679" s="109"/>
      <c r="C7679" s="109"/>
      <c r="D7679" s="109"/>
      <c r="E7679" s="109"/>
      <c r="F7679" s="109"/>
      <c r="G7679" s="109"/>
      <c r="H7679" s="109"/>
      <c r="I7679" s="110"/>
    </row>
    <row r="7680" spans="2:9">
      <c r="B7680" s="109"/>
      <c r="C7680" s="109"/>
      <c r="D7680" s="109"/>
      <c r="E7680" s="109"/>
      <c r="F7680" s="109"/>
      <c r="G7680" s="109"/>
      <c r="H7680" s="109"/>
      <c r="I7680" s="110"/>
    </row>
    <row r="7681" spans="2:9">
      <c r="B7681" s="109"/>
      <c r="C7681" s="109"/>
      <c r="D7681" s="109"/>
      <c r="E7681" s="109"/>
      <c r="F7681" s="109"/>
      <c r="G7681" s="109"/>
      <c r="H7681" s="109"/>
      <c r="I7681" s="110"/>
    </row>
    <row r="7682" spans="2:9">
      <c r="B7682" s="109"/>
      <c r="C7682" s="109"/>
      <c r="D7682" s="109"/>
      <c r="E7682" s="109"/>
      <c r="F7682" s="109"/>
      <c r="G7682" s="109"/>
      <c r="H7682" s="109"/>
      <c r="I7682" s="110"/>
    </row>
    <row r="7683" spans="2:9">
      <c r="B7683" s="109"/>
      <c r="C7683" s="109"/>
      <c r="D7683" s="109"/>
      <c r="E7683" s="109"/>
      <c r="F7683" s="109"/>
      <c r="G7683" s="109"/>
      <c r="H7683" s="109"/>
      <c r="I7683" s="110"/>
    </row>
    <row r="7684" spans="2:9">
      <c r="B7684" s="109"/>
      <c r="C7684" s="109"/>
      <c r="D7684" s="109"/>
      <c r="E7684" s="109"/>
      <c r="F7684" s="109"/>
      <c r="G7684" s="109"/>
      <c r="H7684" s="109"/>
      <c r="I7684" s="110"/>
    </row>
    <row r="7685" spans="2:9">
      <c r="B7685" s="109"/>
      <c r="C7685" s="109"/>
      <c r="D7685" s="109"/>
      <c r="E7685" s="109"/>
      <c r="F7685" s="109"/>
      <c r="G7685" s="109"/>
      <c r="H7685" s="109"/>
      <c r="I7685" s="110"/>
    </row>
    <row r="7686" spans="2:9">
      <c r="B7686" s="109"/>
      <c r="C7686" s="109"/>
      <c r="D7686" s="109"/>
      <c r="E7686" s="109"/>
      <c r="F7686" s="109"/>
      <c r="G7686" s="109"/>
      <c r="H7686" s="109"/>
      <c r="I7686" s="110"/>
    </row>
    <row r="7687" spans="2:9">
      <c r="B7687" s="109"/>
      <c r="C7687" s="109"/>
      <c r="D7687" s="109"/>
      <c r="E7687" s="109"/>
      <c r="F7687" s="109"/>
      <c r="G7687" s="109"/>
      <c r="H7687" s="109"/>
      <c r="I7687" s="110"/>
    </row>
    <row r="7688" spans="2:9">
      <c r="B7688" s="109"/>
      <c r="C7688" s="109"/>
      <c r="D7688" s="109"/>
      <c r="E7688" s="109"/>
      <c r="F7688" s="109"/>
      <c r="G7688" s="109"/>
      <c r="H7688" s="109"/>
      <c r="I7688" s="110"/>
    </row>
    <row r="7689" spans="2:9">
      <c r="B7689" s="109"/>
      <c r="C7689" s="109"/>
      <c r="D7689" s="109"/>
      <c r="E7689" s="109"/>
      <c r="F7689" s="109"/>
      <c r="G7689" s="109"/>
      <c r="H7689" s="109"/>
      <c r="I7689" s="110"/>
    </row>
    <row r="7690" spans="2:9">
      <c r="B7690" s="109"/>
      <c r="C7690" s="109"/>
      <c r="D7690" s="109"/>
      <c r="E7690" s="109"/>
      <c r="F7690" s="109"/>
      <c r="G7690" s="109"/>
      <c r="H7690" s="109"/>
      <c r="I7690" s="110"/>
    </row>
    <row r="7691" spans="2:9">
      <c r="B7691" s="109"/>
      <c r="C7691" s="109"/>
      <c r="D7691" s="109"/>
      <c r="E7691" s="109"/>
      <c r="F7691" s="109"/>
      <c r="G7691" s="109"/>
      <c r="H7691" s="109"/>
      <c r="I7691" s="110"/>
    </row>
    <row r="7692" spans="2:9">
      <c r="B7692" s="109"/>
      <c r="C7692" s="109"/>
      <c r="D7692" s="109"/>
      <c r="E7692" s="109"/>
      <c r="F7692" s="109"/>
      <c r="G7692" s="109"/>
      <c r="H7692" s="109"/>
      <c r="I7692" s="110"/>
    </row>
    <row r="7693" spans="2:9">
      <c r="B7693" s="109"/>
      <c r="C7693" s="109"/>
      <c r="D7693" s="109"/>
      <c r="E7693" s="109"/>
      <c r="F7693" s="109"/>
      <c r="G7693" s="109"/>
      <c r="H7693" s="109"/>
      <c r="I7693" s="110"/>
    </row>
    <row r="7694" spans="2:9">
      <c r="B7694" s="109"/>
      <c r="C7694" s="109"/>
      <c r="D7694" s="109"/>
      <c r="E7694" s="109"/>
      <c r="F7694" s="109"/>
      <c r="G7694" s="109"/>
      <c r="H7694" s="109"/>
      <c r="I7694" s="110"/>
    </row>
    <row r="7695" spans="2:9">
      <c r="B7695" s="109"/>
      <c r="C7695" s="109"/>
      <c r="D7695" s="109"/>
      <c r="E7695" s="109"/>
      <c r="F7695" s="109"/>
      <c r="G7695" s="109"/>
      <c r="H7695" s="109"/>
      <c r="I7695" s="110"/>
    </row>
    <row r="7696" spans="2:9">
      <c r="B7696" s="109"/>
      <c r="C7696" s="109"/>
      <c r="D7696" s="109"/>
      <c r="E7696" s="109"/>
      <c r="F7696" s="109"/>
      <c r="G7696" s="109"/>
      <c r="H7696" s="109"/>
      <c r="I7696" s="110"/>
    </row>
    <row r="7697" spans="2:9">
      <c r="B7697" s="109"/>
      <c r="C7697" s="109"/>
      <c r="D7697" s="109"/>
      <c r="E7697" s="109"/>
      <c r="F7697" s="109"/>
      <c r="G7697" s="109"/>
      <c r="H7697" s="109"/>
      <c r="I7697" s="110"/>
    </row>
    <row r="7698" spans="2:9">
      <c r="B7698" s="109"/>
      <c r="C7698" s="109"/>
      <c r="D7698" s="109"/>
      <c r="E7698" s="109"/>
      <c r="F7698" s="109"/>
      <c r="G7698" s="109"/>
      <c r="H7698" s="109"/>
      <c r="I7698" s="110"/>
    </row>
    <row r="7699" spans="2:9">
      <c r="B7699" s="109"/>
      <c r="C7699" s="109"/>
      <c r="D7699" s="109"/>
      <c r="E7699" s="109"/>
      <c r="F7699" s="109"/>
      <c r="G7699" s="109"/>
      <c r="H7699" s="109"/>
      <c r="I7699" s="110"/>
    </row>
    <row r="7700" spans="2:9">
      <c r="B7700" s="109"/>
      <c r="C7700" s="109"/>
      <c r="D7700" s="109"/>
      <c r="E7700" s="109"/>
      <c r="F7700" s="109"/>
      <c r="G7700" s="109"/>
      <c r="H7700" s="109"/>
      <c r="I7700" s="110"/>
    </row>
    <row r="7701" spans="2:9">
      <c r="B7701" s="109"/>
      <c r="C7701" s="109"/>
      <c r="D7701" s="109"/>
      <c r="E7701" s="109"/>
      <c r="F7701" s="109"/>
      <c r="G7701" s="109"/>
      <c r="H7701" s="109"/>
      <c r="I7701" s="110"/>
    </row>
    <row r="7702" spans="2:9">
      <c r="B7702" s="109"/>
      <c r="C7702" s="109"/>
      <c r="D7702" s="109"/>
      <c r="E7702" s="109"/>
      <c r="F7702" s="109"/>
      <c r="G7702" s="109"/>
      <c r="H7702" s="109"/>
      <c r="I7702" s="110"/>
    </row>
    <row r="7703" spans="2:9">
      <c r="B7703" s="109"/>
      <c r="C7703" s="109"/>
      <c r="D7703" s="109"/>
      <c r="E7703" s="109"/>
      <c r="F7703" s="109"/>
      <c r="G7703" s="109"/>
      <c r="H7703" s="109"/>
      <c r="I7703" s="110"/>
    </row>
    <row r="7704" spans="2:9">
      <c r="B7704" s="109"/>
      <c r="C7704" s="109"/>
      <c r="D7704" s="109"/>
      <c r="E7704" s="109"/>
      <c r="F7704" s="109"/>
      <c r="G7704" s="109"/>
      <c r="H7704" s="109"/>
      <c r="I7704" s="110"/>
    </row>
    <row r="7705" spans="2:9">
      <c r="B7705" s="109"/>
      <c r="C7705" s="109"/>
      <c r="D7705" s="109"/>
      <c r="E7705" s="109"/>
      <c r="F7705" s="109"/>
      <c r="G7705" s="109"/>
      <c r="H7705" s="109"/>
      <c r="I7705" s="110"/>
    </row>
    <row r="7706" spans="2:9">
      <c r="B7706" s="109"/>
      <c r="C7706" s="109"/>
      <c r="D7706" s="109"/>
      <c r="E7706" s="109"/>
      <c r="F7706" s="109"/>
      <c r="G7706" s="109"/>
      <c r="H7706" s="109"/>
      <c r="I7706" s="110"/>
    </row>
    <row r="7707" spans="2:9">
      <c r="B7707" s="109"/>
      <c r="C7707" s="109"/>
      <c r="D7707" s="109"/>
      <c r="E7707" s="109"/>
      <c r="F7707" s="109"/>
      <c r="G7707" s="109"/>
      <c r="H7707" s="109"/>
      <c r="I7707" s="110"/>
    </row>
    <row r="7708" spans="2:9">
      <c r="B7708" s="109"/>
      <c r="C7708" s="109"/>
      <c r="D7708" s="109"/>
      <c r="E7708" s="109"/>
      <c r="F7708" s="109"/>
      <c r="G7708" s="109"/>
      <c r="H7708" s="109"/>
      <c r="I7708" s="110"/>
    </row>
    <row r="7709" spans="2:9">
      <c r="B7709" s="109"/>
      <c r="C7709" s="109"/>
      <c r="D7709" s="109"/>
      <c r="E7709" s="109"/>
      <c r="F7709" s="109"/>
      <c r="G7709" s="109"/>
      <c r="H7709" s="109"/>
      <c r="I7709" s="110"/>
    </row>
    <row r="7710" spans="2:9">
      <c r="B7710" s="109"/>
      <c r="C7710" s="109"/>
      <c r="D7710" s="109"/>
      <c r="E7710" s="109"/>
      <c r="F7710" s="109"/>
      <c r="G7710" s="109"/>
      <c r="H7710" s="109"/>
      <c r="I7710" s="110"/>
    </row>
    <row r="7711" spans="2:9">
      <c r="B7711" s="109"/>
      <c r="C7711" s="109"/>
      <c r="D7711" s="109"/>
      <c r="E7711" s="109"/>
      <c r="F7711" s="109"/>
      <c r="G7711" s="109"/>
      <c r="H7711" s="109"/>
      <c r="I7711" s="110"/>
    </row>
    <row r="7712" spans="2:9">
      <c r="B7712" s="109"/>
      <c r="C7712" s="109"/>
      <c r="D7712" s="109"/>
      <c r="E7712" s="109"/>
      <c r="F7712" s="109"/>
      <c r="G7712" s="109"/>
      <c r="H7712" s="109"/>
      <c r="I7712" s="110"/>
    </row>
    <row r="7713" spans="2:9">
      <c r="B7713" s="109"/>
      <c r="C7713" s="109"/>
      <c r="D7713" s="109"/>
      <c r="E7713" s="109"/>
      <c r="F7713" s="109"/>
      <c r="G7713" s="109"/>
      <c r="H7713" s="109"/>
      <c r="I7713" s="110"/>
    </row>
    <row r="7714" spans="2:9">
      <c r="B7714" s="109"/>
      <c r="C7714" s="109"/>
      <c r="D7714" s="109"/>
      <c r="E7714" s="109"/>
      <c r="F7714" s="109"/>
      <c r="G7714" s="109"/>
      <c r="H7714" s="109"/>
      <c r="I7714" s="110"/>
    </row>
    <row r="7715" spans="2:9">
      <c r="B7715" s="109"/>
      <c r="C7715" s="109"/>
      <c r="D7715" s="109"/>
      <c r="E7715" s="109"/>
      <c r="F7715" s="109"/>
      <c r="G7715" s="109"/>
      <c r="H7715" s="109"/>
      <c r="I7715" s="110"/>
    </row>
    <row r="7716" spans="2:9">
      <c r="B7716" s="109"/>
      <c r="C7716" s="109"/>
      <c r="D7716" s="109"/>
      <c r="E7716" s="109"/>
      <c r="F7716" s="109"/>
      <c r="G7716" s="109"/>
      <c r="H7716" s="109"/>
      <c r="I7716" s="110"/>
    </row>
    <row r="7717" spans="2:9">
      <c r="B7717" s="109"/>
      <c r="C7717" s="109"/>
      <c r="D7717" s="109"/>
      <c r="E7717" s="109"/>
      <c r="F7717" s="109"/>
      <c r="G7717" s="109"/>
      <c r="H7717" s="109"/>
      <c r="I7717" s="110"/>
    </row>
    <row r="7718" spans="2:9">
      <c r="B7718" s="109"/>
      <c r="C7718" s="109"/>
      <c r="D7718" s="109"/>
      <c r="E7718" s="109"/>
      <c r="F7718" s="109"/>
      <c r="G7718" s="109"/>
      <c r="H7718" s="109"/>
      <c r="I7718" s="110"/>
    </row>
    <row r="7719" spans="2:9">
      <c r="B7719" s="109"/>
      <c r="C7719" s="109"/>
      <c r="D7719" s="109"/>
      <c r="E7719" s="109"/>
      <c r="F7719" s="109"/>
      <c r="G7719" s="109"/>
      <c r="H7719" s="109"/>
      <c r="I7719" s="110"/>
    </row>
    <row r="7720" spans="2:9">
      <c r="B7720" s="109"/>
      <c r="C7720" s="109"/>
      <c r="D7720" s="109"/>
      <c r="E7720" s="109"/>
      <c r="F7720" s="109"/>
      <c r="G7720" s="109"/>
      <c r="H7720" s="109"/>
      <c r="I7720" s="110"/>
    </row>
    <row r="7721" spans="2:9">
      <c r="B7721" s="109"/>
      <c r="C7721" s="109"/>
      <c r="D7721" s="109"/>
      <c r="E7721" s="109"/>
      <c r="F7721" s="109"/>
      <c r="G7721" s="109"/>
      <c r="H7721" s="109"/>
      <c r="I7721" s="110"/>
    </row>
    <row r="7722" spans="2:9">
      <c r="B7722" s="109"/>
      <c r="C7722" s="109"/>
      <c r="D7722" s="109"/>
      <c r="E7722" s="109"/>
      <c r="F7722" s="109"/>
      <c r="G7722" s="109"/>
      <c r="H7722" s="109"/>
      <c r="I7722" s="110"/>
    </row>
    <row r="7723" spans="2:9">
      <c r="B7723" s="109"/>
      <c r="C7723" s="109"/>
      <c r="D7723" s="109"/>
      <c r="E7723" s="109"/>
      <c r="F7723" s="109"/>
      <c r="G7723" s="109"/>
      <c r="H7723" s="109"/>
      <c r="I7723" s="110"/>
    </row>
    <row r="7724" spans="2:9">
      <c r="B7724" s="109"/>
      <c r="C7724" s="109"/>
      <c r="D7724" s="109"/>
      <c r="E7724" s="109"/>
      <c r="F7724" s="109"/>
      <c r="G7724" s="109"/>
      <c r="H7724" s="109"/>
      <c r="I7724" s="110"/>
    </row>
    <row r="7725" spans="2:9">
      <c r="B7725" s="109"/>
      <c r="C7725" s="109"/>
      <c r="D7725" s="109"/>
      <c r="E7725" s="109"/>
      <c r="F7725" s="109"/>
      <c r="G7725" s="109"/>
      <c r="H7725" s="109"/>
      <c r="I7725" s="110"/>
    </row>
    <row r="7726" spans="2:9">
      <c r="B7726" s="109"/>
      <c r="C7726" s="109"/>
      <c r="D7726" s="109"/>
      <c r="E7726" s="109"/>
      <c r="F7726" s="109"/>
      <c r="G7726" s="109"/>
      <c r="H7726" s="109"/>
      <c r="I7726" s="110"/>
    </row>
    <row r="7727" spans="2:9">
      <c r="B7727" s="109"/>
      <c r="C7727" s="109"/>
      <c r="D7727" s="109"/>
      <c r="E7727" s="109"/>
      <c r="F7727" s="109"/>
      <c r="G7727" s="109"/>
      <c r="H7727" s="109"/>
      <c r="I7727" s="110"/>
    </row>
    <row r="7728" spans="2:9">
      <c r="B7728" s="109"/>
      <c r="C7728" s="109"/>
      <c r="D7728" s="109"/>
      <c r="E7728" s="109"/>
      <c r="F7728" s="109"/>
      <c r="G7728" s="109"/>
      <c r="H7728" s="109"/>
      <c r="I7728" s="110"/>
    </row>
    <row r="7729" spans="2:9">
      <c r="B7729" s="109"/>
      <c r="C7729" s="109"/>
      <c r="D7729" s="109"/>
      <c r="E7729" s="109"/>
      <c r="F7729" s="109"/>
      <c r="G7729" s="109"/>
      <c r="H7729" s="109"/>
      <c r="I7729" s="110"/>
    </row>
    <row r="7730" spans="2:9">
      <c r="B7730" s="109"/>
      <c r="C7730" s="109"/>
      <c r="D7730" s="109"/>
      <c r="E7730" s="109"/>
      <c r="F7730" s="109"/>
      <c r="G7730" s="109"/>
      <c r="H7730" s="109"/>
      <c r="I7730" s="110"/>
    </row>
    <row r="7731" spans="2:9">
      <c r="B7731" s="109"/>
      <c r="C7731" s="109"/>
      <c r="D7731" s="109"/>
      <c r="E7731" s="109"/>
      <c r="F7731" s="109"/>
      <c r="G7731" s="109"/>
      <c r="H7731" s="109"/>
      <c r="I7731" s="110"/>
    </row>
    <row r="7732" spans="2:9">
      <c r="B7732" s="109"/>
      <c r="C7732" s="109"/>
      <c r="D7732" s="109"/>
      <c r="E7732" s="109"/>
      <c r="F7732" s="109"/>
      <c r="G7732" s="109"/>
      <c r="H7732" s="109"/>
      <c r="I7732" s="110"/>
    </row>
    <row r="7733" spans="2:9">
      <c r="B7733" s="109"/>
      <c r="C7733" s="109"/>
      <c r="D7733" s="109"/>
      <c r="E7733" s="109"/>
      <c r="F7733" s="109"/>
      <c r="G7733" s="109"/>
      <c r="H7733" s="109"/>
      <c r="I7733" s="110"/>
    </row>
    <row r="7734" spans="2:9">
      <c r="B7734" s="109"/>
      <c r="C7734" s="109"/>
      <c r="D7734" s="109"/>
      <c r="E7734" s="109"/>
      <c r="F7734" s="109"/>
      <c r="G7734" s="109"/>
      <c r="H7734" s="109"/>
      <c r="I7734" s="110"/>
    </row>
    <row r="7735" spans="2:9">
      <c r="B7735" s="109"/>
      <c r="C7735" s="109"/>
      <c r="D7735" s="109"/>
      <c r="E7735" s="109"/>
      <c r="F7735" s="109"/>
      <c r="G7735" s="109"/>
      <c r="H7735" s="109"/>
      <c r="I7735" s="110"/>
    </row>
    <row r="7736" spans="2:9">
      <c r="B7736" s="109"/>
      <c r="C7736" s="109"/>
      <c r="D7736" s="109"/>
      <c r="E7736" s="109"/>
      <c r="F7736" s="109"/>
      <c r="G7736" s="109"/>
      <c r="H7736" s="109"/>
      <c r="I7736" s="110"/>
    </row>
    <row r="7737" spans="2:9">
      <c r="B7737" s="109"/>
      <c r="C7737" s="109"/>
      <c r="D7737" s="109"/>
      <c r="E7737" s="109"/>
      <c r="F7737" s="109"/>
      <c r="G7737" s="109"/>
      <c r="H7737" s="109"/>
      <c r="I7737" s="110"/>
    </row>
    <row r="7738" spans="2:9">
      <c r="B7738" s="109"/>
      <c r="C7738" s="109"/>
      <c r="D7738" s="109"/>
      <c r="E7738" s="109"/>
      <c r="F7738" s="109"/>
      <c r="G7738" s="109"/>
      <c r="H7738" s="109"/>
      <c r="I7738" s="110"/>
    </row>
    <row r="7739" spans="2:9">
      <c r="B7739" s="109"/>
      <c r="C7739" s="109"/>
      <c r="D7739" s="109"/>
      <c r="E7739" s="109"/>
      <c r="F7739" s="109"/>
      <c r="G7739" s="109"/>
      <c r="H7739" s="109"/>
      <c r="I7739" s="110"/>
    </row>
    <row r="7740" spans="2:9">
      <c r="B7740" s="109"/>
      <c r="C7740" s="109"/>
      <c r="D7740" s="109"/>
      <c r="E7740" s="109"/>
      <c r="F7740" s="109"/>
      <c r="G7740" s="109"/>
      <c r="H7740" s="109"/>
      <c r="I7740" s="110"/>
    </row>
    <row r="7741" spans="2:9">
      <c r="B7741" s="109"/>
      <c r="C7741" s="109"/>
      <c r="D7741" s="109"/>
      <c r="E7741" s="109"/>
      <c r="F7741" s="109"/>
      <c r="G7741" s="109"/>
      <c r="H7741" s="109"/>
      <c r="I7741" s="110"/>
    </row>
    <row r="7742" spans="2:9">
      <c r="B7742" s="109"/>
      <c r="C7742" s="109"/>
      <c r="D7742" s="109"/>
      <c r="E7742" s="109"/>
      <c r="F7742" s="109"/>
      <c r="G7742" s="109"/>
      <c r="H7742" s="109"/>
      <c r="I7742" s="110"/>
    </row>
    <row r="7743" spans="2:9">
      <c r="B7743" s="109"/>
      <c r="C7743" s="109"/>
      <c r="D7743" s="109"/>
      <c r="E7743" s="109"/>
      <c r="F7743" s="109"/>
      <c r="G7743" s="109"/>
      <c r="H7743" s="109"/>
      <c r="I7743" s="110"/>
    </row>
    <row r="7744" spans="2:9">
      <c r="B7744" s="109"/>
      <c r="C7744" s="109"/>
      <c r="D7744" s="109"/>
      <c r="E7744" s="109"/>
      <c r="F7744" s="109"/>
      <c r="G7744" s="109"/>
      <c r="H7744" s="109"/>
      <c r="I7744" s="110"/>
    </row>
    <row r="7745" spans="2:9">
      <c r="B7745" s="109"/>
      <c r="C7745" s="109"/>
      <c r="D7745" s="109"/>
      <c r="E7745" s="109"/>
      <c r="F7745" s="109"/>
      <c r="G7745" s="109"/>
      <c r="H7745" s="109"/>
      <c r="I7745" s="110"/>
    </row>
    <row r="7746" spans="2:9">
      <c r="B7746" s="109"/>
      <c r="C7746" s="109"/>
      <c r="D7746" s="109"/>
      <c r="E7746" s="109"/>
      <c r="F7746" s="109"/>
      <c r="G7746" s="109"/>
      <c r="H7746" s="109"/>
      <c r="I7746" s="110"/>
    </row>
    <row r="7747" spans="2:9">
      <c r="B7747" s="109"/>
      <c r="C7747" s="109"/>
      <c r="D7747" s="109"/>
      <c r="E7747" s="109"/>
      <c r="F7747" s="109"/>
      <c r="G7747" s="109"/>
      <c r="H7747" s="109"/>
      <c r="I7747" s="110"/>
    </row>
    <row r="7748" spans="2:9">
      <c r="B7748" s="109"/>
      <c r="C7748" s="109"/>
      <c r="D7748" s="109"/>
      <c r="E7748" s="109"/>
      <c r="F7748" s="109"/>
      <c r="G7748" s="109"/>
      <c r="H7748" s="109"/>
      <c r="I7748" s="110"/>
    </row>
    <row r="7749" spans="2:9">
      <c r="B7749" s="109"/>
      <c r="C7749" s="109"/>
      <c r="D7749" s="109"/>
      <c r="E7749" s="109"/>
      <c r="F7749" s="109"/>
      <c r="G7749" s="109"/>
      <c r="H7749" s="109"/>
      <c r="I7749" s="110"/>
    </row>
    <row r="7750" spans="2:9">
      <c r="B7750" s="109"/>
      <c r="C7750" s="109"/>
      <c r="D7750" s="109"/>
      <c r="E7750" s="109"/>
      <c r="F7750" s="109"/>
      <c r="G7750" s="109"/>
      <c r="H7750" s="109"/>
      <c r="I7750" s="110"/>
    </row>
    <row r="7751" spans="2:9">
      <c r="B7751" s="109"/>
      <c r="C7751" s="109"/>
      <c r="D7751" s="109"/>
      <c r="E7751" s="109"/>
      <c r="F7751" s="109"/>
      <c r="G7751" s="109"/>
      <c r="H7751" s="109"/>
      <c r="I7751" s="110"/>
    </row>
    <row r="7752" spans="2:9">
      <c r="B7752" s="109"/>
      <c r="C7752" s="109"/>
      <c r="D7752" s="109"/>
      <c r="E7752" s="109"/>
      <c r="F7752" s="109"/>
      <c r="G7752" s="109"/>
      <c r="H7752" s="109"/>
      <c r="I7752" s="110"/>
    </row>
    <row r="7753" spans="2:9">
      <c r="B7753" s="109"/>
      <c r="C7753" s="109"/>
      <c r="D7753" s="109"/>
      <c r="E7753" s="109"/>
      <c r="F7753" s="109"/>
      <c r="G7753" s="109"/>
      <c r="H7753" s="109"/>
      <c r="I7753" s="110"/>
    </row>
    <row r="7754" spans="2:9">
      <c r="B7754" s="109"/>
      <c r="C7754" s="109"/>
      <c r="D7754" s="109"/>
      <c r="E7754" s="109"/>
      <c r="F7754" s="109"/>
      <c r="G7754" s="109"/>
      <c r="H7754" s="109"/>
      <c r="I7754" s="110"/>
    </row>
    <row r="7755" spans="2:9">
      <c r="B7755" s="109"/>
      <c r="C7755" s="109"/>
      <c r="D7755" s="109"/>
      <c r="E7755" s="109"/>
      <c r="F7755" s="109"/>
      <c r="G7755" s="109"/>
      <c r="H7755" s="109"/>
      <c r="I7755" s="110"/>
    </row>
    <row r="7756" spans="2:9">
      <c r="B7756" s="109"/>
      <c r="C7756" s="109"/>
      <c r="D7756" s="109"/>
      <c r="E7756" s="109"/>
      <c r="F7756" s="109"/>
      <c r="G7756" s="109"/>
      <c r="H7756" s="109"/>
      <c r="I7756" s="110"/>
    </row>
    <row r="7757" spans="2:9">
      <c r="B7757" s="109"/>
      <c r="C7757" s="109"/>
      <c r="D7757" s="109"/>
      <c r="E7757" s="109"/>
      <c r="F7757" s="109"/>
      <c r="G7757" s="109"/>
      <c r="H7757" s="109"/>
      <c r="I7757" s="110"/>
    </row>
    <row r="7758" spans="2:9">
      <c r="B7758" s="109"/>
      <c r="C7758" s="109"/>
      <c r="D7758" s="109"/>
      <c r="E7758" s="109"/>
      <c r="F7758" s="109"/>
      <c r="G7758" s="109"/>
      <c r="H7758" s="109"/>
      <c r="I7758" s="110"/>
    </row>
    <row r="7759" spans="2:9">
      <c r="B7759" s="109"/>
      <c r="C7759" s="109"/>
      <c r="D7759" s="109"/>
      <c r="E7759" s="109"/>
      <c r="F7759" s="109"/>
      <c r="G7759" s="109"/>
      <c r="H7759" s="109"/>
      <c r="I7759" s="110"/>
    </row>
    <row r="7760" spans="2:9">
      <c r="B7760" s="109"/>
      <c r="C7760" s="109"/>
      <c r="D7760" s="109"/>
      <c r="E7760" s="109"/>
      <c r="F7760" s="109"/>
      <c r="G7760" s="109"/>
      <c r="H7760" s="109"/>
      <c r="I7760" s="110"/>
    </row>
    <row r="7761" spans="2:9">
      <c r="B7761" s="109"/>
      <c r="C7761" s="109"/>
      <c r="D7761" s="109"/>
      <c r="E7761" s="109"/>
      <c r="F7761" s="109"/>
      <c r="G7761" s="109"/>
      <c r="H7761" s="109"/>
      <c r="I7761" s="110"/>
    </row>
    <row r="7762" spans="2:9">
      <c r="B7762" s="109"/>
      <c r="C7762" s="109"/>
      <c r="D7762" s="109"/>
      <c r="E7762" s="109"/>
      <c r="F7762" s="109"/>
      <c r="G7762" s="109"/>
      <c r="H7762" s="109"/>
      <c r="I7762" s="110"/>
    </row>
    <row r="7763" spans="2:9">
      <c r="B7763" s="109"/>
      <c r="C7763" s="109"/>
      <c r="D7763" s="109"/>
      <c r="E7763" s="109"/>
      <c r="F7763" s="109"/>
      <c r="G7763" s="109"/>
      <c r="H7763" s="109"/>
      <c r="I7763" s="110"/>
    </row>
    <row r="7764" spans="2:9">
      <c r="B7764" s="109"/>
      <c r="C7764" s="109"/>
      <c r="D7764" s="109"/>
      <c r="E7764" s="109"/>
      <c r="F7764" s="109"/>
      <c r="G7764" s="109"/>
      <c r="H7764" s="109"/>
      <c r="I7764" s="110"/>
    </row>
    <row r="7765" spans="2:9">
      <c r="B7765" s="109"/>
      <c r="C7765" s="109"/>
      <c r="D7765" s="109"/>
      <c r="E7765" s="109"/>
      <c r="F7765" s="109"/>
      <c r="G7765" s="109"/>
      <c r="H7765" s="109"/>
      <c r="I7765" s="110"/>
    </row>
    <row r="7766" spans="2:9">
      <c r="B7766" s="109"/>
      <c r="C7766" s="109"/>
      <c r="D7766" s="109"/>
      <c r="E7766" s="109"/>
      <c r="F7766" s="109"/>
      <c r="G7766" s="109"/>
      <c r="H7766" s="109"/>
      <c r="I7766" s="110"/>
    </row>
    <row r="7767" spans="2:9">
      <c r="B7767" s="109"/>
      <c r="C7767" s="109"/>
      <c r="D7767" s="109"/>
      <c r="E7767" s="109"/>
      <c r="F7767" s="109"/>
      <c r="G7767" s="109"/>
      <c r="H7767" s="109"/>
      <c r="I7767" s="110"/>
    </row>
    <row r="7768" spans="2:9">
      <c r="B7768" s="109"/>
      <c r="C7768" s="109"/>
      <c r="D7768" s="109"/>
      <c r="E7768" s="109"/>
      <c r="F7768" s="109"/>
      <c r="G7768" s="109"/>
      <c r="H7768" s="109"/>
      <c r="I7768" s="110"/>
    </row>
    <row r="7769" spans="2:9">
      <c r="B7769" s="109"/>
      <c r="C7769" s="109"/>
      <c r="D7769" s="109"/>
      <c r="E7769" s="109"/>
      <c r="F7769" s="109"/>
      <c r="G7769" s="109"/>
      <c r="H7769" s="109"/>
      <c r="I7769" s="110"/>
    </row>
    <row r="7770" spans="2:9">
      <c r="B7770" s="109"/>
      <c r="C7770" s="109"/>
      <c r="D7770" s="109"/>
      <c r="E7770" s="109"/>
      <c r="F7770" s="109"/>
      <c r="G7770" s="109"/>
      <c r="H7770" s="109"/>
      <c r="I7770" s="110"/>
    </row>
    <row r="7771" spans="2:9">
      <c r="B7771" s="109"/>
      <c r="C7771" s="109"/>
      <c r="D7771" s="109"/>
      <c r="E7771" s="109"/>
      <c r="F7771" s="109"/>
      <c r="G7771" s="109"/>
      <c r="H7771" s="109"/>
      <c r="I7771" s="110"/>
    </row>
    <row r="7772" spans="2:9">
      <c r="B7772" s="109"/>
      <c r="C7772" s="109"/>
      <c r="D7772" s="109"/>
      <c r="E7772" s="109"/>
      <c r="F7772" s="109"/>
      <c r="G7772" s="109"/>
      <c r="H7772" s="109"/>
      <c r="I7772" s="110"/>
    </row>
    <row r="7773" spans="2:9">
      <c r="B7773" s="109"/>
      <c r="C7773" s="109"/>
      <c r="D7773" s="109"/>
      <c r="E7773" s="109"/>
      <c r="F7773" s="109"/>
      <c r="G7773" s="109"/>
      <c r="H7773" s="109"/>
      <c r="I7773" s="110"/>
    </row>
    <row r="7774" spans="2:9">
      <c r="B7774" s="109"/>
      <c r="C7774" s="109"/>
      <c r="D7774" s="109"/>
      <c r="E7774" s="109"/>
      <c r="F7774" s="109"/>
      <c r="G7774" s="109"/>
      <c r="H7774" s="109"/>
      <c r="I7774" s="110"/>
    </row>
    <row r="7775" spans="2:9">
      <c r="B7775" s="109"/>
      <c r="C7775" s="109"/>
      <c r="D7775" s="109"/>
      <c r="E7775" s="109"/>
      <c r="F7775" s="109"/>
      <c r="G7775" s="109"/>
      <c r="H7775" s="109"/>
      <c r="I7775" s="110"/>
    </row>
    <row r="7776" spans="2:9">
      <c r="B7776" s="109"/>
      <c r="C7776" s="109"/>
      <c r="D7776" s="109"/>
      <c r="E7776" s="109"/>
      <c r="F7776" s="109"/>
      <c r="G7776" s="109"/>
      <c r="H7776" s="109"/>
      <c r="I7776" s="110"/>
    </row>
    <row r="7777" spans="2:9">
      <c r="B7777" s="109"/>
      <c r="C7777" s="109"/>
      <c r="D7777" s="109"/>
      <c r="E7777" s="109"/>
      <c r="F7777" s="109"/>
      <c r="G7777" s="109"/>
      <c r="H7777" s="109"/>
      <c r="I7777" s="110"/>
    </row>
    <row r="7778" spans="2:9">
      <c r="B7778" s="109"/>
      <c r="C7778" s="109"/>
      <c r="D7778" s="109"/>
      <c r="E7778" s="109"/>
      <c r="F7778" s="109"/>
      <c r="G7778" s="109"/>
      <c r="H7778" s="109"/>
      <c r="I7778" s="110"/>
    </row>
    <row r="7779" spans="2:9">
      <c r="B7779" s="109"/>
      <c r="C7779" s="109"/>
      <c r="D7779" s="109"/>
      <c r="E7779" s="109"/>
      <c r="F7779" s="109"/>
      <c r="G7779" s="109"/>
      <c r="H7779" s="109"/>
      <c r="I7779" s="110"/>
    </row>
    <row r="7780" spans="2:9">
      <c r="B7780" s="109"/>
      <c r="C7780" s="109"/>
      <c r="D7780" s="109"/>
      <c r="E7780" s="109"/>
      <c r="F7780" s="109"/>
      <c r="G7780" s="109"/>
      <c r="H7780" s="109"/>
      <c r="I7780" s="110"/>
    </row>
    <row r="7781" spans="2:9">
      <c r="B7781" s="109"/>
      <c r="C7781" s="109"/>
      <c r="D7781" s="109"/>
      <c r="E7781" s="109"/>
      <c r="F7781" s="109"/>
      <c r="G7781" s="109"/>
      <c r="H7781" s="109"/>
      <c r="I7781" s="110"/>
    </row>
    <row r="7782" spans="2:9">
      <c r="B7782" s="109"/>
      <c r="C7782" s="109"/>
      <c r="D7782" s="109"/>
      <c r="E7782" s="109"/>
      <c r="F7782" s="109"/>
      <c r="G7782" s="109"/>
      <c r="H7782" s="109"/>
      <c r="I7782" s="110"/>
    </row>
    <row r="7783" spans="2:9">
      <c r="B7783" s="109"/>
      <c r="C7783" s="109"/>
      <c r="D7783" s="109"/>
      <c r="E7783" s="109"/>
      <c r="F7783" s="109"/>
      <c r="G7783" s="109"/>
      <c r="H7783" s="109"/>
      <c r="I7783" s="110"/>
    </row>
    <row r="7784" spans="2:9">
      <c r="B7784" s="109"/>
      <c r="C7784" s="109"/>
      <c r="D7784" s="109"/>
      <c r="E7784" s="109"/>
      <c r="F7784" s="109"/>
      <c r="G7784" s="109"/>
      <c r="H7784" s="109"/>
      <c r="I7784" s="110"/>
    </row>
    <row r="7785" spans="2:9">
      <c r="B7785" s="109"/>
      <c r="C7785" s="109"/>
      <c r="D7785" s="109"/>
      <c r="E7785" s="109"/>
      <c r="F7785" s="109"/>
      <c r="G7785" s="109"/>
      <c r="H7785" s="109"/>
      <c r="I7785" s="110"/>
    </row>
    <row r="7786" spans="2:9">
      <c r="B7786" s="109"/>
      <c r="C7786" s="109"/>
      <c r="D7786" s="109"/>
      <c r="E7786" s="109"/>
      <c r="F7786" s="109"/>
      <c r="G7786" s="109"/>
      <c r="H7786" s="109"/>
      <c r="I7786" s="110"/>
    </row>
    <row r="7787" spans="2:9">
      <c r="B7787" s="109"/>
      <c r="C7787" s="109"/>
      <c r="D7787" s="109"/>
      <c r="E7787" s="109"/>
      <c r="F7787" s="109"/>
      <c r="G7787" s="109"/>
      <c r="H7787" s="109"/>
      <c r="I7787" s="110"/>
    </row>
    <row r="7788" spans="2:9">
      <c r="B7788" s="109"/>
      <c r="C7788" s="109"/>
      <c r="D7788" s="109"/>
      <c r="E7788" s="109"/>
      <c r="F7788" s="109"/>
      <c r="G7788" s="109"/>
      <c r="H7788" s="109"/>
      <c r="I7788" s="110"/>
    </row>
    <row r="7789" spans="2:9">
      <c r="B7789" s="109"/>
      <c r="C7789" s="109"/>
      <c r="D7789" s="109"/>
      <c r="E7789" s="109"/>
      <c r="F7789" s="109"/>
      <c r="G7789" s="109"/>
      <c r="H7789" s="109"/>
      <c r="I7789" s="110"/>
    </row>
    <row r="7790" spans="2:9">
      <c r="B7790" s="109"/>
      <c r="C7790" s="109"/>
      <c r="D7790" s="109"/>
      <c r="E7790" s="109"/>
      <c r="F7790" s="109"/>
      <c r="G7790" s="109"/>
      <c r="H7790" s="109"/>
      <c r="I7790" s="110"/>
    </row>
    <row r="7791" spans="2:9">
      <c r="B7791" s="109"/>
      <c r="C7791" s="109"/>
      <c r="D7791" s="109"/>
      <c r="E7791" s="109"/>
      <c r="F7791" s="109"/>
      <c r="G7791" s="109"/>
      <c r="H7791" s="109"/>
      <c r="I7791" s="110"/>
    </row>
    <row r="7792" spans="2:9">
      <c r="B7792" s="109"/>
      <c r="C7792" s="109"/>
      <c r="D7792" s="109"/>
      <c r="E7792" s="109"/>
      <c r="F7792" s="109"/>
      <c r="G7792" s="109"/>
      <c r="H7792" s="109"/>
      <c r="I7792" s="110"/>
    </row>
    <row r="7793" spans="2:9">
      <c r="B7793" s="109"/>
      <c r="C7793" s="109"/>
      <c r="D7793" s="109"/>
      <c r="E7793" s="109"/>
      <c r="F7793" s="109"/>
      <c r="G7793" s="109"/>
      <c r="H7793" s="109"/>
      <c r="I7793" s="110"/>
    </row>
    <row r="7794" spans="2:9">
      <c r="B7794" s="109"/>
      <c r="C7794" s="109"/>
      <c r="D7794" s="109"/>
      <c r="E7794" s="109"/>
      <c r="F7794" s="109"/>
      <c r="G7794" s="109"/>
      <c r="H7794" s="109"/>
      <c r="I7794" s="110"/>
    </row>
    <row r="7795" spans="2:9">
      <c r="B7795" s="109"/>
      <c r="C7795" s="109"/>
      <c r="D7795" s="109"/>
      <c r="E7795" s="109"/>
      <c r="F7795" s="109"/>
      <c r="G7795" s="109"/>
      <c r="H7795" s="109"/>
      <c r="I7795" s="110"/>
    </row>
    <row r="7796" spans="2:9">
      <c r="B7796" s="109"/>
      <c r="C7796" s="109"/>
      <c r="D7796" s="109"/>
      <c r="E7796" s="109"/>
      <c r="F7796" s="109"/>
      <c r="G7796" s="109"/>
      <c r="H7796" s="109"/>
      <c r="I7796" s="110"/>
    </row>
    <row r="7797" spans="2:9">
      <c r="B7797" s="109"/>
      <c r="C7797" s="109"/>
      <c r="D7797" s="109"/>
      <c r="E7797" s="109"/>
      <c r="F7797" s="109"/>
      <c r="G7797" s="109"/>
      <c r="H7797" s="109"/>
      <c r="I7797" s="110"/>
    </row>
    <row r="7798" spans="2:9">
      <c r="B7798" s="109"/>
      <c r="C7798" s="109"/>
      <c r="D7798" s="109"/>
      <c r="E7798" s="109"/>
      <c r="F7798" s="109"/>
      <c r="G7798" s="109"/>
      <c r="H7798" s="109"/>
      <c r="I7798" s="110"/>
    </row>
    <row r="7799" spans="2:9">
      <c r="B7799" s="109"/>
      <c r="C7799" s="109"/>
      <c r="D7799" s="109"/>
      <c r="E7799" s="109"/>
      <c r="F7799" s="109"/>
      <c r="G7799" s="109"/>
      <c r="H7799" s="109"/>
      <c r="I7799" s="110"/>
    </row>
    <row r="7800" spans="2:9">
      <c r="B7800" s="109"/>
      <c r="C7800" s="109"/>
      <c r="D7800" s="109"/>
      <c r="E7800" s="109"/>
      <c r="F7800" s="109"/>
      <c r="G7800" s="109"/>
      <c r="H7800" s="109"/>
      <c r="I7800" s="110"/>
    </row>
    <row r="7801" spans="2:9">
      <c r="B7801" s="109"/>
      <c r="C7801" s="109"/>
      <c r="D7801" s="109"/>
      <c r="E7801" s="109"/>
      <c r="F7801" s="109"/>
      <c r="G7801" s="109"/>
      <c r="H7801" s="109"/>
      <c r="I7801" s="110"/>
    </row>
    <row r="7802" spans="2:9">
      <c r="B7802" s="109"/>
      <c r="C7802" s="109"/>
      <c r="D7802" s="109"/>
      <c r="E7802" s="109"/>
      <c r="F7802" s="109"/>
      <c r="G7802" s="109"/>
      <c r="H7802" s="109"/>
      <c r="I7802" s="110"/>
    </row>
    <row r="7803" spans="2:9">
      <c r="B7803" s="109"/>
      <c r="C7803" s="109"/>
      <c r="D7803" s="109"/>
      <c r="E7803" s="109"/>
      <c r="F7803" s="109"/>
      <c r="G7803" s="109"/>
      <c r="H7803" s="109"/>
      <c r="I7803" s="110"/>
    </row>
    <row r="7804" spans="2:9">
      <c r="B7804" s="109"/>
      <c r="C7804" s="109"/>
      <c r="D7804" s="109"/>
      <c r="E7804" s="109"/>
      <c r="F7804" s="109"/>
      <c r="G7804" s="109"/>
      <c r="H7804" s="109"/>
      <c r="I7804" s="110"/>
    </row>
    <row r="7805" spans="2:9">
      <c r="B7805" s="109"/>
      <c r="C7805" s="109"/>
      <c r="D7805" s="109"/>
      <c r="E7805" s="109"/>
      <c r="F7805" s="109"/>
      <c r="G7805" s="109"/>
      <c r="H7805" s="109"/>
      <c r="I7805" s="110"/>
    </row>
    <row r="7806" spans="2:9">
      <c r="B7806" s="109"/>
      <c r="C7806" s="109"/>
      <c r="D7806" s="109"/>
      <c r="E7806" s="109"/>
      <c r="F7806" s="109"/>
      <c r="G7806" s="109"/>
      <c r="H7806" s="109"/>
      <c r="I7806" s="110"/>
    </row>
    <row r="7807" spans="2:9">
      <c r="B7807" s="109"/>
      <c r="C7807" s="109"/>
      <c r="D7807" s="109"/>
      <c r="E7807" s="109"/>
      <c r="F7807" s="109"/>
      <c r="G7807" s="109"/>
      <c r="H7807" s="109"/>
      <c r="I7807" s="110"/>
    </row>
    <row r="7808" spans="2:9">
      <c r="B7808" s="109"/>
      <c r="C7808" s="109"/>
      <c r="D7808" s="109"/>
      <c r="E7808" s="109"/>
      <c r="F7808" s="109"/>
      <c r="G7808" s="109"/>
      <c r="H7808" s="109"/>
      <c r="I7808" s="110"/>
    </row>
    <row r="7809" spans="2:9">
      <c r="B7809" s="109"/>
      <c r="C7809" s="109"/>
      <c r="D7809" s="109"/>
      <c r="E7809" s="109"/>
      <c r="F7809" s="109"/>
      <c r="G7809" s="109"/>
      <c r="H7809" s="109"/>
      <c r="I7809" s="110"/>
    </row>
    <row r="7810" spans="2:9">
      <c r="B7810" s="109"/>
      <c r="C7810" s="109"/>
      <c r="D7810" s="109"/>
      <c r="E7810" s="109"/>
      <c r="F7810" s="109"/>
      <c r="G7810" s="109"/>
      <c r="H7810" s="109"/>
      <c r="I7810" s="110"/>
    </row>
    <row r="7811" spans="2:9">
      <c r="B7811" s="109"/>
      <c r="C7811" s="109"/>
      <c r="D7811" s="109"/>
      <c r="E7811" s="109"/>
      <c r="F7811" s="109"/>
      <c r="G7811" s="109"/>
      <c r="H7811" s="109"/>
      <c r="I7811" s="110"/>
    </row>
    <row r="7812" spans="2:9">
      <c r="B7812" s="109"/>
      <c r="C7812" s="109"/>
      <c r="D7812" s="109"/>
      <c r="E7812" s="109"/>
      <c r="F7812" s="109"/>
      <c r="G7812" s="109"/>
      <c r="H7812" s="109"/>
      <c r="I7812" s="110"/>
    </row>
    <row r="7813" spans="2:9">
      <c r="B7813" s="109"/>
      <c r="C7813" s="109"/>
      <c r="D7813" s="109"/>
      <c r="E7813" s="109"/>
      <c r="F7813" s="109"/>
      <c r="G7813" s="109"/>
      <c r="H7813" s="109"/>
      <c r="I7813" s="110"/>
    </row>
    <row r="7814" spans="2:9">
      <c r="B7814" s="109"/>
      <c r="C7814" s="109"/>
      <c r="D7814" s="109"/>
      <c r="E7814" s="109"/>
      <c r="F7814" s="109"/>
      <c r="G7814" s="109"/>
      <c r="H7814" s="109"/>
      <c r="I7814" s="110"/>
    </row>
    <row r="7815" spans="2:9">
      <c r="B7815" s="109"/>
      <c r="C7815" s="109"/>
      <c r="D7815" s="109"/>
      <c r="E7815" s="109"/>
      <c r="F7815" s="109"/>
      <c r="G7815" s="109"/>
      <c r="H7815" s="109"/>
      <c r="I7815" s="110"/>
    </row>
    <row r="7816" spans="2:9">
      <c r="B7816" s="109"/>
      <c r="C7816" s="109"/>
      <c r="D7816" s="109"/>
      <c r="E7816" s="109"/>
      <c r="F7816" s="109"/>
      <c r="G7816" s="109"/>
      <c r="H7816" s="109"/>
      <c r="I7816" s="110"/>
    </row>
    <row r="7817" spans="2:9">
      <c r="B7817" s="109"/>
      <c r="C7817" s="109"/>
      <c r="D7817" s="109"/>
      <c r="E7817" s="109"/>
      <c r="F7817" s="109"/>
      <c r="G7817" s="109"/>
      <c r="H7817" s="109"/>
      <c r="I7817" s="110"/>
    </row>
    <row r="7818" spans="2:9">
      <c r="B7818" s="109"/>
      <c r="C7818" s="109"/>
      <c r="D7818" s="109"/>
      <c r="E7818" s="109"/>
      <c r="F7818" s="109"/>
      <c r="G7818" s="109"/>
      <c r="H7818" s="109"/>
      <c r="I7818" s="110"/>
    </row>
    <row r="7819" spans="2:9">
      <c r="B7819" s="109"/>
      <c r="C7819" s="109"/>
      <c r="D7819" s="109"/>
      <c r="E7819" s="109"/>
      <c r="F7819" s="109"/>
      <c r="G7819" s="109"/>
      <c r="H7819" s="109"/>
      <c r="I7819" s="110"/>
    </row>
    <row r="7820" spans="2:9">
      <c r="B7820" s="109"/>
      <c r="C7820" s="109"/>
      <c r="D7820" s="109"/>
      <c r="E7820" s="109"/>
      <c r="F7820" s="109"/>
      <c r="G7820" s="109"/>
      <c r="H7820" s="109"/>
      <c r="I7820" s="110"/>
    </row>
    <row r="7821" spans="2:9">
      <c r="B7821" s="109"/>
      <c r="C7821" s="109"/>
      <c r="D7821" s="109"/>
      <c r="E7821" s="109"/>
      <c r="F7821" s="109"/>
      <c r="G7821" s="109"/>
      <c r="H7821" s="109"/>
      <c r="I7821" s="110"/>
    </row>
    <row r="7822" spans="2:9">
      <c r="B7822" s="109"/>
      <c r="C7822" s="109"/>
      <c r="D7822" s="109"/>
      <c r="E7822" s="109"/>
      <c r="F7822" s="109"/>
      <c r="G7822" s="109"/>
      <c r="H7822" s="109"/>
      <c r="I7822" s="110"/>
    </row>
    <row r="7823" spans="2:9">
      <c r="B7823" s="109"/>
      <c r="C7823" s="109"/>
      <c r="D7823" s="109"/>
      <c r="E7823" s="109"/>
      <c r="F7823" s="109"/>
      <c r="G7823" s="109"/>
      <c r="H7823" s="109"/>
      <c r="I7823" s="110"/>
    </row>
    <row r="7824" spans="2:9">
      <c r="B7824" s="109"/>
      <c r="C7824" s="109"/>
      <c r="D7824" s="109"/>
      <c r="E7824" s="109"/>
      <c r="F7824" s="109"/>
      <c r="G7824" s="109"/>
      <c r="H7824" s="109"/>
      <c r="I7824" s="110"/>
    </row>
    <row r="7825" spans="2:9">
      <c r="B7825" s="109"/>
      <c r="C7825" s="109"/>
      <c r="D7825" s="109"/>
      <c r="E7825" s="109"/>
      <c r="F7825" s="109"/>
      <c r="G7825" s="109"/>
      <c r="H7825" s="109"/>
      <c r="I7825" s="110"/>
    </row>
    <row r="7826" spans="2:9">
      <c r="B7826" s="109"/>
      <c r="C7826" s="109"/>
      <c r="D7826" s="109"/>
      <c r="E7826" s="109"/>
      <c r="F7826" s="109"/>
      <c r="G7826" s="109"/>
      <c r="H7826" s="109"/>
      <c r="I7826" s="110"/>
    </row>
    <row r="7827" spans="2:9">
      <c r="B7827" s="109"/>
      <c r="C7827" s="109"/>
      <c r="D7827" s="109"/>
      <c r="E7827" s="109"/>
      <c r="F7827" s="109"/>
      <c r="G7827" s="109"/>
      <c r="H7827" s="109"/>
      <c r="I7827" s="110"/>
    </row>
    <row r="7828" spans="2:9">
      <c r="B7828" s="109"/>
      <c r="C7828" s="109"/>
      <c r="D7828" s="109"/>
      <c r="E7828" s="109"/>
      <c r="F7828" s="109"/>
      <c r="G7828" s="109"/>
      <c r="H7828" s="109"/>
      <c r="I7828" s="110"/>
    </row>
    <row r="7829" spans="2:9">
      <c r="B7829" s="109"/>
      <c r="C7829" s="109"/>
      <c r="D7829" s="109"/>
      <c r="E7829" s="109"/>
      <c r="F7829" s="109"/>
      <c r="G7829" s="109"/>
      <c r="H7829" s="109"/>
      <c r="I7829" s="110"/>
    </row>
    <row r="7830" spans="2:9">
      <c r="B7830" s="109"/>
      <c r="C7830" s="109"/>
      <c r="D7830" s="109"/>
      <c r="E7830" s="109"/>
      <c r="F7830" s="109"/>
      <c r="G7830" s="109"/>
      <c r="H7830" s="109"/>
      <c r="I7830" s="110"/>
    </row>
    <row r="7831" spans="2:9">
      <c r="B7831" s="109"/>
      <c r="C7831" s="109"/>
      <c r="D7831" s="109"/>
      <c r="E7831" s="109"/>
      <c r="F7831" s="109"/>
      <c r="G7831" s="109"/>
      <c r="H7831" s="109"/>
      <c r="I7831" s="110"/>
    </row>
    <row r="7832" spans="2:9">
      <c r="B7832" s="109"/>
      <c r="C7832" s="109"/>
      <c r="D7832" s="109"/>
      <c r="E7832" s="109"/>
      <c r="F7832" s="109"/>
      <c r="G7832" s="109"/>
      <c r="H7832" s="109"/>
      <c r="I7832" s="110"/>
    </row>
    <row r="7833" spans="2:9">
      <c r="B7833" s="109"/>
      <c r="C7833" s="109"/>
      <c r="D7833" s="109"/>
      <c r="E7833" s="109"/>
      <c r="F7833" s="109"/>
      <c r="G7833" s="109"/>
      <c r="H7833" s="109"/>
      <c r="I7833" s="110"/>
    </row>
    <row r="7834" spans="2:9">
      <c r="B7834" s="109"/>
      <c r="C7834" s="109"/>
      <c r="D7834" s="109"/>
      <c r="E7834" s="109"/>
      <c r="F7834" s="109"/>
      <c r="G7834" s="109"/>
      <c r="H7834" s="109"/>
      <c r="I7834" s="110"/>
    </row>
    <row r="7835" spans="2:9">
      <c r="B7835" s="109"/>
      <c r="C7835" s="109"/>
      <c r="D7835" s="109"/>
      <c r="E7835" s="109"/>
      <c r="F7835" s="109"/>
      <c r="G7835" s="109"/>
      <c r="H7835" s="109"/>
      <c r="I7835" s="110"/>
    </row>
    <row r="7836" spans="2:9">
      <c r="B7836" s="109"/>
      <c r="C7836" s="109"/>
      <c r="D7836" s="109"/>
      <c r="E7836" s="109"/>
      <c r="F7836" s="109"/>
      <c r="G7836" s="109"/>
      <c r="H7836" s="109"/>
      <c r="I7836" s="110"/>
    </row>
    <row r="7837" spans="2:9">
      <c r="B7837" s="109"/>
      <c r="C7837" s="109"/>
      <c r="D7837" s="109"/>
      <c r="E7837" s="109"/>
      <c r="F7837" s="109"/>
      <c r="G7837" s="109"/>
      <c r="H7837" s="109"/>
      <c r="I7837" s="110"/>
    </row>
    <row r="7838" spans="2:9">
      <c r="B7838" s="109"/>
      <c r="C7838" s="109"/>
      <c r="D7838" s="109"/>
      <c r="E7838" s="109"/>
      <c r="F7838" s="109"/>
      <c r="G7838" s="109"/>
      <c r="H7838" s="109"/>
      <c r="I7838" s="110"/>
    </row>
    <row r="7839" spans="2:9">
      <c r="B7839" s="109"/>
      <c r="C7839" s="109"/>
      <c r="D7839" s="109"/>
      <c r="E7839" s="109"/>
      <c r="F7839" s="109"/>
      <c r="G7839" s="109"/>
      <c r="H7839" s="109"/>
      <c r="I7839" s="110"/>
    </row>
    <row r="7840" spans="2:9">
      <c r="B7840" s="109"/>
      <c r="C7840" s="109"/>
      <c r="D7840" s="109"/>
      <c r="E7840" s="109"/>
      <c r="F7840" s="109"/>
      <c r="G7840" s="109"/>
      <c r="H7840" s="109"/>
      <c r="I7840" s="110"/>
    </row>
    <row r="7841" spans="2:9">
      <c r="B7841" s="109"/>
      <c r="C7841" s="109"/>
      <c r="D7841" s="109"/>
      <c r="E7841" s="109"/>
      <c r="F7841" s="109"/>
      <c r="G7841" s="109"/>
      <c r="H7841" s="109"/>
      <c r="I7841" s="110"/>
    </row>
    <row r="7842" spans="2:9">
      <c r="B7842" s="109"/>
      <c r="C7842" s="109"/>
      <c r="D7842" s="109"/>
      <c r="E7842" s="109"/>
      <c r="F7842" s="109"/>
      <c r="G7842" s="109"/>
      <c r="H7842" s="109"/>
      <c r="I7842" s="110"/>
    </row>
    <row r="7843" spans="2:9">
      <c r="B7843" s="109"/>
      <c r="C7843" s="109"/>
      <c r="D7843" s="109"/>
      <c r="E7843" s="109"/>
      <c r="F7843" s="109"/>
      <c r="G7843" s="109"/>
      <c r="H7843" s="109"/>
      <c r="I7843" s="110"/>
    </row>
    <row r="7844" spans="2:9">
      <c r="B7844" s="109"/>
      <c r="C7844" s="109"/>
      <c r="D7844" s="109"/>
      <c r="E7844" s="109"/>
      <c r="F7844" s="109"/>
      <c r="G7844" s="109"/>
      <c r="H7844" s="109"/>
      <c r="I7844" s="110"/>
    </row>
    <row r="7845" spans="2:9">
      <c r="B7845" s="109"/>
      <c r="C7845" s="109"/>
      <c r="D7845" s="109"/>
      <c r="E7845" s="109"/>
      <c r="F7845" s="109"/>
      <c r="G7845" s="109"/>
      <c r="H7845" s="109"/>
      <c r="I7845" s="110"/>
    </row>
    <row r="7846" spans="2:9">
      <c r="B7846" s="109"/>
      <c r="C7846" s="109"/>
      <c r="D7846" s="109"/>
      <c r="E7846" s="109"/>
      <c r="F7846" s="109"/>
      <c r="G7846" s="109"/>
      <c r="H7846" s="109"/>
      <c r="I7846" s="110"/>
    </row>
    <row r="7847" spans="2:9">
      <c r="B7847" s="109"/>
      <c r="C7847" s="109"/>
      <c r="D7847" s="109"/>
      <c r="E7847" s="109"/>
      <c r="F7847" s="109"/>
      <c r="G7847" s="109"/>
      <c r="H7847" s="109"/>
      <c r="I7847" s="110"/>
    </row>
    <row r="7848" spans="2:9">
      <c r="B7848" s="109"/>
      <c r="C7848" s="109"/>
      <c r="D7848" s="109"/>
      <c r="E7848" s="109"/>
      <c r="F7848" s="109"/>
      <c r="G7848" s="109"/>
      <c r="H7848" s="109"/>
      <c r="I7848" s="110"/>
    </row>
    <row r="7849" spans="2:9">
      <c r="B7849" s="109"/>
      <c r="C7849" s="109"/>
      <c r="D7849" s="109"/>
      <c r="E7849" s="109"/>
      <c r="F7849" s="109"/>
      <c r="G7849" s="109"/>
      <c r="H7849" s="109"/>
      <c r="I7849" s="110"/>
    </row>
    <row r="7850" spans="2:9">
      <c r="B7850" s="109"/>
      <c r="C7850" s="109"/>
      <c r="D7850" s="109"/>
      <c r="E7850" s="109"/>
      <c r="F7850" s="109"/>
      <c r="G7850" s="109"/>
      <c r="H7850" s="109"/>
      <c r="I7850" s="110"/>
    </row>
    <row r="7851" spans="2:9">
      <c r="B7851" s="109"/>
      <c r="C7851" s="109"/>
      <c r="D7851" s="109"/>
      <c r="E7851" s="109"/>
      <c r="F7851" s="109"/>
      <c r="G7851" s="109"/>
      <c r="H7851" s="109"/>
      <c r="I7851" s="110"/>
    </row>
    <row r="7852" spans="2:9">
      <c r="B7852" s="109"/>
      <c r="C7852" s="109"/>
      <c r="D7852" s="109"/>
      <c r="E7852" s="109"/>
      <c r="F7852" s="109"/>
      <c r="G7852" s="109"/>
      <c r="H7852" s="109"/>
      <c r="I7852" s="110"/>
    </row>
    <row r="7853" spans="2:9">
      <c r="B7853" s="109"/>
      <c r="C7853" s="109"/>
      <c r="D7853" s="109"/>
      <c r="E7853" s="109"/>
      <c r="F7853" s="109"/>
      <c r="G7853" s="109"/>
      <c r="H7853" s="109"/>
      <c r="I7853" s="110"/>
    </row>
    <row r="7854" spans="2:9">
      <c r="B7854" s="109"/>
      <c r="C7854" s="109"/>
      <c r="D7854" s="109"/>
      <c r="E7854" s="109"/>
      <c r="F7854" s="109"/>
      <c r="G7854" s="109"/>
      <c r="H7854" s="109"/>
      <c r="I7854" s="110"/>
    </row>
    <row r="7855" spans="2:9">
      <c r="B7855" s="109"/>
      <c r="C7855" s="109"/>
      <c r="D7855" s="109"/>
      <c r="E7855" s="109"/>
      <c r="F7855" s="109"/>
      <c r="G7855" s="109"/>
      <c r="H7855" s="109"/>
      <c r="I7855" s="110"/>
    </row>
    <row r="7856" spans="2:9">
      <c r="B7856" s="109"/>
      <c r="C7856" s="109"/>
      <c r="D7856" s="109"/>
      <c r="E7856" s="109"/>
      <c r="F7856" s="109"/>
      <c r="G7856" s="109"/>
      <c r="H7856" s="109"/>
      <c r="I7856" s="110"/>
    </row>
    <row r="7857" spans="2:9">
      <c r="B7857" s="109"/>
      <c r="C7857" s="109"/>
      <c r="D7857" s="109"/>
      <c r="E7857" s="109"/>
      <c r="F7857" s="109"/>
      <c r="G7857" s="109"/>
      <c r="H7857" s="109"/>
      <c r="I7857" s="110"/>
    </row>
    <row r="7858" spans="2:9">
      <c r="B7858" s="109"/>
      <c r="C7858" s="109"/>
      <c r="D7858" s="109"/>
      <c r="E7858" s="109"/>
      <c r="F7858" s="109"/>
      <c r="G7858" s="109"/>
      <c r="H7858" s="109"/>
      <c r="I7858" s="110"/>
    </row>
    <row r="7859" spans="2:9">
      <c r="B7859" s="109"/>
      <c r="C7859" s="109"/>
      <c r="D7859" s="109"/>
      <c r="E7859" s="109"/>
      <c r="F7859" s="109"/>
      <c r="G7859" s="109"/>
      <c r="H7859" s="109"/>
      <c r="I7859" s="110"/>
    </row>
    <row r="7860" spans="2:9">
      <c r="B7860" s="109"/>
      <c r="C7860" s="109"/>
      <c r="D7860" s="109"/>
      <c r="E7860" s="109"/>
      <c r="F7860" s="109"/>
      <c r="G7860" s="109"/>
      <c r="H7860" s="109"/>
      <c r="I7860" s="110"/>
    </row>
    <row r="7861" spans="2:9">
      <c r="B7861" s="109"/>
      <c r="C7861" s="109"/>
      <c r="D7861" s="109"/>
      <c r="E7861" s="109"/>
      <c r="F7861" s="109"/>
      <c r="G7861" s="109"/>
      <c r="H7861" s="109"/>
      <c r="I7861" s="110"/>
    </row>
    <row r="7862" spans="2:9">
      <c r="B7862" s="109"/>
      <c r="C7862" s="109"/>
      <c r="D7862" s="109"/>
      <c r="E7862" s="109"/>
      <c r="F7862" s="109"/>
      <c r="G7862" s="109"/>
      <c r="H7862" s="109"/>
      <c r="I7862" s="110"/>
    </row>
    <row r="7863" spans="2:9">
      <c r="B7863" s="109"/>
      <c r="C7863" s="109"/>
      <c r="D7863" s="109"/>
      <c r="E7863" s="109"/>
      <c r="F7863" s="109"/>
      <c r="G7863" s="109"/>
      <c r="H7863" s="109"/>
      <c r="I7863" s="110"/>
    </row>
    <row r="7864" spans="2:9">
      <c r="B7864" s="109"/>
      <c r="C7864" s="109"/>
      <c r="D7864" s="109"/>
      <c r="E7864" s="109"/>
      <c r="F7864" s="109"/>
      <c r="G7864" s="109"/>
      <c r="H7864" s="109"/>
      <c r="I7864" s="110"/>
    </row>
    <row r="7865" spans="2:9">
      <c r="B7865" s="109"/>
      <c r="C7865" s="109"/>
      <c r="D7865" s="109"/>
      <c r="E7865" s="109"/>
      <c r="F7865" s="109"/>
      <c r="G7865" s="109"/>
      <c r="H7865" s="109"/>
      <c r="I7865" s="110"/>
    </row>
    <row r="7866" spans="2:9">
      <c r="B7866" s="109"/>
      <c r="C7866" s="109"/>
      <c r="D7866" s="109"/>
      <c r="E7866" s="109"/>
      <c r="F7866" s="109"/>
      <c r="G7866" s="109"/>
      <c r="H7866" s="109"/>
      <c r="I7866" s="110"/>
    </row>
    <row r="7867" spans="2:9">
      <c r="B7867" s="109"/>
      <c r="C7867" s="109"/>
      <c r="D7867" s="109"/>
      <c r="E7867" s="109"/>
      <c r="F7867" s="109"/>
      <c r="G7867" s="109"/>
      <c r="H7867" s="109"/>
      <c r="I7867" s="110"/>
    </row>
    <row r="7868" spans="2:9">
      <c r="B7868" s="109"/>
      <c r="C7868" s="109"/>
      <c r="D7868" s="109"/>
      <c r="E7868" s="109"/>
      <c r="F7868" s="109"/>
      <c r="G7868" s="109"/>
      <c r="H7868" s="109"/>
      <c r="I7868" s="110"/>
    </row>
    <row r="7869" spans="2:9">
      <c r="B7869" s="109"/>
      <c r="C7869" s="109"/>
      <c r="D7869" s="109"/>
      <c r="E7869" s="109"/>
      <c r="F7869" s="109"/>
      <c r="G7869" s="109"/>
      <c r="H7869" s="109"/>
      <c r="I7869" s="110"/>
    </row>
    <row r="7870" spans="2:9">
      <c r="B7870" s="109"/>
      <c r="C7870" s="109"/>
      <c r="D7870" s="109"/>
      <c r="E7870" s="109"/>
      <c r="F7870" s="109"/>
      <c r="G7870" s="109"/>
      <c r="H7870" s="109"/>
      <c r="I7870" s="110"/>
    </row>
    <row r="7871" spans="2:9">
      <c r="B7871" s="109"/>
      <c r="C7871" s="109"/>
      <c r="D7871" s="109"/>
      <c r="E7871" s="109"/>
      <c r="F7871" s="109"/>
      <c r="G7871" s="109"/>
      <c r="H7871" s="109"/>
      <c r="I7871" s="110"/>
    </row>
    <row r="7872" spans="2:9">
      <c r="B7872" s="109"/>
      <c r="C7872" s="109"/>
      <c r="D7872" s="109"/>
      <c r="E7872" s="109"/>
      <c r="F7872" s="109"/>
      <c r="G7872" s="109"/>
      <c r="H7872" s="109"/>
      <c r="I7872" s="110"/>
    </row>
    <row r="7873" spans="2:9">
      <c r="B7873" s="109"/>
      <c r="C7873" s="109"/>
      <c r="D7873" s="109"/>
      <c r="E7873" s="109"/>
      <c r="F7873" s="109"/>
      <c r="G7873" s="109"/>
      <c r="H7873" s="109"/>
      <c r="I7873" s="110"/>
    </row>
    <row r="7874" spans="2:9">
      <c r="B7874" s="109"/>
      <c r="C7874" s="109"/>
      <c r="D7874" s="109"/>
      <c r="E7874" s="109"/>
      <c r="F7874" s="109"/>
      <c r="G7874" s="109"/>
      <c r="H7874" s="109"/>
      <c r="I7874" s="110"/>
    </row>
    <row r="7875" spans="2:9">
      <c r="B7875" s="109"/>
      <c r="C7875" s="109"/>
      <c r="D7875" s="109"/>
      <c r="E7875" s="109"/>
      <c r="F7875" s="109"/>
      <c r="G7875" s="109"/>
      <c r="H7875" s="109"/>
      <c r="I7875" s="110"/>
    </row>
    <row r="7876" spans="2:9">
      <c r="B7876" s="109"/>
      <c r="C7876" s="109"/>
      <c r="D7876" s="109"/>
      <c r="E7876" s="109"/>
      <c r="F7876" s="109"/>
      <c r="G7876" s="109"/>
      <c r="H7876" s="109"/>
      <c r="I7876" s="110"/>
    </row>
    <row r="7877" spans="2:9">
      <c r="B7877" s="109"/>
      <c r="C7877" s="109"/>
      <c r="D7877" s="109"/>
      <c r="E7877" s="109"/>
      <c r="F7877" s="109"/>
      <c r="G7877" s="109"/>
      <c r="H7877" s="109"/>
      <c r="I7877" s="110"/>
    </row>
    <row r="7878" spans="2:9">
      <c r="B7878" s="109"/>
      <c r="C7878" s="109"/>
      <c r="D7878" s="109"/>
      <c r="E7878" s="109"/>
      <c r="F7878" s="109"/>
      <c r="G7878" s="109"/>
      <c r="H7878" s="109"/>
      <c r="I7878" s="110"/>
    </row>
    <row r="7879" spans="2:9">
      <c r="B7879" s="109"/>
      <c r="C7879" s="109"/>
      <c r="D7879" s="109"/>
      <c r="E7879" s="109"/>
      <c r="F7879" s="109"/>
      <c r="G7879" s="109"/>
      <c r="H7879" s="109"/>
      <c r="I7879" s="110"/>
    </row>
    <row r="7880" spans="2:9">
      <c r="B7880" s="109"/>
      <c r="C7880" s="109"/>
      <c r="D7880" s="109"/>
      <c r="E7880" s="109"/>
      <c r="F7880" s="109"/>
      <c r="G7880" s="109"/>
      <c r="H7880" s="109"/>
      <c r="I7880" s="110"/>
    </row>
    <row r="7881" spans="2:9">
      <c r="B7881" s="109"/>
      <c r="C7881" s="109"/>
      <c r="D7881" s="109"/>
      <c r="E7881" s="109"/>
      <c r="F7881" s="109"/>
      <c r="G7881" s="109"/>
      <c r="H7881" s="109"/>
      <c r="I7881" s="110"/>
    </row>
    <row r="7882" spans="2:9">
      <c r="B7882" s="109"/>
      <c r="C7882" s="109"/>
      <c r="D7882" s="109"/>
      <c r="E7882" s="109"/>
      <c r="F7882" s="109"/>
      <c r="G7882" s="109"/>
      <c r="H7882" s="109"/>
      <c r="I7882" s="110"/>
    </row>
    <row r="7883" spans="2:9">
      <c r="B7883" s="109"/>
      <c r="C7883" s="109"/>
      <c r="D7883" s="109"/>
      <c r="E7883" s="109"/>
      <c r="F7883" s="109"/>
      <c r="G7883" s="109"/>
      <c r="H7883" s="109"/>
      <c r="I7883" s="110"/>
    </row>
    <row r="7884" spans="2:9">
      <c r="B7884" s="109"/>
      <c r="C7884" s="109"/>
      <c r="D7884" s="109"/>
      <c r="E7884" s="109"/>
      <c r="F7884" s="109"/>
      <c r="G7884" s="109"/>
      <c r="H7884" s="109"/>
      <c r="I7884" s="110"/>
    </row>
    <row r="7885" spans="2:9">
      <c r="B7885" s="109"/>
      <c r="C7885" s="109"/>
      <c r="D7885" s="109"/>
      <c r="E7885" s="109"/>
      <c r="F7885" s="109"/>
      <c r="G7885" s="109"/>
      <c r="H7885" s="109"/>
      <c r="I7885" s="110"/>
    </row>
    <row r="7886" spans="2:9">
      <c r="B7886" s="109"/>
      <c r="C7886" s="109"/>
      <c r="D7886" s="109"/>
      <c r="E7886" s="109"/>
      <c r="F7886" s="109"/>
      <c r="G7886" s="109"/>
      <c r="H7886" s="109"/>
      <c r="I7886" s="110"/>
    </row>
    <row r="7887" spans="2:9">
      <c r="B7887" s="109"/>
      <c r="C7887" s="109"/>
      <c r="D7887" s="109"/>
      <c r="E7887" s="109"/>
      <c r="F7887" s="109"/>
      <c r="G7887" s="109"/>
      <c r="H7887" s="109"/>
      <c r="I7887" s="110"/>
    </row>
    <row r="7888" spans="2:9">
      <c r="B7888" s="109"/>
      <c r="C7888" s="109"/>
      <c r="D7888" s="109"/>
      <c r="E7888" s="109"/>
      <c r="F7888" s="109"/>
      <c r="G7888" s="109"/>
      <c r="H7888" s="109"/>
      <c r="I7888" s="110"/>
    </row>
    <row r="7889" spans="2:9">
      <c r="B7889" s="109"/>
      <c r="C7889" s="109"/>
      <c r="D7889" s="109"/>
      <c r="E7889" s="109"/>
      <c r="F7889" s="109"/>
      <c r="G7889" s="109"/>
      <c r="H7889" s="109"/>
      <c r="I7889" s="110"/>
    </row>
    <row r="7890" spans="2:9">
      <c r="B7890" s="109"/>
      <c r="C7890" s="109"/>
      <c r="D7890" s="109"/>
      <c r="E7890" s="109"/>
      <c r="F7890" s="109"/>
      <c r="G7890" s="109"/>
      <c r="H7890" s="109"/>
      <c r="I7890" s="110"/>
    </row>
    <row r="7891" spans="2:9">
      <c r="B7891" s="109"/>
      <c r="C7891" s="109"/>
      <c r="D7891" s="109"/>
      <c r="E7891" s="109"/>
      <c r="F7891" s="109"/>
      <c r="G7891" s="109"/>
      <c r="H7891" s="109"/>
      <c r="I7891" s="110"/>
    </row>
    <row r="7892" spans="2:9">
      <c r="B7892" s="109"/>
      <c r="C7892" s="109"/>
      <c r="D7892" s="109"/>
      <c r="E7892" s="109"/>
      <c r="F7892" s="109"/>
      <c r="G7892" s="109"/>
      <c r="H7892" s="109"/>
      <c r="I7892" s="110"/>
    </row>
    <row r="7893" spans="2:9">
      <c r="B7893" s="109"/>
      <c r="C7893" s="109"/>
      <c r="D7893" s="109"/>
      <c r="E7893" s="109"/>
      <c r="F7893" s="109"/>
      <c r="G7893" s="109"/>
      <c r="H7893" s="109"/>
      <c r="I7893" s="110"/>
    </row>
    <row r="7894" spans="2:9">
      <c r="B7894" s="109"/>
      <c r="C7894" s="109"/>
      <c r="D7894" s="109"/>
      <c r="E7894" s="109"/>
      <c r="F7894" s="109"/>
      <c r="G7894" s="109"/>
      <c r="H7894" s="109"/>
      <c r="I7894" s="110"/>
    </row>
    <row r="7895" spans="2:9">
      <c r="B7895" s="109"/>
      <c r="C7895" s="109"/>
      <c r="D7895" s="109"/>
      <c r="E7895" s="109"/>
      <c r="F7895" s="109"/>
      <c r="G7895" s="109"/>
      <c r="H7895" s="109"/>
      <c r="I7895" s="110"/>
    </row>
    <row r="7896" spans="2:9">
      <c r="B7896" s="109"/>
      <c r="C7896" s="109"/>
      <c r="D7896" s="109"/>
      <c r="E7896" s="109"/>
      <c r="F7896" s="109"/>
      <c r="G7896" s="109"/>
      <c r="H7896" s="109"/>
      <c r="I7896" s="110"/>
    </row>
    <row r="7897" spans="2:9">
      <c r="B7897" s="109"/>
      <c r="C7897" s="109"/>
      <c r="D7897" s="109"/>
      <c r="E7897" s="109"/>
      <c r="F7897" s="109"/>
      <c r="G7897" s="109"/>
      <c r="H7897" s="109"/>
      <c r="I7897" s="110"/>
    </row>
    <row r="7898" spans="2:9">
      <c r="B7898" s="109"/>
      <c r="C7898" s="109"/>
      <c r="D7898" s="109"/>
      <c r="E7898" s="109"/>
      <c r="F7898" s="109"/>
      <c r="G7898" s="109"/>
      <c r="H7898" s="109"/>
      <c r="I7898" s="110"/>
    </row>
    <row r="7899" spans="2:9">
      <c r="B7899" s="109"/>
      <c r="C7899" s="109"/>
      <c r="D7899" s="109"/>
      <c r="E7899" s="109"/>
      <c r="F7899" s="109"/>
      <c r="G7899" s="109"/>
      <c r="H7899" s="109"/>
      <c r="I7899" s="110"/>
    </row>
    <row r="7900" spans="2:9">
      <c r="B7900" s="109"/>
      <c r="C7900" s="109"/>
      <c r="D7900" s="109"/>
      <c r="E7900" s="109"/>
      <c r="F7900" s="109"/>
      <c r="G7900" s="109"/>
      <c r="H7900" s="109"/>
      <c r="I7900" s="110"/>
    </row>
    <row r="7901" spans="2:9">
      <c r="B7901" s="109"/>
      <c r="C7901" s="109"/>
      <c r="D7901" s="109"/>
      <c r="E7901" s="109"/>
      <c r="F7901" s="109"/>
      <c r="G7901" s="109"/>
      <c r="H7901" s="109"/>
      <c r="I7901" s="110"/>
    </row>
    <row r="7902" spans="2:9">
      <c r="B7902" s="109"/>
      <c r="C7902" s="109"/>
      <c r="D7902" s="109"/>
      <c r="E7902" s="109"/>
      <c r="F7902" s="109"/>
      <c r="G7902" s="109"/>
      <c r="H7902" s="109"/>
      <c r="I7902" s="110"/>
    </row>
    <row r="7903" spans="2:9">
      <c r="B7903" s="109"/>
      <c r="C7903" s="109"/>
      <c r="D7903" s="109"/>
      <c r="E7903" s="109"/>
      <c r="F7903" s="109"/>
      <c r="G7903" s="109"/>
      <c r="H7903" s="109"/>
      <c r="I7903" s="110"/>
    </row>
    <row r="7904" spans="2:9">
      <c r="B7904" s="109"/>
      <c r="C7904" s="109"/>
      <c r="D7904" s="109"/>
      <c r="E7904" s="109"/>
      <c r="F7904" s="109"/>
      <c r="G7904" s="109"/>
      <c r="H7904" s="109"/>
      <c r="I7904" s="110"/>
    </row>
    <row r="7905" spans="2:9">
      <c r="B7905" s="109"/>
      <c r="C7905" s="109"/>
      <c r="D7905" s="109"/>
      <c r="E7905" s="109"/>
      <c r="F7905" s="109"/>
      <c r="G7905" s="109"/>
      <c r="H7905" s="109"/>
      <c r="I7905" s="110"/>
    </row>
    <row r="7906" spans="2:9">
      <c r="B7906" s="109"/>
      <c r="C7906" s="109"/>
      <c r="D7906" s="109"/>
      <c r="E7906" s="109"/>
      <c r="F7906" s="109"/>
      <c r="G7906" s="109"/>
      <c r="H7906" s="109"/>
      <c r="I7906" s="110"/>
    </row>
    <row r="7907" spans="2:9">
      <c r="B7907" s="109"/>
      <c r="C7907" s="109"/>
      <c r="D7907" s="109"/>
      <c r="E7907" s="109"/>
      <c r="F7907" s="109"/>
      <c r="G7907" s="109"/>
      <c r="H7907" s="109"/>
      <c r="I7907" s="110"/>
    </row>
    <row r="7908" spans="2:9">
      <c r="B7908" s="109"/>
      <c r="C7908" s="109"/>
      <c r="D7908" s="109"/>
      <c r="E7908" s="109"/>
      <c r="F7908" s="109"/>
      <c r="G7908" s="109"/>
      <c r="H7908" s="109"/>
      <c r="I7908" s="110"/>
    </row>
    <row r="7909" spans="2:9">
      <c r="B7909" s="109"/>
      <c r="C7909" s="109"/>
      <c r="D7909" s="109"/>
      <c r="E7909" s="109"/>
      <c r="F7909" s="109"/>
      <c r="G7909" s="109"/>
      <c r="H7909" s="109"/>
      <c r="I7909" s="110"/>
    </row>
    <row r="7910" spans="2:9">
      <c r="B7910" s="109"/>
      <c r="C7910" s="109"/>
      <c r="D7910" s="109"/>
      <c r="E7910" s="109"/>
      <c r="F7910" s="109"/>
      <c r="G7910" s="109"/>
      <c r="H7910" s="109"/>
      <c r="I7910" s="110"/>
    </row>
    <row r="7911" spans="2:9">
      <c r="B7911" s="109"/>
      <c r="C7911" s="109"/>
      <c r="D7911" s="109"/>
      <c r="E7911" s="109"/>
      <c r="F7911" s="109"/>
      <c r="G7911" s="109"/>
      <c r="H7911" s="109"/>
      <c r="I7911" s="110"/>
    </row>
    <row r="7912" spans="2:9">
      <c r="B7912" s="109"/>
      <c r="C7912" s="109"/>
      <c r="D7912" s="109"/>
      <c r="E7912" s="109"/>
      <c r="F7912" s="109"/>
      <c r="G7912" s="109"/>
      <c r="H7912" s="109"/>
      <c r="I7912" s="110"/>
    </row>
    <row r="7913" spans="2:9">
      <c r="B7913" s="109"/>
      <c r="C7913" s="109"/>
      <c r="D7913" s="109"/>
      <c r="E7913" s="109"/>
      <c r="F7913" s="109"/>
      <c r="G7913" s="109"/>
      <c r="H7913" s="109"/>
      <c r="I7913" s="110"/>
    </row>
    <row r="7914" spans="2:9">
      <c r="B7914" s="109"/>
      <c r="C7914" s="109"/>
      <c r="D7914" s="109"/>
      <c r="E7914" s="109"/>
      <c r="F7914" s="109"/>
      <c r="G7914" s="109"/>
      <c r="H7914" s="109"/>
      <c r="I7914" s="110"/>
    </row>
    <row r="7915" spans="2:9">
      <c r="B7915" s="109"/>
      <c r="C7915" s="109"/>
      <c r="D7915" s="109"/>
      <c r="E7915" s="109"/>
      <c r="F7915" s="109"/>
      <c r="G7915" s="109"/>
      <c r="H7915" s="109"/>
      <c r="I7915" s="110"/>
    </row>
    <row r="7916" spans="2:9">
      <c r="B7916" s="109"/>
      <c r="C7916" s="109"/>
      <c r="D7916" s="109"/>
      <c r="E7916" s="109"/>
      <c r="F7916" s="109"/>
      <c r="G7916" s="109"/>
      <c r="H7916" s="109"/>
      <c r="I7916" s="110"/>
    </row>
    <row r="7917" spans="2:9">
      <c r="B7917" s="109"/>
      <c r="C7917" s="109"/>
      <c r="D7917" s="109"/>
      <c r="E7917" s="109"/>
      <c r="F7917" s="109"/>
      <c r="G7917" s="109"/>
      <c r="H7917" s="109"/>
      <c r="I7917" s="110"/>
    </row>
    <row r="7918" spans="2:9">
      <c r="B7918" s="109"/>
      <c r="C7918" s="109"/>
      <c r="D7918" s="109"/>
      <c r="E7918" s="109"/>
      <c r="F7918" s="109"/>
      <c r="G7918" s="109"/>
      <c r="H7918" s="109"/>
      <c r="I7918" s="110"/>
    </row>
    <row r="7919" spans="2:9">
      <c r="B7919" s="109"/>
      <c r="C7919" s="109"/>
      <c r="D7919" s="109"/>
      <c r="E7919" s="109"/>
      <c r="F7919" s="109"/>
      <c r="G7919" s="109"/>
      <c r="H7919" s="109"/>
      <c r="I7919" s="110"/>
    </row>
    <row r="7920" spans="2:9">
      <c r="B7920" s="109"/>
      <c r="C7920" s="109"/>
      <c r="D7920" s="109"/>
      <c r="E7920" s="109"/>
      <c r="F7920" s="109"/>
      <c r="G7920" s="109"/>
      <c r="H7920" s="109"/>
      <c r="I7920" s="110"/>
    </row>
    <row r="7921" spans="2:9">
      <c r="B7921" s="109"/>
      <c r="C7921" s="109"/>
      <c r="D7921" s="109"/>
      <c r="E7921" s="109"/>
      <c r="F7921" s="109"/>
      <c r="G7921" s="109"/>
      <c r="H7921" s="109"/>
      <c r="I7921" s="110"/>
    </row>
    <row r="7922" spans="2:9">
      <c r="B7922" s="109"/>
      <c r="C7922" s="109"/>
      <c r="D7922" s="109"/>
      <c r="E7922" s="109"/>
      <c r="F7922" s="109"/>
      <c r="G7922" s="109"/>
      <c r="H7922" s="109"/>
      <c r="I7922" s="110"/>
    </row>
    <row r="7923" spans="2:9">
      <c r="B7923" s="109"/>
      <c r="C7923" s="109"/>
      <c r="D7923" s="109"/>
      <c r="E7923" s="109"/>
      <c r="F7923" s="109"/>
      <c r="G7923" s="109"/>
      <c r="H7923" s="109"/>
      <c r="I7923" s="110"/>
    </row>
    <row r="7924" spans="2:9">
      <c r="B7924" s="109"/>
      <c r="C7924" s="109"/>
      <c r="D7924" s="109"/>
      <c r="E7924" s="109"/>
      <c r="F7924" s="109"/>
      <c r="G7924" s="109"/>
      <c r="H7924" s="109"/>
      <c r="I7924" s="110"/>
    </row>
    <row r="7925" spans="2:9">
      <c r="B7925" s="109"/>
      <c r="C7925" s="109"/>
      <c r="D7925" s="109"/>
      <c r="E7925" s="109"/>
      <c r="F7925" s="109"/>
      <c r="G7925" s="109"/>
      <c r="H7925" s="109"/>
      <c r="I7925" s="110"/>
    </row>
    <row r="7926" spans="2:9">
      <c r="B7926" s="109"/>
      <c r="C7926" s="109"/>
      <c r="D7926" s="109"/>
      <c r="E7926" s="109"/>
      <c r="F7926" s="109"/>
      <c r="G7926" s="109"/>
      <c r="H7926" s="109"/>
      <c r="I7926" s="110"/>
    </row>
    <row r="7927" spans="2:9">
      <c r="B7927" s="109"/>
      <c r="C7927" s="109"/>
      <c r="D7927" s="109"/>
      <c r="E7927" s="109"/>
      <c r="F7927" s="109"/>
      <c r="G7927" s="109"/>
      <c r="H7927" s="109"/>
      <c r="I7927" s="110"/>
    </row>
    <row r="7928" spans="2:9">
      <c r="B7928" s="109"/>
      <c r="C7928" s="109"/>
      <c r="D7928" s="109"/>
      <c r="E7928" s="109"/>
      <c r="F7928" s="109"/>
      <c r="G7928" s="109"/>
      <c r="H7928" s="109"/>
      <c r="I7928" s="110"/>
    </row>
    <row r="7929" spans="2:9">
      <c r="B7929" s="109"/>
      <c r="C7929" s="109"/>
      <c r="D7929" s="109"/>
      <c r="E7929" s="109"/>
      <c r="F7929" s="109"/>
      <c r="G7929" s="109"/>
      <c r="H7929" s="109"/>
      <c r="I7929" s="110"/>
    </row>
    <row r="7930" spans="2:9">
      <c r="B7930" s="109"/>
      <c r="C7930" s="109"/>
      <c r="D7930" s="109"/>
      <c r="E7930" s="109"/>
      <c r="F7930" s="109"/>
      <c r="G7930" s="109"/>
      <c r="H7930" s="109"/>
      <c r="I7930" s="110"/>
    </row>
    <row r="7931" spans="2:9">
      <c r="B7931" s="109"/>
      <c r="C7931" s="109"/>
      <c r="D7931" s="109"/>
      <c r="E7931" s="109"/>
      <c r="F7931" s="109"/>
      <c r="G7931" s="109"/>
      <c r="H7931" s="109"/>
      <c r="I7931" s="110"/>
    </row>
    <row r="7932" spans="2:9">
      <c r="B7932" s="109"/>
      <c r="C7932" s="109"/>
      <c r="D7932" s="109"/>
      <c r="E7932" s="109"/>
      <c r="F7932" s="109"/>
      <c r="G7932" s="109"/>
      <c r="H7932" s="109"/>
      <c r="I7932" s="110"/>
    </row>
    <row r="7933" spans="2:9">
      <c r="B7933" s="109"/>
      <c r="C7933" s="109"/>
      <c r="D7933" s="109"/>
      <c r="E7933" s="109"/>
      <c r="F7933" s="109"/>
      <c r="G7933" s="109"/>
      <c r="H7933" s="109"/>
      <c r="I7933" s="110"/>
    </row>
    <row r="7934" spans="2:9">
      <c r="B7934" s="109"/>
      <c r="C7934" s="109"/>
      <c r="D7934" s="109"/>
      <c r="E7934" s="109"/>
      <c r="F7934" s="109"/>
      <c r="G7934" s="109"/>
      <c r="H7934" s="109"/>
      <c r="I7934" s="110"/>
    </row>
    <row r="7935" spans="2:9">
      <c r="B7935" s="109"/>
      <c r="C7935" s="109"/>
      <c r="D7935" s="109"/>
      <c r="E7935" s="109"/>
      <c r="F7935" s="109"/>
      <c r="G7935" s="109"/>
      <c r="H7935" s="109"/>
      <c r="I7935" s="110"/>
    </row>
    <row r="7936" spans="2:9">
      <c r="B7936" s="109"/>
      <c r="C7936" s="109"/>
      <c r="D7936" s="109"/>
      <c r="E7936" s="109"/>
      <c r="F7936" s="109"/>
      <c r="G7936" s="109"/>
      <c r="H7936" s="109"/>
      <c r="I7936" s="110"/>
    </row>
    <row r="7937" spans="2:9">
      <c r="B7937" s="109"/>
      <c r="C7937" s="109"/>
      <c r="D7937" s="109"/>
      <c r="E7937" s="109"/>
      <c r="F7937" s="109"/>
      <c r="G7937" s="109"/>
      <c r="H7937" s="109"/>
      <c r="I7937" s="110"/>
    </row>
    <row r="7938" spans="2:9">
      <c r="B7938" s="109"/>
      <c r="C7938" s="109"/>
      <c r="D7938" s="109"/>
      <c r="E7938" s="109"/>
      <c r="F7938" s="109"/>
      <c r="G7938" s="109"/>
      <c r="H7938" s="109"/>
      <c r="I7938" s="110"/>
    </row>
    <row r="7939" spans="2:9">
      <c r="B7939" s="109"/>
      <c r="C7939" s="109"/>
      <c r="D7939" s="109"/>
      <c r="E7939" s="109"/>
      <c r="F7939" s="109"/>
      <c r="G7939" s="109"/>
      <c r="H7939" s="109"/>
      <c r="I7939" s="110"/>
    </row>
    <row r="7940" spans="2:9">
      <c r="B7940" s="109"/>
      <c r="C7940" s="109"/>
      <c r="D7940" s="109"/>
      <c r="E7940" s="109"/>
      <c r="F7940" s="109"/>
      <c r="G7940" s="109"/>
      <c r="H7940" s="109"/>
      <c r="I7940" s="110"/>
    </row>
    <row r="7941" spans="2:9">
      <c r="B7941" s="109"/>
      <c r="C7941" s="109"/>
      <c r="D7941" s="109"/>
      <c r="E7941" s="109"/>
      <c r="F7941" s="109"/>
      <c r="G7941" s="109"/>
      <c r="H7941" s="109"/>
      <c r="I7941" s="110"/>
    </row>
    <row r="7942" spans="2:9">
      <c r="B7942" s="109"/>
      <c r="C7942" s="109"/>
      <c r="D7942" s="109"/>
      <c r="E7942" s="109"/>
      <c r="F7942" s="109"/>
      <c r="G7942" s="109"/>
      <c r="H7942" s="109"/>
      <c r="I7942" s="110"/>
    </row>
    <row r="7943" spans="2:9">
      <c r="B7943" s="109"/>
      <c r="C7943" s="109"/>
      <c r="D7943" s="109"/>
      <c r="E7943" s="109"/>
      <c r="F7943" s="109"/>
      <c r="G7943" s="109"/>
      <c r="H7943" s="109"/>
      <c r="I7943" s="110"/>
    </row>
    <row r="7944" spans="2:9">
      <c r="B7944" s="109"/>
      <c r="C7944" s="109"/>
      <c r="D7944" s="109"/>
      <c r="E7944" s="109"/>
      <c r="F7944" s="109"/>
      <c r="G7944" s="109"/>
      <c r="H7944" s="109"/>
      <c r="I7944" s="110"/>
    </row>
    <row r="7945" spans="2:9">
      <c r="B7945" s="109"/>
      <c r="C7945" s="109"/>
      <c r="D7945" s="109"/>
      <c r="E7945" s="109"/>
      <c r="F7945" s="109"/>
      <c r="G7945" s="109"/>
      <c r="H7945" s="109"/>
      <c r="I7945" s="110"/>
    </row>
    <row r="7946" spans="2:9">
      <c r="B7946" s="109"/>
      <c r="C7946" s="109"/>
      <c r="D7946" s="109"/>
      <c r="E7946" s="109"/>
      <c r="F7946" s="109"/>
      <c r="G7946" s="109"/>
      <c r="H7946" s="109"/>
      <c r="I7946" s="110"/>
    </row>
    <row r="7947" spans="2:9">
      <c r="B7947" s="109"/>
      <c r="C7947" s="109"/>
      <c r="D7947" s="109"/>
      <c r="E7947" s="109"/>
      <c r="F7947" s="109"/>
      <c r="G7947" s="109"/>
      <c r="H7947" s="109"/>
      <c r="I7947" s="110"/>
    </row>
    <row r="7948" spans="2:9">
      <c r="B7948" s="109"/>
      <c r="C7948" s="109"/>
      <c r="D7948" s="109"/>
      <c r="E7948" s="109"/>
      <c r="F7948" s="109"/>
      <c r="G7948" s="109"/>
      <c r="H7948" s="109"/>
      <c r="I7948" s="110"/>
    </row>
    <row r="7949" spans="2:9">
      <c r="B7949" s="109"/>
      <c r="C7949" s="109"/>
      <c r="D7949" s="109"/>
      <c r="E7949" s="109"/>
      <c r="F7949" s="109"/>
      <c r="G7949" s="109"/>
      <c r="H7949" s="109"/>
      <c r="I7949" s="110"/>
    </row>
    <row r="7950" spans="2:9">
      <c r="B7950" s="109"/>
      <c r="C7950" s="109"/>
      <c r="D7950" s="109"/>
      <c r="E7950" s="109"/>
      <c r="F7950" s="109"/>
      <c r="G7950" s="109"/>
      <c r="H7950" s="109"/>
      <c r="I7950" s="110"/>
    </row>
    <row r="7951" spans="2:9">
      <c r="B7951" s="109"/>
      <c r="C7951" s="109"/>
      <c r="D7951" s="109"/>
      <c r="E7951" s="109"/>
      <c r="F7951" s="109"/>
      <c r="G7951" s="109"/>
      <c r="H7951" s="109"/>
      <c r="I7951" s="110"/>
    </row>
    <row r="7952" spans="2:9">
      <c r="B7952" s="109"/>
      <c r="C7952" s="109"/>
      <c r="D7952" s="109"/>
      <c r="E7952" s="109"/>
      <c r="F7952" s="109"/>
      <c r="G7952" s="109"/>
      <c r="H7952" s="109"/>
      <c r="I7952" s="110"/>
    </row>
    <row r="7953" spans="2:9">
      <c r="B7953" s="109"/>
      <c r="C7953" s="109"/>
      <c r="D7953" s="109"/>
      <c r="E7953" s="109"/>
      <c r="F7953" s="109"/>
      <c r="G7953" s="109"/>
      <c r="H7953" s="109"/>
      <c r="I7953" s="110"/>
    </row>
    <row r="7954" spans="2:9">
      <c r="B7954" s="109"/>
      <c r="C7954" s="109"/>
      <c r="D7954" s="109"/>
      <c r="E7954" s="109"/>
      <c r="F7954" s="109"/>
      <c r="G7954" s="109"/>
      <c r="H7954" s="109"/>
      <c r="I7954" s="110"/>
    </row>
    <row r="7955" spans="2:9">
      <c r="B7955" s="109"/>
      <c r="C7955" s="109"/>
      <c r="D7955" s="109"/>
      <c r="E7955" s="109"/>
      <c r="F7955" s="109"/>
      <c r="G7955" s="109"/>
      <c r="H7955" s="109"/>
      <c r="I7955" s="110"/>
    </row>
    <row r="7956" spans="2:9">
      <c r="B7956" s="109"/>
      <c r="C7956" s="109"/>
      <c r="D7956" s="109"/>
      <c r="E7956" s="109"/>
      <c r="F7956" s="109"/>
      <c r="G7956" s="109"/>
      <c r="H7956" s="109"/>
      <c r="I7956" s="110"/>
    </row>
    <row r="7957" spans="2:9">
      <c r="B7957" s="109"/>
      <c r="C7957" s="109"/>
      <c r="D7957" s="109"/>
      <c r="E7957" s="109"/>
      <c r="F7957" s="109"/>
      <c r="G7957" s="109"/>
      <c r="H7957" s="109"/>
      <c r="I7957" s="110"/>
    </row>
    <row r="7958" spans="2:9">
      <c r="B7958" s="109"/>
      <c r="C7958" s="109"/>
      <c r="D7958" s="109"/>
      <c r="E7958" s="109"/>
      <c r="F7958" s="109"/>
      <c r="G7958" s="109"/>
      <c r="H7958" s="109"/>
      <c r="I7958" s="110"/>
    </row>
    <row r="7959" spans="2:9">
      <c r="B7959" s="109"/>
      <c r="C7959" s="109"/>
      <c r="D7959" s="109"/>
      <c r="E7959" s="109"/>
      <c r="F7959" s="109"/>
      <c r="G7959" s="109"/>
      <c r="H7959" s="109"/>
      <c r="I7959" s="110"/>
    </row>
    <row r="7960" spans="2:9">
      <c r="B7960" s="109"/>
      <c r="C7960" s="109"/>
      <c r="D7960" s="109"/>
      <c r="E7960" s="109"/>
      <c r="F7960" s="109"/>
      <c r="G7960" s="109"/>
      <c r="H7960" s="109"/>
      <c r="I7960" s="110"/>
    </row>
    <row r="7961" spans="2:9">
      <c r="B7961" s="109"/>
      <c r="C7961" s="109"/>
      <c r="D7961" s="109"/>
      <c r="E7961" s="109"/>
      <c r="F7961" s="109"/>
      <c r="G7961" s="109"/>
      <c r="H7961" s="109"/>
      <c r="I7961" s="110"/>
    </row>
    <row r="7962" spans="2:9">
      <c r="B7962" s="109"/>
      <c r="C7962" s="109"/>
      <c r="D7962" s="109"/>
      <c r="E7962" s="109"/>
      <c r="F7962" s="109"/>
      <c r="G7962" s="109"/>
      <c r="H7962" s="109"/>
      <c r="I7962" s="110"/>
    </row>
    <row r="7963" spans="2:9">
      <c r="B7963" s="109"/>
      <c r="C7963" s="109"/>
      <c r="D7963" s="109"/>
      <c r="E7963" s="109"/>
      <c r="F7963" s="109"/>
      <c r="G7963" s="109"/>
      <c r="H7963" s="109"/>
      <c r="I7963" s="110"/>
    </row>
    <row r="7964" spans="2:9">
      <c r="B7964" s="109"/>
      <c r="C7964" s="109"/>
      <c r="D7964" s="109"/>
      <c r="E7964" s="109"/>
      <c r="F7964" s="109"/>
      <c r="G7964" s="109"/>
      <c r="H7964" s="109"/>
      <c r="I7964" s="110"/>
    </row>
    <row r="7965" spans="2:9">
      <c r="B7965" s="109"/>
      <c r="C7965" s="109"/>
      <c r="D7965" s="109"/>
      <c r="E7965" s="109"/>
      <c r="F7965" s="109"/>
      <c r="G7965" s="109"/>
      <c r="H7965" s="109"/>
      <c r="I7965" s="110"/>
    </row>
    <row r="7966" spans="2:9">
      <c r="B7966" s="109"/>
      <c r="C7966" s="109"/>
      <c r="D7966" s="109"/>
      <c r="E7966" s="109"/>
      <c r="F7966" s="109"/>
      <c r="G7966" s="109"/>
      <c r="H7966" s="109"/>
      <c r="I7966" s="110"/>
    </row>
    <row r="7967" spans="2:9">
      <c r="B7967" s="109"/>
      <c r="C7967" s="109"/>
      <c r="D7967" s="109"/>
      <c r="E7967" s="109"/>
      <c r="F7967" s="109"/>
      <c r="G7967" s="109"/>
      <c r="H7967" s="109"/>
      <c r="I7967" s="110"/>
    </row>
    <row r="7968" spans="2:9">
      <c r="B7968" s="109"/>
      <c r="C7968" s="109"/>
      <c r="D7968" s="109"/>
      <c r="E7968" s="109"/>
      <c r="F7968" s="109"/>
      <c r="G7968" s="109"/>
      <c r="H7968" s="109"/>
      <c r="I7968" s="110"/>
    </row>
    <row r="7969" spans="2:9">
      <c r="B7969" s="109"/>
      <c r="C7969" s="109"/>
      <c r="D7969" s="109"/>
      <c r="E7969" s="109"/>
      <c r="F7969" s="109"/>
      <c r="G7969" s="109"/>
      <c r="H7969" s="109"/>
      <c r="I7969" s="110"/>
    </row>
    <row r="7970" spans="2:9">
      <c r="B7970" s="109"/>
      <c r="C7970" s="109"/>
      <c r="D7970" s="109"/>
      <c r="E7970" s="109"/>
      <c r="F7970" s="109"/>
      <c r="G7970" s="109"/>
      <c r="H7970" s="109"/>
      <c r="I7970" s="110"/>
    </row>
    <row r="7971" spans="2:9">
      <c r="B7971" s="109"/>
      <c r="C7971" s="109"/>
      <c r="D7971" s="109"/>
      <c r="E7971" s="109"/>
      <c r="F7971" s="109"/>
      <c r="G7971" s="109"/>
      <c r="H7971" s="109"/>
      <c r="I7971" s="110"/>
    </row>
    <row r="7972" spans="2:9">
      <c r="B7972" s="109"/>
      <c r="C7972" s="109"/>
      <c r="D7972" s="109"/>
      <c r="E7972" s="109"/>
      <c r="F7972" s="109"/>
      <c r="G7972" s="109"/>
      <c r="H7972" s="109"/>
      <c r="I7972" s="110"/>
    </row>
    <row r="7973" spans="2:9">
      <c r="B7973" s="109"/>
      <c r="C7973" s="109"/>
      <c r="D7973" s="109"/>
      <c r="E7973" s="109"/>
      <c r="F7973" s="109"/>
      <c r="G7973" s="109"/>
      <c r="H7973" s="109"/>
      <c r="I7973" s="110"/>
    </row>
    <row r="7974" spans="2:9">
      <c r="B7974" s="109"/>
      <c r="C7974" s="109"/>
      <c r="D7974" s="109"/>
      <c r="E7974" s="109"/>
      <c r="F7974" s="109"/>
      <c r="G7974" s="109"/>
      <c r="H7974" s="109"/>
      <c r="I7974" s="110"/>
    </row>
    <row r="7975" spans="2:9">
      <c r="B7975" s="109"/>
      <c r="C7975" s="109"/>
      <c r="D7975" s="109"/>
      <c r="E7975" s="109"/>
      <c r="F7975" s="109"/>
      <c r="G7975" s="109"/>
      <c r="H7975" s="109"/>
      <c r="I7975" s="110"/>
    </row>
    <row r="7976" spans="2:9">
      <c r="B7976" s="109"/>
      <c r="C7976" s="109"/>
      <c r="D7976" s="109"/>
      <c r="E7976" s="109"/>
      <c r="F7976" s="109"/>
      <c r="G7976" s="109"/>
      <c r="H7976" s="109"/>
      <c r="I7976" s="110"/>
    </row>
    <row r="7977" spans="2:9">
      <c r="B7977" s="109"/>
      <c r="C7977" s="109"/>
      <c r="D7977" s="109"/>
      <c r="E7977" s="109"/>
      <c r="F7977" s="109"/>
      <c r="G7977" s="109"/>
      <c r="H7977" s="109"/>
      <c r="I7977" s="110"/>
    </row>
    <row r="7978" spans="2:9">
      <c r="B7978" s="109"/>
      <c r="C7978" s="109"/>
      <c r="D7978" s="109"/>
      <c r="E7978" s="109"/>
      <c r="F7978" s="109"/>
      <c r="G7978" s="109"/>
      <c r="H7978" s="109"/>
      <c r="I7978" s="110"/>
    </row>
    <row r="7979" spans="2:9">
      <c r="B7979" s="109"/>
      <c r="C7979" s="109"/>
      <c r="D7979" s="109"/>
      <c r="E7979" s="109"/>
      <c r="F7979" s="109"/>
      <c r="G7979" s="109"/>
      <c r="H7979" s="109"/>
      <c r="I7979" s="110"/>
    </row>
    <row r="7980" spans="2:9">
      <c r="B7980" s="109"/>
      <c r="C7980" s="109"/>
      <c r="D7980" s="109"/>
      <c r="E7980" s="109"/>
      <c r="F7980" s="109"/>
      <c r="G7980" s="109"/>
      <c r="H7980" s="109"/>
      <c r="I7980" s="110"/>
    </row>
    <row r="7981" spans="2:9">
      <c r="B7981" s="109"/>
      <c r="C7981" s="109"/>
      <c r="D7981" s="109"/>
      <c r="E7981" s="109"/>
      <c r="F7981" s="109"/>
      <c r="G7981" s="109"/>
      <c r="H7981" s="109"/>
      <c r="I7981" s="110"/>
    </row>
    <row r="7982" spans="2:9">
      <c r="B7982" s="109"/>
      <c r="C7982" s="109"/>
      <c r="D7982" s="109"/>
      <c r="E7982" s="109"/>
      <c r="F7982" s="109"/>
      <c r="G7982" s="109"/>
      <c r="H7982" s="109"/>
      <c r="I7982" s="110"/>
    </row>
    <row r="7983" spans="2:9">
      <c r="B7983" s="109"/>
      <c r="C7983" s="109"/>
      <c r="D7983" s="109"/>
      <c r="E7983" s="109"/>
      <c r="F7983" s="109"/>
      <c r="G7983" s="109"/>
      <c r="H7983" s="109"/>
      <c r="I7983" s="110"/>
    </row>
    <row r="7984" spans="2:9">
      <c r="B7984" s="109"/>
      <c r="C7984" s="109"/>
      <c r="D7984" s="109"/>
      <c r="E7984" s="109"/>
      <c r="F7984" s="109"/>
      <c r="G7984" s="109"/>
      <c r="H7984" s="109"/>
      <c r="I7984" s="110"/>
    </row>
    <row r="7985" spans="2:9">
      <c r="B7985" s="109"/>
      <c r="C7985" s="109"/>
      <c r="D7985" s="109"/>
      <c r="E7985" s="109"/>
      <c r="F7985" s="109"/>
      <c r="G7985" s="109"/>
      <c r="H7985" s="109"/>
      <c r="I7985" s="110"/>
    </row>
    <row r="7986" spans="2:9">
      <c r="B7986" s="109"/>
      <c r="C7986" s="109"/>
      <c r="D7986" s="109"/>
      <c r="E7986" s="109"/>
      <c r="F7986" s="109"/>
      <c r="G7986" s="109"/>
      <c r="H7986" s="109"/>
      <c r="I7986" s="110"/>
    </row>
    <row r="7987" spans="2:9">
      <c r="B7987" s="109"/>
      <c r="C7987" s="109"/>
      <c r="D7987" s="109"/>
      <c r="E7987" s="109"/>
      <c r="F7987" s="109"/>
      <c r="G7987" s="109"/>
      <c r="H7987" s="109"/>
      <c r="I7987" s="110"/>
    </row>
    <row r="7988" spans="2:9">
      <c r="B7988" s="109"/>
      <c r="C7988" s="109"/>
      <c r="D7988" s="109"/>
      <c r="E7988" s="109"/>
      <c r="F7988" s="109"/>
      <c r="G7988" s="109"/>
      <c r="H7988" s="109"/>
      <c r="I7988" s="110"/>
    </row>
    <row r="7989" spans="2:9">
      <c r="B7989" s="109"/>
      <c r="C7989" s="109"/>
      <c r="D7989" s="109"/>
      <c r="E7989" s="109"/>
      <c r="F7989" s="109"/>
      <c r="G7989" s="109"/>
      <c r="H7989" s="109"/>
      <c r="I7989" s="110"/>
    </row>
    <row r="7990" spans="2:9">
      <c r="B7990" s="109"/>
      <c r="C7990" s="109"/>
      <c r="D7990" s="109"/>
      <c r="E7990" s="109"/>
      <c r="F7990" s="109"/>
      <c r="G7990" s="109"/>
      <c r="H7990" s="109"/>
      <c r="I7990" s="110"/>
    </row>
    <row r="7991" spans="2:9">
      <c r="B7991" s="109"/>
      <c r="C7991" s="109"/>
      <c r="D7991" s="109"/>
      <c r="E7991" s="109"/>
      <c r="F7991" s="109"/>
      <c r="G7991" s="109"/>
      <c r="H7991" s="109"/>
      <c r="I7991" s="110"/>
    </row>
    <row r="7992" spans="2:9">
      <c r="B7992" s="109"/>
      <c r="C7992" s="109"/>
      <c r="D7992" s="109"/>
      <c r="E7992" s="109"/>
      <c r="F7992" s="109"/>
      <c r="G7992" s="109"/>
      <c r="H7992" s="109"/>
      <c r="I7992" s="110"/>
    </row>
    <row r="7993" spans="2:9">
      <c r="B7993" s="109"/>
      <c r="C7993" s="109"/>
      <c r="D7993" s="109"/>
      <c r="E7993" s="109"/>
      <c r="F7993" s="109"/>
      <c r="G7993" s="109"/>
      <c r="H7993" s="109"/>
      <c r="I7993" s="110"/>
    </row>
    <row r="7994" spans="2:9">
      <c r="B7994" s="109"/>
      <c r="C7994" s="109"/>
      <c r="D7994" s="109"/>
      <c r="E7994" s="109"/>
      <c r="F7994" s="109"/>
      <c r="G7994" s="109"/>
      <c r="H7994" s="109"/>
      <c r="I7994" s="110"/>
    </row>
    <row r="7995" spans="2:9">
      <c r="B7995" s="109"/>
      <c r="C7995" s="109"/>
      <c r="D7995" s="109"/>
      <c r="E7995" s="109"/>
      <c r="F7995" s="109"/>
      <c r="G7995" s="109"/>
      <c r="H7995" s="109"/>
      <c r="I7995" s="110"/>
    </row>
    <row r="7996" spans="2:9">
      <c r="B7996" s="109"/>
      <c r="C7996" s="109"/>
      <c r="D7996" s="109"/>
      <c r="E7996" s="109"/>
      <c r="F7996" s="109"/>
      <c r="G7996" s="109"/>
      <c r="H7996" s="109"/>
      <c r="I7996" s="110"/>
    </row>
    <row r="7997" spans="2:9">
      <c r="B7997" s="109"/>
      <c r="C7997" s="109"/>
      <c r="D7997" s="109"/>
      <c r="E7997" s="109"/>
      <c r="F7997" s="109"/>
      <c r="G7997" s="109"/>
      <c r="H7997" s="109"/>
      <c r="I7997" s="110"/>
    </row>
    <row r="7998" spans="2:9">
      <c r="B7998" s="109"/>
      <c r="C7998" s="109"/>
      <c r="D7998" s="109"/>
      <c r="E7998" s="109"/>
      <c r="F7998" s="109"/>
      <c r="G7998" s="109"/>
      <c r="H7998" s="109"/>
      <c r="I7998" s="110"/>
    </row>
    <row r="7999" spans="2:9">
      <c r="B7999" s="109"/>
      <c r="C7999" s="109"/>
      <c r="D7999" s="109"/>
      <c r="E7999" s="109"/>
      <c r="F7999" s="109"/>
      <c r="G7999" s="109"/>
      <c r="H7999" s="109"/>
      <c r="I7999" s="110"/>
    </row>
    <row r="8000" spans="2:9">
      <c r="B8000" s="109"/>
      <c r="C8000" s="109"/>
      <c r="D8000" s="109"/>
      <c r="E8000" s="109"/>
      <c r="F8000" s="109"/>
      <c r="G8000" s="109"/>
      <c r="H8000" s="109"/>
      <c r="I8000" s="110"/>
    </row>
    <row r="8001" spans="2:9">
      <c r="B8001" s="109"/>
      <c r="C8001" s="109"/>
      <c r="D8001" s="109"/>
      <c r="E8001" s="109"/>
      <c r="F8001" s="109"/>
      <c r="G8001" s="109"/>
      <c r="H8001" s="109"/>
      <c r="I8001" s="110"/>
    </row>
    <row r="8002" spans="2:9">
      <c r="B8002" s="109"/>
      <c r="C8002" s="109"/>
      <c r="D8002" s="109"/>
      <c r="E8002" s="109"/>
      <c r="F8002" s="109"/>
      <c r="G8002" s="109"/>
      <c r="H8002" s="109"/>
      <c r="I8002" s="110"/>
    </row>
    <row r="8003" spans="2:9">
      <c r="B8003" s="109"/>
      <c r="C8003" s="109"/>
      <c r="D8003" s="109"/>
      <c r="E8003" s="109"/>
      <c r="F8003" s="109"/>
      <c r="G8003" s="109"/>
      <c r="H8003" s="109"/>
      <c r="I8003" s="110"/>
    </row>
    <row r="8004" spans="2:9">
      <c r="B8004" s="109"/>
      <c r="C8004" s="109"/>
      <c r="D8004" s="109"/>
      <c r="E8004" s="109"/>
      <c r="F8004" s="109"/>
      <c r="G8004" s="109"/>
      <c r="H8004" s="109"/>
      <c r="I8004" s="110"/>
    </row>
    <row r="8005" spans="2:9">
      <c r="B8005" s="109"/>
      <c r="C8005" s="109"/>
      <c r="D8005" s="109"/>
      <c r="E8005" s="109"/>
      <c r="F8005" s="109"/>
      <c r="G8005" s="109"/>
      <c r="H8005" s="109"/>
      <c r="I8005" s="110"/>
    </row>
    <row r="8006" spans="2:9">
      <c r="B8006" s="109"/>
      <c r="C8006" s="109"/>
      <c r="D8006" s="109"/>
      <c r="E8006" s="109"/>
      <c r="F8006" s="109"/>
      <c r="G8006" s="109"/>
      <c r="H8006" s="109"/>
      <c r="I8006" s="110"/>
    </row>
    <row r="8007" spans="2:9">
      <c r="B8007" s="109"/>
      <c r="C8007" s="109"/>
      <c r="D8007" s="109"/>
      <c r="E8007" s="109"/>
      <c r="F8007" s="109"/>
      <c r="G8007" s="109"/>
      <c r="H8007" s="109"/>
      <c r="I8007" s="110"/>
    </row>
    <row r="8008" spans="2:9">
      <c r="B8008" s="109"/>
      <c r="C8008" s="109"/>
      <c r="D8008" s="109"/>
      <c r="E8008" s="109"/>
      <c r="F8008" s="109"/>
      <c r="G8008" s="109"/>
      <c r="H8008" s="109"/>
      <c r="I8008" s="110"/>
    </row>
    <row r="8009" spans="2:9">
      <c r="B8009" s="109"/>
      <c r="C8009" s="109"/>
      <c r="D8009" s="109"/>
      <c r="E8009" s="109"/>
      <c r="F8009" s="109"/>
      <c r="G8009" s="109"/>
      <c r="H8009" s="109"/>
      <c r="I8009" s="110"/>
    </row>
    <row r="8010" spans="2:9">
      <c r="B8010" s="109"/>
      <c r="C8010" s="109"/>
      <c r="D8010" s="109"/>
      <c r="E8010" s="109"/>
      <c r="F8010" s="109"/>
      <c r="G8010" s="109"/>
      <c r="H8010" s="109"/>
      <c r="I8010" s="110"/>
    </row>
    <row r="8011" spans="2:9">
      <c r="B8011" s="109"/>
      <c r="C8011" s="109"/>
      <c r="D8011" s="109"/>
      <c r="E8011" s="109"/>
      <c r="F8011" s="109"/>
      <c r="G8011" s="109"/>
      <c r="H8011" s="109"/>
      <c r="I8011" s="110"/>
    </row>
    <row r="8012" spans="2:9">
      <c r="B8012" s="109"/>
      <c r="C8012" s="109"/>
      <c r="D8012" s="109"/>
      <c r="E8012" s="109"/>
      <c r="F8012" s="109"/>
      <c r="G8012" s="109"/>
      <c r="H8012" s="109"/>
      <c r="I8012" s="110"/>
    </row>
    <row r="8013" spans="2:9">
      <c r="B8013" s="109"/>
      <c r="C8013" s="109"/>
      <c r="D8013" s="109"/>
      <c r="E8013" s="109"/>
      <c r="F8013" s="109"/>
      <c r="G8013" s="109"/>
      <c r="H8013" s="109"/>
      <c r="I8013" s="110"/>
    </row>
    <row r="8014" spans="2:9">
      <c r="B8014" s="109"/>
      <c r="C8014" s="109"/>
      <c r="D8014" s="109"/>
      <c r="E8014" s="109"/>
      <c r="F8014" s="109"/>
      <c r="G8014" s="109"/>
      <c r="H8014" s="109"/>
      <c r="I8014" s="110"/>
    </row>
    <row r="8015" spans="2:9">
      <c r="B8015" s="109"/>
      <c r="C8015" s="109"/>
      <c r="D8015" s="109"/>
      <c r="E8015" s="109"/>
      <c r="F8015" s="109"/>
      <c r="G8015" s="109"/>
      <c r="H8015" s="109"/>
      <c r="I8015" s="110"/>
    </row>
    <row r="8016" spans="2:9">
      <c r="B8016" s="109"/>
      <c r="C8016" s="109"/>
      <c r="D8016" s="109"/>
      <c r="E8016" s="109"/>
      <c r="F8016" s="109"/>
      <c r="G8016" s="109"/>
      <c r="H8016" s="109"/>
      <c r="I8016" s="110"/>
    </row>
    <row r="8017" spans="2:9">
      <c r="B8017" s="109"/>
      <c r="C8017" s="109"/>
      <c r="D8017" s="109"/>
      <c r="E8017" s="109"/>
      <c r="F8017" s="109"/>
      <c r="G8017" s="109"/>
      <c r="H8017" s="109"/>
      <c r="I8017" s="110"/>
    </row>
    <row r="8018" spans="2:9">
      <c r="B8018" s="109"/>
      <c r="C8018" s="109"/>
      <c r="D8018" s="109"/>
      <c r="E8018" s="109"/>
      <c r="F8018" s="109"/>
      <c r="G8018" s="109"/>
      <c r="H8018" s="109"/>
      <c r="I8018" s="110"/>
    </row>
    <row r="8019" spans="2:9">
      <c r="B8019" s="109"/>
      <c r="C8019" s="109"/>
      <c r="D8019" s="109"/>
      <c r="E8019" s="109"/>
      <c r="F8019" s="109"/>
      <c r="G8019" s="109"/>
      <c r="H8019" s="109"/>
      <c r="I8019" s="110"/>
    </row>
    <row r="8020" spans="2:9">
      <c r="B8020" s="109"/>
      <c r="C8020" s="109"/>
      <c r="D8020" s="109"/>
      <c r="E8020" s="109"/>
      <c r="F8020" s="109"/>
      <c r="G8020" s="109"/>
      <c r="H8020" s="109"/>
      <c r="I8020" s="110"/>
    </row>
    <row r="8021" spans="2:9">
      <c r="B8021" s="109"/>
      <c r="C8021" s="109"/>
      <c r="D8021" s="109"/>
      <c r="E8021" s="109"/>
      <c r="F8021" s="109"/>
      <c r="G8021" s="109"/>
      <c r="H8021" s="109"/>
      <c r="I8021" s="110"/>
    </row>
    <row r="8022" spans="2:9">
      <c r="B8022" s="109"/>
      <c r="C8022" s="109"/>
      <c r="D8022" s="109"/>
      <c r="E8022" s="109"/>
      <c r="F8022" s="109"/>
      <c r="G8022" s="109"/>
      <c r="H8022" s="109"/>
      <c r="I8022" s="110"/>
    </row>
    <row r="8023" spans="2:9">
      <c r="B8023" s="109"/>
      <c r="C8023" s="109"/>
      <c r="D8023" s="109"/>
      <c r="E8023" s="109"/>
      <c r="F8023" s="109"/>
      <c r="G8023" s="109"/>
      <c r="H8023" s="109"/>
      <c r="I8023" s="110"/>
    </row>
    <row r="8024" spans="2:9">
      <c r="B8024" s="109"/>
      <c r="C8024" s="109"/>
      <c r="D8024" s="109"/>
      <c r="E8024" s="109"/>
      <c r="F8024" s="109"/>
      <c r="G8024" s="109"/>
      <c r="H8024" s="109"/>
      <c r="I8024" s="110"/>
    </row>
    <row r="8025" spans="2:9">
      <c r="B8025" s="109"/>
      <c r="C8025" s="109"/>
      <c r="D8025" s="109"/>
      <c r="E8025" s="109"/>
      <c r="F8025" s="109"/>
      <c r="G8025" s="109"/>
      <c r="H8025" s="109"/>
      <c r="I8025" s="110"/>
    </row>
    <row r="8026" spans="2:9">
      <c r="B8026" s="109"/>
      <c r="C8026" s="109"/>
      <c r="D8026" s="109"/>
      <c r="E8026" s="109"/>
      <c r="F8026" s="109"/>
      <c r="G8026" s="109"/>
      <c r="H8026" s="109"/>
      <c r="I8026" s="110"/>
    </row>
    <row r="8027" spans="2:9">
      <c r="B8027" s="109"/>
      <c r="C8027" s="109"/>
      <c r="D8027" s="109"/>
      <c r="E8027" s="109"/>
      <c r="F8027" s="109"/>
      <c r="G8027" s="109"/>
      <c r="H8027" s="109"/>
      <c r="I8027" s="110"/>
    </row>
    <row r="8028" spans="2:9">
      <c r="B8028" s="109"/>
      <c r="C8028" s="109"/>
      <c r="D8028" s="109"/>
      <c r="E8028" s="109"/>
      <c r="F8028" s="109"/>
      <c r="G8028" s="109"/>
      <c r="H8028" s="109"/>
      <c r="I8028" s="110"/>
    </row>
    <row r="8029" spans="2:9">
      <c r="B8029" s="109"/>
      <c r="C8029" s="109"/>
      <c r="D8029" s="109"/>
      <c r="E8029" s="109"/>
      <c r="F8029" s="109"/>
      <c r="G8029" s="109"/>
      <c r="H8029" s="109"/>
      <c r="I8029" s="110"/>
    </row>
    <row r="8030" spans="2:9">
      <c r="B8030" s="109"/>
      <c r="C8030" s="109"/>
      <c r="D8030" s="109"/>
      <c r="E8030" s="109"/>
      <c r="F8030" s="109"/>
      <c r="G8030" s="109"/>
      <c r="H8030" s="109"/>
      <c r="I8030" s="110"/>
    </row>
    <row r="8031" spans="2:9">
      <c r="B8031" s="109"/>
      <c r="C8031" s="109"/>
      <c r="D8031" s="109"/>
      <c r="E8031" s="109"/>
      <c r="F8031" s="109"/>
      <c r="G8031" s="109"/>
      <c r="H8031" s="109"/>
      <c r="I8031" s="110"/>
    </row>
    <row r="8032" spans="2:9">
      <c r="B8032" s="109"/>
      <c r="C8032" s="109"/>
      <c r="D8032" s="109"/>
      <c r="E8032" s="109"/>
      <c r="F8032" s="109"/>
      <c r="G8032" s="109"/>
      <c r="H8032" s="109"/>
      <c r="I8032" s="110"/>
    </row>
    <row r="8033" spans="2:9">
      <c r="B8033" s="109"/>
      <c r="C8033" s="109"/>
      <c r="D8033" s="109"/>
      <c r="E8033" s="109"/>
      <c r="F8033" s="109"/>
      <c r="G8033" s="109"/>
      <c r="H8033" s="109"/>
      <c r="I8033" s="110"/>
    </row>
    <row r="8034" spans="2:9">
      <c r="B8034" s="109"/>
      <c r="C8034" s="109"/>
      <c r="D8034" s="109"/>
      <c r="E8034" s="109"/>
      <c r="F8034" s="109"/>
      <c r="G8034" s="109"/>
      <c r="H8034" s="109"/>
      <c r="I8034" s="110"/>
    </row>
    <row r="8035" spans="2:9">
      <c r="B8035" s="109"/>
      <c r="C8035" s="109"/>
      <c r="D8035" s="109"/>
      <c r="E8035" s="109"/>
      <c r="F8035" s="109"/>
      <c r="G8035" s="109"/>
      <c r="H8035" s="109"/>
      <c r="I8035" s="110"/>
    </row>
    <row r="8036" spans="2:9">
      <c r="B8036" s="109"/>
      <c r="C8036" s="109"/>
      <c r="D8036" s="109"/>
      <c r="E8036" s="109"/>
      <c r="F8036" s="109"/>
      <c r="G8036" s="109"/>
      <c r="H8036" s="109"/>
      <c r="I8036" s="110"/>
    </row>
    <row r="8037" spans="2:9">
      <c r="B8037" s="109"/>
      <c r="C8037" s="109"/>
      <c r="D8037" s="109"/>
      <c r="E8037" s="109"/>
      <c r="F8037" s="109"/>
      <c r="G8037" s="109"/>
      <c r="H8037" s="109"/>
      <c r="I8037" s="110"/>
    </row>
    <row r="8038" spans="2:9">
      <c r="B8038" s="109"/>
      <c r="C8038" s="109"/>
      <c r="D8038" s="109"/>
      <c r="E8038" s="109"/>
      <c r="F8038" s="109"/>
      <c r="G8038" s="109"/>
      <c r="H8038" s="109"/>
      <c r="I8038" s="110"/>
    </row>
    <row r="8039" spans="2:9">
      <c r="B8039" s="109"/>
      <c r="C8039" s="109"/>
      <c r="D8039" s="109"/>
      <c r="E8039" s="109"/>
      <c r="F8039" s="109"/>
      <c r="G8039" s="109"/>
      <c r="H8039" s="109"/>
      <c r="I8039" s="110"/>
    </row>
    <row r="8040" spans="2:9">
      <c r="B8040" s="109"/>
      <c r="C8040" s="109"/>
      <c r="D8040" s="109"/>
      <c r="E8040" s="109"/>
      <c r="F8040" s="109"/>
      <c r="G8040" s="109"/>
      <c r="H8040" s="109"/>
      <c r="I8040" s="110"/>
    </row>
    <row r="8041" spans="2:9">
      <c r="B8041" s="109"/>
      <c r="C8041" s="109"/>
      <c r="D8041" s="109"/>
      <c r="E8041" s="109"/>
      <c r="F8041" s="109"/>
      <c r="G8041" s="109"/>
      <c r="H8041" s="109"/>
      <c r="I8041" s="110"/>
    </row>
    <row r="8042" spans="2:9">
      <c r="B8042" s="109"/>
      <c r="C8042" s="109"/>
      <c r="D8042" s="109"/>
      <c r="E8042" s="109"/>
      <c r="F8042" s="109"/>
      <c r="G8042" s="109"/>
      <c r="H8042" s="109"/>
      <c r="I8042" s="110"/>
    </row>
    <row r="8043" spans="2:9">
      <c r="B8043" s="109"/>
      <c r="C8043" s="109"/>
      <c r="D8043" s="109"/>
      <c r="E8043" s="109"/>
      <c r="F8043" s="109"/>
      <c r="G8043" s="109"/>
      <c r="H8043" s="109"/>
      <c r="I8043" s="110"/>
    </row>
    <row r="8044" spans="2:9">
      <c r="B8044" s="109"/>
      <c r="C8044" s="109"/>
      <c r="D8044" s="109"/>
      <c r="E8044" s="109"/>
      <c r="F8044" s="109"/>
      <c r="G8044" s="109"/>
      <c r="H8044" s="109"/>
      <c r="I8044" s="110"/>
    </row>
    <row r="8045" spans="2:9">
      <c r="B8045" s="109"/>
      <c r="C8045" s="109"/>
      <c r="D8045" s="109"/>
      <c r="E8045" s="109"/>
      <c r="F8045" s="109"/>
      <c r="G8045" s="109"/>
      <c r="H8045" s="109"/>
      <c r="I8045" s="110"/>
    </row>
    <row r="8046" spans="2:9">
      <c r="B8046" s="109"/>
      <c r="C8046" s="109"/>
      <c r="D8046" s="109"/>
      <c r="E8046" s="109"/>
      <c r="F8046" s="109"/>
      <c r="G8046" s="109"/>
      <c r="H8046" s="109"/>
      <c r="I8046" s="110"/>
    </row>
    <row r="8047" spans="2:9">
      <c r="B8047" s="109"/>
      <c r="C8047" s="109"/>
      <c r="D8047" s="109"/>
      <c r="E8047" s="109"/>
      <c r="F8047" s="109"/>
      <c r="G8047" s="109"/>
      <c r="H8047" s="109"/>
      <c r="I8047" s="110"/>
    </row>
    <row r="8048" spans="2:9">
      <c r="B8048" s="109"/>
      <c r="C8048" s="109"/>
      <c r="D8048" s="109"/>
      <c r="E8048" s="109"/>
      <c r="F8048" s="109"/>
      <c r="G8048" s="109"/>
      <c r="H8048" s="109"/>
      <c r="I8048" s="110"/>
    </row>
    <row r="8049" spans="2:9">
      <c r="B8049" s="109"/>
      <c r="C8049" s="109"/>
      <c r="D8049" s="109"/>
      <c r="E8049" s="109"/>
      <c r="F8049" s="109"/>
      <c r="G8049" s="109"/>
      <c r="H8049" s="109"/>
      <c r="I8049" s="110"/>
    </row>
    <row r="8050" spans="2:9">
      <c r="B8050" s="109"/>
      <c r="C8050" s="109"/>
      <c r="D8050" s="109"/>
      <c r="E8050" s="109"/>
      <c r="F8050" s="109"/>
      <c r="G8050" s="109"/>
      <c r="H8050" s="109"/>
      <c r="I8050" s="110"/>
    </row>
    <row r="8051" spans="2:9">
      <c r="B8051" s="109"/>
      <c r="C8051" s="109"/>
      <c r="D8051" s="109"/>
      <c r="E8051" s="109"/>
      <c r="F8051" s="109"/>
      <c r="G8051" s="109"/>
      <c r="H8051" s="109"/>
      <c r="I8051" s="110"/>
    </row>
    <row r="8052" spans="2:9">
      <c r="B8052" s="109"/>
      <c r="C8052" s="109"/>
      <c r="D8052" s="109"/>
      <c r="E8052" s="109"/>
      <c r="F8052" s="109"/>
      <c r="G8052" s="109"/>
      <c r="H8052" s="109"/>
      <c r="I8052" s="110"/>
    </row>
    <row r="8053" spans="2:9">
      <c r="B8053" s="109"/>
      <c r="C8053" s="109"/>
      <c r="D8053" s="109"/>
      <c r="E8053" s="109"/>
      <c r="F8053" s="109"/>
      <c r="G8053" s="109"/>
      <c r="H8053" s="109"/>
      <c r="I8053" s="110"/>
    </row>
    <row r="8054" spans="2:9">
      <c r="B8054" s="109"/>
      <c r="C8054" s="109"/>
      <c r="D8054" s="109"/>
      <c r="E8054" s="109"/>
      <c r="F8054" s="109"/>
      <c r="G8054" s="109"/>
      <c r="H8054" s="109"/>
      <c r="I8054" s="110"/>
    </row>
    <row r="8055" spans="2:9">
      <c r="B8055" s="109"/>
      <c r="C8055" s="109"/>
      <c r="D8055" s="109"/>
      <c r="E8055" s="109"/>
      <c r="F8055" s="109"/>
      <c r="G8055" s="109"/>
      <c r="H8055" s="109"/>
      <c r="I8055" s="110"/>
    </row>
    <row r="8056" spans="2:9">
      <c r="B8056" s="109"/>
      <c r="C8056" s="109"/>
      <c r="D8056" s="109"/>
      <c r="E8056" s="109"/>
      <c r="F8056" s="109"/>
      <c r="G8056" s="109"/>
      <c r="H8056" s="109"/>
      <c r="I8056" s="110"/>
    </row>
    <row r="8057" spans="2:9">
      <c r="B8057" s="109"/>
      <c r="C8057" s="109"/>
      <c r="D8057" s="109"/>
      <c r="E8057" s="109"/>
      <c r="F8057" s="109"/>
      <c r="G8057" s="109"/>
      <c r="H8057" s="109"/>
      <c r="I8057" s="110"/>
    </row>
    <row r="8058" spans="2:9">
      <c r="B8058" s="109"/>
      <c r="C8058" s="109"/>
      <c r="D8058" s="109"/>
      <c r="E8058" s="109"/>
      <c r="F8058" s="109"/>
      <c r="G8058" s="109"/>
      <c r="H8058" s="109"/>
      <c r="I8058" s="110"/>
    </row>
    <row r="8059" spans="2:9">
      <c r="B8059" s="109"/>
      <c r="C8059" s="109"/>
      <c r="D8059" s="109"/>
      <c r="E8059" s="109"/>
      <c r="F8059" s="109"/>
      <c r="G8059" s="109"/>
      <c r="H8059" s="109"/>
      <c r="I8059" s="110"/>
    </row>
    <row r="8060" spans="2:9">
      <c r="B8060" s="109"/>
      <c r="C8060" s="109"/>
      <c r="D8060" s="109"/>
      <c r="E8060" s="109"/>
      <c r="F8060" s="109"/>
      <c r="G8060" s="109"/>
      <c r="H8060" s="109"/>
      <c r="I8060" s="110"/>
    </row>
    <row r="8061" spans="2:9">
      <c r="B8061" s="109"/>
      <c r="C8061" s="109"/>
      <c r="D8061" s="109"/>
      <c r="E8061" s="109"/>
      <c r="F8061" s="109"/>
      <c r="G8061" s="109"/>
      <c r="H8061" s="109"/>
      <c r="I8061" s="110"/>
    </row>
    <row r="8062" spans="2:9">
      <c r="B8062" s="109"/>
      <c r="C8062" s="109"/>
      <c r="D8062" s="109"/>
      <c r="E8062" s="109"/>
      <c r="F8062" s="109"/>
      <c r="G8062" s="109"/>
      <c r="H8062" s="109"/>
      <c r="I8062" s="110"/>
    </row>
    <row r="8063" spans="2:9">
      <c r="B8063" s="109"/>
      <c r="C8063" s="109"/>
      <c r="D8063" s="109"/>
      <c r="E8063" s="109"/>
      <c r="F8063" s="109"/>
      <c r="G8063" s="109"/>
      <c r="H8063" s="109"/>
      <c r="I8063" s="110"/>
    </row>
    <row r="8064" spans="2:9">
      <c r="B8064" s="109"/>
      <c r="C8064" s="109"/>
      <c r="D8064" s="109"/>
      <c r="E8064" s="109"/>
      <c r="F8064" s="109"/>
      <c r="G8064" s="109"/>
      <c r="H8064" s="109"/>
      <c r="I8064" s="110"/>
    </row>
    <row r="8065" spans="2:9">
      <c r="B8065" s="109"/>
      <c r="C8065" s="109"/>
      <c r="D8065" s="109"/>
      <c r="E8065" s="109"/>
      <c r="F8065" s="109"/>
      <c r="G8065" s="109"/>
      <c r="H8065" s="109"/>
      <c r="I8065" s="110"/>
    </row>
    <row r="8066" spans="2:9">
      <c r="B8066" s="109"/>
      <c r="C8066" s="109"/>
      <c r="D8066" s="109"/>
      <c r="E8066" s="109"/>
      <c r="F8066" s="109"/>
      <c r="G8066" s="109"/>
      <c r="H8066" s="109"/>
      <c r="I8066" s="110"/>
    </row>
    <row r="8067" spans="2:9">
      <c r="B8067" s="109"/>
      <c r="C8067" s="109"/>
      <c r="D8067" s="109"/>
      <c r="E8067" s="109"/>
      <c r="F8067" s="109"/>
      <c r="G8067" s="109"/>
      <c r="H8067" s="109"/>
      <c r="I8067" s="110"/>
    </row>
    <row r="8068" spans="2:9">
      <c r="B8068" s="109"/>
      <c r="C8068" s="109"/>
      <c r="D8068" s="109"/>
      <c r="E8068" s="109"/>
      <c r="F8068" s="109"/>
      <c r="G8068" s="109"/>
      <c r="H8068" s="109"/>
      <c r="I8068" s="110"/>
    </row>
    <row r="8069" spans="2:9">
      <c r="B8069" s="109"/>
      <c r="C8069" s="109"/>
      <c r="D8069" s="109"/>
      <c r="E8069" s="109"/>
      <c r="F8069" s="109"/>
      <c r="G8069" s="109"/>
      <c r="H8069" s="109"/>
      <c r="I8069" s="110"/>
    </row>
    <row r="8070" spans="2:9">
      <c r="B8070" s="109"/>
      <c r="C8070" s="109"/>
      <c r="D8070" s="109"/>
      <c r="E8070" s="109"/>
      <c r="F8070" s="109"/>
      <c r="G8070" s="109"/>
      <c r="H8070" s="109"/>
      <c r="I8070" s="110"/>
    </row>
    <row r="8071" spans="2:9">
      <c r="B8071" s="109"/>
      <c r="C8071" s="109"/>
      <c r="D8071" s="109"/>
      <c r="E8071" s="109"/>
      <c r="F8071" s="109"/>
      <c r="G8071" s="109"/>
      <c r="H8071" s="109"/>
      <c r="I8071" s="110"/>
    </row>
    <row r="8072" spans="2:9">
      <c r="B8072" s="109"/>
      <c r="C8072" s="109"/>
      <c r="D8072" s="109"/>
      <c r="E8072" s="109"/>
      <c r="F8072" s="109"/>
      <c r="G8072" s="109"/>
      <c r="H8072" s="109"/>
      <c r="I8072" s="110"/>
    </row>
    <row r="8073" spans="2:9">
      <c r="B8073" s="109"/>
      <c r="C8073" s="109"/>
      <c r="D8073" s="109"/>
      <c r="E8073" s="109"/>
      <c r="F8073" s="109"/>
      <c r="G8073" s="109"/>
      <c r="H8073" s="109"/>
      <c r="I8073" s="110"/>
    </row>
    <row r="8074" spans="2:9">
      <c r="B8074" s="109"/>
      <c r="C8074" s="109"/>
      <c r="D8074" s="109"/>
      <c r="E8074" s="109"/>
      <c r="F8074" s="109"/>
      <c r="G8074" s="109"/>
      <c r="H8074" s="109"/>
      <c r="I8074" s="110"/>
    </row>
    <row r="8075" spans="2:9">
      <c r="B8075" s="109"/>
      <c r="C8075" s="109"/>
      <c r="D8075" s="109"/>
      <c r="E8075" s="109"/>
      <c r="F8075" s="109"/>
      <c r="G8075" s="109"/>
      <c r="H8075" s="109"/>
      <c r="I8075" s="110"/>
    </row>
    <row r="8076" spans="2:9">
      <c r="B8076" s="109"/>
      <c r="C8076" s="109"/>
      <c r="D8076" s="109"/>
      <c r="E8076" s="109"/>
      <c r="F8076" s="109"/>
      <c r="G8076" s="109"/>
      <c r="H8076" s="109"/>
      <c r="I8076" s="110"/>
    </row>
    <row r="8077" spans="2:9">
      <c r="B8077" s="109"/>
      <c r="C8077" s="109"/>
      <c r="D8077" s="109"/>
      <c r="E8077" s="109"/>
      <c r="F8077" s="109"/>
      <c r="G8077" s="109"/>
      <c r="H8077" s="109"/>
      <c r="I8077" s="110"/>
    </row>
    <row r="8078" spans="2:9">
      <c r="B8078" s="109"/>
      <c r="C8078" s="109"/>
      <c r="D8078" s="109"/>
      <c r="E8078" s="109"/>
      <c r="F8078" s="109"/>
      <c r="G8078" s="109"/>
      <c r="H8078" s="109"/>
      <c r="I8078" s="110"/>
    </row>
    <row r="8079" spans="2:9">
      <c r="B8079" s="109"/>
      <c r="C8079" s="109"/>
      <c r="D8079" s="109"/>
      <c r="E8079" s="109"/>
      <c r="F8079" s="109"/>
      <c r="G8079" s="109"/>
      <c r="H8079" s="109"/>
      <c r="I8079" s="110"/>
    </row>
    <row r="8080" spans="2:9">
      <c r="B8080" s="109"/>
      <c r="C8080" s="109"/>
      <c r="D8080" s="109"/>
      <c r="E8080" s="109"/>
      <c r="F8080" s="109"/>
      <c r="G8080" s="109"/>
      <c r="H8080" s="109"/>
      <c r="I8080" s="110"/>
    </row>
    <row r="8081" spans="2:9">
      <c r="B8081" s="109"/>
      <c r="C8081" s="109"/>
      <c r="D8081" s="109"/>
      <c r="E8081" s="109"/>
      <c r="F8081" s="109"/>
      <c r="G8081" s="109"/>
      <c r="H8081" s="109"/>
      <c r="I8081" s="110"/>
    </row>
    <row r="8082" spans="2:9">
      <c r="B8082" s="109"/>
      <c r="C8082" s="109"/>
      <c r="D8082" s="109"/>
      <c r="E8082" s="109"/>
      <c r="F8082" s="109"/>
      <c r="G8082" s="109"/>
      <c r="H8082" s="109"/>
      <c r="I8082" s="110"/>
    </row>
    <row r="8083" spans="2:9">
      <c r="B8083" s="109"/>
      <c r="C8083" s="109"/>
      <c r="D8083" s="109"/>
      <c r="E8083" s="109"/>
      <c r="F8083" s="109"/>
      <c r="G8083" s="109"/>
      <c r="H8083" s="109"/>
      <c r="I8083" s="110"/>
    </row>
    <row r="8084" spans="2:9">
      <c r="B8084" s="109"/>
      <c r="C8084" s="109"/>
      <c r="D8084" s="109"/>
      <c r="E8084" s="109"/>
      <c r="F8084" s="109"/>
      <c r="G8084" s="109"/>
      <c r="H8084" s="109"/>
      <c r="I8084" s="110"/>
    </row>
    <row r="8085" spans="2:9">
      <c r="B8085" s="109"/>
      <c r="C8085" s="109"/>
      <c r="D8085" s="109"/>
      <c r="E8085" s="109"/>
      <c r="F8085" s="109"/>
      <c r="G8085" s="109"/>
      <c r="H8085" s="109"/>
      <c r="I8085" s="110"/>
    </row>
    <row r="8086" spans="2:9">
      <c r="B8086" s="109"/>
      <c r="C8086" s="109"/>
      <c r="D8086" s="109"/>
      <c r="E8086" s="109"/>
      <c r="F8086" s="109"/>
      <c r="G8086" s="109"/>
      <c r="H8086" s="109"/>
      <c r="I8086" s="110"/>
    </row>
    <row r="8087" spans="2:9">
      <c r="B8087" s="109"/>
      <c r="C8087" s="109"/>
      <c r="D8087" s="109"/>
      <c r="E8087" s="109"/>
      <c r="F8087" s="109"/>
      <c r="G8087" s="109"/>
      <c r="H8087" s="109"/>
      <c r="I8087" s="110"/>
    </row>
    <row r="8088" spans="2:9">
      <c r="B8088" s="109"/>
      <c r="C8088" s="109"/>
      <c r="D8088" s="109"/>
      <c r="E8088" s="109"/>
      <c r="F8088" s="109"/>
      <c r="G8088" s="109"/>
      <c r="H8088" s="109"/>
      <c r="I8088" s="110"/>
    </row>
    <row r="8089" spans="2:9">
      <c r="B8089" s="109"/>
      <c r="C8089" s="109"/>
      <c r="D8089" s="109"/>
      <c r="E8089" s="109"/>
      <c r="F8089" s="109"/>
      <c r="G8089" s="109"/>
      <c r="H8089" s="109"/>
      <c r="I8089" s="110"/>
    </row>
    <row r="8090" spans="2:9">
      <c r="B8090" s="109"/>
      <c r="C8090" s="109"/>
      <c r="D8090" s="109"/>
      <c r="E8090" s="109"/>
      <c r="F8090" s="109"/>
      <c r="G8090" s="109"/>
      <c r="H8090" s="109"/>
      <c r="I8090" s="110"/>
    </row>
    <row r="8091" spans="2:9">
      <c r="B8091" s="109"/>
      <c r="C8091" s="109"/>
      <c r="D8091" s="109"/>
      <c r="E8091" s="109"/>
      <c r="F8091" s="109"/>
      <c r="G8091" s="109"/>
      <c r="H8091" s="109"/>
      <c r="I8091" s="110"/>
    </row>
    <row r="8092" spans="2:9">
      <c r="B8092" s="109"/>
      <c r="C8092" s="109"/>
      <c r="D8092" s="109"/>
      <c r="E8092" s="109"/>
      <c r="F8092" s="109"/>
      <c r="G8092" s="109"/>
      <c r="H8092" s="109"/>
      <c r="I8092" s="110"/>
    </row>
    <row r="8093" spans="2:9">
      <c r="B8093" s="109"/>
      <c r="C8093" s="109"/>
      <c r="D8093" s="109"/>
      <c r="E8093" s="109"/>
      <c r="F8093" s="109"/>
      <c r="G8093" s="109"/>
      <c r="H8093" s="109"/>
      <c r="I8093" s="110"/>
    </row>
    <row r="8094" spans="2:9">
      <c r="B8094" s="109"/>
      <c r="C8094" s="109"/>
      <c r="D8094" s="109"/>
      <c r="E8094" s="109"/>
      <c r="F8094" s="109"/>
      <c r="G8094" s="109"/>
      <c r="H8094" s="109"/>
      <c r="I8094" s="110"/>
    </row>
    <row r="8095" spans="2:9">
      <c r="B8095" s="109"/>
      <c r="C8095" s="109"/>
      <c r="D8095" s="109"/>
      <c r="E8095" s="109"/>
      <c r="F8095" s="109"/>
      <c r="G8095" s="109"/>
      <c r="H8095" s="109"/>
      <c r="I8095" s="110"/>
    </row>
    <row r="8096" spans="2:9">
      <c r="B8096" s="109"/>
      <c r="C8096" s="109"/>
      <c r="D8096" s="109"/>
      <c r="E8096" s="109"/>
      <c r="F8096" s="109"/>
      <c r="G8096" s="109"/>
      <c r="H8096" s="109"/>
      <c r="I8096" s="110"/>
    </row>
    <row r="8097" spans="2:9">
      <c r="B8097" s="109"/>
      <c r="C8097" s="109"/>
      <c r="D8097" s="109"/>
      <c r="E8097" s="109"/>
      <c r="F8097" s="109"/>
      <c r="G8097" s="109"/>
      <c r="H8097" s="109"/>
      <c r="I8097" s="110"/>
    </row>
    <row r="8098" spans="2:9">
      <c r="B8098" s="109"/>
      <c r="C8098" s="109"/>
      <c r="D8098" s="109"/>
      <c r="E8098" s="109"/>
      <c r="F8098" s="109"/>
      <c r="G8098" s="109"/>
      <c r="H8098" s="109"/>
      <c r="I8098" s="110"/>
    </row>
    <row r="8099" spans="2:9">
      <c r="B8099" s="109"/>
      <c r="C8099" s="109"/>
      <c r="D8099" s="109"/>
      <c r="E8099" s="109"/>
      <c r="F8099" s="109"/>
      <c r="G8099" s="109"/>
      <c r="H8099" s="109"/>
      <c r="I8099" s="110"/>
    </row>
    <row r="8100" spans="2:9">
      <c r="B8100" s="109"/>
      <c r="C8100" s="109"/>
      <c r="D8100" s="109"/>
      <c r="E8100" s="109"/>
      <c r="F8100" s="109"/>
      <c r="G8100" s="109"/>
      <c r="H8100" s="109"/>
      <c r="I8100" s="110"/>
    </row>
    <row r="8101" spans="2:9">
      <c r="B8101" s="109"/>
      <c r="C8101" s="109"/>
      <c r="D8101" s="109"/>
      <c r="E8101" s="109"/>
      <c r="F8101" s="109"/>
      <c r="G8101" s="109"/>
      <c r="H8101" s="109"/>
      <c r="I8101" s="110"/>
    </row>
    <row r="8102" spans="2:9">
      <c r="B8102" s="109"/>
      <c r="C8102" s="109"/>
      <c r="D8102" s="109"/>
      <c r="E8102" s="109"/>
      <c r="F8102" s="109"/>
      <c r="G8102" s="109"/>
      <c r="H8102" s="109"/>
      <c r="I8102" s="110"/>
    </row>
    <row r="8103" spans="2:9">
      <c r="B8103" s="109"/>
      <c r="C8103" s="109"/>
      <c r="D8103" s="109"/>
      <c r="E8103" s="109"/>
      <c r="F8103" s="109"/>
      <c r="G8103" s="109"/>
      <c r="H8103" s="109"/>
      <c r="I8103" s="110"/>
    </row>
    <row r="8104" spans="2:9">
      <c r="B8104" s="109"/>
      <c r="C8104" s="109"/>
      <c r="D8104" s="109"/>
      <c r="E8104" s="109"/>
      <c r="F8104" s="109"/>
      <c r="G8104" s="109"/>
      <c r="H8104" s="109"/>
      <c r="I8104" s="110"/>
    </row>
    <row r="8105" spans="2:9">
      <c r="B8105" s="109"/>
      <c r="C8105" s="109"/>
      <c r="D8105" s="109"/>
      <c r="E8105" s="109"/>
      <c r="F8105" s="109"/>
      <c r="G8105" s="109"/>
      <c r="H8105" s="109"/>
      <c r="I8105" s="110"/>
    </row>
    <row r="8106" spans="2:9">
      <c r="B8106" s="109"/>
      <c r="C8106" s="109"/>
      <c r="D8106" s="109"/>
      <c r="E8106" s="109"/>
      <c r="F8106" s="109"/>
      <c r="G8106" s="109"/>
      <c r="H8106" s="109"/>
      <c r="I8106" s="110"/>
    </row>
    <row r="8107" spans="2:9">
      <c r="B8107" s="109"/>
      <c r="C8107" s="109"/>
      <c r="D8107" s="109"/>
      <c r="E8107" s="109"/>
      <c r="F8107" s="109"/>
      <c r="G8107" s="109"/>
      <c r="H8107" s="109"/>
      <c r="I8107" s="110"/>
    </row>
    <row r="8108" spans="2:9">
      <c r="B8108" s="109"/>
      <c r="C8108" s="109"/>
      <c r="D8108" s="109"/>
      <c r="E8108" s="109"/>
      <c r="F8108" s="109"/>
      <c r="G8108" s="109"/>
      <c r="H8108" s="109"/>
      <c r="I8108" s="110"/>
    </row>
    <row r="8109" spans="2:9">
      <c r="B8109" s="109"/>
      <c r="C8109" s="109"/>
      <c r="D8109" s="109"/>
      <c r="E8109" s="109"/>
      <c r="F8109" s="109"/>
      <c r="G8109" s="109"/>
      <c r="H8109" s="109"/>
      <c r="I8109" s="110"/>
    </row>
    <row r="8110" spans="2:9">
      <c r="B8110" s="109"/>
      <c r="C8110" s="109"/>
      <c r="D8110" s="109"/>
      <c r="E8110" s="109"/>
      <c r="F8110" s="109"/>
      <c r="G8110" s="109"/>
      <c r="H8110" s="109"/>
      <c r="I8110" s="110"/>
    </row>
    <row r="8111" spans="2:9">
      <c r="B8111" s="109"/>
      <c r="C8111" s="109"/>
      <c r="D8111" s="109"/>
      <c r="E8111" s="109"/>
      <c r="F8111" s="109"/>
      <c r="G8111" s="109"/>
      <c r="H8111" s="109"/>
      <c r="I8111" s="110"/>
    </row>
    <row r="8112" spans="2:9">
      <c r="B8112" s="109"/>
      <c r="C8112" s="109"/>
      <c r="D8112" s="109"/>
      <c r="E8112" s="109"/>
      <c r="F8112" s="109"/>
      <c r="G8112" s="109"/>
      <c r="H8112" s="109"/>
      <c r="I8112" s="110"/>
    </row>
    <row r="8113" spans="2:9">
      <c r="B8113" s="109"/>
      <c r="C8113" s="109"/>
      <c r="D8113" s="109"/>
      <c r="E8113" s="109"/>
      <c r="F8113" s="109"/>
      <c r="G8113" s="109"/>
      <c r="H8113" s="109"/>
      <c r="I8113" s="110"/>
    </row>
    <row r="8114" spans="2:9">
      <c r="B8114" s="109"/>
      <c r="C8114" s="109"/>
      <c r="D8114" s="109"/>
      <c r="E8114" s="109"/>
      <c r="F8114" s="109"/>
      <c r="G8114" s="109"/>
      <c r="H8114" s="109"/>
      <c r="I8114" s="110"/>
    </row>
    <row r="8115" spans="2:9">
      <c r="B8115" s="109"/>
      <c r="C8115" s="109"/>
      <c r="D8115" s="109"/>
      <c r="E8115" s="109"/>
      <c r="F8115" s="109"/>
      <c r="G8115" s="109"/>
      <c r="H8115" s="109"/>
      <c r="I8115" s="110"/>
    </row>
    <row r="8116" spans="2:9">
      <c r="B8116" s="109"/>
      <c r="C8116" s="109"/>
      <c r="D8116" s="109"/>
      <c r="E8116" s="109"/>
      <c r="F8116" s="109"/>
      <c r="G8116" s="109"/>
      <c r="H8116" s="109"/>
      <c r="I8116" s="110"/>
    </row>
    <row r="8117" spans="2:9">
      <c r="B8117" s="109"/>
      <c r="C8117" s="109"/>
      <c r="D8117" s="109"/>
      <c r="E8117" s="109"/>
      <c r="F8117" s="109"/>
      <c r="G8117" s="109"/>
      <c r="H8117" s="109"/>
      <c r="I8117" s="110"/>
    </row>
    <row r="8118" spans="2:9">
      <c r="B8118" s="109"/>
      <c r="C8118" s="109"/>
      <c r="D8118" s="109"/>
      <c r="E8118" s="109"/>
      <c r="F8118" s="109"/>
      <c r="G8118" s="109"/>
      <c r="H8118" s="109"/>
      <c r="I8118" s="110"/>
    </row>
    <row r="8119" spans="2:9">
      <c r="B8119" s="109"/>
      <c r="C8119" s="109"/>
      <c r="D8119" s="109"/>
      <c r="E8119" s="109"/>
      <c r="F8119" s="109"/>
      <c r="G8119" s="109"/>
      <c r="H8119" s="109"/>
      <c r="I8119" s="110"/>
    </row>
    <row r="8120" spans="2:9">
      <c r="B8120" s="109"/>
      <c r="C8120" s="109"/>
      <c r="D8120" s="109"/>
      <c r="E8120" s="109"/>
      <c r="F8120" s="109"/>
      <c r="G8120" s="109"/>
      <c r="H8120" s="109"/>
      <c r="I8120" s="110"/>
    </row>
    <row r="8121" spans="2:9">
      <c r="B8121" s="109"/>
      <c r="C8121" s="109"/>
      <c r="D8121" s="109"/>
      <c r="E8121" s="109"/>
      <c r="F8121" s="109"/>
      <c r="G8121" s="109"/>
      <c r="H8121" s="109"/>
    </row>
    <row r="8122" spans="2:9">
      <c r="B8122" s="109"/>
      <c r="C8122" s="109"/>
      <c r="D8122" s="109"/>
      <c r="E8122" s="109"/>
      <c r="F8122" s="109"/>
      <c r="G8122" s="109"/>
      <c r="H8122" s="109"/>
    </row>
    <row r="8123" spans="2:9">
      <c r="B8123" s="109"/>
      <c r="C8123" s="109"/>
      <c r="D8123" s="109"/>
      <c r="E8123" s="109"/>
      <c r="F8123" s="109"/>
      <c r="G8123" s="109"/>
      <c r="H8123" s="109"/>
    </row>
    <row r="8124" spans="2:9">
      <c r="B8124" s="109"/>
      <c r="C8124" s="109"/>
      <c r="D8124" s="109"/>
      <c r="E8124" s="109"/>
      <c r="F8124" s="109"/>
      <c r="G8124" s="109"/>
      <c r="H8124" s="109"/>
    </row>
    <row r="8125" spans="2:9">
      <c r="B8125" s="109"/>
      <c r="C8125" s="109"/>
      <c r="D8125" s="109"/>
      <c r="E8125" s="109"/>
      <c r="F8125" s="109"/>
      <c r="G8125" s="109"/>
      <c r="H8125" s="109"/>
    </row>
    <row r="8126" spans="2:9">
      <c r="B8126" s="109"/>
      <c r="C8126" s="109"/>
      <c r="D8126" s="109"/>
      <c r="E8126" s="109"/>
      <c r="F8126" s="109"/>
      <c r="G8126" s="109"/>
      <c r="H8126" s="109"/>
    </row>
    <row r="8127" spans="2:9">
      <c r="B8127" s="109"/>
      <c r="C8127" s="109"/>
      <c r="D8127" s="109"/>
      <c r="E8127" s="109"/>
      <c r="F8127" s="109"/>
      <c r="G8127" s="109"/>
      <c r="H8127" s="109"/>
    </row>
    <row r="8128" spans="2:9">
      <c r="B8128" s="109"/>
      <c r="C8128" s="109"/>
      <c r="D8128" s="109"/>
      <c r="E8128" s="109"/>
      <c r="F8128" s="109"/>
      <c r="G8128" s="109"/>
      <c r="H8128" s="109"/>
    </row>
    <row r="8129" spans="2:8">
      <c r="B8129" s="109"/>
      <c r="C8129" s="109"/>
      <c r="D8129" s="109"/>
      <c r="E8129" s="109"/>
      <c r="F8129" s="109"/>
      <c r="G8129" s="109"/>
      <c r="H8129" s="109"/>
    </row>
    <row r="8130" spans="2:8">
      <c r="B8130" s="109"/>
      <c r="C8130" s="109"/>
      <c r="D8130" s="109"/>
      <c r="E8130" s="109"/>
      <c r="F8130" s="109"/>
      <c r="G8130" s="109"/>
      <c r="H8130" s="109"/>
    </row>
    <row r="8131" spans="2:8">
      <c r="B8131" s="109"/>
      <c r="C8131" s="109"/>
      <c r="D8131" s="109"/>
      <c r="E8131" s="109"/>
      <c r="F8131" s="109"/>
      <c r="G8131" s="109"/>
      <c r="H8131" s="109"/>
    </row>
    <row r="8132" spans="2:8">
      <c r="B8132" s="109"/>
      <c r="C8132" s="109"/>
      <c r="D8132" s="109"/>
      <c r="E8132" s="109"/>
      <c r="F8132" s="109"/>
      <c r="G8132" s="109"/>
      <c r="H8132" s="109"/>
    </row>
    <row r="8133" spans="2:8">
      <c r="B8133" s="109"/>
      <c r="C8133" s="109"/>
      <c r="D8133" s="109"/>
      <c r="E8133" s="109"/>
      <c r="F8133" s="109"/>
      <c r="G8133" s="109"/>
      <c r="H8133" s="109"/>
    </row>
    <row r="8134" spans="2:8">
      <c r="B8134" s="109"/>
      <c r="C8134" s="109"/>
      <c r="D8134" s="109"/>
      <c r="E8134" s="109"/>
      <c r="F8134" s="109"/>
      <c r="G8134" s="109"/>
      <c r="H8134" s="109"/>
    </row>
    <row r="8135" spans="2:8">
      <c r="B8135" s="109"/>
      <c r="C8135" s="109"/>
      <c r="D8135" s="109"/>
      <c r="E8135" s="109"/>
      <c r="F8135" s="109"/>
      <c r="G8135" s="109"/>
      <c r="H8135" s="109"/>
    </row>
    <row r="8136" spans="2:8">
      <c r="B8136" s="109"/>
      <c r="C8136" s="109"/>
      <c r="D8136" s="109"/>
      <c r="E8136" s="109"/>
      <c r="F8136" s="109"/>
      <c r="G8136" s="109"/>
      <c r="H8136" s="109"/>
    </row>
    <row r="8137" spans="2:8">
      <c r="B8137" s="109"/>
      <c r="C8137" s="109"/>
      <c r="D8137" s="109"/>
      <c r="E8137" s="109"/>
      <c r="F8137" s="109"/>
      <c r="G8137" s="109"/>
      <c r="H8137" s="109"/>
    </row>
    <row r="8138" spans="2:8">
      <c r="B8138" s="109"/>
      <c r="C8138" s="109"/>
      <c r="D8138" s="109"/>
      <c r="E8138" s="109"/>
      <c r="F8138" s="109"/>
      <c r="G8138" s="109"/>
      <c r="H8138" s="109"/>
    </row>
    <row r="8139" spans="2:8">
      <c r="B8139" s="109"/>
      <c r="C8139" s="109"/>
      <c r="D8139" s="109"/>
      <c r="E8139" s="109"/>
      <c r="F8139" s="109"/>
      <c r="G8139" s="109"/>
      <c r="H8139" s="109"/>
    </row>
    <row r="8140" spans="2:8">
      <c r="B8140" s="109"/>
      <c r="C8140" s="109"/>
      <c r="D8140" s="109"/>
      <c r="E8140" s="109"/>
      <c r="F8140" s="109"/>
      <c r="G8140" s="109"/>
      <c r="H8140" s="109"/>
    </row>
    <row r="8141" spans="2:8">
      <c r="B8141" s="109"/>
      <c r="C8141" s="109"/>
      <c r="D8141" s="109"/>
      <c r="E8141" s="109"/>
      <c r="F8141" s="109"/>
      <c r="G8141" s="109"/>
      <c r="H8141" s="109"/>
    </row>
    <row r="8142" spans="2:8">
      <c r="B8142" s="109"/>
      <c r="C8142" s="109"/>
      <c r="D8142" s="109"/>
      <c r="E8142" s="109"/>
      <c r="F8142" s="109"/>
      <c r="G8142" s="109"/>
      <c r="H8142" s="109"/>
    </row>
  </sheetData>
  <mergeCells count="1">
    <mergeCell ref="E2:F2"/>
  </mergeCells>
  <dataValidations count="1">
    <dataValidation type="list" allowBlank="1" showInputMessage="1" showErrorMessage="1" sqref="G2">
      <formula1>$V$2:$V$3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BA-A203XL</vt:lpstr>
      <vt:lpstr>Crosswalk</vt:lpstr>
      <vt:lpstr>A203</vt:lpstr>
      <vt:lpstr>Tax Admin 1</vt:lpstr>
      <vt:lpstr>Tax Admin 2</vt:lpstr>
      <vt:lpstr>'BA-A203XL'!Print_Area</vt:lpstr>
      <vt:lpstr>'BA-A203XL'!Print_Titles</vt:lpstr>
    </vt:vector>
  </TitlesOfParts>
  <Company>Tulare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Kris A Kernek</cp:lastModifiedBy>
  <cp:lastPrinted>2015-07-14T19:07:29Z</cp:lastPrinted>
  <dcterms:created xsi:type="dcterms:W3CDTF">2008-12-26T18:55:50Z</dcterms:created>
  <dcterms:modified xsi:type="dcterms:W3CDTF">2015-07-14T19:14:18Z</dcterms:modified>
</cp:coreProperties>
</file>